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124226"/>
  <mc:AlternateContent xmlns:mc="http://schemas.openxmlformats.org/markup-compatibility/2006">
    <mc:Choice Requires="x15">
      <x15ac:absPath xmlns:x15ac="http://schemas.microsoft.com/office/spreadsheetml/2010/11/ac" url="/Users/miguelgarcia/Desktop/"/>
    </mc:Choice>
  </mc:AlternateContent>
  <xr:revisionPtr revIDLastSave="0" documentId="13_ncr:1_{3F5F487F-9BF8-4E4E-B32E-6EB3956EA07B}" xr6:coauthVersionLast="47" xr6:coauthVersionMax="47" xr10:uidLastSave="{00000000-0000-0000-0000-000000000000}"/>
  <bookViews>
    <workbookView xWindow="0" yWindow="500" windowWidth="28800" windowHeight="15800" activeTab="5" xr2:uid="{00000000-000D-0000-FFFF-FFFF00000000}"/>
  </bookViews>
  <sheets>
    <sheet name="Raw_Data" sheetId="1" r:id="rId1"/>
    <sheet name="Extra_Data" sheetId="3" r:id="rId2"/>
    <sheet name="Clean_Data" sheetId="2" r:id="rId3"/>
    <sheet name="Pivot_Financials" sheetId="4" r:id="rId4"/>
    <sheet name="KPIs" sheetId="8" r:id="rId5"/>
    <sheet name="Dashboard" sheetId="9" r:id="rId6"/>
  </sheets>
  <definedNames>
    <definedName name="_xlnm.Print_Area" localSheetId="5">Dashboard!$A$1:$I$42</definedName>
    <definedName name="Slicer_Athlete">#N/A</definedName>
    <definedName name="Slicer_Category">#N/A</definedName>
    <definedName name="Slicer_Client">#N/A</definedName>
    <definedName name="Slicer_Month">#N/A</definedName>
    <definedName name="Slicer_Subcategory">#N/A</definedName>
    <definedName name="Slicer_Year">#N/A</definedName>
  </definedNames>
  <calcPr calcId="191029"/>
  <pivotCaches>
    <pivotCache cacheId="579"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 i="2"/>
  <c r="B27" i="8" a="1"/>
  <c r="B27" i="8"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 i="2"/>
  <c r="E20" i="8"/>
  <c r="B20" i="8"/>
  <c r="B18" i="8"/>
  <c r="E8" i="8"/>
  <c r="B8" i="8"/>
  <c r="B6" i="8"/>
  <c r="F8" i="9"/>
  <c r="C8" i="9"/>
  <c r="E8" i="9"/>
  <c r="B8" i="9"/>
  <c r="H8" i="9"/>
  <c r="G8" i="9"/>
  <c r="D8" i="9" l="1"/>
  <c r="Q2" i="2"/>
  <c r="Q3" i="2"/>
  <c r="R3" i="2" s="1"/>
  <c r="Q4" i="2"/>
  <c r="R4" i="2" s="1"/>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 r="Q212" i="2"/>
  <c r="R212" i="2" s="1"/>
  <c r="Q213" i="2"/>
  <c r="R213" i="2" s="1"/>
  <c r="Q214" i="2"/>
  <c r="R214" i="2" s="1"/>
  <c r="Q215" i="2"/>
  <c r="R215" i="2" s="1"/>
  <c r="Q216" i="2"/>
  <c r="R216" i="2" s="1"/>
  <c r="Q217" i="2"/>
  <c r="R217" i="2" s="1"/>
  <c r="Q218" i="2"/>
  <c r="R218" i="2" s="1"/>
  <c r="Q219" i="2"/>
  <c r="R219" i="2" s="1"/>
  <c r="Q220" i="2"/>
  <c r="R220" i="2" s="1"/>
  <c r="Q221" i="2"/>
  <c r="R221" i="2" s="1"/>
  <c r="Q222" i="2"/>
  <c r="R222" i="2" s="1"/>
  <c r="Q223" i="2"/>
  <c r="R223" i="2" s="1"/>
  <c r="Q224" i="2"/>
  <c r="R224" i="2" s="1"/>
  <c r="Q225" i="2"/>
  <c r="R225" i="2" s="1"/>
  <c r="Q226" i="2"/>
  <c r="R226" i="2" s="1"/>
  <c r="Q227" i="2"/>
  <c r="R227" i="2" s="1"/>
  <c r="Q228" i="2"/>
  <c r="R228" i="2" s="1"/>
  <c r="Q229" i="2"/>
  <c r="R229" i="2" s="1"/>
  <c r="Q230" i="2"/>
  <c r="R230" i="2" s="1"/>
  <c r="Q231" i="2"/>
  <c r="R231" i="2" s="1"/>
  <c r="Q232" i="2"/>
  <c r="R232" i="2" s="1"/>
  <c r="Q233" i="2"/>
  <c r="R233" i="2" s="1"/>
  <c r="Q234" i="2"/>
  <c r="R234" i="2" s="1"/>
  <c r="Q235" i="2"/>
  <c r="R235" i="2" s="1"/>
  <c r="Q236" i="2"/>
  <c r="R236" i="2" s="1"/>
  <c r="Q237" i="2"/>
  <c r="R237" i="2" s="1"/>
  <c r="Q238" i="2"/>
  <c r="R238" i="2" s="1"/>
  <c r="Q239" i="2"/>
  <c r="R239" i="2" s="1"/>
  <c r="Q240" i="2"/>
  <c r="R240" i="2" s="1"/>
  <c r="Q241" i="2"/>
  <c r="R241" i="2" s="1"/>
  <c r="Q242" i="2"/>
  <c r="R242" i="2" s="1"/>
  <c r="Q243" i="2"/>
  <c r="R243" i="2" s="1"/>
  <c r="Q244" i="2"/>
  <c r="R244" i="2" s="1"/>
  <c r="Q245" i="2"/>
  <c r="R245" i="2" s="1"/>
  <c r="Q246" i="2"/>
  <c r="R246" i="2" s="1"/>
  <c r="Q247" i="2"/>
  <c r="R247" i="2" s="1"/>
  <c r="Q248" i="2"/>
  <c r="R248" i="2" s="1"/>
  <c r="Q249" i="2"/>
  <c r="R249" i="2" s="1"/>
  <c r="Q250" i="2"/>
  <c r="R250" i="2" s="1"/>
  <c r="Q251" i="2"/>
  <c r="R251" i="2" s="1"/>
  <c r="Q252" i="2"/>
  <c r="R252" i="2" s="1"/>
  <c r="Q253" i="2"/>
  <c r="R253" i="2" s="1"/>
  <c r="Q254" i="2"/>
  <c r="R254" i="2" s="1"/>
  <c r="Q255" i="2"/>
  <c r="R255" i="2" s="1"/>
  <c r="Q256" i="2"/>
  <c r="R256" i="2" s="1"/>
  <c r="Q257" i="2"/>
  <c r="R257" i="2" s="1"/>
  <c r="Q258" i="2"/>
  <c r="R258" i="2" s="1"/>
  <c r="Q259" i="2"/>
  <c r="R259" i="2" s="1"/>
  <c r="Q260" i="2"/>
  <c r="R260" i="2" s="1"/>
  <c r="Q261" i="2"/>
  <c r="R261" i="2" s="1"/>
  <c r="Q262" i="2"/>
  <c r="R262" i="2" s="1"/>
  <c r="Q263" i="2"/>
  <c r="R263" i="2" s="1"/>
  <c r="Q264" i="2"/>
  <c r="R264" i="2" s="1"/>
  <c r="Q265" i="2"/>
  <c r="R265" i="2" s="1"/>
  <c r="Q266" i="2"/>
  <c r="R266" i="2" s="1"/>
  <c r="Q267" i="2"/>
  <c r="R267" i="2" s="1"/>
  <c r="Q268" i="2"/>
  <c r="R268" i="2" s="1"/>
  <c r="Q269" i="2"/>
  <c r="R269" i="2" s="1"/>
  <c r="Q270" i="2"/>
  <c r="R270" i="2" s="1"/>
  <c r="Q271" i="2"/>
  <c r="R271" i="2" s="1"/>
  <c r="Q272" i="2"/>
  <c r="R272" i="2" s="1"/>
  <c r="Q273" i="2"/>
  <c r="R273" i="2" s="1"/>
  <c r="Q274" i="2"/>
  <c r="R274" i="2" s="1"/>
  <c r="Q275" i="2"/>
  <c r="R275" i="2" s="1"/>
  <c r="Q276" i="2"/>
  <c r="R276" i="2" s="1"/>
  <c r="Q277" i="2"/>
  <c r="R277" i="2" s="1"/>
  <c r="Q278" i="2"/>
  <c r="Q279" i="2"/>
  <c r="R279" i="2" s="1"/>
  <c r="Q280" i="2"/>
  <c r="R280" i="2" s="1"/>
  <c r="Q281" i="2"/>
  <c r="R281" i="2" s="1"/>
  <c r="Q282" i="2"/>
  <c r="R282" i="2" s="1"/>
  <c r="Q283" i="2"/>
  <c r="R283" i="2" s="1"/>
  <c r="Q284" i="2"/>
  <c r="R284" i="2" s="1"/>
  <c r="Q285" i="2"/>
  <c r="R285" i="2" s="1"/>
  <c r="Q286" i="2"/>
  <c r="R286" i="2" s="1"/>
  <c r="Q287" i="2"/>
  <c r="R287" i="2" s="1"/>
  <c r="Q288" i="2"/>
  <c r="R288" i="2" s="1"/>
  <c r="Q289" i="2"/>
  <c r="R289" i="2" s="1"/>
  <c r="Q290" i="2"/>
  <c r="R290" i="2" s="1"/>
  <c r="Q291" i="2"/>
  <c r="R291" i="2" s="1"/>
  <c r="Q292" i="2"/>
  <c r="R292" i="2" s="1"/>
  <c r="Q293" i="2"/>
  <c r="R293" i="2" s="1"/>
  <c r="Q294" i="2"/>
  <c r="R294" i="2" s="1"/>
  <c r="Q295" i="2"/>
  <c r="R295" i="2" s="1"/>
  <c r="Q296" i="2"/>
  <c r="R296" i="2" s="1"/>
  <c r="Q297" i="2"/>
  <c r="R297" i="2" s="1"/>
  <c r="Q298" i="2"/>
  <c r="R298" i="2" s="1"/>
  <c r="Q299" i="2"/>
  <c r="R299" i="2" s="1"/>
  <c r="Q300" i="2"/>
  <c r="R300" i="2" s="1"/>
  <c r="Q301" i="2"/>
  <c r="R301" i="2" s="1"/>
  <c r="Q302" i="2"/>
  <c r="R302" i="2" s="1"/>
  <c r="Q303" i="2"/>
  <c r="R303" i="2" s="1"/>
  <c r="Q304" i="2"/>
  <c r="R304" i="2" s="1"/>
  <c r="Q305" i="2"/>
  <c r="R305" i="2" s="1"/>
  <c r="Q306" i="2"/>
  <c r="R306" i="2" s="1"/>
  <c r="Q307" i="2"/>
  <c r="R307" i="2" s="1"/>
  <c r="Q308" i="2"/>
  <c r="R308" i="2" s="1"/>
  <c r="Q309" i="2"/>
  <c r="R309" i="2" s="1"/>
  <c r="Q310" i="2"/>
  <c r="R310" i="2" s="1"/>
  <c r="Q311" i="2"/>
  <c r="R311" i="2" s="1"/>
  <c r="Q312" i="2"/>
  <c r="R312" i="2" s="1"/>
  <c r="Q313" i="2"/>
  <c r="R313" i="2" s="1"/>
  <c r="Q314" i="2"/>
  <c r="R314" i="2" s="1"/>
  <c r="Q315" i="2"/>
  <c r="R315" i="2" s="1"/>
  <c r="Q316" i="2"/>
  <c r="R316" i="2" s="1"/>
  <c r="Q317" i="2"/>
  <c r="R317" i="2" s="1"/>
  <c r="Q318" i="2"/>
  <c r="R318" i="2" s="1"/>
  <c r="Q319" i="2"/>
  <c r="R319" i="2" s="1"/>
  <c r="Q320" i="2"/>
  <c r="R320" i="2" s="1"/>
  <c r="Q321" i="2"/>
  <c r="R321" i="2" s="1"/>
  <c r="Q322" i="2"/>
  <c r="R322" i="2" s="1"/>
  <c r="Q323" i="2"/>
  <c r="R323" i="2" s="1"/>
  <c r="Q324" i="2"/>
  <c r="R324" i="2" s="1"/>
  <c r="Q325" i="2"/>
  <c r="R325" i="2" s="1"/>
  <c r="Q326" i="2"/>
  <c r="R326" i="2" s="1"/>
  <c r="Q327" i="2"/>
  <c r="R327" i="2" s="1"/>
  <c r="Q328" i="2"/>
  <c r="R328" i="2" s="1"/>
  <c r="Q329" i="2"/>
  <c r="R329" i="2" s="1"/>
  <c r="Q330" i="2"/>
  <c r="R330" i="2" s="1"/>
  <c r="Q331" i="2"/>
  <c r="R331" i="2" s="1"/>
  <c r="Q332" i="2"/>
  <c r="R332" i="2" s="1"/>
  <c r="Q333" i="2"/>
  <c r="R333" i="2" s="1"/>
  <c r="Q334" i="2"/>
  <c r="R334" i="2" s="1"/>
  <c r="Q335" i="2"/>
  <c r="R335" i="2" s="1"/>
  <c r="Q336" i="2"/>
  <c r="R336" i="2" s="1"/>
  <c r="Q337" i="2"/>
  <c r="R337" i="2" s="1"/>
  <c r="Q338" i="2"/>
  <c r="R338" i="2" s="1"/>
  <c r="Q339" i="2"/>
  <c r="R339" i="2" s="1"/>
  <c r="Q340" i="2"/>
  <c r="R340" i="2" s="1"/>
  <c r="Q341" i="2"/>
  <c r="R341" i="2" s="1"/>
  <c r="Q342" i="2"/>
  <c r="R342" i="2" s="1"/>
  <c r="Q343" i="2"/>
  <c r="R343" i="2" s="1"/>
  <c r="Q344" i="2"/>
  <c r="R344" i="2" s="1"/>
  <c r="Q345" i="2"/>
  <c r="R345" i="2" s="1"/>
  <c r="Q346" i="2"/>
  <c r="R346" i="2" s="1"/>
  <c r="Q347" i="2"/>
  <c r="R347" i="2" s="1"/>
  <c r="Q348" i="2"/>
  <c r="R348" i="2" s="1"/>
  <c r="Q349" i="2"/>
  <c r="R349" i="2" s="1"/>
  <c r="Q350" i="2"/>
  <c r="R350" i="2" s="1"/>
  <c r="Q351" i="2"/>
  <c r="R351" i="2" s="1"/>
  <c r="Q352" i="2"/>
  <c r="R352" i="2" s="1"/>
  <c r="Q353" i="2"/>
  <c r="R353" i="2" s="1"/>
  <c r="Q354" i="2"/>
  <c r="R354" i="2" s="1"/>
  <c r="Q355" i="2"/>
  <c r="R355" i="2" s="1"/>
  <c r="Q356" i="2"/>
  <c r="R356" i="2" s="1"/>
  <c r="Q357" i="2"/>
  <c r="R357" i="2" s="1"/>
  <c r="Q358" i="2"/>
  <c r="R358" i="2" s="1"/>
  <c r="Q359" i="2"/>
  <c r="R359" i="2" s="1"/>
  <c r="Q360" i="2"/>
  <c r="R360" i="2" s="1"/>
  <c r="Q361" i="2"/>
  <c r="R361" i="2" s="1"/>
  <c r="Q362" i="2"/>
  <c r="R362" i="2" s="1"/>
  <c r="Q363" i="2"/>
  <c r="R363" i="2" s="1"/>
  <c r="Q364" i="2"/>
  <c r="R364" i="2" s="1"/>
  <c r="Q365" i="2"/>
  <c r="R365" i="2" s="1"/>
  <c r="Q366" i="2"/>
  <c r="R366" i="2" s="1"/>
  <c r="Q367" i="2"/>
  <c r="R367" i="2" s="1"/>
  <c r="Q368" i="2"/>
  <c r="R368" i="2" s="1"/>
  <c r="Q369" i="2"/>
  <c r="R369" i="2" s="1"/>
  <c r="Q370" i="2"/>
  <c r="R370" i="2" s="1"/>
  <c r="Q371" i="2"/>
  <c r="R371" i="2" s="1"/>
  <c r="Q372" i="2"/>
  <c r="R372" i="2" s="1"/>
  <c r="Q373" i="2"/>
  <c r="R373" i="2" s="1"/>
  <c r="Q374" i="2"/>
  <c r="R374" i="2" s="1"/>
  <c r="Q375" i="2"/>
  <c r="R375" i="2" s="1"/>
  <c r="Q376" i="2"/>
  <c r="R376" i="2" s="1"/>
  <c r="Q377" i="2"/>
  <c r="R377" i="2" s="1"/>
  <c r="Q378" i="2"/>
  <c r="R378" i="2" s="1"/>
  <c r="Q379" i="2"/>
  <c r="R379" i="2" s="1"/>
  <c r="Q380" i="2"/>
  <c r="R380" i="2" s="1"/>
  <c r="Q381" i="2"/>
  <c r="R381" i="2" s="1"/>
  <c r="Q382" i="2"/>
  <c r="R382" i="2" s="1"/>
  <c r="Q383" i="2"/>
  <c r="R383" i="2" s="1"/>
  <c r="Q384" i="2"/>
  <c r="R384" i="2" s="1"/>
  <c r="Q385" i="2"/>
  <c r="Q386" i="2"/>
  <c r="R386" i="2" s="1"/>
  <c r="Q387" i="2"/>
  <c r="R387" i="2" s="1"/>
  <c r="Q388" i="2"/>
  <c r="R388" i="2" s="1"/>
  <c r="Q389" i="2"/>
  <c r="R389" i="2" s="1"/>
  <c r="Q390" i="2"/>
  <c r="R390" i="2" s="1"/>
  <c r="Q391" i="2"/>
  <c r="R391" i="2" s="1"/>
  <c r="Q392" i="2"/>
  <c r="R392" i="2" s="1"/>
  <c r="Q393" i="2"/>
  <c r="R393" i="2" s="1"/>
  <c r="Q394" i="2"/>
  <c r="R394" i="2" s="1"/>
  <c r="Q395" i="2"/>
  <c r="R395" i="2" s="1"/>
  <c r="Q396" i="2"/>
  <c r="R396" i="2" s="1"/>
  <c r="Q397" i="2"/>
  <c r="R397" i="2" s="1"/>
  <c r="Q398" i="2"/>
  <c r="R398" i="2" s="1"/>
  <c r="Q399" i="2"/>
  <c r="R399" i="2" s="1"/>
  <c r="Q400" i="2"/>
  <c r="R400" i="2" s="1"/>
  <c r="Q401" i="2"/>
  <c r="R401" i="2" s="1"/>
  <c r="Q402" i="2"/>
  <c r="R402" i="2" s="1"/>
  <c r="Q403" i="2"/>
  <c r="R403" i="2" s="1"/>
  <c r="Q404" i="2"/>
  <c r="R404" i="2" s="1"/>
  <c r="Q405" i="2"/>
  <c r="R405" i="2" s="1"/>
  <c r="Q406" i="2"/>
  <c r="R406" i="2" s="1"/>
  <c r="Q407" i="2"/>
  <c r="R407" i="2" s="1"/>
  <c r="Q408" i="2"/>
  <c r="R408" i="2" s="1"/>
  <c r="Q409" i="2"/>
  <c r="R409" i="2" s="1"/>
  <c r="Q410" i="2"/>
  <c r="R410" i="2" s="1"/>
  <c r="Q411" i="2"/>
  <c r="R411" i="2" s="1"/>
  <c r="Q412" i="2"/>
  <c r="R412" i="2" s="1"/>
  <c r="Q413" i="2"/>
  <c r="R413" i="2" s="1"/>
  <c r="Q414" i="2"/>
  <c r="R414" i="2" s="1"/>
  <c r="Q415" i="2"/>
  <c r="R415" i="2" s="1"/>
  <c r="Q416" i="2"/>
  <c r="R416" i="2" s="1"/>
  <c r="Q417" i="2"/>
  <c r="R417" i="2" s="1"/>
  <c r="Q418" i="2"/>
  <c r="R418" i="2" s="1"/>
  <c r="Q419" i="2"/>
  <c r="R419" i="2" s="1"/>
  <c r="Q420" i="2"/>
  <c r="R420" i="2" s="1"/>
  <c r="Q421" i="2"/>
  <c r="R421" i="2" s="1"/>
  <c r="Q422" i="2"/>
  <c r="R422" i="2" s="1"/>
  <c r="Q423" i="2"/>
  <c r="R423" i="2" s="1"/>
  <c r="Q424" i="2"/>
  <c r="R424" i="2" s="1"/>
  <c r="Q425" i="2"/>
  <c r="R425" i="2" s="1"/>
  <c r="Q426" i="2"/>
  <c r="R426" i="2" s="1"/>
  <c r="Q427" i="2"/>
  <c r="R427" i="2" s="1"/>
  <c r="Q428" i="2"/>
  <c r="R428" i="2" s="1"/>
  <c r="Q429" i="2"/>
  <c r="R429" i="2" s="1"/>
  <c r="Q430" i="2"/>
  <c r="R430" i="2" s="1"/>
  <c r="Q431" i="2"/>
  <c r="R431" i="2" s="1"/>
  <c r="Q432" i="2"/>
  <c r="R432" i="2" s="1"/>
  <c r="Q433" i="2"/>
  <c r="R433" i="2" s="1"/>
  <c r="Q434" i="2"/>
  <c r="R434" i="2" s="1"/>
  <c r="Q435" i="2"/>
  <c r="R435" i="2" s="1"/>
  <c r="Q436" i="2"/>
  <c r="R436" i="2" s="1"/>
  <c r="Q437" i="2"/>
  <c r="R437" i="2" s="1"/>
  <c r="Q438" i="2"/>
  <c r="R438" i="2" s="1"/>
  <c r="Q439" i="2"/>
  <c r="R439" i="2" s="1"/>
  <c r="Q440" i="2"/>
  <c r="R440" i="2" s="1"/>
  <c r="Q441" i="2"/>
  <c r="R441" i="2" s="1"/>
  <c r="Q442" i="2"/>
  <c r="R442" i="2" s="1"/>
  <c r="Q443" i="2"/>
  <c r="R443" i="2" s="1"/>
  <c r="Q444" i="2"/>
  <c r="R444" i="2" s="1"/>
  <c r="Q445" i="2"/>
  <c r="R445" i="2" s="1"/>
  <c r="Q446" i="2"/>
  <c r="R446" i="2" s="1"/>
  <c r="Q447" i="2"/>
  <c r="R447" i="2" s="1"/>
  <c r="Q448" i="2"/>
  <c r="R448" i="2" s="1"/>
  <c r="Q449" i="2"/>
  <c r="R449" i="2" s="1"/>
  <c r="Q450" i="2"/>
  <c r="R450" i="2" s="1"/>
  <c r="Q451" i="2"/>
  <c r="R451" i="2" s="1"/>
  <c r="Q452" i="2"/>
  <c r="R452" i="2" s="1"/>
  <c r="Q453" i="2"/>
  <c r="R453" i="2" s="1"/>
  <c r="Q454" i="2"/>
  <c r="R454" i="2" s="1"/>
  <c r="Q455" i="2"/>
  <c r="R455" i="2" s="1"/>
  <c r="Q456" i="2"/>
  <c r="R456" i="2" s="1"/>
  <c r="Q457" i="2"/>
  <c r="R457" i="2" s="1"/>
  <c r="Q458" i="2"/>
  <c r="R458" i="2" s="1"/>
  <c r="Q459" i="2"/>
  <c r="R459" i="2" s="1"/>
  <c r="Q460" i="2"/>
  <c r="R460" i="2" s="1"/>
  <c r="Q461" i="2"/>
  <c r="R461" i="2" s="1"/>
  <c r="Q462" i="2"/>
  <c r="R462" i="2" s="1"/>
  <c r="Q463" i="2"/>
  <c r="R463" i="2" s="1"/>
  <c r="Q464" i="2"/>
  <c r="R464" i="2" s="1"/>
  <c r="Q465" i="2"/>
  <c r="R465" i="2" s="1"/>
  <c r="Q466" i="2"/>
  <c r="R466" i="2" s="1"/>
  <c r="Q467" i="2"/>
  <c r="R467" i="2" s="1"/>
  <c r="Q468" i="2"/>
  <c r="R468" i="2" s="1"/>
  <c r="Q469" i="2"/>
  <c r="R469" i="2" s="1"/>
  <c r="Q470" i="2"/>
  <c r="R470" i="2" s="1"/>
  <c r="Q471" i="2"/>
  <c r="R471" i="2" s="1"/>
  <c r="Q472" i="2"/>
  <c r="R472" i="2" s="1"/>
  <c r="Q473" i="2"/>
  <c r="R473" i="2" s="1"/>
  <c r="Q474" i="2"/>
  <c r="R474" i="2" s="1"/>
  <c r="Q475" i="2"/>
  <c r="R475" i="2" s="1"/>
  <c r="Q476" i="2"/>
  <c r="R476" i="2" s="1"/>
  <c r="Q477" i="2"/>
  <c r="R477" i="2" s="1"/>
  <c r="Q478" i="2"/>
  <c r="R478" i="2" s="1"/>
  <c r="Q479" i="2"/>
  <c r="R479" i="2" s="1"/>
  <c r="Q480" i="2"/>
  <c r="R480" i="2" s="1"/>
  <c r="Q481" i="2"/>
  <c r="R481" i="2" s="1"/>
  <c r="Q482" i="2"/>
  <c r="R482" i="2" s="1"/>
  <c r="Q483" i="2"/>
  <c r="R483" i="2" s="1"/>
  <c r="Q484" i="2"/>
  <c r="R484" i="2" s="1"/>
  <c r="Q485" i="2"/>
  <c r="R485" i="2" s="1"/>
  <c r="Q486" i="2"/>
  <c r="R486" i="2" s="1"/>
  <c r="Q487" i="2"/>
  <c r="R487" i="2" s="1"/>
  <c r="Q488" i="2"/>
  <c r="R488" i="2" s="1"/>
  <c r="Q489" i="2"/>
  <c r="R489" i="2" s="1"/>
  <c r="Q490" i="2"/>
  <c r="R490" i="2" s="1"/>
  <c r="Q491" i="2"/>
  <c r="R491" i="2" s="1"/>
  <c r="Q492" i="2"/>
  <c r="R492" i="2" s="1"/>
  <c r="Q493" i="2"/>
  <c r="R493" i="2" s="1"/>
  <c r="Q494" i="2"/>
  <c r="R494" i="2" s="1"/>
  <c r="Q495" i="2"/>
  <c r="R495" i="2" s="1"/>
  <c r="Q496" i="2"/>
  <c r="R496" i="2" s="1"/>
  <c r="Q497" i="2"/>
  <c r="R497" i="2" s="1"/>
  <c r="Q498" i="2"/>
  <c r="R498" i="2" s="1"/>
  <c r="Q499" i="2"/>
  <c r="R499" i="2" s="1"/>
  <c r="Q500" i="2"/>
  <c r="R500" i="2" s="1"/>
  <c r="Q501" i="2"/>
  <c r="R501" i="2" s="1"/>
  <c r="Q502" i="2"/>
  <c r="R502" i="2" s="1"/>
  <c r="Q503" i="2"/>
  <c r="R503" i="2" s="1"/>
  <c r="Q504" i="2"/>
  <c r="R504" i="2" s="1"/>
  <c r="Q505" i="2"/>
  <c r="R505" i="2" s="1"/>
  <c r="Q506" i="2"/>
  <c r="R506" i="2" s="1"/>
  <c r="Q507" i="2"/>
  <c r="R507" i="2" s="1"/>
  <c r="Q508" i="2"/>
  <c r="R508" i="2" s="1"/>
  <c r="Q509" i="2"/>
  <c r="R509" i="2" s="1"/>
  <c r="Q510" i="2"/>
  <c r="R510" i="2" s="1"/>
  <c r="Q511" i="2"/>
  <c r="R511" i="2" s="1"/>
  <c r="Q512" i="2"/>
  <c r="R512" i="2" s="1"/>
  <c r="Q513" i="2"/>
  <c r="R513" i="2" s="1"/>
  <c r="Q514" i="2"/>
  <c r="R514" i="2" s="1"/>
  <c r="Q515" i="2"/>
  <c r="R515" i="2" s="1"/>
  <c r="Q516" i="2"/>
  <c r="R516" i="2" s="1"/>
  <c r="Q517" i="2"/>
  <c r="R517" i="2" s="1"/>
  <c r="Q518" i="2"/>
  <c r="R518" i="2" s="1"/>
  <c r="Q519" i="2"/>
  <c r="R519" i="2" s="1"/>
  <c r="Q520" i="2"/>
  <c r="R520" i="2" s="1"/>
  <c r="Q521" i="2"/>
  <c r="R521" i="2" s="1"/>
  <c r="Q522" i="2"/>
  <c r="R522" i="2" s="1"/>
  <c r="Q523" i="2"/>
  <c r="R523" i="2" s="1"/>
  <c r="Q524" i="2"/>
  <c r="R524" i="2" s="1"/>
  <c r="Q525" i="2"/>
  <c r="R525" i="2" s="1"/>
  <c r="Q526" i="2"/>
  <c r="R526" i="2" s="1"/>
  <c r="Q527" i="2"/>
  <c r="R527" i="2" s="1"/>
  <c r="Q528" i="2"/>
  <c r="R528" i="2" s="1"/>
  <c r="Q529" i="2"/>
  <c r="R529" i="2" s="1"/>
  <c r="Q530" i="2"/>
  <c r="R530" i="2" s="1"/>
  <c r="Q531" i="2"/>
  <c r="R531" i="2" s="1"/>
  <c r="Q532" i="2"/>
  <c r="R532" i="2" s="1"/>
  <c r="Q533" i="2"/>
  <c r="R533" i="2" s="1"/>
  <c r="Q534" i="2"/>
  <c r="R534" i="2" s="1"/>
  <c r="Q535" i="2"/>
  <c r="R535" i="2" s="1"/>
  <c r="Q536" i="2"/>
  <c r="R536" i="2" s="1"/>
  <c r="Q537" i="2"/>
  <c r="R537" i="2" s="1"/>
  <c r="Q538" i="2"/>
  <c r="R538" i="2" s="1"/>
  <c r="Q539" i="2"/>
  <c r="R539" i="2" s="1"/>
  <c r="Q540" i="2"/>
  <c r="R540" i="2" s="1"/>
  <c r="Q541" i="2"/>
  <c r="R541" i="2" s="1"/>
  <c r="Q542" i="2"/>
  <c r="R542" i="2" s="1"/>
  <c r="Q543" i="2"/>
  <c r="R543" i="2" s="1"/>
  <c r="Q544" i="2"/>
  <c r="R544" i="2" s="1"/>
  <c r="Q545" i="2"/>
  <c r="R545" i="2" s="1"/>
  <c r="Q546" i="2"/>
  <c r="R546" i="2" s="1"/>
  <c r="Q547" i="2"/>
  <c r="R547" i="2" s="1"/>
  <c r="Q548" i="2"/>
  <c r="R548" i="2" s="1"/>
  <c r="Q549" i="2"/>
  <c r="R549" i="2" s="1"/>
  <c r="Q550" i="2"/>
  <c r="R550" i="2" s="1"/>
  <c r="Q551" i="2"/>
  <c r="R551" i="2" s="1"/>
  <c r="Q552" i="2"/>
  <c r="R552" i="2" s="1"/>
  <c r="Q553" i="2"/>
  <c r="R553" i="2" s="1"/>
  <c r="Q554" i="2"/>
  <c r="R554" i="2" s="1"/>
  <c r="Q555" i="2"/>
  <c r="R555" i="2" s="1"/>
  <c r="Q556" i="2"/>
  <c r="R556" i="2" s="1"/>
  <c r="Q557" i="2"/>
  <c r="R557" i="2" s="1"/>
  <c r="Q558" i="2"/>
  <c r="R558" i="2" s="1"/>
  <c r="Q559" i="2"/>
  <c r="R559" i="2" s="1"/>
  <c r="Q560" i="2"/>
  <c r="R560" i="2" s="1"/>
  <c r="Q561" i="2"/>
  <c r="R561" i="2" s="1"/>
  <c r="Q562" i="2"/>
  <c r="R562" i="2" s="1"/>
  <c r="Q563" i="2"/>
  <c r="R563" i="2" s="1"/>
  <c r="Q564" i="2"/>
  <c r="R564" i="2" s="1"/>
  <c r="Q565" i="2"/>
  <c r="R565" i="2" s="1"/>
  <c r="Q566" i="2"/>
  <c r="R566" i="2" s="1"/>
  <c r="Q567" i="2"/>
  <c r="R567" i="2" s="1"/>
  <c r="Q568" i="2"/>
  <c r="R568" i="2" s="1"/>
  <c r="Q569" i="2"/>
  <c r="R569" i="2" s="1"/>
  <c r="Q570" i="2"/>
  <c r="R570" i="2" s="1"/>
  <c r="Q571" i="2"/>
  <c r="R571" i="2" s="1"/>
  <c r="Q572" i="2"/>
  <c r="R572" i="2" s="1"/>
  <c r="Q573" i="2"/>
  <c r="R573" i="2" s="1"/>
  <c r="Q574" i="2"/>
  <c r="R574" i="2" s="1"/>
  <c r="Q575" i="2"/>
  <c r="R575" i="2" s="1"/>
  <c r="Q576" i="2"/>
  <c r="R576" i="2" s="1"/>
  <c r="Q577" i="2"/>
  <c r="R577" i="2" s="1"/>
  <c r="Q578" i="2"/>
  <c r="R578" i="2" s="1"/>
  <c r="Q579" i="2"/>
  <c r="R579" i="2" s="1"/>
  <c r="Q580" i="2"/>
  <c r="R580" i="2" s="1"/>
  <c r="Q581" i="2"/>
  <c r="R581" i="2" s="1"/>
  <c r="Q582" i="2"/>
  <c r="R582" i="2" s="1"/>
  <c r="Q583" i="2"/>
  <c r="R583" i="2" s="1"/>
  <c r="Q584" i="2"/>
  <c r="R584" i="2" s="1"/>
  <c r="Q585" i="2"/>
  <c r="R585" i="2" s="1"/>
  <c r="Q586" i="2"/>
  <c r="R586" i="2" s="1"/>
  <c r="Q587" i="2"/>
  <c r="R587" i="2" s="1"/>
  <c r="Q588" i="2"/>
  <c r="R588" i="2" s="1"/>
  <c r="Q589" i="2"/>
  <c r="R589" i="2" s="1"/>
  <c r="Q590" i="2"/>
  <c r="R590" i="2" s="1"/>
  <c r="Q591" i="2"/>
  <c r="R591" i="2" s="1"/>
  <c r="Q592" i="2"/>
  <c r="R592" i="2" s="1"/>
  <c r="Q593" i="2"/>
  <c r="R593" i="2" s="1"/>
  <c r="Q594" i="2"/>
  <c r="R594" i="2" s="1"/>
  <c r="Q595" i="2"/>
  <c r="R595" i="2" s="1"/>
  <c r="Q596" i="2"/>
  <c r="R596" i="2" s="1"/>
  <c r="Q597" i="2"/>
  <c r="R597" i="2" s="1"/>
  <c r="Q598" i="2"/>
  <c r="R598" i="2" s="1"/>
  <c r="Q599" i="2"/>
  <c r="R599" i="2" s="1"/>
  <c r="Q600" i="2"/>
  <c r="R600" i="2" s="1"/>
  <c r="Q601" i="2"/>
  <c r="R601" i="2" s="1"/>
  <c r="Q602" i="2"/>
  <c r="R602" i="2" s="1"/>
  <c r="Q603" i="2"/>
  <c r="R603" i="2" s="1"/>
  <c r="Q604" i="2"/>
  <c r="R604" i="2" s="1"/>
  <c r="Q605" i="2"/>
  <c r="R605" i="2" s="1"/>
  <c r="Q606" i="2"/>
  <c r="R606" i="2" s="1"/>
  <c r="Q607" i="2"/>
  <c r="R607" i="2" s="1"/>
  <c r="Q608" i="2"/>
  <c r="R608" i="2" s="1"/>
  <c r="Q609" i="2"/>
  <c r="R609" i="2" s="1"/>
  <c r="Q610" i="2"/>
  <c r="R610" i="2" s="1"/>
  <c r="Q611" i="2"/>
  <c r="R611" i="2" s="1"/>
  <c r="Q612" i="2"/>
  <c r="R612" i="2" s="1"/>
  <c r="Q613" i="2"/>
  <c r="R613" i="2" s="1"/>
  <c r="Q614" i="2"/>
  <c r="R614" i="2" s="1"/>
  <c r="Q615" i="2"/>
  <c r="R615" i="2" s="1"/>
  <c r="Q616" i="2"/>
  <c r="R616" i="2" s="1"/>
  <c r="Q617" i="2"/>
  <c r="R617" i="2" s="1"/>
  <c r="Q618" i="2"/>
  <c r="R618" i="2" s="1"/>
  <c r="Q619" i="2"/>
  <c r="R619" i="2" s="1"/>
  <c r="Q620" i="2"/>
  <c r="R620" i="2" s="1"/>
  <c r="Q621" i="2"/>
  <c r="R621" i="2" s="1"/>
  <c r="Q622" i="2"/>
  <c r="R622" i="2" s="1"/>
  <c r="Q623" i="2"/>
  <c r="R623" i="2" s="1"/>
  <c r="Q624" i="2"/>
  <c r="R624" i="2" s="1"/>
  <c r="Q625" i="2"/>
  <c r="R625" i="2" s="1"/>
  <c r="Q626" i="2"/>
  <c r="R626" i="2" s="1"/>
  <c r="Q627" i="2"/>
  <c r="R627" i="2" s="1"/>
  <c r="Q628" i="2"/>
  <c r="R628" i="2" s="1"/>
  <c r="Q629" i="2"/>
  <c r="R629" i="2" s="1"/>
  <c r="Q630" i="2"/>
  <c r="R630" i="2" s="1"/>
  <c r="Q631" i="2"/>
  <c r="R631" i="2" s="1"/>
  <c r="Q632" i="2"/>
  <c r="R632" i="2" s="1"/>
  <c r="Q633" i="2"/>
  <c r="R633" i="2" s="1"/>
  <c r="Q634" i="2"/>
  <c r="R634" i="2" s="1"/>
  <c r="Q635" i="2"/>
  <c r="R635" i="2" s="1"/>
  <c r="Q636" i="2"/>
  <c r="R636" i="2" s="1"/>
  <c r="Q637" i="2"/>
  <c r="R637" i="2" s="1"/>
  <c r="Q638" i="2"/>
  <c r="R638" i="2" s="1"/>
  <c r="Q639" i="2"/>
  <c r="R639" i="2" s="1"/>
  <c r="Q640" i="2"/>
  <c r="R640" i="2" s="1"/>
  <c r="Q641" i="2"/>
  <c r="R641" i="2" s="1"/>
  <c r="Q642" i="2"/>
  <c r="R642" i="2" s="1"/>
  <c r="Q643" i="2"/>
  <c r="R643" i="2" s="1"/>
  <c r="Q644" i="2"/>
  <c r="R644" i="2" s="1"/>
  <c r="Q645" i="2"/>
  <c r="R645" i="2" s="1"/>
  <c r="Q646" i="2"/>
  <c r="R646" i="2" s="1"/>
  <c r="Q647" i="2"/>
  <c r="R647" i="2" s="1"/>
  <c r="Q648" i="2"/>
  <c r="R648" i="2" s="1"/>
  <c r="Q649" i="2"/>
  <c r="R649" i="2" s="1"/>
  <c r="Q650" i="2"/>
  <c r="R650" i="2" s="1"/>
  <c r="Q651" i="2"/>
  <c r="R651" i="2" s="1"/>
  <c r="Q652" i="2"/>
  <c r="R652" i="2" s="1"/>
  <c r="Q653" i="2"/>
  <c r="R653" i="2" s="1"/>
  <c r="Q654" i="2"/>
  <c r="R654" i="2" s="1"/>
  <c r="Q655" i="2"/>
  <c r="R655" i="2" s="1"/>
  <c r="Q656" i="2"/>
  <c r="R656" i="2" s="1"/>
  <c r="Q657" i="2"/>
  <c r="R657" i="2" s="1"/>
  <c r="Q658" i="2"/>
  <c r="R658" i="2" s="1"/>
  <c r="Q659" i="2"/>
  <c r="R659" i="2" s="1"/>
  <c r="Q660" i="2"/>
  <c r="R660" i="2" s="1"/>
  <c r="Q661" i="2"/>
  <c r="R661" i="2" s="1"/>
  <c r="Q662" i="2"/>
  <c r="R662" i="2" s="1"/>
  <c r="Q663" i="2"/>
  <c r="R663" i="2" s="1"/>
  <c r="Q664" i="2"/>
  <c r="R664" i="2" s="1"/>
  <c r="Q665" i="2"/>
  <c r="R665" i="2" s="1"/>
  <c r="Q666" i="2"/>
  <c r="R666" i="2" s="1"/>
  <c r="Q667" i="2"/>
  <c r="R667" i="2" s="1"/>
  <c r="Q668" i="2"/>
  <c r="R668" i="2" s="1"/>
  <c r="Q669" i="2"/>
  <c r="R669" i="2" s="1"/>
  <c r="Q670" i="2"/>
  <c r="R670" i="2" s="1"/>
  <c r="Q671" i="2"/>
  <c r="R671" i="2" s="1"/>
  <c r="Q672" i="2"/>
  <c r="R672" i="2" s="1"/>
  <c r="Q673" i="2"/>
  <c r="R673" i="2" s="1"/>
  <c r="Q674" i="2"/>
  <c r="R674" i="2" s="1"/>
  <c r="Q675" i="2"/>
  <c r="R675" i="2" s="1"/>
  <c r="Q676" i="2"/>
  <c r="R676" i="2" s="1"/>
  <c r="Q677" i="2"/>
  <c r="R677" i="2" s="1"/>
  <c r="Q678" i="2"/>
  <c r="R678" i="2" s="1"/>
  <c r="Q679" i="2"/>
  <c r="R679" i="2" s="1"/>
  <c r="Q680" i="2"/>
  <c r="R680" i="2" s="1"/>
  <c r="Q681" i="2"/>
  <c r="R681" i="2" s="1"/>
  <c r="Q682" i="2"/>
  <c r="R682" i="2" s="1"/>
  <c r="Q683" i="2"/>
  <c r="R683" i="2" s="1"/>
  <c r="Q684" i="2"/>
  <c r="R684" i="2" s="1"/>
  <c r="Q685" i="2"/>
  <c r="R685" i="2" s="1"/>
  <c r="Q686" i="2"/>
  <c r="R686" i="2" s="1"/>
  <c r="Q687" i="2"/>
  <c r="R687" i="2" s="1"/>
  <c r="Q688" i="2"/>
  <c r="R688" i="2" s="1"/>
  <c r="Q689" i="2"/>
  <c r="R689" i="2" s="1"/>
  <c r="Q690" i="2"/>
  <c r="R690" i="2" s="1"/>
  <c r="Q691" i="2"/>
  <c r="R691" i="2" s="1"/>
  <c r="Q692" i="2"/>
  <c r="R692" i="2" s="1"/>
  <c r="Q693" i="2"/>
  <c r="R693" i="2" s="1"/>
  <c r="Q694" i="2"/>
  <c r="R694" i="2" s="1"/>
  <c r="Q695" i="2"/>
  <c r="R695" i="2" s="1"/>
  <c r="Q696" i="2"/>
  <c r="R696" i="2" s="1"/>
  <c r="Q697" i="2"/>
  <c r="R697" i="2" s="1"/>
  <c r="Q698" i="2"/>
  <c r="R698" i="2" s="1"/>
  <c r="Q699" i="2"/>
  <c r="R699" i="2" s="1"/>
  <c r="Q700" i="2"/>
  <c r="R700" i="2" s="1"/>
  <c r="Q701" i="2"/>
  <c r="R701" i="2" s="1"/>
  <c r="Q702" i="2"/>
  <c r="R702" i="2" s="1"/>
  <c r="Q703" i="2"/>
  <c r="R703" i="2" s="1"/>
  <c r="Q704" i="2"/>
  <c r="R704" i="2" s="1"/>
  <c r="Q705" i="2"/>
  <c r="R705" i="2" s="1"/>
  <c r="Q706" i="2"/>
  <c r="R706" i="2" s="1"/>
  <c r="Q707" i="2"/>
  <c r="R707" i="2" s="1"/>
  <c r="Q708" i="2"/>
  <c r="R708" i="2" s="1"/>
  <c r="Q709" i="2"/>
  <c r="R709" i="2" s="1"/>
  <c r="Q710" i="2"/>
  <c r="R710" i="2" s="1"/>
  <c r="Q711" i="2"/>
  <c r="R711" i="2" s="1"/>
  <c r="Q712" i="2"/>
  <c r="R712" i="2" s="1"/>
  <c r="Q713" i="2"/>
  <c r="R713" i="2" s="1"/>
  <c r="Q714" i="2"/>
  <c r="R714" i="2" s="1"/>
  <c r="Q715" i="2"/>
  <c r="R715" i="2" s="1"/>
  <c r="Q716" i="2"/>
  <c r="R716" i="2" s="1"/>
  <c r="Q717" i="2"/>
  <c r="R717" i="2" s="1"/>
  <c r="Q718" i="2"/>
  <c r="R718" i="2" s="1"/>
  <c r="Q719" i="2"/>
  <c r="R719" i="2" s="1"/>
  <c r="Q720" i="2"/>
  <c r="R720" i="2" s="1"/>
  <c r="Q721" i="2"/>
  <c r="R721" i="2" s="1"/>
  <c r="Q722" i="2"/>
  <c r="R722" i="2" s="1"/>
  <c r="Q723" i="2"/>
  <c r="R723" i="2" s="1"/>
  <c r="Q724" i="2"/>
  <c r="R724" i="2" s="1"/>
  <c r="Q725" i="2"/>
  <c r="R725" i="2" s="1"/>
  <c r="Q726" i="2"/>
  <c r="R726" i="2" s="1"/>
  <c r="Q727" i="2"/>
  <c r="R727" i="2" s="1"/>
  <c r="Q728" i="2"/>
  <c r="R728" i="2" s="1"/>
  <c r="Q729" i="2"/>
  <c r="R729" i="2" s="1"/>
  <c r="Q730" i="2"/>
  <c r="R730" i="2" s="1"/>
  <c r="Q731" i="2"/>
  <c r="R731" i="2" s="1"/>
  <c r="Q732" i="2"/>
  <c r="R732" i="2" s="1"/>
  <c r="Q733" i="2"/>
  <c r="R733" i="2" s="1"/>
  <c r="Q734" i="2"/>
  <c r="R734" i="2" s="1"/>
  <c r="Q735" i="2"/>
  <c r="R735" i="2" s="1"/>
  <c r="Q736" i="2"/>
  <c r="R736" i="2" s="1"/>
  <c r="Q737" i="2"/>
  <c r="R737" i="2" s="1"/>
  <c r="Q738" i="2"/>
  <c r="R738" i="2" s="1"/>
  <c r="Q739" i="2"/>
  <c r="R739" i="2" s="1"/>
  <c r="Q740" i="2"/>
  <c r="R740" i="2" s="1"/>
  <c r="Q741" i="2"/>
  <c r="R741" i="2" s="1"/>
  <c r="Q742" i="2"/>
  <c r="R742" i="2" s="1"/>
  <c r="Q743" i="2"/>
  <c r="R743" i="2" s="1"/>
  <c r="Q744" i="2"/>
  <c r="R744" i="2" s="1"/>
  <c r="Q745" i="2"/>
  <c r="R745" i="2" s="1"/>
  <c r="Q746" i="2"/>
  <c r="R746" i="2" s="1"/>
  <c r="Q747" i="2"/>
  <c r="R747" i="2" s="1"/>
  <c r="Q748" i="2"/>
  <c r="R748" i="2" s="1"/>
  <c r="Q749" i="2"/>
  <c r="R749" i="2" s="1"/>
  <c r="Q750" i="2"/>
  <c r="R750" i="2" s="1"/>
  <c r="Q751" i="2"/>
  <c r="R751" i="2" s="1"/>
  <c r="Q752" i="2"/>
  <c r="R752" i="2" s="1"/>
  <c r="Q753" i="2"/>
  <c r="R753" i="2" s="1"/>
  <c r="Q754" i="2"/>
  <c r="R754" i="2" s="1"/>
  <c r="Q755" i="2"/>
  <c r="R755" i="2" s="1"/>
  <c r="Q756" i="2"/>
  <c r="R756" i="2" s="1"/>
  <c r="Q757" i="2"/>
  <c r="R757" i="2" s="1"/>
  <c r="Q758" i="2"/>
  <c r="R758" i="2" s="1"/>
  <c r="Q759" i="2"/>
  <c r="R759" i="2" s="1"/>
  <c r="Q760" i="2"/>
  <c r="R760" i="2" s="1"/>
  <c r="Q761" i="2"/>
  <c r="R761" i="2" s="1"/>
  <c r="Q762" i="2"/>
  <c r="R762" i="2" s="1"/>
  <c r="Q763" i="2"/>
  <c r="R763" i="2" s="1"/>
  <c r="Q764" i="2"/>
  <c r="R764" i="2" s="1"/>
  <c r="Q765" i="2"/>
  <c r="R765" i="2" s="1"/>
  <c r="Q766" i="2"/>
  <c r="R766" i="2" s="1"/>
  <c r="Q767" i="2"/>
  <c r="R767" i="2" s="1"/>
  <c r="Q768" i="2"/>
  <c r="R768" i="2" s="1"/>
  <c r="Q769" i="2"/>
  <c r="R769" i="2" s="1"/>
  <c r="Q770" i="2"/>
  <c r="R770" i="2" s="1"/>
  <c r="Q771" i="2"/>
  <c r="R771" i="2" s="1"/>
  <c r="Q772" i="2"/>
  <c r="R772" i="2" s="1"/>
  <c r="Q773" i="2"/>
  <c r="R773" i="2" s="1"/>
  <c r="Q774" i="2"/>
  <c r="R774" i="2" s="1"/>
  <c r="Q775" i="2"/>
  <c r="R775" i="2" s="1"/>
  <c r="Q776" i="2"/>
  <c r="R776" i="2" s="1"/>
  <c r="Q777" i="2"/>
  <c r="R777" i="2" s="1"/>
  <c r="Q778" i="2"/>
  <c r="R778" i="2" s="1"/>
  <c r="Q779" i="2"/>
  <c r="R779" i="2" s="1"/>
  <c r="Q780" i="2"/>
  <c r="R780" i="2" s="1"/>
  <c r="Q781" i="2"/>
  <c r="R781" i="2" s="1"/>
  <c r="Q782" i="2"/>
  <c r="R782" i="2" s="1"/>
  <c r="Q783" i="2"/>
  <c r="R783" i="2" s="1"/>
  <c r="Q784" i="2"/>
  <c r="R784" i="2" s="1"/>
  <c r="Q785" i="2"/>
  <c r="R785" i="2" s="1"/>
  <c r="Q786" i="2"/>
  <c r="R786" i="2" s="1"/>
  <c r="Q787" i="2"/>
  <c r="R787" i="2" s="1"/>
  <c r="Q788" i="2"/>
  <c r="R788" i="2" s="1"/>
  <c r="Q789" i="2"/>
  <c r="R789" i="2" s="1"/>
  <c r="Q790" i="2"/>
  <c r="R790" i="2" s="1"/>
  <c r="Q791" i="2"/>
  <c r="R791" i="2" s="1"/>
  <c r="Q792" i="2"/>
  <c r="R792" i="2" s="1"/>
  <c r="Q793" i="2"/>
  <c r="R793" i="2" s="1"/>
  <c r="Q794" i="2"/>
  <c r="R794" i="2" s="1"/>
  <c r="Q795" i="2"/>
  <c r="R795" i="2" s="1"/>
  <c r="Q796" i="2"/>
  <c r="R796" i="2" s="1"/>
  <c r="Q797" i="2"/>
  <c r="R797" i="2" s="1"/>
  <c r="Q798" i="2"/>
  <c r="R798" i="2" s="1"/>
  <c r="Q799" i="2"/>
  <c r="R799" i="2" s="1"/>
  <c r="Q800" i="2"/>
  <c r="R800" i="2" s="1"/>
  <c r="Q801" i="2"/>
  <c r="R801" i="2" s="1"/>
  <c r="Q802" i="2"/>
  <c r="R802" i="2" s="1"/>
  <c r="Q803" i="2"/>
  <c r="R803" i="2" s="1"/>
  <c r="Q804" i="2"/>
  <c r="R804" i="2" s="1"/>
  <c r="Q805" i="2"/>
  <c r="R805" i="2" s="1"/>
  <c r="Q806" i="2"/>
  <c r="R806" i="2" s="1"/>
  <c r="Q807" i="2"/>
  <c r="R807" i="2" s="1"/>
  <c r="Q808" i="2"/>
  <c r="R808" i="2" s="1"/>
  <c r="Q809" i="2"/>
  <c r="R809" i="2" s="1"/>
  <c r="Q810" i="2"/>
  <c r="R810" i="2" s="1"/>
  <c r="Q811" i="2"/>
  <c r="R811" i="2" s="1"/>
  <c r="Q812" i="2"/>
  <c r="R812" i="2" s="1"/>
  <c r="Q813" i="2"/>
  <c r="R813" i="2" s="1"/>
  <c r="Q814" i="2"/>
  <c r="R814" i="2" s="1"/>
  <c r="Q815" i="2"/>
  <c r="R815" i="2" s="1"/>
  <c r="Q816" i="2"/>
  <c r="R816" i="2" s="1"/>
  <c r="Q817" i="2"/>
  <c r="R817" i="2" s="1"/>
  <c r="Q818" i="2"/>
  <c r="R818" i="2" s="1"/>
  <c r="Q819" i="2"/>
  <c r="R819" i="2" s="1"/>
  <c r="Q820" i="2"/>
  <c r="R820" i="2" s="1"/>
  <c r="Q821" i="2"/>
  <c r="R821" i="2" s="1"/>
  <c r="Q822" i="2"/>
  <c r="R822" i="2" s="1"/>
  <c r="Q823" i="2"/>
  <c r="R823" i="2" s="1"/>
  <c r="Q824" i="2"/>
  <c r="R824" i="2" s="1"/>
  <c r="Q825" i="2"/>
  <c r="R825" i="2" s="1"/>
  <c r="Q826" i="2"/>
  <c r="R826" i="2" s="1"/>
  <c r="Q827" i="2"/>
  <c r="R827" i="2" s="1"/>
  <c r="Q828" i="2"/>
  <c r="R828" i="2" s="1"/>
  <c r="Q829" i="2"/>
  <c r="R829" i="2" s="1"/>
  <c r="Q830" i="2"/>
  <c r="R830" i="2" s="1"/>
  <c r="Q831" i="2"/>
  <c r="R831" i="2" s="1"/>
  <c r="Q832" i="2"/>
  <c r="R832" i="2" s="1"/>
  <c r="Q833" i="2"/>
  <c r="R833" i="2" s="1"/>
  <c r="Q834" i="2"/>
  <c r="R834" i="2" s="1"/>
  <c r="Q835" i="2"/>
  <c r="R835" i="2" s="1"/>
  <c r="Q836" i="2"/>
  <c r="R836" i="2" s="1"/>
  <c r="Q837" i="2"/>
  <c r="R837" i="2" s="1"/>
  <c r="Q838" i="2"/>
  <c r="R838" i="2" s="1"/>
  <c r="Q839" i="2"/>
  <c r="R839" i="2" s="1"/>
  <c r="Q840" i="2"/>
  <c r="R840" i="2" s="1"/>
  <c r="Q841" i="2"/>
  <c r="R841" i="2" s="1"/>
  <c r="Q842" i="2"/>
  <c r="R842" i="2" s="1"/>
  <c r="Q843" i="2"/>
  <c r="R843" i="2" s="1"/>
  <c r="Q844" i="2"/>
  <c r="R844" i="2" s="1"/>
  <c r="Q845" i="2"/>
  <c r="R845" i="2" s="1"/>
  <c r="Q846" i="2"/>
  <c r="R846" i="2" s="1"/>
  <c r="Q847" i="2"/>
  <c r="R847" i="2" s="1"/>
  <c r="Q848" i="2"/>
  <c r="R848" i="2" s="1"/>
  <c r="Q849" i="2"/>
  <c r="R849" i="2" s="1"/>
  <c r="Q850" i="2"/>
  <c r="R850" i="2" s="1"/>
  <c r="Q851" i="2"/>
  <c r="R851" i="2" s="1"/>
  <c r="Q852" i="2"/>
  <c r="R852" i="2" s="1"/>
  <c r="Q853" i="2"/>
  <c r="R853" i="2" s="1"/>
  <c r="Q854" i="2"/>
  <c r="R854" i="2" s="1"/>
  <c r="Q855" i="2"/>
  <c r="R855" i="2" s="1"/>
  <c r="Q856" i="2"/>
  <c r="R856" i="2" s="1"/>
  <c r="Q857" i="2"/>
  <c r="R857" i="2" s="1"/>
  <c r="Q858" i="2"/>
  <c r="R858" i="2" s="1"/>
  <c r="Q859" i="2"/>
  <c r="R859" i="2" s="1"/>
  <c r="Q860" i="2"/>
  <c r="R860" i="2" s="1"/>
  <c r="Q861" i="2"/>
  <c r="R861" i="2" s="1"/>
  <c r="Q862" i="2"/>
  <c r="R862" i="2" s="1"/>
  <c r="Q863" i="2"/>
  <c r="R863" i="2" s="1"/>
  <c r="Q864" i="2"/>
  <c r="R864" i="2" s="1"/>
  <c r="Q865" i="2"/>
  <c r="R865" i="2" s="1"/>
  <c r="Q866" i="2"/>
  <c r="R866" i="2" s="1"/>
  <c r="Q867" i="2"/>
  <c r="R867" i="2" s="1"/>
  <c r="Q868" i="2"/>
  <c r="R868" i="2" s="1"/>
  <c r="Q869" i="2"/>
  <c r="R869" i="2" s="1"/>
  <c r="Q870" i="2"/>
  <c r="R870" i="2" s="1"/>
  <c r="Q871" i="2"/>
  <c r="R871" i="2" s="1"/>
  <c r="Q872" i="2"/>
  <c r="R872" i="2" s="1"/>
  <c r="Q873" i="2"/>
  <c r="R873" i="2" s="1"/>
  <c r="Q874" i="2"/>
  <c r="R874" i="2" s="1"/>
  <c r="Q875" i="2"/>
  <c r="R875" i="2" s="1"/>
  <c r="Q876" i="2"/>
  <c r="R876" i="2" s="1"/>
  <c r="Q877" i="2"/>
  <c r="R877" i="2" s="1"/>
  <c r="Q878" i="2"/>
  <c r="R878" i="2" s="1"/>
  <c r="Q879" i="2"/>
  <c r="R879" i="2" s="1"/>
  <c r="Q880" i="2"/>
  <c r="R880" i="2" s="1"/>
  <c r="Q881" i="2"/>
  <c r="R881" i="2" s="1"/>
  <c r="Q882" i="2"/>
  <c r="R882" i="2" s="1"/>
  <c r="Q883" i="2"/>
  <c r="R883" i="2" s="1"/>
  <c r="Q884" i="2"/>
  <c r="R884" i="2" s="1"/>
  <c r="Q885" i="2"/>
  <c r="R885" i="2" s="1"/>
  <c r="Q886" i="2"/>
  <c r="R886" i="2" s="1"/>
  <c r="Q887" i="2"/>
  <c r="R887" i="2" s="1"/>
  <c r="Q888" i="2"/>
  <c r="R888" i="2" s="1"/>
  <c r="Q889" i="2"/>
  <c r="R889" i="2" s="1"/>
  <c r="Q890" i="2"/>
  <c r="R890" i="2" s="1"/>
  <c r="Q891" i="2"/>
  <c r="R891" i="2" s="1"/>
  <c r="Q892" i="2"/>
  <c r="R892" i="2" s="1"/>
  <c r="Q893" i="2"/>
  <c r="R893" i="2" s="1"/>
  <c r="Q894" i="2"/>
  <c r="R894" i="2" s="1"/>
  <c r="Q895" i="2"/>
  <c r="R895" i="2" s="1"/>
  <c r="Q896" i="2"/>
  <c r="R896" i="2" s="1"/>
  <c r="Q897" i="2"/>
  <c r="R897" i="2" s="1"/>
  <c r="Q898" i="2"/>
  <c r="R898" i="2" s="1"/>
  <c r="Q899" i="2"/>
  <c r="R899" i="2" s="1"/>
  <c r="Q900" i="2"/>
  <c r="R900" i="2" s="1"/>
  <c r="Q901" i="2"/>
  <c r="R901" i="2" s="1"/>
  <c r="Q902" i="2"/>
  <c r="R902" i="2" s="1"/>
  <c r="Q903" i="2"/>
  <c r="R903" i="2" s="1"/>
  <c r="Q904" i="2"/>
  <c r="R904" i="2" s="1"/>
  <c r="Q905" i="2"/>
  <c r="R905" i="2" s="1"/>
  <c r="Q906" i="2"/>
  <c r="R906" i="2" s="1"/>
  <c r="Q907" i="2"/>
  <c r="R907" i="2" s="1"/>
  <c r="Q908" i="2"/>
  <c r="R908" i="2" s="1"/>
  <c r="Q909" i="2"/>
  <c r="R909" i="2" s="1"/>
  <c r="Q910" i="2"/>
  <c r="R910" i="2" s="1"/>
  <c r="Q911" i="2"/>
  <c r="R911" i="2" s="1"/>
  <c r="Q912" i="2"/>
  <c r="R912" i="2" s="1"/>
  <c r="Q913" i="2"/>
  <c r="R913" i="2" s="1"/>
  <c r="Q914" i="2"/>
  <c r="R914" i="2" s="1"/>
  <c r="Q915" i="2"/>
  <c r="R915" i="2" s="1"/>
  <c r="Q916" i="2"/>
  <c r="R916" i="2" s="1"/>
  <c r="Q917" i="2"/>
  <c r="R917" i="2" s="1"/>
  <c r="Q918" i="2"/>
  <c r="R918" i="2" s="1"/>
  <c r="Q919" i="2"/>
  <c r="R919" i="2" s="1"/>
  <c r="Q920" i="2"/>
  <c r="R920" i="2" s="1"/>
  <c r="Q921" i="2"/>
  <c r="R921" i="2" s="1"/>
  <c r="Q922" i="2"/>
  <c r="R922" i="2" s="1"/>
  <c r="Q923" i="2"/>
  <c r="R923" i="2" s="1"/>
  <c r="Q924" i="2"/>
  <c r="R924" i="2" s="1"/>
  <c r="Q925" i="2"/>
  <c r="R925" i="2" s="1"/>
  <c r="Q926" i="2"/>
  <c r="R926" i="2" s="1"/>
  <c r="Q927" i="2"/>
  <c r="R927" i="2" s="1"/>
  <c r="Q928" i="2"/>
  <c r="R928" i="2" s="1"/>
  <c r="Q929" i="2"/>
  <c r="R929" i="2" s="1"/>
  <c r="Q930" i="2"/>
  <c r="R930" i="2" s="1"/>
  <c r="Q931" i="2"/>
  <c r="R931" i="2" s="1"/>
  <c r="Q932" i="2"/>
  <c r="R932" i="2" s="1"/>
  <c r="Q933" i="2"/>
  <c r="R933" i="2" s="1"/>
  <c r="Q934" i="2"/>
  <c r="R934" i="2" s="1"/>
  <c r="Q935" i="2"/>
  <c r="R935" i="2" s="1"/>
  <c r="Q936" i="2"/>
  <c r="R936" i="2" s="1"/>
  <c r="Q937" i="2"/>
  <c r="R937" i="2" s="1"/>
  <c r="Q938" i="2"/>
  <c r="R938" i="2" s="1"/>
  <c r="Q939" i="2"/>
  <c r="R939" i="2" s="1"/>
  <c r="Q940" i="2"/>
  <c r="R940" i="2" s="1"/>
  <c r="Q941" i="2"/>
  <c r="R941" i="2" s="1"/>
  <c r="Q942" i="2"/>
  <c r="R942" i="2" s="1"/>
  <c r="Q943" i="2"/>
  <c r="R943" i="2" s="1"/>
  <c r="Q944" i="2"/>
  <c r="R944" i="2" s="1"/>
  <c r="Q945" i="2"/>
  <c r="R945" i="2" s="1"/>
  <c r="Q946" i="2"/>
  <c r="R946" i="2" s="1"/>
  <c r="Q947" i="2"/>
  <c r="R947" i="2" s="1"/>
  <c r="Q948" i="2"/>
  <c r="R948" i="2" s="1"/>
  <c r="Q949" i="2"/>
  <c r="R949" i="2" s="1"/>
  <c r="Q950" i="2"/>
  <c r="R950" i="2" s="1"/>
  <c r="Q951" i="2"/>
  <c r="R951" i="2" s="1"/>
  <c r="Q952" i="2"/>
  <c r="R952" i="2" s="1"/>
  <c r="Q953" i="2"/>
  <c r="R953" i="2" s="1"/>
  <c r="Q954" i="2"/>
  <c r="R954" i="2" s="1"/>
  <c r="Q955" i="2"/>
  <c r="R955" i="2" s="1"/>
  <c r="Q956" i="2"/>
  <c r="R956" i="2" s="1"/>
  <c r="Q957" i="2"/>
  <c r="R957" i="2" s="1"/>
  <c r="Q958" i="2"/>
  <c r="R958" i="2" s="1"/>
  <c r="Q959" i="2"/>
  <c r="R959" i="2" s="1"/>
  <c r="Q960" i="2"/>
  <c r="R960" i="2" s="1"/>
  <c r="Q961" i="2"/>
  <c r="R961" i="2" s="1"/>
  <c r="Q962" i="2"/>
  <c r="R962" i="2" s="1"/>
  <c r="Q963" i="2"/>
  <c r="R963" i="2" s="1"/>
  <c r="Q964" i="2"/>
  <c r="R964" i="2" s="1"/>
  <c r="Q965" i="2"/>
  <c r="R965" i="2" s="1"/>
  <c r="Q966" i="2"/>
  <c r="R966" i="2" s="1"/>
  <c r="Q967" i="2"/>
  <c r="R967" i="2" s="1"/>
  <c r="Q968" i="2"/>
  <c r="R968" i="2" s="1"/>
  <c r="Q969" i="2"/>
  <c r="R969" i="2" s="1"/>
  <c r="Q970" i="2"/>
  <c r="R970" i="2" s="1"/>
  <c r="Q971" i="2"/>
  <c r="R971" i="2" s="1"/>
  <c r="Q972" i="2"/>
  <c r="R972" i="2" s="1"/>
  <c r="Q973" i="2"/>
  <c r="R973" i="2" s="1"/>
  <c r="Q974" i="2"/>
  <c r="R974" i="2" s="1"/>
  <c r="Q975" i="2"/>
  <c r="R975" i="2" s="1"/>
  <c r="Q976" i="2"/>
  <c r="R976" i="2" s="1"/>
  <c r="Q977" i="2"/>
  <c r="R977" i="2" s="1"/>
  <c r="Q978" i="2"/>
  <c r="R978" i="2" s="1"/>
  <c r="Q979" i="2"/>
  <c r="R979" i="2" s="1"/>
  <c r="Q980" i="2"/>
  <c r="R980" i="2" s="1"/>
  <c r="Q981" i="2"/>
  <c r="R981" i="2" s="1"/>
  <c r="Q982" i="2"/>
  <c r="R982" i="2" s="1"/>
  <c r="Q983" i="2"/>
  <c r="R983" i="2" s="1"/>
  <c r="Q984" i="2"/>
  <c r="R984" i="2" s="1"/>
  <c r="Q985" i="2"/>
  <c r="R985" i="2" s="1"/>
  <c r="Q986" i="2"/>
  <c r="R986" i="2" s="1"/>
  <c r="Q987" i="2"/>
  <c r="R987" i="2" s="1"/>
  <c r="Q988" i="2"/>
  <c r="R988" i="2" s="1"/>
  <c r="Q989" i="2"/>
  <c r="R989" i="2" s="1"/>
  <c r="Q990" i="2"/>
  <c r="R990" i="2" s="1"/>
  <c r="Q991" i="2"/>
  <c r="R991" i="2" s="1"/>
  <c r="Q992" i="2"/>
  <c r="R992" i="2" s="1"/>
  <c r="Q993" i="2"/>
  <c r="R993" i="2" s="1"/>
  <c r="Q994" i="2"/>
  <c r="R994" i="2" s="1"/>
  <c r="Q995" i="2"/>
  <c r="R995" i="2" s="1"/>
  <c r="Q996" i="2"/>
  <c r="R996" i="2" s="1"/>
  <c r="Q997" i="2"/>
  <c r="R997" i="2" s="1"/>
  <c r="Q998" i="2"/>
  <c r="R998" i="2" s="1"/>
  <c r="Q999" i="2"/>
  <c r="R999" i="2" s="1"/>
  <c r="Q1000" i="2"/>
  <c r="R1000" i="2" s="1"/>
  <c r="Q1001" i="2"/>
  <c r="R1001" i="2" s="1"/>
  <c r="Q1002" i="2"/>
  <c r="R1002" i="2" s="1"/>
  <c r="Q1003" i="2"/>
  <c r="R1003" i="2" s="1"/>
  <c r="Q1004" i="2"/>
  <c r="R1004" i="2" s="1"/>
  <c r="Q1005" i="2"/>
  <c r="R1005" i="2" s="1"/>
  <c r="Q1006" i="2"/>
  <c r="R1006" i="2" s="1"/>
  <c r="Q1007" i="2"/>
  <c r="R1007" i="2" s="1"/>
  <c r="Q1008" i="2"/>
  <c r="R1008" i="2" s="1"/>
  <c r="Q1009" i="2"/>
  <c r="R1009" i="2" s="1"/>
  <c r="Q1010" i="2"/>
  <c r="R1010" i="2" s="1"/>
  <c r="Q1011" i="2"/>
  <c r="R1011" i="2" s="1"/>
  <c r="Q1012" i="2"/>
  <c r="R1012" i="2" s="1"/>
  <c r="Q1013" i="2"/>
  <c r="R1013" i="2" s="1"/>
  <c r="Q1014" i="2"/>
  <c r="R1014" i="2" s="1"/>
  <c r="Q1015" i="2"/>
  <c r="R1015" i="2" s="1"/>
  <c r="Q1016" i="2"/>
  <c r="R1016" i="2" s="1"/>
  <c r="Q1017" i="2"/>
  <c r="R1017" i="2" s="1"/>
  <c r="Q1018" i="2"/>
  <c r="R1018" i="2" s="1"/>
  <c r="Q1019" i="2"/>
  <c r="R1019" i="2" s="1"/>
  <c r="Q1020" i="2"/>
  <c r="R1020" i="2" s="1"/>
  <c r="Q1021" i="2"/>
  <c r="R1021" i="2" s="1"/>
  <c r="Q1022" i="2"/>
  <c r="R1022" i="2" s="1"/>
  <c r="Q1023" i="2"/>
  <c r="R1023" i="2" s="1"/>
  <c r="Q1024" i="2"/>
  <c r="R1024" i="2" s="1"/>
  <c r="Q1025" i="2"/>
  <c r="R1025" i="2" s="1"/>
  <c r="Q1026" i="2"/>
  <c r="R1026" i="2" s="1"/>
  <c r="Q1027" i="2"/>
  <c r="R1027" i="2" s="1"/>
  <c r="Q1028" i="2"/>
  <c r="R1028" i="2" s="1"/>
  <c r="Q1029" i="2"/>
  <c r="R1029" i="2" s="1"/>
  <c r="Q1030" i="2"/>
  <c r="R1030" i="2" s="1"/>
  <c r="Q1031" i="2"/>
  <c r="R1031" i="2" s="1"/>
  <c r="Q1032" i="2"/>
  <c r="R1032" i="2" s="1"/>
  <c r="Q1033" i="2"/>
  <c r="R1033" i="2" s="1"/>
  <c r="Q1034" i="2"/>
  <c r="R1034" i="2" s="1"/>
  <c r="Q1035" i="2"/>
  <c r="R1035" i="2" s="1"/>
  <c r="Q1036" i="2"/>
  <c r="R1036" i="2" s="1"/>
  <c r="Q1037" i="2"/>
  <c r="R1037" i="2" s="1"/>
  <c r="Q1038" i="2"/>
  <c r="R1038" i="2" s="1"/>
  <c r="Q1039" i="2"/>
  <c r="R1039" i="2" s="1"/>
  <c r="Q1040" i="2"/>
  <c r="R1040" i="2" s="1"/>
  <c r="Q1041" i="2"/>
  <c r="R1041" i="2" s="1"/>
  <c r="Q1042" i="2"/>
  <c r="R1042" i="2" s="1"/>
  <c r="Q1043" i="2"/>
  <c r="R1043" i="2" s="1"/>
  <c r="Q1044" i="2"/>
  <c r="R1044" i="2" s="1"/>
  <c r="Q1045" i="2"/>
  <c r="R1045" i="2" s="1"/>
  <c r="Q1046" i="2"/>
  <c r="R1046" i="2" s="1"/>
  <c r="Q1047" i="2"/>
  <c r="R1047" i="2" s="1"/>
  <c r="Q1048" i="2"/>
  <c r="R1048" i="2" s="1"/>
  <c r="Q1049" i="2"/>
  <c r="R1049" i="2" s="1"/>
  <c r="Q1050" i="2"/>
  <c r="R1050" i="2" s="1"/>
  <c r="Q1051" i="2"/>
  <c r="R1051" i="2" s="1"/>
  <c r="Q1052" i="2"/>
  <c r="R1052" i="2" s="1"/>
  <c r="Q1053" i="2"/>
  <c r="R1053" i="2" s="1"/>
  <c r="Q1054" i="2"/>
  <c r="R1054" i="2" s="1"/>
  <c r="Q1055" i="2"/>
  <c r="R1055" i="2" s="1"/>
  <c r="Q1056" i="2"/>
  <c r="R1056" i="2" s="1"/>
  <c r="Q1057" i="2"/>
  <c r="R1057" i="2" s="1"/>
  <c r="Q1058" i="2"/>
  <c r="R1058" i="2" s="1"/>
  <c r="Q1059" i="2"/>
  <c r="R1059" i="2" s="1"/>
  <c r="Q1060" i="2"/>
  <c r="R1060" i="2" s="1"/>
  <c r="Q1061" i="2"/>
  <c r="R1061" i="2" s="1"/>
  <c r="Q1062" i="2"/>
  <c r="R1062" i="2" s="1"/>
  <c r="Q1063" i="2"/>
  <c r="R1063" i="2" s="1"/>
  <c r="Q1064" i="2"/>
  <c r="R1064" i="2" s="1"/>
  <c r="Q1065" i="2"/>
  <c r="R1065" i="2" s="1"/>
  <c r="Q1066" i="2"/>
  <c r="R1066" i="2" s="1"/>
  <c r="Q1067" i="2"/>
  <c r="R1067" i="2" s="1"/>
  <c r="Q1068" i="2"/>
  <c r="R1068" i="2" s="1"/>
  <c r="Q1069" i="2"/>
  <c r="R1069" i="2" s="1"/>
  <c r="Q1070" i="2"/>
  <c r="R1070" i="2" s="1"/>
  <c r="Q1071" i="2"/>
  <c r="R1071" i="2" s="1"/>
  <c r="Q1072" i="2"/>
  <c r="R1072" i="2" s="1"/>
  <c r="Q1073" i="2"/>
  <c r="R1073" i="2" s="1"/>
  <c r="Q1074" i="2"/>
  <c r="R1074" i="2" s="1"/>
  <c r="Q1075" i="2"/>
  <c r="R1075" i="2" s="1"/>
  <c r="Q1076" i="2"/>
  <c r="R1076" i="2" s="1"/>
  <c r="Q1077" i="2"/>
  <c r="R1077" i="2" s="1"/>
  <c r="Q1078" i="2"/>
  <c r="R1078" i="2" s="1"/>
  <c r="Q1079" i="2"/>
  <c r="R1079" i="2" s="1"/>
  <c r="Q1080" i="2"/>
  <c r="R1080" i="2" s="1"/>
  <c r="Q1081" i="2"/>
  <c r="R1081" i="2" s="1"/>
  <c r="Q1082" i="2"/>
  <c r="R1082" i="2" s="1"/>
  <c r="Q1083" i="2"/>
  <c r="R1083" i="2" s="1"/>
  <c r="Q1084" i="2"/>
  <c r="R1084" i="2" s="1"/>
  <c r="Q1085" i="2"/>
  <c r="R1085" i="2" s="1"/>
  <c r="Q1086" i="2"/>
  <c r="R1086" i="2" s="1"/>
  <c r="Q1087" i="2"/>
  <c r="R1087" i="2" s="1"/>
  <c r="Q1088" i="2"/>
  <c r="R1088" i="2" s="1"/>
  <c r="Q1089" i="2"/>
  <c r="R1089" i="2" s="1"/>
  <c r="Q1090" i="2"/>
  <c r="R1090" i="2" s="1"/>
  <c r="Q1091" i="2"/>
  <c r="R1091" i="2" s="1"/>
  <c r="Q1092" i="2"/>
  <c r="R1092" i="2" s="1"/>
  <c r="Q1093" i="2"/>
  <c r="R1093" i="2" s="1"/>
  <c r="Q1094" i="2"/>
  <c r="R1094" i="2" s="1"/>
  <c r="Q1095" i="2"/>
  <c r="R1095" i="2" s="1"/>
  <c r="Q1096" i="2"/>
  <c r="R1096" i="2" s="1"/>
  <c r="Q1097" i="2"/>
  <c r="R1097" i="2" s="1"/>
  <c r="Q1098" i="2"/>
  <c r="R1098" i="2" s="1"/>
  <c r="Q1099" i="2"/>
  <c r="R1099" i="2" s="1"/>
  <c r="Q1100" i="2"/>
  <c r="R1100" i="2" s="1"/>
  <c r="Q1101" i="2"/>
  <c r="R1101" i="2" s="1"/>
  <c r="Q1102" i="2"/>
  <c r="R1102" i="2" s="1"/>
  <c r="Q1103" i="2"/>
  <c r="R1103" i="2" s="1"/>
  <c r="Q1104" i="2"/>
  <c r="R1104" i="2" s="1"/>
  <c r="Q1105" i="2"/>
  <c r="R1105" i="2" s="1"/>
  <c r="Q1106" i="2"/>
  <c r="R1106" i="2" s="1"/>
  <c r="Q1107" i="2"/>
  <c r="R1107" i="2" s="1"/>
  <c r="Q1108" i="2"/>
  <c r="R1108" i="2" s="1"/>
  <c r="Q1109" i="2"/>
  <c r="R1109" i="2" s="1"/>
  <c r="Q1110" i="2"/>
  <c r="R1110" i="2" s="1"/>
  <c r="Q1111" i="2"/>
  <c r="R1111" i="2" s="1"/>
  <c r="Q1112" i="2"/>
  <c r="R1112" i="2" s="1"/>
  <c r="Q1113" i="2"/>
  <c r="R1113" i="2" s="1"/>
  <c r="Q1114" i="2"/>
  <c r="R1114" i="2" s="1"/>
  <c r="Q1115" i="2"/>
  <c r="R1115" i="2" s="1"/>
  <c r="Q1116" i="2"/>
  <c r="R1116" i="2" s="1"/>
  <c r="Q1117" i="2"/>
  <c r="R1117" i="2" s="1"/>
  <c r="Q1118" i="2"/>
  <c r="R1118" i="2" s="1"/>
  <c r="Q1119" i="2"/>
  <c r="R1119" i="2" s="1"/>
  <c r="Q1120" i="2"/>
  <c r="R1120" i="2" s="1"/>
  <c r="Q1121" i="2"/>
  <c r="R1121" i="2" s="1"/>
  <c r="Q1122" i="2"/>
  <c r="R1122" i="2" s="1"/>
  <c r="Q1123" i="2"/>
  <c r="R1123" i="2" s="1"/>
  <c r="Q1124" i="2"/>
  <c r="R1124" i="2" s="1"/>
  <c r="Q1125" i="2"/>
  <c r="R1125" i="2" s="1"/>
  <c r="Q1126" i="2"/>
  <c r="R1126" i="2" s="1"/>
  <c r="Q1127" i="2"/>
  <c r="R1127" i="2" s="1"/>
  <c r="Q1128" i="2"/>
  <c r="R1128" i="2" s="1"/>
  <c r="Q1129" i="2"/>
  <c r="R1129" i="2" s="1"/>
  <c r="Q1130" i="2"/>
  <c r="R1130" i="2" s="1"/>
  <c r="Q1131" i="2"/>
  <c r="R1131" i="2" s="1"/>
  <c r="Q1132" i="2"/>
  <c r="R1132" i="2" s="1"/>
  <c r="Q1133" i="2"/>
  <c r="R1133" i="2" s="1"/>
  <c r="Q1134" i="2"/>
  <c r="R1134" i="2" s="1"/>
  <c r="Q1135" i="2"/>
  <c r="R1135" i="2" s="1"/>
  <c r="Q1136" i="2"/>
  <c r="R1136" i="2" s="1"/>
  <c r="Q1137" i="2"/>
  <c r="R1137" i="2" s="1"/>
  <c r="Q1138" i="2"/>
  <c r="R1138" i="2" s="1"/>
  <c r="Q1139" i="2"/>
  <c r="R1139" i="2" s="1"/>
  <c r="Q1140" i="2"/>
  <c r="R1140" i="2" s="1"/>
  <c r="Q1141" i="2"/>
  <c r="R1141" i="2" s="1"/>
  <c r="Q1142" i="2"/>
  <c r="R1142" i="2" s="1"/>
  <c r="Q1143" i="2"/>
  <c r="R1143" i="2" s="1"/>
  <c r="Q1144" i="2"/>
  <c r="R1144" i="2" s="1"/>
  <c r="Q1145" i="2"/>
  <c r="R1145" i="2" s="1"/>
  <c r="Q1146" i="2"/>
  <c r="R1146" i="2" s="1"/>
  <c r="Q1147" i="2"/>
  <c r="R1147" i="2" s="1"/>
  <c r="Q1148" i="2"/>
  <c r="R1148" i="2" s="1"/>
  <c r="Q1149" i="2"/>
  <c r="R1149" i="2" s="1"/>
  <c r="Q1150" i="2"/>
  <c r="R1150" i="2" s="1"/>
  <c r="Q1151" i="2"/>
  <c r="R1151" i="2" s="1"/>
  <c r="Q1152" i="2"/>
  <c r="R1152" i="2" s="1"/>
  <c r="Q1153" i="2"/>
  <c r="R1153" i="2" s="1"/>
  <c r="Q1154" i="2"/>
  <c r="R1154" i="2" s="1"/>
  <c r="Q1155" i="2"/>
  <c r="R1155" i="2" s="1"/>
  <c r="Q1156" i="2"/>
  <c r="R1156" i="2" s="1"/>
  <c r="Q1157" i="2"/>
  <c r="R1157" i="2" s="1"/>
  <c r="Q1158" i="2"/>
  <c r="R1158" i="2" s="1"/>
  <c r="Q1159" i="2"/>
  <c r="R1159" i="2" s="1"/>
  <c r="Q1160" i="2"/>
  <c r="R1160" i="2" s="1"/>
  <c r="Q1161" i="2"/>
  <c r="R1161" i="2" s="1"/>
  <c r="Q1162" i="2"/>
  <c r="R1162" i="2" s="1"/>
  <c r="Q1163" i="2"/>
  <c r="R1163" i="2" s="1"/>
  <c r="Q1164" i="2"/>
  <c r="R1164" i="2" s="1"/>
  <c r="Q1165" i="2"/>
  <c r="R1165" i="2" s="1"/>
  <c r="Q1166" i="2"/>
  <c r="R1166" i="2" s="1"/>
  <c r="Q1167" i="2"/>
  <c r="R1167" i="2" s="1"/>
  <c r="Q1168" i="2"/>
  <c r="R1168" i="2" s="1"/>
  <c r="Q1169" i="2"/>
  <c r="R1169" i="2" s="1"/>
  <c r="Q1170" i="2"/>
  <c r="R1170" i="2" s="1"/>
  <c r="Q1171" i="2"/>
  <c r="R1171" i="2" s="1"/>
  <c r="Q1172" i="2"/>
  <c r="R1172" i="2" s="1"/>
  <c r="Q1173" i="2"/>
  <c r="R1173" i="2" s="1"/>
  <c r="Q1174" i="2"/>
  <c r="R1174" i="2" s="1"/>
  <c r="Q1175" i="2"/>
  <c r="R1175" i="2" s="1"/>
  <c r="Q1176" i="2"/>
  <c r="R1176" i="2" s="1"/>
  <c r="Q1177" i="2"/>
  <c r="R1177" i="2" s="1"/>
  <c r="Q1178" i="2"/>
  <c r="R1178" i="2" s="1"/>
  <c r="Q1179" i="2"/>
  <c r="R1179" i="2" s="1"/>
  <c r="Q1180" i="2"/>
  <c r="R1180" i="2" s="1"/>
  <c r="Q1181" i="2"/>
  <c r="R1181" i="2" s="1"/>
  <c r="Q1182" i="2"/>
  <c r="R1182" i="2" s="1"/>
  <c r="Q1183" i="2"/>
  <c r="R1183" i="2" s="1"/>
  <c r="Q1184" i="2"/>
  <c r="R1184" i="2" s="1"/>
  <c r="Q1185" i="2"/>
  <c r="R1185" i="2" s="1"/>
  <c r="Q1186" i="2"/>
  <c r="R1186" i="2" s="1"/>
  <c r="Q1187" i="2"/>
  <c r="R1187" i="2" s="1"/>
  <c r="Q1188" i="2"/>
  <c r="R1188" i="2" s="1"/>
  <c r="Q1189" i="2"/>
  <c r="R1189" i="2" s="1"/>
  <c r="Q1190" i="2"/>
  <c r="R1190" i="2" s="1"/>
  <c r="Q1191" i="2"/>
  <c r="R1191" i="2" s="1"/>
  <c r="Q1192" i="2"/>
  <c r="R1192" i="2" s="1"/>
  <c r="Q1193" i="2"/>
  <c r="R1193" i="2" s="1"/>
  <c r="Q1194" i="2"/>
  <c r="R1194" i="2" s="1"/>
  <c r="Q1195" i="2"/>
  <c r="R1195" i="2" s="1"/>
  <c r="Q1196" i="2"/>
  <c r="R1196" i="2" s="1"/>
  <c r="Q1197" i="2"/>
  <c r="R1197" i="2" s="1"/>
  <c r="Q1198" i="2"/>
  <c r="R1198" i="2" s="1"/>
  <c r="Q1199" i="2"/>
  <c r="R1199" i="2" s="1"/>
  <c r="Q1200" i="2"/>
  <c r="R1200" i="2" s="1"/>
  <c r="Q1201" i="2"/>
  <c r="R1201" i="2" s="1"/>
  <c r="Q1202" i="2"/>
  <c r="R1202" i="2" s="1"/>
  <c r="Q1203" i="2"/>
  <c r="R1203" i="2" s="1"/>
  <c r="Q1204" i="2"/>
  <c r="R1204" i="2" s="1"/>
  <c r="Q1205" i="2"/>
  <c r="R1205" i="2" s="1"/>
  <c r="Q1206" i="2"/>
  <c r="R1206" i="2" s="1"/>
  <c r="Q1207" i="2"/>
  <c r="R1207" i="2" s="1"/>
  <c r="Q1208" i="2"/>
  <c r="R1208" i="2" s="1"/>
  <c r="Q1209" i="2"/>
  <c r="R1209" i="2" s="1"/>
  <c r="Q1210" i="2"/>
  <c r="R1210" i="2" s="1"/>
  <c r="Q1211" i="2"/>
  <c r="R1211" i="2" s="1"/>
  <c r="Q1212" i="2"/>
  <c r="R1212" i="2" s="1"/>
  <c r="Q1213" i="2"/>
  <c r="R1213" i="2" s="1"/>
  <c r="Q1214" i="2"/>
  <c r="R1214" i="2" s="1"/>
  <c r="Q1215" i="2"/>
  <c r="R1215" i="2" s="1"/>
  <c r="Q1216" i="2"/>
  <c r="R1216" i="2" s="1"/>
  <c r="Q1217" i="2"/>
  <c r="R1217" i="2" s="1"/>
  <c r="Q1218" i="2"/>
  <c r="R1218" i="2" s="1"/>
  <c r="Q1219" i="2"/>
  <c r="R1219" i="2" s="1"/>
  <c r="Q1220" i="2"/>
  <c r="R1220" i="2" s="1"/>
  <c r="Q1221" i="2"/>
  <c r="R1221" i="2" s="1"/>
  <c r="Q1222" i="2"/>
  <c r="R1222" i="2" s="1"/>
  <c r="Q1223" i="2"/>
  <c r="R1223" i="2" s="1"/>
  <c r="Q1224" i="2"/>
  <c r="R1224" i="2" s="1"/>
  <c r="Q1225" i="2"/>
  <c r="R1225" i="2" s="1"/>
  <c r="Q1226" i="2"/>
  <c r="R1226" i="2" s="1"/>
  <c r="Q1227" i="2"/>
  <c r="R1227" i="2" s="1"/>
  <c r="Q1228" i="2"/>
  <c r="R1228" i="2" s="1"/>
  <c r="Q1229" i="2"/>
  <c r="R1229" i="2" s="1"/>
  <c r="Q1230" i="2"/>
  <c r="R1230" i="2" s="1"/>
  <c r="Q1231" i="2"/>
  <c r="R1231" i="2" s="1"/>
  <c r="Q1232" i="2"/>
  <c r="R1232" i="2" s="1"/>
  <c r="Q1233" i="2"/>
  <c r="R1233" i="2" s="1"/>
  <c r="Q1234" i="2"/>
  <c r="R1234" i="2" s="1"/>
  <c r="Q1235" i="2"/>
  <c r="R1235" i="2" s="1"/>
  <c r="Q1236" i="2"/>
  <c r="R1236" i="2" s="1"/>
  <c r="Q1237" i="2"/>
  <c r="R1237" i="2" s="1"/>
  <c r="Q1238" i="2"/>
  <c r="R1238" i="2" s="1"/>
  <c r="Q1239" i="2"/>
  <c r="R1239" i="2" s="1"/>
  <c r="Q1240" i="2"/>
  <c r="R1240" i="2" s="1"/>
  <c r="Q1241" i="2"/>
  <c r="R1241" i="2" s="1"/>
  <c r="Q1242" i="2"/>
  <c r="R1242" i="2" s="1"/>
  <c r="Q1243" i="2"/>
  <c r="R1243" i="2" s="1"/>
  <c r="Q1244" i="2"/>
  <c r="R1244" i="2" s="1"/>
  <c r="Q1245" i="2"/>
  <c r="R1245" i="2" s="1"/>
  <c r="Q1246" i="2"/>
  <c r="R1246" i="2" s="1"/>
  <c r="Q1247" i="2"/>
  <c r="R1247" i="2" s="1"/>
  <c r="Q1248" i="2"/>
  <c r="R1248" i="2" s="1"/>
  <c r="Q1249" i="2"/>
  <c r="R1249" i="2" s="1"/>
  <c r="Q1250" i="2"/>
  <c r="R1250" i="2" s="1"/>
  <c r="Q1251" i="2"/>
  <c r="R1251" i="2" s="1"/>
  <c r="Q1252" i="2"/>
  <c r="R1252" i="2" s="1"/>
  <c r="Q1253" i="2"/>
  <c r="R1253" i="2" s="1"/>
  <c r="Q1254" i="2"/>
  <c r="R1254" i="2" s="1"/>
  <c r="Q1255" i="2"/>
  <c r="R1255" i="2" s="1"/>
  <c r="Q1256" i="2"/>
  <c r="R1256" i="2" s="1"/>
  <c r="Q1257" i="2"/>
  <c r="R1257" i="2" s="1"/>
  <c r="Q1258" i="2"/>
  <c r="R1258" i="2" s="1"/>
  <c r="Q1259" i="2"/>
  <c r="R1259" i="2" s="1"/>
  <c r="Q1260" i="2"/>
  <c r="R1260" i="2" s="1"/>
  <c r="Q1261" i="2"/>
  <c r="R1261" i="2" s="1"/>
  <c r="Q1262" i="2"/>
  <c r="R1262" i="2" s="1"/>
  <c r="Q1263" i="2"/>
  <c r="R1263" i="2" s="1"/>
  <c r="Q1264" i="2"/>
  <c r="R1264" i="2" s="1"/>
  <c r="Q1265" i="2"/>
  <c r="R1265" i="2" s="1"/>
  <c r="Q1266" i="2"/>
  <c r="R1266" i="2" s="1"/>
  <c r="Q1267" i="2"/>
  <c r="R1267" i="2" s="1"/>
  <c r="Q1268" i="2"/>
  <c r="R1268" i="2" s="1"/>
  <c r="Q1269" i="2"/>
  <c r="R1269" i="2" s="1"/>
  <c r="Q1270" i="2"/>
  <c r="R1270" i="2" s="1"/>
  <c r="Q1271" i="2"/>
  <c r="R1271" i="2" s="1"/>
  <c r="Q1272" i="2"/>
  <c r="R1272" i="2" s="1"/>
  <c r="Q1273" i="2"/>
  <c r="R1273" i="2" s="1"/>
  <c r="Q1274" i="2"/>
  <c r="R1274" i="2" s="1"/>
  <c r="Q1275" i="2"/>
  <c r="R1275" i="2" s="1"/>
  <c r="Q1276" i="2"/>
  <c r="R1276" i="2" s="1"/>
  <c r="Q1277" i="2"/>
  <c r="R1277" i="2" s="1"/>
  <c r="Q1278" i="2"/>
  <c r="R1278" i="2" s="1"/>
  <c r="Q1279" i="2"/>
  <c r="R1279" i="2" s="1"/>
  <c r="Q1280" i="2"/>
  <c r="R1280" i="2" s="1"/>
  <c r="Q1281" i="2"/>
  <c r="R1281" i="2" s="1"/>
  <c r="Q1282" i="2"/>
  <c r="R1282" i="2" s="1"/>
  <c r="Q1283" i="2"/>
  <c r="R1283" i="2" s="1"/>
  <c r="Q1284" i="2"/>
  <c r="R1284" i="2" s="1"/>
  <c r="Q1285" i="2"/>
  <c r="R1285" i="2" s="1"/>
  <c r="Q1286" i="2"/>
  <c r="R1286" i="2" s="1"/>
  <c r="Q1287" i="2"/>
  <c r="R1287" i="2" s="1"/>
  <c r="Q1288" i="2"/>
  <c r="R1288" i="2" s="1"/>
  <c r="Q1289" i="2"/>
  <c r="R1289" i="2" s="1"/>
  <c r="Q1290" i="2"/>
  <c r="R1290" i="2" s="1"/>
  <c r="Q1291" i="2"/>
  <c r="R1291" i="2" s="1"/>
  <c r="Q1292" i="2"/>
  <c r="R1292" i="2" s="1"/>
  <c r="Q1293" i="2"/>
  <c r="R1293" i="2" s="1"/>
  <c r="Q1294" i="2"/>
  <c r="R1294" i="2" s="1"/>
  <c r="Q1295" i="2"/>
  <c r="R1295" i="2" s="1"/>
  <c r="Q1296" i="2"/>
  <c r="R1296" i="2" s="1"/>
  <c r="Q1297" i="2"/>
  <c r="R1297" i="2" s="1"/>
  <c r="Q1298" i="2"/>
  <c r="R1298" i="2" s="1"/>
  <c r="Q1299" i="2"/>
  <c r="R1299" i="2" s="1"/>
  <c r="Q1300" i="2"/>
  <c r="R1300" i="2" s="1"/>
  <c r="Q1301" i="2"/>
  <c r="R1301" i="2" s="1"/>
  <c r="Q1302" i="2"/>
  <c r="R1302" i="2" s="1"/>
  <c r="Q1303" i="2"/>
  <c r="R1303" i="2" s="1"/>
  <c r="Q1304" i="2"/>
  <c r="R1304" i="2" s="1"/>
  <c r="Q1305" i="2"/>
  <c r="R1305" i="2" s="1"/>
  <c r="Q1306" i="2"/>
  <c r="R1306" i="2" s="1"/>
  <c r="Q1307" i="2"/>
  <c r="R1307" i="2" s="1"/>
  <c r="Q1308" i="2"/>
  <c r="R1308" i="2" s="1"/>
  <c r="Q1309" i="2"/>
  <c r="R1309" i="2" s="1"/>
  <c r="Q1310" i="2"/>
  <c r="R1310" i="2" s="1"/>
  <c r="Q1311" i="2"/>
  <c r="R1311" i="2" s="1"/>
  <c r="Q1312" i="2"/>
  <c r="R1312" i="2" s="1"/>
  <c r="Q1313" i="2"/>
  <c r="R1313" i="2" s="1"/>
  <c r="Q1314" i="2"/>
  <c r="R1314" i="2" s="1"/>
  <c r="Q1315" i="2"/>
  <c r="R1315" i="2" s="1"/>
  <c r="Q1316" i="2"/>
  <c r="R1316" i="2" s="1"/>
  <c r="Q1317" i="2"/>
  <c r="R1317" i="2" s="1"/>
  <c r="Q1318" i="2"/>
  <c r="R1318" i="2" s="1"/>
  <c r="Q1319" i="2"/>
  <c r="R1319" i="2" s="1"/>
  <c r="Q1320" i="2"/>
  <c r="R1320" i="2" s="1"/>
  <c r="Q1321" i="2"/>
  <c r="R1321" i="2" s="1"/>
  <c r="Q1322" i="2"/>
  <c r="R1322" i="2" s="1"/>
  <c r="Q1323" i="2"/>
  <c r="R1323" i="2" s="1"/>
  <c r="Q1324" i="2"/>
  <c r="R1324" i="2" s="1"/>
  <c r="Q1325" i="2"/>
  <c r="R1325" i="2" s="1"/>
  <c r="Q1326" i="2"/>
  <c r="R1326" i="2" s="1"/>
  <c r="Q1327" i="2"/>
  <c r="R1327" i="2" s="1"/>
  <c r="Q1328" i="2"/>
  <c r="R1328" i="2" s="1"/>
  <c r="Q1329" i="2"/>
  <c r="R1329" i="2" s="1"/>
  <c r="Q1330" i="2"/>
  <c r="R1330" i="2" s="1"/>
  <c r="Q1331" i="2"/>
  <c r="R1331" i="2" s="1"/>
  <c r="Q1332" i="2"/>
  <c r="R1332" i="2" s="1"/>
  <c r="Q1333" i="2"/>
  <c r="R1333" i="2" s="1"/>
  <c r="Q1334" i="2"/>
  <c r="R1334" i="2" s="1"/>
  <c r="Q1335" i="2"/>
  <c r="R1335" i="2" s="1"/>
  <c r="Q1336" i="2"/>
  <c r="R1336" i="2" s="1"/>
  <c r="Q1337" i="2"/>
  <c r="R1337" i="2" s="1"/>
  <c r="Q1338" i="2"/>
  <c r="R1338" i="2" s="1"/>
  <c r="Q1339" i="2"/>
  <c r="R1339" i="2" s="1"/>
  <c r="Q1340" i="2"/>
  <c r="R1340" i="2" s="1"/>
  <c r="Q1341" i="2"/>
  <c r="R1341" i="2" s="1"/>
  <c r="Q1342" i="2"/>
  <c r="R1342" i="2" s="1"/>
  <c r="Q1343" i="2"/>
  <c r="R1343" i="2" s="1"/>
  <c r="Q1344" i="2"/>
  <c r="R1344" i="2" s="1"/>
  <c r="Q1345" i="2"/>
  <c r="R1345" i="2" s="1"/>
  <c r="Q1346" i="2"/>
  <c r="R1346" i="2" s="1"/>
  <c r="Q1347" i="2"/>
  <c r="R1347" i="2" s="1"/>
  <c r="Q1348" i="2"/>
  <c r="R1348" i="2" s="1"/>
  <c r="Q1349" i="2"/>
  <c r="R1349" i="2" s="1"/>
  <c r="Q1350" i="2"/>
  <c r="R1350" i="2" s="1"/>
  <c r="Q1351" i="2"/>
  <c r="R1351" i="2" s="1"/>
  <c r="Q1352" i="2"/>
  <c r="R1352" i="2" s="1"/>
  <c r="Q1353" i="2"/>
  <c r="R1353" i="2" s="1"/>
  <c r="Q1354" i="2"/>
  <c r="R1354" i="2" s="1"/>
  <c r="Q1355" i="2"/>
  <c r="R1355" i="2" s="1"/>
  <c r="Q1356" i="2"/>
  <c r="R1356" i="2" s="1"/>
  <c r="Q1357" i="2"/>
  <c r="R1357" i="2" s="1"/>
  <c r="Q1358" i="2"/>
  <c r="R1358" i="2" s="1"/>
  <c r="Q1359" i="2"/>
  <c r="R1359" i="2" s="1"/>
  <c r="Q1360" i="2"/>
  <c r="R1360" i="2" s="1"/>
  <c r="Q1361" i="2"/>
  <c r="R1361" i="2" s="1"/>
  <c r="Q1362" i="2"/>
  <c r="R1362" i="2" s="1"/>
  <c r="Q1363" i="2"/>
  <c r="R1363" i="2" s="1"/>
  <c r="Q1364" i="2"/>
  <c r="R1364" i="2" s="1"/>
  <c r="Q1365" i="2"/>
  <c r="R1365" i="2" s="1"/>
  <c r="Q1366" i="2"/>
  <c r="R1366" i="2" s="1"/>
  <c r="Q1367" i="2"/>
  <c r="R1367" i="2" s="1"/>
  <c r="Q1368" i="2"/>
  <c r="R1368" i="2" s="1"/>
  <c r="Q1369" i="2"/>
  <c r="R1369" i="2" s="1"/>
  <c r="Q1370" i="2"/>
  <c r="R1370" i="2" s="1"/>
  <c r="Q1371" i="2"/>
  <c r="R1371" i="2" s="1"/>
  <c r="Q1372" i="2"/>
  <c r="R1372" i="2" s="1"/>
  <c r="Q1373" i="2"/>
  <c r="R1373" i="2" s="1"/>
  <c r="Q1374" i="2"/>
  <c r="R1374" i="2" s="1"/>
  <c r="Q1375" i="2"/>
  <c r="R1375" i="2" s="1"/>
  <c r="Q1376" i="2"/>
  <c r="R1376" i="2" s="1"/>
  <c r="Q1377" i="2"/>
  <c r="R1377" i="2" s="1"/>
  <c r="Q1378" i="2"/>
  <c r="R1378" i="2" s="1"/>
  <c r="Q1379" i="2"/>
  <c r="R1379" i="2" s="1"/>
  <c r="Q1380" i="2"/>
  <c r="R1380" i="2" s="1"/>
  <c r="Q1381" i="2"/>
  <c r="R1381" i="2" s="1"/>
  <c r="Q1382" i="2"/>
  <c r="R1382" i="2" s="1"/>
  <c r="Q1383" i="2"/>
  <c r="R1383" i="2" s="1"/>
  <c r="Q1384" i="2"/>
  <c r="R1384" i="2" s="1"/>
  <c r="Q1385" i="2"/>
  <c r="R1385" i="2" s="1"/>
  <c r="Q1386" i="2"/>
  <c r="R1386" i="2" s="1"/>
  <c r="Q1387" i="2"/>
  <c r="R1387" i="2" s="1"/>
  <c r="Q1388" i="2"/>
  <c r="R1388" i="2" s="1"/>
  <c r="Q1389" i="2"/>
  <c r="R1389" i="2" s="1"/>
  <c r="Q1390" i="2"/>
  <c r="R1390" i="2" s="1"/>
  <c r="Q1391" i="2"/>
  <c r="R1391" i="2" s="1"/>
  <c r="Q1392" i="2"/>
  <c r="R1392" i="2" s="1"/>
  <c r="Q1393" i="2"/>
  <c r="R1393" i="2" s="1"/>
  <c r="Q1394" i="2"/>
  <c r="R1394" i="2" s="1"/>
  <c r="Q1395" i="2"/>
  <c r="R1395" i="2" s="1"/>
  <c r="Q1396" i="2"/>
  <c r="R1396" i="2" s="1"/>
  <c r="Q1397" i="2"/>
  <c r="R1397" i="2" s="1"/>
  <c r="Q1398" i="2"/>
  <c r="R1398" i="2" s="1"/>
  <c r="Q1399" i="2"/>
  <c r="R1399" i="2" s="1"/>
  <c r="Q1400" i="2"/>
  <c r="R1400" i="2" s="1"/>
  <c r="Q1401" i="2"/>
  <c r="R1401" i="2" s="1"/>
  <c r="Q1402" i="2"/>
  <c r="R1402" i="2" s="1"/>
  <c r="Q1403" i="2"/>
  <c r="R1403" i="2" s="1"/>
  <c r="Q1404" i="2"/>
  <c r="R1404" i="2" s="1"/>
  <c r="Q1405" i="2"/>
  <c r="R1405" i="2" s="1"/>
  <c r="Q1406" i="2"/>
  <c r="R1406" i="2" s="1"/>
  <c r="Q1407" i="2"/>
  <c r="R1407" i="2" s="1"/>
  <c r="Q1408" i="2"/>
  <c r="R1408" i="2" s="1"/>
  <c r="Q1409" i="2"/>
  <c r="R1409" i="2" s="1"/>
  <c r="Q1410" i="2"/>
  <c r="R1410" i="2" s="1"/>
  <c r="Q1411" i="2"/>
  <c r="R1411" i="2" s="1"/>
  <c r="Q1412" i="2"/>
  <c r="R1412" i="2" s="1"/>
  <c r="Q1413" i="2"/>
  <c r="R1413" i="2" s="1"/>
  <c r="Q1414" i="2"/>
  <c r="R1414" i="2" s="1"/>
  <c r="Q1415" i="2"/>
  <c r="R1415" i="2" s="1"/>
  <c r="Q1416" i="2"/>
  <c r="R1416" i="2" s="1"/>
  <c r="Q1417" i="2"/>
  <c r="R1417" i="2" s="1"/>
  <c r="Q1418" i="2"/>
  <c r="R1418" i="2" s="1"/>
  <c r="Q1419" i="2"/>
  <c r="R1419" i="2" s="1"/>
  <c r="Q1420" i="2"/>
  <c r="R1420" i="2" s="1"/>
  <c r="Q1421" i="2"/>
  <c r="R1421" i="2" s="1"/>
  <c r="Q1422" i="2"/>
  <c r="R1422" i="2" s="1"/>
  <c r="Q1423" i="2"/>
  <c r="R1423" i="2" s="1"/>
  <c r="Q1424" i="2"/>
  <c r="R1424" i="2" s="1"/>
  <c r="Q1425" i="2"/>
  <c r="R1425" i="2" s="1"/>
  <c r="Q1426" i="2"/>
  <c r="R1426" i="2" s="1"/>
  <c r="Q1427" i="2"/>
  <c r="R1427" i="2" s="1"/>
  <c r="Q1428" i="2"/>
  <c r="R1428" i="2" s="1"/>
  <c r="Q1429" i="2"/>
  <c r="R1429" i="2" s="1"/>
  <c r="Q1430" i="2"/>
  <c r="R1430" i="2" s="1"/>
  <c r="Q1431" i="2"/>
  <c r="R1431" i="2" s="1"/>
  <c r="Q1432" i="2"/>
  <c r="R1432" i="2" s="1"/>
  <c r="Q1433" i="2"/>
  <c r="R1433" i="2" s="1"/>
  <c r="Q1434" i="2"/>
  <c r="R1434" i="2" s="1"/>
  <c r="Q1435" i="2"/>
  <c r="R1435" i="2" s="1"/>
  <c r="Q1436" i="2"/>
  <c r="R1436" i="2" s="1"/>
  <c r="Q1437" i="2"/>
  <c r="R1437" i="2" s="1"/>
  <c r="Q1438" i="2"/>
  <c r="R1438" i="2" s="1"/>
  <c r="Q1439" i="2"/>
  <c r="R1439" i="2" s="1"/>
  <c r="Q1440" i="2"/>
  <c r="R1440" i="2" s="1"/>
  <c r="Q1441" i="2"/>
  <c r="R1441" i="2" s="1"/>
  <c r="Q1442" i="2"/>
  <c r="R1442" i="2" s="1"/>
  <c r="Q1443" i="2"/>
  <c r="R1443" i="2" s="1"/>
  <c r="Q1444" i="2"/>
  <c r="R1444" i="2" s="1"/>
  <c r="Q1445" i="2"/>
  <c r="R1445" i="2" s="1"/>
  <c r="Q1446" i="2"/>
  <c r="R1446" i="2" s="1"/>
  <c r="Q1447" i="2"/>
  <c r="R1447" i="2" s="1"/>
  <c r="Q1448" i="2"/>
  <c r="R1448" i="2" s="1"/>
  <c r="Q1449" i="2"/>
  <c r="R1449" i="2" s="1"/>
  <c r="Q1450" i="2"/>
  <c r="R1450" i="2" s="1"/>
  <c r="Q1451" i="2"/>
  <c r="R1451" i="2" s="1"/>
  <c r="Q1452" i="2"/>
  <c r="R1452" i="2" s="1"/>
  <c r="Q1453" i="2"/>
  <c r="R1453" i="2" s="1"/>
  <c r="Q1454" i="2"/>
  <c r="R1454" i="2" s="1"/>
  <c r="Q1455" i="2"/>
  <c r="R1455" i="2" s="1"/>
  <c r="Q1456" i="2"/>
  <c r="R1456" i="2" s="1"/>
  <c r="Q1457" i="2"/>
  <c r="R1457" i="2" s="1"/>
  <c r="Q1458" i="2"/>
  <c r="R1458" i="2" s="1"/>
  <c r="Q1459" i="2"/>
  <c r="R1459" i="2" s="1"/>
  <c r="Q1460" i="2"/>
  <c r="R1460" i="2" s="1"/>
  <c r="Q1461" i="2"/>
  <c r="R1461" i="2" s="1"/>
  <c r="Q1462" i="2"/>
  <c r="R1462" i="2" s="1"/>
  <c r="Q1463" i="2"/>
  <c r="R1463" i="2" s="1"/>
  <c r="Q1464" i="2"/>
  <c r="R1464" i="2" s="1"/>
  <c r="Q1465" i="2"/>
  <c r="R1465" i="2" s="1"/>
  <c r="Q1466" i="2"/>
  <c r="R1466" i="2" s="1"/>
  <c r="Q1467" i="2"/>
  <c r="R1467" i="2" s="1"/>
  <c r="Q1468" i="2"/>
  <c r="R1468" i="2" s="1"/>
  <c r="Q1469" i="2"/>
  <c r="R1469" i="2" s="1"/>
  <c r="Q1470" i="2"/>
  <c r="R1470" i="2" s="1"/>
  <c r="Q1471" i="2"/>
  <c r="R1471" i="2" s="1"/>
  <c r="Q1472" i="2"/>
  <c r="R1472" i="2" s="1"/>
  <c r="Q1473" i="2"/>
  <c r="R1473" i="2" s="1"/>
  <c r="Q1474" i="2"/>
  <c r="R1474" i="2" s="1"/>
  <c r="Q1475" i="2"/>
  <c r="R1475" i="2" s="1"/>
  <c r="Q1476" i="2"/>
  <c r="R1476" i="2" s="1"/>
  <c r="Q1477" i="2"/>
  <c r="R1477" i="2" s="1"/>
  <c r="Q1478" i="2"/>
  <c r="R1478" i="2" s="1"/>
  <c r="Q1479" i="2"/>
  <c r="R1479" i="2" s="1"/>
  <c r="Q1480" i="2"/>
  <c r="R1480" i="2" s="1"/>
  <c r="Q1481" i="2"/>
  <c r="R1481" i="2" s="1"/>
  <c r="Q1482" i="2"/>
  <c r="R1482" i="2" s="1"/>
  <c r="Q1483" i="2"/>
  <c r="R1483" i="2" s="1"/>
  <c r="Q1484" i="2"/>
  <c r="R1484" i="2" s="1"/>
  <c r="Q1485" i="2"/>
  <c r="R1485" i="2" s="1"/>
  <c r="Q1486" i="2"/>
  <c r="R1486" i="2" s="1"/>
  <c r="Q1487" i="2"/>
  <c r="R1487" i="2" s="1"/>
  <c r="Q1488" i="2"/>
  <c r="R1488" i="2" s="1"/>
  <c r="Q1489" i="2"/>
  <c r="R1489" i="2" s="1"/>
  <c r="Q1490" i="2"/>
  <c r="R1490" i="2" s="1"/>
  <c r="Q1491" i="2"/>
  <c r="R1491" i="2" s="1"/>
  <c r="Q1492" i="2"/>
  <c r="R1492" i="2" s="1"/>
  <c r="Q1493" i="2"/>
  <c r="R1493" i="2" s="1"/>
  <c r="Q1494" i="2"/>
  <c r="R1494" i="2" s="1"/>
  <c r="Q1495" i="2"/>
  <c r="R1495" i="2" s="1"/>
  <c r="Q1496" i="2"/>
  <c r="R1496" i="2" s="1"/>
  <c r="Q1497" i="2"/>
  <c r="R1497" i="2" s="1"/>
  <c r="Q1498" i="2"/>
  <c r="R1498" i="2" s="1"/>
  <c r="Q1499" i="2"/>
  <c r="R1499" i="2" s="1"/>
  <c r="Q1500" i="2"/>
  <c r="R1500" i="2" s="1"/>
  <c r="Q1501" i="2"/>
  <c r="R1501" i="2" s="1"/>
  <c r="Q1502" i="2"/>
  <c r="R1502" i="2" s="1"/>
  <c r="Q1503" i="2"/>
  <c r="R1503" i="2" s="1"/>
  <c r="Q1504" i="2"/>
  <c r="R1504" i="2" s="1"/>
  <c r="Q1505" i="2"/>
  <c r="R1505" i="2" s="1"/>
  <c r="Q1506" i="2"/>
  <c r="R1506" i="2" s="1"/>
  <c r="Q1507" i="2"/>
  <c r="R1507" i="2" s="1"/>
  <c r="Q1508" i="2"/>
  <c r="R1508" i="2" s="1"/>
  <c r="Q1509" i="2"/>
  <c r="R1509" i="2" s="1"/>
  <c r="Q1510" i="2"/>
  <c r="R1510" i="2" s="1"/>
  <c r="Q1511" i="2"/>
  <c r="R1511" i="2" s="1"/>
  <c r="Q1512" i="2"/>
  <c r="R1512" i="2" s="1"/>
  <c r="Q1513" i="2"/>
  <c r="R1513" i="2" s="1"/>
  <c r="Q1514" i="2"/>
  <c r="R1514" i="2" s="1"/>
  <c r="Q1515" i="2"/>
  <c r="R1515" i="2" s="1"/>
  <c r="Q1516" i="2"/>
  <c r="R1516" i="2" s="1"/>
  <c r="Q1517" i="2"/>
  <c r="R1517" i="2" s="1"/>
  <c r="Q1518" i="2"/>
  <c r="R1518" i="2" s="1"/>
  <c r="Q1519" i="2"/>
  <c r="R1519" i="2" s="1"/>
  <c r="Q1520" i="2"/>
  <c r="R1520" i="2" s="1"/>
  <c r="Q1521" i="2"/>
  <c r="R1521" i="2" s="1"/>
  <c r="Q1522" i="2"/>
  <c r="R1522" i="2" s="1"/>
  <c r="Q1523" i="2"/>
  <c r="R1523" i="2" s="1"/>
  <c r="Q1524" i="2"/>
  <c r="R1524" i="2" s="1"/>
  <c r="Q1525" i="2"/>
  <c r="R1525" i="2" s="1"/>
  <c r="Q1526" i="2"/>
  <c r="R1526" i="2" s="1"/>
  <c r="Q1527" i="2"/>
  <c r="R1527" i="2" s="1"/>
  <c r="Q1528" i="2"/>
  <c r="R1528" i="2" s="1"/>
  <c r="Q1529" i="2"/>
  <c r="R1529" i="2" s="1"/>
  <c r="Q1530" i="2"/>
  <c r="R1530" i="2" s="1"/>
  <c r="Q1531" i="2"/>
  <c r="R1531" i="2" s="1"/>
  <c r="Q1532" i="2"/>
  <c r="R1532" i="2" s="1"/>
  <c r="Q1533" i="2"/>
  <c r="R1533" i="2" s="1"/>
  <c r="Q1534" i="2"/>
  <c r="R1534" i="2" s="1"/>
  <c r="Q1535" i="2"/>
  <c r="R1535" i="2" s="1"/>
  <c r="Q1536" i="2"/>
  <c r="R1536" i="2" s="1"/>
  <c r="Q1537" i="2"/>
  <c r="R1537" i="2" s="1"/>
  <c r="Q1538" i="2"/>
  <c r="R1538" i="2" s="1"/>
  <c r="Q1539" i="2"/>
  <c r="R1539" i="2" s="1"/>
  <c r="Q1540" i="2"/>
  <c r="R1540" i="2" s="1"/>
  <c r="Q1541" i="2"/>
  <c r="R1541" i="2" s="1"/>
  <c r="Q1542" i="2"/>
  <c r="R1542" i="2" s="1"/>
  <c r="Q1543" i="2"/>
  <c r="R1543" i="2" s="1"/>
  <c r="Q1544" i="2"/>
  <c r="R1544" i="2" s="1"/>
  <c r="Q1545" i="2"/>
  <c r="R1545" i="2" s="1"/>
  <c r="Q1546" i="2"/>
  <c r="R1546" i="2" s="1"/>
  <c r="Q1547" i="2"/>
  <c r="R1547" i="2" s="1"/>
  <c r="Q1548" i="2"/>
  <c r="R1548" i="2" s="1"/>
  <c r="Q1549" i="2"/>
  <c r="R1549" i="2" s="1"/>
  <c r="Q1550" i="2"/>
  <c r="R1550" i="2" s="1"/>
  <c r="Q1551" i="2"/>
  <c r="R1551" i="2" s="1"/>
  <c r="Q1552" i="2"/>
  <c r="R1552" i="2" s="1"/>
  <c r="Q1553" i="2"/>
  <c r="R1553" i="2" s="1"/>
  <c r="Q1554" i="2"/>
  <c r="R1554" i="2" s="1"/>
  <c r="Q1555" i="2"/>
  <c r="R1555" i="2" s="1"/>
  <c r="Q1556" i="2"/>
  <c r="R1556" i="2" s="1"/>
  <c r="Q1557" i="2"/>
  <c r="R1557" i="2" s="1"/>
  <c r="Q1558" i="2"/>
  <c r="R1558" i="2" s="1"/>
  <c r="Q1559" i="2"/>
  <c r="R1559" i="2" s="1"/>
  <c r="Q1560" i="2"/>
  <c r="R1560" i="2" s="1"/>
  <c r="Q1561" i="2"/>
  <c r="R1561" i="2" s="1"/>
  <c r="Q1562" i="2"/>
  <c r="R1562" i="2" s="1"/>
  <c r="Q1563" i="2"/>
  <c r="R1563" i="2" s="1"/>
  <c r="Q1564" i="2"/>
  <c r="R1564" i="2" s="1"/>
  <c r="Q1565" i="2"/>
  <c r="R1565" i="2" s="1"/>
  <c r="Q1566" i="2"/>
  <c r="R1566" i="2" s="1"/>
  <c r="Q1567" i="2"/>
  <c r="R1567" i="2" s="1"/>
  <c r="Q1568" i="2"/>
  <c r="R1568" i="2" s="1"/>
  <c r="Q1569" i="2"/>
  <c r="R1569" i="2" s="1"/>
  <c r="Q1570" i="2"/>
  <c r="R1570" i="2" s="1"/>
  <c r="Q1571" i="2"/>
  <c r="R1571" i="2" s="1"/>
  <c r="Q1572" i="2"/>
  <c r="R1572" i="2" s="1"/>
  <c r="Q1573" i="2"/>
  <c r="R1573" i="2" s="1"/>
  <c r="Q1574" i="2"/>
  <c r="R1574" i="2" s="1"/>
  <c r="Q1575" i="2"/>
  <c r="R1575" i="2" s="1"/>
  <c r="Q1576" i="2"/>
  <c r="R1576" i="2" s="1"/>
  <c r="Q1577" i="2"/>
  <c r="R1577" i="2" s="1"/>
  <c r="Q1578" i="2"/>
  <c r="R1578" i="2" s="1"/>
  <c r="Q1579" i="2"/>
  <c r="R1579" i="2" s="1"/>
  <c r="Q1580" i="2"/>
  <c r="R1580" i="2" s="1"/>
  <c r="Q1581" i="2"/>
  <c r="R1581" i="2" s="1"/>
  <c r="Q1582" i="2"/>
  <c r="R1582" i="2" s="1"/>
  <c r="Q1583" i="2"/>
  <c r="R1583" i="2" s="1"/>
  <c r="Q1584" i="2"/>
  <c r="R1584" i="2" s="1"/>
  <c r="Q1585" i="2"/>
  <c r="R1585" i="2" s="1"/>
  <c r="Q1586" i="2"/>
  <c r="R1586" i="2" s="1"/>
  <c r="Q1587" i="2"/>
  <c r="R1587" i="2" s="1"/>
  <c r="Q1588" i="2"/>
  <c r="R1588" i="2" s="1"/>
  <c r="Q1589" i="2"/>
  <c r="R1589" i="2" s="1"/>
  <c r="Q1590" i="2"/>
  <c r="R1590" i="2" s="1"/>
  <c r="Q1591" i="2"/>
  <c r="R1591" i="2" s="1"/>
  <c r="Q1592" i="2"/>
  <c r="R1592" i="2" s="1"/>
  <c r="Q1593" i="2"/>
  <c r="R1593" i="2" s="1"/>
  <c r="Q1594" i="2"/>
  <c r="R1594" i="2" s="1"/>
  <c r="Q1595" i="2"/>
  <c r="R1595" i="2" s="1"/>
  <c r="Q1596" i="2"/>
  <c r="R1596" i="2" s="1"/>
  <c r="Q1597" i="2"/>
  <c r="R1597" i="2" s="1"/>
  <c r="Q1598" i="2"/>
  <c r="R1598" i="2" s="1"/>
  <c r="Q1599" i="2"/>
  <c r="R1599" i="2" s="1"/>
  <c r="Q1600" i="2"/>
  <c r="R1600" i="2" s="1"/>
  <c r="Q1601" i="2"/>
  <c r="R1601" i="2" s="1"/>
  <c r="Q1602" i="2"/>
  <c r="R1602" i="2" s="1"/>
  <c r="Q1603" i="2"/>
  <c r="R1603" i="2" s="1"/>
  <c r="Q1604" i="2"/>
  <c r="R1604" i="2" s="1"/>
  <c r="Q1605" i="2"/>
  <c r="R1605" i="2" s="1"/>
  <c r="Q1606" i="2"/>
  <c r="R1606" i="2" s="1"/>
  <c r="Q1607" i="2"/>
  <c r="R1607" i="2" s="1"/>
  <c r="Q1608" i="2"/>
  <c r="R1608" i="2" s="1"/>
  <c r="Q1609" i="2"/>
  <c r="R1609" i="2" s="1"/>
  <c r="Q1610" i="2"/>
  <c r="R1610" i="2" s="1"/>
  <c r="Q1611" i="2"/>
  <c r="R1611" i="2" s="1"/>
  <c r="Q1612" i="2"/>
  <c r="R1612" i="2" s="1"/>
  <c r="Q1613" i="2"/>
  <c r="R1613" i="2" s="1"/>
  <c r="Q1614" i="2"/>
  <c r="R1614" i="2" s="1"/>
  <c r="Q1615" i="2"/>
  <c r="R1615" i="2" s="1"/>
  <c r="Q1616" i="2"/>
  <c r="R1616" i="2" s="1"/>
  <c r="Q1617" i="2"/>
  <c r="R1617" i="2" s="1"/>
  <c r="Q1618" i="2"/>
  <c r="R1618" i="2" s="1"/>
  <c r="Q1619" i="2"/>
  <c r="R1619" i="2" s="1"/>
  <c r="Q1620" i="2"/>
  <c r="R1620" i="2" s="1"/>
  <c r="Q1621" i="2"/>
  <c r="R1621" i="2" s="1"/>
  <c r="Q1622" i="2"/>
  <c r="R1622" i="2" s="1"/>
  <c r="Q1623" i="2"/>
  <c r="R1623" i="2" s="1"/>
  <c r="Q1624" i="2"/>
  <c r="R1624" i="2" s="1"/>
  <c r="Q1625" i="2"/>
  <c r="R1625" i="2" s="1"/>
  <c r="Q1626" i="2"/>
  <c r="R1626" i="2" s="1"/>
  <c r="Q1627" i="2"/>
  <c r="R1627" i="2" s="1"/>
  <c r="Q1628" i="2"/>
  <c r="R1628" i="2" s="1"/>
  <c r="Q1629" i="2"/>
  <c r="R1629" i="2" s="1"/>
  <c r="Q1630" i="2"/>
  <c r="R1630" i="2" s="1"/>
  <c r="Q1631" i="2"/>
  <c r="R1631" i="2" s="1"/>
  <c r="Q1632" i="2"/>
  <c r="R1632" i="2" s="1"/>
  <c r="Q1633" i="2"/>
  <c r="R1633" i="2" s="1"/>
  <c r="Q1634" i="2"/>
  <c r="R1634" i="2" s="1"/>
  <c r="Q1635" i="2"/>
  <c r="R1635" i="2" s="1"/>
  <c r="Q1636" i="2"/>
  <c r="R1636" i="2" s="1"/>
  <c r="Q1637" i="2"/>
  <c r="R1637" i="2" s="1"/>
  <c r="Q1638" i="2"/>
  <c r="R1638" i="2" s="1"/>
  <c r="Q1639" i="2"/>
  <c r="R1639" i="2" s="1"/>
  <c r="Q1640" i="2"/>
  <c r="R1640" i="2" s="1"/>
  <c r="Q1641" i="2"/>
  <c r="R1641" i="2" s="1"/>
  <c r="Q1642" i="2"/>
  <c r="R1642" i="2" s="1"/>
  <c r="Q1643" i="2"/>
  <c r="R1643" i="2" s="1"/>
  <c r="Q1644" i="2"/>
  <c r="R1644" i="2" s="1"/>
  <c r="Q1645" i="2"/>
  <c r="R1645" i="2" s="1"/>
  <c r="Q1646" i="2"/>
  <c r="R1646" i="2" s="1"/>
  <c r="Q1647" i="2"/>
  <c r="R1647" i="2" s="1"/>
  <c r="Q1648" i="2"/>
  <c r="R1648" i="2" s="1"/>
  <c r="Q1649" i="2"/>
  <c r="R1649" i="2" s="1"/>
  <c r="Q1650" i="2"/>
  <c r="R1650" i="2" s="1"/>
  <c r="Q1651" i="2"/>
  <c r="R1651" i="2" s="1"/>
  <c r="Q1652" i="2"/>
  <c r="R1652" i="2" s="1"/>
  <c r="Q1653" i="2"/>
  <c r="R1653" i="2" s="1"/>
  <c r="Q1654" i="2"/>
  <c r="R1654" i="2" s="1"/>
  <c r="Q1655" i="2"/>
  <c r="R1655" i="2" s="1"/>
  <c r="Q1656" i="2"/>
  <c r="R1656" i="2" s="1"/>
  <c r="Q1657" i="2"/>
  <c r="R1657" i="2" s="1"/>
  <c r="Q1658" i="2"/>
  <c r="R1658" i="2" s="1"/>
  <c r="Q1659" i="2"/>
  <c r="R1659" i="2" s="1"/>
  <c r="Q1660" i="2"/>
  <c r="R1660" i="2" s="1"/>
  <c r="Q1661" i="2"/>
  <c r="R1661" i="2" s="1"/>
  <c r="Q1662" i="2"/>
  <c r="R1662" i="2" s="1"/>
  <c r="Q1663" i="2"/>
  <c r="R1663" i="2" s="1"/>
  <c r="Q1664" i="2"/>
  <c r="R1664" i="2" s="1"/>
  <c r="Q1665" i="2"/>
  <c r="R1665" i="2" s="1"/>
  <c r="Q1666" i="2"/>
  <c r="R1666" i="2" s="1"/>
  <c r="Q1667" i="2"/>
  <c r="R1667" i="2" s="1"/>
  <c r="Q1668" i="2"/>
  <c r="R1668" i="2" s="1"/>
  <c r="Q1669" i="2"/>
  <c r="R1669" i="2" s="1"/>
  <c r="Q1670" i="2"/>
  <c r="R1670" i="2" s="1"/>
  <c r="Q1671" i="2"/>
  <c r="R1671" i="2" s="1"/>
  <c r="Q1672" i="2"/>
  <c r="R1672" i="2" s="1"/>
  <c r="Q1673" i="2"/>
  <c r="R1673" i="2" s="1"/>
  <c r="Q1674" i="2"/>
  <c r="R1674" i="2" s="1"/>
  <c r="Q1675" i="2"/>
  <c r="R1675" i="2" s="1"/>
  <c r="Q1676" i="2"/>
  <c r="R1676" i="2" s="1"/>
  <c r="Q1677" i="2"/>
  <c r="R1677" i="2" s="1"/>
  <c r="Q1678" i="2"/>
  <c r="R1678" i="2" s="1"/>
  <c r="Q1679" i="2"/>
  <c r="R1679" i="2" s="1"/>
  <c r="Q1680" i="2"/>
  <c r="R1680" i="2" s="1"/>
  <c r="Q1681" i="2"/>
  <c r="R1681" i="2" s="1"/>
  <c r="Q1682" i="2"/>
  <c r="R1682" i="2" s="1"/>
  <c r="Q1683" i="2"/>
  <c r="R1683" i="2" s="1"/>
  <c r="Q1684" i="2"/>
  <c r="R1684" i="2" s="1"/>
  <c r="Q1685" i="2"/>
  <c r="R1685" i="2" s="1"/>
  <c r="Q1686" i="2"/>
  <c r="R1686" i="2" s="1"/>
  <c r="Q1687" i="2"/>
  <c r="R1687" i="2" s="1"/>
  <c r="Q1688" i="2"/>
  <c r="R1688" i="2" s="1"/>
  <c r="Q1689" i="2"/>
  <c r="R1689" i="2" s="1"/>
  <c r="Q1690" i="2"/>
  <c r="R1690" i="2" s="1"/>
  <c r="Q1691" i="2"/>
  <c r="R1691" i="2" s="1"/>
  <c r="Q1692" i="2"/>
  <c r="R1692" i="2" s="1"/>
  <c r="Q1693" i="2"/>
  <c r="R1693" i="2" s="1"/>
  <c r="Q1694" i="2"/>
  <c r="R1694" i="2" s="1"/>
  <c r="Q1695" i="2"/>
  <c r="R1695" i="2" s="1"/>
  <c r="Q1696" i="2"/>
  <c r="R1696" i="2" s="1"/>
  <c r="Q1697" i="2"/>
  <c r="R1697" i="2" s="1"/>
  <c r="Q1698" i="2"/>
  <c r="R1698" i="2" s="1"/>
  <c r="Q1699" i="2"/>
  <c r="R1699" i="2" s="1"/>
  <c r="Q1700" i="2"/>
  <c r="R1700" i="2" s="1"/>
  <c r="Q1701" i="2"/>
  <c r="R1701" i="2" s="1"/>
  <c r="Q1702" i="2"/>
  <c r="R1702" i="2" s="1"/>
  <c r="Q1703" i="2"/>
  <c r="R1703" i="2" s="1"/>
  <c r="Q1704" i="2"/>
  <c r="R1704" i="2" s="1"/>
  <c r="Q1705" i="2"/>
  <c r="R1705" i="2" s="1"/>
  <c r="Q1706" i="2"/>
  <c r="R1706" i="2" s="1"/>
  <c r="Q1707" i="2"/>
  <c r="R1707" i="2" s="1"/>
  <c r="Q1708" i="2"/>
  <c r="R1708" i="2" s="1"/>
  <c r="Q1709" i="2"/>
  <c r="R1709" i="2" s="1"/>
  <c r="Q1710" i="2"/>
  <c r="R1710" i="2" s="1"/>
  <c r="Q1711" i="2"/>
  <c r="R1711" i="2" s="1"/>
  <c r="Q1712" i="2"/>
  <c r="R1712" i="2" s="1"/>
  <c r="Q1713" i="2"/>
  <c r="R1713" i="2" s="1"/>
  <c r="Q1714" i="2"/>
  <c r="R1714" i="2" s="1"/>
  <c r="Q1715" i="2"/>
  <c r="R1715" i="2" s="1"/>
  <c r="Q1716" i="2"/>
  <c r="R1716" i="2" s="1"/>
  <c r="Q1717" i="2"/>
  <c r="R1717" i="2" s="1"/>
  <c r="Q1718" i="2"/>
  <c r="R1718" i="2" s="1"/>
  <c r="Q1719" i="2"/>
  <c r="R1719" i="2" s="1"/>
  <c r="Q1720" i="2"/>
  <c r="R1720" i="2" s="1"/>
  <c r="Q1721" i="2"/>
  <c r="R1721" i="2" s="1"/>
  <c r="Q1722" i="2"/>
  <c r="R1722" i="2" s="1"/>
  <c r="Q1723" i="2"/>
  <c r="R1723" i="2" s="1"/>
  <c r="Q1724" i="2"/>
  <c r="R1724" i="2" s="1"/>
  <c r="Q1725" i="2"/>
  <c r="R1725" i="2" s="1"/>
  <c r="Q1726" i="2"/>
  <c r="R1726" i="2" s="1"/>
  <c r="Q1727" i="2"/>
  <c r="R1727" i="2" s="1"/>
  <c r="Q1728" i="2"/>
  <c r="R1728" i="2" s="1"/>
  <c r="Q1729" i="2"/>
  <c r="R1729" i="2" s="1"/>
  <c r="Q1730" i="2"/>
  <c r="R1730" i="2" s="1"/>
  <c r="Q1731" i="2"/>
  <c r="R1731" i="2" s="1"/>
  <c r="Q1732" i="2"/>
  <c r="R1732" i="2" s="1"/>
  <c r="Q1733" i="2"/>
  <c r="R1733" i="2" s="1"/>
  <c r="Q1734" i="2"/>
  <c r="R1734" i="2" s="1"/>
  <c r="Q1735" i="2"/>
  <c r="R1735" i="2" s="1"/>
  <c r="Q1736" i="2"/>
  <c r="R1736" i="2" s="1"/>
  <c r="Q1737" i="2"/>
  <c r="R1737" i="2" s="1"/>
  <c r="Q1738" i="2"/>
  <c r="R1738" i="2" s="1"/>
  <c r="Q1739" i="2"/>
  <c r="R1739" i="2" s="1"/>
  <c r="Q1740" i="2"/>
  <c r="R1740" i="2" s="1"/>
  <c r="Q1741" i="2"/>
  <c r="R1741" i="2" s="1"/>
  <c r="Q1742" i="2"/>
  <c r="R1742" i="2" s="1"/>
  <c r="Q1743" i="2"/>
  <c r="R1743" i="2" s="1"/>
  <c r="Q1744" i="2"/>
  <c r="R1744" i="2" s="1"/>
  <c r="Q1745" i="2"/>
  <c r="R1745" i="2" s="1"/>
  <c r="Q1746" i="2"/>
  <c r="R1746" i="2" s="1"/>
  <c r="Q1747" i="2"/>
  <c r="R1747" i="2" s="1"/>
  <c r="Q1748" i="2"/>
  <c r="R1748" i="2" s="1"/>
  <c r="Q1749" i="2"/>
  <c r="R1749" i="2" s="1"/>
  <c r="Q1750" i="2"/>
  <c r="R1750" i="2" s="1"/>
  <c r="Q1751" i="2"/>
  <c r="R1751" i="2" s="1"/>
  <c r="Q1752" i="2"/>
  <c r="R1752" i="2" s="1"/>
  <c r="Q1753" i="2"/>
  <c r="R1753" i="2" s="1"/>
  <c r="Q1754" i="2"/>
  <c r="R1754" i="2" s="1"/>
  <c r="Q1755" i="2"/>
  <c r="R1755" i="2" s="1"/>
  <c r="Q1756" i="2"/>
  <c r="R1756" i="2" s="1"/>
  <c r="Q1757" i="2"/>
  <c r="R1757" i="2" s="1"/>
  <c r="Q1758" i="2"/>
  <c r="R1758" i="2" s="1"/>
  <c r="Q1759" i="2"/>
  <c r="R1759" i="2" s="1"/>
  <c r="Q1760" i="2"/>
  <c r="R1760" i="2" s="1"/>
  <c r="Q1761" i="2"/>
  <c r="R1761" i="2" s="1"/>
  <c r="Q1762" i="2"/>
  <c r="R1762" i="2" s="1"/>
  <c r="Q1763" i="2"/>
  <c r="R1763" i="2" s="1"/>
  <c r="Q1764" i="2"/>
  <c r="R1764" i="2" s="1"/>
  <c r="Q1765" i="2"/>
  <c r="R1765" i="2" s="1"/>
  <c r="Q1766" i="2"/>
  <c r="R1766" i="2" s="1"/>
  <c r="Q1767" i="2"/>
  <c r="R1767" i="2" s="1"/>
  <c r="Q1768" i="2"/>
  <c r="R1768" i="2" s="1"/>
  <c r="Q1769" i="2"/>
  <c r="R1769" i="2" s="1"/>
  <c r="Q1770" i="2"/>
  <c r="R1770" i="2" s="1"/>
  <c r="Q1771" i="2"/>
  <c r="R1771" i="2" s="1"/>
  <c r="Q1772" i="2"/>
  <c r="R1772" i="2" s="1"/>
  <c r="Q1773" i="2"/>
  <c r="R1773" i="2" s="1"/>
  <c r="Q1774" i="2"/>
  <c r="R1774" i="2" s="1"/>
  <c r="Q1775" i="2"/>
  <c r="R1775" i="2" s="1"/>
  <c r="Q1776" i="2"/>
  <c r="R1776" i="2" s="1"/>
  <c r="Q1777" i="2"/>
  <c r="R1777" i="2" s="1"/>
  <c r="Q1778" i="2"/>
  <c r="R1778" i="2" s="1"/>
  <c r="Q1779" i="2"/>
  <c r="R1779" i="2" s="1"/>
  <c r="Q1780" i="2"/>
  <c r="R1780" i="2" s="1"/>
  <c r="Q1781" i="2"/>
  <c r="R1781" i="2" s="1"/>
  <c r="Q1782" i="2"/>
  <c r="R1782" i="2" s="1"/>
  <c r="Q1783" i="2"/>
  <c r="R1783" i="2" s="1"/>
  <c r="Q1784" i="2"/>
  <c r="R1784" i="2" s="1"/>
  <c r="Q1785" i="2"/>
  <c r="R1785" i="2" s="1"/>
  <c r="Q1786" i="2"/>
  <c r="R1786" i="2" s="1"/>
  <c r="Q1787" i="2"/>
  <c r="R1787" i="2" s="1"/>
  <c r="Q1788" i="2"/>
  <c r="R1788" i="2" s="1"/>
  <c r="Q1789" i="2"/>
  <c r="R1789" i="2" s="1"/>
  <c r="Q1790" i="2"/>
  <c r="R1790" i="2" s="1"/>
  <c r="Q1791" i="2"/>
  <c r="R1791" i="2" s="1"/>
  <c r="Q1792" i="2"/>
  <c r="R1792" i="2" s="1"/>
  <c r="Q1793" i="2"/>
  <c r="R1793" i="2" s="1"/>
  <c r="Q1794" i="2"/>
  <c r="R1794" i="2" s="1"/>
  <c r="Q1795" i="2"/>
  <c r="R1795" i="2" s="1"/>
  <c r="Q1796" i="2"/>
  <c r="R1796" i="2" s="1"/>
  <c r="Q1797" i="2"/>
  <c r="R1797" i="2" s="1"/>
  <c r="Q1798" i="2"/>
  <c r="R1798" i="2" s="1"/>
  <c r="Q1799" i="2"/>
  <c r="R1799" i="2" s="1"/>
  <c r="Q1800" i="2"/>
  <c r="R1800" i="2" s="1"/>
  <c r="Q1801" i="2"/>
  <c r="R1801" i="2" s="1"/>
  <c r="Q1802" i="2"/>
  <c r="R1802" i="2" s="1"/>
  <c r="Q1803" i="2"/>
  <c r="R1803" i="2" s="1"/>
  <c r="Q1804" i="2"/>
  <c r="R1804" i="2" s="1"/>
  <c r="Q1805" i="2"/>
  <c r="R1805" i="2" s="1"/>
  <c r="Q1806" i="2"/>
  <c r="R1806" i="2" s="1"/>
  <c r="Q1807" i="2"/>
  <c r="R1807" i="2" s="1"/>
  <c r="Q1808" i="2"/>
  <c r="R1808" i="2" s="1"/>
  <c r="Q1809" i="2"/>
  <c r="R1809" i="2" s="1"/>
  <c r="Q1810" i="2"/>
  <c r="R1810" i="2" s="1"/>
  <c r="Q1811" i="2"/>
  <c r="R1811" i="2" s="1"/>
  <c r="Q1812" i="2"/>
  <c r="R1812" i="2" s="1"/>
  <c r="Q1813" i="2"/>
  <c r="R1813" i="2" s="1"/>
  <c r="Q1814" i="2"/>
  <c r="R1814" i="2" s="1"/>
  <c r="Q1815" i="2"/>
  <c r="R1815" i="2" s="1"/>
  <c r="Q1816" i="2"/>
  <c r="R1816" i="2" s="1"/>
  <c r="Q1817" i="2"/>
  <c r="R1817" i="2" s="1"/>
  <c r="Q1818" i="2"/>
  <c r="R1818" i="2" s="1"/>
  <c r="Q1819" i="2"/>
  <c r="R1819" i="2" s="1"/>
  <c r="Q1820" i="2"/>
  <c r="R1820" i="2" s="1"/>
  <c r="Q1821" i="2"/>
  <c r="R1821" i="2" s="1"/>
  <c r="Q1822" i="2"/>
  <c r="R1822" i="2" s="1"/>
  <c r="Q1823" i="2"/>
  <c r="R1823" i="2" s="1"/>
  <c r="Q1824" i="2"/>
  <c r="R1824" i="2" s="1"/>
  <c r="Q1825" i="2"/>
  <c r="R1825" i="2" s="1"/>
  <c r="Q1826" i="2"/>
  <c r="R1826" i="2" s="1"/>
  <c r="Q1827" i="2"/>
  <c r="R1827" i="2" s="1"/>
  <c r="Q1828" i="2"/>
  <c r="R1828" i="2" s="1"/>
  <c r="Q1829" i="2"/>
  <c r="R1829" i="2" s="1"/>
  <c r="Q1830" i="2"/>
  <c r="R1830" i="2" s="1"/>
  <c r="Q1831" i="2"/>
  <c r="R1831" i="2" s="1"/>
  <c r="Q1832" i="2"/>
  <c r="R1832" i="2" s="1"/>
  <c r="Q1833" i="2"/>
  <c r="R1833" i="2" s="1"/>
  <c r="Q1834" i="2"/>
  <c r="R1834" i="2" s="1"/>
  <c r="Q1835" i="2"/>
  <c r="R1835" i="2" s="1"/>
  <c r="Q1836" i="2"/>
  <c r="R1836" i="2" s="1"/>
  <c r="Q1837" i="2"/>
  <c r="R1837" i="2" s="1"/>
  <c r="Q1838" i="2"/>
  <c r="R1838" i="2" s="1"/>
  <c r="Q1839" i="2"/>
  <c r="R1839" i="2" s="1"/>
  <c r="Q1840" i="2"/>
  <c r="R1840" i="2" s="1"/>
  <c r="Q1841" i="2"/>
  <c r="R1841" i="2" s="1"/>
  <c r="Q1842" i="2"/>
  <c r="R1842" i="2" s="1"/>
  <c r="Q1843" i="2"/>
  <c r="R1843" i="2" s="1"/>
  <c r="Q1844" i="2"/>
  <c r="R1844" i="2" s="1"/>
  <c r="Q1845" i="2"/>
  <c r="R1845" i="2" s="1"/>
  <c r="Q1846" i="2"/>
  <c r="R1846" i="2" s="1"/>
  <c r="Q1847" i="2"/>
  <c r="R1847" i="2" s="1"/>
  <c r="Q1848" i="2"/>
  <c r="R1848" i="2" s="1"/>
  <c r="Q1849" i="2"/>
  <c r="R1849" i="2" s="1"/>
  <c r="Q1850" i="2"/>
  <c r="R1850" i="2" s="1"/>
  <c r="Q1851" i="2"/>
  <c r="R1851" i="2" s="1"/>
  <c r="Q1852" i="2"/>
  <c r="R1852" i="2" s="1"/>
  <c r="Q1853" i="2"/>
  <c r="R1853" i="2" s="1"/>
  <c r="Q1854" i="2"/>
  <c r="R1854" i="2" s="1"/>
  <c r="Q1855" i="2"/>
  <c r="R1855" i="2" s="1"/>
  <c r="Q1856" i="2"/>
  <c r="R1856" i="2" s="1"/>
  <c r="Q1857" i="2"/>
  <c r="R1857" i="2" s="1"/>
  <c r="Q1858" i="2"/>
  <c r="R1858" i="2" s="1"/>
  <c r="Q1859" i="2"/>
  <c r="R1859" i="2" s="1"/>
  <c r="Q1860" i="2"/>
  <c r="R1860" i="2" s="1"/>
  <c r="Q1861" i="2"/>
  <c r="R1861" i="2" s="1"/>
  <c r="Q1862" i="2"/>
  <c r="R1862" i="2" s="1"/>
  <c r="Q1863" i="2"/>
  <c r="R1863" i="2" s="1"/>
  <c r="Q1864" i="2"/>
  <c r="R1864" i="2" s="1"/>
  <c r="Q1865" i="2"/>
  <c r="R1865" i="2" s="1"/>
  <c r="Q1866" i="2"/>
  <c r="R1866" i="2" s="1"/>
  <c r="Q1867" i="2"/>
  <c r="R1867" i="2" s="1"/>
  <c r="Q1868" i="2"/>
  <c r="R1868" i="2" s="1"/>
  <c r="Q1869" i="2"/>
  <c r="R1869" i="2" s="1"/>
  <c r="Q1870" i="2"/>
  <c r="R1870" i="2" s="1"/>
  <c r="Q1871" i="2"/>
  <c r="R1871" i="2" s="1"/>
  <c r="Q1872" i="2"/>
  <c r="R1872" i="2" s="1"/>
  <c r="Q1873" i="2"/>
  <c r="R1873" i="2" s="1"/>
  <c r="Q1874" i="2"/>
  <c r="R1874" i="2" s="1"/>
  <c r="Q1875" i="2"/>
  <c r="R1875" i="2" s="1"/>
  <c r="Q1876" i="2"/>
  <c r="R1876" i="2" s="1"/>
  <c r="Q1877" i="2"/>
  <c r="R1877" i="2" s="1"/>
  <c r="Q1878" i="2"/>
  <c r="R1878" i="2" s="1"/>
  <c r="Q1879" i="2"/>
  <c r="R1879" i="2" s="1"/>
  <c r="Q1880" i="2"/>
  <c r="R1880" i="2" s="1"/>
  <c r="Q1881" i="2"/>
  <c r="R1881" i="2" s="1"/>
  <c r="Q1882" i="2"/>
  <c r="R1882" i="2" s="1"/>
  <c r="Q1883" i="2"/>
  <c r="R1883" i="2" s="1"/>
  <c r="Q1884" i="2"/>
  <c r="R1884" i="2" s="1"/>
  <c r="Q1885" i="2"/>
  <c r="R1885" i="2" s="1"/>
  <c r="Q1886" i="2"/>
  <c r="R1886" i="2" s="1"/>
  <c r="Q1887" i="2"/>
  <c r="R1887" i="2" s="1"/>
  <c r="Q1888" i="2"/>
  <c r="R1888" i="2" s="1"/>
  <c r="Q1889" i="2"/>
  <c r="R1889" i="2" s="1"/>
  <c r="Q1890" i="2"/>
  <c r="R1890" i="2" s="1"/>
  <c r="Q1891" i="2"/>
  <c r="R1891" i="2" s="1"/>
  <c r="Q1892" i="2"/>
  <c r="R1892" i="2" s="1"/>
  <c r="Q1893" i="2"/>
  <c r="R1893" i="2" s="1"/>
  <c r="Q1894" i="2"/>
  <c r="R1894" i="2" s="1"/>
  <c r="Q1895" i="2"/>
  <c r="R1895" i="2" s="1"/>
  <c r="Q1896" i="2"/>
  <c r="R1896" i="2" s="1"/>
  <c r="Q1897" i="2"/>
  <c r="R1897" i="2" s="1"/>
  <c r="Q1898" i="2"/>
  <c r="R1898" i="2" s="1"/>
  <c r="Q1899" i="2"/>
  <c r="R1899" i="2" s="1"/>
  <c r="Q1900" i="2"/>
  <c r="R1900" i="2" s="1"/>
  <c r="Q1901" i="2"/>
  <c r="R1901" i="2" s="1"/>
  <c r="Q1902" i="2"/>
  <c r="R1902" i="2" s="1"/>
  <c r="Q1903" i="2"/>
  <c r="R1903" i="2" s="1"/>
  <c r="Q1904" i="2"/>
  <c r="R1904" i="2" s="1"/>
  <c r="Q1905" i="2"/>
  <c r="R1905" i="2" s="1"/>
  <c r="Q1906" i="2"/>
  <c r="R1906" i="2" s="1"/>
  <c r="Q1907" i="2"/>
  <c r="R1907" i="2" s="1"/>
  <c r="Q1908" i="2"/>
  <c r="R1908" i="2" s="1"/>
  <c r="Q1909" i="2"/>
  <c r="R1909" i="2" s="1"/>
  <c r="Q1910" i="2"/>
  <c r="R1910" i="2" s="1"/>
  <c r="Q1911" i="2"/>
  <c r="R1911" i="2" s="1"/>
  <c r="Q1912" i="2"/>
  <c r="R1912" i="2" s="1"/>
  <c r="Q1913" i="2"/>
  <c r="R1913" i="2" s="1"/>
  <c r="Q1914" i="2"/>
  <c r="R1914" i="2" s="1"/>
  <c r="Q1915" i="2"/>
  <c r="R1915" i="2" s="1"/>
  <c r="Q1916" i="2"/>
  <c r="R1916" i="2" s="1"/>
  <c r="Q1917" i="2"/>
  <c r="R1917" i="2" s="1"/>
  <c r="Q1918" i="2"/>
  <c r="R1918" i="2" s="1"/>
  <c r="Q1919" i="2"/>
  <c r="R1919" i="2" s="1"/>
  <c r="Q1920" i="2"/>
  <c r="R1920" i="2" s="1"/>
  <c r="Q1921" i="2"/>
  <c r="R1921" i="2" s="1"/>
  <c r="Q1922" i="2"/>
  <c r="R1922" i="2" s="1"/>
  <c r="Q1923" i="2"/>
  <c r="R1923" i="2" s="1"/>
  <c r="Q1924" i="2"/>
  <c r="R1924" i="2" s="1"/>
  <c r="Q1925" i="2"/>
  <c r="R1925" i="2" s="1"/>
  <c r="Q1926" i="2"/>
  <c r="R1926" i="2" s="1"/>
  <c r="Q1927" i="2"/>
  <c r="R1927" i="2" s="1"/>
  <c r="Q1928" i="2"/>
  <c r="R1928" i="2" s="1"/>
  <c r="Q1929" i="2"/>
  <c r="R1929" i="2" s="1"/>
  <c r="Q1930" i="2"/>
  <c r="R1930" i="2" s="1"/>
  <c r="Q1931" i="2"/>
  <c r="R1931" i="2" s="1"/>
  <c r="Q1932" i="2"/>
  <c r="R1932" i="2" s="1"/>
  <c r="Q1933" i="2"/>
  <c r="R1933" i="2" s="1"/>
  <c r="Q1934" i="2"/>
  <c r="R1934" i="2" s="1"/>
  <c r="Q1935" i="2"/>
  <c r="R1935" i="2" s="1"/>
  <c r="Q1936" i="2"/>
  <c r="R1936" i="2" s="1"/>
  <c r="Q1937" i="2"/>
  <c r="R1937" i="2" s="1"/>
  <c r="Q1938" i="2"/>
  <c r="R1938" i="2" s="1"/>
  <c r="Q1939" i="2"/>
  <c r="R1939" i="2" s="1"/>
  <c r="Q1940" i="2"/>
  <c r="R1940" i="2" s="1"/>
  <c r="Q1941" i="2"/>
  <c r="R1941" i="2" s="1"/>
  <c r="Q1942" i="2"/>
  <c r="R1942" i="2" s="1"/>
  <c r="Q1943" i="2"/>
  <c r="R1943" i="2" s="1"/>
  <c r="Q1944" i="2"/>
  <c r="R1944" i="2" s="1"/>
  <c r="Q1945" i="2"/>
  <c r="R1945" i="2" s="1"/>
  <c r="Q1946" i="2"/>
  <c r="R1946" i="2" s="1"/>
  <c r="Q1947" i="2"/>
  <c r="R1947" i="2" s="1"/>
  <c r="Q1948" i="2"/>
  <c r="R1948" i="2" s="1"/>
  <c r="Q1949" i="2"/>
  <c r="R1949" i="2" s="1"/>
  <c r="Q1950" i="2"/>
  <c r="R1950" i="2" s="1"/>
  <c r="Q1951" i="2"/>
  <c r="R1951" i="2" s="1"/>
  <c r="Q1952" i="2"/>
  <c r="R1952" i="2" s="1"/>
  <c r="Q1953" i="2"/>
  <c r="R1953" i="2" s="1"/>
  <c r="Q1954" i="2"/>
  <c r="R1954" i="2" s="1"/>
  <c r="Q1955" i="2"/>
  <c r="R1955" i="2" s="1"/>
  <c r="Q1956" i="2"/>
  <c r="R1956" i="2" s="1"/>
  <c r="Q1957" i="2"/>
  <c r="R1957" i="2" s="1"/>
  <c r="Q1958" i="2"/>
  <c r="R1958" i="2" s="1"/>
  <c r="Q1959" i="2"/>
  <c r="R1959" i="2" s="1"/>
  <c r="Q1960" i="2"/>
  <c r="R1960" i="2" s="1"/>
  <c r="Q1961" i="2"/>
  <c r="R1961" i="2" s="1"/>
  <c r="Q1962" i="2"/>
  <c r="R1962" i="2" s="1"/>
  <c r="Q1963" i="2"/>
  <c r="R1963" i="2" s="1"/>
  <c r="Q1964" i="2"/>
  <c r="R1964" i="2" s="1"/>
  <c r="Q1965" i="2"/>
  <c r="R1965" i="2" s="1"/>
  <c r="Q1966" i="2"/>
  <c r="R1966" i="2" s="1"/>
  <c r="Q1967" i="2"/>
  <c r="R1967" i="2" s="1"/>
  <c r="Q1968" i="2"/>
  <c r="R1968" i="2" s="1"/>
  <c r="Q1969" i="2"/>
  <c r="R1969" i="2" s="1"/>
  <c r="Q1970" i="2"/>
  <c r="R1970" i="2" s="1"/>
  <c r="Q1971" i="2"/>
  <c r="R1971" i="2" s="1"/>
  <c r="Q1972" i="2"/>
  <c r="R1972" i="2" s="1"/>
  <c r="Q1973" i="2"/>
  <c r="R1973" i="2" s="1"/>
  <c r="Q1974" i="2"/>
  <c r="R1974" i="2" s="1"/>
  <c r="Q1975" i="2"/>
  <c r="R1975" i="2" s="1"/>
  <c r="Q1976" i="2"/>
  <c r="R1976" i="2" s="1"/>
  <c r="Q1977" i="2"/>
  <c r="R1977" i="2" s="1"/>
  <c r="Q1978" i="2"/>
  <c r="R1978" i="2" s="1"/>
  <c r="Q1979" i="2"/>
  <c r="R1979" i="2" s="1"/>
  <c r="Q1980" i="2"/>
  <c r="R1980" i="2" s="1"/>
  <c r="Q1981" i="2"/>
  <c r="R1981" i="2" s="1"/>
  <c r="Q1982" i="2"/>
  <c r="R1982" i="2" s="1"/>
  <c r="Q1983" i="2"/>
  <c r="R1983" i="2" s="1"/>
  <c r="Q1984" i="2"/>
  <c r="R1984" i="2" s="1"/>
  <c r="Q1985" i="2"/>
  <c r="R1985" i="2" s="1"/>
  <c r="Q1986" i="2"/>
  <c r="R1986" i="2" s="1"/>
  <c r="Q1987" i="2"/>
  <c r="R1987" i="2" s="1"/>
  <c r="Q1988" i="2"/>
  <c r="R1988" i="2" s="1"/>
  <c r="Q1989" i="2"/>
  <c r="R1989" i="2" s="1"/>
  <c r="Q1990" i="2"/>
  <c r="R1990" i="2" s="1"/>
  <c r="Q1991" i="2"/>
  <c r="R1991" i="2" s="1"/>
  <c r="Q1992" i="2"/>
  <c r="R1992" i="2" s="1"/>
  <c r="Q1993" i="2"/>
  <c r="R1993" i="2" s="1"/>
  <c r="Q1994" i="2"/>
  <c r="R1994" i="2" s="1"/>
  <c r="Q1995" i="2"/>
  <c r="R1995" i="2" s="1"/>
  <c r="Q1996" i="2"/>
  <c r="R1996" i="2" s="1"/>
  <c r="Q1997" i="2"/>
  <c r="R1997" i="2" s="1"/>
  <c r="Q1998" i="2"/>
  <c r="R1998" i="2" s="1"/>
  <c r="Q1999" i="2"/>
  <c r="R1999" i="2" s="1"/>
  <c r="Q2000" i="2"/>
  <c r="R2000" i="2" s="1"/>
  <c r="Q2001" i="2"/>
  <c r="R2001" i="2" s="1"/>
  <c r="Q2002" i="2"/>
  <c r="R2002" i="2" s="1"/>
  <c r="Q2003" i="2"/>
  <c r="R2003" i="2" s="1"/>
  <c r="Q2004" i="2"/>
  <c r="R2004" i="2" s="1"/>
  <c r="Q2005" i="2"/>
  <c r="R2005" i="2" s="1"/>
  <c r="Q2006" i="2"/>
  <c r="R2006" i="2" s="1"/>
  <c r="Q2007" i="2"/>
  <c r="R2007" i="2" s="1"/>
  <c r="Q2008" i="2"/>
  <c r="R2008" i="2" s="1"/>
  <c r="Q2009" i="2"/>
  <c r="R2009" i="2" s="1"/>
  <c r="Q2010" i="2"/>
  <c r="R2010" i="2" s="1"/>
  <c r="Q2011" i="2"/>
  <c r="R2011" i="2" s="1"/>
  <c r="Q2012" i="2"/>
  <c r="R2012" i="2" s="1"/>
  <c r="Q2013" i="2"/>
  <c r="R2013" i="2" s="1"/>
  <c r="Q2014" i="2"/>
  <c r="R2014" i="2" s="1"/>
  <c r="Q2015" i="2"/>
  <c r="R2015" i="2" s="1"/>
  <c r="Q2016" i="2"/>
  <c r="Q2017" i="2"/>
  <c r="R2017" i="2" s="1"/>
  <c r="Q2018" i="2"/>
  <c r="R2018" i="2" s="1"/>
  <c r="Q2019" i="2"/>
  <c r="R2019" i="2" s="1"/>
  <c r="Q2020" i="2"/>
  <c r="R2020" i="2" s="1"/>
  <c r="Q2021" i="2"/>
  <c r="R2021" i="2" s="1"/>
  <c r="Q2022" i="2"/>
  <c r="R2022" i="2" s="1"/>
  <c r="Q2023" i="2"/>
  <c r="R2023" i="2" s="1"/>
  <c r="Q2024" i="2"/>
  <c r="R2024" i="2" s="1"/>
  <c r="Q2025" i="2"/>
  <c r="R2025" i="2" s="1"/>
  <c r="Q2026" i="2"/>
  <c r="R2026" i="2" s="1"/>
  <c r="Q2027" i="2"/>
  <c r="R2027" i="2" s="1"/>
  <c r="Q2028" i="2"/>
  <c r="R2028" i="2" s="1"/>
  <c r="Q2029" i="2"/>
  <c r="R2029" i="2" s="1"/>
  <c r="Q2030" i="2"/>
  <c r="R2030" i="2" s="1"/>
  <c r="Q2031" i="2"/>
  <c r="R2031" i="2" s="1"/>
  <c r="Q2032" i="2"/>
  <c r="R2032" i="2" s="1"/>
  <c r="Q2033" i="2"/>
  <c r="R2033" i="2" s="1"/>
  <c r="Q2034" i="2"/>
  <c r="R2034" i="2" s="1"/>
  <c r="Q2035" i="2"/>
  <c r="R2035" i="2" s="1"/>
  <c r="Q2036" i="2"/>
  <c r="R2036" i="2" s="1"/>
  <c r="Q2037" i="2"/>
  <c r="R2037" i="2" s="1"/>
  <c r="Q2038" i="2"/>
  <c r="R2038" i="2" s="1"/>
  <c r="Q2039" i="2"/>
  <c r="R2039" i="2" s="1"/>
  <c r="Q2040" i="2"/>
  <c r="R2040" i="2" s="1"/>
  <c r="Q2041" i="2"/>
  <c r="R2041" i="2" s="1"/>
  <c r="Q2042" i="2"/>
  <c r="R2042" i="2" s="1"/>
  <c r="Q2043" i="2"/>
  <c r="R2043" i="2" s="1"/>
  <c r="Q2044" i="2"/>
  <c r="R2044" i="2" s="1"/>
  <c r="Q2045" i="2"/>
  <c r="R2045" i="2" s="1"/>
  <c r="Q2046" i="2"/>
  <c r="R2046" i="2" s="1"/>
  <c r="Q2047" i="2"/>
  <c r="R2047" i="2" s="1"/>
  <c r="Q2048" i="2"/>
  <c r="R2048" i="2" s="1"/>
  <c r="Q2049" i="2"/>
  <c r="R2049" i="2" s="1"/>
  <c r="Q2050" i="2"/>
  <c r="R2050" i="2" s="1"/>
  <c r="Q2051" i="2"/>
  <c r="R2051" i="2" s="1"/>
  <c r="Q2052" i="2"/>
  <c r="R2052" i="2" s="1"/>
  <c r="Q2053" i="2"/>
  <c r="R2053" i="2" s="1"/>
  <c r="Q2054" i="2"/>
  <c r="R2054" i="2" s="1"/>
  <c r="Q2055" i="2"/>
  <c r="R2055" i="2" s="1"/>
  <c r="Q2056" i="2"/>
  <c r="R2056" i="2" s="1"/>
  <c r="Q2057" i="2"/>
  <c r="R2057" i="2" s="1"/>
  <c r="Q2058" i="2"/>
  <c r="R2058" i="2" s="1"/>
  <c r="Q2059" i="2"/>
  <c r="R2059" i="2" s="1"/>
  <c r="Q2060" i="2"/>
  <c r="R2060" i="2" s="1"/>
  <c r="Q2061" i="2"/>
  <c r="R2061" i="2" s="1"/>
  <c r="Q2062" i="2"/>
  <c r="R2062" i="2" s="1"/>
  <c r="Q2063" i="2"/>
  <c r="R2063" i="2" s="1"/>
  <c r="Q2064" i="2"/>
  <c r="R2064" i="2" s="1"/>
  <c r="Q2065" i="2"/>
  <c r="R2065" i="2" s="1"/>
  <c r="Q2066" i="2"/>
  <c r="R2066" i="2" s="1"/>
  <c r="Q2067" i="2"/>
  <c r="R2067" i="2" s="1"/>
  <c r="Q2068" i="2"/>
  <c r="R2068" i="2" s="1"/>
  <c r="Q2069" i="2"/>
  <c r="R2069" i="2" s="1"/>
  <c r="Q2070" i="2"/>
  <c r="R2070" i="2" s="1"/>
  <c r="Q2071" i="2"/>
  <c r="R2071" i="2" s="1"/>
  <c r="Q2072" i="2"/>
  <c r="R2072" i="2" s="1"/>
  <c r="Q2073" i="2"/>
  <c r="R2073" i="2" s="1"/>
  <c r="Q2074" i="2"/>
  <c r="R2074" i="2" s="1"/>
  <c r="Q2075" i="2"/>
  <c r="R2075" i="2" s="1"/>
  <c r="Q2076" i="2"/>
  <c r="R2076" i="2" s="1"/>
  <c r="Q2077" i="2"/>
  <c r="R2077" i="2" s="1"/>
  <c r="Q2078" i="2"/>
  <c r="R2078" i="2" s="1"/>
  <c r="Q2079" i="2"/>
  <c r="R2079" i="2" s="1"/>
  <c r="Q2080" i="2"/>
  <c r="R2080" i="2" s="1"/>
  <c r="Q2081" i="2"/>
  <c r="R2081" i="2" s="1"/>
  <c r="Q2082" i="2"/>
  <c r="R2082" i="2" s="1"/>
  <c r="Q2083" i="2"/>
  <c r="R2083" i="2" s="1"/>
  <c r="Q2084" i="2"/>
  <c r="R2084" i="2" s="1"/>
  <c r="Q2085" i="2"/>
  <c r="R2085" i="2" s="1"/>
  <c r="Q2086" i="2"/>
  <c r="R2086" i="2" s="1"/>
  <c r="Q2087" i="2"/>
  <c r="R2087" i="2" s="1"/>
  <c r="Q2088" i="2"/>
  <c r="R2088" i="2" s="1"/>
  <c r="Q2089" i="2"/>
  <c r="R2089" i="2" s="1"/>
  <c r="Q2090" i="2"/>
  <c r="R2090" i="2" s="1"/>
  <c r="Q2091" i="2"/>
  <c r="R2091" i="2" s="1"/>
  <c r="Q2092" i="2"/>
  <c r="R2092" i="2" s="1"/>
  <c r="Q2093" i="2"/>
  <c r="R2093" i="2" s="1"/>
  <c r="Q2094" i="2"/>
  <c r="R2094" i="2" s="1"/>
  <c r="Q2095" i="2"/>
  <c r="R2095" i="2" s="1"/>
  <c r="Q2096" i="2"/>
  <c r="R2096" i="2" s="1"/>
  <c r="Q2097" i="2"/>
  <c r="R2097" i="2" s="1"/>
  <c r="Q2098" i="2"/>
  <c r="R2098" i="2" s="1"/>
  <c r="Q2099" i="2"/>
  <c r="R2099" i="2" s="1"/>
  <c r="Q2100" i="2"/>
  <c r="R2100" i="2" s="1"/>
  <c r="Q2101" i="2"/>
  <c r="R2101" i="2" s="1"/>
  <c r="Q2102" i="2"/>
  <c r="R2102" i="2" s="1"/>
  <c r="Q2103" i="2"/>
  <c r="R2103" i="2" s="1"/>
  <c r="Q2104" i="2"/>
  <c r="R2104" i="2" s="1"/>
  <c r="Q2105" i="2"/>
  <c r="R2105" i="2" s="1"/>
  <c r="Q2106" i="2"/>
  <c r="R2106" i="2" s="1"/>
  <c r="Q2107" i="2"/>
  <c r="R2107" i="2" s="1"/>
  <c r="Q2108" i="2"/>
  <c r="R2108" i="2" s="1"/>
  <c r="Q2109" i="2"/>
  <c r="R2109" i="2" s="1"/>
  <c r="Q2110" i="2"/>
  <c r="R2110" i="2" s="1"/>
  <c r="Q2111" i="2"/>
  <c r="R2111" i="2" s="1"/>
  <c r="Q2112" i="2"/>
  <c r="R2112" i="2" s="1"/>
  <c r="Q2113" i="2"/>
  <c r="R2113" i="2" s="1"/>
  <c r="Q2114" i="2"/>
  <c r="R2114" i="2" s="1"/>
  <c r="Q2115" i="2"/>
  <c r="R2115" i="2" s="1"/>
  <c r="Q2116" i="2"/>
  <c r="R2116" i="2" s="1"/>
  <c r="Q2117" i="2"/>
  <c r="R2117" i="2" s="1"/>
  <c r="Q2118" i="2"/>
  <c r="R2118" i="2" s="1"/>
  <c r="Q2119" i="2"/>
  <c r="R2119" i="2" s="1"/>
  <c r="Q2120" i="2"/>
  <c r="R2120" i="2" s="1"/>
  <c r="Q2121" i="2"/>
  <c r="R2121" i="2" s="1"/>
  <c r="Q2122" i="2"/>
  <c r="R2122" i="2" s="1"/>
  <c r="Q2123" i="2"/>
  <c r="R2123" i="2" s="1"/>
  <c r="Q2124" i="2"/>
  <c r="R2124" i="2" s="1"/>
  <c r="Q2125" i="2"/>
  <c r="R2125" i="2" s="1"/>
  <c r="Q2126" i="2"/>
  <c r="R2126" i="2" s="1"/>
  <c r="Q2127" i="2"/>
  <c r="R2127" i="2" s="1"/>
  <c r="Q2128" i="2"/>
  <c r="R2128" i="2" s="1"/>
  <c r="Q2129" i="2"/>
  <c r="R2129" i="2" s="1"/>
  <c r="Q2130" i="2"/>
  <c r="R2130" i="2" s="1"/>
  <c r="Q2131" i="2"/>
  <c r="R2131" i="2" s="1"/>
  <c r="Q2132" i="2"/>
  <c r="R2132" i="2" s="1"/>
  <c r="Q2133" i="2"/>
  <c r="R2133" i="2" s="1"/>
  <c r="Q2134" i="2"/>
  <c r="R2134" i="2" s="1"/>
  <c r="Q2135" i="2"/>
  <c r="R2135" i="2" s="1"/>
  <c r="Q2136" i="2"/>
  <c r="R2136" i="2" s="1"/>
  <c r="Q2137" i="2"/>
  <c r="R2137" i="2" s="1"/>
  <c r="Q2138" i="2"/>
  <c r="R2138" i="2" s="1"/>
  <c r="Q2139" i="2"/>
  <c r="R2139" i="2" s="1"/>
  <c r="Q2140" i="2"/>
  <c r="R2140" i="2" s="1"/>
  <c r="Q2141" i="2"/>
  <c r="R2141" i="2" s="1"/>
  <c r="Q2142" i="2"/>
  <c r="R2142" i="2" s="1"/>
  <c r="Q2143" i="2"/>
  <c r="R2143" i="2" s="1"/>
  <c r="Q2144" i="2"/>
  <c r="R2144" i="2" s="1"/>
  <c r="Q2145" i="2"/>
  <c r="R2145" i="2" s="1"/>
  <c r="Q2146" i="2"/>
  <c r="R2146" i="2" s="1"/>
  <c r="Q2147" i="2"/>
  <c r="R2147" i="2" s="1"/>
  <c r="Q2148" i="2"/>
  <c r="R2148" i="2" s="1"/>
  <c r="Q2149" i="2"/>
  <c r="R2149" i="2" s="1"/>
  <c r="Q2150" i="2"/>
  <c r="R2150" i="2" s="1"/>
  <c r="Q2151" i="2"/>
  <c r="R2151" i="2" s="1"/>
  <c r="Q2152" i="2"/>
  <c r="R2152" i="2" s="1"/>
  <c r="Q2153" i="2"/>
  <c r="R2153" i="2" s="1"/>
  <c r="Q2154" i="2"/>
  <c r="R2154" i="2" s="1"/>
  <c r="Q2155" i="2"/>
  <c r="R2155" i="2" s="1"/>
  <c r="Q2156" i="2"/>
  <c r="Q2157" i="2"/>
  <c r="R2157" i="2" s="1"/>
  <c r="Q2158" i="2"/>
  <c r="R2158" i="2" s="1"/>
  <c r="Q2159" i="2"/>
  <c r="R2159" i="2" s="1"/>
  <c r="Q2160" i="2"/>
  <c r="R2160" i="2" s="1"/>
  <c r="Q2161" i="2"/>
  <c r="R2161" i="2" s="1"/>
  <c r="Q2162" i="2"/>
  <c r="R2162" i="2" s="1"/>
  <c r="Q2163" i="2"/>
  <c r="R2163" i="2" s="1"/>
  <c r="Q2164" i="2"/>
  <c r="R2164" i="2" s="1"/>
  <c r="Q2165" i="2"/>
  <c r="R2165" i="2" s="1"/>
  <c r="Q2166" i="2"/>
  <c r="R2166" i="2" s="1"/>
  <c r="Q2167" i="2"/>
  <c r="R2167" i="2" s="1"/>
  <c r="Q2168" i="2"/>
  <c r="R2168" i="2" s="1"/>
  <c r="Q2169" i="2"/>
  <c r="R2169" i="2" s="1"/>
  <c r="Q2170" i="2"/>
  <c r="R2170" i="2" s="1"/>
  <c r="Q2171" i="2"/>
  <c r="R2171" i="2" s="1"/>
  <c r="Q2172" i="2"/>
  <c r="R2172" i="2" s="1"/>
  <c r="Q2173" i="2"/>
  <c r="R2173" i="2" s="1"/>
  <c r="Q2174" i="2"/>
  <c r="R2174" i="2" s="1"/>
  <c r="Q2175" i="2"/>
  <c r="R2175" i="2" s="1"/>
  <c r="Q2176" i="2"/>
  <c r="R2176" i="2" s="1"/>
  <c r="Q2177" i="2"/>
  <c r="R2177" i="2" s="1"/>
  <c r="Q2178" i="2"/>
  <c r="R2178" i="2" s="1"/>
  <c r="Q2179" i="2"/>
  <c r="R2179" i="2" s="1"/>
  <c r="Q2180" i="2"/>
  <c r="R2180" i="2" s="1"/>
  <c r="Q2181" i="2"/>
  <c r="R2181" i="2" s="1"/>
  <c r="Q2182" i="2"/>
  <c r="R2182" i="2" s="1"/>
  <c r="Q2183" i="2"/>
  <c r="R2183" i="2" s="1"/>
  <c r="Q2184" i="2"/>
  <c r="R2184" i="2" s="1"/>
  <c r="Q2185" i="2"/>
  <c r="R2185" i="2" s="1"/>
  <c r="Q2186" i="2"/>
  <c r="R2186" i="2" s="1"/>
  <c r="Q2187" i="2"/>
  <c r="R2187" i="2" s="1"/>
  <c r="Q2188" i="2"/>
  <c r="R2188" i="2" s="1"/>
  <c r="Q2189" i="2"/>
  <c r="R2189" i="2" s="1"/>
  <c r="Q2190" i="2"/>
  <c r="R2190" i="2" s="1"/>
  <c r="Q2191" i="2"/>
  <c r="R2191" i="2" s="1"/>
  <c r="Q2192" i="2"/>
  <c r="R2192" i="2" s="1"/>
  <c r="Q2193" i="2"/>
  <c r="R2193" i="2" s="1"/>
  <c r="Q2194" i="2"/>
  <c r="R2194" i="2" s="1"/>
  <c r="Q2195" i="2"/>
  <c r="R2195" i="2" s="1"/>
  <c r="Q2196" i="2"/>
  <c r="R2196" i="2" s="1"/>
  <c r="Q2197" i="2"/>
  <c r="R2197" i="2" s="1"/>
  <c r="Q2198" i="2"/>
  <c r="R2198" i="2" s="1"/>
  <c r="Q2199" i="2"/>
  <c r="R2199" i="2" s="1"/>
  <c r="Q2200" i="2"/>
  <c r="R2200" i="2" s="1"/>
  <c r="Q2201" i="2"/>
  <c r="R2201" i="2" s="1"/>
  <c r="Q2202" i="2"/>
  <c r="R2202" i="2" s="1"/>
  <c r="Q2203" i="2"/>
  <c r="R2203" i="2" s="1"/>
  <c r="Q2204" i="2"/>
  <c r="R2204" i="2" s="1"/>
  <c r="Q2205" i="2"/>
  <c r="R2205" i="2" s="1"/>
  <c r="Q2206" i="2"/>
  <c r="R2206" i="2" s="1"/>
  <c r="Q2207" i="2"/>
  <c r="R2207" i="2" s="1"/>
  <c r="Q2208" i="2"/>
  <c r="R2208" i="2" s="1"/>
  <c r="Q2209" i="2"/>
  <c r="R2209" i="2" s="1"/>
  <c r="Q2210" i="2"/>
  <c r="R2210" i="2" s="1"/>
  <c r="Q2211" i="2"/>
  <c r="R2211" i="2" s="1"/>
  <c r="Q2212" i="2"/>
  <c r="R2212" i="2" s="1"/>
  <c r="Q2213" i="2"/>
  <c r="R2213" i="2" s="1"/>
  <c r="Q2214" i="2"/>
  <c r="R2214" i="2" s="1"/>
  <c r="Q2215" i="2"/>
  <c r="R2215" i="2" s="1"/>
  <c r="Q2216" i="2"/>
  <c r="R2216" i="2" s="1"/>
  <c r="Q2217" i="2"/>
  <c r="R2217" i="2" s="1"/>
  <c r="Q2218" i="2"/>
  <c r="R2218" i="2" s="1"/>
  <c r="Q2219" i="2"/>
  <c r="R2219" i="2" s="1"/>
  <c r="Q2220" i="2"/>
  <c r="R2220" i="2" s="1"/>
  <c r="Q2221" i="2"/>
  <c r="R2221" i="2" s="1"/>
  <c r="Q2222" i="2"/>
  <c r="R2222" i="2" s="1"/>
  <c r="Q2223" i="2"/>
  <c r="R2223" i="2" s="1"/>
  <c r="Q2224" i="2"/>
  <c r="R2224" i="2" s="1"/>
  <c r="Q2225" i="2"/>
  <c r="R2225" i="2" s="1"/>
  <c r="Q2226" i="2"/>
  <c r="R2226" i="2" s="1"/>
  <c r="Q2227" i="2"/>
  <c r="R2227" i="2" s="1"/>
  <c r="Q2228" i="2"/>
  <c r="R2228" i="2" s="1"/>
  <c r="Q2229" i="2"/>
  <c r="R2229" i="2" s="1"/>
  <c r="Q2230" i="2"/>
  <c r="R2230" i="2" s="1"/>
  <c r="Q2231" i="2"/>
  <c r="R2231" i="2" s="1"/>
  <c r="Q2232" i="2"/>
  <c r="R2232" i="2" s="1"/>
  <c r="Q2233" i="2"/>
  <c r="R2233" i="2" s="1"/>
  <c r="Q2234" i="2"/>
  <c r="R2234" i="2" s="1"/>
  <c r="Q2235" i="2"/>
  <c r="R2235" i="2" s="1"/>
  <c r="Q2236" i="2"/>
  <c r="R2236" i="2" s="1"/>
  <c r="Q2237" i="2"/>
  <c r="R2237" i="2" s="1"/>
  <c r="Q2238" i="2"/>
  <c r="R2238" i="2" s="1"/>
  <c r="Q2239" i="2"/>
  <c r="R2239" i="2" s="1"/>
  <c r="Q2240" i="2"/>
  <c r="R2240" i="2" s="1"/>
  <c r="Q2241" i="2"/>
  <c r="R2241" i="2" s="1"/>
  <c r="Q2242" i="2"/>
  <c r="R2242" i="2" s="1"/>
  <c r="Q2243" i="2"/>
  <c r="R2243" i="2" s="1"/>
  <c r="Q2244" i="2"/>
  <c r="R2244" i="2" s="1"/>
  <c r="Q2245" i="2"/>
  <c r="R2245" i="2" s="1"/>
  <c r="Q2246" i="2"/>
  <c r="R2246" i="2" s="1"/>
  <c r="Q2247" i="2"/>
  <c r="R2247" i="2" s="1"/>
  <c r="Q2248" i="2"/>
  <c r="R2248" i="2" s="1"/>
  <c r="Q2249" i="2"/>
  <c r="R2249" i="2" s="1"/>
  <c r="Q2250" i="2"/>
  <c r="R2250" i="2" s="1"/>
  <c r="Q2251" i="2"/>
  <c r="R2251" i="2" s="1"/>
  <c r="Q2252" i="2"/>
  <c r="R2252" i="2" s="1"/>
  <c r="Q2253" i="2"/>
  <c r="R2253" i="2" s="1"/>
  <c r="Q2254" i="2"/>
  <c r="R2254" i="2" s="1"/>
  <c r="Q2255" i="2"/>
  <c r="R2255" i="2" s="1"/>
  <c r="Q2256" i="2"/>
  <c r="R2256" i="2" s="1"/>
  <c r="Q2257" i="2"/>
  <c r="R2257" i="2" s="1"/>
  <c r="Q2258" i="2"/>
  <c r="R2258" i="2" s="1"/>
  <c r="Q2259" i="2"/>
  <c r="R2259" i="2" s="1"/>
  <c r="Q2260" i="2"/>
  <c r="R2260" i="2" s="1"/>
  <c r="Q2261" i="2"/>
  <c r="R2261" i="2" s="1"/>
  <c r="Q2262" i="2"/>
  <c r="R2262" i="2" s="1"/>
  <c r="Q2263" i="2"/>
  <c r="R2263" i="2" s="1"/>
  <c r="Q2264" i="2"/>
  <c r="R2264" i="2" s="1"/>
  <c r="Q2265" i="2"/>
  <c r="R2265" i="2" s="1"/>
  <c r="Q2266" i="2"/>
  <c r="R2266" i="2" s="1"/>
  <c r="Q2267" i="2"/>
  <c r="R2267" i="2" s="1"/>
  <c r="Q2268" i="2"/>
  <c r="R2268" i="2" s="1"/>
  <c r="Q2269" i="2"/>
  <c r="R2269" i="2" s="1"/>
  <c r="Q2270" i="2"/>
  <c r="R2270" i="2" s="1"/>
  <c r="Q2271" i="2"/>
  <c r="R2271" i="2" s="1"/>
  <c r="Q2272" i="2"/>
  <c r="R2272" i="2" s="1"/>
  <c r="Q2273" i="2"/>
  <c r="R2273" i="2" s="1"/>
  <c r="Q2274" i="2"/>
  <c r="R2274" i="2" s="1"/>
  <c r="Q2275" i="2"/>
  <c r="R2275" i="2" s="1"/>
  <c r="Q2276" i="2"/>
  <c r="R2276" i="2" s="1"/>
  <c r="Q2277" i="2"/>
  <c r="R2277" i="2" s="1"/>
  <c r="Q2278" i="2"/>
  <c r="R2278" i="2" s="1"/>
  <c r="Q2279" i="2"/>
  <c r="R2279" i="2" s="1"/>
  <c r="Q2280" i="2"/>
  <c r="R2280" i="2" s="1"/>
  <c r="Q2281" i="2"/>
  <c r="R2281" i="2" s="1"/>
  <c r="Q2282" i="2"/>
  <c r="R2282" i="2" s="1"/>
  <c r="Q2283" i="2"/>
  <c r="R2283" i="2" s="1"/>
  <c r="Q2284" i="2"/>
  <c r="R2284" i="2" s="1"/>
  <c r="Q2285" i="2"/>
  <c r="R2285" i="2" s="1"/>
  <c r="Q2286" i="2"/>
  <c r="R2286" i="2" s="1"/>
  <c r="Q2287" i="2"/>
  <c r="R2287" i="2" s="1"/>
  <c r="Q2288" i="2"/>
  <c r="R2288" i="2" s="1"/>
  <c r="Q2289" i="2"/>
  <c r="R2289" i="2" s="1"/>
  <c r="Q2290" i="2"/>
  <c r="R2290" i="2" s="1"/>
  <c r="Q2291" i="2"/>
  <c r="R2291" i="2" s="1"/>
  <c r="Q2292" i="2"/>
  <c r="R2292" i="2" s="1"/>
  <c r="Q2293" i="2"/>
  <c r="R2293" i="2" s="1"/>
  <c r="Q2294" i="2"/>
  <c r="R2294" i="2" s="1"/>
  <c r="Q2295" i="2"/>
  <c r="R2295" i="2" s="1"/>
  <c r="Q2296" i="2"/>
  <c r="R2296" i="2" s="1"/>
  <c r="Q2297" i="2"/>
  <c r="R2297" i="2" s="1"/>
  <c r="Q2298" i="2"/>
  <c r="R2298" i="2" s="1"/>
  <c r="Q2299" i="2"/>
  <c r="R2299" i="2" s="1"/>
  <c r="Q2300" i="2"/>
  <c r="R2300" i="2" s="1"/>
  <c r="Q2301" i="2"/>
  <c r="R2301" i="2" s="1"/>
  <c r="Q2302" i="2"/>
  <c r="R2302" i="2" s="1"/>
  <c r="Q2303" i="2"/>
  <c r="R2303" i="2" s="1"/>
  <c r="Q2304" i="2"/>
  <c r="R2304" i="2" s="1"/>
  <c r="Q2305" i="2"/>
  <c r="R2305" i="2" s="1"/>
  <c r="Q2306" i="2"/>
  <c r="R2306" i="2" s="1"/>
  <c r="Q2307" i="2"/>
  <c r="R2307" i="2" s="1"/>
  <c r="Q2308" i="2"/>
  <c r="R2308" i="2" s="1"/>
  <c r="Q2309" i="2"/>
  <c r="R2309" i="2" s="1"/>
  <c r="Q2310" i="2"/>
  <c r="R2310" i="2" s="1"/>
  <c r="Q2311" i="2"/>
  <c r="R2311" i="2" s="1"/>
  <c r="Q2312" i="2"/>
  <c r="R2312" i="2" s="1"/>
  <c r="Q2313" i="2"/>
  <c r="R2313" i="2" s="1"/>
  <c r="Q2314" i="2"/>
  <c r="R2314" i="2" s="1"/>
  <c r="Q2315" i="2"/>
  <c r="R2315" i="2" s="1"/>
  <c r="Q2316" i="2"/>
  <c r="R2316" i="2" s="1"/>
  <c r="Q2317" i="2"/>
  <c r="R2317" i="2" s="1"/>
  <c r="Q2318" i="2"/>
  <c r="R2318" i="2" s="1"/>
  <c r="Q2319" i="2"/>
  <c r="R2319" i="2" s="1"/>
  <c r="Q2320" i="2"/>
  <c r="R2320" i="2" s="1"/>
  <c r="Q2321" i="2"/>
  <c r="R2321" i="2" s="1"/>
  <c r="Q2322" i="2"/>
  <c r="R2322" i="2" s="1"/>
  <c r="Q2323" i="2"/>
  <c r="R2323" i="2" s="1"/>
  <c r="Q2324" i="2"/>
  <c r="R2324" i="2" s="1"/>
  <c r="Q2325" i="2"/>
  <c r="R2325" i="2" s="1"/>
  <c r="Q2326" i="2"/>
  <c r="R2326" i="2" s="1"/>
  <c r="Q2327" i="2"/>
  <c r="R2327" i="2" s="1"/>
  <c r="Q2328" i="2"/>
  <c r="R2328" i="2" s="1"/>
  <c r="Q2329" i="2"/>
  <c r="R2329" i="2" s="1"/>
  <c r="Q2330" i="2"/>
  <c r="R2330" i="2" s="1"/>
  <c r="Q2331" i="2"/>
  <c r="R2331" i="2" s="1"/>
  <c r="Q2332" i="2"/>
  <c r="R2332" i="2" s="1"/>
  <c r="Q2333" i="2"/>
  <c r="R2333" i="2" s="1"/>
  <c r="Q2334" i="2"/>
  <c r="R2334" i="2" s="1"/>
  <c r="Q2335" i="2"/>
  <c r="R2335" i="2" s="1"/>
  <c r="Q2336" i="2"/>
  <c r="R2336" i="2" s="1"/>
  <c r="Q2337" i="2"/>
  <c r="R2337" i="2" s="1"/>
  <c r="Q2338" i="2"/>
  <c r="R2338" i="2" s="1"/>
  <c r="Q2339" i="2"/>
  <c r="R2339" i="2" s="1"/>
  <c r="Q2340" i="2"/>
  <c r="R2340" i="2" s="1"/>
  <c r="Q2341" i="2"/>
  <c r="R2341" i="2" s="1"/>
  <c r="Q2342" i="2"/>
  <c r="R2342" i="2" s="1"/>
  <c r="Q2343" i="2"/>
  <c r="R2343" i="2" s="1"/>
  <c r="Q2344" i="2"/>
  <c r="R2344" i="2" s="1"/>
  <c r="Q2345" i="2"/>
  <c r="R2345" i="2" s="1"/>
  <c r="Q2346" i="2"/>
  <c r="R2346" i="2" s="1"/>
  <c r="Q2347" i="2"/>
  <c r="R2347" i="2" s="1"/>
  <c r="Q2348" i="2"/>
  <c r="R2348" i="2" s="1"/>
  <c r="Q2349" i="2"/>
  <c r="R2349" i="2" s="1"/>
  <c r="Q2350" i="2"/>
  <c r="R2350" i="2" s="1"/>
  <c r="Q2351" i="2"/>
  <c r="R2351" i="2" s="1"/>
  <c r="Q2352" i="2"/>
  <c r="R2352" i="2" s="1"/>
  <c r="Q2353" i="2"/>
  <c r="R2353" i="2" s="1"/>
  <c r="Q2354" i="2"/>
  <c r="R2354" i="2" s="1"/>
  <c r="Q2355" i="2"/>
  <c r="R2355" i="2" s="1"/>
  <c r="Q2356" i="2"/>
  <c r="R2356" i="2" s="1"/>
  <c r="Q2357" i="2"/>
  <c r="R2357" i="2" s="1"/>
  <c r="Q2358" i="2"/>
  <c r="R2358" i="2" s="1"/>
  <c r="Q2359" i="2"/>
  <c r="R2359" i="2" s="1"/>
  <c r="Q2360" i="2"/>
  <c r="R2360" i="2" s="1"/>
  <c r="Q2361" i="2"/>
  <c r="R2361" i="2" s="1"/>
  <c r="Q2362" i="2"/>
  <c r="R2362" i="2" s="1"/>
  <c r="Q2363" i="2"/>
  <c r="R2363" i="2" s="1"/>
  <c r="Q2364" i="2"/>
  <c r="R2364" i="2" s="1"/>
  <c r="Q2365" i="2"/>
  <c r="R2365" i="2" s="1"/>
  <c r="Q2366" i="2"/>
  <c r="R2366" i="2" s="1"/>
  <c r="Q2367" i="2"/>
  <c r="R2367" i="2" s="1"/>
  <c r="Q2368" i="2"/>
  <c r="R2368" i="2" s="1"/>
  <c r="Q2369" i="2"/>
  <c r="R2369" i="2" s="1"/>
  <c r="Q2370" i="2"/>
  <c r="R2370" i="2" s="1"/>
  <c r="Q2371" i="2"/>
  <c r="R2371" i="2" s="1"/>
  <c r="Q2372" i="2"/>
  <c r="R2372" i="2" s="1"/>
  <c r="Q2373" i="2"/>
  <c r="R2373" i="2" s="1"/>
  <c r="Q2374" i="2"/>
  <c r="R2374" i="2" s="1"/>
  <c r="Q2375" i="2"/>
  <c r="R2375" i="2" s="1"/>
  <c r="Q2376" i="2"/>
  <c r="R2376" i="2" s="1"/>
  <c r="Q2377" i="2"/>
  <c r="R2377" i="2" s="1"/>
  <c r="Q2378" i="2"/>
  <c r="R2378" i="2" s="1"/>
  <c r="Q2379" i="2"/>
  <c r="R2379" i="2" s="1"/>
  <c r="Q2380" i="2"/>
  <c r="R2380" i="2" s="1"/>
  <c r="Q2381" i="2"/>
  <c r="R2381" i="2" s="1"/>
  <c r="Q2382" i="2"/>
  <c r="R2382" i="2" s="1"/>
  <c r="Q2383" i="2"/>
  <c r="R2383" i="2" s="1"/>
  <c r="Q2384" i="2"/>
  <c r="R2384" i="2" s="1"/>
  <c r="Q2385" i="2"/>
  <c r="R2385" i="2" s="1"/>
  <c r="Q2386" i="2"/>
  <c r="R2386" i="2" s="1"/>
  <c r="Q2387" i="2"/>
  <c r="R2387" i="2" s="1"/>
  <c r="Q2388" i="2"/>
  <c r="R2388" i="2" s="1"/>
  <c r="Q2389" i="2"/>
  <c r="R2389" i="2" s="1"/>
  <c r="Q2390" i="2"/>
  <c r="R2390" i="2" s="1"/>
  <c r="Q2391" i="2"/>
  <c r="R2391" i="2" s="1"/>
  <c r="Q2392" i="2"/>
  <c r="R2392" i="2" s="1"/>
  <c r="Q2393" i="2"/>
  <c r="R2393" i="2" s="1"/>
  <c r="Q2394" i="2"/>
  <c r="R2394" i="2" s="1"/>
  <c r="Q2395" i="2"/>
  <c r="R2395" i="2" s="1"/>
  <c r="Q2396" i="2"/>
  <c r="R2396" i="2" s="1"/>
  <c r="Q2397" i="2"/>
  <c r="R2397" i="2" s="1"/>
  <c r="Q2398" i="2"/>
  <c r="R2398" i="2" s="1"/>
  <c r="Q2399" i="2"/>
  <c r="R2399" i="2" s="1"/>
  <c r="Q2400" i="2"/>
  <c r="R2400" i="2" s="1"/>
  <c r="Q2401" i="2"/>
  <c r="R2401" i="2" s="1"/>
  <c r="Q2402" i="2"/>
  <c r="R2402" i="2" s="1"/>
  <c r="Q2403" i="2"/>
  <c r="R2403" i="2" s="1"/>
  <c r="Q2404" i="2"/>
  <c r="R2404" i="2" s="1"/>
  <c r="Q2405" i="2"/>
  <c r="R2405" i="2" s="1"/>
  <c r="Q2406" i="2"/>
  <c r="R2406" i="2" s="1"/>
  <c r="Q2407" i="2"/>
  <c r="R2407" i="2" s="1"/>
  <c r="Q2408" i="2"/>
  <c r="R2408" i="2" s="1"/>
  <c r="Q2409" i="2"/>
  <c r="R2409" i="2" s="1"/>
  <c r="Q2410" i="2"/>
  <c r="R2410" i="2" s="1"/>
  <c r="Q2411" i="2"/>
  <c r="R2411" i="2" s="1"/>
  <c r="Q2412" i="2"/>
  <c r="R2412" i="2" s="1"/>
  <c r="Q2413" i="2"/>
  <c r="R2413" i="2" s="1"/>
  <c r="Q2414" i="2"/>
  <c r="R2414" i="2" s="1"/>
  <c r="Q2415" i="2"/>
  <c r="R2415" i="2" s="1"/>
  <c r="Q2416" i="2"/>
  <c r="R2416" i="2" s="1"/>
  <c r="Q2417" i="2"/>
  <c r="R2417" i="2" s="1"/>
  <c r="Q2418" i="2"/>
  <c r="R2418" i="2" s="1"/>
  <c r="Q2419" i="2"/>
  <c r="R2419" i="2" s="1"/>
  <c r="Q2420" i="2"/>
  <c r="R2420" i="2" s="1"/>
  <c r="Q2421" i="2"/>
  <c r="R2421" i="2" s="1"/>
  <c r="Q2422" i="2"/>
  <c r="R2422" i="2" s="1"/>
  <c r="Q2423" i="2"/>
  <c r="R2423" i="2" s="1"/>
  <c r="Q2424" i="2"/>
  <c r="R2424" i="2" s="1"/>
  <c r="Q2425" i="2"/>
  <c r="R2425" i="2" s="1"/>
  <c r="Q2426" i="2"/>
  <c r="R2426" i="2" s="1"/>
  <c r="Q2427" i="2"/>
  <c r="R2427" i="2" s="1"/>
  <c r="Q2428" i="2"/>
  <c r="R2428" i="2" s="1"/>
  <c r="Q2429" i="2"/>
  <c r="R2429" i="2" s="1"/>
  <c r="Q2430" i="2"/>
  <c r="R2430" i="2" s="1"/>
  <c r="Q2431" i="2"/>
  <c r="R2431" i="2" s="1"/>
  <c r="Q2432" i="2"/>
  <c r="R2432" i="2" s="1"/>
  <c r="Q2433" i="2"/>
  <c r="R2433" i="2" s="1"/>
  <c r="Q2434" i="2"/>
  <c r="R2434" i="2" s="1"/>
  <c r="Q2435" i="2"/>
  <c r="R2435" i="2" s="1"/>
  <c r="Q2436" i="2"/>
  <c r="R2436" i="2" s="1"/>
  <c r="Q2437" i="2"/>
  <c r="R2437" i="2" s="1"/>
  <c r="Q2438" i="2"/>
  <c r="R2438" i="2" s="1"/>
  <c r="Q2439" i="2"/>
  <c r="R2439" i="2" s="1"/>
  <c r="Q2440" i="2"/>
  <c r="R2440" i="2" s="1"/>
  <c r="Q2441" i="2"/>
  <c r="R2441" i="2" s="1"/>
  <c r="Q2442" i="2"/>
  <c r="R2442" i="2" s="1"/>
  <c r="Q2443" i="2"/>
  <c r="R2443" i="2" s="1"/>
  <c r="Q2444" i="2"/>
  <c r="R2444" i="2" s="1"/>
  <c r="Q2445" i="2"/>
  <c r="R2445" i="2" s="1"/>
  <c r="Q2446" i="2"/>
  <c r="R2446" i="2" s="1"/>
  <c r="Q2447" i="2"/>
  <c r="R2447" i="2" s="1"/>
  <c r="Q2448" i="2"/>
  <c r="R2448" i="2" s="1"/>
  <c r="Q2449" i="2"/>
  <c r="R2449" i="2" s="1"/>
  <c r="Q2450" i="2"/>
  <c r="R2450" i="2" s="1"/>
  <c r="Q2451" i="2"/>
  <c r="R2451" i="2" s="1"/>
  <c r="Q2452" i="2"/>
  <c r="R2452" i="2" s="1"/>
  <c r="Q2453" i="2"/>
  <c r="R2453" i="2" s="1"/>
  <c r="Q2454" i="2"/>
  <c r="R2454" i="2" s="1"/>
  <c r="Q2455" i="2"/>
  <c r="R2455" i="2" s="1"/>
  <c r="Q2456" i="2"/>
  <c r="R2456" i="2" s="1"/>
  <c r="Q2457" i="2"/>
  <c r="R2457" i="2" s="1"/>
  <c r="Q2458" i="2"/>
  <c r="R2458" i="2" s="1"/>
  <c r="Q2459" i="2"/>
  <c r="R2459" i="2" s="1"/>
  <c r="Q2460" i="2"/>
  <c r="R2460" i="2" s="1"/>
  <c r="Q2461" i="2"/>
  <c r="R2461" i="2" s="1"/>
  <c r="Q2462" i="2"/>
  <c r="R2462" i="2" s="1"/>
  <c r="Q2463" i="2"/>
  <c r="R2463" i="2" s="1"/>
  <c r="Q2464" i="2"/>
  <c r="R2464" i="2" s="1"/>
  <c r="Q2465" i="2"/>
  <c r="R2465" i="2" s="1"/>
  <c r="Q2466" i="2"/>
  <c r="R2466" i="2" s="1"/>
  <c r="Q2467" i="2"/>
  <c r="R2467" i="2" s="1"/>
  <c r="Q2468" i="2"/>
  <c r="R2468" i="2" s="1"/>
  <c r="Q2469" i="2"/>
  <c r="R2469" i="2" s="1"/>
  <c r="Q2470" i="2"/>
  <c r="R2470" i="2" s="1"/>
  <c r="Q2471" i="2"/>
  <c r="R2471" i="2" s="1"/>
  <c r="Q2472" i="2"/>
  <c r="R2472" i="2" s="1"/>
  <c r="Q2473" i="2"/>
  <c r="R2473" i="2" s="1"/>
  <c r="Q2474" i="2"/>
  <c r="R2474" i="2" s="1"/>
  <c r="Q2475" i="2"/>
  <c r="R2475" i="2" s="1"/>
  <c r="Q2476" i="2"/>
  <c r="R2476" i="2" s="1"/>
  <c r="Q2477" i="2"/>
  <c r="R2477" i="2" s="1"/>
  <c r="Q2478" i="2"/>
  <c r="R2478" i="2" s="1"/>
  <c r="Q2479" i="2"/>
  <c r="R2479" i="2" s="1"/>
  <c r="Q2480" i="2"/>
  <c r="R2480" i="2" s="1"/>
  <c r="Q2481" i="2"/>
  <c r="R2481" i="2" s="1"/>
  <c r="Q2482" i="2"/>
  <c r="R2482" i="2" s="1"/>
  <c r="Q2483" i="2"/>
  <c r="R2483" i="2" s="1"/>
  <c r="Q2484" i="2"/>
  <c r="R2484" i="2" s="1"/>
  <c r="Q2485" i="2"/>
  <c r="R2485" i="2" s="1"/>
  <c r="Q2486" i="2"/>
  <c r="R2486" i="2" s="1"/>
  <c r="Q2487" i="2"/>
  <c r="R2487" i="2" s="1"/>
  <c r="Q2488" i="2"/>
  <c r="R2488" i="2" s="1"/>
  <c r="Q2489" i="2"/>
  <c r="R2489" i="2" s="1"/>
  <c r="Q2490" i="2"/>
  <c r="R2490" i="2" s="1"/>
  <c r="Q2491" i="2"/>
  <c r="R2491" i="2" s="1"/>
  <c r="Q2492" i="2"/>
  <c r="R2492" i="2" s="1"/>
  <c r="Q2493" i="2"/>
  <c r="R2493" i="2" s="1"/>
  <c r="Q2494" i="2"/>
  <c r="R2494" i="2" s="1"/>
  <c r="Q2495" i="2"/>
  <c r="R2495" i="2" s="1"/>
  <c r="Q2496" i="2"/>
  <c r="R2496" i="2" s="1"/>
  <c r="Q2497" i="2"/>
  <c r="R2497" i="2" s="1"/>
  <c r="Q2498" i="2"/>
  <c r="R2498" i="2" s="1"/>
  <c r="Q2499" i="2"/>
  <c r="R2499" i="2" s="1"/>
  <c r="Q2500" i="2"/>
  <c r="R2500" i="2" s="1"/>
  <c r="Q2501" i="2"/>
  <c r="R2501" i="2" s="1"/>
  <c r="Q2502" i="2"/>
  <c r="R2502" i="2" s="1"/>
  <c r="Q2503" i="2"/>
  <c r="R2503" i="2" s="1"/>
  <c r="Q2504" i="2"/>
  <c r="R2504" i="2" s="1"/>
  <c r="Q2505" i="2"/>
  <c r="R2505" i="2" s="1"/>
  <c r="Q2506" i="2"/>
  <c r="R2506" i="2" s="1"/>
  <c r="Q2507" i="2"/>
  <c r="R2507" i="2" s="1"/>
  <c r="Q2508" i="2"/>
  <c r="R2508" i="2" s="1"/>
  <c r="Q2509" i="2"/>
  <c r="R2509" i="2" s="1"/>
  <c r="Q2510" i="2"/>
  <c r="R2510" i="2" s="1"/>
  <c r="Q2511" i="2"/>
  <c r="R2511" i="2" s="1"/>
  <c r="Q2512" i="2"/>
  <c r="R2512" i="2" s="1"/>
  <c r="Q2513" i="2"/>
  <c r="R2513" i="2" s="1"/>
  <c r="Q2514" i="2"/>
  <c r="R2514" i="2" s="1"/>
  <c r="Q2515" i="2"/>
  <c r="R2515" i="2" s="1"/>
  <c r="Q2516" i="2"/>
  <c r="R2516" i="2" s="1"/>
  <c r="Q2517" i="2"/>
  <c r="R2517" i="2" s="1"/>
  <c r="Q2518" i="2"/>
  <c r="R2518" i="2" s="1"/>
  <c r="Q2519" i="2"/>
  <c r="R2519" i="2" s="1"/>
  <c r="Q2520" i="2"/>
  <c r="R2520" i="2" s="1"/>
  <c r="Q2521" i="2"/>
  <c r="R2521" i="2" s="1"/>
  <c r="Q2522" i="2"/>
  <c r="R2522" i="2" s="1"/>
  <c r="Q2523" i="2"/>
  <c r="R2523" i="2" s="1"/>
  <c r="Q2524" i="2"/>
  <c r="R2524" i="2" s="1"/>
  <c r="Q2525" i="2"/>
  <c r="R2525" i="2" s="1"/>
  <c r="Q2526" i="2"/>
  <c r="R2526" i="2" s="1"/>
  <c r="Q2527" i="2"/>
  <c r="R2527" i="2" s="1"/>
  <c r="Q2528" i="2"/>
  <c r="R2528" i="2" s="1"/>
  <c r="Q2529" i="2"/>
  <c r="R2529" i="2" s="1"/>
  <c r="Q2530" i="2"/>
  <c r="R2530" i="2" s="1"/>
  <c r="Q2531" i="2"/>
  <c r="R2531" i="2" s="1"/>
  <c r="Q2532" i="2"/>
  <c r="R2532" i="2" s="1"/>
  <c r="Q2533" i="2"/>
  <c r="R2533" i="2" s="1"/>
  <c r="Q2534" i="2"/>
  <c r="R2534" i="2" s="1"/>
  <c r="Q2535" i="2"/>
  <c r="R2535" i="2" s="1"/>
  <c r="Q2536" i="2"/>
  <c r="R2536" i="2" s="1"/>
  <c r="Q2537" i="2"/>
  <c r="R2537" i="2" s="1"/>
  <c r="Q2538" i="2"/>
  <c r="R2538" i="2" s="1"/>
  <c r="Q2539" i="2"/>
  <c r="R2539" i="2" s="1"/>
  <c r="Q2540" i="2"/>
  <c r="R2540" i="2" s="1"/>
  <c r="Q2541" i="2"/>
  <c r="R2541" i="2" s="1"/>
  <c r="Q2542" i="2"/>
  <c r="R2542" i="2" s="1"/>
  <c r="Q2543" i="2"/>
  <c r="R2543" i="2" s="1"/>
  <c r="Q2544" i="2"/>
  <c r="R2544" i="2" s="1"/>
  <c r="Q2545" i="2"/>
  <c r="R2545" i="2" s="1"/>
  <c r="Q2546" i="2"/>
  <c r="R2546" i="2" s="1"/>
  <c r="Q2547" i="2"/>
  <c r="R2547" i="2" s="1"/>
  <c r="Q2548" i="2"/>
  <c r="R2548" i="2" s="1"/>
  <c r="Q2549" i="2"/>
  <c r="R2549" i="2" s="1"/>
  <c r="Q2550" i="2"/>
  <c r="R2550" i="2" s="1"/>
  <c r="Q2551" i="2"/>
  <c r="R2551" i="2" s="1"/>
  <c r="Q2552" i="2"/>
  <c r="R2552" i="2" s="1"/>
  <c r="Q2553" i="2"/>
  <c r="R2553" i="2" s="1"/>
  <c r="Q2554" i="2"/>
  <c r="R2554" i="2" s="1"/>
  <c r="Q2555" i="2"/>
  <c r="R2555" i="2" s="1"/>
  <c r="Q2556" i="2"/>
  <c r="R2556" i="2" s="1"/>
  <c r="Q2557" i="2"/>
  <c r="R2557" i="2" s="1"/>
  <c r="Q2558" i="2"/>
  <c r="R2558" i="2" s="1"/>
  <c r="Q2559" i="2"/>
  <c r="R2559" i="2" s="1"/>
  <c r="Q2560" i="2"/>
  <c r="R2560" i="2" s="1"/>
  <c r="Q2561" i="2"/>
  <c r="R2561" i="2" s="1"/>
  <c r="Q2562" i="2"/>
  <c r="R2562" i="2" s="1"/>
  <c r="Q2563" i="2"/>
  <c r="R2563" i="2" s="1"/>
  <c r="Q2564" i="2"/>
  <c r="R2564" i="2" s="1"/>
  <c r="Q2565" i="2"/>
  <c r="R2565" i="2" s="1"/>
  <c r="Q2566" i="2"/>
  <c r="R2566" i="2" s="1"/>
  <c r="Q2567" i="2"/>
  <c r="R2567" i="2" s="1"/>
  <c r="Q2568" i="2"/>
  <c r="R2568" i="2" s="1"/>
  <c r="Q2569" i="2"/>
  <c r="R2569" i="2" s="1"/>
  <c r="Q2570" i="2"/>
  <c r="R2570" i="2" s="1"/>
  <c r="Q2571" i="2"/>
  <c r="R2571" i="2" s="1"/>
  <c r="Q2572" i="2"/>
  <c r="R2572" i="2" s="1"/>
  <c r="Q2573" i="2"/>
  <c r="R2573" i="2" s="1"/>
  <c r="Q2574" i="2"/>
  <c r="R2574" i="2" s="1"/>
  <c r="Q2575" i="2"/>
  <c r="R2575" i="2" s="1"/>
  <c r="Q2576" i="2"/>
  <c r="R2576" i="2" s="1"/>
  <c r="Q2577" i="2"/>
  <c r="R2577" i="2" s="1"/>
  <c r="Q2578" i="2"/>
  <c r="R2578" i="2" s="1"/>
  <c r="Q2579" i="2"/>
  <c r="R2579" i="2" s="1"/>
  <c r="Q2580" i="2"/>
  <c r="R2580" i="2" s="1"/>
  <c r="Q2581" i="2"/>
  <c r="R2581" i="2" s="1"/>
  <c r="Q2582" i="2"/>
  <c r="R2582" i="2" s="1"/>
  <c r="Q2583" i="2"/>
  <c r="R2583" i="2" s="1"/>
  <c r="Q2584" i="2"/>
  <c r="R2584" i="2" s="1"/>
  <c r="Q2585" i="2"/>
  <c r="R2585" i="2" s="1"/>
  <c r="Q2586" i="2"/>
  <c r="R2586" i="2" s="1"/>
  <c r="Q2587" i="2"/>
  <c r="R2587" i="2" s="1"/>
  <c r="Q2588" i="2"/>
  <c r="R2588" i="2" s="1"/>
  <c r="Q2589" i="2"/>
  <c r="R2589" i="2" s="1"/>
  <c r="Q2590" i="2"/>
  <c r="R2590" i="2" s="1"/>
  <c r="Q2591" i="2"/>
  <c r="R2591" i="2" s="1"/>
  <c r="Q2592" i="2"/>
  <c r="R2592" i="2" s="1"/>
  <c r="Q2593" i="2"/>
  <c r="R2593" i="2" s="1"/>
  <c r="Q2594" i="2"/>
  <c r="R2594" i="2" s="1"/>
  <c r="Q2595" i="2"/>
  <c r="R2595" i="2" s="1"/>
  <c r="Q2596" i="2"/>
  <c r="R2596" i="2" s="1"/>
  <c r="Q2597" i="2"/>
  <c r="R2597" i="2" s="1"/>
  <c r="Q2598" i="2"/>
  <c r="R2598" i="2" s="1"/>
  <c r="Q2599" i="2"/>
  <c r="R2599" i="2" s="1"/>
  <c r="Q2600" i="2"/>
  <c r="R2600" i="2" s="1"/>
  <c r="Q2601" i="2"/>
  <c r="R2601" i="2" s="1"/>
  <c r="Q2602" i="2"/>
  <c r="R2602" i="2" s="1"/>
  <c r="Q2603" i="2"/>
  <c r="R2603" i="2" s="1"/>
  <c r="Q2604" i="2"/>
  <c r="R2604" i="2" s="1"/>
  <c r="Q2605" i="2"/>
  <c r="R2605" i="2" s="1"/>
  <c r="Q2606" i="2"/>
  <c r="R2606" i="2" s="1"/>
  <c r="Q2607" i="2"/>
  <c r="R2607" i="2" s="1"/>
  <c r="Q2608" i="2"/>
  <c r="R2608" i="2" s="1"/>
  <c r="Q2609" i="2"/>
  <c r="R2609" i="2" s="1"/>
  <c r="Q2610" i="2"/>
  <c r="R2610" i="2" s="1"/>
  <c r="Q2611" i="2"/>
  <c r="R2611" i="2" s="1"/>
  <c r="Q2612" i="2"/>
  <c r="R2612" i="2" s="1"/>
  <c r="Q2613" i="2"/>
  <c r="R2613" i="2" s="1"/>
  <c r="Q2614" i="2"/>
  <c r="R2614" i="2" s="1"/>
  <c r="Q2615" i="2"/>
  <c r="R2615" i="2" s="1"/>
  <c r="Q2616" i="2"/>
  <c r="R2616" i="2" s="1"/>
  <c r="Q2617" i="2"/>
  <c r="R2617" i="2" s="1"/>
  <c r="Q2618" i="2"/>
  <c r="R2618" i="2" s="1"/>
  <c r="Q2619" i="2"/>
  <c r="R2619" i="2" s="1"/>
  <c r="Q2620" i="2"/>
  <c r="R2620" i="2" s="1"/>
  <c r="Q2621" i="2"/>
  <c r="R2621" i="2" s="1"/>
  <c r="Q2622" i="2"/>
  <c r="R2622" i="2" s="1"/>
  <c r="Q2623" i="2"/>
  <c r="R2623" i="2" s="1"/>
  <c r="Q2624" i="2"/>
  <c r="R2624" i="2" s="1"/>
  <c r="Q2625" i="2"/>
  <c r="R2625" i="2" s="1"/>
  <c r="Q2626" i="2"/>
  <c r="R2626" i="2" s="1"/>
  <c r="Q2627" i="2"/>
  <c r="R2627" i="2" s="1"/>
  <c r="Q2628" i="2"/>
  <c r="R2628" i="2" s="1"/>
  <c r="Q2629" i="2"/>
  <c r="R2629" i="2" s="1"/>
  <c r="Q2630" i="2"/>
  <c r="R2630" i="2" s="1"/>
  <c r="Q2631" i="2"/>
  <c r="R2631" i="2" s="1"/>
  <c r="Q2632" i="2"/>
  <c r="R2632" i="2" s="1"/>
  <c r="Q2633" i="2"/>
  <c r="R2633" i="2" s="1"/>
  <c r="Q2634" i="2"/>
  <c r="R2634" i="2" s="1"/>
  <c r="Q2635" i="2"/>
  <c r="R2635" i="2" s="1"/>
  <c r="Q2636" i="2"/>
  <c r="R2636" i="2" s="1"/>
  <c r="Q2637" i="2"/>
  <c r="R2637" i="2" s="1"/>
  <c r="Q2638" i="2"/>
  <c r="R2638" i="2" s="1"/>
  <c r="Q2639" i="2"/>
  <c r="R2639" i="2" s="1"/>
  <c r="Q2640" i="2"/>
  <c r="R2640" i="2" s="1"/>
  <c r="Q2641" i="2"/>
  <c r="R2641" i="2" s="1"/>
  <c r="Q2642" i="2"/>
  <c r="R2642" i="2" s="1"/>
  <c r="Q2643" i="2"/>
  <c r="R2643" i="2" s="1"/>
  <c r="Q2644" i="2"/>
  <c r="R2644" i="2" s="1"/>
  <c r="Q2645" i="2"/>
  <c r="R2645" i="2" s="1"/>
  <c r="Q2646" i="2"/>
  <c r="R2646" i="2" s="1"/>
  <c r="Q2647" i="2"/>
  <c r="R2647" i="2" s="1"/>
  <c r="Q2648" i="2"/>
  <c r="R2648" i="2" s="1"/>
  <c r="Q2649" i="2"/>
  <c r="R2649" i="2" s="1"/>
  <c r="Q2650" i="2"/>
  <c r="R2650" i="2" s="1"/>
  <c r="Q2651" i="2"/>
  <c r="R2651" i="2" s="1"/>
  <c r="Q2652" i="2"/>
  <c r="R2652" i="2" s="1"/>
  <c r="Q2653" i="2"/>
  <c r="R2653" i="2" s="1"/>
  <c r="Q2654" i="2"/>
  <c r="R2654" i="2" s="1"/>
  <c r="Q2655" i="2"/>
  <c r="R2655" i="2" s="1"/>
  <c r="Q2656" i="2"/>
  <c r="R2656" i="2" s="1"/>
  <c r="Q2657" i="2"/>
  <c r="R2657" i="2" s="1"/>
  <c r="Q2658" i="2"/>
  <c r="R2658" i="2" s="1"/>
  <c r="Q2659" i="2"/>
  <c r="R2659" i="2" s="1"/>
  <c r="Q2660" i="2"/>
  <c r="R2660" i="2" s="1"/>
  <c r="Q2661" i="2"/>
  <c r="R2661" i="2" s="1"/>
  <c r="Q2662" i="2"/>
  <c r="R2662" i="2" s="1"/>
  <c r="Q2663" i="2"/>
  <c r="R2663" i="2" s="1"/>
  <c r="Q2664" i="2"/>
  <c r="R2664" i="2" s="1"/>
  <c r="Q2665" i="2"/>
  <c r="R2665" i="2" s="1"/>
  <c r="Q2666" i="2"/>
  <c r="R2666" i="2" s="1"/>
  <c r="Q2667" i="2"/>
  <c r="R2667" i="2" s="1"/>
  <c r="Q2668" i="2"/>
  <c r="R2668" i="2" s="1"/>
  <c r="Q2669" i="2"/>
  <c r="R2669" i="2" s="1"/>
  <c r="Q2670" i="2"/>
  <c r="R2670" i="2" s="1"/>
  <c r="Q2671" i="2"/>
  <c r="R2671" i="2" s="1"/>
  <c r="Q2672" i="2"/>
  <c r="R2672" i="2" s="1"/>
  <c r="Q2673" i="2"/>
  <c r="R2673" i="2" s="1"/>
  <c r="Q2674" i="2"/>
  <c r="R2674" i="2" s="1"/>
  <c r="Q2675" i="2"/>
  <c r="R2675" i="2" s="1"/>
  <c r="Q2676" i="2"/>
  <c r="R2676" i="2" s="1"/>
  <c r="Q2677" i="2"/>
  <c r="R2677" i="2" s="1"/>
  <c r="Q2678" i="2"/>
  <c r="R2678" i="2" s="1"/>
  <c r="Q2679" i="2"/>
  <c r="R2679" i="2" s="1"/>
  <c r="Q2680" i="2"/>
  <c r="R2680" i="2" s="1"/>
  <c r="Q2681" i="2"/>
  <c r="R2681" i="2" s="1"/>
  <c r="Q2682" i="2"/>
  <c r="R2682" i="2" s="1"/>
  <c r="Q2683" i="2"/>
  <c r="R2683" i="2" s="1"/>
  <c r="Q2684" i="2"/>
  <c r="R2684" i="2" s="1"/>
  <c r="Q2685" i="2"/>
  <c r="R2685" i="2" s="1"/>
  <c r="Q2686" i="2"/>
  <c r="R2686" i="2" s="1"/>
  <c r="Q2687" i="2"/>
  <c r="R2687" i="2" s="1"/>
  <c r="Q2688" i="2"/>
  <c r="R2688" i="2" s="1"/>
  <c r="Q2689" i="2"/>
  <c r="R2689" i="2" s="1"/>
  <c r="Q2690" i="2"/>
  <c r="R2690" i="2" s="1"/>
  <c r="Q2691" i="2"/>
  <c r="R2691" i="2" s="1"/>
  <c r="Q2692" i="2"/>
  <c r="R2692" i="2" s="1"/>
  <c r="Q2693" i="2"/>
  <c r="R2693" i="2" s="1"/>
  <c r="Q2694" i="2"/>
  <c r="R2694" i="2" s="1"/>
  <c r="Q2695" i="2"/>
  <c r="R2695" i="2" s="1"/>
  <c r="Q2696" i="2"/>
  <c r="R2696" i="2" s="1"/>
  <c r="Q2697" i="2"/>
  <c r="R2697" i="2" s="1"/>
  <c r="Q2698" i="2"/>
  <c r="R2698" i="2" s="1"/>
  <c r="Q2699" i="2"/>
  <c r="R2699" i="2" s="1"/>
  <c r="Q2700" i="2"/>
  <c r="R2700" i="2" s="1"/>
  <c r="Q2701" i="2"/>
  <c r="R2701" i="2" s="1"/>
  <c r="Q2702" i="2"/>
  <c r="R2702" i="2" s="1"/>
  <c r="Q2703" i="2"/>
  <c r="R2703" i="2" s="1"/>
  <c r="Q2704" i="2"/>
  <c r="R2704" i="2" s="1"/>
  <c r="Q2705" i="2"/>
  <c r="R2705" i="2" s="1"/>
  <c r="Q2706" i="2"/>
  <c r="R2706" i="2" s="1"/>
  <c r="Q2707" i="2"/>
  <c r="R2707" i="2" s="1"/>
  <c r="Q2708" i="2"/>
  <c r="R2708" i="2" s="1"/>
  <c r="Q2709" i="2"/>
  <c r="R2709" i="2" s="1"/>
  <c r="Q2710" i="2"/>
  <c r="R2710" i="2" s="1"/>
  <c r="Q2711" i="2"/>
  <c r="R2711" i="2" s="1"/>
  <c r="Q2712" i="2"/>
  <c r="R2712" i="2" s="1"/>
  <c r="Q2713" i="2"/>
  <c r="R2713" i="2" s="1"/>
  <c r="Q2714" i="2"/>
  <c r="R2714" i="2" s="1"/>
  <c r="Q2715" i="2"/>
  <c r="R2715" i="2" s="1"/>
  <c r="Q2716" i="2"/>
  <c r="R2716" i="2" s="1"/>
  <c r="Q2717" i="2"/>
  <c r="R2717" i="2" s="1"/>
  <c r="Q2718" i="2"/>
  <c r="R2718" i="2" s="1"/>
  <c r="Q2719" i="2"/>
  <c r="R2719" i="2" s="1"/>
  <c r="Q2720" i="2"/>
  <c r="R2720" i="2" s="1"/>
  <c r="Q2721" i="2"/>
  <c r="R2721" i="2" s="1"/>
  <c r="Q2722" i="2"/>
  <c r="R2722" i="2" s="1"/>
  <c r="Q2723" i="2"/>
  <c r="R2723" i="2" s="1"/>
  <c r="Q2724" i="2"/>
  <c r="R2724" i="2" s="1"/>
  <c r="Q2725" i="2"/>
  <c r="R2725" i="2" s="1"/>
  <c r="Q2726" i="2"/>
  <c r="R2726" i="2" s="1"/>
  <c r="Q2727" i="2"/>
  <c r="R2727" i="2" s="1"/>
  <c r="Q2728" i="2"/>
  <c r="R2728" i="2" s="1"/>
  <c r="Q2729" i="2"/>
  <c r="R2729" i="2" s="1"/>
  <c r="Q2730" i="2"/>
  <c r="R2730" i="2" s="1"/>
  <c r="Q2731" i="2"/>
  <c r="R2731" i="2" s="1"/>
  <c r="Q2732" i="2"/>
  <c r="R2732" i="2" s="1"/>
  <c r="Q2733" i="2"/>
  <c r="R2733" i="2" s="1"/>
  <c r="Q2734" i="2"/>
  <c r="R2734" i="2" s="1"/>
  <c r="Q2735" i="2"/>
  <c r="R2735" i="2" s="1"/>
  <c r="Q2736" i="2"/>
  <c r="R2736" i="2" s="1"/>
  <c r="Q2737" i="2"/>
  <c r="R2737" i="2" s="1"/>
  <c r="Q2738" i="2"/>
  <c r="R2738" i="2" s="1"/>
  <c r="Q2739" i="2"/>
  <c r="R2739" i="2" s="1"/>
  <c r="Q2740" i="2"/>
  <c r="R2740" i="2" s="1"/>
  <c r="Q2741" i="2"/>
  <c r="R2741" i="2" s="1"/>
  <c r="Q2742" i="2"/>
  <c r="R2742" i="2" s="1"/>
  <c r="Q2743" i="2"/>
  <c r="R2743" i="2" s="1"/>
  <c r="Q2744" i="2"/>
  <c r="R2744" i="2" s="1"/>
  <c r="Q2745" i="2"/>
  <c r="R2745" i="2" s="1"/>
  <c r="Q2746" i="2"/>
  <c r="R2746" i="2" s="1"/>
  <c r="Q2747" i="2"/>
  <c r="R2747" i="2" s="1"/>
  <c r="Q2748" i="2"/>
  <c r="R2748" i="2" s="1"/>
  <c r="Q2749" i="2"/>
  <c r="R2749" i="2" s="1"/>
  <c r="Q2750" i="2"/>
  <c r="R2750" i="2" s="1"/>
  <c r="Q2751" i="2"/>
  <c r="R2751" i="2" s="1"/>
  <c r="Q2752" i="2"/>
  <c r="R2752" i="2" s="1"/>
  <c r="Q2753" i="2"/>
  <c r="R2753" i="2" s="1"/>
  <c r="Q2754" i="2"/>
  <c r="R2754" i="2" s="1"/>
  <c r="Q2755" i="2"/>
  <c r="R2755" i="2" s="1"/>
  <c r="Q2756" i="2"/>
  <c r="R2756" i="2" s="1"/>
  <c r="Q2757" i="2"/>
  <c r="R2757" i="2" s="1"/>
  <c r="Q2758" i="2"/>
  <c r="R2758" i="2" s="1"/>
  <c r="Q2759" i="2"/>
  <c r="R2759" i="2" s="1"/>
  <c r="Q2760" i="2"/>
  <c r="R2760" i="2" s="1"/>
  <c r="Q2761" i="2"/>
  <c r="R2761" i="2" s="1"/>
  <c r="Q2762" i="2"/>
  <c r="R2762" i="2" s="1"/>
  <c r="Q2763" i="2"/>
  <c r="R2763" i="2" s="1"/>
  <c r="Q2764" i="2"/>
  <c r="R2764" i="2" s="1"/>
  <c r="Q2765" i="2"/>
  <c r="R2765" i="2" s="1"/>
  <c r="Q2766" i="2"/>
  <c r="R2766" i="2" s="1"/>
  <c r="Q2767" i="2"/>
  <c r="R2767" i="2" s="1"/>
  <c r="Q2768" i="2"/>
  <c r="R2768" i="2" s="1"/>
  <c r="Q2769" i="2"/>
  <c r="R2769" i="2" s="1"/>
  <c r="Q2770" i="2"/>
  <c r="R2770" i="2" s="1"/>
  <c r="Q2771" i="2"/>
  <c r="R2771" i="2" s="1"/>
  <c r="Q2772" i="2"/>
  <c r="R2772" i="2" s="1"/>
  <c r="Q2773" i="2"/>
  <c r="R2773" i="2" s="1"/>
  <c r="Q2774" i="2"/>
  <c r="R2774" i="2" s="1"/>
  <c r="Q2775" i="2"/>
  <c r="R2775" i="2" s="1"/>
  <c r="Q2776" i="2"/>
  <c r="R2776" i="2" s="1"/>
  <c r="Q2777" i="2"/>
  <c r="R2777" i="2" s="1"/>
  <c r="Q2778" i="2"/>
  <c r="R2778" i="2" s="1"/>
  <c r="Q2779" i="2"/>
  <c r="R2779" i="2" s="1"/>
  <c r="Q2780" i="2"/>
  <c r="R2780" i="2" s="1"/>
  <c r="Q2781" i="2"/>
  <c r="R2781" i="2" s="1"/>
  <c r="Q2782" i="2"/>
  <c r="R2782" i="2" s="1"/>
  <c r="Q2783" i="2"/>
  <c r="R2783" i="2" s="1"/>
  <c r="Q2784" i="2"/>
  <c r="R2784" i="2" s="1"/>
  <c r="Q2785" i="2"/>
  <c r="R2785" i="2" s="1"/>
  <c r="Q2786" i="2"/>
  <c r="R2786" i="2" s="1"/>
  <c r="Q2787" i="2"/>
  <c r="R2787" i="2" s="1"/>
  <c r="Q2788" i="2"/>
  <c r="R2788" i="2" s="1"/>
  <c r="Q2789" i="2"/>
  <c r="R2789" i="2" s="1"/>
  <c r="Q2790" i="2"/>
  <c r="R2790" i="2" s="1"/>
  <c r="Q2791" i="2"/>
  <c r="R2791" i="2" s="1"/>
  <c r="Q2792" i="2"/>
  <c r="R2792" i="2" s="1"/>
  <c r="Q2793" i="2"/>
  <c r="R2793" i="2" s="1"/>
  <c r="Q2794" i="2"/>
  <c r="R2794" i="2" s="1"/>
  <c r="Q2795" i="2"/>
  <c r="R2795" i="2" s="1"/>
  <c r="Q2796" i="2"/>
  <c r="R2796" i="2" s="1"/>
  <c r="Q2797" i="2"/>
  <c r="R2797" i="2" s="1"/>
  <c r="Q2798" i="2"/>
  <c r="R2798" i="2" s="1"/>
  <c r="Q2799" i="2"/>
  <c r="R2799" i="2" s="1"/>
  <c r="Q2800" i="2"/>
  <c r="R2800" i="2" s="1"/>
  <c r="Q2801" i="2"/>
  <c r="R2801" i="2" s="1"/>
  <c r="Q2802" i="2"/>
  <c r="R2802" i="2" s="1"/>
  <c r="Q2803" i="2"/>
  <c r="R2803" i="2" s="1"/>
  <c r="Q2804" i="2"/>
  <c r="R2804" i="2" s="1"/>
  <c r="Q2805" i="2"/>
  <c r="R2805" i="2" s="1"/>
  <c r="Q2806" i="2"/>
  <c r="R2806" i="2" s="1"/>
  <c r="Q2807" i="2"/>
  <c r="R2807" i="2" s="1"/>
  <c r="Q2808" i="2"/>
  <c r="R2808" i="2" s="1"/>
  <c r="Q2809" i="2"/>
  <c r="R2809" i="2" s="1"/>
  <c r="Q2810" i="2"/>
  <c r="R2810" i="2" s="1"/>
  <c r="Q2811" i="2"/>
  <c r="R2811" i="2" s="1"/>
  <c r="Q2812" i="2"/>
  <c r="R2812" i="2" s="1"/>
  <c r="Q2813" i="2"/>
  <c r="R2813" i="2" s="1"/>
  <c r="Q2814" i="2"/>
  <c r="R2814" i="2" s="1"/>
  <c r="Q2815" i="2"/>
  <c r="R2815" i="2" s="1"/>
  <c r="Q2816" i="2"/>
  <c r="R2816" i="2" s="1"/>
  <c r="Q2817" i="2"/>
  <c r="R2817" i="2" s="1"/>
  <c r="Q2818" i="2"/>
  <c r="R2818" i="2" s="1"/>
  <c r="Q2819" i="2"/>
  <c r="R2819" i="2" s="1"/>
  <c r="Q2820" i="2"/>
  <c r="R2820" i="2" s="1"/>
  <c r="Q2821" i="2"/>
  <c r="R2821" i="2" s="1"/>
  <c r="Q2822" i="2"/>
  <c r="R2822" i="2" s="1"/>
  <c r="Q2823" i="2"/>
  <c r="R2823" i="2" s="1"/>
  <c r="Q2824" i="2"/>
  <c r="R2824" i="2" s="1"/>
  <c r="Q2825" i="2"/>
  <c r="R2825" i="2" s="1"/>
  <c r="Q2826" i="2"/>
  <c r="R2826" i="2" s="1"/>
  <c r="Q2827" i="2"/>
  <c r="R2827" i="2" s="1"/>
  <c r="Q2828" i="2"/>
  <c r="R2828" i="2" s="1"/>
  <c r="Q2829" i="2"/>
  <c r="R2829" i="2" s="1"/>
  <c r="Q2830" i="2"/>
  <c r="R2830" i="2" s="1"/>
  <c r="Q2831" i="2"/>
  <c r="R2831" i="2" s="1"/>
  <c r="Q2832" i="2"/>
  <c r="R2832" i="2" s="1"/>
  <c r="Q2833" i="2"/>
  <c r="R2833" i="2" s="1"/>
  <c r="Q2834" i="2"/>
  <c r="R2834" i="2" s="1"/>
  <c r="Q2835" i="2"/>
  <c r="R2835" i="2" s="1"/>
  <c r="Q2836" i="2"/>
  <c r="R2836" i="2" s="1"/>
  <c r="Q2837" i="2"/>
  <c r="R2837" i="2" s="1"/>
  <c r="Q2838" i="2"/>
  <c r="R2838" i="2" s="1"/>
  <c r="Q2839" i="2"/>
  <c r="R2839" i="2" s="1"/>
  <c r="Q2840" i="2"/>
  <c r="R2840" i="2" s="1"/>
  <c r="Q2841" i="2"/>
  <c r="R2841" i="2" s="1"/>
  <c r="Q2842" i="2"/>
  <c r="R2842" i="2" s="1"/>
  <c r="Q2843" i="2"/>
  <c r="R2843" i="2" s="1"/>
  <c r="Q2844" i="2"/>
  <c r="R2844" i="2" s="1"/>
  <c r="Q2845" i="2"/>
  <c r="R2845" i="2" s="1"/>
  <c r="Q2846" i="2"/>
  <c r="R2846" i="2" s="1"/>
  <c r="Q2847" i="2"/>
  <c r="R2847" i="2" s="1"/>
  <c r="Q2848" i="2"/>
  <c r="R2848" i="2" s="1"/>
  <c r="Q2849" i="2"/>
  <c r="R2849" i="2" s="1"/>
  <c r="Q2850" i="2"/>
  <c r="R2850" i="2" s="1"/>
  <c r="Q2851" i="2"/>
  <c r="R2851" i="2" s="1"/>
  <c r="Q2852" i="2"/>
  <c r="R2852" i="2" s="1"/>
  <c r="Q2853" i="2"/>
  <c r="R2853" i="2" s="1"/>
  <c r="Q2854" i="2"/>
  <c r="R2854" i="2" s="1"/>
  <c r="Q2855" i="2"/>
  <c r="R2855" i="2" s="1"/>
  <c r="Q2856" i="2"/>
  <c r="R2856" i="2" s="1"/>
  <c r="Q2857" i="2"/>
  <c r="R2857" i="2" s="1"/>
  <c r="Q2858" i="2"/>
  <c r="R2858" i="2" s="1"/>
  <c r="Q2859" i="2"/>
  <c r="R2859" i="2" s="1"/>
  <c r="Q2860" i="2"/>
  <c r="R2860" i="2" s="1"/>
  <c r="Q2861" i="2"/>
  <c r="R2861" i="2" s="1"/>
  <c r="Q2862" i="2"/>
  <c r="R2862" i="2" s="1"/>
  <c r="Q2863" i="2"/>
  <c r="R2863" i="2" s="1"/>
  <c r="Q2864" i="2"/>
  <c r="R2864" i="2" s="1"/>
  <c r="Q2865" i="2"/>
  <c r="R2865" i="2" s="1"/>
  <c r="Q2866" i="2"/>
  <c r="R2866" i="2" s="1"/>
  <c r="Q2867" i="2"/>
  <c r="R2867" i="2" s="1"/>
  <c r="Q2868" i="2"/>
  <c r="R2868" i="2" s="1"/>
  <c r="Q2869" i="2"/>
  <c r="R2869" i="2" s="1"/>
  <c r="Q2870" i="2"/>
  <c r="R2870" i="2" s="1"/>
  <c r="Q2871" i="2"/>
  <c r="R2871" i="2" s="1"/>
  <c r="Q2872" i="2"/>
  <c r="R2872" i="2" s="1"/>
  <c r="Q2873" i="2"/>
  <c r="R2873" i="2" s="1"/>
  <c r="Q2874" i="2"/>
  <c r="R2874" i="2" s="1"/>
  <c r="Q2875" i="2"/>
  <c r="Q2876" i="2"/>
  <c r="Q2877" i="2"/>
  <c r="R2877" i="2" s="1"/>
  <c r="Q2878" i="2"/>
  <c r="R2878" i="2" s="1"/>
  <c r="Q2879" i="2"/>
  <c r="R2879" i="2" s="1"/>
  <c r="Q2880" i="2"/>
  <c r="R2880" i="2" s="1"/>
  <c r="Q2881" i="2"/>
  <c r="R2881" i="2" s="1"/>
  <c r="Q2882" i="2"/>
  <c r="R2882" i="2" s="1"/>
  <c r="Q2883" i="2"/>
  <c r="R2883" i="2" s="1"/>
  <c r="Q2884" i="2"/>
  <c r="R2884" i="2" s="1"/>
  <c r="P2" i="2"/>
  <c r="P3" i="2"/>
  <c r="P4"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9" i="2"/>
  <c r="P750" i="2"/>
  <c r="P751" i="2"/>
  <c r="P752" i="2"/>
  <c r="P753" i="2"/>
  <c r="P754" i="2"/>
  <c r="P755" i="2"/>
  <c r="P756" i="2"/>
  <c r="P757" i="2"/>
  <c r="P758" i="2"/>
  <c r="P759" i="2"/>
  <c r="P760" i="2"/>
  <c r="P761" i="2"/>
  <c r="P762" i="2"/>
  <c r="P763" i="2"/>
  <c r="P764" i="2"/>
  <c r="P765" i="2"/>
  <c r="P766" i="2"/>
  <c r="P768" i="2"/>
  <c r="P769" i="2"/>
  <c r="P770" i="2"/>
  <c r="P771" i="2"/>
  <c r="P772" i="2"/>
  <c r="P773" i="2"/>
  <c r="P774" i="2"/>
  <c r="P775" i="2"/>
  <c r="P776" i="2"/>
  <c r="P777" i="2"/>
  <c r="P778" i="2"/>
  <c r="P779" i="2"/>
  <c r="P780" i="2"/>
  <c r="P781" i="2"/>
  <c r="P782" i="2"/>
  <c r="P783" i="2"/>
  <c r="P784" i="2"/>
  <c r="P785" i="2"/>
  <c r="P786" i="2"/>
  <c r="P787" i="2"/>
  <c r="P788" i="2"/>
  <c r="P789" i="2"/>
  <c r="P791" i="2"/>
  <c r="P792" i="2"/>
  <c r="P793" i="2"/>
  <c r="P794" i="2"/>
  <c r="P795" i="2"/>
  <c r="P797" i="2"/>
  <c r="P798" i="2"/>
  <c r="P799" i="2"/>
  <c r="P800" i="2"/>
  <c r="P801" i="2"/>
  <c r="P802" i="2"/>
  <c r="P803" i="2"/>
  <c r="P804" i="2"/>
  <c r="P805" i="2"/>
  <c r="P806" i="2"/>
  <c r="P807" i="2"/>
  <c r="P808" i="2"/>
  <c r="P809" i="2"/>
  <c r="P810" i="2"/>
  <c r="P812" i="2"/>
  <c r="P813" i="2"/>
  <c r="P814" i="2"/>
  <c r="P815" i="2"/>
  <c r="P816" i="2"/>
  <c r="P817" i="2"/>
  <c r="P818" i="2"/>
  <c r="P819" i="2"/>
  <c r="P820" i="2"/>
  <c r="P821" i="2"/>
  <c r="P822" i="2"/>
  <c r="P823" i="2"/>
  <c r="P824" i="2"/>
  <c r="P825" i="2"/>
  <c r="P826" i="2"/>
  <c r="P827" i="2"/>
  <c r="P828" i="2"/>
  <c r="P829" i="2"/>
  <c r="P831" i="2"/>
  <c r="P832" i="2"/>
  <c r="P833" i="2"/>
  <c r="P835" i="2"/>
  <c r="P836" i="2"/>
  <c r="P837" i="2"/>
  <c r="P838" i="2"/>
  <c r="P839" i="2"/>
  <c r="P840" i="2"/>
  <c r="P841" i="2"/>
  <c r="P842" i="2"/>
  <c r="P843" i="2"/>
  <c r="P844" i="2"/>
  <c r="P845" i="2"/>
  <c r="P846" i="2"/>
  <c r="P847" i="2"/>
  <c r="P848" i="2"/>
  <c r="P849" i="2"/>
  <c r="P852" i="2"/>
  <c r="P853" i="2"/>
  <c r="P855" i="2"/>
  <c r="P856" i="2"/>
  <c r="P857" i="2"/>
  <c r="P859" i="2"/>
  <c r="P860" i="2"/>
  <c r="P861" i="2"/>
  <c r="P863" i="2"/>
  <c r="P864" i="2"/>
  <c r="P865" i="2"/>
  <c r="P866" i="2"/>
  <c r="P867" i="2"/>
  <c r="P868" i="2"/>
  <c r="P869" i="2"/>
  <c r="P870" i="2"/>
  <c r="P871"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80" i="2"/>
  <c r="P1481" i="2"/>
  <c r="P1482" i="2"/>
  <c r="P1483" i="2"/>
  <c r="P1484" i="2"/>
  <c r="P1485" i="2"/>
  <c r="P1486" i="2"/>
  <c r="P1487" i="2"/>
  <c r="P1488" i="2"/>
  <c r="P1489" i="2"/>
  <c r="P1491" i="2"/>
  <c r="P1492" i="2"/>
  <c r="P1493" i="2"/>
  <c r="P1494" i="2"/>
  <c r="P1495" i="2"/>
  <c r="P1498" i="2"/>
  <c r="P1499" i="2"/>
  <c r="P1500" i="2"/>
  <c r="P1501" i="2"/>
  <c r="P1502" i="2"/>
  <c r="P1504" i="2"/>
  <c r="P1505" i="2"/>
  <c r="P1506" i="2"/>
  <c r="P1507" i="2"/>
  <c r="P1508" i="2"/>
  <c r="P1509" i="2"/>
  <c r="P1510" i="2"/>
  <c r="P1511" i="2"/>
  <c r="P1512" i="2"/>
  <c r="P1513" i="2"/>
  <c r="P1514" i="2"/>
  <c r="P1515" i="2"/>
  <c r="P1516" i="2"/>
  <c r="P1517" i="2"/>
  <c r="P1518" i="2"/>
  <c r="P1519" i="2"/>
  <c r="P1520" i="2"/>
  <c r="P1521" i="2"/>
  <c r="P1524" i="2"/>
  <c r="P1526" i="2"/>
  <c r="P1527" i="2"/>
  <c r="P1528" i="2"/>
  <c r="P1529" i="2"/>
  <c r="P1531" i="2"/>
  <c r="P1532" i="2"/>
  <c r="P1533" i="2"/>
  <c r="P1534" i="2"/>
  <c r="P1536" i="2"/>
  <c r="P1537" i="2"/>
  <c r="P1538" i="2"/>
  <c r="P1539" i="2"/>
  <c r="P1540" i="2"/>
  <c r="P1541" i="2"/>
  <c r="P1542" i="2"/>
  <c r="P1545" i="2"/>
  <c r="P1546" i="2"/>
  <c r="P1547" i="2"/>
  <c r="P1549" i="2"/>
  <c r="P1550" i="2"/>
  <c r="P1551" i="2"/>
  <c r="P1552" i="2"/>
  <c r="P1553" i="2"/>
  <c r="P1554" i="2"/>
  <c r="P1555" i="2"/>
  <c r="P1556" i="2"/>
  <c r="P1557" i="2"/>
  <c r="P1558" i="2"/>
  <c r="P1559" i="2"/>
  <c r="P1560" i="2"/>
  <c r="P1561" i="2"/>
  <c r="P1562" i="2"/>
  <c r="P1563" i="2"/>
  <c r="P1564" i="2"/>
  <c r="P1565" i="2"/>
  <c r="P1566" i="2"/>
  <c r="P1571" i="2"/>
  <c r="P1572" i="2"/>
  <c r="P1573" i="2"/>
  <c r="P1574"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6" i="2"/>
  <c r="P2027" i="2"/>
  <c r="P2028" i="2"/>
  <c r="P2029" i="2"/>
  <c r="P2030" i="2"/>
  <c r="P2031" i="2"/>
  <c r="P2032" i="2"/>
  <c r="P2033" i="2"/>
  <c r="P2034" i="2"/>
  <c r="P2035" i="2"/>
  <c r="P2036" i="2"/>
  <c r="P2037" i="2"/>
  <c r="P2038"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8" i="2"/>
  <c r="P2509" i="2"/>
  <c r="P2510" i="2"/>
  <c r="P2511" i="2"/>
  <c r="P2512" i="2"/>
  <c r="P2513" i="2"/>
  <c r="P2514" i="2"/>
  <c r="P2515" i="2"/>
  <c r="P2516" i="2"/>
  <c r="P2517" i="2"/>
  <c r="P2518" i="2"/>
  <c r="P2519" i="2"/>
  <c r="P2520" i="2"/>
  <c r="P2521" i="2"/>
  <c r="P2522" i="2"/>
  <c r="P2523" i="2"/>
  <c r="P2524" i="2"/>
  <c r="P2525" i="2"/>
  <c r="P2526" i="2"/>
  <c r="P2527" i="2"/>
  <c r="P2528"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5" i="2"/>
  <c r="P2816" i="2"/>
  <c r="P2817" i="2"/>
  <c r="P2818" i="2"/>
  <c r="P2819" i="2"/>
  <c r="P2820" i="2"/>
  <c r="P2821" i="2"/>
  <c r="P2822" i="2"/>
  <c r="P2823" i="2"/>
  <c r="P2824" i="2"/>
  <c r="P2825" i="2"/>
  <c r="P2826" i="2"/>
  <c r="P2827" i="2"/>
  <c r="P2828" i="2"/>
  <c r="P2829" i="2"/>
  <c r="P2830" i="2"/>
  <c r="P2831" i="2"/>
  <c r="P2832" i="2"/>
  <c r="P2833" i="2"/>
  <c r="P2834" i="2"/>
  <c r="P2835" i="2"/>
  <c r="P2838" i="2"/>
  <c r="P2839" i="2"/>
  <c r="P2840" i="2"/>
  <c r="P2841" i="2"/>
  <c r="P2842" i="2"/>
  <c r="P2843" i="2"/>
  <c r="P2844" i="2"/>
  <c r="P2847" i="2"/>
  <c r="P2848" i="2"/>
  <c r="P2849" i="2"/>
  <c r="P2850" i="2"/>
  <c r="P2851" i="2"/>
  <c r="P2852" i="2"/>
  <c r="P2854" i="2"/>
  <c r="P2862" i="2"/>
  <c r="P2863" i="2"/>
  <c r="P2865" i="2"/>
  <c r="P2873" i="2"/>
  <c r="P2874" i="2"/>
  <c r="P2875" i="2"/>
  <c r="P2876" i="2"/>
  <c r="P2877" i="2"/>
  <c r="P2878" i="2"/>
  <c r="P2879" i="2"/>
  <c r="P2880" i="2"/>
  <c r="P2881" i="2"/>
  <c r="P2882" i="2"/>
  <c r="P2883"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N3" i="2"/>
  <c r="N4" i="2"/>
  <c r="N5" i="2"/>
  <c r="N6" i="2"/>
  <c r="N8" i="2"/>
  <c r="N11" i="2"/>
  <c r="N19" i="2"/>
  <c r="N24" i="2"/>
  <c r="N26" i="2"/>
  <c r="N29" i="2"/>
  <c r="N31" i="2"/>
  <c r="N35" i="2"/>
  <c r="N44" i="2"/>
  <c r="N45" i="2"/>
  <c r="N47" i="2"/>
  <c r="N49" i="2"/>
  <c r="N52" i="2"/>
  <c r="N57" i="2"/>
  <c r="N59" i="2"/>
  <c r="N63" i="2"/>
  <c r="N65" i="2"/>
  <c r="N71" i="2"/>
  <c r="N73" i="2"/>
  <c r="N75" i="2"/>
  <c r="N79" i="2"/>
  <c r="N81" i="2"/>
  <c r="N99" i="2"/>
  <c r="N101" i="2"/>
  <c r="N103" i="2"/>
  <c r="N105" i="2"/>
  <c r="N114" i="2"/>
  <c r="N116" i="2"/>
  <c r="N118" i="2"/>
  <c r="N119" i="2"/>
  <c r="N138" i="2"/>
  <c r="N139" i="2"/>
  <c r="N141" i="2"/>
  <c r="N142" i="2"/>
  <c r="N159" i="2"/>
  <c r="N161" i="2"/>
  <c r="N163" i="2"/>
  <c r="N164" i="2"/>
  <c r="N175" i="2"/>
  <c r="N178" i="2"/>
  <c r="N181" i="2"/>
  <c r="N184" i="2"/>
  <c r="N210" i="2"/>
  <c r="N213" i="2"/>
  <c r="N215" i="2"/>
  <c r="N217" i="2"/>
  <c r="N246" i="2"/>
  <c r="N249" i="2"/>
  <c r="N254" i="2"/>
  <c r="N261" i="2"/>
  <c r="N269" i="2"/>
  <c r="N276" i="2"/>
  <c r="N277" i="2"/>
  <c r="N278" i="2"/>
  <c r="N280" i="2"/>
  <c r="N286" i="2"/>
  <c r="N287" i="2"/>
  <c r="N288" i="2"/>
  <c r="N289" i="2"/>
  <c r="N292" i="2"/>
  <c r="N294" i="2"/>
  <c r="N302" i="2"/>
  <c r="N313" i="2"/>
  <c r="N318" i="2"/>
  <c r="N323" i="2"/>
  <c r="N327" i="2"/>
  <c r="N331" i="2"/>
  <c r="N332" i="2"/>
  <c r="N333" i="2"/>
  <c r="N334" i="2"/>
  <c r="N336" i="2"/>
  <c r="N338" i="2"/>
  <c r="N341" i="2"/>
  <c r="N343" i="2"/>
  <c r="N345" i="2"/>
  <c r="N347" i="2"/>
  <c r="N349" i="2"/>
  <c r="N351" i="2"/>
  <c r="N355" i="2"/>
  <c r="N375" i="2"/>
  <c r="N378" i="2"/>
  <c r="N385" i="2"/>
  <c r="N394" i="2"/>
  <c r="N395" i="2"/>
  <c r="N396" i="2"/>
  <c r="N398" i="2"/>
  <c r="N400" i="2"/>
  <c r="N404" i="2"/>
  <c r="N407" i="2"/>
  <c r="N409" i="2"/>
  <c r="N411" i="2"/>
  <c r="N414" i="2"/>
  <c r="N454" i="2"/>
  <c r="N455" i="2"/>
  <c r="N456" i="2"/>
  <c r="N458" i="2"/>
  <c r="N460" i="2"/>
  <c r="N464" i="2"/>
  <c r="N467" i="2"/>
  <c r="N469" i="2"/>
  <c r="N471" i="2"/>
  <c r="N474" i="2"/>
  <c r="N532" i="2"/>
  <c r="N533" i="2"/>
  <c r="N534" i="2"/>
  <c r="N536" i="2"/>
  <c r="N540" i="2"/>
  <c r="N544" i="2"/>
  <c r="N546" i="2"/>
  <c r="N549" i="2"/>
  <c r="N551" i="2"/>
  <c r="N560" i="2"/>
  <c r="N561" i="2"/>
  <c r="N562" i="2"/>
  <c r="N564" i="2"/>
  <c r="N567" i="2"/>
  <c r="N571" i="2"/>
  <c r="N573" i="2"/>
  <c r="N575" i="2"/>
  <c r="N577" i="2"/>
  <c r="N616" i="2"/>
  <c r="N617" i="2"/>
  <c r="N618" i="2"/>
  <c r="N620" i="2"/>
  <c r="N624" i="2"/>
  <c r="N628" i="2"/>
  <c r="N630" i="2"/>
  <c r="N632" i="2"/>
  <c r="N635" i="2"/>
  <c r="N685" i="2"/>
  <c r="N686" i="2"/>
  <c r="N687" i="2"/>
  <c r="N689" i="2"/>
  <c r="N693" i="2"/>
  <c r="N697" i="2"/>
  <c r="N699" i="2"/>
  <c r="N701" i="2"/>
  <c r="N704" i="2"/>
  <c r="N729" i="2"/>
  <c r="N730" i="2"/>
  <c r="N731" i="2"/>
  <c r="N734" i="2"/>
  <c r="N736" i="2"/>
  <c r="N740" i="2"/>
  <c r="N744" i="2"/>
  <c r="N746" i="2"/>
  <c r="N748" i="2"/>
  <c r="N749" i="2"/>
  <c r="N767" i="2"/>
  <c r="N779" i="2"/>
  <c r="N780" i="2"/>
  <c r="N781" i="2"/>
  <c r="N784" i="2"/>
  <c r="N788" i="2"/>
  <c r="N790" i="2"/>
  <c r="N792" i="2"/>
  <c r="N794" i="2"/>
  <c r="N796" i="2"/>
  <c r="N797" i="2"/>
  <c r="N811" i="2"/>
  <c r="N821" i="2"/>
  <c r="N822" i="2"/>
  <c r="N823" i="2"/>
  <c r="N830" i="2"/>
  <c r="N834" i="2"/>
  <c r="N846" i="2"/>
  <c r="N847" i="2"/>
  <c r="N850" i="2"/>
  <c r="N851" i="2"/>
  <c r="N854" i="2"/>
  <c r="N858" i="2"/>
  <c r="N862" i="2"/>
  <c r="N868" i="2"/>
  <c r="N869" i="2"/>
  <c r="N870" i="2"/>
  <c r="N872" i="2"/>
  <c r="N894" i="2"/>
  <c r="N900" i="2"/>
  <c r="N901" i="2"/>
  <c r="N902" i="2"/>
  <c r="N903" i="2"/>
  <c r="N904" i="2"/>
  <c r="N906" i="2"/>
  <c r="N909" i="2"/>
  <c r="N912" i="2"/>
  <c r="N915" i="2"/>
  <c r="N918" i="2"/>
  <c r="N921" i="2"/>
  <c r="N926" i="2"/>
  <c r="N946" i="2"/>
  <c r="N951" i="2"/>
  <c r="N952" i="2"/>
  <c r="N953" i="2"/>
  <c r="N954" i="2"/>
  <c r="N955" i="2"/>
  <c r="N957" i="2"/>
  <c r="N960" i="2"/>
  <c r="N963" i="2"/>
  <c r="N966" i="2"/>
  <c r="N969" i="2"/>
  <c r="N972" i="2"/>
  <c r="N977" i="2"/>
  <c r="N1009" i="2"/>
  <c r="N1010" i="2"/>
  <c r="N1011" i="2"/>
  <c r="N1012" i="2"/>
  <c r="N1013" i="2"/>
  <c r="N1015" i="2"/>
  <c r="N1020" i="2"/>
  <c r="N1023" i="2"/>
  <c r="N1026" i="2"/>
  <c r="N1030" i="2"/>
  <c r="N1036" i="2"/>
  <c r="N1079" i="2"/>
  <c r="N1080" i="2"/>
  <c r="N1081" i="2"/>
  <c r="N1082" i="2"/>
  <c r="N1083" i="2"/>
  <c r="N1085" i="2"/>
  <c r="N1088" i="2"/>
  <c r="N1091" i="2"/>
  <c r="N1094" i="2"/>
  <c r="N1098" i="2"/>
  <c r="N1104" i="2"/>
  <c r="N1142" i="2"/>
  <c r="N1143" i="2"/>
  <c r="N1144" i="2"/>
  <c r="N1145" i="2"/>
  <c r="N1146" i="2"/>
  <c r="N1148" i="2"/>
  <c r="N1151" i="2"/>
  <c r="N1154" i="2"/>
  <c r="N1157" i="2"/>
  <c r="N1161" i="2"/>
  <c r="N1168" i="2"/>
  <c r="N1204" i="2"/>
  <c r="N1205" i="2"/>
  <c r="N1206" i="2"/>
  <c r="N1207" i="2"/>
  <c r="N1208" i="2"/>
  <c r="N1210" i="2"/>
  <c r="N1213" i="2"/>
  <c r="N1216" i="2"/>
  <c r="N1219" i="2"/>
  <c r="N1223" i="2"/>
  <c r="N1230" i="2"/>
  <c r="N1269" i="2"/>
  <c r="N1271" i="2"/>
  <c r="N1272" i="2"/>
  <c r="N1273" i="2"/>
  <c r="N1274" i="2"/>
  <c r="N1275" i="2"/>
  <c r="N1277" i="2"/>
  <c r="N1280" i="2"/>
  <c r="N1283" i="2"/>
  <c r="N1286" i="2"/>
  <c r="N1290" i="2"/>
  <c r="N1297" i="2"/>
  <c r="N1323" i="2"/>
  <c r="N1324" i="2"/>
  <c r="N1325" i="2"/>
  <c r="N1326" i="2"/>
  <c r="N1327" i="2"/>
  <c r="N1329" i="2"/>
  <c r="N1332" i="2"/>
  <c r="N1335" i="2"/>
  <c r="N1339" i="2"/>
  <c r="N1346" i="2"/>
  <c r="N1370" i="2"/>
  <c r="N1371" i="2"/>
  <c r="N1372" i="2"/>
  <c r="N1373" i="2"/>
  <c r="N1374" i="2"/>
  <c r="N1376" i="2"/>
  <c r="N1379" i="2"/>
  <c r="N1382" i="2"/>
  <c r="N1386" i="2"/>
  <c r="N1392" i="2"/>
  <c r="N1424" i="2"/>
  <c r="N1425" i="2"/>
  <c r="N1426" i="2"/>
  <c r="N1427" i="2"/>
  <c r="N1428" i="2"/>
  <c r="N1430" i="2"/>
  <c r="N1433" i="2"/>
  <c r="N1436" i="2"/>
  <c r="N1441" i="2"/>
  <c r="N1444" i="2"/>
  <c r="N1446" i="2"/>
  <c r="N1469" i="2"/>
  <c r="N1470" i="2"/>
  <c r="N1471" i="2"/>
  <c r="N1472" i="2"/>
  <c r="N1473" i="2"/>
  <c r="N1475" i="2"/>
  <c r="N1478" i="2"/>
  <c r="N1479" i="2"/>
  <c r="N1481" i="2"/>
  <c r="N1487" i="2"/>
  <c r="N1490" i="2"/>
  <c r="N1492" i="2"/>
  <c r="N1496" i="2"/>
  <c r="N1497" i="2"/>
  <c r="N1503" i="2"/>
  <c r="N1517" i="2"/>
  <c r="N1518" i="2"/>
  <c r="N1519" i="2"/>
  <c r="N1520" i="2"/>
  <c r="N1521" i="2"/>
  <c r="N1522" i="2"/>
  <c r="N1523" i="2"/>
  <c r="N1524" i="2"/>
  <c r="N1525" i="2"/>
  <c r="N1527" i="2"/>
  <c r="N1530" i="2"/>
  <c r="N1532" i="2"/>
  <c r="N1535" i="2"/>
  <c r="N1537" i="2"/>
  <c r="N1543" i="2"/>
  <c r="N1544" i="2"/>
  <c r="N1548" i="2"/>
  <c r="N1567" i="2"/>
  <c r="N1568" i="2"/>
  <c r="N1569" i="2"/>
  <c r="N1570" i="2"/>
  <c r="N1572" i="2"/>
  <c r="N1573" i="2"/>
  <c r="N1574" i="2"/>
  <c r="N1575" i="2"/>
  <c r="N1576" i="2"/>
  <c r="N1577" i="2"/>
  <c r="N1578" i="2"/>
  <c r="N1579" i="2"/>
  <c r="N1580" i="2"/>
  <c r="N1588" i="2"/>
  <c r="N1603" i="2"/>
  <c r="N1604" i="2"/>
  <c r="N1605" i="2"/>
  <c r="N1606" i="2"/>
  <c r="N1607" i="2"/>
  <c r="N1608" i="2"/>
  <c r="N1610" i="2"/>
  <c r="N1614" i="2"/>
  <c r="N1617" i="2"/>
  <c r="N1619" i="2"/>
  <c r="N1623" i="2"/>
  <c r="N1628" i="2"/>
  <c r="N1642" i="2"/>
  <c r="N1643" i="2"/>
  <c r="N1644" i="2"/>
  <c r="N1645" i="2"/>
  <c r="N1646" i="2"/>
  <c r="N1647" i="2"/>
  <c r="N1649" i="2"/>
  <c r="N1653" i="2"/>
  <c r="N1656" i="2"/>
  <c r="N1658" i="2"/>
  <c r="N1662" i="2"/>
  <c r="N1667" i="2"/>
  <c r="N1682" i="2"/>
  <c r="N1683" i="2"/>
  <c r="N1684" i="2"/>
  <c r="N1685" i="2"/>
  <c r="N1686" i="2"/>
  <c r="N1687" i="2"/>
  <c r="N1689" i="2"/>
  <c r="N1693" i="2"/>
  <c r="N1696" i="2"/>
  <c r="N1698" i="2"/>
  <c r="N1705" i="2"/>
  <c r="N1719" i="2"/>
  <c r="N1720" i="2"/>
  <c r="N1721" i="2"/>
  <c r="N1722" i="2"/>
  <c r="N1723" i="2"/>
  <c r="N1724" i="2"/>
  <c r="N1726" i="2"/>
  <c r="N1730" i="2"/>
  <c r="N1733" i="2"/>
  <c r="N1735" i="2"/>
  <c r="N1742" i="2"/>
  <c r="N1766" i="2"/>
  <c r="N1767" i="2"/>
  <c r="N1768" i="2"/>
  <c r="N1769" i="2"/>
  <c r="N1770" i="2"/>
  <c r="N1771" i="2"/>
  <c r="N1773" i="2"/>
  <c r="N1777" i="2"/>
  <c r="N1780" i="2"/>
  <c r="N1782" i="2"/>
  <c r="N1785" i="2"/>
  <c r="N1789" i="2"/>
  <c r="N1795" i="2"/>
  <c r="N1796" i="2"/>
  <c r="N1802" i="2"/>
  <c r="N1803" i="2"/>
  <c r="N1804" i="2"/>
  <c r="N1805" i="2"/>
  <c r="N1806" i="2"/>
  <c r="N1807" i="2"/>
  <c r="N1809" i="2"/>
  <c r="N1813" i="2"/>
  <c r="N1816" i="2"/>
  <c r="N1818" i="2"/>
  <c r="N1819" i="2"/>
  <c r="N1823" i="2"/>
  <c r="N1833" i="2"/>
  <c r="N1834" i="2"/>
  <c r="N1835" i="2"/>
  <c r="N1836" i="2"/>
  <c r="N1837" i="2"/>
  <c r="N1838" i="2"/>
  <c r="N1840" i="2"/>
  <c r="N1844" i="2"/>
  <c r="N1847" i="2"/>
  <c r="N1849" i="2"/>
  <c r="N1850" i="2"/>
  <c r="N1854" i="2"/>
  <c r="N1863" i="2"/>
  <c r="N1864" i="2"/>
  <c r="N1865" i="2"/>
  <c r="N1866" i="2"/>
  <c r="N1867" i="2"/>
  <c r="N1868" i="2"/>
  <c r="N1870" i="2"/>
  <c r="N1874" i="2"/>
  <c r="N1877" i="2"/>
  <c r="N1879" i="2"/>
  <c r="N1880" i="2"/>
  <c r="N1884" i="2"/>
  <c r="N1891" i="2"/>
  <c r="N1892" i="2"/>
  <c r="N1893" i="2"/>
  <c r="N1894" i="2"/>
  <c r="N1895" i="2"/>
  <c r="N1896" i="2"/>
  <c r="N1898" i="2"/>
  <c r="N1902" i="2"/>
  <c r="N1905" i="2"/>
  <c r="N1907" i="2"/>
  <c r="N1908" i="2"/>
  <c r="N1922" i="2"/>
  <c r="N1927" i="2"/>
  <c r="N1928" i="2"/>
  <c r="N1929" i="2"/>
  <c r="N1930" i="2"/>
  <c r="N1931" i="2"/>
  <c r="N1932" i="2"/>
  <c r="N1934" i="2"/>
  <c r="N1938" i="2"/>
  <c r="N1941" i="2"/>
  <c r="N1943" i="2"/>
  <c r="N1952" i="2"/>
  <c r="N1953" i="2"/>
  <c r="N1961" i="2"/>
  <c r="N1962" i="2"/>
  <c r="N1963" i="2"/>
  <c r="N1964" i="2"/>
  <c r="N1965" i="2"/>
  <c r="N1966" i="2"/>
  <c r="N1970" i="2"/>
  <c r="N1973" i="2"/>
  <c r="N1975" i="2"/>
  <c r="N1993" i="2"/>
  <c r="N1994" i="2"/>
  <c r="N1995" i="2"/>
  <c r="N1996" i="2"/>
  <c r="N1997" i="2"/>
  <c r="N1998" i="2"/>
  <c r="N2002" i="2"/>
  <c r="N2005" i="2"/>
  <c r="N2007" i="2"/>
  <c r="N2021" i="2"/>
  <c r="N2022" i="2"/>
  <c r="N2023" i="2"/>
  <c r="N2024" i="2"/>
  <c r="N2025" i="2"/>
  <c r="N2026" i="2"/>
  <c r="N2027" i="2"/>
  <c r="N2028" i="2"/>
  <c r="N2029" i="2"/>
  <c r="N2030" i="2"/>
  <c r="N2039" i="2"/>
  <c r="N2049" i="2"/>
  <c r="N2050" i="2"/>
  <c r="N2051" i="2"/>
  <c r="N2052" i="2"/>
  <c r="N2053" i="2"/>
  <c r="N2054" i="2"/>
  <c r="N2057" i="2"/>
  <c r="N2060" i="2"/>
  <c r="N2063" i="2"/>
  <c r="N2071" i="2"/>
  <c r="N2072" i="2"/>
  <c r="N2073" i="2"/>
  <c r="N2080" i="2"/>
  <c r="N2081" i="2"/>
  <c r="N2082" i="2"/>
  <c r="N2083" i="2"/>
  <c r="N2084" i="2"/>
  <c r="N2085" i="2"/>
  <c r="N2088" i="2"/>
  <c r="N2091" i="2"/>
  <c r="N2094" i="2"/>
  <c r="N2105" i="2"/>
  <c r="N2106" i="2"/>
  <c r="N2107" i="2"/>
  <c r="N2108" i="2"/>
  <c r="N2109" i="2"/>
  <c r="N2110" i="2"/>
  <c r="N2113" i="2"/>
  <c r="N2116" i="2"/>
  <c r="N2119" i="2"/>
  <c r="N2123" i="2"/>
  <c r="N2160" i="2"/>
  <c r="N2161" i="2"/>
  <c r="N2162" i="2"/>
  <c r="N2163" i="2"/>
  <c r="N2164" i="2"/>
  <c r="N2165" i="2"/>
  <c r="N2168" i="2"/>
  <c r="N2171" i="2"/>
  <c r="N2174" i="2"/>
  <c r="N2178" i="2"/>
  <c r="N2194" i="2"/>
  <c r="N2195" i="2"/>
  <c r="N2196" i="2"/>
  <c r="N2197" i="2"/>
  <c r="N2198" i="2"/>
  <c r="N2199" i="2"/>
  <c r="N2202" i="2"/>
  <c r="N2205" i="2"/>
  <c r="N2208" i="2"/>
  <c r="N2212" i="2"/>
  <c r="N2264" i="2"/>
  <c r="N2286" i="2"/>
  <c r="N2288" i="2"/>
  <c r="N2295" i="2"/>
  <c r="N2297" i="2"/>
  <c r="N2301" i="2"/>
  <c r="N2303" i="2"/>
  <c r="N2304" i="2"/>
  <c r="N2306" i="2"/>
  <c r="N2316" i="2"/>
  <c r="N2327" i="2"/>
  <c r="N2329" i="2"/>
  <c r="N2335" i="2"/>
  <c r="N2337" i="2"/>
  <c r="N2341" i="2"/>
  <c r="N2343" i="2"/>
  <c r="N2344" i="2"/>
  <c r="N2346" i="2"/>
  <c r="N2356" i="2"/>
  <c r="N2364" i="2"/>
  <c r="N2371" i="2"/>
  <c r="N2372" i="2"/>
  <c r="N2376" i="2"/>
  <c r="N2377" i="2"/>
  <c r="N2378" i="2"/>
  <c r="N2381" i="2"/>
  <c r="N2391" i="2"/>
  <c r="N2399" i="2"/>
  <c r="N2406" i="2"/>
  <c r="N2407" i="2"/>
  <c r="N2410" i="2"/>
  <c r="N2411" i="2"/>
  <c r="N2412" i="2"/>
  <c r="N2413" i="2"/>
  <c r="N2416" i="2"/>
  <c r="N2425" i="2"/>
  <c r="N2434" i="2"/>
  <c r="N2441" i="2"/>
  <c r="N2442" i="2"/>
  <c r="N2445" i="2"/>
  <c r="N2446" i="2"/>
  <c r="N2447" i="2"/>
  <c r="N2448" i="2"/>
  <c r="N2457" i="2"/>
  <c r="N2464" i="2"/>
  <c r="N2471" i="2"/>
  <c r="N2472" i="2"/>
  <c r="N2475" i="2"/>
  <c r="N2476" i="2"/>
  <c r="N2477" i="2"/>
  <c r="N2478" i="2"/>
  <c r="N2487" i="2"/>
  <c r="N2496" i="2"/>
  <c r="N2503" i="2"/>
  <c r="N2504" i="2"/>
  <c r="N2507" i="2"/>
  <c r="N2508" i="2"/>
  <c r="N2509" i="2"/>
  <c r="N2510" i="2"/>
  <c r="N2519" i="2"/>
  <c r="N2523" i="2"/>
  <c r="N2524" i="2"/>
  <c r="N2525" i="2"/>
  <c r="N2529" i="2"/>
  <c r="N2530" i="2"/>
  <c r="N2558" i="2"/>
  <c r="N2596" i="2"/>
  <c r="N2605" i="2"/>
  <c r="N2607" i="2"/>
  <c r="N2608" i="2"/>
  <c r="N2626" i="2"/>
  <c r="N2630" i="2"/>
  <c r="N2637" i="2"/>
  <c r="N2638" i="2"/>
  <c r="N2639" i="2"/>
  <c r="N2640" i="2"/>
  <c r="N2673" i="2"/>
  <c r="N2677" i="2"/>
  <c r="N2684" i="2"/>
  <c r="N2685" i="2"/>
  <c r="N2686" i="2"/>
  <c r="N2687" i="2"/>
  <c r="N2718" i="2"/>
  <c r="N2722" i="2"/>
  <c r="N2729" i="2"/>
  <c r="N2730" i="2"/>
  <c r="N2731" i="2"/>
  <c r="N2732" i="2"/>
  <c r="N2750" i="2"/>
  <c r="N2754" i="2"/>
  <c r="N2760" i="2"/>
  <c r="N2761" i="2"/>
  <c r="N2762" i="2"/>
  <c r="N2778" i="2"/>
  <c r="N2782" i="2"/>
  <c r="N2786" i="2"/>
  <c r="N2787" i="2"/>
  <c r="N2788" i="2"/>
  <c r="N2789" i="2"/>
  <c r="N2807" i="2"/>
  <c r="N2813" i="2"/>
  <c r="N2814" i="2"/>
  <c r="N2815" i="2"/>
  <c r="N2816" i="2"/>
  <c r="N2830" i="2"/>
  <c r="N2836" i="2"/>
  <c r="N2837" i="2"/>
  <c r="N2838" i="2"/>
  <c r="N2839" i="2"/>
  <c r="N2845" i="2"/>
  <c r="N2846" i="2"/>
  <c r="N2853" i="2"/>
  <c r="N2854" i="2"/>
  <c r="N2855" i="2"/>
  <c r="N2856" i="2"/>
  <c r="N2857" i="2"/>
  <c r="N2858" i="2"/>
  <c r="N2859" i="2"/>
  <c r="N2860" i="2"/>
  <c r="N2861" i="2"/>
  <c r="N2862" i="2"/>
  <c r="N2863" i="2"/>
  <c r="N2864" i="2"/>
  <c r="N2866" i="2"/>
  <c r="N2867" i="2"/>
  <c r="N2868" i="2"/>
  <c r="N2869" i="2"/>
  <c r="N2870" i="2"/>
  <c r="N2871" i="2"/>
  <c r="N2872" i="2"/>
  <c r="N2884"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J2859" i="2"/>
  <c r="F2859" i="2" s="1"/>
  <c r="J2843" i="2"/>
  <c r="F2843" i="2" s="1"/>
  <c r="J2860" i="2"/>
  <c r="F2860" i="2" s="1"/>
  <c r="J2861" i="2"/>
  <c r="F2861" i="2" s="1"/>
  <c r="J2841" i="2"/>
  <c r="F2841" i="2" s="1"/>
  <c r="J2842" i="2"/>
  <c r="F2842" i="2" s="1"/>
  <c r="J2844" i="2"/>
  <c r="F2844" i="2" s="1"/>
  <c r="J2845" i="2"/>
  <c r="F2845" i="2" s="1"/>
  <c r="J2846" i="2"/>
  <c r="F2846" i="2" s="1"/>
  <c r="J2847" i="2"/>
  <c r="F2847" i="2" s="1"/>
  <c r="J2848" i="2"/>
  <c r="F2848" i="2" s="1"/>
  <c r="J2849" i="2"/>
  <c r="F2849" i="2" s="1"/>
  <c r="J2850" i="2"/>
  <c r="F2850" i="2" s="1"/>
  <c r="J2851" i="2"/>
  <c r="F2851" i="2" s="1"/>
  <c r="J2852" i="2"/>
  <c r="F2852" i="2" s="1"/>
  <c r="J2853" i="2"/>
  <c r="F2853" i="2" s="1"/>
  <c r="J2854" i="2"/>
  <c r="F2854" i="2" s="1"/>
  <c r="J2855" i="2"/>
  <c r="F2855" i="2" s="1"/>
  <c r="J2856" i="2"/>
  <c r="F2856" i="2" s="1"/>
  <c r="J2857" i="2"/>
  <c r="F2857" i="2" s="1"/>
  <c r="J2840" i="2"/>
  <c r="F2840" i="2" s="1"/>
  <c r="J2826" i="2"/>
  <c r="F2826" i="2" s="1"/>
  <c r="J2827" i="2"/>
  <c r="F2827" i="2" s="1"/>
  <c r="J2828" i="2"/>
  <c r="F2828" i="2" s="1"/>
  <c r="J2802" i="2"/>
  <c r="F2802" i="2" s="1"/>
  <c r="J2803" i="2"/>
  <c r="F2803" i="2" s="1"/>
  <c r="J2804" i="2"/>
  <c r="F2804" i="2" s="1"/>
  <c r="J2805" i="2"/>
  <c r="F2805" i="2" s="1"/>
  <c r="J2829" i="2"/>
  <c r="F2829" i="2" s="1"/>
  <c r="J2830" i="2"/>
  <c r="F2830" i="2" s="1"/>
  <c r="J2831" i="2"/>
  <c r="F2831" i="2" s="1"/>
  <c r="J2832" i="2"/>
  <c r="F2832" i="2" s="1"/>
  <c r="J2833" i="2"/>
  <c r="F2833" i="2" s="1"/>
  <c r="J2834" i="2"/>
  <c r="F2834" i="2" s="1"/>
  <c r="J2835" i="2"/>
  <c r="F2835" i="2" s="1"/>
  <c r="J2836" i="2"/>
  <c r="F2836" i="2" s="1"/>
  <c r="J2837" i="2"/>
  <c r="F2837" i="2" s="1"/>
  <c r="J2838" i="2"/>
  <c r="F2838" i="2" s="1"/>
  <c r="J2839" i="2"/>
  <c r="F2839" i="2" s="1"/>
  <c r="J2825" i="2"/>
  <c r="F2825" i="2" s="1"/>
  <c r="J2824" i="2"/>
  <c r="F2824" i="2" s="1"/>
  <c r="J2819" i="2"/>
  <c r="F2819" i="2" s="1"/>
  <c r="J2820" i="2"/>
  <c r="F2820" i="2" s="1"/>
  <c r="J2821" i="2"/>
  <c r="F2821" i="2" s="1"/>
  <c r="J2791" i="2"/>
  <c r="F2791" i="2" s="1"/>
  <c r="J2792" i="2"/>
  <c r="F2792" i="2" s="1"/>
  <c r="J2793" i="2"/>
  <c r="F2793" i="2" s="1"/>
  <c r="J2794" i="2"/>
  <c r="F2794" i="2" s="1"/>
  <c r="J2818" i="2"/>
  <c r="F2818" i="2" s="1"/>
  <c r="J2815" i="2"/>
  <c r="F2815" i="2" s="1"/>
  <c r="J2822" i="2"/>
  <c r="F2822" i="2" s="1"/>
  <c r="J2823" i="2"/>
  <c r="F2823" i="2" s="1"/>
  <c r="J2806" i="2"/>
  <c r="F2806" i="2" s="1"/>
  <c r="J2808" i="2"/>
  <c r="F2808" i="2" s="1"/>
  <c r="J2809" i="2"/>
  <c r="F2809" i="2" s="1"/>
  <c r="J2801" i="2"/>
  <c r="F2801" i="2" s="1"/>
  <c r="J2810" i="2"/>
  <c r="F2810" i="2" s="1"/>
  <c r="J2771" i="2"/>
  <c r="F2771" i="2" s="1"/>
  <c r="J2811" i="2"/>
  <c r="F2811" i="2" s="1"/>
  <c r="J2788" i="2"/>
  <c r="F2788" i="2" s="1"/>
  <c r="J2800" i="2"/>
  <c r="F2800" i="2" s="1"/>
  <c r="J2767" i="2"/>
  <c r="F2767" i="2" s="1"/>
  <c r="J2812" i="2"/>
  <c r="F2812" i="2" s="1"/>
  <c r="J2798" i="2"/>
  <c r="F2798" i="2" s="1"/>
  <c r="J2664" i="2"/>
  <c r="F2664" i="2" s="1"/>
  <c r="J2795" i="2"/>
  <c r="F2795" i="2" s="1"/>
  <c r="J2776" i="2"/>
  <c r="F2776" i="2" s="1"/>
  <c r="J2773" i="2"/>
  <c r="F2773" i="2" s="1"/>
  <c r="J2758" i="2"/>
  <c r="F2758" i="2" s="1"/>
  <c r="J2772" i="2"/>
  <c r="F2772" i="2" s="1"/>
  <c r="J2780" i="2"/>
  <c r="F2780" i="2" s="1"/>
  <c r="J2807" i="2"/>
  <c r="F2807" i="2" s="1"/>
  <c r="J2799" i="2"/>
  <c r="F2799" i="2" s="1"/>
  <c r="J2797" i="2"/>
  <c r="F2797" i="2" s="1"/>
  <c r="J2781" i="2"/>
  <c r="F2781" i="2" s="1"/>
  <c r="J2662" i="2"/>
  <c r="F2662" i="2" s="1"/>
  <c r="J2816" i="2"/>
  <c r="F2816" i="2" s="1"/>
  <c r="J2817" i="2"/>
  <c r="F2817" i="2" s="1"/>
  <c r="J2813" i="2"/>
  <c r="F2813" i="2" s="1"/>
  <c r="J2787" i="2"/>
  <c r="F2787" i="2" s="1"/>
  <c r="J2768" i="2"/>
  <c r="F2768" i="2" s="1"/>
  <c r="J2814" i="2"/>
  <c r="F2814" i="2" s="1"/>
  <c r="J2796" i="2"/>
  <c r="F2796" i="2" s="1"/>
  <c r="J2769" i="2"/>
  <c r="F2769" i="2" s="1"/>
  <c r="J2782" i="2"/>
  <c r="F2782" i="2" s="1"/>
  <c r="J2778" i="2"/>
  <c r="F2778" i="2" s="1"/>
  <c r="J2783" i="2"/>
  <c r="F2783" i="2" s="1"/>
  <c r="J2766" i="2"/>
  <c r="F2766" i="2" s="1"/>
  <c r="J2786" i="2"/>
  <c r="F2786" i="2" s="1"/>
  <c r="J2789" i="2"/>
  <c r="F2789" i="2" s="1"/>
  <c r="J2775" i="2"/>
  <c r="F2775" i="2" s="1"/>
  <c r="J2774" i="2"/>
  <c r="F2774" i="2" s="1"/>
  <c r="J2779" i="2"/>
  <c r="F2779" i="2" s="1"/>
  <c r="J2785" i="2"/>
  <c r="F2785" i="2" s="1"/>
  <c r="J2777" i="2"/>
  <c r="F2777" i="2" s="1"/>
  <c r="J2770" i="2"/>
  <c r="F2770" i="2" s="1"/>
  <c r="J2784" i="2"/>
  <c r="F2784" i="2" s="1"/>
  <c r="J2790" i="2"/>
  <c r="F2790" i="2" s="1"/>
  <c r="J2759" i="2"/>
  <c r="F2759" i="2" s="1"/>
  <c r="J2760" i="2"/>
  <c r="F2760" i="2" s="1"/>
  <c r="J2744" i="2"/>
  <c r="F2744" i="2" s="1"/>
  <c r="J2741" i="2"/>
  <c r="F2741" i="2" s="1"/>
  <c r="J2756" i="2"/>
  <c r="F2756" i="2" s="1"/>
  <c r="J2735" i="2"/>
  <c r="F2735" i="2" s="1"/>
  <c r="J2763" i="2"/>
  <c r="F2763" i="2" s="1"/>
  <c r="J2761" i="2"/>
  <c r="F2761" i="2" s="1"/>
  <c r="J2745" i="2"/>
  <c r="F2745" i="2" s="1"/>
  <c r="J2752" i="2"/>
  <c r="F2752" i="2" s="1"/>
  <c r="J2753" i="2"/>
  <c r="F2753" i="2" s="1"/>
  <c r="J2762" i="2"/>
  <c r="F2762" i="2" s="1"/>
  <c r="J2729" i="2"/>
  <c r="F2729" i="2" s="1"/>
  <c r="J2748" i="2"/>
  <c r="F2748" i="2" s="1"/>
  <c r="J2728" i="2"/>
  <c r="F2728" i="2" s="1"/>
  <c r="J2764" i="2"/>
  <c r="F2764" i="2" s="1"/>
  <c r="J2742" i="2"/>
  <c r="F2742" i="2" s="1"/>
  <c r="J2716" i="2"/>
  <c r="F2716" i="2" s="1"/>
  <c r="J2730" i="2"/>
  <c r="F2730" i="2" s="1"/>
  <c r="J2754" i="2"/>
  <c r="F2754" i="2" s="1"/>
  <c r="J2732" i="2"/>
  <c r="F2732" i="2" s="1"/>
  <c r="J2719" i="2"/>
  <c r="F2719" i="2" s="1"/>
  <c r="J2755" i="2"/>
  <c r="F2755" i="2" s="1"/>
  <c r="J2757" i="2"/>
  <c r="F2757" i="2" s="1"/>
  <c r="J2723" i="2"/>
  <c r="F2723" i="2" s="1"/>
  <c r="J2739" i="2"/>
  <c r="F2739" i="2" s="1"/>
  <c r="J2737" i="2"/>
  <c r="F2737" i="2" s="1"/>
  <c r="J2733" i="2"/>
  <c r="F2733" i="2" s="1"/>
  <c r="J2714" i="2"/>
  <c r="F2714" i="2" s="1"/>
  <c r="J2736" i="2"/>
  <c r="F2736" i="2" s="1"/>
  <c r="J2724" i="2"/>
  <c r="F2724" i="2" s="1"/>
  <c r="J2765" i="2"/>
  <c r="F2765" i="2" s="1"/>
  <c r="J2734" i="2"/>
  <c r="F2734" i="2" s="1"/>
  <c r="J2717" i="2"/>
  <c r="F2717" i="2" s="1"/>
  <c r="J2707" i="2"/>
  <c r="F2707" i="2" s="1"/>
  <c r="J2731" i="2"/>
  <c r="F2731" i="2" s="1"/>
  <c r="J2721" i="2"/>
  <c r="F2721" i="2" s="1"/>
  <c r="J2713" i="2"/>
  <c r="F2713" i="2" s="1"/>
  <c r="J2751" i="2"/>
  <c r="F2751" i="2" s="1"/>
  <c r="J2746" i="2"/>
  <c r="F2746" i="2" s="1"/>
  <c r="J2747" i="2"/>
  <c r="F2747" i="2" s="1"/>
  <c r="J2750" i="2"/>
  <c r="F2750" i="2" s="1"/>
  <c r="J2720" i="2"/>
  <c r="F2720" i="2" s="1"/>
  <c r="J2708" i="2"/>
  <c r="F2708" i="2" s="1"/>
  <c r="J2743" i="2"/>
  <c r="F2743" i="2" s="1"/>
  <c r="J2740" i="2"/>
  <c r="F2740" i="2" s="1"/>
  <c r="J2738" i="2"/>
  <c r="F2738" i="2" s="1"/>
  <c r="J2749" i="2"/>
  <c r="F2749" i="2" s="1"/>
  <c r="J2726" i="2"/>
  <c r="F2726" i="2" s="1"/>
  <c r="J2727" i="2"/>
  <c r="F2727" i="2" s="1"/>
  <c r="J2722" i="2"/>
  <c r="F2722" i="2" s="1"/>
  <c r="J2725" i="2"/>
  <c r="F2725" i="2" s="1"/>
  <c r="J2718" i="2"/>
  <c r="F2718" i="2" s="1"/>
  <c r="J2715" i="2"/>
  <c r="F2715" i="2" s="1"/>
  <c r="J2709" i="2"/>
  <c r="F2709" i="2" s="1"/>
  <c r="J2710" i="2"/>
  <c r="F2710" i="2" s="1"/>
  <c r="J2711" i="2"/>
  <c r="F2711" i="2" s="1"/>
  <c r="J2712" i="2"/>
  <c r="F2712" i="2" s="1"/>
  <c r="J2705" i="2"/>
  <c r="F2705" i="2" s="1"/>
  <c r="J2681" i="2"/>
  <c r="F2681" i="2" s="1"/>
  <c r="J2701" i="2"/>
  <c r="F2701" i="2" s="1"/>
  <c r="J2678" i="2"/>
  <c r="F2678" i="2" s="1"/>
  <c r="J2690" i="2"/>
  <c r="F2690" i="2" s="1"/>
  <c r="J2689" i="2"/>
  <c r="F2689" i="2" s="1"/>
  <c r="J2" i="2"/>
  <c r="F2" i="2" s="1"/>
  <c r="J2693" i="2"/>
  <c r="F2693" i="2" s="1"/>
  <c r="J2694" i="2"/>
  <c r="F2694" i="2" s="1"/>
  <c r="J2679" i="2"/>
  <c r="F2679" i="2" s="1"/>
  <c r="J2695" i="2"/>
  <c r="F2695" i="2" s="1"/>
  <c r="J3" i="2"/>
  <c r="F3" i="2" s="1"/>
  <c r="J2656" i="2"/>
  <c r="F2656" i="2" s="1"/>
  <c r="J2683" i="2"/>
  <c r="F2683" i="2" s="1"/>
  <c r="J2684" i="2"/>
  <c r="F2684" i="2" s="1"/>
  <c r="J2677" i="2"/>
  <c r="F2677" i="2" s="1"/>
  <c r="J2665" i="2"/>
  <c r="F2665" i="2" s="1"/>
  <c r="J2682" i="2"/>
  <c r="F2682" i="2" s="1"/>
  <c r="J2696" i="2"/>
  <c r="F2696" i="2" s="1"/>
  <c r="J2700" i="2"/>
  <c r="F2700" i="2" s="1"/>
  <c r="J2674" i="2"/>
  <c r="F2674" i="2" s="1"/>
  <c r="J2691" i="2"/>
  <c r="F2691" i="2" s="1"/>
  <c r="J2658" i="2"/>
  <c r="F2658" i="2" s="1"/>
  <c r="J2671" i="2"/>
  <c r="F2671" i="2" s="1"/>
  <c r="J2668" i="2"/>
  <c r="F2668" i="2" s="1"/>
  <c r="J2686" i="2"/>
  <c r="F2686" i="2" s="1"/>
  <c r="J2675" i="2"/>
  <c r="F2675" i="2" s="1"/>
  <c r="J2706" i="2"/>
  <c r="F2706" i="2" s="1"/>
  <c r="J2702" i="2"/>
  <c r="F2702" i="2" s="1"/>
  <c r="J2703" i="2"/>
  <c r="F2703" i="2" s="1"/>
  <c r="J2680" i="2"/>
  <c r="F2680" i="2" s="1"/>
  <c r="J2699" i="2"/>
  <c r="F2699" i="2" s="1"/>
  <c r="J2697" i="2"/>
  <c r="F2697" i="2" s="1"/>
  <c r="J2657" i="2"/>
  <c r="F2657" i="2" s="1"/>
  <c r="J2685" i="2"/>
  <c r="F2685" i="2" s="1"/>
  <c r="J2676" i="2"/>
  <c r="F2676" i="2" s="1"/>
  <c r="J2687" i="2"/>
  <c r="F2687" i="2" s="1"/>
  <c r="J2666" i="2"/>
  <c r="F2666" i="2" s="1"/>
  <c r="J2669" i="2"/>
  <c r="F2669" i="2" s="1"/>
  <c r="J2692" i="2"/>
  <c r="F2692" i="2" s="1"/>
  <c r="J2673" i="2"/>
  <c r="F2673" i="2" s="1"/>
  <c r="J2670" i="2"/>
  <c r="F2670" i="2" s="1"/>
  <c r="J2659" i="2"/>
  <c r="F2659" i="2" s="1"/>
  <c r="J2667" i="2"/>
  <c r="F2667" i="2" s="1"/>
  <c r="J2688" i="2"/>
  <c r="F2688" i="2" s="1"/>
  <c r="J2672" i="2"/>
  <c r="F2672" i="2" s="1"/>
  <c r="J2663" i="2"/>
  <c r="F2663" i="2" s="1"/>
  <c r="J2698" i="2"/>
  <c r="F2698" i="2" s="1"/>
  <c r="J2704" i="2"/>
  <c r="F2704" i="2" s="1"/>
  <c r="J2660" i="2"/>
  <c r="F2660" i="2" s="1"/>
  <c r="J2647" i="2"/>
  <c r="F2647" i="2" s="1"/>
  <c r="J2634" i="2"/>
  <c r="F2634" i="2" s="1"/>
  <c r="J2649" i="2"/>
  <c r="F2649" i="2" s="1"/>
  <c r="J2645" i="2"/>
  <c r="F2645" i="2" s="1"/>
  <c r="J2650" i="2"/>
  <c r="F2650" i="2" s="1"/>
  <c r="J2631" i="2"/>
  <c r="F2631" i="2" s="1"/>
  <c r="J2639" i="2"/>
  <c r="F2639" i="2" s="1"/>
  <c r="J2638" i="2"/>
  <c r="F2638" i="2" s="1"/>
  <c r="J2661" i="2"/>
  <c r="F2661" i="2" s="1"/>
  <c r="J2632" i="2"/>
  <c r="F2632" i="2" s="1"/>
  <c r="J2642" i="2"/>
  <c r="F2642" i="2" s="1"/>
  <c r="J2655" i="2"/>
  <c r="F2655" i="2" s="1"/>
  <c r="J2629" i="2"/>
  <c r="F2629" i="2" s="1"/>
  <c r="J2648" i="2"/>
  <c r="F2648" i="2" s="1"/>
  <c r="J2643" i="2"/>
  <c r="F2643" i="2" s="1"/>
  <c r="J2644" i="2"/>
  <c r="F2644" i="2" s="1"/>
  <c r="J2651" i="2"/>
  <c r="F2651" i="2" s="1"/>
  <c r="J2641" i="2"/>
  <c r="F2641" i="2" s="1"/>
  <c r="J2628" i="2"/>
  <c r="F2628" i="2" s="1"/>
  <c r="J2652" i="2"/>
  <c r="F2652" i="2" s="1"/>
  <c r="J2637" i="2"/>
  <c r="F2637" i="2" s="1"/>
  <c r="J2626" i="2"/>
  <c r="F2626" i="2" s="1"/>
  <c r="J2653" i="2"/>
  <c r="F2653" i="2" s="1"/>
  <c r="J2635" i="2"/>
  <c r="F2635" i="2" s="1"/>
  <c r="J2627" i="2"/>
  <c r="F2627" i="2" s="1"/>
  <c r="J2654" i="2"/>
  <c r="F2654" i="2" s="1"/>
  <c r="J2646" i="2"/>
  <c r="F2646" i="2" s="1"/>
  <c r="J2640" i="2"/>
  <c r="F2640" i="2" s="1"/>
  <c r="J2636" i="2"/>
  <c r="F2636" i="2" s="1"/>
  <c r="J2633" i="2"/>
  <c r="F2633" i="2" s="1"/>
  <c r="J2630" i="2"/>
  <c r="F2630" i="2" s="1"/>
  <c r="J2625" i="2"/>
  <c r="F2625" i="2" s="1"/>
  <c r="J2621" i="2"/>
  <c r="F2621" i="2" s="1"/>
  <c r="J2622" i="2"/>
  <c r="F2622" i="2" s="1"/>
  <c r="J2623" i="2"/>
  <c r="F2623" i="2" s="1"/>
  <c r="J2624" i="2"/>
  <c r="F2624" i="2" s="1"/>
  <c r="J2620" i="2"/>
  <c r="F2620" i="2" s="1"/>
  <c r="J2604" i="2"/>
  <c r="F2604" i="2" s="1"/>
  <c r="J2605" i="2"/>
  <c r="F2605" i="2" s="1"/>
  <c r="J2606" i="2"/>
  <c r="F2606" i="2" s="1"/>
  <c r="J2596" i="2"/>
  <c r="F2596" i="2" s="1"/>
  <c r="J2597" i="2"/>
  <c r="F2597" i="2" s="1"/>
  <c r="J2607" i="2"/>
  <c r="F2607" i="2" s="1"/>
  <c r="J2608" i="2"/>
  <c r="F2608" i="2" s="1"/>
  <c r="J2609" i="2"/>
  <c r="F2609" i="2" s="1"/>
  <c r="J2610" i="2"/>
  <c r="F2610" i="2" s="1"/>
  <c r="J2611" i="2"/>
  <c r="F2611" i="2" s="1"/>
  <c r="J2612" i="2"/>
  <c r="F2612" i="2" s="1"/>
  <c r="J2613" i="2"/>
  <c r="F2613" i="2" s="1"/>
  <c r="J2614" i="2"/>
  <c r="F2614" i="2" s="1"/>
  <c r="J2603" i="2"/>
  <c r="F2603" i="2" s="1"/>
  <c r="J2619" i="2"/>
  <c r="F2619" i="2" s="1"/>
  <c r="J2600" i="2"/>
  <c r="F2600" i="2" s="1"/>
  <c r="J2602" i="2"/>
  <c r="F2602" i="2" s="1"/>
  <c r="J2615" i="2"/>
  <c r="F2615" i="2" s="1"/>
  <c r="J2616" i="2"/>
  <c r="F2616" i="2" s="1"/>
  <c r="J2617" i="2"/>
  <c r="F2617" i="2" s="1"/>
  <c r="J2618" i="2"/>
  <c r="F2618" i="2" s="1"/>
  <c r="J2601" i="2"/>
  <c r="F2601" i="2" s="1"/>
  <c r="J2598" i="2"/>
  <c r="F2598" i="2" s="1"/>
  <c r="J2599" i="2"/>
  <c r="F2599" i="2" s="1"/>
  <c r="J2595" i="2"/>
  <c r="F2595" i="2" s="1"/>
  <c r="J2594" i="2"/>
  <c r="F2594" i="2" s="1"/>
  <c r="J2591" i="2"/>
  <c r="F2591" i="2" s="1"/>
  <c r="J2592" i="2"/>
  <c r="F2592" i="2" s="1"/>
  <c r="J2593" i="2"/>
  <c r="F2593" i="2" s="1"/>
  <c r="J2571" i="2"/>
  <c r="F2571" i="2" s="1"/>
  <c r="J2572" i="2"/>
  <c r="F2572" i="2" s="1"/>
  <c r="J2573" i="2"/>
  <c r="F2573" i="2" s="1"/>
  <c r="J2574" i="2"/>
  <c r="F2574" i="2" s="1"/>
  <c r="J2575" i="2"/>
  <c r="F2575" i="2" s="1"/>
  <c r="J2576" i="2"/>
  <c r="F2576" i="2" s="1"/>
  <c r="J2552" i="2"/>
  <c r="F2552" i="2" s="1"/>
  <c r="J2590" i="2"/>
  <c r="F2590" i="2" s="1"/>
  <c r="J2544" i="2"/>
  <c r="F2544" i="2" s="1"/>
  <c r="J2513" i="2"/>
  <c r="F2513" i="2" s="1"/>
  <c r="J2584" i="2"/>
  <c r="F2584" i="2" s="1"/>
  <c r="J2577" i="2"/>
  <c r="F2577" i="2" s="1"/>
  <c r="J2561" i="2"/>
  <c r="F2561" i="2" s="1"/>
  <c r="J2570" i="2"/>
  <c r="F2570" i="2" s="1"/>
  <c r="J2560" i="2"/>
  <c r="F2560" i="2" s="1"/>
  <c r="J2554" i="2"/>
  <c r="F2554" i="2" s="1"/>
  <c r="J2563" i="2"/>
  <c r="F2563" i="2" s="1"/>
  <c r="J2075" i="2"/>
  <c r="F2075" i="2" s="1"/>
  <c r="J2578" i="2"/>
  <c r="F2578" i="2" s="1"/>
  <c r="J2553" i="2"/>
  <c r="F2553" i="2" s="1"/>
  <c r="J2585" i="2"/>
  <c r="F2585" i="2" s="1"/>
  <c r="J2558" i="2"/>
  <c r="F2558" i="2" s="1"/>
  <c r="J2569" i="2"/>
  <c r="F2569" i="2" s="1"/>
  <c r="J2555" i="2"/>
  <c r="F2555" i="2" s="1"/>
  <c r="J2073" i="2"/>
  <c r="F2073" i="2" s="1"/>
  <c r="J2588" i="2"/>
  <c r="F2588" i="2" s="1"/>
  <c r="J2559" i="2"/>
  <c r="F2559" i="2" s="1"/>
  <c r="J2081" i="2"/>
  <c r="F2081" i="2" s="1"/>
  <c r="J2564" i="2"/>
  <c r="F2564" i="2" s="1"/>
  <c r="J2547" i="2"/>
  <c r="F2547" i="2" s="1"/>
  <c r="J2548" i="2"/>
  <c r="F2548" i="2" s="1"/>
  <c r="J2556" i="2"/>
  <c r="F2556" i="2" s="1"/>
  <c r="J2562" i="2"/>
  <c r="F2562" i="2" s="1"/>
  <c r="J2579" i="2"/>
  <c r="F2579" i="2" s="1"/>
  <c r="J2580" i="2"/>
  <c r="F2580" i="2" s="1"/>
  <c r="J2581" i="2"/>
  <c r="F2581" i="2" s="1"/>
  <c r="J2586" i="2"/>
  <c r="F2586" i="2" s="1"/>
  <c r="J2082" i="2"/>
  <c r="F2082" i="2" s="1"/>
  <c r="J2083" i="2"/>
  <c r="F2083" i="2" s="1"/>
  <c r="J2568" i="2"/>
  <c r="F2568" i="2" s="1"/>
  <c r="J2074" i="2"/>
  <c r="F2074" i="2" s="1"/>
  <c r="J2084" i="2"/>
  <c r="F2084" i="2" s="1"/>
  <c r="J2549" i="2"/>
  <c r="F2549" i="2" s="1"/>
  <c r="J2550" i="2"/>
  <c r="F2550" i="2" s="1"/>
  <c r="J2565" i="2"/>
  <c r="F2565" i="2" s="1"/>
  <c r="J2582" i="2"/>
  <c r="F2582" i="2" s="1"/>
  <c r="J2076" i="2"/>
  <c r="F2076" i="2" s="1"/>
  <c r="J2080" i="2"/>
  <c r="F2080" i="2" s="1"/>
  <c r="J2587" i="2"/>
  <c r="F2587" i="2" s="1"/>
  <c r="J2566" i="2"/>
  <c r="F2566" i="2" s="1"/>
  <c r="J2567" i="2"/>
  <c r="F2567" i="2" s="1"/>
  <c r="J2557" i="2"/>
  <c r="F2557" i="2" s="1"/>
  <c r="J2551" i="2"/>
  <c r="F2551" i="2" s="1"/>
  <c r="J2583" i="2"/>
  <c r="F2583" i="2" s="1"/>
  <c r="J2077" i="2"/>
  <c r="F2077" i="2" s="1"/>
  <c r="J2589" i="2"/>
  <c r="F2589" i="2" s="1"/>
  <c r="J2545" i="2"/>
  <c r="F2545" i="2" s="1"/>
  <c r="J2546" i="2"/>
  <c r="F2546" i="2" s="1"/>
  <c r="J2875" i="2"/>
  <c r="F2875" i="2" s="1"/>
  <c r="J2876" i="2"/>
  <c r="F2876" i="2" s="1"/>
  <c r="J2877" i="2"/>
  <c r="F2877" i="2" s="1"/>
  <c r="J2878" i="2"/>
  <c r="F2878" i="2" s="1"/>
  <c r="J2879" i="2"/>
  <c r="F2879" i="2" s="1"/>
  <c r="J2863" i="2"/>
  <c r="F2863" i="2" s="1"/>
  <c r="J2864" i="2"/>
  <c r="F2864" i="2" s="1"/>
  <c r="J2865" i="2"/>
  <c r="F2865" i="2" s="1"/>
  <c r="J2866" i="2"/>
  <c r="F2866" i="2" s="1"/>
  <c r="J2511" i="2"/>
  <c r="F2511" i="2" s="1"/>
  <c r="J2504" i="2"/>
  <c r="F2504" i="2" s="1"/>
  <c r="J2867" i="2"/>
  <c r="F2867" i="2" s="1"/>
  <c r="J2868" i="2"/>
  <c r="F2868" i="2" s="1"/>
  <c r="J2869" i="2"/>
  <c r="F2869" i="2" s="1"/>
  <c r="J2522" i="2"/>
  <c r="F2522" i="2" s="1"/>
  <c r="J2536" i="2"/>
  <c r="F2536" i="2" s="1"/>
  <c r="J2870" i="2"/>
  <c r="F2870" i="2" s="1"/>
  <c r="J2515" i="2"/>
  <c r="F2515" i="2" s="1"/>
  <c r="J2516" i="2"/>
  <c r="F2516" i="2" s="1"/>
  <c r="J2871" i="2"/>
  <c r="F2871" i="2" s="1"/>
  <c r="J2537" i="2"/>
  <c r="F2537" i="2" s="1"/>
  <c r="J2872" i="2"/>
  <c r="F2872" i="2" s="1"/>
  <c r="J2873" i="2"/>
  <c r="F2873" i="2" s="1"/>
  <c r="J2880" i="2"/>
  <c r="F2880" i="2" s="1"/>
  <c r="J2517" i="2"/>
  <c r="F2517" i="2" s="1"/>
  <c r="J2538" i="2"/>
  <c r="F2538" i="2" s="1"/>
  <c r="J2539" i="2"/>
  <c r="F2539" i="2" s="1"/>
  <c r="J2881" i="2"/>
  <c r="F2881" i="2" s="1"/>
  <c r="J2882" i="2"/>
  <c r="F2882" i="2" s="1"/>
  <c r="J2883" i="2"/>
  <c r="F2883" i="2" s="1"/>
  <c r="J2884" i="2"/>
  <c r="F2884" i="2" s="1"/>
  <c r="J2518" i="2"/>
  <c r="F2518" i="2" s="1"/>
  <c r="J2519" i="2"/>
  <c r="F2519" i="2" s="1"/>
  <c r="J2523" i="2"/>
  <c r="F2523" i="2" s="1"/>
  <c r="J2524" i="2"/>
  <c r="F2524" i="2" s="1"/>
  <c r="J2525" i="2"/>
  <c r="F2525" i="2" s="1"/>
  <c r="J2512" i="2"/>
  <c r="F2512" i="2" s="1"/>
  <c r="J2526" i="2"/>
  <c r="F2526" i="2" s="1"/>
  <c r="J2527" i="2"/>
  <c r="F2527" i="2" s="1"/>
  <c r="J2540" i="2"/>
  <c r="F2540" i="2" s="1"/>
  <c r="J2541" i="2"/>
  <c r="F2541" i="2" s="1"/>
  <c r="J2528" i="2"/>
  <c r="F2528" i="2" s="1"/>
  <c r="J2529" i="2"/>
  <c r="F2529" i="2" s="1"/>
  <c r="J2542" i="2"/>
  <c r="F2542" i="2" s="1"/>
  <c r="J2530" i="2"/>
  <c r="F2530" i="2" s="1"/>
  <c r="J2531" i="2"/>
  <c r="F2531" i="2" s="1"/>
  <c r="J2505" i="2"/>
  <c r="F2505" i="2" s="1"/>
  <c r="J2532" i="2"/>
  <c r="F2532" i="2" s="1"/>
  <c r="J2533" i="2"/>
  <c r="F2533" i="2" s="1"/>
  <c r="J2520" i="2"/>
  <c r="F2520" i="2" s="1"/>
  <c r="J2521" i="2"/>
  <c r="F2521" i="2" s="1"/>
  <c r="J2534" i="2"/>
  <c r="F2534" i="2" s="1"/>
  <c r="J2543" i="2"/>
  <c r="F2543" i="2" s="1"/>
  <c r="J2535" i="2"/>
  <c r="F2535" i="2" s="1"/>
  <c r="J2507" i="2"/>
  <c r="F2507" i="2" s="1"/>
  <c r="J2874" i="2"/>
  <c r="F2874" i="2" s="1"/>
  <c r="J2506" i="2"/>
  <c r="F2506" i="2" s="1"/>
  <c r="J2514" i="2"/>
  <c r="F2514" i="2" s="1"/>
  <c r="J2508" i="2"/>
  <c r="F2508" i="2" s="1"/>
  <c r="J2509" i="2"/>
  <c r="F2509" i="2" s="1"/>
  <c r="J2510" i="2"/>
  <c r="F2510" i="2" s="1"/>
  <c r="J2456" i="2"/>
  <c r="F2456" i="2" s="1"/>
  <c r="J2457" i="2"/>
  <c r="F2457" i="2" s="1"/>
  <c r="J2458" i="2"/>
  <c r="F2458" i="2" s="1"/>
  <c r="J2459" i="2"/>
  <c r="F2459" i="2" s="1"/>
  <c r="J2460" i="2"/>
  <c r="F2460" i="2" s="1"/>
  <c r="J2461" i="2"/>
  <c r="F2461" i="2" s="1"/>
  <c r="J2462" i="2"/>
  <c r="F2462" i="2" s="1"/>
  <c r="J2463" i="2"/>
  <c r="F2463" i="2" s="1"/>
  <c r="J2464" i="2"/>
  <c r="F2464" i="2" s="1"/>
  <c r="J2465" i="2"/>
  <c r="F2465" i="2" s="1"/>
  <c r="J2466" i="2"/>
  <c r="F2466" i="2" s="1"/>
  <c r="J2467" i="2"/>
  <c r="F2467" i="2" s="1"/>
  <c r="J2468" i="2"/>
  <c r="F2468" i="2" s="1"/>
  <c r="J2469" i="2"/>
  <c r="F2469" i="2" s="1"/>
  <c r="J2470" i="2"/>
  <c r="F2470" i="2" s="1"/>
  <c r="J2471" i="2"/>
  <c r="F2471" i="2" s="1"/>
  <c r="J2472" i="2"/>
  <c r="F2472" i="2" s="1"/>
  <c r="J2473" i="2"/>
  <c r="F2473" i="2" s="1"/>
  <c r="J2474" i="2"/>
  <c r="F2474" i="2" s="1"/>
  <c r="J2475" i="2"/>
  <c r="F2475" i="2" s="1"/>
  <c r="J2476" i="2"/>
  <c r="F2476" i="2" s="1"/>
  <c r="J2477" i="2"/>
  <c r="F2477" i="2" s="1"/>
  <c r="J2478" i="2"/>
  <c r="F2478" i="2" s="1"/>
  <c r="J2479" i="2"/>
  <c r="F2479" i="2" s="1"/>
  <c r="J2480" i="2"/>
  <c r="F2480" i="2" s="1"/>
  <c r="J2481" i="2"/>
  <c r="F2481" i="2" s="1"/>
  <c r="J2482" i="2"/>
  <c r="F2482" i="2" s="1"/>
  <c r="J2483" i="2"/>
  <c r="F2483" i="2" s="1"/>
  <c r="J2484" i="2"/>
  <c r="F2484" i="2" s="1"/>
  <c r="J2485" i="2"/>
  <c r="F2485" i="2" s="1"/>
  <c r="J2486" i="2"/>
  <c r="F2486" i="2" s="1"/>
  <c r="J2487" i="2"/>
  <c r="F2487" i="2" s="1"/>
  <c r="J2488" i="2"/>
  <c r="F2488" i="2" s="1"/>
  <c r="J2489" i="2"/>
  <c r="F2489" i="2" s="1"/>
  <c r="J2490" i="2"/>
  <c r="F2490" i="2" s="1"/>
  <c r="J2491" i="2"/>
  <c r="F2491" i="2" s="1"/>
  <c r="J2492" i="2"/>
  <c r="F2492" i="2" s="1"/>
  <c r="J2493" i="2"/>
  <c r="F2493" i="2" s="1"/>
  <c r="J2494" i="2"/>
  <c r="F2494" i="2" s="1"/>
  <c r="J2495" i="2"/>
  <c r="F2495" i="2" s="1"/>
  <c r="J2496" i="2"/>
  <c r="F2496" i="2" s="1"/>
  <c r="J2497" i="2"/>
  <c r="F2497" i="2" s="1"/>
  <c r="J2498" i="2"/>
  <c r="F2498" i="2" s="1"/>
  <c r="J2499" i="2"/>
  <c r="F2499" i="2" s="1"/>
  <c r="J2500" i="2"/>
  <c r="F2500" i="2" s="1"/>
  <c r="J2501" i="2"/>
  <c r="F2501" i="2" s="1"/>
  <c r="J2502" i="2"/>
  <c r="F2502" i="2" s="1"/>
  <c r="J2503" i="2"/>
  <c r="F2503" i="2" s="1"/>
  <c r="J2454" i="2"/>
  <c r="F2454" i="2" s="1"/>
  <c r="J2455" i="2"/>
  <c r="F2455" i="2" s="1"/>
  <c r="J2451" i="2"/>
  <c r="F2451" i="2" s="1"/>
  <c r="J2452" i="2"/>
  <c r="F2452" i="2" s="1"/>
  <c r="J2453" i="2"/>
  <c r="F2453" i="2" s="1"/>
  <c r="J2449" i="2"/>
  <c r="F2449" i="2" s="1"/>
  <c r="J2450" i="2"/>
  <c r="F2450" i="2" s="1"/>
  <c r="J2445" i="2"/>
  <c r="F2445" i="2" s="1"/>
  <c r="J2446" i="2"/>
  <c r="F2446" i="2" s="1"/>
  <c r="J2447" i="2"/>
  <c r="F2447" i="2" s="1"/>
  <c r="J2448" i="2"/>
  <c r="F2448" i="2" s="1"/>
  <c r="J2336" i="2"/>
  <c r="F2336" i="2" s="1"/>
  <c r="J2337" i="2"/>
  <c r="F2337" i="2" s="1"/>
  <c r="J2338" i="2"/>
  <c r="F2338" i="2" s="1"/>
  <c r="J2400" i="2"/>
  <c r="F2400" i="2" s="1"/>
  <c r="J2372" i="2"/>
  <c r="F2372" i="2" s="1"/>
  <c r="J2401" i="2"/>
  <c r="F2401" i="2" s="1"/>
  <c r="J2402" i="2"/>
  <c r="F2402" i="2" s="1"/>
  <c r="J2403" i="2"/>
  <c r="F2403" i="2" s="1"/>
  <c r="J2404" i="2"/>
  <c r="F2404" i="2" s="1"/>
  <c r="J2405" i="2"/>
  <c r="F2405" i="2" s="1"/>
  <c r="J2406" i="2"/>
  <c r="F2406" i="2" s="1"/>
  <c r="J2407" i="2"/>
  <c r="F2407" i="2" s="1"/>
  <c r="J2408" i="2"/>
  <c r="F2408" i="2" s="1"/>
  <c r="J2409" i="2"/>
  <c r="F2409" i="2" s="1"/>
  <c r="J2410" i="2"/>
  <c r="F2410" i="2" s="1"/>
  <c r="J2411" i="2"/>
  <c r="F2411" i="2" s="1"/>
  <c r="J2412" i="2"/>
  <c r="F2412" i="2" s="1"/>
  <c r="J2413" i="2"/>
  <c r="F2413" i="2" s="1"/>
  <c r="J2414" i="2"/>
  <c r="F2414" i="2" s="1"/>
  <c r="J2415" i="2"/>
  <c r="F2415" i="2" s="1"/>
  <c r="J2416" i="2"/>
  <c r="F2416" i="2" s="1"/>
  <c r="J2417" i="2"/>
  <c r="F2417" i="2" s="1"/>
  <c r="J2418" i="2"/>
  <c r="F2418" i="2" s="1"/>
  <c r="J2419" i="2"/>
  <c r="F2419" i="2" s="1"/>
  <c r="J2420" i="2"/>
  <c r="F2420" i="2" s="1"/>
  <c r="J2421" i="2"/>
  <c r="F2421" i="2" s="1"/>
  <c r="J2422" i="2"/>
  <c r="F2422" i="2" s="1"/>
  <c r="J2423" i="2"/>
  <c r="F2423" i="2" s="1"/>
  <c r="J2424" i="2"/>
  <c r="F2424" i="2" s="1"/>
  <c r="J2425" i="2"/>
  <c r="F2425" i="2" s="1"/>
  <c r="J2426" i="2"/>
  <c r="F2426" i="2" s="1"/>
  <c r="J2427" i="2"/>
  <c r="F2427" i="2" s="1"/>
  <c r="J2428" i="2"/>
  <c r="F2428" i="2" s="1"/>
  <c r="J2430" i="2"/>
  <c r="F2430" i="2" s="1"/>
  <c r="J2431" i="2"/>
  <c r="F2431" i="2" s="1"/>
  <c r="J2432" i="2"/>
  <c r="F2432" i="2" s="1"/>
  <c r="J2433" i="2"/>
  <c r="F2433" i="2" s="1"/>
  <c r="J2429" i="2"/>
  <c r="F2429" i="2" s="1"/>
  <c r="J2434" i="2"/>
  <c r="F2434" i="2" s="1"/>
  <c r="J2436" i="2"/>
  <c r="F2436" i="2" s="1"/>
  <c r="J2437" i="2"/>
  <c r="F2437" i="2" s="1"/>
  <c r="J2438" i="2"/>
  <c r="F2438" i="2" s="1"/>
  <c r="J2439" i="2"/>
  <c r="F2439" i="2" s="1"/>
  <c r="J2435" i="2"/>
  <c r="F2435" i="2" s="1"/>
  <c r="J2440" i="2"/>
  <c r="F2440" i="2" s="1"/>
  <c r="J2441" i="2"/>
  <c r="F2441" i="2" s="1"/>
  <c r="J2442" i="2"/>
  <c r="F2442" i="2" s="1"/>
  <c r="J2443" i="2"/>
  <c r="F2443" i="2" s="1"/>
  <c r="J2444" i="2"/>
  <c r="F2444" i="2" s="1"/>
  <c r="J2335" i="2"/>
  <c r="F2335" i="2" s="1"/>
  <c r="J2292" i="2"/>
  <c r="F2292" i="2" s="1"/>
  <c r="J2293" i="2"/>
  <c r="F2293" i="2" s="1"/>
  <c r="J2389" i="2"/>
  <c r="F2389" i="2" s="1"/>
  <c r="J2390" i="2"/>
  <c r="F2390" i="2" s="1"/>
  <c r="J2391" i="2"/>
  <c r="F2391" i="2" s="1"/>
  <c r="J2392" i="2"/>
  <c r="F2392" i="2" s="1"/>
  <c r="J2393" i="2"/>
  <c r="F2393" i="2" s="1"/>
  <c r="J2284" i="2"/>
  <c r="F2284" i="2" s="1"/>
  <c r="J2285" i="2"/>
  <c r="F2285" i="2" s="1"/>
  <c r="J2323" i="2"/>
  <c r="F2323" i="2" s="1"/>
  <c r="J2324" i="2"/>
  <c r="F2324" i="2" s="1"/>
  <c r="J2325" i="2"/>
  <c r="F2325" i="2" s="1"/>
  <c r="J2326" i="2"/>
  <c r="F2326" i="2" s="1"/>
  <c r="J2394" i="2"/>
  <c r="F2394" i="2" s="1"/>
  <c r="J2359" i="2"/>
  <c r="F2359" i="2" s="1"/>
  <c r="J2395" i="2"/>
  <c r="F2395" i="2" s="1"/>
  <c r="J2396" i="2"/>
  <c r="F2396" i="2" s="1"/>
  <c r="J2397" i="2"/>
  <c r="F2397" i="2" s="1"/>
  <c r="J2398" i="2"/>
  <c r="F2398" i="2" s="1"/>
  <c r="J2399" i="2"/>
  <c r="F2399" i="2" s="1"/>
  <c r="J2386" i="2"/>
  <c r="F2386" i="2" s="1"/>
  <c r="J2387" i="2"/>
  <c r="F2387" i="2" s="1"/>
  <c r="J2388" i="2"/>
  <c r="F2388" i="2" s="1"/>
  <c r="J2380" i="2"/>
  <c r="F2380" i="2" s="1"/>
  <c r="J2381" i="2"/>
  <c r="F2381" i="2" s="1"/>
  <c r="J2382" i="2"/>
  <c r="F2382" i="2" s="1"/>
  <c r="J2383" i="2"/>
  <c r="F2383" i="2" s="1"/>
  <c r="J2384" i="2"/>
  <c r="F2384" i="2" s="1"/>
  <c r="J2385" i="2"/>
  <c r="F2385" i="2" s="1"/>
  <c r="J2353" i="2"/>
  <c r="F2353" i="2" s="1"/>
  <c r="J2354" i="2"/>
  <c r="F2354" i="2" s="1"/>
  <c r="J2355" i="2"/>
  <c r="F2355" i="2" s="1"/>
  <c r="J2356" i="2"/>
  <c r="F2356" i="2" s="1"/>
  <c r="J2357" i="2"/>
  <c r="F2357" i="2" s="1"/>
  <c r="J2358" i="2"/>
  <c r="F2358" i="2" s="1"/>
  <c r="J2360" i="2"/>
  <c r="F2360" i="2" s="1"/>
  <c r="J2361" i="2"/>
  <c r="F2361" i="2" s="1"/>
  <c r="J2362" i="2"/>
  <c r="F2362" i="2" s="1"/>
  <c r="J2363" i="2"/>
  <c r="F2363" i="2" s="1"/>
  <c r="J2364" i="2"/>
  <c r="F2364" i="2" s="1"/>
  <c r="J2365" i="2"/>
  <c r="F2365" i="2" s="1"/>
  <c r="J2366" i="2"/>
  <c r="F2366" i="2" s="1"/>
  <c r="J2367" i="2"/>
  <c r="F2367" i="2" s="1"/>
  <c r="J2368" i="2"/>
  <c r="F2368" i="2" s="1"/>
  <c r="J2369" i="2"/>
  <c r="F2369" i="2" s="1"/>
  <c r="J2370" i="2"/>
  <c r="F2370" i="2" s="1"/>
  <c r="J2371" i="2"/>
  <c r="F2371" i="2" s="1"/>
  <c r="J2373" i="2"/>
  <c r="F2373" i="2" s="1"/>
  <c r="J2374" i="2"/>
  <c r="F2374" i="2" s="1"/>
  <c r="J2375" i="2"/>
  <c r="F2375" i="2" s="1"/>
  <c r="J2376" i="2"/>
  <c r="F2376" i="2" s="1"/>
  <c r="J2377" i="2"/>
  <c r="F2377" i="2" s="1"/>
  <c r="J2378" i="2"/>
  <c r="F2378" i="2" s="1"/>
  <c r="J2379" i="2"/>
  <c r="F2379" i="2" s="1"/>
  <c r="J2350" i="2"/>
  <c r="F2350" i="2" s="1"/>
  <c r="J2351" i="2"/>
  <c r="F2351" i="2" s="1"/>
  <c r="J2352" i="2"/>
  <c r="F2352" i="2" s="1"/>
  <c r="J2302" i="2"/>
  <c r="F2302" i="2" s="1"/>
  <c r="J2303" i="2"/>
  <c r="F2303" i="2" s="1"/>
  <c r="J2304" i="2"/>
  <c r="F2304" i="2" s="1"/>
  <c r="J2305" i="2"/>
  <c r="F2305" i="2" s="1"/>
  <c r="J2306" i="2"/>
  <c r="F2306" i="2" s="1"/>
  <c r="J2307" i="2"/>
  <c r="F2307" i="2" s="1"/>
  <c r="J2308" i="2"/>
  <c r="F2308" i="2" s="1"/>
  <c r="J2309" i="2"/>
  <c r="F2309" i="2" s="1"/>
  <c r="J2310" i="2"/>
  <c r="F2310" i="2" s="1"/>
  <c r="J2311" i="2"/>
  <c r="F2311" i="2" s="1"/>
  <c r="J2312" i="2"/>
  <c r="F2312" i="2" s="1"/>
  <c r="J2313" i="2"/>
  <c r="F2313" i="2" s="1"/>
  <c r="J2314" i="2"/>
  <c r="F2314" i="2" s="1"/>
  <c r="J2315" i="2"/>
  <c r="F2315" i="2" s="1"/>
  <c r="J2316" i="2"/>
  <c r="F2316" i="2" s="1"/>
  <c r="J2317" i="2"/>
  <c r="F2317" i="2" s="1"/>
  <c r="J2318" i="2"/>
  <c r="F2318" i="2" s="1"/>
  <c r="J2319" i="2"/>
  <c r="F2319" i="2" s="1"/>
  <c r="J2320" i="2"/>
  <c r="F2320" i="2" s="1"/>
  <c r="J2321" i="2"/>
  <c r="F2321" i="2" s="1"/>
  <c r="J2322" i="2"/>
  <c r="F2322" i="2" s="1"/>
  <c r="J2327" i="2"/>
  <c r="F2327" i="2" s="1"/>
  <c r="J2328" i="2"/>
  <c r="F2328" i="2" s="1"/>
  <c r="J2329" i="2"/>
  <c r="F2329" i="2" s="1"/>
  <c r="J2330" i="2"/>
  <c r="F2330" i="2" s="1"/>
  <c r="J2331" i="2"/>
  <c r="F2331" i="2" s="1"/>
  <c r="J2332" i="2"/>
  <c r="F2332" i="2" s="1"/>
  <c r="J2333" i="2"/>
  <c r="F2333" i="2" s="1"/>
  <c r="J2334" i="2"/>
  <c r="F2334" i="2" s="1"/>
  <c r="J2339" i="2"/>
  <c r="F2339" i="2" s="1"/>
  <c r="J2340" i="2"/>
  <c r="F2340" i="2" s="1"/>
  <c r="J2341" i="2"/>
  <c r="F2341" i="2" s="1"/>
  <c r="J2342" i="2"/>
  <c r="F2342" i="2" s="1"/>
  <c r="J2343" i="2"/>
  <c r="F2343" i="2" s="1"/>
  <c r="J2344" i="2"/>
  <c r="F2344" i="2" s="1"/>
  <c r="J2345" i="2"/>
  <c r="F2345" i="2" s="1"/>
  <c r="J2346" i="2"/>
  <c r="F2346" i="2" s="1"/>
  <c r="J2347" i="2"/>
  <c r="F2347" i="2" s="1"/>
  <c r="J2348" i="2"/>
  <c r="F2348" i="2" s="1"/>
  <c r="J2349" i="2"/>
  <c r="F2349" i="2" s="1"/>
  <c r="J2300" i="2"/>
  <c r="F2300" i="2" s="1"/>
  <c r="J2301" i="2"/>
  <c r="F2301" i="2" s="1"/>
  <c r="J2299" i="2"/>
  <c r="F2299" i="2" s="1"/>
  <c r="J2282" i="2"/>
  <c r="F2282" i="2" s="1"/>
  <c r="J2283" i="2"/>
  <c r="F2283" i="2" s="1"/>
  <c r="J2286" i="2"/>
  <c r="F2286" i="2" s="1"/>
  <c r="J2287" i="2"/>
  <c r="F2287" i="2" s="1"/>
  <c r="J2288" i="2"/>
  <c r="F2288" i="2" s="1"/>
  <c r="J2289" i="2"/>
  <c r="F2289" i="2" s="1"/>
  <c r="J2290" i="2"/>
  <c r="F2290" i="2" s="1"/>
  <c r="J2291" i="2"/>
  <c r="F2291" i="2" s="1"/>
  <c r="J2294" i="2"/>
  <c r="F2294" i="2" s="1"/>
  <c r="J2295" i="2"/>
  <c r="F2295" i="2" s="1"/>
  <c r="J2296" i="2"/>
  <c r="F2296" i="2" s="1"/>
  <c r="J2297" i="2"/>
  <c r="F2297" i="2" s="1"/>
  <c r="J2298" i="2"/>
  <c r="F2298" i="2" s="1"/>
  <c r="J2221" i="2"/>
  <c r="F2221" i="2" s="1"/>
  <c r="J2222" i="2"/>
  <c r="F2222" i="2" s="1"/>
  <c r="J2223" i="2"/>
  <c r="F2223" i="2" s="1"/>
  <c r="J2224" i="2"/>
  <c r="F2224" i="2" s="1"/>
  <c r="J2225" i="2"/>
  <c r="F2225" i="2" s="1"/>
  <c r="J2226" i="2"/>
  <c r="F2226" i="2" s="1"/>
  <c r="J2227" i="2"/>
  <c r="F2227" i="2" s="1"/>
  <c r="J2228" i="2"/>
  <c r="F2228" i="2" s="1"/>
  <c r="J2229" i="2"/>
  <c r="F2229" i="2" s="1"/>
  <c r="J2230" i="2"/>
  <c r="F2230" i="2" s="1"/>
  <c r="J2231" i="2"/>
  <c r="F2231" i="2" s="1"/>
  <c r="J2232" i="2"/>
  <c r="F2232" i="2" s="1"/>
  <c r="J2233" i="2"/>
  <c r="F2233" i="2" s="1"/>
  <c r="J2234" i="2"/>
  <c r="F2234" i="2" s="1"/>
  <c r="J2235" i="2"/>
  <c r="F2235" i="2" s="1"/>
  <c r="J2236" i="2"/>
  <c r="F2236" i="2" s="1"/>
  <c r="J2237" i="2"/>
  <c r="F2237" i="2" s="1"/>
  <c r="J2238" i="2"/>
  <c r="F2238" i="2" s="1"/>
  <c r="J2239" i="2"/>
  <c r="F2239" i="2" s="1"/>
  <c r="J2240" i="2"/>
  <c r="F2240" i="2" s="1"/>
  <c r="J2241" i="2"/>
  <c r="F2241" i="2" s="1"/>
  <c r="J2242" i="2"/>
  <c r="F2242" i="2" s="1"/>
  <c r="J2243" i="2"/>
  <c r="F2243" i="2" s="1"/>
  <c r="J2244" i="2"/>
  <c r="F2244" i="2" s="1"/>
  <c r="J2245" i="2"/>
  <c r="F2245" i="2" s="1"/>
  <c r="J2246" i="2"/>
  <c r="F2246" i="2" s="1"/>
  <c r="J2247" i="2"/>
  <c r="F2247" i="2" s="1"/>
  <c r="J2248" i="2"/>
  <c r="F2248" i="2" s="1"/>
  <c r="J2249" i="2"/>
  <c r="F2249" i="2" s="1"/>
  <c r="J2250" i="2"/>
  <c r="F2250" i="2" s="1"/>
  <c r="J2251" i="2"/>
  <c r="F2251" i="2" s="1"/>
  <c r="J2252" i="2"/>
  <c r="F2252" i="2" s="1"/>
  <c r="J2253" i="2"/>
  <c r="F2253" i="2" s="1"/>
  <c r="J2254" i="2"/>
  <c r="F2254" i="2" s="1"/>
  <c r="J2255" i="2"/>
  <c r="F2255" i="2" s="1"/>
  <c r="J2256" i="2"/>
  <c r="F2256" i="2" s="1"/>
  <c r="J2257" i="2"/>
  <c r="F2257" i="2" s="1"/>
  <c r="J2258" i="2"/>
  <c r="F2258" i="2" s="1"/>
  <c r="J2259" i="2"/>
  <c r="F2259" i="2" s="1"/>
  <c r="J2260" i="2"/>
  <c r="F2260" i="2" s="1"/>
  <c r="J2261" i="2"/>
  <c r="F2261" i="2" s="1"/>
  <c r="J2262" i="2"/>
  <c r="F2262" i="2" s="1"/>
  <c r="J2264" i="2"/>
  <c r="F2264" i="2" s="1"/>
  <c r="J2265" i="2"/>
  <c r="F2265" i="2" s="1"/>
  <c r="J2218" i="2"/>
  <c r="F2218" i="2" s="1"/>
  <c r="J2277" i="2"/>
  <c r="F2277" i="2" s="1"/>
  <c r="J2278" i="2"/>
  <c r="F2278" i="2" s="1"/>
  <c r="J2279" i="2"/>
  <c r="F2279" i="2" s="1"/>
  <c r="J2280" i="2"/>
  <c r="F2280" i="2" s="1"/>
  <c r="J2172" i="2"/>
  <c r="F2172" i="2" s="1"/>
  <c r="J2173" i="2"/>
  <c r="F2173" i="2" s="1"/>
  <c r="J2219" i="2"/>
  <c r="F2219" i="2" s="1"/>
  <c r="J2220" i="2"/>
  <c r="F2220" i="2" s="1"/>
  <c r="J2217" i="2"/>
  <c r="F2217" i="2" s="1"/>
  <c r="J2215" i="2"/>
  <c r="F2215" i="2" s="1"/>
  <c r="J2214" i="2"/>
  <c r="F2214" i="2" s="1"/>
  <c r="J2266" i="2"/>
  <c r="F2266" i="2" s="1"/>
  <c r="J2267" i="2"/>
  <c r="F2267" i="2" s="1"/>
  <c r="J2268" i="2"/>
  <c r="F2268" i="2" s="1"/>
  <c r="J2270" i="2"/>
  <c r="F2270" i="2" s="1"/>
  <c r="J2271" i="2"/>
  <c r="F2271" i="2" s="1"/>
  <c r="J2272" i="2"/>
  <c r="F2272" i="2" s="1"/>
  <c r="J2273" i="2"/>
  <c r="F2273" i="2" s="1"/>
  <c r="J2274" i="2"/>
  <c r="F2274" i="2" s="1"/>
  <c r="J2275" i="2"/>
  <c r="F2275" i="2" s="1"/>
  <c r="J2276" i="2"/>
  <c r="F2276" i="2" s="1"/>
  <c r="J2177" i="2"/>
  <c r="F2177" i="2" s="1"/>
  <c r="J2178" i="2"/>
  <c r="F2178" i="2" s="1"/>
  <c r="J2179" i="2"/>
  <c r="F2179" i="2" s="1"/>
  <c r="J2180" i="2"/>
  <c r="F2180" i="2" s="1"/>
  <c r="J2181" i="2"/>
  <c r="F2181" i="2" s="1"/>
  <c r="J2182" i="2"/>
  <c r="F2182" i="2" s="1"/>
  <c r="J2183" i="2"/>
  <c r="F2183" i="2" s="1"/>
  <c r="J2184" i="2"/>
  <c r="F2184" i="2" s="1"/>
  <c r="J2185" i="2"/>
  <c r="F2185" i="2" s="1"/>
  <c r="J2186" i="2"/>
  <c r="F2186" i="2" s="1"/>
  <c r="J2187" i="2"/>
  <c r="F2187" i="2" s="1"/>
  <c r="J2188" i="2"/>
  <c r="F2188" i="2" s="1"/>
  <c r="J2189" i="2"/>
  <c r="F2189" i="2" s="1"/>
  <c r="J2190" i="2"/>
  <c r="F2190" i="2" s="1"/>
  <c r="J2191" i="2"/>
  <c r="F2191" i="2" s="1"/>
  <c r="J2192" i="2"/>
  <c r="F2192" i="2" s="1"/>
  <c r="J2193" i="2"/>
  <c r="F2193" i="2" s="1"/>
  <c r="J2194" i="2"/>
  <c r="F2194" i="2" s="1"/>
  <c r="J2263" i="2"/>
  <c r="F2263" i="2" s="1"/>
  <c r="J2195" i="2"/>
  <c r="F2195" i="2" s="1"/>
  <c r="J2196" i="2"/>
  <c r="F2196" i="2" s="1"/>
  <c r="J2197" i="2"/>
  <c r="F2197" i="2" s="1"/>
  <c r="J2198" i="2"/>
  <c r="F2198" i="2" s="1"/>
  <c r="J2199" i="2"/>
  <c r="F2199" i="2" s="1"/>
  <c r="J2269" i="2"/>
  <c r="F2269" i="2" s="1"/>
  <c r="J2200" i="2"/>
  <c r="F2200" i="2" s="1"/>
  <c r="J2201" i="2"/>
  <c r="F2201" i="2" s="1"/>
  <c r="J2202" i="2"/>
  <c r="F2202" i="2" s="1"/>
  <c r="J2203" i="2"/>
  <c r="F2203" i="2" s="1"/>
  <c r="J2204" i="2"/>
  <c r="F2204" i="2" s="1"/>
  <c r="J2205" i="2"/>
  <c r="F2205" i="2" s="1"/>
  <c r="J2206" i="2"/>
  <c r="F2206" i="2" s="1"/>
  <c r="J2207" i="2"/>
  <c r="F2207" i="2" s="1"/>
  <c r="J2208" i="2"/>
  <c r="F2208" i="2" s="1"/>
  <c r="J2209" i="2"/>
  <c r="F2209" i="2" s="1"/>
  <c r="J2210" i="2"/>
  <c r="F2210" i="2" s="1"/>
  <c r="J2216" i="2"/>
  <c r="F2216" i="2" s="1"/>
  <c r="J2211" i="2"/>
  <c r="F2211" i="2" s="1"/>
  <c r="J2212" i="2"/>
  <c r="F2212" i="2" s="1"/>
  <c r="J2213" i="2"/>
  <c r="F2213" i="2" s="1"/>
  <c r="J2169" i="2"/>
  <c r="F2169" i="2" s="1"/>
  <c r="J2281" i="2"/>
  <c r="F2281" i="2" s="1"/>
  <c r="J2174" i="2"/>
  <c r="F2174" i="2" s="1"/>
  <c r="J2175" i="2"/>
  <c r="F2175" i="2" s="1"/>
  <c r="J2176" i="2"/>
  <c r="F2176" i="2" s="1"/>
  <c r="J2170" i="2"/>
  <c r="F2170" i="2" s="1"/>
  <c r="J2124" i="2"/>
  <c r="F2124" i="2" s="1"/>
  <c r="J2126" i="2"/>
  <c r="F2126" i="2" s="1"/>
  <c r="J2127" i="2"/>
  <c r="F2127" i="2" s="1"/>
  <c r="J2128" i="2"/>
  <c r="F2128" i="2" s="1"/>
  <c r="J2129" i="2"/>
  <c r="F2129" i="2" s="1"/>
  <c r="J2130" i="2"/>
  <c r="F2130" i="2" s="1"/>
  <c r="J2131" i="2"/>
  <c r="F2131" i="2" s="1"/>
  <c r="J2132" i="2"/>
  <c r="F2132" i="2" s="1"/>
  <c r="J2133" i="2"/>
  <c r="F2133" i="2" s="1"/>
  <c r="J2134" i="2"/>
  <c r="F2134" i="2" s="1"/>
  <c r="J2135" i="2"/>
  <c r="F2135" i="2" s="1"/>
  <c r="J2136" i="2"/>
  <c r="F2136" i="2" s="1"/>
  <c r="J2137" i="2"/>
  <c r="F2137" i="2" s="1"/>
  <c r="J2138" i="2"/>
  <c r="F2138" i="2" s="1"/>
  <c r="J2139" i="2"/>
  <c r="F2139" i="2" s="1"/>
  <c r="J2140" i="2"/>
  <c r="F2140" i="2" s="1"/>
  <c r="J2141" i="2"/>
  <c r="F2141" i="2" s="1"/>
  <c r="J2142" i="2"/>
  <c r="F2142" i="2" s="1"/>
  <c r="J2143" i="2"/>
  <c r="F2143" i="2" s="1"/>
  <c r="J2144" i="2"/>
  <c r="F2144" i="2" s="1"/>
  <c r="J2145" i="2"/>
  <c r="F2145" i="2" s="1"/>
  <c r="J2146" i="2"/>
  <c r="F2146" i="2" s="1"/>
  <c r="J2147" i="2"/>
  <c r="F2147" i="2" s="1"/>
  <c r="J2148" i="2"/>
  <c r="F2148" i="2" s="1"/>
  <c r="J2149" i="2"/>
  <c r="F2149" i="2" s="1"/>
  <c r="J2150" i="2"/>
  <c r="F2150" i="2" s="1"/>
  <c r="J2151" i="2"/>
  <c r="F2151" i="2" s="1"/>
  <c r="J2152" i="2"/>
  <c r="F2152" i="2" s="1"/>
  <c r="J2153" i="2"/>
  <c r="F2153" i="2" s="1"/>
  <c r="J2154" i="2"/>
  <c r="F2154" i="2" s="1"/>
  <c r="J2155" i="2"/>
  <c r="F2155" i="2" s="1"/>
  <c r="J2156" i="2"/>
  <c r="F2156" i="2" s="1"/>
  <c r="J2157" i="2"/>
  <c r="F2157" i="2" s="1"/>
  <c r="J2072" i="2"/>
  <c r="F2072" i="2" s="1"/>
  <c r="J2158" i="2"/>
  <c r="F2158" i="2" s="1"/>
  <c r="J2159" i="2"/>
  <c r="F2159" i="2" s="1"/>
  <c r="J2160" i="2"/>
  <c r="F2160" i="2" s="1"/>
  <c r="J2161" i="2"/>
  <c r="F2161" i="2" s="1"/>
  <c r="J2162" i="2"/>
  <c r="F2162" i="2" s="1"/>
  <c r="J2163" i="2"/>
  <c r="F2163" i="2" s="1"/>
  <c r="J2079" i="2"/>
  <c r="F2079" i="2" s="1"/>
  <c r="J2164" i="2"/>
  <c r="F2164" i="2" s="1"/>
  <c r="J2165" i="2"/>
  <c r="F2165" i="2" s="1"/>
  <c r="J2166" i="2"/>
  <c r="F2166" i="2" s="1"/>
  <c r="J2167" i="2"/>
  <c r="F2167" i="2" s="1"/>
  <c r="J2168" i="2"/>
  <c r="F2168" i="2" s="1"/>
  <c r="J2171" i="2"/>
  <c r="F2171" i="2" s="1"/>
  <c r="J2121" i="2"/>
  <c r="F2121" i="2" s="1"/>
  <c r="J2125" i="2"/>
  <c r="F2125" i="2" s="1"/>
  <c r="J2122" i="2"/>
  <c r="F2122" i="2" s="1"/>
  <c r="J2123" i="2"/>
  <c r="F2123" i="2" s="1"/>
  <c r="J2070" i="2"/>
  <c r="F2070" i="2" s="1"/>
  <c r="J2071" i="2"/>
  <c r="F2071" i="2" s="1"/>
  <c r="J2078" i="2"/>
  <c r="F2078" i="2" s="1"/>
  <c r="J2085" i="2"/>
  <c r="F2085" i="2" s="1"/>
  <c r="J2086" i="2"/>
  <c r="F2086" i="2" s="1"/>
  <c r="J2087" i="2"/>
  <c r="F2087" i="2" s="1"/>
  <c r="J2088" i="2"/>
  <c r="F2088" i="2" s="1"/>
  <c r="J2089" i="2"/>
  <c r="F2089" i="2" s="1"/>
  <c r="J2090" i="2"/>
  <c r="F2090" i="2" s="1"/>
  <c r="J2091" i="2"/>
  <c r="F2091" i="2" s="1"/>
  <c r="J2092" i="2"/>
  <c r="F2092" i="2" s="1"/>
  <c r="J2093" i="2"/>
  <c r="F2093" i="2" s="1"/>
  <c r="J2094" i="2"/>
  <c r="F2094" i="2" s="1"/>
  <c r="J2095" i="2"/>
  <c r="F2095" i="2" s="1"/>
  <c r="J2096" i="2"/>
  <c r="F2096" i="2" s="1"/>
  <c r="J2097" i="2"/>
  <c r="F2097" i="2" s="1"/>
  <c r="J2098" i="2"/>
  <c r="F2098" i="2" s="1"/>
  <c r="J2099" i="2"/>
  <c r="F2099" i="2" s="1"/>
  <c r="J2100" i="2"/>
  <c r="F2100" i="2" s="1"/>
  <c r="J2101" i="2"/>
  <c r="F2101" i="2" s="1"/>
  <c r="J2102" i="2"/>
  <c r="F2102" i="2" s="1"/>
  <c r="J2103" i="2"/>
  <c r="F2103" i="2" s="1"/>
  <c r="J2104" i="2"/>
  <c r="F2104" i="2" s="1"/>
  <c r="J2105" i="2"/>
  <c r="F2105" i="2" s="1"/>
  <c r="J2106" i="2"/>
  <c r="F2106" i="2" s="1"/>
  <c r="J2107" i="2"/>
  <c r="F2107" i="2" s="1"/>
  <c r="J2108" i="2"/>
  <c r="F2108" i="2" s="1"/>
  <c r="J2109" i="2"/>
  <c r="F2109" i="2" s="1"/>
  <c r="J2110" i="2"/>
  <c r="F2110" i="2" s="1"/>
  <c r="J2111" i="2"/>
  <c r="F2111" i="2" s="1"/>
  <c r="J2112" i="2"/>
  <c r="F2112" i="2" s="1"/>
  <c r="J2113" i="2"/>
  <c r="F2113" i="2" s="1"/>
  <c r="J2114" i="2"/>
  <c r="F2114" i="2" s="1"/>
  <c r="J2115" i="2"/>
  <c r="F2115" i="2" s="1"/>
  <c r="J2116" i="2"/>
  <c r="F2116" i="2" s="1"/>
  <c r="J2117" i="2"/>
  <c r="F2117" i="2" s="1"/>
  <c r="J2118" i="2"/>
  <c r="F2118" i="2" s="1"/>
  <c r="J2119" i="2"/>
  <c r="F2119" i="2" s="1"/>
  <c r="J2120" i="2"/>
  <c r="F2120" i="2" s="1"/>
  <c r="J2067" i="2"/>
  <c r="F2067" i="2" s="1"/>
  <c r="J2068" i="2"/>
  <c r="F2068" i="2" s="1"/>
  <c r="J2069" i="2"/>
  <c r="F2069" i="2" s="1"/>
  <c r="J2049" i="2"/>
  <c r="F2049" i="2" s="1"/>
  <c r="J2050" i="2"/>
  <c r="F2050" i="2" s="1"/>
  <c r="J2051" i="2"/>
  <c r="F2051" i="2" s="1"/>
  <c r="J2052" i="2"/>
  <c r="F2052" i="2" s="1"/>
  <c r="J2053" i="2"/>
  <c r="F2053" i="2" s="1"/>
  <c r="J2054" i="2"/>
  <c r="F2054" i="2" s="1"/>
  <c r="J2055" i="2"/>
  <c r="F2055" i="2" s="1"/>
  <c r="J2056" i="2"/>
  <c r="F2056" i="2" s="1"/>
  <c r="J2057" i="2"/>
  <c r="F2057" i="2" s="1"/>
  <c r="J2058" i="2"/>
  <c r="F2058" i="2" s="1"/>
  <c r="J2059" i="2"/>
  <c r="F2059" i="2" s="1"/>
  <c r="J2060" i="2"/>
  <c r="F2060" i="2" s="1"/>
  <c r="J2061" i="2"/>
  <c r="F2061" i="2" s="1"/>
  <c r="J2062" i="2"/>
  <c r="F2062" i="2" s="1"/>
  <c r="J2063" i="2"/>
  <c r="F2063" i="2" s="1"/>
  <c r="J2064" i="2"/>
  <c r="F2064" i="2" s="1"/>
  <c r="J2065" i="2"/>
  <c r="F2065" i="2" s="1"/>
  <c r="J2066" i="2"/>
  <c r="F2066" i="2" s="1"/>
  <c r="J2045" i="2"/>
  <c r="F2045" i="2" s="1"/>
  <c r="J2046" i="2"/>
  <c r="F2046" i="2" s="1"/>
  <c r="J2047" i="2"/>
  <c r="F2047" i="2" s="1"/>
  <c r="J2048" i="2"/>
  <c r="F2048" i="2" s="1"/>
  <c r="J2025" i="2"/>
  <c r="F2025" i="2" s="1"/>
  <c r="J2026" i="2"/>
  <c r="F2026" i="2" s="1"/>
  <c r="J2027" i="2"/>
  <c r="F2027" i="2" s="1"/>
  <c r="J2028" i="2"/>
  <c r="F2028" i="2" s="1"/>
  <c r="J2029" i="2"/>
  <c r="F2029" i="2" s="1"/>
  <c r="J2030" i="2"/>
  <c r="F2030" i="2" s="1"/>
  <c r="J2031" i="2"/>
  <c r="F2031" i="2" s="1"/>
  <c r="J2032" i="2"/>
  <c r="F2032" i="2" s="1"/>
  <c r="J2033" i="2"/>
  <c r="F2033" i="2" s="1"/>
  <c r="J2034" i="2"/>
  <c r="F2034" i="2" s="1"/>
  <c r="J2035" i="2"/>
  <c r="F2035" i="2" s="1"/>
  <c r="J2036" i="2"/>
  <c r="F2036" i="2" s="1"/>
  <c r="J2037" i="2"/>
  <c r="F2037" i="2" s="1"/>
  <c r="J2038" i="2"/>
  <c r="F2038" i="2" s="1"/>
  <c r="J2039" i="2"/>
  <c r="F2039" i="2" s="1"/>
  <c r="J2040" i="2"/>
  <c r="F2040" i="2" s="1"/>
  <c r="J2041" i="2"/>
  <c r="F2041" i="2" s="1"/>
  <c r="J2042" i="2"/>
  <c r="F2042" i="2" s="1"/>
  <c r="J2043" i="2"/>
  <c r="F2043" i="2" s="1"/>
  <c r="J2044" i="2"/>
  <c r="F2044" i="2" s="1"/>
  <c r="J2021" i="2"/>
  <c r="F2021" i="2" s="1"/>
  <c r="J2022" i="2"/>
  <c r="F2022" i="2" s="1"/>
  <c r="J2023" i="2"/>
  <c r="F2023" i="2" s="1"/>
  <c r="J2024" i="2"/>
  <c r="F2024" i="2" s="1"/>
  <c r="J2014" i="2"/>
  <c r="F2014" i="2" s="1"/>
  <c r="J2015" i="2"/>
  <c r="F2015" i="2" s="1"/>
  <c r="J2016" i="2"/>
  <c r="F2016" i="2" s="1"/>
  <c r="J2017" i="2"/>
  <c r="F2017" i="2" s="1"/>
  <c r="J2018" i="2"/>
  <c r="F2018" i="2" s="1"/>
  <c r="J2019" i="2"/>
  <c r="F2019" i="2" s="1"/>
  <c r="J2020" i="2"/>
  <c r="F2020" i="2" s="1"/>
  <c r="J1942" i="2"/>
  <c r="F1942" i="2" s="1"/>
  <c r="J1943" i="2"/>
  <c r="F1943" i="2" s="1"/>
  <c r="J1944" i="2"/>
  <c r="F1944" i="2" s="1"/>
  <c r="J1945" i="2"/>
  <c r="F1945" i="2" s="1"/>
  <c r="J1946" i="2"/>
  <c r="F1946" i="2" s="1"/>
  <c r="J1947" i="2"/>
  <c r="F1947" i="2" s="1"/>
  <c r="J1948" i="2"/>
  <c r="F1948" i="2" s="1"/>
  <c r="J1949" i="2"/>
  <c r="F1949" i="2" s="1"/>
  <c r="J1950" i="2"/>
  <c r="F1950" i="2" s="1"/>
  <c r="J1951" i="2"/>
  <c r="F1951" i="2" s="1"/>
  <c r="J1952" i="2"/>
  <c r="F1952" i="2" s="1"/>
  <c r="J1953" i="2"/>
  <c r="F1953" i="2" s="1"/>
  <c r="J1954" i="2"/>
  <c r="F1954" i="2" s="1"/>
  <c r="J1955" i="2"/>
  <c r="F1955" i="2" s="1"/>
  <c r="J1956" i="2"/>
  <c r="F1956" i="2" s="1"/>
  <c r="J1957" i="2"/>
  <c r="F1957" i="2" s="1"/>
  <c r="J1958" i="2"/>
  <c r="F1958" i="2" s="1"/>
  <c r="J1959" i="2"/>
  <c r="F1959" i="2" s="1"/>
  <c r="J1960" i="2"/>
  <c r="F1960" i="2" s="1"/>
  <c r="J1961" i="2"/>
  <c r="F1961" i="2" s="1"/>
  <c r="J1962" i="2"/>
  <c r="F1962" i="2" s="1"/>
  <c r="J1963" i="2"/>
  <c r="F1963" i="2" s="1"/>
  <c r="J1964" i="2"/>
  <c r="F1964" i="2" s="1"/>
  <c r="J1965" i="2"/>
  <c r="F1965" i="2" s="1"/>
  <c r="J1966" i="2"/>
  <c r="F1966" i="2" s="1"/>
  <c r="J1967" i="2"/>
  <c r="F1967" i="2" s="1"/>
  <c r="J1968" i="2"/>
  <c r="F1968" i="2" s="1"/>
  <c r="J1969" i="2"/>
  <c r="F1969" i="2" s="1"/>
  <c r="J1970" i="2"/>
  <c r="F1970" i="2" s="1"/>
  <c r="J1971" i="2"/>
  <c r="F1971" i="2" s="1"/>
  <c r="J1972" i="2"/>
  <c r="F1972" i="2" s="1"/>
  <c r="J1973" i="2"/>
  <c r="F1973" i="2" s="1"/>
  <c r="J1974" i="2"/>
  <c r="F1974" i="2" s="1"/>
  <c r="J1975" i="2"/>
  <c r="F1975" i="2" s="1"/>
  <c r="J1976" i="2"/>
  <c r="F1976" i="2" s="1"/>
  <c r="J1977" i="2"/>
  <c r="F1977" i="2" s="1"/>
  <c r="J1978" i="2"/>
  <c r="F1978" i="2" s="1"/>
  <c r="J1979" i="2"/>
  <c r="F1979" i="2" s="1"/>
  <c r="J1980" i="2"/>
  <c r="F1980" i="2" s="1"/>
  <c r="J1981" i="2"/>
  <c r="F1981" i="2" s="1"/>
  <c r="J1982" i="2"/>
  <c r="F1982" i="2" s="1"/>
  <c r="J1983" i="2"/>
  <c r="F1983" i="2" s="1"/>
  <c r="J1984" i="2"/>
  <c r="F1984" i="2" s="1"/>
  <c r="J1985" i="2"/>
  <c r="F1985" i="2" s="1"/>
  <c r="J1986" i="2"/>
  <c r="F1986" i="2" s="1"/>
  <c r="J1987" i="2"/>
  <c r="F1987" i="2" s="1"/>
  <c r="J1988" i="2"/>
  <c r="F1988" i="2" s="1"/>
  <c r="J1989" i="2"/>
  <c r="F1989" i="2" s="1"/>
  <c r="J1990" i="2"/>
  <c r="F1990" i="2" s="1"/>
  <c r="J1991" i="2"/>
  <c r="F1991" i="2" s="1"/>
  <c r="J1992" i="2"/>
  <c r="F1992" i="2" s="1"/>
  <c r="J1993" i="2"/>
  <c r="F1993" i="2" s="1"/>
  <c r="J1994" i="2"/>
  <c r="F1994" i="2" s="1"/>
  <c r="J1995" i="2"/>
  <c r="F1995" i="2" s="1"/>
  <c r="J1996" i="2"/>
  <c r="F1996" i="2" s="1"/>
  <c r="J1997" i="2"/>
  <c r="F1997" i="2" s="1"/>
  <c r="J1998" i="2"/>
  <c r="F1998" i="2" s="1"/>
  <c r="J1999" i="2"/>
  <c r="F1999" i="2" s="1"/>
  <c r="J2000" i="2"/>
  <c r="F2000" i="2" s="1"/>
  <c r="J2001" i="2"/>
  <c r="F2001" i="2" s="1"/>
  <c r="J2002" i="2"/>
  <c r="F2002" i="2" s="1"/>
  <c r="J2003" i="2"/>
  <c r="F2003" i="2" s="1"/>
  <c r="J2004" i="2"/>
  <c r="F2004" i="2" s="1"/>
  <c r="J2005" i="2"/>
  <c r="F2005" i="2" s="1"/>
  <c r="J2006" i="2"/>
  <c r="F2006" i="2" s="1"/>
  <c r="J2007" i="2"/>
  <c r="F2007" i="2" s="1"/>
  <c r="J2008" i="2"/>
  <c r="F2008" i="2" s="1"/>
  <c r="J2009" i="2"/>
  <c r="F2009" i="2" s="1"/>
  <c r="J2010" i="2"/>
  <c r="F2010" i="2" s="1"/>
  <c r="J2011" i="2"/>
  <c r="F2011" i="2" s="1"/>
  <c r="J2012" i="2"/>
  <c r="F2012" i="2" s="1"/>
  <c r="J2013" i="2"/>
  <c r="F2013" i="2" s="1"/>
  <c r="J1941" i="2"/>
  <c r="F1941" i="2" s="1"/>
  <c r="J1937" i="2"/>
  <c r="F1937" i="2" s="1"/>
  <c r="J1938" i="2"/>
  <c r="F1938" i="2" s="1"/>
  <c r="J1939" i="2"/>
  <c r="F1939" i="2" s="1"/>
  <c r="J1940" i="2"/>
  <c r="F1940" i="2" s="1"/>
  <c r="J1887" i="2"/>
  <c r="F1887" i="2" s="1"/>
  <c r="J1888" i="2"/>
  <c r="F1888" i="2" s="1"/>
  <c r="J1889" i="2"/>
  <c r="F1889" i="2" s="1"/>
  <c r="J1890" i="2"/>
  <c r="F1890" i="2" s="1"/>
  <c r="J1891" i="2"/>
  <c r="F1891" i="2" s="1"/>
  <c r="J1892" i="2"/>
  <c r="F1892" i="2" s="1"/>
  <c r="J1893" i="2"/>
  <c r="F1893" i="2" s="1"/>
  <c r="J1894" i="2"/>
  <c r="F1894" i="2" s="1"/>
  <c r="J1895" i="2"/>
  <c r="F1895" i="2" s="1"/>
  <c r="J1896" i="2"/>
  <c r="F1896" i="2" s="1"/>
  <c r="J1897" i="2"/>
  <c r="F1897" i="2" s="1"/>
  <c r="J1898" i="2"/>
  <c r="F1898" i="2" s="1"/>
  <c r="J1899" i="2"/>
  <c r="F1899" i="2" s="1"/>
  <c r="J1900" i="2"/>
  <c r="F1900" i="2" s="1"/>
  <c r="J1901" i="2"/>
  <c r="F1901" i="2" s="1"/>
  <c r="J1902" i="2"/>
  <c r="F1902" i="2" s="1"/>
  <c r="J1903" i="2"/>
  <c r="F1903" i="2" s="1"/>
  <c r="J1904" i="2"/>
  <c r="F1904" i="2" s="1"/>
  <c r="J1905" i="2"/>
  <c r="F1905" i="2" s="1"/>
  <c r="J1906" i="2"/>
  <c r="F1906" i="2" s="1"/>
  <c r="J1907" i="2"/>
  <c r="F1907" i="2" s="1"/>
  <c r="J1908" i="2"/>
  <c r="F1908" i="2" s="1"/>
  <c r="J1909" i="2"/>
  <c r="F1909" i="2" s="1"/>
  <c r="J1910" i="2"/>
  <c r="F1910" i="2" s="1"/>
  <c r="J1911" i="2"/>
  <c r="F1911" i="2" s="1"/>
  <c r="J1912" i="2"/>
  <c r="F1912" i="2" s="1"/>
  <c r="J1913" i="2"/>
  <c r="F1913" i="2" s="1"/>
  <c r="J1914" i="2"/>
  <c r="F1914" i="2" s="1"/>
  <c r="J1915" i="2"/>
  <c r="F1915" i="2" s="1"/>
  <c r="J1916" i="2"/>
  <c r="F1916" i="2" s="1"/>
  <c r="J1917" i="2"/>
  <c r="F1917" i="2" s="1"/>
  <c r="J1918" i="2"/>
  <c r="F1918" i="2" s="1"/>
  <c r="J1919" i="2"/>
  <c r="F1919" i="2" s="1"/>
  <c r="J1920" i="2"/>
  <c r="F1920" i="2" s="1"/>
  <c r="J1921" i="2"/>
  <c r="F1921" i="2" s="1"/>
  <c r="J1922" i="2"/>
  <c r="F1922" i="2" s="1"/>
  <c r="J1923" i="2"/>
  <c r="F1923" i="2" s="1"/>
  <c r="J1924" i="2"/>
  <c r="F1924" i="2" s="1"/>
  <c r="J1925" i="2"/>
  <c r="F1925" i="2" s="1"/>
  <c r="J1926" i="2"/>
  <c r="F1926" i="2" s="1"/>
  <c r="J1927" i="2"/>
  <c r="F1927" i="2" s="1"/>
  <c r="J1928" i="2"/>
  <c r="F1928" i="2" s="1"/>
  <c r="J1929" i="2"/>
  <c r="F1929" i="2" s="1"/>
  <c r="J1930" i="2"/>
  <c r="F1930" i="2" s="1"/>
  <c r="J1931" i="2"/>
  <c r="F1931" i="2" s="1"/>
  <c r="J1932" i="2"/>
  <c r="F1932" i="2" s="1"/>
  <c r="J1933" i="2"/>
  <c r="F1933" i="2" s="1"/>
  <c r="J1934" i="2"/>
  <c r="F1934" i="2" s="1"/>
  <c r="J1935" i="2"/>
  <c r="F1935" i="2" s="1"/>
  <c r="J1936" i="2"/>
  <c r="F1936" i="2" s="1"/>
  <c r="J1879" i="2"/>
  <c r="F1879" i="2" s="1"/>
  <c r="J1880" i="2"/>
  <c r="F1880" i="2" s="1"/>
  <c r="J1881" i="2"/>
  <c r="F1881" i="2" s="1"/>
  <c r="J1882" i="2"/>
  <c r="F1882" i="2" s="1"/>
  <c r="J1883" i="2"/>
  <c r="F1883" i="2" s="1"/>
  <c r="J1884" i="2"/>
  <c r="F1884" i="2" s="1"/>
  <c r="J1885" i="2"/>
  <c r="F1885" i="2" s="1"/>
  <c r="J1886" i="2"/>
  <c r="F1886" i="2" s="1"/>
  <c r="J1829" i="2"/>
  <c r="F1829" i="2" s="1"/>
  <c r="J1830" i="2"/>
  <c r="F1830" i="2" s="1"/>
  <c r="J1831" i="2"/>
  <c r="F1831" i="2" s="1"/>
  <c r="J1832" i="2"/>
  <c r="F1832" i="2" s="1"/>
  <c r="J1833" i="2"/>
  <c r="F1833" i="2" s="1"/>
  <c r="J1834" i="2"/>
  <c r="F1834" i="2" s="1"/>
  <c r="J1835" i="2"/>
  <c r="F1835" i="2" s="1"/>
  <c r="J1836" i="2"/>
  <c r="F1836" i="2" s="1"/>
  <c r="J1837" i="2"/>
  <c r="F1837" i="2" s="1"/>
  <c r="J1838" i="2"/>
  <c r="F1838" i="2" s="1"/>
  <c r="J1839" i="2"/>
  <c r="F1839" i="2" s="1"/>
  <c r="J1840" i="2"/>
  <c r="F1840" i="2" s="1"/>
  <c r="J1841" i="2"/>
  <c r="F1841" i="2" s="1"/>
  <c r="J1842" i="2"/>
  <c r="F1842" i="2" s="1"/>
  <c r="J1843" i="2"/>
  <c r="F1843" i="2" s="1"/>
  <c r="J1844" i="2"/>
  <c r="F1844" i="2" s="1"/>
  <c r="J1845" i="2"/>
  <c r="F1845" i="2" s="1"/>
  <c r="J1846" i="2"/>
  <c r="F1846" i="2" s="1"/>
  <c r="J1847" i="2"/>
  <c r="F1847" i="2" s="1"/>
  <c r="J1848" i="2"/>
  <c r="F1848" i="2" s="1"/>
  <c r="J1849" i="2"/>
  <c r="F1849" i="2" s="1"/>
  <c r="J1850" i="2"/>
  <c r="F1850" i="2" s="1"/>
  <c r="J1851" i="2"/>
  <c r="F1851" i="2" s="1"/>
  <c r="J1852" i="2"/>
  <c r="F1852" i="2" s="1"/>
  <c r="J1853" i="2"/>
  <c r="F1853" i="2" s="1"/>
  <c r="J1854" i="2"/>
  <c r="F1854" i="2" s="1"/>
  <c r="J1855" i="2"/>
  <c r="F1855" i="2" s="1"/>
  <c r="J1856" i="2"/>
  <c r="F1856" i="2" s="1"/>
  <c r="J1857" i="2"/>
  <c r="F1857" i="2" s="1"/>
  <c r="J1858" i="2"/>
  <c r="F1858" i="2" s="1"/>
  <c r="J1859" i="2"/>
  <c r="F1859" i="2" s="1"/>
  <c r="J1860" i="2"/>
  <c r="F1860" i="2" s="1"/>
  <c r="J1861" i="2"/>
  <c r="F1861" i="2" s="1"/>
  <c r="J1862" i="2"/>
  <c r="F1862" i="2" s="1"/>
  <c r="J1863" i="2"/>
  <c r="F1863" i="2" s="1"/>
  <c r="J1864" i="2"/>
  <c r="F1864" i="2" s="1"/>
  <c r="J1865" i="2"/>
  <c r="F1865" i="2" s="1"/>
  <c r="J1866" i="2"/>
  <c r="F1866" i="2" s="1"/>
  <c r="J1867" i="2"/>
  <c r="F1867" i="2" s="1"/>
  <c r="J1868" i="2"/>
  <c r="F1868" i="2" s="1"/>
  <c r="J1869" i="2"/>
  <c r="F1869" i="2" s="1"/>
  <c r="J1870" i="2"/>
  <c r="F1870" i="2" s="1"/>
  <c r="J1871" i="2"/>
  <c r="F1871" i="2" s="1"/>
  <c r="J1872" i="2"/>
  <c r="F1872" i="2" s="1"/>
  <c r="J1873" i="2"/>
  <c r="F1873" i="2" s="1"/>
  <c r="J1874" i="2"/>
  <c r="F1874" i="2" s="1"/>
  <c r="J1875" i="2"/>
  <c r="F1875" i="2" s="1"/>
  <c r="J1876" i="2"/>
  <c r="F1876" i="2" s="1"/>
  <c r="J1877" i="2"/>
  <c r="F1877" i="2" s="1"/>
  <c r="J1878" i="2"/>
  <c r="F1878" i="2" s="1"/>
  <c r="J1826" i="2"/>
  <c r="F1826" i="2" s="1"/>
  <c r="J1827" i="2"/>
  <c r="F1827" i="2" s="1"/>
  <c r="J1828" i="2"/>
  <c r="F1828" i="2" s="1"/>
  <c r="J1824" i="2"/>
  <c r="F1824" i="2" s="1"/>
  <c r="J1825" i="2"/>
  <c r="F1825" i="2" s="1"/>
  <c r="J1815" i="2"/>
  <c r="F1815" i="2" s="1"/>
  <c r="J1816" i="2"/>
  <c r="F1816" i="2" s="1"/>
  <c r="J1817" i="2"/>
  <c r="F1817" i="2" s="1"/>
  <c r="J1818" i="2"/>
  <c r="F1818" i="2" s="1"/>
  <c r="J1819" i="2"/>
  <c r="F1819" i="2" s="1"/>
  <c r="J1820" i="2"/>
  <c r="F1820" i="2" s="1"/>
  <c r="J1821" i="2"/>
  <c r="F1821" i="2" s="1"/>
  <c r="J1822" i="2"/>
  <c r="F1822" i="2" s="1"/>
  <c r="J1823" i="2"/>
  <c r="F1823" i="2" s="1"/>
  <c r="J1809" i="2"/>
  <c r="F1809" i="2" s="1"/>
  <c r="J1810" i="2"/>
  <c r="F1810" i="2" s="1"/>
  <c r="J1811" i="2"/>
  <c r="F1811" i="2" s="1"/>
  <c r="J1812" i="2"/>
  <c r="F1812" i="2" s="1"/>
  <c r="J1813" i="2"/>
  <c r="F1813" i="2" s="1"/>
  <c r="J1814" i="2"/>
  <c r="F1814" i="2" s="1"/>
  <c r="J1761" i="2"/>
  <c r="F1761" i="2" s="1"/>
  <c r="J1762" i="2"/>
  <c r="F1762" i="2" s="1"/>
  <c r="J1763" i="2"/>
  <c r="F1763" i="2" s="1"/>
  <c r="J1764" i="2"/>
  <c r="F1764" i="2" s="1"/>
  <c r="J1765" i="2"/>
  <c r="F1765" i="2" s="1"/>
  <c r="J1766" i="2"/>
  <c r="F1766" i="2" s="1"/>
  <c r="J1767" i="2"/>
  <c r="F1767" i="2" s="1"/>
  <c r="J1768" i="2"/>
  <c r="F1768" i="2" s="1"/>
  <c r="J1769" i="2"/>
  <c r="F1769" i="2" s="1"/>
  <c r="J1770" i="2"/>
  <c r="F1770" i="2" s="1"/>
  <c r="J1771" i="2"/>
  <c r="F1771" i="2" s="1"/>
  <c r="J1772" i="2"/>
  <c r="F1772" i="2" s="1"/>
  <c r="J1773" i="2"/>
  <c r="F1773" i="2" s="1"/>
  <c r="J1774" i="2"/>
  <c r="F1774" i="2" s="1"/>
  <c r="J1775" i="2"/>
  <c r="F1775" i="2" s="1"/>
  <c r="J1776" i="2"/>
  <c r="F1776" i="2" s="1"/>
  <c r="J1777" i="2"/>
  <c r="F1777" i="2" s="1"/>
  <c r="J1778" i="2"/>
  <c r="F1778" i="2" s="1"/>
  <c r="J1779" i="2"/>
  <c r="F1779" i="2" s="1"/>
  <c r="J1780" i="2"/>
  <c r="F1780" i="2" s="1"/>
  <c r="J1781" i="2"/>
  <c r="F1781" i="2" s="1"/>
  <c r="J1782" i="2"/>
  <c r="F1782" i="2" s="1"/>
  <c r="J1783" i="2"/>
  <c r="F1783" i="2" s="1"/>
  <c r="J1784" i="2"/>
  <c r="F1784" i="2" s="1"/>
  <c r="J1785" i="2"/>
  <c r="F1785" i="2" s="1"/>
  <c r="J1786" i="2"/>
  <c r="F1786" i="2" s="1"/>
  <c r="J1787" i="2"/>
  <c r="F1787" i="2" s="1"/>
  <c r="J1788" i="2"/>
  <c r="F1788" i="2" s="1"/>
  <c r="J1789" i="2"/>
  <c r="F1789" i="2" s="1"/>
  <c r="J1790" i="2"/>
  <c r="F1790" i="2" s="1"/>
  <c r="J1791" i="2"/>
  <c r="F1791" i="2" s="1"/>
  <c r="J1792" i="2"/>
  <c r="F1792" i="2" s="1"/>
  <c r="J1793" i="2"/>
  <c r="F1793" i="2" s="1"/>
  <c r="J1794" i="2"/>
  <c r="F1794" i="2" s="1"/>
  <c r="J1795" i="2"/>
  <c r="F1795" i="2" s="1"/>
  <c r="J1796" i="2"/>
  <c r="F1796" i="2" s="1"/>
  <c r="J1797" i="2"/>
  <c r="F1797" i="2" s="1"/>
  <c r="J1798" i="2"/>
  <c r="F1798" i="2" s="1"/>
  <c r="J1799" i="2"/>
  <c r="F1799" i="2" s="1"/>
  <c r="J1800" i="2"/>
  <c r="F1800" i="2" s="1"/>
  <c r="J1801" i="2"/>
  <c r="F1801" i="2" s="1"/>
  <c r="J1802" i="2"/>
  <c r="F1802" i="2" s="1"/>
  <c r="J1803" i="2"/>
  <c r="F1803" i="2" s="1"/>
  <c r="J1804" i="2"/>
  <c r="F1804" i="2" s="1"/>
  <c r="J1805" i="2"/>
  <c r="F1805" i="2" s="1"/>
  <c r="J1806" i="2"/>
  <c r="F1806" i="2" s="1"/>
  <c r="J1807" i="2"/>
  <c r="F1807" i="2" s="1"/>
  <c r="J1808" i="2"/>
  <c r="F1808" i="2" s="1"/>
  <c r="J1759" i="2"/>
  <c r="F1759" i="2" s="1"/>
  <c r="J1760" i="2"/>
  <c r="F1760" i="2" s="1"/>
  <c r="J1755" i="2"/>
  <c r="F1755" i="2" s="1"/>
  <c r="J1756" i="2"/>
  <c r="F1756" i="2" s="1"/>
  <c r="J1757" i="2"/>
  <c r="F1757" i="2" s="1"/>
  <c r="J1758" i="2"/>
  <c r="F1758" i="2" s="1"/>
  <c r="J1751" i="2"/>
  <c r="F1751" i="2" s="1"/>
  <c r="J1752" i="2"/>
  <c r="F1752" i="2" s="1"/>
  <c r="J1753" i="2"/>
  <c r="F1753" i="2" s="1"/>
  <c r="J1754" i="2"/>
  <c r="F1754" i="2" s="1"/>
  <c r="J1748" i="2"/>
  <c r="F1748" i="2" s="1"/>
  <c r="J1749" i="2"/>
  <c r="F1749" i="2" s="1"/>
  <c r="J1750" i="2"/>
  <c r="F1750" i="2" s="1"/>
  <c r="J1694" i="2"/>
  <c r="F1694" i="2" s="1"/>
  <c r="J1695" i="2"/>
  <c r="F1695" i="2" s="1"/>
  <c r="J1696" i="2"/>
  <c r="F1696" i="2" s="1"/>
  <c r="J1697" i="2"/>
  <c r="F1697" i="2" s="1"/>
  <c r="J1698" i="2"/>
  <c r="F1698" i="2" s="1"/>
  <c r="J1699" i="2"/>
  <c r="F1699" i="2" s="1"/>
  <c r="J1700" i="2"/>
  <c r="F1700" i="2" s="1"/>
  <c r="J1701" i="2"/>
  <c r="F1701" i="2" s="1"/>
  <c r="J1702" i="2"/>
  <c r="F1702" i="2" s="1"/>
  <c r="J1703" i="2"/>
  <c r="F1703" i="2" s="1"/>
  <c r="J1704" i="2"/>
  <c r="F1704" i="2" s="1"/>
  <c r="J1705" i="2"/>
  <c r="F1705" i="2" s="1"/>
  <c r="J1706" i="2"/>
  <c r="F1706" i="2" s="1"/>
  <c r="J1707" i="2"/>
  <c r="F1707" i="2" s="1"/>
  <c r="J1708" i="2"/>
  <c r="F1708" i="2" s="1"/>
  <c r="J1709" i="2"/>
  <c r="F1709" i="2" s="1"/>
  <c r="J1710" i="2"/>
  <c r="F1710" i="2" s="1"/>
  <c r="J1711" i="2"/>
  <c r="F1711" i="2" s="1"/>
  <c r="J1712" i="2"/>
  <c r="F1712" i="2" s="1"/>
  <c r="J1713" i="2"/>
  <c r="F1713" i="2" s="1"/>
  <c r="J1714" i="2"/>
  <c r="F1714" i="2" s="1"/>
  <c r="J1715" i="2"/>
  <c r="F1715" i="2" s="1"/>
  <c r="J1716" i="2"/>
  <c r="F1716" i="2" s="1"/>
  <c r="J1717" i="2"/>
  <c r="F1717" i="2" s="1"/>
  <c r="J1718" i="2"/>
  <c r="F1718" i="2" s="1"/>
  <c r="J1719" i="2"/>
  <c r="F1719" i="2" s="1"/>
  <c r="J1720" i="2"/>
  <c r="F1720" i="2" s="1"/>
  <c r="J1721" i="2"/>
  <c r="F1721" i="2" s="1"/>
  <c r="J1722" i="2"/>
  <c r="F1722" i="2" s="1"/>
  <c r="J1723" i="2"/>
  <c r="F1723" i="2" s="1"/>
  <c r="J1724" i="2"/>
  <c r="F1724" i="2" s="1"/>
  <c r="J1725" i="2"/>
  <c r="F1725" i="2" s="1"/>
  <c r="J1726" i="2"/>
  <c r="F1726" i="2" s="1"/>
  <c r="J1727" i="2"/>
  <c r="F1727" i="2" s="1"/>
  <c r="J1728" i="2"/>
  <c r="F1728" i="2" s="1"/>
  <c r="J1729" i="2"/>
  <c r="F1729" i="2" s="1"/>
  <c r="J1730" i="2"/>
  <c r="F1730" i="2" s="1"/>
  <c r="J1731" i="2"/>
  <c r="F1731" i="2" s="1"/>
  <c r="J1732" i="2"/>
  <c r="F1732" i="2" s="1"/>
  <c r="J1733" i="2"/>
  <c r="F1733" i="2" s="1"/>
  <c r="J1734" i="2"/>
  <c r="F1734" i="2" s="1"/>
  <c r="J1735" i="2"/>
  <c r="F1735" i="2" s="1"/>
  <c r="J1736" i="2"/>
  <c r="F1736" i="2" s="1"/>
  <c r="J1737" i="2"/>
  <c r="F1737" i="2" s="1"/>
  <c r="J1738" i="2"/>
  <c r="F1738" i="2" s="1"/>
  <c r="J1739" i="2"/>
  <c r="F1739" i="2" s="1"/>
  <c r="J1740" i="2"/>
  <c r="F1740" i="2" s="1"/>
  <c r="J1741" i="2"/>
  <c r="F1741" i="2" s="1"/>
  <c r="J1742" i="2"/>
  <c r="F1742" i="2" s="1"/>
  <c r="J1743" i="2"/>
  <c r="F1743" i="2" s="1"/>
  <c r="J1744" i="2"/>
  <c r="F1744" i="2" s="1"/>
  <c r="J1745" i="2"/>
  <c r="F1745" i="2" s="1"/>
  <c r="J1746" i="2"/>
  <c r="F1746" i="2" s="1"/>
  <c r="J1747" i="2"/>
  <c r="F1747" i="2" s="1"/>
  <c r="J1684" i="2"/>
  <c r="F1684" i="2" s="1"/>
  <c r="J1685" i="2"/>
  <c r="F1685" i="2" s="1"/>
  <c r="J1686" i="2"/>
  <c r="F1686" i="2" s="1"/>
  <c r="J1687" i="2"/>
  <c r="F1687" i="2" s="1"/>
  <c r="J1688" i="2"/>
  <c r="F1688" i="2" s="1"/>
  <c r="J1689" i="2"/>
  <c r="F1689" i="2" s="1"/>
  <c r="J1690" i="2"/>
  <c r="F1690" i="2" s="1"/>
  <c r="J1691" i="2"/>
  <c r="F1691" i="2" s="1"/>
  <c r="J1692" i="2"/>
  <c r="F1692" i="2" s="1"/>
  <c r="J1693" i="2"/>
  <c r="F1693" i="2" s="1"/>
  <c r="J1635" i="2"/>
  <c r="F1635" i="2" s="1"/>
  <c r="J1636" i="2"/>
  <c r="F1636" i="2" s="1"/>
  <c r="J1637" i="2"/>
  <c r="F1637" i="2" s="1"/>
  <c r="J1638" i="2"/>
  <c r="F1638" i="2" s="1"/>
  <c r="J1639" i="2"/>
  <c r="F1639" i="2" s="1"/>
  <c r="J1640" i="2"/>
  <c r="F1640" i="2" s="1"/>
  <c r="J1641" i="2"/>
  <c r="F1641" i="2" s="1"/>
  <c r="J1642" i="2"/>
  <c r="F1642" i="2" s="1"/>
  <c r="J1643" i="2"/>
  <c r="F1643" i="2" s="1"/>
  <c r="J1644" i="2"/>
  <c r="F1644" i="2" s="1"/>
  <c r="J1645" i="2"/>
  <c r="F1645" i="2" s="1"/>
  <c r="J1646" i="2"/>
  <c r="F1646" i="2" s="1"/>
  <c r="J1647" i="2"/>
  <c r="F1647" i="2" s="1"/>
  <c r="J1648" i="2"/>
  <c r="F1648" i="2" s="1"/>
  <c r="J1649" i="2"/>
  <c r="F1649" i="2" s="1"/>
  <c r="J1650" i="2"/>
  <c r="F1650" i="2" s="1"/>
  <c r="J1651" i="2"/>
  <c r="F1651" i="2" s="1"/>
  <c r="J1652" i="2"/>
  <c r="F1652" i="2" s="1"/>
  <c r="J1653" i="2"/>
  <c r="F1653" i="2" s="1"/>
  <c r="J1654" i="2"/>
  <c r="F1654" i="2" s="1"/>
  <c r="J1655" i="2"/>
  <c r="F1655" i="2" s="1"/>
  <c r="J1656" i="2"/>
  <c r="F1656" i="2" s="1"/>
  <c r="J1657" i="2"/>
  <c r="F1657" i="2" s="1"/>
  <c r="J1658" i="2"/>
  <c r="F1658" i="2" s="1"/>
  <c r="J1659" i="2"/>
  <c r="F1659" i="2" s="1"/>
  <c r="J1660" i="2"/>
  <c r="F1660" i="2" s="1"/>
  <c r="J1661" i="2"/>
  <c r="F1661" i="2" s="1"/>
  <c r="J1662" i="2"/>
  <c r="F1662" i="2" s="1"/>
  <c r="J1663" i="2"/>
  <c r="F1663" i="2" s="1"/>
  <c r="J1664" i="2"/>
  <c r="F1664" i="2" s="1"/>
  <c r="J1665" i="2"/>
  <c r="F1665" i="2" s="1"/>
  <c r="J1666" i="2"/>
  <c r="F1666" i="2" s="1"/>
  <c r="J1667" i="2"/>
  <c r="F1667" i="2" s="1"/>
  <c r="J1668" i="2"/>
  <c r="F1668" i="2" s="1"/>
  <c r="J1669" i="2"/>
  <c r="F1669" i="2" s="1"/>
  <c r="J1670" i="2"/>
  <c r="F1670" i="2" s="1"/>
  <c r="J1671" i="2"/>
  <c r="F1671" i="2" s="1"/>
  <c r="J1672" i="2"/>
  <c r="F1672" i="2" s="1"/>
  <c r="J1673" i="2"/>
  <c r="F1673" i="2" s="1"/>
  <c r="J1674" i="2"/>
  <c r="F1674" i="2" s="1"/>
  <c r="J1675" i="2"/>
  <c r="F1675" i="2" s="1"/>
  <c r="J1676" i="2"/>
  <c r="F1676" i="2" s="1"/>
  <c r="J1677" i="2"/>
  <c r="F1677" i="2" s="1"/>
  <c r="J1678" i="2"/>
  <c r="F1678" i="2" s="1"/>
  <c r="J1679" i="2"/>
  <c r="F1679" i="2" s="1"/>
  <c r="J1680" i="2"/>
  <c r="F1680" i="2" s="1"/>
  <c r="J1681" i="2"/>
  <c r="F1681" i="2" s="1"/>
  <c r="J1682" i="2"/>
  <c r="F1682" i="2" s="1"/>
  <c r="J1683" i="2"/>
  <c r="F1683" i="2" s="1"/>
  <c r="J1632" i="2"/>
  <c r="F1632" i="2" s="1"/>
  <c r="J1633" i="2"/>
  <c r="F1633" i="2" s="1"/>
  <c r="J1634" i="2"/>
  <c r="F1634" i="2" s="1"/>
  <c r="J1631" i="2"/>
  <c r="F1631" i="2" s="1"/>
  <c r="J1617" i="2"/>
  <c r="F1617" i="2" s="1"/>
  <c r="J1618" i="2"/>
  <c r="F1618" i="2" s="1"/>
  <c r="J1619" i="2"/>
  <c r="F1619" i="2" s="1"/>
  <c r="J1620" i="2"/>
  <c r="F1620" i="2" s="1"/>
  <c r="J1621" i="2"/>
  <c r="F1621" i="2" s="1"/>
  <c r="J1622" i="2"/>
  <c r="F1622" i="2" s="1"/>
  <c r="J1623" i="2"/>
  <c r="F1623" i="2" s="1"/>
  <c r="J1624" i="2"/>
  <c r="F1624" i="2" s="1"/>
  <c r="J1625" i="2"/>
  <c r="F1625" i="2" s="1"/>
  <c r="J1626" i="2"/>
  <c r="F1626" i="2" s="1"/>
  <c r="J1627" i="2"/>
  <c r="F1627" i="2" s="1"/>
  <c r="J1628" i="2"/>
  <c r="F1628" i="2" s="1"/>
  <c r="J1629" i="2"/>
  <c r="F1629" i="2" s="1"/>
  <c r="J1630" i="2"/>
  <c r="F1630" i="2" s="1"/>
  <c r="J1568" i="2"/>
  <c r="F1568" i="2" s="1"/>
  <c r="J1569" i="2"/>
  <c r="F1569" i="2" s="1"/>
  <c r="J1570" i="2"/>
  <c r="F1570" i="2" s="1"/>
  <c r="J1571" i="2"/>
  <c r="F1571" i="2" s="1"/>
  <c r="J1572" i="2"/>
  <c r="F1572" i="2" s="1"/>
  <c r="J1573" i="2"/>
  <c r="F1573" i="2" s="1"/>
  <c r="J1574" i="2"/>
  <c r="F1574" i="2" s="1"/>
  <c r="J1575" i="2"/>
  <c r="F1575" i="2" s="1"/>
  <c r="J1576" i="2"/>
  <c r="F1576" i="2" s="1"/>
  <c r="J1577" i="2"/>
  <c r="F1577" i="2" s="1"/>
  <c r="J1578" i="2"/>
  <c r="F1578" i="2" s="1"/>
  <c r="J1579" i="2"/>
  <c r="F1579" i="2" s="1"/>
  <c r="J1580" i="2"/>
  <c r="F1580" i="2" s="1"/>
  <c r="J1581" i="2"/>
  <c r="F1581" i="2" s="1"/>
  <c r="J1582" i="2"/>
  <c r="F1582" i="2" s="1"/>
  <c r="J1583" i="2"/>
  <c r="F1583" i="2" s="1"/>
  <c r="J1584" i="2"/>
  <c r="F1584" i="2" s="1"/>
  <c r="J1585" i="2"/>
  <c r="F1585" i="2" s="1"/>
  <c r="J1586" i="2"/>
  <c r="F1586" i="2" s="1"/>
  <c r="J1587" i="2"/>
  <c r="F1587" i="2" s="1"/>
  <c r="J1588" i="2"/>
  <c r="F1588" i="2" s="1"/>
  <c r="J1589" i="2"/>
  <c r="F1589" i="2" s="1"/>
  <c r="J1590" i="2"/>
  <c r="F1590" i="2" s="1"/>
  <c r="J1591" i="2"/>
  <c r="F1591" i="2" s="1"/>
  <c r="J1592" i="2"/>
  <c r="F1592" i="2" s="1"/>
  <c r="J1593" i="2"/>
  <c r="F1593" i="2" s="1"/>
  <c r="J1594" i="2"/>
  <c r="F1594" i="2" s="1"/>
  <c r="J1595" i="2"/>
  <c r="F1595" i="2" s="1"/>
  <c r="J1596" i="2"/>
  <c r="F1596" i="2" s="1"/>
  <c r="J1597" i="2"/>
  <c r="F1597" i="2" s="1"/>
  <c r="J1598" i="2"/>
  <c r="F1598" i="2" s="1"/>
  <c r="J1599" i="2"/>
  <c r="F1599" i="2" s="1"/>
  <c r="J1600" i="2"/>
  <c r="F1600" i="2" s="1"/>
  <c r="J1601" i="2"/>
  <c r="F1601" i="2" s="1"/>
  <c r="J1602" i="2"/>
  <c r="F1602" i="2" s="1"/>
  <c r="J1603" i="2"/>
  <c r="F1603" i="2" s="1"/>
  <c r="J1604" i="2"/>
  <c r="F1604" i="2" s="1"/>
  <c r="J1605" i="2"/>
  <c r="F1605" i="2" s="1"/>
  <c r="J1606" i="2"/>
  <c r="F1606" i="2" s="1"/>
  <c r="J1607" i="2"/>
  <c r="F1607" i="2" s="1"/>
  <c r="J1608" i="2"/>
  <c r="F1608" i="2" s="1"/>
  <c r="J1609" i="2"/>
  <c r="F1609" i="2" s="1"/>
  <c r="J1610" i="2"/>
  <c r="F1610" i="2" s="1"/>
  <c r="J1611" i="2"/>
  <c r="F1611" i="2" s="1"/>
  <c r="J1612" i="2"/>
  <c r="F1612" i="2" s="1"/>
  <c r="J1613" i="2"/>
  <c r="F1613" i="2" s="1"/>
  <c r="J1614" i="2"/>
  <c r="F1614" i="2" s="1"/>
  <c r="J1615" i="2"/>
  <c r="F1615" i="2" s="1"/>
  <c r="J1616" i="2"/>
  <c r="F1616" i="2" s="1"/>
  <c r="J1565" i="2"/>
  <c r="F1565" i="2" s="1"/>
  <c r="J1566" i="2"/>
  <c r="F1566" i="2" s="1"/>
  <c r="J1567" i="2"/>
  <c r="F1567" i="2" s="1"/>
  <c r="J1521" i="2"/>
  <c r="F1521" i="2" s="1"/>
  <c r="J1522" i="2"/>
  <c r="F1522" i="2" s="1"/>
  <c r="J1523" i="2"/>
  <c r="F1523" i="2" s="1"/>
  <c r="J1524" i="2"/>
  <c r="F1524" i="2" s="1"/>
  <c r="J1525" i="2"/>
  <c r="F1525" i="2" s="1"/>
  <c r="J1526" i="2"/>
  <c r="F1526" i="2" s="1"/>
  <c r="J1527" i="2"/>
  <c r="F1527" i="2" s="1"/>
  <c r="J1528" i="2"/>
  <c r="F1528" i="2" s="1"/>
  <c r="J1529" i="2"/>
  <c r="F1529" i="2" s="1"/>
  <c r="J1530" i="2"/>
  <c r="F1530" i="2" s="1"/>
  <c r="J1531" i="2"/>
  <c r="F1531" i="2" s="1"/>
  <c r="J1532" i="2"/>
  <c r="F1532" i="2" s="1"/>
  <c r="J1533" i="2"/>
  <c r="F1533" i="2" s="1"/>
  <c r="J1534" i="2"/>
  <c r="F1534" i="2" s="1"/>
  <c r="J1535" i="2"/>
  <c r="F1535" i="2" s="1"/>
  <c r="J1536" i="2"/>
  <c r="F1536" i="2" s="1"/>
  <c r="J1537" i="2"/>
  <c r="F1537" i="2" s="1"/>
  <c r="J1538" i="2"/>
  <c r="F1538" i="2" s="1"/>
  <c r="J1539" i="2"/>
  <c r="F1539" i="2" s="1"/>
  <c r="J1540" i="2"/>
  <c r="F1540" i="2" s="1"/>
  <c r="J1541" i="2"/>
  <c r="F1541" i="2" s="1"/>
  <c r="J1542" i="2"/>
  <c r="F1542" i="2" s="1"/>
  <c r="J1543" i="2"/>
  <c r="F1543" i="2" s="1"/>
  <c r="J1544" i="2"/>
  <c r="F1544" i="2" s="1"/>
  <c r="J1545" i="2"/>
  <c r="F1545" i="2" s="1"/>
  <c r="J1546" i="2"/>
  <c r="F1546" i="2" s="1"/>
  <c r="J1547" i="2"/>
  <c r="F1547" i="2" s="1"/>
  <c r="J1548" i="2"/>
  <c r="F1548" i="2" s="1"/>
  <c r="J1549" i="2"/>
  <c r="F1549" i="2" s="1"/>
  <c r="J1550" i="2"/>
  <c r="F1550" i="2" s="1"/>
  <c r="J1551" i="2"/>
  <c r="F1551" i="2" s="1"/>
  <c r="J1552" i="2"/>
  <c r="F1552" i="2" s="1"/>
  <c r="J1553" i="2"/>
  <c r="F1553" i="2" s="1"/>
  <c r="J1554" i="2"/>
  <c r="F1554" i="2" s="1"/>
  <c r="J1555" i="2"/>
  <c r="F1555" i="2" s="1"/>
  <c r="J1556" i="2"/>
  <c r="F1556" i="2" s="1"/>
  <c r="J1557" i="2"/>
  <c r="F1557" i="2" s="1"/>
  <c r="J1558" i="2"/>
  <c r="F1558" i="2" s="1"/>
  <c r="J1559" i="2"/>
  <c r="F1559" i="2" s="1"/>
  <c r="J1560" i="2"/>
  <c r="F1560" i="2" s="1"/>
  <c r="J1561" i="2"/>
  <c r="F1561" i="2" s="1"/>
  <c r="J1562" i="2"/>
  <c r="F1562" i="2" s="1"/>
  <c r="J1563" i="2"/>
  <c r="F1563" i="2" s="1"/>
  <c r="J1564" i="2"/>
  <c r="F1564" i="2" s="1"/>
  <c r="J1518" i="2"/>
  <c r="F1518" i="2" s="1"/>
  <c r="J1519" i="2"/>
  <c r="F1519" i="2" s="1"/>
  <c r="J1520" i="2"/>
  <c r="F1520" i="2" s="1"/>
  <c r="J1476" i="2"/>
  <c r="F1476" i="2" s="1"/>
  <c r="J1477" i="2"/>
  <c r="F1477" i="2" s="1"/>
  <c r="J1478" i="2"/>
  <c r="F1478" i="2" s="1"/>
  <c r="J1479" i="2"/>
  <c r="F1479" i="2" s="1"/>
  <c r="J1480" i="2"/>
  <c r="F1480" i="2" s="1"/>
  <c r="J1481" i="2"/>
  <c r="F1481" i="2" s="1"/>
  <c r="J1482" i="2"/>
  <c r="F1482" i="2" s="1"/>
  <c r="J1483" i="2"/>
  <c r="F1483" i="2" s="1"/>
  <c r="J1484" i="2"/>
  <c r="F1484" i="2" s="1"/>
  <c r="J1485" i="2"/>
  <c r="F1485" i="2" s="1"/>
  <c r="J1486" i="2"/>
  <c r="F1486" i="2" s="1"/>
  <c r="J1487" i="2"/>
  <c r="F1487" i="2" s="1"/>
  <c r="J1488" i="2"/>
  <c r="F1488" i="2" s="1"/>
  <c r="J1489" i="2"/>
  <c r="F1489" i="2" s="1"/>
  <c r="J1490" i="2"/>
  <c r="F1490" i="2" s="1"/>
  <c r="J1491" i="2"/>
  <c r="F1491" i="2" s="1"/>
  <c r="J1492" i="2"/>
  <c r="F1492" i="2" s="1"/>
  <c r="J1493" i="2"/>
  <c r="F1493" i="2" s="1"/>
  <c r="J1494" i="2"/>
  <c r="F1494" i="2" s="1"/>
  <c r="J1495" i="2"/>
  <c r="F1495" i="2" s="1"/>
  <c r="J1496" i="2"/>
  <c r="F1496" i="2" s="1"/>
  <c r="J1497" i="2"/>
  <c r="F1497" i="2" s="1"/>
  <c r="J1498" i="2"/>
  <c r="F1498" i="2" s="1"/>
  <c r="J1499" i="2"/>
  <c r="F1499" i="2" s="1"/>
  <c r="J1500" i="2"/>
  <c r="F1500" i="2" s="1"/>
  <c r="J1501" i="2"/>
  <c r="F1501" i="2" s="1"/>
  <c r="J1502" i="2"/>
  <c r="F1502" i="2" s="1"/>
  <c r="J1503" i="2"/>
  <c r="F1503" i="2" s="1"/>
  <c r="J1504" i="2"/>
  <c r="F1504" i="2" s="1"/>
  <c r="J1505" i="2"/>
  <c r="F1505" i="2" s="1"/>
  <c r="J1506" i="2"/>
  <c r="F1506" i="2" s="1"/>
  <c r="J1507" i="2"/>
  <c r="F1507" i="2" s="1"/>
  <c r="J1508" i="2"/>
  <c r="F1508" i="2" s="1"/>
  <c r="J1509" i="2"/>
  <c r="F1509" i="2" s="1"/>
  <c r="J1510" i="2"/>
  <c r="F1510" i="2" s="1"/>
  <c r="J1511" i="2"/>
  <c r="F1511" i="2" s="1"/>
  <c r="J1512" i="2"/>
  <c r="F1512" i="2" s="1"/>
  <c r="J1513" i="2"/>
  <c r="F1513" i="2" s="1"/>
  <c r="J1514" i="2"/>
  <c r="F1514" i="2" s="1"/>
  <c r="J1515" i="2"/>
  <c r="F1515" i="2" s="1"/>
  <c r="J1516" i="2"/>
  <c r="F1516" i="2" s="1"/>
  <c r="J1517" i="2"/>
  <c r="F1517" i="2" s="1"/>
  <c r="J1422" i="2"/>
  <c r="F1422" i="2" s="1"/>
  <c r="J1423" i="2"/>
  <c r="F1423" i="2" s="1"/>
  <c r="J1424" i="2"/>
  <c r="F1424" i="2" s="1"/>
  <c r="J1470" i="2"/>
  <c r="F1470" i="2" s="1"/>
  <c r="J1426" i="2"/>
  <c r="F1426" i="2" s="1"/>
  <c r="J1427" i="2"/>
  <c r="F1427" i="2" s="1"/>
  <c r="J1428" i="2"/>
  <c r="F1428" i="2" s="1"/>
  <c r="J1471" i="2"/>
  <c r="F1471" i="2" s="1"/>
  <c r="J1472" i="2"/>
  <c r="F1472" i="2" s="1"/>
  <c r="J1425" i="2"/>
  <c r="F1425" i="2" s="1"/>
  <c r="J1432" i="2"/>
  <c r="F1432" i="2" s="1"/>
  <c r="J1433" i="2"/>
  <c r="F1433" i="2" s="1"/>
  <c r="J1434" i="2"/>
  <c r="F1434" i="2" s="1"/>
  <c r="J1435" i="2"/>
  <c r="F1435" i="2" s="1"/>
  <c r="J1436" i="2"/>
  <c r="F1436" i="2" s="1"/>
  <c r="J1437" i="2"/>
  <c r="F1437" i="2" s="1"/>
  <c r="J1438" i="2"/>
  <c r="F1438" i="2" s="1"/>
  <c r="J1439" i="2"/>
  <c r="F1439" i="2" s="1"/>
  <c r="J1440" i="2"/>
  <c r="F1440" i="2" s="1"/>
  <c r="J1441" i="2"/>
  <c r="F1441" i="2" s="1"/>
  <c r="J1442" i="2"/>
  <c r="F1442" i="2" s="1"/>
  <c r="J1443" i="2"/>
  <c r="F1443" i="2" s="1"/>
  <c r="J1444" i="2"/>
  <c r="F1444" i="2" s="1"/>
  <c r="J1445" i="2"/>
  <c r="F1445" i="2" s="1"/>
  <c r="J1446" i="2"/>
  <c r="F1446" i="2" s="1"/>
  <c r="J1447" i="2"/>
  <c r="F1447" i="2" s="1"/>
  <c r="J1448" i="2"/>
  <c r="F1448" i="2" s="1"/>
  <c r="J1449" i="2"/>
  <c r="F1449" i="2" s="1"/>
  <c r="J1450" i="2"/>
  <c r="F1450" i="2" s="1"/>
  <c r="J1451" i="2"/>
  <c r="F1451" i="2" s="1"/>
  <c r="J1452" i="2"/>
  <c r="F1452" i="2" s="1"/>
  <c r="J1453" i="2"/>
  <c r="F1453" i="2" s="1"/>
  <c r="J1454" i="2"/>
  <c r="F1454" i="2" s="1"/>
  <c r="J1455" i="2"/>
  <c r="F1455" i="2" s="1"/>
  <c r="J1456" i="2"/>
  <c r="F1456" i="2" s="1"/>
  <c r="J1457" i="2"/>
  <c r="F1457" i="2" s="1"/>
  <c r="J1458" i="2"/>
  <c r="F1458" i="2" s="1"/>
  <c r="J1459" i="2"/>
  <c r="F1459" i="2" s="1"/>
  <c r="J1460" i="2"/>
  <c r="F1460" i="2" s="1"/>
  <c r="J1461" i="2"/>
  <c r="F1461" i="2" s="1"/>
  <c r="J1462" i="2"/>
  <c r="F1462" i="2" s="1"/>
  <c r="J1463" i="2"/>
  <c r="F1463" i="2" s="1"/>
  <c r="J1464" i="2"/>
  <c r="F1464" i="2" s="1"/>
  <c r="J1465" i="2"/>
  <c r="F1465" i="2" s="1"/>
  <c r="J1466" i="2"/>
  <c r="F1466" i="2" s="1"/>
  <c r="J1467" i="2"/>
  <c r="F1467" i="2" s="1"/>
  <c r="J1468" i="2"/>
  <c r="F1468" i="2" s="1"/>
  <c r="J1469" i="2"/>
  <c r="F1469" i="2" s="1"/>
  <c r="J1419" i="2"/>
  <c r="F1419" i="2" s="1"/>
  <c r="J1420" i="2"/>
  <c r="F1420" i="2" s="1"/>
  <c r="J1421" i="2"/>
  <c r="F1421" i="2" s="1"/>
  <c r="J1473" i="2"/>
  <c r="F1473" i="2" s="1"/>
  <c r="J1474" i="2"/>
  <c r="F1474" i="2" s="1"/>
  <c r="J1475" i="2"/>
  <c r="F1475" i="2" s="1"/>
  <c r="J1377" i="2"/>
  <c r="F1377" i="2" s="1"/>
  <c r="J1429" i="2"/>
  <c r="F1429" i="2" s="1"/>
  <c r="J1430" i="2"/>
  <c r="F1430" i="2" s="1"/>
  <c r="J1431" i="2"/>
  <c r="F1431" i="2" s="1"/>
  <c r="J1378" i="2"/>
  <c r="F1378" i="2" s="1"/>
  <c r="J1379" i="2"/>
  <c r="F1379" i="2" s="1"/>
  <c r="J1380" i="2"/>
  <c r="F1380" i="2" s="1"/>
  <c r="J1381" i="2"/>
  <c r="F1381" i="2" s="1"/>
  <c r="J1382" i="2"/>
  <c r="F1382" i="2" s="1"/>
  <c r="J1383" i="2"/>
  <c r="F1383" i="2" s="1"/>
  <c r="J1384" i="2"/>
  <c r="F1384" i="2" s="1"/>
  <c r="J1385" i="2"/>
  <c r="F1385" i="2" s="1"/>
  <c r="J1386" i="2"/>
  <c r="F1386" i="2" s="1"/>
  <c r="J1387" i="2"/>
  <c r="F1387" i="2" s="1"/>
  <c r="J1388" i="2"/>
  <c r="F1388" i="2" s="1"/>
  <c r="J1389" i="2"/>
  <c r="F1389" i="2" s="1"/>
  <c r="J1390" i="2"/>
  <c r="F1390" i="2" s="1"/>
  <c r="J1391" i="2"/>
  <c r="F1391" i="2" s="1"/>
  <c r="J1392" i="2"/>
  <c r="F1392" i="2" s="1"/>
  <c r="J1393" i="2"/>
  <c r="F1393" i="2" s="1"/>
  <c r="J1394" i="2"/>
  <c r="F1394" i="2" s="1"/>
  <c r="J1395" i="2"/>
  <c r="F1395" i="2" s="1"/>
  <c r="J1396" i="2"/>
  <c r="F1396" i="2" s="1"/>
  <c r="J1397" i="2"/>
  <c r="F1397" i="2" s="1"/>
  <c r="J1398" i="2"/>
  <c r="F1398" i="2" s="1"/>
  <c r="J1399" i="2"/>
  <c r="F1399" i="2" s="1"/>
  <c r="J1400" i="2"/>
  <c r="F1400" i="2" s="1"/>
  <c r="J1401" i="2"/>
  <c r="F1401" i="2" s="1"/>
  <c r="J1402" i="2"/>
  <c r="F1402" i="2" s="1"/>
  <c r="J1403" i="2"/>
  <c r="F1403" i="2" s="1"/>
  <c r="J1404" i="2"/>
  <c r="F1404" i="2" s="1"/>
  <c r="J1405" i="2"/>
  <c r="F1405" i="2" s="1"/>
  <c r="J1406" i="2"/>
  <c r="F1406" i="2" s="1"/>
  <c r="J1407" i="2"/>
  <c r="F1407" i="2" s="1"/>
  <c r="J1408" i="2"/>
  <c r="F1408" i="2" s="1"/>
  <c r="J1409" i="2"/>
  <c r="F1409" i="2" s="1"/>
  <c r="J1410" i="2"/>
  <c r="F1410" i="2" s="1"/>
  <c r="J1411" i="2"/>
  <c r="F1411" i="2" s="1"/>
  <c r="J1412" i="2"/>
  <c r="F1412" i="2" s="1"/>
  <c r="J1413" i="2"/>
  <c r="F1413" i="2" s="1"/>
  <c r="J1414" i="2"/>
  <c r="F1414" i="2" s="1"/>
  <c r="J1415" i="2"/>
  <c r="F1415" i="2" s="1"/>
  <c r="J1416" i="2"/>
  <c r="F1416" i="2" s="1"/>
  <c r="J1417" i="2"/>
  <c r="F1417" i="2" s="1"/>
  <c r="J1418" i="2"/>
  <c r="F1418" i="2" s="1"/>
  <c r="J1375" i="2"/>
  <c r="F1375" i="2" s="1"/>
  <c r="J1376" i="2"/>
  <c r="F1376" i="2" s="1"/>
  <c r="J1371" i="2"/>
  <c r="F1371" i="2" s="1"/>
  <c r="J1372" i="2"/>
  <c r="F1372" i="2" s="1"/>
  <c r="J1373" i="2"/>
  <c r="F1373" i="2" s="1"/>
  <c r="J1374" i="2"/>
  <c r="F1374" i="2" s="1"/>
  <c r="J1330" i="2"/>
  <c r="F1330" i="2" s="1"/>
  <c r="J1331" i="2"/>
  <c r="F1331" i="2" s="1"/>
  <c r="J1332" i="2"/>
  <c r="F1332" i="2" s="1"/>
  <c r="J1333" i="2"/>
  <c r="F1333" i="2" s="1"/>
  <c r="J1334" i="2"/>
  <c r="F1334" i="2" s="1"/>
  <c r="J1335" i="2"/>
  <c r="F1335" i="2" s="1"/>
  <c r="J1336" i="2"/>
  <c r="F1336" i="2" s="1"/>
  <c r="J1337" i="2"/>
  <c r="F1337" i="2" s="1"/>
  <c r="J1338" i="2"/>
  <c r="F1338" i="2" s="1"/>
  <c r="J1339" i="2"/>
  <c r="F1339" i="2" s="1"/>
  <c r="J1340" i="2"/>
  <c r="F1340" i="2" s="1"/>
  <c r="J1341" i="2"/>
  <c r="F1341" i="2" s="1"/>
  <c r="J1342" i="2"/>
  <c r="F1342" i="2" s="1"/>
  <c r="J1343" i="2"/>
  <c r="F1343" i="2" s="1"/>
  <c r="J1344" i="2"/>
  <c r="F1344" i="2" s="1"/>
  <c r="J1345" i="2"/>
  <c r="F1345" i="2" s="1"/>
  <c r="J1346" i="2"/>
  <c r="F1346" i="2" s="1"/>
  <c r="J1347" i="2"/>
  <c r="F1347" i="2" s="1"/>
  <c r="J1348" i="2"/>
  <c r="F1348" i="2" s="1"/>
  <c r="J1349" i="2"/>
  <c r="F1349" i="2" s="1"/>
  <c r="J1350" i="2"/>
  <c r="F1350" i="2" s="1"/>
  <c r="J1351" i="2"/>
  <c r="F1351" i="2" s="1"/>
  <c r="J1352" i="2"/>
  <c r="F1352" i="2" s="1"/>
  <c r="J1353" i="2"/>
  <c r="F1353" i="2" s="1"/>
  <c r="J1354" i="2"/>
  <c r="F1354" i="2" s="1"/>
  <c r="J1355" i="2"/>
  <c r="F1355" i="2" s="1"/>
  <c r="J1356" i="2"/>
  <c r="F1356" i="2" s="1"/>
  <c r="J1357" i="2"/>
  <c r="F1357" i="2" s="1"/>
  <c r="J1358" i="2"/>
  <c r="F1358" i="2" s="1"/>
  <c r="J1359" i="2"/>
  <c r="F1359" i="2" s="1"/>
  <c r="J1360" i="2"/>
  <c r="F1360" i="2" s="1"/>
  <c r="J1361" i="2"/>
  <c r="F1361" i="2" s="1"/>
  <c r="J1362" i="2"/>
  <c r="F1362" i="2" s="1"/>
  <c r="J1363" i="2"/>
  <c r="F1363" i="2" s="1"/>
  <c r="J1364" i="2"/>
  <c r="F1364" i="2" s="1"/>
  <c r="J1365" i="2"/>
  <c r="F1365" i="2" s="1"/>
  <c r="J1366" i="2"/>
  <c r="F1366" i="2" s="1"/>
  <c r="J1367" i="2"/>
  <c r="F1367" i="2" s="1"/>
  <c r="J1368" i="2"/>
  <c r="F1368" i="2" s="1"/>
  <c r="J1369" i="2"/>
  <c r="F1369" i="2" s="1"/>
  <c r="J1370" i="2"/>
  <c r="F1370" i="2" s="1"/>
  <c r="J1327" i="2"/>
  <c r="F1327" i="2" s="1"/>
  <c r="J1328" i="2"/>
  <c r="F1328" i="2" s="1"/>
  <c r="J1329" i="2"/>
  <c r="F1329" i="2" s="1"/>
  <c r="J1326" i="2"/>
  <c r="F1326" i="2" s="1"/>
  <c r="J1322" i="2"/>
  <c r="F1322" i="2" s="1"/>
  <c r="J1323" i="2"/>
  <c r="F1323" i="2" s="1"/>
  <c r="J1324" i="2"/>
  <c r="F1324" i="2" s="1"/>
  <c r="J1325" i="2"/>
  <c r="F1325" i="2" s="1"/>
  <c r="J1317" i="2"/>
  <c r="F1317" i="2" s="1"/>
  <c r="J1318" i="2"/>
  <c r="F1318" i="2" s="1"/>
  <c r="J1319" i="2"/>
  <c r="F1319" i="2" s="1"/>
  <c r="J1320" i="2"/>
  <c r="F1320" i="2" s="1"/>
  <c r="J1321" i="2"/>
  <c r="F1321" i="2" s="1"/>
  <c r="J1309" i="2"/>
  <c r="F1309" i="2" s="1"/>
  <c r="J1310" i="2"/>
  <c r="F1310" i="2" s="1"/>
  <c r="J1311" i="2"/>
  <c r="F1311" i="2" s="1"/>
  <c r="J1312" i="2"/>
  <c r="F1312" i="2" s="1"/>
  <c r="J1313" i="2"/>
  <c r="F1313" i="2" s="1"/>
  <c r="J1314" i="2"/>
  <c r="F1314" i="2" s="1"/>
  <c r="J1315" i="2"/>
  <c r="F1315" i="2" s="1"/>
  <c r="J1316" i="2"/>
  <c r="F1316" i="2" s="1"/>
  <c r="J1255" i="2"/>
  <c r="F1255" i="2" s="1"/>
  <c r="J1256" i="2"/>
  <c r="F1256" i="2" s="1"/>
  <c r="J1257" i="2"/>
  <c r="F1257" i="2" s="1"/>
  <c r="J1258" i="2"/>
  <c r="F1258" i="2" s="1"/>
  <c r="J1259" i="2"/>
  <c r="F1259" i="2" s="1"/>
  <c r="J1260" i="2"/>
  <c r="F1260" i="2" s="1"/>
  <c r="J1261" i="2"/>
  <c r="F1261" i="2" s="1"/>
  <c r="J1262" i="2"/>
  <c r="F1262" i="2" s="1"/>
  <c r="J1263" i="2"/>
  <c r="F1263" i="2" s="1"/>
  <c r="J1264" i="2"/>
  <c r="F1264" i="2" s="1"/>
  <c r="J1265" i="2"/>
  <c r="F1265" i="2" s="1"/>
  <c r="J1266" i="2"/>
  <c r="F1266" i="2" s="1"/>
  <c r="J1267" i="2"/>
  <c r="F1267" i="2" s="1"/>
  <c r="J1268" i="2"/>
  <c r="F1268" i="2" s="1"/>
  <c r="J1269" i="2"/>
  <c r="F1269" i="2" s="1"/>
  <c r="J1270" i="2"/>
  <c r="F1270" i="2" s="1"/>
  <c r="J1271" i="2"/>
  <c r="F1271" i="2" s="1"/>
  <c r="J1272" i="2"/>
  <c r="F1272" i="2" s="1"/>
  <c r="J1273" i="2"/>
  <c r="F1273" i="2" s="1"/>
  <c r="J1274" i="2"/>
  <c r="F1274" i="2" s="1"/>
  <c r="J1275" i="2"/>
  <c r="F1275" i="2" s="1"/>
  <c r="J1276" i="2"/>
  <c r="F1276" i="2" s="1"/>
  <c r="J1277" i="2"/>
  <c r="F1277" i="2" s="1"/>
  <c r="J1278" i="2"/>
  <c r="F1278" i="2" s="1"/>
  <c r="J1279" i="2"/>
  <c r="F1279" i="2" s="1"/>
  <c r="J1280" i="2"/>
  <c r="F1280" i="2" s="1"/>
  <c r="J1281" i="2"/>
  <c r="F1281" i="2" s="1"/>
  <c r="J1282" i="2"/>
  <c r="F1282" i="2" s="1"/>
  <c r="J1283" i="2"/>
  <c r="F1283" i="2" s="1"/>
  <c r="J1284" i="2"/>
  <c r="F1284" i="2" s="1"/>
  <c r="J1285" i="2"/>
  <c r="F1285" i="2" s="1"/>
  <c r="J1286" i="2"/>
  <c r="F1286" i="2" s="1"/>
  <c r="J1287" i="2"/>
  <c r="F1287" i="2" s="1"/>
  <c r="J1288" i="2"/>
  <c r="F1288" i="2" s="1"/>
  <c r="J1289" i="2"/>
  <c r="F1289" i="2" s="1"/>
  <c r="J1290" i="2"/>
  <c r="F1290" i="2" s="1"/>
  <c r="J1291" i="2"/>
  <c r="F1291" i="2" s="1"/>
  <c r="J1292" i="2"/>
  <c r="F1292" i="2" s="1"/>
  <c r="J1293" i="2"/>
  <c r="F1293" i="2" s="1"/>
  <c r="J1294" i="2"/>
  <c r="F1294" i="2" s="1"/>
  <c r="J1295" i="2"/>
  <c r="F1295" i="2" s="1"/>
  <c r="J1296" i="2"/>
  <c r="F1296" i="2" s="1"/>
  <c r="J1297" i="2"/>
  <c r="F1297" i="2" s="1"/>
  <c r="J1298" i="2"/>
  <c r="F1298" i="2" s="1"/>
  <c r="J1299" i="2"/>
  <c r="F1299" i="2" s="1"/>
  <c r="J1300" i="2"/>
  <c r="F1300" i="2" s="1"/>
  <c r="J1301" i="2"/>
  <c r="F1301" i="2" s="1"/>
  <c r="J1302" i="2"/>
  <c r="F1302" i="2" s="1"/>
  <c r="J1303" i="2"/>
  <c r="F1303" i="2" s="1"/>
  <c r="J1304" i="2"/>
  <c r="F1304" i="2" s="1"/>
  <c r="J1305" i="2"/>
  <c r="F1305" i="2" s="1"/>
  <c r="J1306" i="2"/>
  <c r="F1306" i="2" s="1"/>
  <c r="J1307" i="2"/>
  <c r="F1307" i="2" s="1"/>
  <c r="J1308" i="2"/>
  <c r="F1308" i="2" s="1"/>
  <c r="J1254" i="2"/>
  <c r="F1254" i="2" s="1"/>
  <c r="J1253" i="2"/>
  <c r="F1253" i="2" s="1"/>
  <c r="J1246" i="2"/>
  <c r="F1246" i="2" s="1"/>
  <c r="J1247" i="2"/>
  <c r="F1247" i="2" s="1"/>
  <c r="J1248" i="2"/>
  <c r="F1248" i="2" s="1"/>
  <c r="J1249" i="2"/>
  <c r="F1249" i="2" s="1"/>
  <c r="J1250" i="2"/>
  <c r="F1250" i="2" s="1"/>
  <c r="J1251" i="2"/>
  <c r="F1251" i="2" s="1"/>
  <c r="J1252" i="2"/>
  <c r="F1252" i="2" s="1"/>
  <c r="J1216" i="2"/>
  <c r="F1216" i="2" s="1"/>
  <c r="J1217" i="2"/>
  <c r="F1217" i="2" s="1"/>
  <c r="J1218" i="2"/>
  <c r="F1218" i="2" s="1"/>
  <c r="J1219" i="2"/>
  <c r="F1219" i="2" s="1"/>
  <c r="J1220" i="2"/>
  <c r="F1220" i="2" s="1"/>
  <c r="J1221" i="2"/>
  <c r="F1221" i="2" s="1"/>
  <c r="J1222" i="2"/>
  <c r="F1222" i="2" s="1"/>
  <c r="J1223" i="2"/>
  <c r="F1223" i="2" s="1"/>
  <c r="J1224" i="2"/>
  <c r="F1224" i="2" s="1"/>
  <c r="J1225" i="2"/>
  <c r="F1225" i="2" s="1"/>
  <c r="J1226" i="2"/>
  <c r="F1226" i="2" s="1"/>
  <c r="J1227" i="2"/>
  <c r="F1227" i="2" s="1"/>
  <c r="J1228" i="2"/>
  <c r="F1228" i="2" s="1"/>
  <c r="J1229" i="2"/>
  <c r="F1229" i="2" s="1"/>
  <c r="J1230" i="2"/>
  <c r="F1230" i="2" s="1"/>
  <c r="J1231" i="2"/>
  <c r="F1231" i="2" s="1"/>
  <c r="J1232" i="2"/>
  <c r="F1232" i="2" s="1"/>
  <c r="J1233" i="2"/>
  <c r="F1233" i="2" s="1"/>
  <c r="J1234" i="2"/>
  <c r="F1234" i="2" s="1"/>
  <c r="J1235" i="2"/>
  <c r="F1235" i="2" s="1"/>
  <c r="J1236" i="2"/>
  <c r="F1236" i="2" s="1"/>
  <c r="J1237" i="2"/>
  <c r="F1237" i="2" s="1"/>
  <c r="J1238" i="2"/>
  <c r="F1238" i="2" s="1"/>
  <c r="J1239" i="2"/>
  <c r="F1239" i="2" s="1"/>
  <c r="J1240" i="2"/>
  <c r="F1240" i="2" s="1"/>
  <c r="J1241" i="2"/>
  <c r="F1241" i="2" s="1"/>
  <c r="J1242" i="2"/>
  <c r="F1242" i="2" s="1"/>
  <c r="J1243" i="2"/>
  <c r="F1243" i="2" s="1"/>
  <c r="J1244" i="2"/>
  <c r="F1244" i="2" s="1"/>
  <c r="J1245" i="2"/>
  <c r="F1245" i="2" s="1"/>
  <c r="J1213" i="2"/>
  <c r="F1213" i="2" s="1"/>
  <c r="J1214" i="2"/>
  <c r="F1214" i="2" s="1"/>
  <c r="J1215" i="2"/>
  <c r="F1215" i="2" s="1"/>
  <c r="J1212" i="2"/>
  <c r="F1212" i="2" s="1"/>
  <c r="J1206" i="2"/>
  <c r="F1206" i="2" s="1"/>
  <c r="J1207" i="2"/>
  <c r="F1207" i="2" s="1"/>
  <c r="J1208" i="2"/>
  <c r="F1208" i="2" s="1"/>
  <c r="J1209" i="2"/>
  <c r="F1209" i="2" s="1"/>
  <c r="J1210" i="2"/>
  <c r="F1210" i="2" s="1"/>
  <c r="J1211" i="2"/>
  <c r="F1211" i="2" s="1"/>
  <c r="J1175" i="2"/>
  <c r="F1175" i="2" s="1"/>
  <c r="J1176" i="2"/>
  <c r="F1176" i="2" s="1"/>
  <c r="J1177" i="2"/>
  <c r="F1177" i="2" s="1"/>
  <c r="J1178" i="2"/>
  <c r="F1178" i="2" s="1"/>
  <c r="J1179" i="2"/>
  <c r="F1179" i="2" s="1"/>
  <c r="J1180" i="2"/>
  <c r="F1180" i="2" s="1"/>
  <c r="J1181" i="2"/>
  <c r="F1181" i="2" s="1"/>
  <c r="J1182" i="2"/>
  <c r="F1182" i="2" s="1"/>
  <c r="J1183" i="2"/>
  <c r="F1183" i="2" s="1"/>
  <c r="J1184" i="2"/>
  <c r="F1184" i="2" s="1"/>
  <c r="J1185" i="2"/>
  <c r="F1185" i="2" s="1"/>
  <c r="J1186" i="2"/>
  <c r="F1186" i="2" s="1"/>
  <c r="J1187" i="2"/>
  <c r="F1187" i="2" s="1"/>
  <c r="J1188" i="2"/>
  <c r="F1188" i="2" s="1"/>
  <c r="J1189" i="2"/>
  <c r="F1189" i="2" s="1"/>
  <c r="J1190" i="2"/>
  <c r="F1190" i="2" s="1"/>
  <c r="J1191" i="2"/>
  <c r="F1191" i="2" s="1"/>
  <c r="J1192" i="2"/>
  <c r="F1192" i="2" s="1"/>
  <c r="J1193" i="2"/>
  <c r="F1193" i="2" s="1"/>
  <c r="J1194" i="2"/>
  <c r="F1194" i="2" s="1"/>
  <c r="J1195" i="2"/>
  <c r="F1195" i="2" s="1"/>
  <c r="J1196" i="2"/>
  <c r="F1196" i="2" s="1"/>
  <c r="J1197" i="2"/>
  <c r="F1197" i="2" s="1"/>
  <c r="J1198" i="2"/>
  <c r="F1198" i="2" s="1"/>
  <c r="J1199" i="2"/>
  <c r="F1199" i="2" s="1"/>
  <c r="J1200" i="2"/>
  <c r="F1200" i="2" s="1"/>
  <c r="J1201" i="2"/>
  <c r="F1201" i="2" s="1"/>
  <c r="J1202" i="2"/>
  <c r="F1202" i="2" s="1"/>
  <c r="J1203" i="2"/>
  <c r="F1203" i="2" s="1"/>
  <c r="J1204" i="2"/>
  <c r="F1204" i="2" s="1"/>
  <c r="J1205" i="2"/>
  <c r="F1205" i="2" s="1"/>
  <c r="J1174" i="2"/>
  <c r="F1174" i="2" s="1"/>
  <c r="J1169" i="2"/>
  <c r="F1169" i="2" s="1"/>
  <c r="J1170" i="2"/>
  <c r="F1170" i="2" s="1"/>
  <c r="J1171" i="2"/>
  <c r="F1171" i="2" s="1"/>
  <c r="J1172" i="2"/>
  <c r="F1172" i="2" s="1"/>
  <c r="J1173" i="2"/>
  <c r="F1173" i="2" s="1"/>
  <c r="J1138" i="2"/>
  <c r="F1138" i="2" s="1"/>
  <c r="J1139" i="2"/>
  <c r="F1139" i="2" s="1"/>
  <c r="J1140" i="2"/>
  <c r="F1140" i="2" s="1"/>
  <c r="J1141" i="2"/>
  <c r="F1141" i="2" s="1"/>
  <c r="J1142" i="2"/>
  <c r="F1142" i="2" s="1"/>
  <c r="J1143" i="2"/>
  <c r="F1143" i="2" s="1"/>
  <c r="J1144" i="2"/>
  <c r="F1144" i="2" s="1"/>
  <c r="J1145" i="2"/>
  <c r="F1145" i="2" s="1"/>
  <c r="J1146" i="2"/>
  <c r="F1146" i="2" s="1"/>
  <c r="J1147" i="2"/>
  <c r="F1147" i="2" s="1"/>
  <c r="J1148" i="2"/>
  <c r="F1148" i="2" s="1"/>
  <c r="J1149" i="2"/>
  <c r="F1149" i="2" s="1"/>
  <c r="J1150" i="2"/>
  <c r="F1150" i="2" s="1"/>
  <c r="J1151" i="2"/>
  <c r="F1151" i="2" s="1"/>
  <c r="J1152" i="2"/>
  <c r="F1152" i="2" s="1"/>
  <c r="J1153" i="2"/>
  <c r="F1153" i="2" s="1"/>
  <c r="J1154" i="2"/>
  <c r="F1154" i="2" s="1"/>
  <c r="J1155" i="2"/>
  <c r="F1155" i="2" s="1"/>
  <c r="J1156" i="2"/>
  <c r="F1156" i="2" s="1"/>
  <c r="J1157" i="2"/>
  <c r="F1157" i="2" s="1"/>
  <c r="J1158" i="2"/>
  <c r="F1158" i="2" s="1"/>
  <c r="J1159" i="2"/>
  <c r="F1159" i="2" s="1"/>
  <c r="J1160" i="2"/>
  <c r="F1160" i="2" s="1"/>
  <c r="J1161" i="2"/>
  <c r="F1161" i="2" s="1"/>
  <c r="J1162" i="2"/>
  <c r="F1162" i="2" s="1"/>
  <c r="J1163" i="2"/>
  <c r="F1163" i="2" s="1"/>
  <c r="J1164" i="2"/>
  <c r="F1164" i="2" s="1"/>
  <c r="J1165" i="2"/>
  <c r="F1165" i="2" s="1"/>
  <c r="J1166" i="2"/>
  <c r="F1166" i="2" s="1"/>
  <c r="J1167" i="2"/>
  <c r="F1167" i="2" s="1"/>
  <c r="J1168" i="2"/>
  <c r="F1168" i="2" s="1"/>
  <c r="J1127" i="2"/>
  <c r="F1127" i="2" s="1"/>
  <c r="J1128" i="2"/>
  <c r="F1128" i="2" s="1"/>
  <c r="J1129" i="2"/>
  <c r="F1129" i="2" s="1"/>
  <c r="J1130" i="2"/>
  <c r="F1130" i="2" s="1"/>
  <c r="J1131" i="2"/>
  <c r="F1131" i="2" s="1"/>
  <c r="J1132" i="2"/>
  <c r="F1132" i="2" s="1"/>
  <c r="J1133" i="2"/>
  <c r="F1133" i="2" s="1"/>
  <c r="J1134" i="2"/>
  <c r="F1134" i="2" s="1"/>
  <c r="J1135" i="2"/>
  <c r="F1135" i="2" s="1"/>
  <c r="J1136" i="2"/>
  <c r="F1136" i="2" s="1"/>
  <c r="J1137" i="2"/>
  <c r="F1137" i="2" s="1"/>
  <c r="J1122" i="2"/>
  <c r="F1122" i="2" s="1"/>
  <c r="J1123" i="2"/>
  <c r="F1123" i="2" s="1"/>
  <c r="J1124" i="2"/>
  <c r="F1124" i="2" s="1"/>
  <c r="J1125" i="2"/>
  <c r="F1125" i="2" s="1"/>
  <c r="J1126" i="2"/>
  <c r="F1126" i="2" s="1"/>
  <c r="J1094" i="2"/>
  <c r="F1094" i="2" s="1"/>
  <c r="J1095" i="2"/>
  <c r="F1095" i="2" s="1"/>
  <c r="J1096" i="2"/>
  <c r="F1096" i="2" s="1"/>
  <c r="J1097" i="2"/>
  <c r="F1097" i="2" s="1"/>
  <c r="J1098" i="2"/>
  <c r="F1098" i="2" s="1"/>
  <c r="J1099" i="2"/>
  <c r="F1099" i="2" s="1"/>
  <c r="J1100" i="2"/>
  <c r="F1100" i="2" s="1"/>
  <c r="J1101" i="2"/>
  <c r="F1101" i="2" s="1"/>
  <c r="J1102" i="2"/>
  <c r="F1102" i="2" s="1"/>
  <c r="J1103" i="2"/>
  <c r="F1103" i="2" s="1"/>
  <c r="J1104" i="2"/>
  <c r="F1104" i="2" s="1"/>
  <c r="J1105" i="2"/>
  <c r="F1105" i="2" s="1"/>
  <c r="J1106" i="2"/>
  <c r="F1106" i="2" s="1"/>
  <c r="J1107" i="2"/>
  <c r="F1107" i="2" s="1"/>
  <c r="J1108" i="2"/>
  <c r="F1108" i="2" s="1"/>
  <c r="J1109" i="2"/>
  <c r="F1109" i="2" s="1"/>
  <c r="J1110" i="2"/>
  <c r="F1110" i="2" s="1"/>
  <c r="J1111" i="2"/>
  <c r="F1111" i="2" s="1"/>
  <c r="J1112" i="2"/>
  <c r="F1112" i="2" s="1"/>
  <c r="J1113" i="2"/>
  <c r="F1113" i="2" s="1"/>
  <c r="J1114" i="2"/>
  <c r="F1114" i="2" s="1"/>
  <c r="J1115" i="2"/>
  <c r="F1115" i="2" s="1"/>
  <c r="J1116" i="2"/>
  <c r="F1116" i="2" s="1"/>
  <c r="J1117" i="2"/>
  <c r="F1117" i="2" s="1"/>
  <c r="J1118" i="2"/>
  <c r="F1118" i="2" s="1"/>
  <c r="J1119" i="2"/>
  <c r="F1119" i="2" s="1"/>
  <c r="J1120" i="2"/>
  <c r="F1120" i="2" s="1"/>
  <c r="J1121" i="2"/>
  <c r="F1121" i="2" s="1"/>
  <c r="J1091" i="2"/>
  <c r="F1091" i="2" s="1"/>
  <c r="J1092" i="2"/>
  <c r="F1092" i="2" s="1"/>
  <c r="J1093" i="2"/>
  <c r="F1093" i="2" s="1"/>
  <c r="J1086" i="2"/>
  <c r="F1086" i="2" s="1"/>
  <c r="J1087" i="2"/>
  <c r="F1087" i="2" s="1"/>
  <c r="J1088" i="2"/>
  <c r="F1088" i="2" s="1"/>
  <c r="J1089" i="2"/>
  <c r="F1089" i="2" s="1"/>
  <c r="J1090" i="2"/>
  <c r="F1090" i="2" s="1"/>
  <c r="J1060" i="2"/>
  <c r="F1060" i="2" s="1"/>
  <c r="J1061" i="2"/>
  <c r="F1061" i="2" s="1"/>
  <c r="J1062" i="2"/>
  <c r="F1062" i="2" s="1"/>
  <c r="J1063" i="2"/>
  <c r="F1063" i="2" s="1"/>
  <c r="J1064" i="2"/>
  <c r="F1064" i="2" s="1"/>
  <c r="J1065" i="2"/>
  <c r="F1065" i="2" s="1"/>
  <c r="J1066" i="2"/>
  <c r="F1066" i="2" s="1"/>
  <c r="J1067" i="2"/>
  <c r="F1067" i="2" s="1"/>
  <c r="J1068" i="2"/>
  <c r="F1068" i="2" s="1"/>
  <c r="J1069" i="2"/>
  <c r="F1069" i="2" s="1"/>
  <c r="J1070" i="2"/>
  <c r="F1070" i="2" s="1"/>
  <c r="J1071" i="2"/>
  <c r="F1071" i="2" s="1"/>
  <c r="J1072" i="2"/>
  <c r="F1072" i="2" s="1"/>
  <c r="J1073" i="2"/>
  <c r="F1073" i="2" s="1"/>
  <c r="J1074" i="2"/>
  <c r="F1074" i="2" s="1"/>
  <c r="J1075" i="2"/>
  <c r="F1075" i="2" s="1"/>
  <c r="J1076" i="2"/>
  <c r="F1076" i="2" s="1"/>
  <c r="J1077" i="2"/>
  <c r="F1077" i="2" s="1"/>
  <c r="J1078" i="2"/>
  <c r="F1078" i="2" s="1"/>
  <c r="J1079" i="2"/>
  <c r="F1079" i="2" s="1"/>
  <c r="J1080" i="2"/>
  <c r="F1080" i="2" s="1"/>
  <c r="J1081" i="2"/>
  <c r="F1081" i="2" s="1"/>
  <c r="J1082" i="2"/>
  <c r="F1082" i="2" s="1"/>
  <c r="J1083" i="2"/>
  <c r="F1083" i="2" s="1"/>
  <c r="J1084" i="2"/>
  <c r="F1084" i="2" s="1"/>
  <c r="J1085" i="2"/>
  <c r="F1085" i="2" s="1"/>
  <c r="J1055" i="2"/>
  <c r="F1055" i="2" s="1"/>
  <c r="J1056" i="2"/>
  <c r="F1056" i="2" s="1"/>
  <c r="J1057" i="2"/>
  <c r="F1057" i="2" s="1"/>
  <c r="J1058" i="2"/>
  <c r="F1058" i="2" s="1"/>
  <c r="J1059" i="2"/>
  <c r="F1059" i="2" s="1"/>
  <c r="J1029" i="2"/>
  <c r="F1029" i="2" s="1"/>
  <c r="J1030" i="2"/>
  <c r="F1030" i="2" s="1"/>
  <c r="J1031" i="2"/>
  <c r="F1031" i="2" s="1"/>
  <c r="J1032" i="2"/>
  <c r="F1032" i="2" s="1"/>
  <c r="J1033" i="2"/>
  <c r="F1033" i="2" s="1"/>
  <c r="J1034" i="2"/>
  <c r="F1034" i="2" s="1"/>
  <c r="J1035" i="2"/>
  <c r="F1035" i="2" s="1"/>
  <c r="J1036" i="2"/>
  <c r="F1036" i="2" s="1"/>
  <c r="J1037" i="2"/>
  <c r="F1037" i="2" s="1"/>
  <c r="J1038" i="2"/>
  <c r="F1038" i="2" s="1"/>
  <c r="J1039" i="2"/>
  <c r="F1039" i="2" s="1"/>
  <c r="J1040" i="2"/>
  <c r="F1040" i="2" s="1"/>
  <c r="J1041" i="2"/>
  <c r="F1041" i="2" s="1"/>
  <c r="J1042" i="2"/>
  <c r="F1042" i="2" s="1"/>
  <c r="J1043" i="2"/>
  <c r="F1043" i="2" s="1"/>
  <c r="J1044" i="2"/>
  <c r="F1044" i="2" s="1"/>
  <c r="J1045" i="2"/>
  <c r="F1045" i="2" s="1"/>
  <c r="J1046" i="2"/>
  <c r="F1046" i="2" s="1"/>
  <c r="J1047" i="2"/>
  <c r="F1047" i="2" s="1"/>
  <c r="J1048" i="2"/>
  <c r="F1048" i="2" s="1"/>
  <c r="J1049" i="2"/>
  <c r="F1049" i="2" s="1"/>
  <c r="J1050" i="2"/>
  <c r="F1050" i="2" s="1"/>
  <c r="J1051" i="2"/>
  <c r="F1051" i="2" s="1"/>
  <c r="J1052" i="2"/>
  <c r="F1052" i="2" s="1"/>
  <c r="J1053" i="2"/>
  <c r="F1053" i="2" s="1"/>
  <c r="J1054" i="2"/>
  <c r="F1054" i="2" s="1"/>
  <c r="J1025" i="2"/>
  <c r="F1025" i="2" s="1"/>
  <c r="J1026" i="2"/>
  <c r="F1026" i="2" s="1"/>
  <c r="J1027" i="2"/>
  <c r="F1027" i="2" s="1"/>
  <c r="J1028" i="2"/>
  <c r="F1028" i="2" s="1"/>
  <c r="J1000" i="2"/>
  <c r="F1000" i="2" s="1"/>
  <c r="J1001" i="2"/>
  <c r="F1001" i="2" s="1"/>
  <c r="J1002" i="2"/>
  <c r="F1002" i="2" s="1"/>
  <c r="J1003" i="2"/>
  <c r="F1003" i="2" s="1"/>
  <c r="J1004" i="2"/>
  <c r="F1004" i="2" s="1"/>
  <c r="J1005" i="2"/>
  <c r="F1005" i="2" s="1"/>
  <c r="J1006" i="2"/>
  <c r="F1006" i="2" s="1"/>
  <c r="J1007" i="2"/>
  <c r="F1007" i="2" s="1"/>
  <c r="J1008" i="2"/>
  <c r="F1008" i="2" s="1"/>
  <c r="J1009" i="2"/>
  <c r="F1009" i="2" s="1"/>
  <c r="J1010" i="2"/>
  <c r="F1010" i="2" s="1"/>
  <c r="J1011" i="2"/>
  <c r="F1011" i="2" s="1"/>
  <c r="J1012" i="2"/>
  <c r="F1012" i="2" s="1"/>
  <c r="J1013" i="2"/>
  <c r="F1013" i="2" s="1"/>
  <c r="J1014" i="2"/>
  <c r="F1014" i="2" s="1"/>
  <c r="J1015" i="2"/>
  <c r="F1015" i="2" s="1"/>
  <c r="J1016" i="2"/>
  <c r="F1016" i="2" s="1"/>
  <c r="J1017" i="2"/>
  <c r="F1017" i="2" s="1"/>
  <c r="J1018" i="2"/>
  <c r="F1018" i="2" s="1"/>
  <c r="J1019" i="2"/>
  <c r="F1019" i="2" s="1"/>
  <c r="J1020" i="2"/>
  <c r="F1020" i="2" s="1"/>
  <c r="J1021" i="2"/>
  <c r="F1021" i="2" s="1"/>
  <c r="J1022" i="2"/>
  <c r="F1022" i="2" s="1"/>
  <c r="J1023" i="2"/>
  <c r="F1023" i="2" s="1"/>
  <c r="J1024" i="2"/>
  <c r="F1024" i="2" s="1"/>
  <c r="J997" i="2"/>
  <c r="F997" i="2" s="1"/>
  <c r="J998" i="2"/>
  <c r="F998" i="2" s="1"/>
  <c r="J999" i="2"/>
  <c r="F999" i="2" s="1"/>
  <c r="J972" i="2"/>
  <c r="F972" i="2" s="1"/>
  <c r="J973" i="2"/>
  <c r="F973" i="2" s="1"/>
  <c r="J974" i="2"/>
  <c r="F974" i="2" s="1"/>
  <c r="J975" i="2"/>
  <c r="F975" i="2" s="1"/>
  <c r="J976" i="2"/>
  <c r="F976" i="2" s="1"/>
  <c r="J977" i="2"/>
  <c r="F977" i="2" s="1"/>
  <c r="J978" i="2"/>
  <c r="F978" i="2" s="1"/>
  <c r="J979" i="2"/>
  <c r="F979" i="2" s="1"/>
  <c r="J980" i="2"/>
  <c r="F980" i="2" s="1"/>
  <c r="J981" i="2"/>
  <c r="F981" i="2" s="1"/>
  <c r="J982" i="2"/>
  <c r="F982" i="2" s="1"/>
  <c r="J983" i="2"/>
  <c r="F983" i="2" s="1"/>
  <c r="J984" i="2"/>
  <c r="F984" i="2" s="1"/>
  <c r="J985" i="2"/>
  <c r="F985" i="2" s="1"/>
  <c r="J986" i="2"/>
  <c r="F986" i="2" s="1"/>
  <c r="J987" i="2"/>
  <c r="F987" i="2" s="1"/>
  <c r="J988" i="2"/>
  <c r="F988" i="2" s="1"/>
  <c r="J989" i="2"/>
  <c r="F989" i="2" s="1"/>
  <c r="J990" i="2"/>
  <c r="F990" i="2" s="1"/>
  <c r="J991" i="2"/>
  <c r="F991" i="2" s="1"/>
  <c r="J992" i="2"/>
  <c r="F992" i="2" s="1"/>
  <c r="J993" i="2"/>
  <c r="F993" i="2" s="1"/>
  <c r="J994" i="2"/>
  <c r="F994" i="2" s="1"/>
  <c r="J995" i="2"/>
  <c r="F995" i="2" s="1"/>
  <c r="J996" i="2"/>
  <c r="F996" i="2" s="1"/>
  <c r="J965" i="2"/>
  <c r="F965" i="2" s="1"/>
  <c r="J966" i="2"/>
  <c r="F966" i="2" s="1"/>
  <c r="J967" i="2"/>
  <c r="F967" i="2" s="1"/>
  <c r="J968" i="2"/>
  <c r="F968" i="2" s="1"/>
  <c r="J969" i="2"/>
  <c r="F969" i="2" s="1"/>
  <c r="J970" i="2"/>
  <c r="F970" i="2" s="1"/>
  <c r="J971" i="2"/>
  <c r="F971" i="2" s="1"/>
  <c r="J961" i="2"/>
  <c r="F961" i="2" s="1"/>
  <c r="J962" i="2"/>
  <c r="F962" i="2" s="1"/>
  <c r="J963" i="2"/>
  <c r="F963" i="2" s="1"/>
  <c r="J964" i="2"/>
  <c r="F964" i="2" s="1"/>
  <c r="J937" i="2"/>
  <c r="F937" i="2" s="1"/>
  <c r="J938" i="2"/>
  <c r="F938" i="2" s="1"/>
  <c r="J939" i="2"/>
  <c r="F939" i="2" s="1"/>
  <c r="J940" i="2"/>
  <c r="F940" i="2" s="1"/>
  <c r="J941" i="2"/>
  <c r="F941" i="2" s="1"/>
  <c r="J942" i="2"/>
  <c r="F942" i="2" s="1"/>
  <c r="J943" i="2"/>
  <c r="F943" i="2" s="1"/>
  <c r="J944" i="2"/>
  <c r="F944" i="2" s="1"/>
  <c r="J945" i="2"/>
  <c r="F945" i="2" s="1"/>
  <c r="J946" i="2"/>
  <c r="F946" i="2" s="1"/>
  <c r="J947" i="2"/>
  <c r="F947" i="2" s="1"/>
  <c r="J948" i="2"/>
  <c r="F948" i="2" s="1"/>
  <c r="J949" i="2"/>
  <c r="F949" i="2" s="1"/>
  <c r="J950" i="2"/>
  <c r="F950" i="2" s="1"/>
  <c r="J951" i="2"/>
  <c r="F951" i="2" s="1"/>
  <c r="J952" i="2"/>
  <c r="F952" i="2" s="1"/>
  <c r="J953" i="2"/>
  <c r="F953" i="2" s="1"/>
  <c r="J954" i="2"/>
  <c r="F954" i="2" s="1"/>
  <c r="J955" i="2"/>
  <c r="F955" i="2" s="1"/>
  <c r="J956" i="2"/>
  <c r="F956" i="2" s="1"/>
  <c r="J957" i="2"/>
  <c r="F957" i="2" s="1"/>
  <c r="J958" i="2"/>
  <c r="F958" i="2" s="1"/>
  <c r="J959" i="2"/>
  <c r="F959" i="2" s="1"/>
  <c r="J960" i="2"/>
  <c r="F960" i="2" s="1"/>
  <c r="J927" i="2"/>
  <c r="F927" i="2" s="1"/>
  <c r="J928" i="2"/>
  <c r="F928" i="2" s="1"/>
  <c r="J929" i="2"/>
  <c r="F929" i="2" s="1"/>
  <c r="J930" i="2"/>
  <c r="F930" i="2" s="1"/>
  <c r="J931" i="2"/>
  <c r="F931" i="2" s="1"/>
  <c r="J932" i="2"/>
  <c r="F932" i="2" s="1"/>
  <c r="J933" i="2"/>
  <c r="F933" i="2" s="1"/>
  <c r="J934" i="2"/>
  <c r="F934" i="2" s="1"/>
  <c r="J935" i="2"/>
  <c r="F935" i="2" s="1"/>
  <c r="J936" i="2"/>
  <c r="F936" i="2" s="1"/>
  <c r="J899" i="2"/>
  <c r="F899" i="2" s="1"/>
  <c r="J900" i="2"/>
  <c r="F900" i="2" s="1"/>
  <c r="J901" i="2"/>
  <c r="F901" i="2" s="1"/>
  <c r="J902" i="2"/>
  <c r="F902" i="2" s="1"/>
  <c r="J903" i="2"/>
  <c r="F903" i="2" s="1"/>
  <c r="J904" i="2"/>
  <c r="F904" i="2" s="1"/>
  <c r="J905" i="2"/>
  <c r="F905" i="2" s="1"/>
  <c r="J906" i="2"/>
  <c r="F906" i="2" s="1"/>
  <c r="J907" i="2"/>
  <c r="F907" i="2" s="1"/>
  <c r="J908" i="2"/>
  <c r="F908" i="2" s="1"/>
  <c r="J909" i="2"/>
  <c r="F909" i="2" s="1"/>
  <c r="J910" i="2"/>
  <c r="F910" i="2" s="1"/>
  <c r="J911" i="2"/>
  <c r="F911" i="2" s="1"/>
  <c r="J912" i="2"/>
  <c r="F912" i="2" s="1"/>
  <c r="J913" i="2"/>
  <c r="F913" i="2" s="1"/>
  <c r="J914" i="2"/>
  <c r="F914" i="2" s="1"/>
  <c r="J915" i="2"/>
  <c r="F915" i="2" s="1"/>
  <c r="J916" i="2"/>
  <c r="F916" i="2" s="1"/>
  <c r="J917" i="2"/>
  <c r="F917" i="2" s="1"/>
  <c r="J918" i="2"/>
  <c r="F918" i="2" s="1"/>
  <c r="J919" i="2"/>
  <c r="F919" i="2" s="1"/>
  <c r="J920" i="2"/>
  <c r="F920" i="2" s="1"/>
  <c r="J921" i="2"/>
  <c r="F921" i="2" s="1"/>
  <c r="J922" i="2"/>
  <c r="F922" i="2" s="1"/>
  <c r="J923" i="2"/>
  <c r="F923" i="2" s="1"/>
  <c r="J924" i="2"/>
  <c r="F924" i="2" s="1"/>
  <c r="J925" i="2"/>
  <c r="F925" i="2" s="1"/>
  <c r="J926" i="2"/>
  <c r="F926" i="2" s="1"/>
  <c r="J898" i="2"/>
  <c r="F898" i="2" s="1"/>
  <c r="J895" i="2"/>
  <c r="F895" i="2" s="1"/>
  <c r="J896" i="2"/>
  <c r="F896" i="2" s="1"/>
  <c r="J897" i="2"/>
  <c r="F897" i="2" s="1"/>
  <c r="J874" i="2"/>
  <c r="F874" i="2" s="1"/>
  <c r="J875" i="2"/>
  <c r="F875" i="2" s="1"/>
  <c r="J876" i="2"/>
  <c r="F876" i="2" s="1"/>
  <c r="J877" i="2"/>
  <c r="F877" i="2" s="1"/>
  <c r="J878" i="2"/>
  <c r="F878" i="2" s="1"/>
  <c r="J879" i="2"/>
  <c r="F879" i="2" s="1"/>
  <c r="J880" i="2"/>
  <c r="F880" i="2" s="1"/>
  <c r="J881" i="2"/>
  <c r="F881" i="2" s="1"/>
  <c r="J882" i="2"/>
  <c r="F882" i="2" s="1"/>
  <c r="J883" i="2"/>
  <c r="F883" i="2" s="1"/>
  <c r="J884" i="2"/>
  <c r="F884" i="2" s="1"/>
  <c r="J885" i="2"/>
  <c r="F885" i="2" s="1"/>
  <c r="J886" i="2"/>
  <c r="F886" i="2" s="1"/>
  <c r="J887" i="2"/>
  <c r="F887" i="2" s="1"/>
  <c r="J888" i="2"/>
  <c r="F888" i="2" s="1"/>
  <c r="J889" i="2"/>
  <c r="F889" i="2" s="1"/>
  <c r="J890" i="2"/>
  <c r="F890" i="2" s="1"/>
  <c r="J891" i="2"/>
  <c r="F891" i="2" s="1"/>
  <c r="J892" i="2"/>
  <c r="F892" i="2" s="1"/>
  <c r="J893" i="2"/>
  <c r="F893" i="2" s="1"/>
  <c r="J894" i="2"/>
  <c r="F894" i="2" s="1"/>
  <c r="J873" i="2"/>
  <c r="F873" i="2" s="1"/>
  <c r="J868" i="2"/>
  <c r="F868" i="2" s="1"/>
  <c r="J869" i="2"/>
  <c r="F869" i="2" s="1"/>
  <c r="J870" i="2"/>
  <c r="F870" i="2" s="1"/>
  <c r="J871" i="2"/>
  <c r="F871" i="2" s="1"/>
  <c r="J872" i="2"/>
  <c r="F872" i="2" s="1"/>
  <c r="J811" i="2"/>
  <c r="F811" i="2" s="1"/>
  <c r="J812" i="2"/>
  <c r="F812" i="2" s="1"/>
  <c r="J813" i="2"/>
  <c r="F813" i="2" s="1"/>
  <c r="J814" i="2"/>
  <c r="F814" i="2" s="1"/>
  <c r="J815" i="2"/>
  <c r="F815" i="2" s="1"/>
  <c r="J816" i="2"/>
  <c r="F816" i="2" s="1"/>
  <c r="J817" i="2"/>
  <c r="F817" i="2" s="1"/>
  <c r="J818" i="2"/>
  <c r="F818" i="2" s="1"/>
  <c r="J819" i="2"/>
  <c r="F819" i="2" s="1"/>
  <c r="J820" i="2"/>
  <c r="F820" i="2" s="1"/>
  <c r="J821" i="2"/>
  <c r="F821" i="2" s="1"/>
  <c r="J822" i="2"/>
  <c r="F822" i="2" s="1"/>
  <c r="J823" i="2"/>
  <c r="F823" i="2" s="1"/>
  <c r="J824" i="2"/>
  <c r="F824" i="2" s="1"/>
  <c r="J825" i="2"/>
  <c r="F825" i="2" s="1"/>
  <c r="J826" i="2"/>
  <c r="F826" i="2" s="1"/>
  <c r="J827" i="2"/>
  <c r="F827" i="2" s="1"/>
  <c r="J828" i="2"/>
  <c r="F828" i="2" s="1"/>
  <c r="J829" i="2"/>
  <c r="F829" i="2" s="1"/>
  <c r="J830" i="2"/>
  <c r="F830" i="2" s="1"/>
  <c r="J831" i="2"/>
  <c r="F831" i="2" s="1"/>
  <c r="J832" i="2"/>
  <c r="F832" i="2" s="1"/>
  <c r="J833" i="2"/>
  <c r="F833" i="2" s="1"/>
  <c r="J834" i="2"/>
  <c r="F834" i="2" s="1"/>
  <c r="J835" i="2"/>
  <c r="F835" i="2" s="1"/>
  <c r="J836" i="2"/>
  <c r="F836" i="2" s="1"/>
  <c r="J837" i="2"/>
  <c r="F837" i="2" s="1"/>
  <c r="J838" i="2"/>
  <c r="F838" i="2" s="1"/>
  <c r="J839" i="2"/>
  <c r="F839" i="2" s="1"/>
  <c r="J840" i="2"/>
  <c r="F840" i="2" s="1"/>
  <c r="J841" i="2"/>
  <c r="F841" i="2" s="1"/>
  <c r="J842" i="2"/>
  <c r="F842" i="2" s="1"/>
  <c r="J843" i="2"/>
  <c r="F843" i="2" s="1"/>
  <c r="J844" i="2"/>
  <c r="F844" i="2" s="1"/>
  <c r="J845" i="2"/>
  <c r="F845" i="2" s="1"/>
  <c r="J846" i="2"/>
  <c r="F846" i="2" s="1"/>
  <c r="J847" i="2"/>
  <c r="F847" i="2" s="1"/>
  <c r="J848" i="2"/>
  <c r="F848" i="2" s="1"/>
  <c r="J849" i="2"/>
  <c r="F849" i="2" s="1"/>
  <c r="J850" i="2"/>
  <c r="F850" i="2" s="1"/>
  <c r="J851" i="2"/>
  <c r="F851" i="2" s="1"/>
  <c r="J852" i="2"/>
  <c r="F852" i="2" s="1"/>
  <c r="J853" i="2"/>
  <c r="F853" i="2" s="1"/>
  <c r="J854" i="2"/>
  <c r="F854" i="2" s="1"/>
  <c r="J855" i="2"/>
  <c r="F855" i="2" s="1"/>
  <c r="J856" i="2"/>
  <c r="F856" i="2" s="1"/>
  <c r="J857" i="2"/>
  <c r="F857" i="2" s="1"/>
  <c r="J858" i="2"/>
  <c r="F858" i="2" s="1"/>
  <c r="J859" i="2"/>
  <c r="F859" i="2" s="1"/>
  <c r="J860" i="2"/>
  <c r="F860" i="2" s="1"/>
  <c r="J861" i="2"/>
  <c r="F861" i="2" s="1"/>
  <c r="J808" i="2"/>
  <c r="F808" i="2" s="1"/>
  <c r="J790" i="2"/>
  <c r="F790" i="2" s="1"/>
  <c r="J791" i="2"/>
  <c r="F791" i="2" s="1"/>
  <c r="J792" i="2"/>
  <c r="F792" i="2" s="1"/>
  <c r="J793" i="2"/>
  <c r="F793" i="2" s="1"/>
  <c r="J794" i="2"/>
  <c r="F794" i="2" s="1"/>
  <c r="J795" i="2"/>
  <c r="F795" i="2" s="1"/>
  <c r="J796" i="2"/>
  <c r="F796" i="2" s="1"/>
  <c r="J797" i="2"/>
  <c r="F797" i="2" s="1"/>
  <c r="J798" i="2"/>
  <c r="F798" i="2" s="1"/>
  <c r="J799" i="2"/>
  <c r="F799" i="2" s="1"/>
  <c r="J800" i="2"/>
  <c r="F800" i="2" s="1"/>
  <c r="J801" i="2"/>
  <c r="F801" i="2" s="1"/>
  <c r="J802" i="2"/>
  <c r="F802" i="2" s="1"/>
  <c r="J803" i="2"/>
  <c r="F803" i="2" s="1"/>
  <c r="J804" i="2"/>
  <c r="F804" i="2" s="1"/>
  <c r="J805" i="2"/>
  <c r="F805" i="2" s="1"/>
  <c r="J806" i="2"/>
  <c r="F806" i="2" s="1"/>
  <c r="J807" i="2"/>
  <c r="F807" i="2" s="1"/>
  <c r="J783" i="2"/>
  <c r="F783" i="2" s="1"/>
  <c r="J784" i="2"/>
  <c r="F784" i="2" s="1"/>
  <c r="J785" i="2"/>
  <c r="F785" i="2" s="1"/>
  <c r="J742" i="2"/>
  <c r="F742" i="2" s="1"/>
  <c r="J743" i="2"/>
  <c r="F743" i="2" s="1"/>
  <c r="J744" i="2"/>
  <c r="F744" i="2" s="1"/>
  <c r="J745" i="2"/>
  <c r="F745" i="2" s="1"/>
  <c r="J746" i="2"/>
  <c r="F746" i="2" s="1"/>
  <c r="J747" i="2"/>
  <c r="F747" i="2" s="1"/>
  <c r="J748" i="2"/>
  <c r="F748" i="2" s="1"/>
  <c r="J749" i="2"/>
  <c r="F749" i="2" s="1"/>
  <c r="J750" i="2"/>
  <c r="F750" i="2" s="1"/>
  <c r="J751" i="2"/>
  <c r="F751" i="2" s="1"/>
  <c r="J752" i="2"/>
  <c r="F752" i="2" s="1"/>
  <c r="J753" i="2"/>
  <c r="F753" i="2" s="1"/>
  <c r="J754" i="2"/>
  <c r="F754" i="2" s="1"/>
  <c r="J755" i="2"/>
  <c r="F755" i="2" s="1"/>
  <c r="J756" i="2"/>
  <c r="F756" i="2" s="1"/>
  <c r="J757" i="2"/>
  <c r="F757" i="2" s="1"/>
  <c r="J758" i="2"/>
  <c r="F758" i="2" s="1"/>
  <c r="J759" i="2"/>
  <c r="F759" i="2" s="1"/>
  <c r="J760" i="2"/>
  <c r="F760" i="2" s="1"/>
  <c r="J761" i="2"/>
  <c r="F761" i="2" s="1"/>
  <c r="J762" i="2"/>
  <c r="F762" i="2" s="1"/>
  <c r="J763" i="2"/>
  <c r="F763" i="2" s="1"/>
  <c r="J764" i="2"/>
  <c r="F764" i="2" s="1"/>
  <c r="J765" i="2"/>
  <c r="F765" i="2" s="1"/>
  <c r="J766" i="2"/>
  <c r="F766" i="2" s="1"/>
  <c r="J767" i="2"/>
  <c r="F767" i="2" s="1"/>
  <c r="J768" i="2"/>
  <c r="F768" i="2" s="1"/>
  <c r="J769" i="2"/>
  <c r="F769" i="2" s="1"/>
  <c r="J770" i="2"/>
  <c r="F770" i="2" s="1"/>
  <c r="J771" i="2"/>
  <c r="F771" i="2" s="1"/>
  <c r="J772" i="2"/>
  <c r="F772" i="2" s="1"/>
  <c r="J773" i="2"/>
  <c r="F773" i="2" s="1"/>
  <c r="J774" i="2"/>
  <c r="F774" i="2" s="1"/>
  <c r="J775" i="2"/>
  <c r="F775" i="2" s="1"/>
  <c r="J776" i="2"/>
  <c r="F776" i="2" s="1"/>
  <c r="J729" i="2"/>
  <c r="F729" i="2" s="1"/>
  <c r="J777" i="2"/>
  <c r="F777" i="2" s="1"/>
  <c r="J731" i="2"/>
  <c r="F731" i="2" s="1"/>
  <c r="J778" i="2"/>
  <c r="F778" i="2" s="1"/>
  <c r="J779" i="2"/>
  <c r="F779" i="2" s="1"/>
  <c r="J780" i="2"/>
  <c r="F780" i="2" s="1"/>
  <c r="J781" i="2"/>
  <c r="F781" i="2" s="1"/>
  <c r="J782" i="2"/>
  <c r="F782" i="2" s="1"/>
  <c r="J735" i="2"/>
  <c r="F735" i="2" s="1"/>
  <c r="J736" i="2"/>
  <c r="F736" i="2" s="1"/>
  <c r="J737" i="2"/>
  <c r="F737" i="2" s="1"/>
  <c r="J738" i="2"/>
  <c r="F738" i="2" s="1"/>
  <c r="J739" i="2"/>
  <c r="F739" i="2" s="1"/>
  <c r="J740" i="2"/>
  <c r="F740" i="2" s="1"/>
  <c r="J741" i="2"/>
  <c r="F741" i="2" s="1"/>
  <c r="J733" i="2"/>
  <c r="F733" i="2" s="1"/>
  <c r="J734" i="2"/>
  <c r="F734" i="2" s="1"/>
  <c r="J862" i="2"/>
  <c r="F862" i="2" s="1"/>
  <c r="J728" i="2"/>
  <c r="F728" i="2" s="1"/>
  <c r="J730" i="2"/>
  <c r="F730" i="2" s="1"/>
  <c r="J732" i="2"/>
  <c r="F732" i="2" s="1"/>
  <c r="J712" i="2"/>
  <c r="F712" i="2" s="1"/>
  <c r="J713" i="2"/>
  <c r="F713" i="2" s="1"/>
  <c r="J714" i="2"/>
  <c r="F714" i="2" s="1"/>
  <c r="J809" i="2"/>
  <c r="F809" i="2" s="1"/>
  <c r="J715" i="2"/>
  <c r="F715" i="2" s="1"/>
  <c r="J716" i="2"/>
  <c r="F716" i="2" s="1"/>
  <c r="J717" i="2"/>
  <c r="F717" i="2" s="1"/>
  <c r="J718" i="2"/>
  <c r="F718" i="2" s="1"/>
  <c r="J719" i="2"/>
  <c r="F719" i="2" s="1"/>
  <c r="J720" i="2"/>
  <c r="F720" i="2" s="1"/>
  <c r="J721" i="2"/>
  <c r="F721" i="2" s="1"/>
  <c r="J722" i="2"/>
  <c r="F722" i="2" s="1"/>
  <c r="J723" i="2"/>
  <c r="F723" i="2" s="1"/>
  <c r="J724" i="2"/>
  <c r="F724" i="2" s="1"/>
  <c r="J725" i="2"/>
  <c r="F725" i="2" s="1"/>
  <c r="J726" i="2"/>
  <c r="F726" i="2" s="1"/>
  <c r="J680" i="2"/>
  <c r="F680" i="2" s="1"/>
  <c r="J683" i="2"/>
  <c r="F683" i="2" s="1"/>
  <c r="J684" i="2"/>
  <c r="F684" i="2" s="1"/>
  <c r="J685" i="2"/>
  <c r="F685" i="2" s="1"/>
  <c r="J727" i="2"/>
  <c r="F727" i="2" s="1"/>
  <c r="J675" i="2"/>
  <c r="F675" i="2" s="1"/>
  <c r="J688" i="2"/>
  <c r="F688" i="2" s="1"/>
  <c r="J689" i="2"/>
  <c r="F689" i="2" s="1"/>
  <c r="J690" i="2"/>
  <c r="F690" i="2" s="1"/>
  <c r="J705" i="2"/>
  <c r="F705" i="2" s="1"/>
  <c r="J706" i="2"/>
  <c r="F706" i="2" s="1"/>
  <c r="J707" i="2"/>
  <c r="F707" i="2" s="1"/>
  <c r="J708" i="2"/>
  <c r="F708" i="2" s="1"/>
  <c r="J709" i="2"/>
  <c r="F709" i="2" s="1"/>
  <c r="J710" i="2"/>
  <c r="F710" i="2" s="1"/>
  <c r="J711" i="2"/>
  <c r="F711" i="2" s="1"/>
  <c r="J702" i="2"/>
  <c r="F702" i="2" s="1"/>
  <c r="J703" i="2"/>
  <c r="F703" i="2" s="1"/>
  <c r="J704" i="2"/>
  <c r="F704" i="2" s="1"/>
  <c r="J625" i="2"/>
  <c r="F625" i="2" s="1"/>
  <c r="J626" i="2"/>
  <c r="F626" i="2" s="1"/>
  <c r="J627" i="2"/>
  <c r="F627" i="2" s="1"/>
  <c r="J628" i="2"/>
  <c r="F628" i="2" s="1"/>
  <c r="J629" i="2"/>
  <c r="F629" i="2" s="1"/>
  <c r="J630" i="2"/>
  <c r="F630" i="2" s="1"/>
  <c r="J605" i="2"/>
  <c r="F605" i="2" s="1"/>
  <c r="J631" i="2"/>
  <c r="F631" i="2" s="1"/>
  <c r="J632" i="2"/>
  <c r="F632" i="2" s="1"/>
  <c r="J633" i="2"/>
  <c r="F633" i="2" s="1"/>
  <c r="J634" i="2"/>
  <c r="F634" i="2" s="1"/>
  <c r="J635" i="2"/>
  <c r="F635" i="2" s="1"/>
  <c r="J636" i="2"/>
  <c r="F636" i="2" s="1"/>
  <c r="J637" i="2"/>
  <c r="F637" i="2" s="1"/>
  <c r="J638" i="2"/>
  <c r="F638" i="2" s="1"/>
  <c r="J639" i="2"/>
  <c r="F639" i="2" s="1"/>
  <c r="J640" i="2"/>
  <c r="F640" i="2" s="1"/>
  <c r="J641" i="2"/>
  <c r="F641" i="2" s="1"/>
  <c r="J642" i="2"/>
  <c r="F642" i="2" s="1"/>
  <c r="J643" i="2"/>
  <c r="F643" i="2" s="1"/>
  <c r="J644" i="2"/>
  <c r="F644" i="2" s="1"/>
  <c r="J645" i="2"/>
  <c r="F645" i="2" s="1"/>
  <c r="J646" i="2"/>
  <c r="F646" i="2" s="1"/>
  <c r="J647" i="2"/>
  <c r="F647" i="2" s="1"/>
  <c r="J648" i="2"/>
  <c r="F648" i="2" s="1"/>
  <c r="J649" i="2"/>
  <c r="F649" i="2" s="1"/>
  <c r="J650" i="2"/>
  <c r="F650" i="2" s="1"/>
  <c r="J651" i="2"/>
  <c r="F651" i="2" s="1"/>
  <c r="J652" i="2"/>
  <c r="F652" i="2" s="1"/>
  <c r="J653" i="2"/>
  <c r="F653" i="2" s="1"/>
  <c r="J654" i="2"/>
  <c r="F654" i="2" s="1"/>
  <c r="J655" i="2"/>
  <c r="F655" i="2" s="1"/>
  <c r="J656" i="2"/>
  <c r="F656" i="2" s="1"/>
  <c r="J657" i="2"/>
  <c r="F657" i="2" s="1"/>
  <c r="J658" i="2"/>
  <c r="F658" i="2" s="1"/>
  <c r="J659" i="2"/>
  <c r="F659" i="2" s="1"/>
  <c r="J660" i="2"/>
  <c r="F660" i="2" s="1"/>
  <c r="J676" i="2"/>
  <c r="F676" i="2" s="1"/>
  <c r="J671" i="2"/>
  <c r="F671" i="2" s="1"/>
  <c r="J672" i="2"/>
  <c r="F672" i="2" s="1"/>
  <c r="J673" i="2"/>
  <c r="F673" i="2" s="1"/>
  <c r="J674" i="2"/>
  <c r="F674" i="2" s="1"/>
  <c r="J686" i="2"/>
  <c r="F686" i="2" s="1"/>
  <c r="J687" i="2"/>
  <c r="F687" i="2" s="1"/>
  <c r="J677" i="2"/>
  <c r="F677" i="2" s="1"/>
  <c r="J678" i="2"/>
  <c r="F678" i="2" s="1"/>
  <c r="J679" i="2"/>
  <c r="F679" i="2" s="1"/>
  <c r="J681" i="2"/>
  <c r="F681" i="2" s="1"/>
  <c r="J682" i="2"/>
  <c r="F682" i="2" s="1"/>
  <c r="J661" i="2"/>
  <c r="F661" i="2" s="1"/>
  <c r="J662" i="2"/>
  <c r="F662" i="2" s="1"/>
  <c r="J663" i="2"/>
  <c r="F663" i="2" s="1"/>
  <c r="J664" i="2"/>
  <c r="F664" i="2" s="1"/>
  <c r="J665" i="2"/>
  <c r="F665" i="2" s="1"/>
  <c r="J666" i="2"/>
  <c r="F666" i="2" s="1"/>
  <c r="J667" i="2"/>
  <c r="F667" i="2" s="1"/>
  <c r="J668" i="2"/>
  <c r="F668" i="2" s="1"/>
  <c r="J669" i="2"/>
  <c r="F669" i="2" s="1"/>
  <c r="J670" i="2"/>
  <c r="F670" i="2" s="1"/>
  <c r="J691" i="2"/>
  <c r="F691" i="2" s="1"/>
  <c r="J692" i="2"/>
  <c r="F692" i="2" s="1"/>
  <c r="J693" i="2"/>
  <c r="F693" i="2" s="1"/>
  <c r="J694" i="2"/>
  <c r="F694" i="2" s="1"/>
  <c r="J695" i="2"/>
  <c r="F695" i="2" s="1"/>
  <c r="J696" i="2"/>
  <c r="F696" i="2" s="1"/>
  <c r="J697" i="2"/>
  <c r="F697" i="2" s="1"/>
  <c r="J698" i="2"/>
  <c r="F698" i="2" s="1"/>
  <c r="J699" i="2"/>
  <c r="F699" i="2" s="1"/>
  <c r="J700" i="2"/>
  <c r="F700" i="2" s="1"/>
  <c r="J701" i="2"/>
  <c r="F701" i="2" s="1"/>
  <c r="J624" i="2"/>
  <c r="F624" i="2" s="1"/>
  <c r="J622" i="2"/>
  <c r="F622" i="2" s="1"/>
  <c r="J623" i="2"/>
  <c r="F623" i="2" s="1"/>
  <c r="J603" i="2"/>
  <c r="F603" i="2" s="1"/>
  <c r="J604" i="2"/>
  <c r="F604" i="2" s="1"/>
  <c r="J606" i="2"/>
  <c r="F606" i="2" s="1"/>
  <c r="J607" i="2"/>
  <c r="F607" i="2" s="1"/>
  <c r="J608" i="2"/>
  <c r="F608" i="2" s="1"/>
  <c r="J609" i="2"/>
  <c r="F609" i="2" s="1"/>
  <c r="J610" i="2"/>
  <c r="F610" i="2" s="1"/>
  <c r="J611" i="2"/>
  <c r="F611" i="2" s="1"/>
  <c r="J612" i="2"/>
  <c r="F612" i="2" s="1"/>
  <c r="J613" i="2"/>
  <c r="F613" i="2" s="1"/>
  <c r="J614" i="2"/>
  <c r="F614" i="2" s="1"/>
  <c r="J615" i="2"/>
  <c r="F615" i="2" s="1"/>
  <c r="J616" i="2"/>
  <c r="F616" i="2" s="1"/>
  <c r="J617" i="2"/>
  <c r="F617" i="2" s="1"/>
  <c r="J618" i="2"/>
  <c r="F618" i="2" s="1"/>
  <c r="J619" i="2"/>
  <c r="F619" i="2" s="1"/>
  <c r="J570" i="2"/>
  <c r="F570" i="2" s="1"/>
  <c r="J571" i="2"/>
  <c r="F571" i="2" s="1"/>
  <c r="J572" i="2"/>
  <c r="F572" i="2" s="1"/>
  <c r="J573" i="2"/>
  <c r="F573" i="2" s="1"/>
  <c r="J574" i="2"/>
  <c r="F574" i="2" s="1"/>
  <c r="J575" i="2"/>
  <c r="F575" i="2" s="1"/>
  <c r="J578" i="2"/>
  <c r="F578" i="2" s="1"/>
  <c r="J579" i="2"/>
  <c r="F579" i="2" s="1"/>
  <c r="J580" i="2"/>
  <c r="F580" i="2" s="1"/>
  <c r="J581" i="2"/>
  <c r="F581" i="2" s="1"/>
  <c r="J582" i="2"/>
  <c r="F582" i="2" s="1"/>
  <c r="J583" i="2"/>
  <c r="F583" i="2" s="1"/>
  <c r="J584" i="2"/>
  <c r="F584" i="2" s="1"/>
  <c r="J585" i="2"/>
  <c r="F585" i="2" s="1"/>
  <c r="J586" i="2"/>
  <c r="F586" i="2" s="1"/>
  <c r="J587" i="2"/>
  <c r="F587" i="2" s="1"/>
  <c r="J588" i="2"/>
  <c r="F588" i="2" s="1"/>
  <c r="J589" i="2"/>
  <c r="F589" i="2" s="1"/>
  <c r="J590" i="2"/>
  <c r="F590" i="2" s="1"/>
  <c r="J591" i="2"/>
  <c r="F591" i="2" s="1"/>
  <c r="J592" i="2"/>
  <c r="F592" i="2" s="1"/>
  <c r="J593" i="2"/>
  <c r="F593" i="2" s="1"/>
  <c r="J594" i="2"/>
  <c r="F594" i="2" s="1"/>
  <c r="J595" i="2"/>
  <c r="F595" i="2" s="1"/>
  <c r="J596" i="2"/>
  <c r="F596" i="2" s="1"/>
  <c r="J597" i="2"/>
  <c r="F597" i="2" s="1"/>
  <c r="J598" i="2"/>
  <c r="F598" i="2" s="1"/>
  <c r="J599" i="2"/>
  <c r="F599" i="2" s="1"/>
  <c r="J600" i="2"/>
  <c r="F600" i="2" s="1"/>
  <c r="J601" i="2"/>
  <c r="F601" i="2" s="1"/>
  <c r="J602" i="2"/>
  <c r="F602" i="2" s="1"/>
  <c r="J562" i="2"/>
  <c r="F562" i="2" s="1"/>
  <c r="J563" i="2"/>
  <c r="F563" i="2" s="1"/>
  <c r="J564" i="2"/>
  <c r="F564" i="2" s="1"/>
  <c r="J565" i="2"/>
  <c r="F565" i="2" s="1"/>
  <c r="J530" i="2"/>
  <c r="F530" i="2" s="1"/>
  <c r="J531" i="2"/>
  <c r="F531" i="2" s="1"/>
  <c r="J532" i="2"/>
  <c r="F532" i="2" s="1"/>
  <c r="J533" i="2"/>
  <c r="F533" i="2" s="1"/>
  <c r="J534" i="2"/>
  <c r="F534" i="2" s="1"/>
  <c r="J535" i="2"/>
  <c r="F535" i="2" s="1"/>
  <c r="J536" i="2"/>
  <c r="F536" i="2" s="1"/>
  <c r="J537" i="2"/>
  <c r="F537" i="2" s="1"/>
  <c r="J542" i="2"/>
  <c r="F542" i="2" s="1"/>
  <c r="J543" i="2"/>
  <c r="F543" i="2" s="1"/>
  <c r="J544" i="2"/>
  <c r="F544" i="2" s="1"/>
  <c r="J545" i="2"/>
  <c r="F545" i="2" s="1"/>
  <c r="J546" i="2"/>
  <c r="F546" i="2" s="1"/>
  <c r="J547" i="2"/>
  <c r="F547" i="2" s="1"/>
  <c r="J548" i="2"/>
  <c r="F548" i="2" s="1"/>
  <c r="J549" i="2"/>
  <c r="F549" i="2" s="1"/>
  <c r="J550" i="2"/>
  <c r="F550" i="2" s="1"/>
  <c r="J551" i="2"/>
  <c r="F551" i="2" s="1"/>
  <c r="J552" i="2"/>
  <c r="F552" i="2" s="1"/>
  <c r="J553" i="2"/>
  <c r="F553" i="2" s="1"/>
  <c r="J554" i="2"/>
  <c r="F554" i="2" s="1"/>
  <c r="J555" i="2"/>
  <c r="F555" i="2" s="1"/>
  <c r="J556" i="2"/>
  <c r="F556" i="2" s="1"/>
  <c r="J557" i="2"/>
  <c r="F557" i="2" s="1"/>
  <c r="J558" i="2"/>
  <c r="F558" i="2" s="1"/>
  <c r="J559" i="2"/>
  <c r="F559" i="2" s="1"/>
  <c r="J560" i="2"/>
  <c r="F560" i="2" s="1"/>
  <c r="J561" i="2"/>
  <c r="F561" i="2" s="1"/>
  <c r="J525" i="2"/>
  <c r="F525" i="2" s="1"/>
  <c r="J526" i="2"/>
  <c r="F526" i="2" s="1"/>
  <c r="J527" i="2"/>
  <c r="F527" i="2" s="1"/>
  <c r="J528" i="2"/>
  <c r="F528" i="2" s="1"/>
  <c r="J495" i="2"/>
  <c r="F495" i="2" s="1"/>
  <c r="J496" i="2"/>
  <c r="F496" i="2" s="1"/>
  <c r="J497" i="2"/>
  <c r="F497" i="2" s="1"/>
  <c r="J498" i="2"/>
  <c r="F498" i="2" s="1"/>
  <c r="J499" i="2"/>
  <c r="F499" i="2" s="1"/>
  <c r="J500" i="2"/>
  <c r="F500" i="2" s="1"/>
  <c r="J501" i="2"/>
  <c r="F501" i="2" s="1"/>
  <c r="J502" i="2"/>
  <c r="F502" i="2" s="1"/>
  <c r="J504" i="2"/>
  <c r="F504" i="2" s="1"/>
  <c r="J505" i="2"/>
  <c r="F505" i="2" s="1"/>
  <c r="J506" i="2"/>
  <c r="F506" i="2" s="1"/>
  <c r="J507" i="2"/>
  <c r="F507" i="2" s="1"/>
  <c r="J508" i="2"/>
  <c r="F508" i="2" s="1"/>
  <c r="J509" i="2"/>
  <c r="F509" i="2" s="1"/>
  <c r="J510" i="2"/>
  <c r="F510" i="2" s="1"/>
  <c r="J511" i="2"/>
  <c r="F511" i="2" s="1"/>
  <c r="J512" i="2"/>
  <c r="F512" i="2" s="1"/>
  <c r="J513" i="2"/>
  <c r="F513" i="2" s="1"/>
  <c r="J514" i="2"/>
  <c r="F514" i="2" s="1"/>
  <c r="J515" i="2"/>
  <c r="F515" i="2" s="1"/>
  <c r="J516" i="2"/>
  <c r="F516" i="2" s="1"/>
  <c r="J517" i="2"/>
  <c r="F517" i="2" s="1"/>
  <c r="J518" i="2"/>
  <c r="F518" i="2" s="1"/>
  <c r="J519" i="2"/>
  <c r="F519" i="2" s="1"/>
  <c r="J520" i="2"/>
  <c r="F520" i="2" s="1"/>
  <c r="J521" i="2"/>
  <c r="F521" i="2" s="1"/>
  <c r="J522" i="2"/>
  <c r="F522" i="2" s="1"/>
  <c r="J523" i="2"/>
  <c r="F523" i="2" s="1"/>
  <c r="J524" i="2"/>
  <c r="F524" i="2" s="1"/>
  <c r="J620" i="2"/>
  <c r="F620" i="2" s="1"/>
  <c r="J621" i="2"/>
  <c r="F621" i="2" s="1"/>
  <c r="J566" i="2"/>
  <c r="F566" i="2" s="1"/>
  <c r="J567" i="2"/>
  <c r="F567" i="2" s="1"/>
  <c r="J568" i="2"/>
  <c r="F568" i="2" s="1"/>
  <c r="J569" i="2"/>
  <c r="F569" i="2" s="1"/>
  <c r="J490" i="2"/>
  <c r="F490" i="2" s="1"/>
  <c r="J529" i="2"/>
  <c r="F529" i="2" s="1"/>
  <c r="J491" i="2"/>
  <c r="F491" i="2" s="1"/>
  <c r="J492" i="2"/>
  <c r="F492" i="2" s="1"/>
  <c r="J493" i="2"/>
  <c r="F493" i="2" s="1"/>
  <c r="J494" i="2"/>
  <c r="F494" i="2" s="1"/>
  <c r="J460" i="2"/>
  <c r="F460" i="2" s="1"/>
  <c r="J576" i="2"/>
  <c r="F576" i="2" s="1"/>
  <c r="J577" i="2"/>
  <c r="F577" i="2" s="1"/>
  <c r="J538" i="2"/>
  <c r="F538" i="2" s="1"/>
  <c r="J539" i="2"/>
  <c r="F539" i="2" s="1"/>
  <c r="J540" i="2"/>
  <c r="F540" i="2" s="1"/>
  <c r="J541" i="2"/>
  <c r="F541" i="2" s="1"/>
  <c r="J461" i="2"/>
  <c r="F461" i="2" s="1"/>
  <c r="J503" i="2"/>
  <c r="F503" i="2" s="1"/>
  <c r="J462" i="2"/>
  <c r="F462" i="2" s="1"/>
  <c r="J463" i="2"/>
  <c r="F463" i="2" s="1"/>
  <c r="J464" i="2"/>
  <c r="F464" i="2" s="1"/>
  <c r="J465" i="2"/>
  <c r="F465" i="2" s="1"/>
  <c r="J466" i="2"/>
  <c r="F466" i="2" s="1"/>
  <c r="J467" i="2"/>
  <c r="F467" i="2" s="1"/>
  <c r="J468" i="2"/>
  <c r="F468" i="2" s="1"/>
  <c r="J469" i="2"/>
  <c r="F469" i="2" s="1"/>
  <c r="J470" i="2"/>
  <c r="F470" i="2" s="1"/>
  <c r="J471" i="2"/>
  <c r="F471" i="2" s="1"/>
  <c r="J472" i="2"/>
  <c r="F472" i="2" s="1"/>
  <c r="J473" i="2"/>
  <c r="F473" i="2" s="1"/>
  <c r="J474" i="2"/>
  <c r="F474" i="2" s="1"/>
  <c r="J475" i="2"/>
  <c r="F475" i="2" s="1"/>
  <c r="J476" i="2"/>
  <c r="F476" i="2" s="1"/>
  <c r="J477" i="2"/>
  <c r="F477" i="2" s="1"/>
  <c r="J478" i="2"/>
  <c r="F478" i="2" s="1"/>
  <c r="J479" i="2"/>
  <c r="F479" i="2" s="1"/>
  <c r="J480" i="2"/>
  <c r="F480" i="2" s="1"/>
  <c r="J481" i="2"/>
  <c r="F481" i="2" s="1"/>
  <c r="J482" i="2"/>
  <c r="F482" i="2" s="1"/>
  <c r="J483" i="2"/>
  <c r="F483" i="2" s="1"/>
  <c r="J484" i="2"/>
  <c r="F484" i="2" s="1"/>
  <c r="J485" i="2"/>
  <c r="F485" i="2" s="1"/>
  <c r="J486" i="2"/>
  <c r="F486" i="2" s="1"/>
  <c r="J487" i="2"/>
  <c r="F487" i="2" s="1"/>
  <c r="J488" i="2"/>
  <c r="F488" i="2" s="1"/>
  <c r="J489" i="2"/>
  <c r="F489" i="2" s="1"/>
  <c r="J455" i="2"/>
  <c r="F455" i="2" s="1"/>
  <c r="J456" i="2"/>
  <c r="F456" i="2" s="1"/>
  <c r="J457" i="2"/>
  <c r="F457" i="2" s="1"/>
  <c r="J458" i="2"/>
  <c r="F458" i="2" s="1"/>
  <c r="J459" i="2"/>
  <c r="F459" i="2" s="1"/>
  <c r="J429" i="2"/>
  <c r="F429" i="2" s="1"/>
  <c r="J431" i="2"/>
  <c r="F431" i="2" s="1"/>
  <c r="J432" i="2"/>
  <c r="F432" i="2" s="1"/>
  <c r="J433" i="2"/>
  <c r="F433" i="2" s="1"/>
  <c r="J434" i="2"/>
  <c r="F434" i="2" s="1"/>
  <c r="J430" i="2"/>
  <c r="F430" i="2" s="1"/>
  <c r="J435" i="2"/>
  <c r="F435" i="2" s="1"/>
  <c r="J436" i="2"/>
  <c r="F436" i="2" s="1"/>
  <c r="J437" i="2"/>
  <c r="F437" i="2" s="1"/>
  <c r="J438" i="2"/>
  <c r="F438" i="2" s="1"/>
  <c r="J439" i="2"/>
  <c r="F439" i="2" s="1"/>
  <c r="J440" i="2"/>
  <c r="F440" i="2" s="1"/>
  <c r="J441" i="2"/>
  <c r="F441" i="2" s="1"/>
  <c r="J442" i="2"/>
  <c r="F442" i="2" s="1"/>
  <c r="J443" i="2"/>
  <c r="F443" i="2" s="1"/>
  <c r="J444" i="2"/>
  <c r="F444" i="2" s="1"/>
  <c r="J445" i="2"/>
  <c r="F445" i="2" s="1"/>
  <c r="J446" i="2"/>
  <c r="F446" i="2" s="1"/>
  <c r="J447" i="2"/>
  <c r="F447" i="2" s="1"/>
  <c r="J448" i="2"/>
  <c r="F448" i="2" s="1"/>
  <c r="J449" i="2"/>
  <c r="F449" i="2" s="1"/>
  <c r="J450" i="2"/>
  <c r="F450" i="2" s="1"/>
  <c r="J451" i="2"/>
  <c r="F451" i="2" s="1"/>
  <c r="J452" i="2"/>
  <c r="F452" i="2" s="1"/>
  <c r="J453" i="2"/>
  <c r="F453" i="2" s="1"/>
  <c r="J454" i="2"/>
  <c r="F454" i="2" s="1"/>
  <c r="J425" i="2"/>
  <c r="F425" i="2" s="1"/>
  <c r="J426" i="2"/>
  <c r="F426" i="2" s="1"/>
  <c r="J427" i="2"/>
  <c r="F427" i="2" s="1"/>
  <c r="J428" i="2"/>
  <c r="F428" i="2" s="1"/>
  <c r="J399" i="2"/>
  <c r="F399" i="2" s="1"/>
  <c r="J400" i="2"/>
  <c r="F400" i="2" s="1"/>
  <c r="J401" i="2"/>
  <c r="F401" i="2" s="1"/>
  <c r="J402" i="2"/>
  <c r="F402" i="2" s="1"/>
  <c r="J403" i="2"/>
  <c r="F403" i="2" s="1"/>
  <c r="J404" i="2"/>
  <c r="F404" i="2" s="1"/>
  <c r="J405" i="2"/>
  <c r="F405" i="2" s="1"/>
  <c r="J406" i="2"/>
  <c r="F406" i="2" s="1"/>
  <c r="J407" i="2"/>
  <c r="F407" i="2" s="1"/>
  <c r="J408" i="2"/>
  <c r="F408" i="2" s="1"/>
  <c r="J409" i="2"/>
  <c r="F409" i="2" s="1"/>
  <c r="J410" i="2"/>
  <c r="F410" i="2" s="1"/>
  <c r="J411" i="2"/>
  <c r="F411" i="2" s="1"/>
  <c r="J412" i="2"/>
  <c r="F412" i="2" s="1"/>
  <c r="J413" i="2"/>
  <c r="F413" i="2" s="1"/>
  <c r="J414" i="2"/>
  <c r="F414" i="2" s="1"/>
  <c r="J415" i="2"/>
  <c r="F415" i="2" s="1"/>
  <c r="J416" i="2"/>
  <c r="F416" i="2" s="1"/>
  <c r="J417" i="2"/>
  <c r="F417" i="2" s="1"/>
  <c r="J418" i="2"/>
  <c r="F418" i="2" s="1"/>
  <c r="J419" i="2"/>
  <c r="F419" i="2" s="1"/>
  <c r="J420" i="2"/>
  <c r="F420" i="2" s="1"/>
  <c r="J421" i="2"/>
  <c r="F421" i="2" s="1"/>
  <c r="J422" i="2"/>
  <c r="F422" i="2" s="1"/>
  <c r="J423" i="2"/>
  <c r="F423" i="2" s="1"/>
  <c r="J424" i="2"/>
  <c r="F424" i="2" s="1"/>
  <c r="J393" i="2"/>
  <c r="F393" i="2" s="1"/>
  <c r="J394" i="2"/>
  <c r="F394" i="2" s="1"/>
  <c r="J395" i="2"/>
  <c r="F395" i="2" s="1"/>
  <c r="J396" i="2"/>
  <c r="F396" i="2" s="1"/>
  <c r="J397" i="2"/>
  <c r="F397" i="2" s="1"/>
  <c r="J398" i="2"/>
  <c r="F398" i="2" s="1"/>
  <c r="J353" i="2"/>
  <c r="F353" i="2" s="1"/>
  <c r="J354" i="2"/>
  <c r="F354" i="2" s="1"/>
  <c r="J355" i="2"/>
  <c r="F355" i="2" s="1"/>
  <c r="J387" i="2"/>
  <c r="F387" i="2" s="1"/>
  <c r="J356" i="2"/>
  <c r="F356" i="2" s="1"/>
  <c r="J357" i="2"/>
  <c r="F357" i="2" s="1"/>
  <c r="J370" i="2"/>
  <c r="F370" i="2" s="1"/>
  <c r="J371" i="2"/>
  <c r="F371" i="2" s="1"/>
  <c r="J358" i="2"/>
  <c r="F358" i="2" s="1"/>
  <c r="J359" i="2"/>
  <c r="F359" i="2" s="1"/>
  <c r="J372" i="2"/>
  <c r="F372" i="2" s="1"/>
  <c r="J360" i="2"/>
  <c r="F360" i="2" s="1"/>
  <c r="J361" i="2"/>
  <c r="F361" i="2" s="1"/>
  <c r="J389" i="2"/>
  <c r="F389" i="2" s="1"/>
  <c r="J362" i="2"/>
  <c r="F362" i="2" s="1"/>
  <c r="J363" i="2"/>
  <c r="F363" i="2" s="1"/>
  <c r="J380" i="2"/>
  <c r="F380" i="2" s="1"/>
  <c r="J381" i="2"/>
  <c r="F381" i="2" s="1"/>
  <c r="J364" i="2"/>
  <c r="F364" i="2" s="1"/>
  <c r="J373" i="2"/>
  <c r="F373" i="2" s="1"/>
  <c r="J365" i="2"/>
  <c r="F365" i="2" s="1"/>
  <c r="J391" i="2"/>
  <c r="F391" i="2" s="1"/>
  <c r="J383" i="2"/>
  <c r="F383" i="2" s="1"/>
  <c r="J390" i="2"/>
  <c r="F390" i="2" s="1"/>
  <c r="J384" i="2"/>
  <c r="F384" i="2" s="1"/>
  <c r="J392" i="2"/>
  <c r="F392" i="2" s="1"/>
  <c r="J379" i="2"/>
  <c r="F379" i="2" s="1"/>
  <c r="J4" i="2"/>
  <c r="F4" i="2" s="1"/>
  <c r="J5" i="2"/>
  <c r="F5" i="2" s="1"/>
  <c r="J6" i="2"/>
  <c r="F6" i="2" s="1"/>
  <c r="J7" i="2"/>
  <c r="F7" i="2" s="1"/>
  <c r="J8" i="2"/>
  <c r="F8" i="2" s="1"/>
  <c r="J9" i="2"/>
  <c r="F9" i="2" s="1"/>
  <c r="J26" i="2"/>
  <c r="F26" i="2" s="1"/>
  <c r="J27" i="2"/>
  <c r="F27" i="2" s="1"/>
  <c r="J28" i="2"/>
  <c r="F28" i="2" s="1"/>
  <c r="J29" i="2"/>
  <c r="F29" i="2" s="1"/>
  <c r="J30" i="2"/>
  <c r="F30" i="2" s="1"/>
  <c r="J31" i="2"/>
  <c r="F31" i="2" s="1"/>
  <c r="J32" i="2"/>
  <c r="F32" i="2" s="1"/>
  <c r="J33" i="2"/>
  <c r="F33" i="2" s="1"/>
  <c r="J34" i="2"/>
  <c r="F34" i="2" s="1"/>
  <c r="J35" i="2"/>
  <c r="F35" i="2" s="1"/>
  <c r="J15" i="2"/>
  <c r="F15" i="2" s="1"/>
  <c r="J10" i="2"/>
  <c r="F10" i="2" s="1"/>
  <c r="J11" i="2"/>
  <c r="F11" i="2" s="1"/>
  <c r="J12" i="2"/>
  <c r="F12" i="2" s="1"/>
  <c r="J13" i="2"/>
  <c r="F13" i="2" s="1"/>
  <c r="J14" i="2"/>
  <c r="F14" i="2" s="1"/>
  <c r="J296" i="2"/>
  <c r="F296" i="2" s="1"/>
  <c r="J324" i="2"/>
  <c r="F324" i="2" s="1"/>
  <c r="J309" i="2"/>
  <c r="F309" i="2" s="1"/>
  <c r="J293" i="2"/>
  <c r="F293" i="2" s="1"/>
  <c r="J314" i="2"/>
  <c r="F314" i="2" s="1"/>
  <c r="J317" i="2"/>
  <c r="F317" i="2" s="1"/>
  <c r="J300" i="2"/>
  <c r="F300" i="2" s="1"/>
  <c r="J325" i="2"/>
  <c r="F325" i="2" s="1"/>
  <c r="J326" i="2"/>
  <c r="F326" i="2" s="1"/>
  <c r="J311" i="2"/>
  <c r="F311" i="2" s="1"/>
  <c r="J298" i="2"/>
  <c r="F298" i="2" s="1"/>
  <c r="J284" i="2"/>
  <c r="F284" i="2" s="1"/>
  <c r="J285" i="2"/>
  <c r="F285" i="2" s="1"/>
  <c r="J286" i="2"/>
  <c r="F286" i="2" s="1"/>
  <c r="J291" i="2"/>
  <c r="F291" i="2" s="1"/>
  <c r="J318" i="2"/>
  <c r="F318" i="2" s="1"/>
  <c r="J319" i="2"/>
  <c r="F319" i="2" s="1"/>
  <c r="J304" i="2"/>
  <c r="F304" i="2" s="1"/>
  <c r="J310" i="2"/>
  <c r="F310" i="2" s="1"/>
  <c r="J320" i="2"/>
  <c r="F320" i="2" s="1"/>
  <c r="J327" i="2"/>
  <c r="F327" i="2" s="1"/>
  <c r="J328" i="2"/>
  <c r="F328" i="2" s="1"/>
  <c r="J301" i="2"/>
  <c r="F301" i="2" s="1"/>
  <c r="J287" i="2"/>
  <c r="F287" i="2" s="1"/>
  <c r="J306" i="2"/>
  <c r="F306" i="2" s="1"/>
  <c r="J316" i="2"/>
  <c r="F316" i="2" s="1"/>
  <c r="J292" i="2"/>
  <c r="F292" i="2" s="1"/>
  <c r="J302" i="2"/>
  <c r="F302" i="2" s="1"/>
  <c r="J303" i="2"/>
  <c r="F303" i="2" s="1"/>
  <c r="J312" i="2"/>
  <c r="F312" i="2" s="1"/>
  <c r="J329" i="2"/>
  <c r="F329" i="2" s="1"/>
  <c r="J288" i="2"/>
  <c r="F288" i="2" s="1"/>
  <c r="J307" i="2"/>
  <c r="F307" i="2" s="1"/>
  <c r="J810" i="2"/>
  <c r="F810" i="2" s="1"/>
  <c r="J786" i="2"/>
  <c r="F786" i="2" s="1"/>
  <c r="J787" i="2"/>
  <c r="F787" i="2" s="1"/>
  <c r="J788" i="2"/>
  <c r="F788" i="2" s="1"/>
  <c r="J789" i="2"/>
  <c r="F789" i="2" s="1"/>
  <c r="J294" i="2"/>
  <c r="F294" i="2" s="1"/>
  <c r="J330" i="2"/>
  <c r="F330" i="2" s="1"/>
  <c r="J331" i="2"/>
  <c r="F331" i="2" s="1"/>
  <c r="J332" i="2"/>
  <c r="F332" i="2" s="1"/>
  <c r="J333" i="2"/>
  <c r="F333" i="2" s="1"/>
  <c r="J863" i="2"/>
  <c r="F863" i="2" s="1"/>
  <c r="J864" i="2"/>
  <c r="F864" i="2" s="1"/>
  <c r="J865" i="2"/>
  <c r="F865" i="2" s="1"/>
  <c r="J866" i="2"/>
  <c r="F866" i="2" s="1"/>
  <c r="J867" i="2"/>
  <c r="F867" i="2" s="1"/>
  <c r="J334" i="2"/>
  <c r="F334" i="2" s="1"/>
  <c r="J335" i="2"/>
  <c r="F335" i="2" s="1"/>
  <c r="J336" i="2"/>
  <c r="F336" i="2" s="1"/>
  <c r="J337" i="2"/>
  <c r="F337" i="2" s="1"/>
  <c r="J338" i="2"/>
  <c r="F338" i="2" s="1"/>
  <c r="J339" i="2"/>
  <c r="F339" i="2" s="1"/>
  <c r="J340" i="2"/>
  <c r="F340" i="2" s="1"/>
  <c r="J386" i="2"/>
  <c r="F386" i="2" s="1"/>
  <c r="J388" i="2"/>
  <c r="F388" i="2" s="1"/>
  <c r="J341" i="2"/>
  <c r="F341" i="2" s="1"/>
  <c r="J342" i="2"/>
  <c r="F342" i="2" s="1"/>
  <c r="J343" i="2"/>
  <c r="F343" i="2" s="1"/>
  <c r="J382" i="2"/>
  <c r="F382" i="2" s="1"/>
  <c r="J366" i="2"/>
  <c r="F366" i="2" s="1"/>
  <c r="J344" i="2"/>
  <c r="F344" i="2" s="1"/>
  <c r="J375" i="2"/>
  <c r="F375" i="2" s="1"/>
  <c r="J376" i="2"/>
  <c r="F376" i="2" s="1"/>
  <c r="J345" i="2"/>
  <c r="F345" i="2" s="1"/>
  <c r="J367" i="2"/>
  <c r="F367" i="2" s="1"/>
  <c r="J346" i="2"/>
  <c r="F346" i="2" s="1"/>
  <c r="J347" i="2"/>
  <c r="F347" i="2" s="1"/>
  <c r="J348" i="2"/>
  <c r="F348" i="2" s="1"/>
  <c r="J377" i="2"/>
  <c r="F377" i="2" s="1"/>
  <c r="J368" i="2"/>
  <c r="F368" i="2" s="1"/>
  <c r="J369" i="2"/>
  <c r="F369" i="2" s="1"/>
  <c r="J349" i="2"/>
  <c r="F349" i="2" s="1"/>
  <c r="J350" i="2"/>
  <c r="F350" i="2" s="1"/>
  <c r="J351" i="2"/>
  <c r="F351" i="2" s="1"/>
  <c r="J352" i="2"/>
  <c r="F352" i="2" s="1"/>
  <c r="J378" i="2"/>
  <c r="F378" i="2" s="1"/>
  <c r="J305" i="2"/>
  <c r="F305" i="2" s="1"/>
  <c r="J283" i="2"/>
  <c r="F283" i="2" s="1"/>
  <c r="J322" i="2"/>
  <c r="F322" i="2" s="1"/>
  <c r="J290" i="2"/>
  <c r="F290" i="2" s="1"/>
  <c r="J313" i="2"/>
  <c r="F313" i="2" s="1"/>
  <c r="J269" i="2"/>
  <c r="F269" i="2" s="1"/>
  <c r="J270" i="2"/>
  <c r="F270" i="2" s="1"/>
  <c r="J271" i="2"/>
  <c r="F271" i="2" s="1"/>
  <c r="J272" i="2"/>
  <c r="F272" i="2" s="1"/>
  <c r="J273" i="2"/>
  <c r="F273" i="2" s="1"/>
  <c r="J274" i="2"/>
  <c r="F274" i="2" s="1"/>
  <c r="J275" i="2"/>
  <c r="F275" i="2" s="1"/>
  <c r="J276" i="2"/>
  <c r="F276" i="2" s="1"/>
  <c r="J277" i="2"/>
  <c r="F277" i="2" s="1"/>
  <c r="J278" i="2"/>
  <c r="F278" i="2" s="1"/>
  <c r="J279" i="2"/>
  <c r="F279" i="2" s="1"/>
  <c r="J280" i="2"/>
  <c r="F280" i="2" s="1"/>
  <c r="J281" i="2"/>
  <c r="F281" i="2" s="1"/>
  <c r="J321" i="2"/>
  <c r="F321" i="2" s="1"/>
  <c r="J295" i="2"/>
  <c r="F295" i="2" s="1"/>
  <c r="J374" i="2"/>
  <c r="F374" i="2" s="1"/>
  <c r="J385" i="2"/>
  <c r="F385" i="2" s="1"/>
  <c r="J289" i="2"/>
  <c r="F289" i="2" s="1"/>
  <c r="J282" i="2"/>
  <c r="F282" i="2" s="1"/>
  <c r="J308" i="2"/>
  <c r="F308" i="2" s="1"/>
  <c r="J297" i="2"/>
  <c r="F297" i="2" s="1"/>
  <c r="J315" i="2"/>
  <c r="F315" i="2" s="1"/>
  <c r="J323" i="2"/>
  <c r="F323" i="2" s="1"/>
  <c r="J299" i="2"/>
  <c r="F299" i="2" s="1"/>
  <c r="J264" i="2"/>
  <c r="F264" i="2" s="1"/>
  <c r="J258" i="2"/>
  <c r="F258" i="2" s="1"/>
  <c r="J259" i="2"/>
  <c r="F259" i="2" s="1"/>
  <c r="J260" i="2"/>
  <c r="F260" i="2" s="1"/>
  <c r="J261" i="2"/>
  <c r="F261" i="2" s="1"/>
  <c r="J266" i="2"/>
  <c r="F266" i="2" s="1"/>
  <c r="J226" i="2"/>
  <c r="F226" i="2" s="1"/>
  <c r="J232" i="2"/>
  <c r="F232" i="2" s="1"/>
  <c r="J235" i="2"/>
  <c r="F235" i="2" s="1"/>
  <c r="J236" i="2"/>
  <c r="F236" i="2" s="1"/>
  <c r="J241" i="2"/>
  <c r="F241" i="2" s="1"/>
  <c r="J242" i="2"/>
  <c r="F242" i="2" s="1"/>
  <c r="J243" i="2"/>
  <c r="F243" i="2" s="1"/>
  <c r="J244" i="2"/>
  <c r="F244" i="2" s="1"/>
  <c r="J245" i="2"/>
  <c r="F245" i="2" s="1"/>
  <c r="J246" i="2"/>
  <c r="F246" i="2" s="1"/>
  <c r="J247" i="2"/>
  <c r="F247" i="2" s="1"/>
  <c r="J248" i="2"/>
  <c r="F248" i="2" s="1"/>
  <c r="J249" i="2"/>
  <c r="F249" i="2" s="1"/>
  <c r="J267" i="2"/>
  <c r="F267" i="2" s="1"/>
  <c r="J268" i="2"/>
  <c r="F268" i="2" s="1"/>
  <c r="J250" i="2"/>
  <c r="F250" i="2" s="1"/>
  <c r="J251" i="2"/>
  <c r="F251" i="2" s="1"/>
  <c r="J252" i="2"/>
  <c r="F252" i="2" s="1"/>
  <c r="J253" i="2"/>
  <c r="F253" i="2" s="1"/>
  <c r="J254" i="2"/>
  <c r="F254" i="2" s="1"/>
  <c r="J255" i="2"/>
  <c r="F255" i="2" s="1"/>
  <c r="J256" i="2"/>
  <c r="F256" i="2" s="1"/>
  <c r="J257" i="2"/>
  <c r="F257" i="2" s="1"/>
  <c r="J263" i="2"/>
  <c r="F263" i="2" s="1"/>
  <c r="J262" i="2"/>
  <c r="F262" i="2" s="1"/>
  <c r="J265" i="2"/>
  <c r="F265" i="2" s="1"/>
  <c r="J227" i="2"/>
  <c r="F227" i="2" s="1"/>
  <c r="J229" i="2"/>
  <c r="F229" i="2" s="1"/>
  <c r="J210" i="2"/>
  <c r="F210" i="2" s="1"/>
  <c r="J234" i="2"/>
  <c r="F234" i="2" s="1"/>
  <c r="J221" i="2"/>
  <c r="F221" i="2" s="1"/>
  <c r="J219" i="2"/>
  <c r="F219" i="2" s="1"/>
  <c r="J237" i="2"/>
  <c r="F237" i="2" s="1"/>
  <c r="J212" i="2"/>
  <c r="F212" i="2" s="1"/>
  <c r="J222" i="2"/>
  <c r="F222" i="2" s="1"/>
  <c r="J223" i="2"/>
  <c r="F223" i="2" s="1"/>
  <c r="J215" i="2"/>
  <c r="F215" i="2" s="1"/>
  <c r="J225" i="2"/>
  <c r="F225" i="2" s="1"/>
  <c r="J240" i="2"/>
  <c r="F240" i="2" s="1"/>
  <c r="J216" i="2"/>
  <c r="F216" i="2" s="1"/>
  <c r="J228" i="2"/>
  <c r="F228" i="2" s="1"/>
  <c r="J238" i="2"/>
  <c r="F238" i="2" s="1"/>
  <c r="J217" i="2"/>
  <c r="F217" i="2" s="1"/>
  <c r="J231" i="2"/>
  <c r="F231" i="2" s="1"/>
  <c r="J239" i="2"/>
  <c r="F239" i="2" s="1"/>
  <c r="J218" i="2"/>
  <c r="F218" i="2" s="1"/>
  <c r="J220" i="2"/>
  <c r="F220" i="2" s="1"/>
  <c r="J177" i="2"/>
  <c r="F177" i="2" s="1"/>
  <c r="J178" i="2"/>
  <c r="F178" i="2" s="1"/>
  <c r="J192" i="2"/>
  <c r="F192" i="2" s="1"/>
  <c r="J199" i="2"/>
  <c r="F199" i="2" s="1"/>
  <c r="J176" i="2"/>
  <c r="F176" i="2" s="1"/>
  <c r="J170" i="2"/>
  <c r="F170" i="2" s="1"/>
  <c r="J160" i="2"/>
  <c r="F160" i="2" s="1"/>
  <c r="J189" i="2"/>
  <c r="F189" i="2" s="1"/>
  <c r="J185" i="2"/>
  <c r="F185" i="2" s="1"/>
  <c r="J207" i="2"/>
  <c r="F207" i="2" s="1"/>
  <c r="J196" i="2"/>
  <c r="F196" i="2" s="1"/>
  <c r="J193" i="2"/>
  <c r="F193" i="2" s="1"/>
  <c r="J180" i="2"/>
  <c r="F180" i="2" s="1"/>
  <c r="J190" i="2"/>
  <c r="F190" i="2" s="1"/>
  <c r="J159" i="2"/>
  <c r="F159" i="2" s="1"/>
  <c r="J163" i="2"/>
  <c r="F163" i="2" s="1"/>
  <c r="J164" i="2"/>
  <c r="F164" i="2" s="1"/>
  <c r="J188" i="2"/>
  <c r="F188" i="2" s="1"/>
  <c r="J166" i="2"/>
  <c r="F166" i="2" s="1"/>
  <c r="J2858" i="2"/>
  <c r="F2858" i="2" s="1"/>
  <c r="J171" i="2"/>
  <c r="F171" i="2" s="1"/>
  <c r="J206" i="2"/>
  <c r="F206" i="2" s="1"/>
  <c r="J179" i="2"/>
  <c r="F179" i="2" s="1"/>
  <c r="J191" i="2"/>
  <c r="F191" i="2" s="1"/>
  <c r="J181" i="2"/>
  <c r="F181" i="2" s="1"/>
  <c r="J200" i="2"/>
  <c r="F200" i="2" s="1"/>
  <c r="J194" i="2"/>
  <c r="F194" i="2" s="1"/>
  <c r="J173" i="2"/>
  <c r="F173" i="2" s="1"/>
  <c r="J198" i="2"/>
  <c r="F198" i="2" s="1"/>
  <c r="J195" i="2"/>
  <c r="F195" i="2" s="1"/>
  <c r="J2862" i="2"/>
  <c r="F2862" i="2" s="1"/>
  <c r="J208" i="2"/>
  <c r="F208" i="2" s="1"/>
  <c r="J201" i="2"/>
  <c r="F201" i="2" s="1"/>
  <c r="J182" i="2"/>
  <c r="F182" i="2" s="1"/>
  <c r="J197" i="2"/>
  <c r="F197" i="2" s="1"/>
  <c r="J204" i="2"/>
  <c r="F204" i="2" s="1"/>
  <c r="J172" i="2"/>
  <c r="F172" i="2" s="1"/>
  <c r="J165" i="2"/>
  <c r="F165" i="2" s="1"/>
  <c r="J209" i="2"/>
  <c r="F209" i="2" s="1"/>
  <c r="J211" i="2"/>
  <c r="F211" i="2" s="1"/>
  <c r="J230" i="2"/>
  <c r="F230" i="2" s="1"/>
  <c r="J213" i="2"/>
  <c r="F213" i="2" s="1"/>
  <c r="J224" i="2"/>
  <c r="F224" i="2" s="1"/>
  <c r="J214" i="2"/>
  <c r="F214" i="2" s="1"/>
  <c r="J233" i="2"/>
  <c r="F233" i="2" s="1"/>
  <c r="J205" i="2"/>
  <c r="F205" i="2" s="1"/>
  <c r="J121" i="2"/>
  <c r="F121" i="2" s="1"/>
  <c r="J125" i="2"/>
  <c r="F125" i="2" s="1"/>
  <c r="J129" i="2"/>
  <c r="F129" i="2" s="1"/>
  <c r="J120" i="2"/>
  <c r="F120" i="2" s="1"/>
  <c r="J136" i="2"/>
  <c r="F136" i="2" s="1"/>
  <c r="J137" i="2"/>
  <c r="F137" i="2" s="1"/>
  <c r="J140" i="2"/>
  <c r="F140" i="2" s="1"/>
  <c r="J143" i="2"/>
  <c r="F143" i="2" s="1"/>
  <c r="J146" i="2"/>
  <c r="F146" i="2" s="1"/>
  <c r="J149" i="2"/>
  <c r="F149" i="2" s="1"/>
  <c r="J154" i="2"/>
  <c r="F154" i="2" s="1"/>
  <c r="J155" i="2"/>
  <c r="F155" i="2" s="1"/>
  <c r="J156" i="2"/>
  <c r="F156" i="2" s="1"/>
  <c r="J157" i="2"/>
  <c r="F157" i="2" s="1"/>
  <c r="J158" i="2"/>
  <c r="F158" i="2" s="1"/>
  <c r="J175" i="2"/>
  <c r="F175" i="2" s="1"/>
  <c r="J161" i="2"/>
  <c r="F161" i="2" s="1"/>
  <c r="J186" i="2"/>
  <c r="F186" i="2" s="1"/>
  <c r="J184" i="2"/>
  <c r="F184" i="2" s="1"/>
  <c r="J183" i="2"/>
  <c r="F183" i="2" s="1"/>
  <c r="J162" i="2"/>
  <c r="F162" i="2" s="1"/>
  <c r="J167" i="2"/>
  <c r="F167" i="2" s="1"/>
  <c r="J168" i="2"/>
  <c r="F168" i="2" s="1"/>
  <c r="J187" i="2"/>
  <c r="F187" i="2" s="1"/>
  <c r="J169" i="2"/>
  <c r="F169" i="2" s="1"/>
  <c r="J174" i="2"/>
  <c r="F174" i="2" s="1"/>
  <c r="J114" i="2"/>
  <c r="F114" i="2" s="1"/>
  <c r="J117" i="2"/>
  <c r="F117" i="2" s="1"/>
  <c r="J118" i="2"/>
  <c r="F118" i="2" s="1"/>
  <c r="J113" i="2"/>
  <c r="F113" i="2" s="1"/>
  <c r="J145" i="2"/>
  <c r="F145" i="2" s="1"/>
  <c r="J153" i="2"/>
  <c r="F153" i="2" s="1"/>
  <c r="J138" i="2"/>
  <c r="F138" i="2" s="1"/>
  <c r="J105" i="2"/>
  <c r="F105" i="2" s="1"/>
  <c r="J123" i="2"/>
  <c r="F123" i="2" s="1"/>
  <c r="J147" i="2"/>
  <c r="F147" i="2" s="1"/>
  <c r="J135" i="2"/>
  <c r="F135" i="2" s="1"/>
  <c r="J109" i="2"/>
  <c r="F109" i="2" s="1"/>
  <c r="J131" i="2"/>
  <c r="F131" i="2" s="1"/>
  <c r="J144" i="2"/>
  <c r="F144" i="2" s="1"/>
  <c r="J110" i="2"/>
  <c r="F110" i="2" s="1"/>
  <c r="J108" i="2"/>
  <c r="F108" i="2" s="1"/>
  <c r="J141" i="2"/>
  <c r="F141" i="2" s="1"/>
  <c r="J124" i="2"/>
  <c r="F124" i="2" s="1"/>
  <c r="J128" i="2"/>
  <c r="F128" i="2" s="1"/>
  <c r="J132" i="2"/>
  <c r="F132" i="2" s="1"/>
  <c r="J150" i="2"/>
  <c r="F150" i="2" s="1"/>
  <c r="J127" i="2"/>
  <c r="F127" i="2" s="1"/>
  <c r="J142" i="2"/>
  <c r="F142" i="2" s="1"/>
  <c r="J106" i="2"/>
  <c r="F106" i="2" s="1"/>
  <c r="J130" i="2"/>
  <c r="F130" i="2" s="1"/>
  <c r="J148" i="2"/>
  <c r="F148" i="2" s="1"/>
  <c r="J152" i="2"/>
  <c r="F152" i="2" s="1"/>
  <c r="J133" i="2"/>
  <c r="F133" i="2" s="1"/>
  <c r="J139" i="2"/>
  <c r="F139" i="2" s="1"/>
  <c r="J151" i="2"/>
  <c r="F151" i="2" s="1"/>
  <c r="J112" i="2"/>
  <c r="F112" i="2" s="1"/>
  <c r="J103" i="2"/>
  <c r="F103" i="2" s="1"/>
  <c r="J134" i="2"/>
  <c r="F134" i="2" s="1"/>
  <c r="J119" i="2"/>
  <c r="F119" i="2" s="1"/>
  <c r="J75" i="2"/>
  <c r="F75" i="2" s="1"/>
  <c r="J98" i="2"/>
  <c r="F98" i="2" s="1"/>
  <c r="J78" i="2"/>
  <c r="F78" i="2" s="1"/>
  <c r="J81" i="2"/>
  <c r="F81" i="2" s="1"/>
  <c r="J92" i="2"/>
  <c r="F92" i="2" s="1"/>
  <c r="J91" i="2"/>
  <c r="F91" i="2" s="1"/>
  <c r="J85" i="2"/>
  <c r="F85" i="2" s="1"/>
  <c r="J77" i="2"/>
  <c r="F77" i="2" s="1"/>
  <c r="J86" i="2"/>
  <c r="F86" i="2" s="1"/>
  <c r="J97" i="2"/>
  <c r="F97" i="2" s="1"/>
  <c r="J76" i="2"/>
  <c r="F76" i="2" s="1"/>
  <c r="J82" i="2"/>
  <c r="F82" i="2" s="1"/>
  <c r="J100" i="2"/>
  <c r="F100" i="2" s="1"/>
  <c r="J101" i="2"/>
  <c r="F101" i="2" s="1"/>
  <c r="J104" i="2"/>
  <c r="F104" i="2" s="1"/>
  <c r="J102" i="2"/>
  <c r="F102" i="2" s="1"/>
  <c r="J116" i="2"/>
  <c r="F116" i="2" s="1"/>
  <c r="J111" i="2"/>
  <c r="F111" i="2" s="1"/>
  <c r="J79" i="2"/>
  <c r="F79" i="2" s="1"/>
  <c r="J95" i="2"/>
  <c r="F95" i="2" s="1"/>
  <c r="J66" i="2"/>
  <c r="F66" i="2" s="1"/>
  <c r="J80" i="2"/>
  <c r="F80" i="2" s="1"/>
  <c r="J68" i="2"/>
  <c r="F68" i="2" s="1"/>
  <c r="J94" i="2"/>
  <c r="F94" i="2" s="1"/>
  <c r="J64" i="2"/>
  <c r="F64" i="2" s="1"/>
  <c r="J70" i="2"/>
  <c r="F70" i="2" s="1"/>
  <c r="J202" i="2"/>
  <c r="F202" i="2" s="1"/>
  <c r="J72" i="2"/>
  <c r="F72" i="2" s="1"/>
  <c r="J93" i="2"/>
  <c r="F93" i="2" s="1"/>
  <c r="J90" i="2"/>
  <c r="F90" i="2" s="1"/>
  <c r="J99" i="2"/>
  <c r="F99" i="2" s="1"/>
  <c r="J89" i="2"/>
  <c r="F89" i="2" s="1"/>
  <c r="J84" i="2"/>
  <c r="F84" i="2" s="1"/>
  <c r="J59" i="2"/>
  <c r="F59" i="2" s="1"/>
  <c r="J67" i="2"/>
  <c r="F67" i="2" s="1"/>
  <c r="J71" i="2"/>
  <c r="F71" i="2" s="1"/>
  <c r="J83" i="2"/>
  <c r="F83" i="2" s="1"/>
  <c r="J115" i="2"/>
  <c r="F115" i="2" s="1"/>
  <c r="J122" i="2"/>
  <c r="F122" i="2" s="1"/>
  <c r="J107" i="2"/>
  <c r="F107" i="2" s="1"/>
  <c r="J126" i="2"/>
  <c r="F126" i="2" s="1"/>
  <c r="J203" i="2"/>
  <c r="F203" i="2" s="1"/>
  <c r="J56" i="2"/>
  <c r="F56" i="2" s="1"/>
  <c r="J57" i="2"/>
  <c r="F57" i="2" s="1"/>
  <c r="J65" i="2"/>
  <c r="F65" i="2" s="1"/>
  <c r="J62" i="2"/>
  <c r="F62" i="2" s="1"/>
  <c r="J88" i="2"/>
  <c r="F88" i="2" s="1"/>
  <c r="J63" i="2"/>
  <c r="F63" i="2" s="1"/>
  <c r="J73" i="2"/>
  <c r="F73" i="2" s="1"/>
  <c r="J96" i="2"/>
  <c r="F96" i="2" s="1"/>
  <c r="J74" i="2"/>
  <c r="F74" i="2" s="1"/>
  <c r="J87" i="2"/>
  <c r="F87" i="2" s="1"/>
  <c r="J40" i="2"/>
  <c r="F40" i="2" s="1"/>
  <c r="J41" i="2"/>
  <c r="F41" i="2" s="1"/>
  <c r="J42" i="2"/>
  <c r="F42" i="2" s="1"/>
  <c r="J43" i="2"/>
  <c r="F43" i="2" s="1"/>
  <c r="J44" i="2"/>
  <c r="F44" i="2" s="1"/>
  <c r="J45" i="2"/>
  <c r="F45" i="2" s="1"/>
  <c r="J46" i="2"/>
  <c r="F46" i="2" s="1"/>
  <c r="J47" i="2"/>
  <c r="F47" i="2" s="1"/>
  <c r="J48" i="2"/>
  <c r="F48" i="2" s="1"/>
  <c r="J49" i="2"/>
  <c r="F49" i="2" s="1"/>
  <c r="J50" i="2"/>
  <c r="F50" i="2" s="1"/>
  <c r="J51" i="2"/>
  <c r="F51" i="2" s="1"/>
  <c r="J54" i="2"/>
  <c r="F54" i="2" s="1"/>
  <c r="J55" i="2"/>
  <c r="F55" i="2" s="1"/>
  <c r="J52" i="2"/>
  <c r="F52" i="2" s="1"/>
  <c r="J53" i="2"/>
  <c r="F53" i="2" s="1"/>
  <c r="J58" i="2"/>
  <c r="F58" i="2" s="1"/>
  <c r="J60" i="2"/>
  <c r="F60" i="2" s="1"/>
  <c r="J61" i="2"/>
  <c r="F61" i="2" s="1"/>
  <c r="J69" i="2"/>
  <c r="F69" i="2" s="1"/>
  <c r="J36" i="2"/>
  <c r="F36" i="2" s="1"/>
  <c r="J37" i="2"/>
  <c r="F37" i="2" s="1"/>
  <c r="J38" i="2"/>
  <c r="F38" i="2" s="1"/>
  <c r="J39" i="2"/>
  <c r="F39" i="2" s="1"/>
  <c r="J16" i="2"/>
  <c r="F16" i="2" s="1"/>
  <c r="J17" i="2"/>
  <c r="F17" i="2" s="1"/>
  <c r="J18" i="2"/>
  <c r="F18" i="2" s="1"/>
  <c r="J19" i="2"/>
  <c r="F19" i="2" s="1"/>
  <c r="J20" i="2"/>
  <c r="F20" i="2" s="1"/>
  <c r="J21" i="2"/>
  <c r="F21" i="2" s="1"/>
  <c r="J22" i="2"/>
  <c r="F22" i="2" s="1"/>
  <c r="J23" i="2"/>
  <c r="F23" i="2" s="1"/>
  <c r="J24" i="2"/>
  <c r="F24" i="2" s="1"/>
  <c r="J25" i="2"/>
  <c r="F25" i="2" s="1"/>
  <c r="I2859" i="2"/>
  <c r="E2859" i="2" s="1"/>
  <c r="I2860" i="2"/>
  <c r="E2860" i="2" s="1"/>
  <c r="I2861" i="2"/>
  <c r="E2861" i="2" s="1"/>
  <c r="I2841" i="2"/>
  <c r="E2841" i="2" s="1"/>
  <c r="I2842" i="2"/>
  <c r="E2842" i="2" s="1"/>
  <c r="I2843" i="2"/>
  <c r="E2843" i="2" s="1"/>
  <c r="I2844" i="2"/>
  <c r="E2844" i="2" s="1"/>
  <c r="I2845" i="2"/>
  <c r="E2845" i="2" s="1"/>
  <c r="I2846" i="2"/>
  <c r="E2846" i="2" s="1"/>
  <c r="I2847" i="2"/>
  <c r="E2847" i="2" s="1"/>
  <c r="I2848" i="2"/>
  <c r="E2848" i="2" s="1"/>
  <c r="I2849" i="2"/>
  <c r="E2849" i="2" s="1"/>
  <c r="I2850" i="2"/>
  <c r="E2850" i="2" s="1"/>
  <c r="I2851" i="2"/>
  <c r="E2851" i="2" s="1"/>
  <c r="I2852" i="2"/>
  <c r="E2852" i="2" s="1"/>
  <c r="I2853" i="2"/>
  <c r="E2853" i="2" s="1"/>
  <c r="I2854" i="2"/>
  <c r="E2854" i="2" s="1"/>
  <c r="I2855" i="2"/>
  <c r="E2855" i="2" s="1"/>
  <c r="I2856" i="2"/>
  <c r="E2856" i="2" s="1"/>
  <c r="I2857" i="2"/>
  <c r="E2857" i="2" s="1"/>
  <c r="I2840" i="2"/>
  <c r="E2840" i="2" s="1"/>
  <c r="I2826" i="2"/>
  <c r="E2826" i="2" s="1"/>
  <c r="I2827" i="2"/>
  <c r="E2827" i="2" s="1"/>
  <c r="I2828" i="2"/>
  <c r="E2828" i="2" s="1"/>
  <c r="I2802" i="2"/>
  <c r="E2802" i="2" s="1"/>
  <c r="I2803" i="2"/>
  <c r="E2803" i="2" s="1"/>
  <c r="I2804" i="2"/>
  <c r="E2804" i="2" s="1"/>
  <c r="I2805" i="2"/>
  <c r="E2805" i="2" s="1"/>
  <c r="I2829" i="2"/>
  <c r="E2829" i="2" s="1"/>
  <c r="I2830" i="2"/>
  <c r="E2830" i="2" s="1"/>
  <c r="I2831" i="2"/>
  <c r="E2831" i="2" s="1"/>
  <c r="I2832" i="2"/>
  <c r="E2832" i="2" s="1"/>
  <c r="I2833" i="2"/>
  <c r="E2833" i="2" s="1"/>
  <c r="I2834" i="2"/>
  <c r="E2834" i="2" s="1"/>
  <c r="I2835" i="2"/>
  <c r="E2835" i="2" s="1"/>
  <c r="I2836" i="2"/>
  <c r="E2836" i="2" s="1"/>
  <c r="I2837" i="2"/>
  <c r="E2837" i="2" s="1"/>
  <c r="I2838" i="2"/>
  <c r="E2838" i="2" s="1"/>
  <c r="I2839" i="2"/>
  <c r="E2839" i="2" s="1"/>
  <c r="I2825" i="2"/>
  <c r="E2825" i="2" s="1"/>
  <c r="I2824" i="2"/>
  <c r="E2824" i="2" s="1"/>
  <c r="I2819" i="2"/>
  <c r="E2819" i="2" s="1"/>
  <c r="I2820" i="2"/>
  <c r="E2820" i="2" s="1"/>
  <c r="I2821" i="2"/>
  <c r="E2821" i="2" s="1"/>
  <c r="I2791" i="2"/>
  <c r="E2791" i="2" s="1"/>
  <c r="I2792" i="2"/>
  <c r="E2792" i="2" s="1"/>
  <c r="I2793" i="2"/>
  <c r="E2793" i="2" s="1"/>
  <c r="I2794" i="2"/>
  <c r="E2794" i="2" s="1"/>
  <c r="I2818" i="2"/>
  <c r="E2818" i="2" s="1"/>
  <c r="I2815" i="2"/>
  <c r="E2815" i="2" s="1"/>
  <c r="I2822" i="2"/>
  <c r="E2822" i="2" s="1"/>
  <c r="I2823" i="2"/>
  <c r="E2823" i="2" s="1"/>
  <c r="I2806" i="2"/>
  <c r="E2806" i="2" s="1"/>
  <c r="I2808" i="2"/>
  <c r="E2808" i="2" s="1"/>
  <c r="I2809" i="2"/>
  <c r="E2809" i="2" s="1"/>
  <c r="I2801" i="2"/>
  <c r="E2801" i="2" s="1"/>
  <c r="I2810" i="2"/>
  <c r="E2810" i="2" s="1"/>
  <c r="I2771" i="2"/>
  <c r="E2771" i="2" s="1"/>
  <c r="I2811" i="2"/>
  <c r="E2811" i="2" s="1"/>
  <c r="I2788" i="2"/>
  <c r="E2788" i="2" s="1"/>
  <c r="I2800" i="2"/>
  <c r="E2800" i="2" s="1"/>
  <c r="I2767" i="2"/>
  <c r="E2767" i="2" s="1"/>
  <c r="I2812" i="2"/>
  <c r="E2812" i="2" s="1"/>
  <c r="I2798" i="2"/>
  <c r="E2798" i="2" s="1"/>
  <c r="I2664" i="2"/>
  <c r="E2664" i="2" s="1"/>
  <c r="I2795" i="2"/>
  <c r="E2795" i="2" s="1"/>
  <c r="I2776" i="2"/>
  <c r="E2776" i="2" s="1"/>
  <c r="I2773" i="2"/>
  <c r="E2773" i="2" s="1"/>
  <c r="I2758" i="2"/>
  <c r="E2758" i="2" s="1"/>
  <c r="I2772" i="2"/>
  <c r="E2772" i="2" s="1"/>
  <c r="I2780" i="2"/>
  <c r="E2780" i="2" s="1"/>
  <c r="I2807" i="2"/>
  <c r="E2807" i="2" s="1"/>
  <c r="I2799" i="2"/>
  <c r="E2799" i="2" s="1"/>
  <c r="I2797" i="2"/>
  <c r="E2797" i="2" s="1"/>
  <c r="I2781" i="2"/>
  <c r="E2781" i="2" s="1"/>
  <c r="I2662" i="2"/>
  <c r="E2662" i="2" s="1"/>
  <c r="I2816" i="2"/>
  <c r="E2816" i="2" s="1"/>
  <c r="I2817" i="2"/>
  <c r="E2817" i="2" s="1"/>
  <c r="I2813" i="2"/>
  <c r="E2813" i="2" s="1"/>
  <c r="I2787" i="2"/>
  <c r="E2787" i="2" s="1"/>
  <c r="I2768" i="2"/>
  <c r="E2768" i="2" s="1"/>
  <c r="I2814" i="2"/>
  <c r="E2814" i="2" s="1"/>
  <c r="I2796" i="2"/>
  <c r="E2796" i="2" s="1"/>
  <c r="I2769" i="2"/>
  <c r="E2769" i="2" s="1"/>
  <c r="I2782" i="2"/>
  <c r="E2782" i="2" s="1"/>
  <c r="I2778" i="2"/>
  <c r="E2778" i="2" s="1"/>
  <c r="I2783" i="2"/>
  <c r="E2783" i="2" s="1"/>
  <c r="I2766" i="2"/>
  <c r="E2766" i="2" s="1"/>
  <c r="I2786" i="2"/>
  <c r="E2786" i="2" s="1"/>
  <c r="I2789" i="2"/>
  <c r="E2789" i="2" s="1"/>
  <c r="I2775" i="2"/>
  <c r="E2775" i="2" s="1"/>
  <c r="I2774" i="2"/>
  <c r="E2774" i="2" s="1"/>
  <c r="I2779" i="2"/>
  <c r="E2779" i="2" s="1"/>
  <c r="I2785" i="2"/>
  <c r="E2785" i="2" s="1"/>
  <c r="I2777" i="2"/>
  <c r="E2777" i="2" s="1"/>
  <c r="I2770" i="2"/>
  <c r="E2770" i="2" s="1"/>
  <c r="I2784" i="2"/>
  <c r="E2784" i="2" s="1"/>
  <c r="I2790" i="2"/>
  <c r="E2790" i="2" s="1"/>
  <c r="I2759" i="2"/>
  <c r="E2759" i="2" s="1"/>
  <c r="I2760" i="2"/>
  <c r="E2760" i="2" s="1"/>
  <c r="I2744" i="2"/>
  <c r="E2744" i="2" s="1"/>
  <c r="I2741" i="2"/>
  <c r="E2741" i="2" s="1"/>
  <c r="I2756" i="2"/>
  <c r="E2756" i="2" s="1"/>
  <c r="I2735" i="2"/>
  <c r="E2735" i="2" s="1"/>
  <c r="I2763" i="2"/>
  <c r="E2763" i="2" s="1"/>
  <c r="I2761" i="2"/>
  <c r="E2761" i="2" s="1"/>
  <c r="I2745" i="2"/>
  <c r="E2745" i="2" s="1"/>
  <c r="I2752" i="2"/>
  <c r="E2752" i="2" s="1"/>
  <c r="I2753" i="2"/>
  <c r="E2753" i="2" s="1"/>
  <c r="I2762" i="2"/>
  <c r="E2762" i="2" s="1"/>
  <c r="I2729" i="2"/>
  <c r="E2729" i="2" s="1"/>
  <c r="I2748" i="2"/>
  <c r="E2748" i="2" s="1"/>
  <c r="I2728" i="2"/>
  <c r="E2728" i="2" s="1"/>
  <c r="I2764" i="2"/>
  <c r="E2764" i="2" s="1"/>
  <c r="I2742" i="2"/>
  <c r="E2742" i="2" s="1"/>
  <c r="I2716" i="2"/>
  <c r="E2716" i="2" s="1"/>
  <c r="I2730" i="2"/>
  <c r="E2730" i="2" s="1"/>
  <c r="I2754" i="2"/>
  <c r="E2754" i="2" s="1"/>
  <c r="I2732" i="2"/>
  <c r="E2732" i="2" s="1"/>
  <c r="I2719" i="2"/>
  <c r="E2719" i="2" s="1"/>
  <c r="I2755" i="2"/>
  <c r="E2755" i="2" s="1"/>
  <c r="I2757" i="2"/>
  <c r="E2757" i="2" s="1"/>
  <c r="I2723" i="2"/>
  <c r="E2723" i="2" s="1"/>
  <c r="I2739" i="2"/>
  <c r="E2739" i="2" s="1"/>
  <c r="I2737" i="2"/>
  <c r="E2737" i="2" s="1"/>
  <c r="I2733" i="2"/>
  <c r="E2733" i="2" s="1"/>
  <c r="I2714" i="2"/>
  <c r="E2714" i="2" s="1"/>
  <c r="I2736" i="2"/>
  <c r="E2736" i="2" s="1"/>
  <c r="I2724" i="2"/>
  <c r="E2724" i="2" s="1"/>
  <c r="I2765" i="2"/>
  <c r="E2765" i="2" s="1"/>
  <c r="I2734" i="2"/>
  <c r="E2734" i="2" s="1"/>
  <c r="I2717" i="2"/>
  <c r="E2717" i="2" s="1"/>
  <c r="I2707" i="2"/>
  <c r="E2707" i="2" s="1"/>
  <c r="I2731" i="2"/>
  <c r="E2731" i="2" s="1"/>
  <c r="I2721" i="2"/>
  <c r="E2721" i="2" s="1"/>
  <c r="I2713" i="2"/>
  <c r="E2713" i="2" s="1"/>
  <c r="I2751" i="2"/>
  <c r="E2751" i="2" s="1"/>
  <c r="I2746" i="2"/>
  <c r="E2746" i="2" s="1"/>
  <c r="I2747" i="2"/>
  <c r="E2747" i="2" s="1"/>
  <c r="I2750" i="2"/>
  <c r="E2750" i="2" s="1"/>
  <c r="I2720" i="2"/>
  <c r="E2720" i="2" s="1"/>
  <c r="I2708" i="2"/>
  <c r="E2708" i="2" s="1"/>
  <c r="I2743" i="2"/>
  <c r="E2743" i="2" s="1"/>
  <c r="I2740" i="2"/>
  <c r="E2740" i="2" s="1"/>
  <c r="I2738" i="2"/>
  <c r="E2738" i="2" s="1"/>
  <c r="I2749" i="2"/>
  <c r="E2749" i="2" s="1"/>
  <c r="I2726" i="2"/>
  <c r="E2726" i="2" s="1"/>
  <c r="I2727" i="2"/>
  <c r="E2727" i="2" s="1"/>
  <c r="I2722" i="2"/>
  <c r="E2722" i="2" s="1"/>
  <c r="I2725" i="2"/>
  <c r="E2725" i="2" s="1"/>
  <c r="I2718" i="2"/>
  <c r="E2718" i="2" s="1"/>
  <c r="I2715" i="2"/>
  <c r="E2715" i="2" s="1"/>
  <c r="I2709" i="2"/>
  <c r="E2709" i="2" s="1"/>
  <c r="I2710" i="2"/>
  <c r="E2710" i="2" s="1"/>
  <c r="I2711" i="2"/>
  <c r="E2711" i="2" s="1"/>
  <c r="I2712" i="2"/>
  <c r="E2712" i="2" s="1"/>
  <c r="I2705" i="2"/>
  <c r="E2705" i="2" s="1"/>
  <c r="I2681" i="2"/>
  <c r="E2681" i="2" s="1"/>
  <c r="I2701" i="2"/>
  <c r="E2701" i="2" s="1"/>
  <c r="I2678" i="2"/>
  <c r="E2678" i="2" s="1"/>
  <c r="I2690" i="2"/>
  <c r="E2690" i="2" s="1"/>
  <c r="I2689" i="2"/>
  <c r="E2689" i="2" s="1"/>
  <c r="I2" i="2"/>
  <c r="E2" i="2" s="1"/>
  <c r="I2693" i="2"/>
  <c r="E2693" i="2" s="1"/>
  <c r="I2694" i="2"/>
  <c r="E2694" i="2" s="1"/>
  <c r="I2679" i="2"/>
  <c r="E2679" i="2" s="1"/>
  <c r="I2695" i="2"/>
  <c r="E2695" i="2" s="1"/>
  <c r="I3" i="2"/>
  <c r="E3" i="2" s="1"/>
  <c r="I2656" i="2"/>
  <c r="E2656" i="2" s="1"/>
  <c r="I2683" i="2"/>
  <c r="E2683" i="2" s="1"/>
  <c r="I2684" i="2"/>
  <c r="E2684" i="2" s="1"/>
  <c r="I2677" i="2"/>
  <c r="E2677" i="2" s="1"/>
  <c r="I2665" i="2"/>
  <c r="E2665" i="2" s="1"/>
  <c r="I2682" i="2"/>
  <c r="E2682" i="2" s="1"/>
  <c r="I2696" i="2"/>
  <c r="E2696" i="2" s="1"/>
  <c r="I2700" i="2"/>
  <c r="E2700" i="2" s="1"/>
  <c r="I2674" i="2"/>
  <c r="E2674" i="2" s="1"/>
  <c r="I2691" i="2"/>
  <c r="E2691" i="2" s="1"/>
  <c r="I2658" i="2"/>
  <c r="E2658" i="2" s="1"/>
  <c r="I2671" i="2"/>
  <c r="E2671" i="2" s="1"/>
  <c r="I2668" i="2"/>
  <c r="E2668" i="2" s="1"/>
  <c r="I2686" i="2"/>
  <c r="E2686" i="2" s="1"/>
  <c r="I2675" i="2"/>
  <c r="E2675" i="2" s="1"/>
  <c r="I2706" i="2"/>
  <c r="E2706" i="2" s="1"/>
  <c r="I2702" i="2"/>
  <c r="E2702" i="2" s="1"/>
  <c r="I2703" i="2"/>
  <c r="E2703" i="2" s="1"/>
  <c r="I2680" i="2"/>
  <c r="E2680" i="2" s="1"/>
  <c r="I2699" i="2"/>
  <c r="E2699" i="2" s="1"/>
  <c r="I2697" i="2"/>
  <c r="E2697" i="2" s="1"/>
  <c r="I2657" i="2"/>
  <c r="E2657" i="2" s="1"/>
  <c r="I2685" i="2"/>
  <c r="E2685" i="2" s="1"/>
  <c r="I2676" i="2"/>
  <c r="E2676" i="2" s="1"/>
  <c r="I2687" i="2"/>
  <c r="E2687" i="2" s="1"/>
  <c r="I2666" i="2"/>
  <c r="E2666" i="2" s="1"/>
  <c r="I2669" i="2"/>
  <c r="E2669" i="2" s="1"/>
  <c r="I2692" i="2"/>
  <c r="E2692" i="2" s="1"/>
  <c r="I2673" i="2"/>
  <c r="E2673" i="2" s="1"/>
  <c r="I2670" i="2"/>
  <c r="E2670" i="2" s="1"/>
  <c r="I2659" i="2"/>
  <c r="E2659" i="2" s="1"/>
  <c r="I2667" i="2"/>
  <c r="E2667" i="2" s="1"/>
  <c r="I2688" i="2"/>
  <c r="E2688" i="2" s="1"/>
  <c r="I2672" i="2"/>
  <c r="E2672" i="2" s="1"/>
  <c r="I2663" i="2"/>
  <c r="E2663" i="2" s="1"/>
  <c r="I2698" i="2"/>
  <c r="E2698" i="2" s="1"/>
  <c r="I2704" i="2"/>
  <c r="E2704" i="2" s="1"/>
  <c r="I2660" i="2"/>
  <c r="E2660" i="2" s="1"/>
  <c r="I2647" i="2"/>
  <c r="E2647" i="2" s="1"/>
  <c r="I2634" i="2"/>
  <c r="E2634" i="2" s="1"/>
  <c r="I2649" i="2"/>
  <c r="E2649" i="2" s="1"/>
  <c r="I2645" i="2"/>
  <c r="E2645" i="2" s="1"/>
  <c r="I2650" i="2"/>
  <c r="E2650" i="2" s="1"/>
  <c r="I2631" i="2"/>
  <c r="E2631" i="2" s="1"/>
  <c r="I2639" i="2"/>
  <c r="E2639" i="2" s="1"/>
  <c r="I2638" i="2"/>
  <c r="E2638" i="2" s="1"/>
  <c r="I2661" i="2"/>
  <c r="E2661" i="2" s="1"/>
  <c r="I2632" i="2"/>
  <c r="E2632" i="2" s="1"/>
  <c r="I2642" i="2"/>
  <c r="E2642" i="2" s="1"/>
  <c r="I2655" i="2"/>
  <c r="E2655" i="2" s="1"/>
  <c r="I2629" i="2"/>
  <c r="E2629" i="2" s="1"/>
  <c r="I2648" i="2"/>
  <c r="E2648" i="2" s="1"/>
  <c r="I2643" i="2"/>
  <c r="E2643" i="2" s="1"/>
  <c r="I2644" i="2"/>
  <c r="E2644" i="2" s="1"/>
  <c r="I2651" i="2"/>
  <c r="E2651" i="2" s="1"/>
  <c r="I2641" i="2"/>
  <c r="E2641" i="2" s="1"/>
  <c r="I2628" i="2"/>
  <c r="E2628" i="2" s="1"/>
  <c r="I2652" i="2"/>
  <c r="E2652" i="2" s="1"/>
  <c r="I2637" i="2"/>
  <c r="E2637" i="2" s="1"/>
  <c r="I2626" i="2"/>
  <c r="E2626" i="2" s="1"/>
  <c r="I2653" i="2"/>
  <c r="E2653" i="2" s="1"/>
  <c r="I2635" i="2"/>
  <c r="E2635" i="2" s="1"/>
  <c r="I2627" i="2"/>
  <c r="E2627" i="2" s="1"/>
  <c r="I2654" i="2"/>
  <c r="E2654" i="2" s="1"/>
  <c r="I2646" i="2"/>
  <c r="E2646" i="2" s="1"/>
  <c r="I2640" i="2"/>
  <c r="E2640" i="2" s="1"/>
  <c r="I2636" i="2"/>
  <c r="E2636" i="2" s="1"/>
  <c r="I2633" i="2"/>
  <c r="E2633" i="2" s="1"/>
  <c r="I2630" i="2"/>
  <c r="E2630" i="2" s="1"/>
  <c r="I2625" i="2"/>
  <c r="E2625" i="2" s="1"/>
  <c r="I2621" i="2"/>
  <c r="E2621" i="2" s="1"/>
  <c r="I2622" i="2"/>
  <c r="E2622" i="2" s="1"/>
  <c r="I2623" i="2"/>
  <c r="E2623" i="2" s="1"/>
  <c r="I2624" i="2"/>
  <c r="E2624" i="2" s="1"/>
  <c r="I2620" i="2"/>
  <c r="E2620" i="2" s="1"/>
  <c r="I2604" i="2"/>
  <c r="E2604" i="2" s="1"/>
  <c r="I2605" i="2"/>
  <c r="E2605" i="2" s="1"/>
  <c r="I2606" i="2"/>
  <c r="E2606" i="2" s="1"/>
  <c r="I2596" i="2"/>
  <c r="E2596" i="2" s="1"/>
  <c r="I2597" i="2"/>
  <c r="E2597" i="2" s="1"/>
  <c r="I2607" i="2"/>
  <c r="E2607" i="2" s="1"/>
  <c r="I2608" i="2"/>
  <c r="E2608" i="2" s="1"/>
  <c r="I2609" i="2"/>
  <c r="E2609" i="2" s="1"/>
  <c r="I2610" i="2"/>
  <c r="E2610" i="2" s="1"/>
  <c r="I2611" i="2"/>
  <c r="E2611" i="2" s="1"/>
  <c r="I2612" i="2"/>
  <c r="E2612" i="2" s="1"/>
  <c r="I2613" i="2"/>
  <c r="E2613" i="2" s="1"/>
  <c r="I2614" i="2"/>
  <c r="E2614" i="2" s="1"/>
  <c r="I2603" i="2"/>
  <c r="E2603" i="2" s="1"/>
  <c r="I2619" i="2"/>
  <c r="E2619" i="2" s="1"/>
  <c r="I2600" i="2"/>
  <c r="E2600" i="2" s="1"/>
  <c r="I2602" i="2"/>
  <c r="E2602" i="2" s="1"/>
  <c r="I2615" i="2"/>
  <c r="E2615" i="2" s="1"/>
  <c r="I2616" i="2"/>
  <c r="E2616" i="2" s="1"/>
  <c r="I2617" i="2"/>
  <c r="E2617" i="2" s="1"/>
  <c r="I2618" i="2"/>
  <c r="E2618" i="2" s="1"/>
  <c r="I2601" i="2"/>
  <c r="E2601" i="2" s="1"/>
  <c r="I2598" i="2"/>
  <c r="E2598" i="2" s="1"/>
  <c r="I2599" i="2"/>
  <c r="E2599" i="2" s="1"/>
  <c r="I2595" i="2"/>
  <c r="E2595" i="2" s="1"/>
  <c r="I2594" i="2"/>
  <c r="E2594" i="2" s="1"/>
  <c r="I2591" i="2"/>
  <c r="E2591" i="2" s="1"/>
  <c r="I2592" i="2"/>
  <c r="E2592" i="2" s="1"/>
  <c r="I2593" i="2"/>
  <c r="E2593" i="2" s="1"/>
  <c r="I2571" i="2"/>
  <c r="E2571" i="2" s="1"/>
  <c r="I2572" i="2"/>
  <c r="E2572" i="2" s="1"/>
  <c r="I2573" i="2"/>
  <c r="E2573" i="2" s="1"/>
  <c r="I2574" i="2"/>
  <c r="E2574" i="2" s="1"/>
  <c r="I2575" i="2"/>
  <c r="E2575" i="2" s="1"/>
  <c r="I2576" i="2"/>
  <c r="E2576" i="2" s="1"/>
  <c r="I2552" i="2"/>
  <c r="E2552" i="2" s="1"/>
  <c r="I2590" i="2"/>
  <c r="E2590" i="2" s="1"/>
  <c r="I2544" i="2"/>
  <c r="E2544" i="2" s="1"/>
  <c r="I2513" i="2"/>
  <c r="E2513" i="2" s="1"/>
  <c r="I2584" i="2"/>
  <c r="E2584" i="2" s="1"/>
  <c r="I2577" i="2"/>
  <c r="E2577" i="2" s="1"/>
  <c r="I2561" i="2"/>
  <c r="E2561" i="2" s="1"/>
  <c r="I2570" i="2"/>
  <c r="E2570" i="2" s="1"/>
  <c r="I2560" i="2"/>
  <c r="E2560" i="2" s="1"/>
  <c r="I2554" i="2"/>
  <c r="E2554" i="2" s="1"/>
  <c r="I2563" i="2"/>
  <c r="E2563" i="2" s="1"/>
  <c r="I2075" i="2"/>
  <c r="E2075" i="2" s="1"/>
  <c r="I2578" i="2"/>
  <c r="E2578" i="2" s="1"/>
  <c r="I2553" i="2"/>
  <c r="E2553" i="2" s="1"/>
  <c r="I2585" i="2"/>
  <c r="E2585" i="2" s="1"/>
  <c r="I2558" i="2"/>
  <c r="E2558" i="2" s="1"/>
  <c r="I2569" i="2"/>
  <c r="E2569" i="2" s="1"/>
  <c r="I2555" i="2"/>
  <c r="E2555" i="2" s="1"/>
  <c r="I2073" i="2"/>
  <c r="E2073" i="2" s="1"/>
  <c r="I2588" i="2"/>
  <c r="E2588" i="2" s="1"/>
  <c r="I2559" i="2"/>
  <c r="E2559" i="2" s="1"/>
  <c r="I2081" i="2"/>
  <c r="E2081" i="2" s="1"/>
  <c r="I2564" i="2"/>
  <c r="E2564" i="2" s="1"/>
  <c r="I2547" i="2"/>
  <c r="E2547" i="2" s="1"/>
  <c r="I2548" i="2"/>
  <c r="E2548" i="2" s="1"/>
  <c r="I2556" i="2"/>
  <c r="E2556" i="2" s="1"/>
  <c r="I2562" i="2"/>
  <c r="E2562" i="2" s="1"/>
  <c r="I2579" i="2"/>
  <c r="E2579" i="2" s="1"/>
  <c r="I2580" i="2"/>
  <c r="E2580" i="2" s="1"/>
  <c r="I2581" i="2"/>
  <c r="E2581" i="2" s="1"/>
  <c r="I2586" i="2"/>
  <c r="E2586" i="2" s="1"/>
  <c r="I2082" i="2"/>
  <c r="E2082" i="2" s="1"/>
  <c r="I2083" i="2"/>
  <c r="E2083" i="2" s="1"/>
  <c r="I2568" i="2"/>
  <c r="E2568" i="2" s="1"/>
  <c r="I2074" i="2"/>
  <c r="E2074" i="2" s="1"/>
  <c r="I2084" i="2"/>
  <c r="E2084" i="2" s="1"/>
  <c r="I2549" i="2"/>
  <c r="E2549" i="2" s="1"/>
  <c r="I2550" i="2"/>
  <c r="E2550" i="2" s="1"/>
  <c r="I2565" i="2"/>
  <c r="E2565" i="2" s="1"/>
  <c r="I2582" i="2"/>
  <c r="E2582" i="2" s="1"/>
  <c r="I2076" i="2"/>
  <c r="E2076" i="2" s="1"/>
  <c r="I2080" i="2"/>
  <c r="E2080" i="2" s="1"/>
  <c r="I2587" i="2"/>
  <c r="E2587" i="2" s="1"/>
  <c r="I2566" i="2"/>
  <c r="E2566" i="2" s="1"/>
  <c r="I2567" i="2"/>
  <c r="E2567" i="2" s="1"/>
  <c r="I2557" i="2"/>
  <c r="E2557" i="2" s="1"/>
  <c r="I2551" i="2"/>
  <c r="E2551" i="2" s="1"/>
  <c r="I2583" i="2"/>
  <c r="E2583" i="2" s="1"/>
  <c r="I2077" i="2"/>
  <c r="E2077" i="2" s="1"/>
  <c r="I2589" i="2"/>
  <c r="E2589" i="2" s="1"/>
  <c r="I2545" i="2"/>
  <c r="E2545" i="2" s="1"/>
  <c r="I2546" i="2"/>
  <c r="E2546" i="2" s="1"/>
  <c r="I2875" i="2"/>
  <c r="E2875" i="2" s="1"/>
  <c r="I2876" i="2"/>
  <c r="E2876" i="2" s="1"/>
  <c r="I2877" i="2"/>
  <c r="E2877" i="2" s="1"/>
  <c r="I2878" i="2"/>
  <c r="E2878" i="2" s="1"/>
  <c r="I2879" i="2"/>
  <c r="E2879" i="2" s="1"/>
  <c r="I2863" i="2"/>
  <c r="E2863" i="2" s="1"/>
  <c r="I2864" i="2"/>
  <c r="E2864" i="2" s="1"/>
  <c r="I2865" i="2"/>
  <c r="E2865" i="2" s="1"/>
  <c r="I2866" i="2"/>
  <c r="E2866" i="2" s="1"/>
  <c r="I2511" i="2"/>
  <c r="E2511" i="2" s="1"/>
  <c r="I2504" i="2"/>
  <c r="E2504" i="2" s="1"/>
  <c r="I2867" i="2"/>
  <c r="E2867" i="2" s="1"/>
  <c r="I2868" i="2"/>
  <c r="E2868" i="2" s="1"/>
  <c r="I2869" i="2"/>
  <c r="E2869" i="2" s="1"/>
  <c r="I2522" i="2"/>
  <c r="E2522" i="2" s="1"/>
  <c r="I2536" i="2"/>
  <c r="E2536" i="2" s="1"/>
  <c r="I2870" i="2"/>
  <c r="E2870" i="2" s="1"/>
  <c r="I2515" i="2"/>
  <c r="E2515" i="2" s="1"/>
  <c r="I2516" i="2"/>
  <c r="E2516" i="2" s="1"/>
  <c r="I2871" i="2"/>
  <c r="E2871" i="2" s="1"/>
  <c r="I2537" i="2"/>
  <c r="E2537" i="2" s="1"/>
  <c r="I2872" i="2"/>
  <c r="E2872" i="2" s="1"/>
  <c r="I2873" i="2"/>
  <c r="E2873" i="2" s="1"/>
  <c r="I2880" i="2"/>
  <c r="E2880" i="2" s="1"/>
  <c r="I2517" i="2"/>
  <c r="E2517" i="2" s="1"/>
  <c r="I2538" i="2"/>
  <c r="E2538" i="2" s="1"/>
  <c r="I2539" i="2"/>
  <c r="E2539" i="2" s="1"/>
  <c r="I2881" i="2"/>
  <c r="E2881" i="2" s="1"/>
  <c r="I2882" i="2"/>
  <c r="E2882" i="2" s="1"/>
  <c r="I2883" i="2"/>
  <c r="E2883" i="2" s="1"/>
  <c r="I2884" i="2"/>
  <c r="E2884" i="2" s="1"/>
  <c r="I2518" i="2"/>
  <c r="E2518" i="2" s="1"/>
  <c r="I2519" i="2"/>
  <c r="E2519" i="2" s="1"/>
  <c r="I2523" i="2"/>
  <c r="E2523" i="2" s="1"/>
  <c r="I2524" i="2"/>
  <c r="E2524" i="2" s="1"/>
  <c r="I2525" i="2"/>
  <c r="E2525" i="2" s="1"/>
  <c r="I2512" i="2"/>
  <c r="E2512" i="2" s="1"/>
  <c r="I2526" i="2"/>
  <c r="E2526" i="2" s="1"/>
  <c r="I2527" i="2"/>
  <c r="E2527" i="2" s="1"/>
  <c r="I2540" i="2"/>
  <c r="E2540" i="2" s="1"/>
  <c r="I2541" i="2"/>
  <c r="E2541" i="2" s="1"/>
  <c r="I2528" i="2"/>
  <c r="E2528" i="2" s="1"/>
  <c r="I2529" i="2"/>
  <c r="E2529" i="2" s="1"/>
  <c r="I2542" i="2"/>
  <c r="E2542" i="2" s="1"/>
  <c r="I2530" i="2"/>
  <c r="E2530" i="2" s="1"/>
  <c r="I2531" i="2"/>
  <c r="E2531" i="2" s="1"/>
  <c r="I2505" i="2"/>
  <c r="E2505" i="2" s="1"/>
  <c r="I2532" i="2"/>
  <c r="E2532" i="2" s="1"/>
  <c r="I2533" i="2"/>
  <c r="E2533" i="2" s="1"/>
  <c r="I2520" i="2"/>
  <c r="E2520" i="2" s="1"/>
  <c r="I2521" i="2"/>
  <c r="E2521" i="2" s="1"/>
  <c r="I2534" i="2"/>
  <c r="E2534" i="2" s="1"/>
  <c r="I2543" i="2"/>
  <c r="E2543" i="2" s="1"/>
  <c r="I2535" i="2"/>
  <c r="E2535" i="2" s="1"/>
  <c r="I2507" i="2"/>
  <c r="E2507" i="2" s="1"/>
  <c r="I2874" i="2"/>
  <c r="E2874" i="2" s="1"/>
  <c r="I2506" i="2"/>
  <c r="E2506" i="2" s="1"/>
  <c r="I2514" i="2"/>
  <c r="E2514" i="2" s="1"/>
  <c r="I2508" i="2"/>
  <c r="E2508" i="2" s="1"/>
  <c r="I2509" i="2"/>
  <c r="E2509" i="2" s="1"/>
  <c r="I2510" i="2"/>
  <c r="E2510" i="2" s="1"/>
  <c r="I2456" i="2"/>
  <c r="E2456" i="2" s="1"/>
  <c r="I2457" i="2"/>
  <c r="E2457" i="2" s="1"/>
  <c r="I2458" i="2"/>
  <c r="E2458" i="2" s="1"/>
  <c r="I2459" i="2"/>
  <c r="E2459" i="2" s="1"/>
  <c r="I2460" i="2"/>
  <c r="E2460" i="2" s="1"/>
  <c r="I2461" i="2"/>
  <c r="E2461" i="2" s="1"/>
  <c r="I2462" i="2"/>
  <c r="E2462" i="2" s="1"/>
  <c r="I2463" i="2"/>
  <c r="E2463" i="2" s="1"/>
  <c r="I2464" i="2"/>
  <c r="E2464" i="2" s="1"/>
  <c r="I2465" i="2"/>
  <c r="E2465" i="2" s="1"/>
  <c r="I2466" i="2"/>
  <c r="E2466" i="2" s="1"/>
  <c r="I2467" i="2"/>
  <c r="E2467" i="2" s="1"/>
  <c r="I2468" i="2"/>
  <c r="E2468" i="2" s="1"/>
  <c r="I2469" i="2"/>
  <c r="E2469" i="2" s="1"/>
  <c r="I2470" i="2"/>
  <c r="E2470" i="2" s="1"/>
  <c r="I2471" i="2"/>
  <c r="E2471" i="2" s="1"/>
  <c r="I2472" i="2"/>
  <c r="E2472" i="2" s="1"/>
  <c r="I2473" i="2"/>
  <c r="E2473" i="2" s="1"/>
  <c r="I2474" i="2"/>
  <c r="E2474" i="2" s="1"/>
  <c r="I2475" i="2"/>
  <c r="E2475" i="2" s="1"/>
  <c r="I2476" i="2"/>
  <c r="E2476" i="2" s="1"/>
  <c r="I2477" i="2"/>
  <c r="E2477" i="2" s="1"/>
  <c r="I2478" i="2"/>
  <c r="E2478" i="2" s="1"/>
  <c r="I2479" i="2"/>
  <c r="E2479" i="2" s="1"/>
  <c r="I2480" i="2"/>
  <c r="E2480" i="2" s="1"/>
  <c r="I2481" i="2"/>
  <c r="E2481" i="2" s="1"/>
  <c r="I2482" i="2"/>
  <c r="E2482" i="2" s="1"/>
  <c r="I2483" i="2"/>
  <c r="E2483" i="2" s="1"/>
  <c r="I2484" i="2"/>
  <c r="E2484" i="2" s="1"/>
  <c r="I2485" i="2"/>
  <c r="E2485" i="2" s="1"/>
  <c r="I2486" i="2"/>
  <c r="E2486" i="2" s="1"/>
  <c r="I2487" i="2"/>
  <c r="E2487" i="2" s="1"/>
  <c r="I2488" i="2"/>
  <c r="E2488" i="2" s="1"/>
  <c r="I2489" i="2"/>
  <c r="E2489" i="2" s="1"/>
  <c r="I2490" i="2"/>
  <c r="E2490" i="2" s="1"/>
  <c r="I2491" i="2"/>
  <c r="E2491" i="2" s="1"/>
  <c r="I2492" i="2"/>
  <c r="E2492" i="2" s="1"/>
  <c r="I2493" i="2"/>
  <c r="E2493" i="2" s="1"/>
  <c r="I2494" i="2"/>
  <c r="E2494" i="2" s="1"/>
  <c r="I2495" i="2"/>
  <c r="E2495" i="2" s="1"/>
  <c r="I2496" i="2"/>
  <c r="E2496" i="2" s="1"/>
  <c r="I2497" i="2"/>
  <c r="E2497" i="2" s="1"/>
  <c r="I2498" i="2"/>
  <c r="E2498" i="2" s="1"/>
  <c r="I2499" i="2"/>
  <c r="E2499" i="2" s="1"/>
  <c r="I2500" i="2"/>
  <c r="E2500" i="2" s="1"/>
  <c r="I2501" i="2"/>
  <c r="E2501" i="2" s="1"/>
  <c r="I2502" i="2"/>
  <c r="E2502" i="2" s="1"/>
  <c r="I2503" i="2"/>
  <c r="E2503" i="2" s="1"/>
  <c r="I2454" i="2"/>
  <c r="E2454" i="2" s="1"/>
  <c r="I2455" i="2"/>
  <c r="E2455" i="2" s="1"/>
  <c r="I2451" i="2"/>
  <c r="E2451" i="2" s="1"/>
  <c r="I2452" i="2"/>
  <c r="E2452" i="2" s="1"/>
  <c r="I2453" i="2"/>
  <c r="E2453" i="2" s="1"/>
  <c r="I2449" i="2"/>
  <c r="E2449" i="2" s="1"/>
  <c r="I2450" i="2"/>
  <c r="E2450" i="2" s="1"/>
  <c r="I2445" i="2"/>
  <c r="E2445" i="2" s="1"/>
  <c r="I2446" i="2"/>
  <c r="E2446" i="2" s="1"/>
  <c r="I2447" i="2"/>
  <c r="E2447" i="2" s="1"/>
  <c r="I2448" i="2"/>
  <c r="E2448" i="2" s="1"/>
  <c r="I2336" i="2"/>
  <c r="E2336" i="2" s="1"/>
  <c r="I2337" i="2"/>
  <c r="E2337" i="2" s="1"/>
  <c r="I2338" i="2"/>
  <c r="E2338" i="2" s="1"/>
  <c r="I2400" i="2"/>
  <c r="E2400" i="2" s="1"/>
  <c r="I2372" i="2"/>
  <c r="E2372" i="2" s="1"/>
  <c r="I2401" i="2"/>
  <c r="E2401" i="2" s="1"/>
  <c r="I2402" i="2"/>
  <c r="E2402" i="2" s="1"/>
  <c r="I2403" i="2"/>
  <c r="E2403" i="2" s="1"/>
  <c r="I2404" i="2"/>
  <c r="E2404" i="2" s="1"/>
  <c r="I2405" i="2"/>
  <c r="E2405" i="2" s="1"/>
  <c r="I2406" i="2"/>
  <c r="E2406" i="2" s="1"/>
  <c r="I2407" i="2"/>
  <c r="E2407" i="2" s="1"/>
  <c r="I2408" i="2"/>
  <c r="E2408" i="2" s="1"/>
  <c r="I2409" i="2"/>
  <c r="E2409" i="2" s="1"/>
  <c r="I2410" i="2"/>
  <c r="E2410" i="2" s="1"/>
  <c r="I2411" i="2"/>
  <c r="E2411" i="2" s="1"/>
  <c r="I2412" i="2"/>
  <c r="E2412" i="2" s="1"/>
  <c r="I2413" i="2"/>
  <c r="E2413" i="2" s="1"/>
  <c r="I2414" i="2"/>
  <c r="E2414" i="2" s="1"/>
  <c r="I2415" i="2"/>
  <c r="E2415" i="2" s="1"/>
  <c r="I2416" i="2"/>
  <c r="E2416" i="2" s="1"/>
  <c r="I2417" i="2"/>
  <c r="E2417" i="2" s="1"/>
  <c r="I2418" i="2"/>
  <c r="E2418" i="2" s="1"/>
  <c r="I2419" i="2"/>
  <c r="E2419" i="2" s="1"/>
  <c r="I2420" i="2"/>
  <c r="E2420" i="2" s="1"/>
  <c r="I2421" i="2"/>
  <c r="E2421" i="2" s="1"/>
  <c r="I2422" i="2"/>
  <c r="E2422" i="2" s="1"/>
  <c r="I2423" i="2"/>
  <c r="E2423" i="2" s="1"/>
  <c r="I2424" i="2"/>
  <c r="E2424" i="2" s="1"/>
  <c r="I2425" i="2"/>
  <c r="E2425" i="2" s="1"/>
  <c r="I2426" i="2"/>
  <c r="E2426" i="2" s="1"/>
  <c r="I2427" i="2"/>
  <c r="E2427" i="2" s="1"/>
  <c r="I2428" i="2"/>
  <c r="E2428" i="2" s="1"/>
  <c r="I2430" i="2"/>
  <c r="E2430" i="2" s="1"/>
  <c r="I2431" i="2"/>
  <c r="E2431" i="2" s="1"/>
  <c r="I2432" i="2"/>
  <c r="E2432" i="2" s="1"/>
  <c r="I2433" i="2"/>
  <c r="E2433" i="2" s="1"/>
  <c r="I2429" i="2"/>
  <c r="E2429" i="2" s="1"/>
  <c r="I2434" i="2"/>
  <c r="E2434" i="2" s="1"/>
  <c r="I2436" i="2"/>
  <c r="E2436" i="2" s="1"/>
  <c r="I2437" i="2"/>
  <c r="E2437" i="2" s="1"/>
  <c r="I2438" i="2"/>
  <c r="E2438" i="2" s="1"/>
  <c r="I2439" i="2"/>
  <c r="E2439" i="2" s="1"/>
  <c r="I2435" i="2"/>
  <c r="E2435" i="2" s="1"/>
  <c r="I2440" i="2"/>
  <c r="E2440" i="2" s="1"/>
  <c r="I2441" i="2"/>
  <c r="E2441" i="2" s="1"/>
  <c r="I2442" i="2"/>
  <c r="E2442" i="2" s="1"/>
  <c r="I2443" i="2"/>
  <c r="E2443" i="2" s="1"/>
  <c r="I2444" i="2"/>
  <c r="E2444" i="2" s="1"/>
  <c r="I2335" i="2"/>
  <c r="E2335" i="2" s="1"/>
  <c r="I2292" i="2"/>
  <c r="E2292" i="2" s="1"/>
  <c r="I2293" i="2"/>
  <c r="E2293" i="2" s="1"/>
  <c r="I2389" i="2"/>
  <c r="E2389" i="2" s="1"/>
  <c r="I2390" i="2"/>
  <c r="E2390" i="2" s="1"/>
  <c r="I2391" i="2"/>
  <c r="E2391" i="2" s="1"/>
  <c r="I2392" i="2"/>
  <c r="E2392" i="2" s="1"/>
  <c r="I2393" i="2"/>
  <c r="E2393" i="2" s="1"/>
  <c r="I2284" i="2"/>
  <c r="E2284" i="2" s="1"/>
  <c r="I2285" i="2"/>
  <c r="E2285" i="2" s="1"/>
  <c r="I2323" i="2"/>
  <c r="E2323" i="2" s="1"/>
  <c r="I2324" i="2"/>
  <c r="E2324" i="2" s="1"/>
  <c r="I2325" i="2"/>
  <c r="E2325" i="2" s="1"/>
  <c r="I2326" i="2"/>
  <c r="E2326" i="2" s="1"/>
  <c r="I2394" i="2"/>
  <c r="E2394" i="2" s="1"/>
  <c r="I2359" i="2"/>
  <c r="E2359" i="2" s="1"/>
  <c r="I2395" i="2"/>
  <c r="E2395" i="2" s="1"/>
  <c r="I2396" i="2"/>
  <c r="E2396" i="2" s="1"/>
  <c r="I2397" i="2"/>
  <c r="E2397" i="2" s="1"/>
  <c r="I2398" i="2"/>
  <c r="E2398" i="2" s="1"/>
  <c r="I2399" i="2"/>
  <c r="E2399" i="2" s="1"/>
  <c r="I2386" i="2"/>
  <c r="E2386" i="2" s="1"/>
  <c r="I2387" i="2"/>
  <c r="E2387" i="2" s="1"/>
  <c r="I2388" i="2"/>
  <c r="E2388" i="2" s="1"/>
  <c r="I2380" i="2"/>
  <c r="E2380" i="2" s="1"/>
  <c r="I2381" i="2"/>
  <c r="E2381" i="2" s="1"/>
  <c r="I2382" i="2"/>
  <c r="E2382" i="2" s="1"/>
  <c r="I2383" i="2"/>
  <c r="E2383" i="2" s="1"/>
  <c r="I2384" i="2"/>
  <c r="E2384" i="2" s="1"/>
  <c r="I2385" i="2"/>
  <c r="E2385" i="2" s="1"/>
  <c r="I2353" i="2"/>
  <c r="E2353" i="2" s="1"/>
  <c r="I2354" i="2"/>
  <c r="E2354" i="2" s="1"/>
  <c r="I2355" i="2"/>
  <c r="E2355" i="2" s="1"/>
  <c r="I2356" i="2"/>
  <c r="E2356" i="2" s="1"/>
  <c r="I2357" i="2"/>
  <c r="E2357" i="2" s="1"/>
  <c r="I2358" i="2"/>
  <c r="E2358" i="2" s="1"/>
  <c r="I2360" i="2"/>
  <c r="E2360" i="2" s="1"/>
  <c r="I2361" i="2"/>
  <c r="E2361" i="2" s="1"/>
  <c r="I2362" i="2"/>
  <c r="E2362" i="2" s="1"/>
  <c r="I2363" i="2"/>
  <c r="E2363" i="2" s="1"/>
  <c r="I2364" i="2"/>
  <c r="E2364" i="2" s="1"/>
  <c r="I2365" i="2"/>
  <c r="E2365" i="2" s="1"/>
  <c r="I2366" i="2"/>
  <c r="E2366" i="2" s="1"/>
  <c r="I2367" i="2"/>
  <c r="E2367" i="2" s="1"/>
  <c r="I2368" i="2"/>
  <c r="E2368" i="2" s="1"/>
  <c r="I2369" i="2"/>
  <c r="E2369" i="2" s="1"/>
  <c r="I2370" i="2"/>
  <c r="E2370" i="2" s="1"/>
  <c r="I2371" i="2"/>
  <c r="E2371" i="2" s="1"/>
  <c r="I2373" i="2"/>
  <c r="E2373" i="2" s="1"/>
  <c r="I2374" i="2"/>
  <c r="E2374" i="2" s="1"/>
  <c r="I2375" i="2"/>
  <c r="E2375" i="2" s="1"/>
  <c r="I2376" i="2"/>
  <c r="E2376" i="2" s="1"/>
  <c r="I2377" i="2"/>
  <c r="E2377" i="2" s="1"/>
  <c r="I2378" i="2"/>
  <c r="E2378" i="2" s="1"/>
  <c r="I2379" i="2"/>
  <c r="E2379" i="2" s="1"/>
  <c r="I2350" i="2"/>
  <c r="E2350" i="2" s="1"/>
  <c r="I2351" i="2"/>
  <c r="E2351" i="2" s="1"/>
  <c r="I2352" i="2"/>
  <c r="E2352" i="2" s="1"/>
  <c r="I2302" i="2"/>
  <c r="E2302" i="2" s="1"/>
  <c r="I2303" i="2"/>
  <c r="E2303" i="2" s="1"/>
  <c r="I2304" i="2"/>
  <c r="E2304" i="2" s="1"/>
  <c r="I2305" i="2"/>
  <c r="E2305" i="2" s="1"/>
  <c r="I2306" i="2"/>
  <c r="E2306" i="2" s="1"/>
  <c r="I2307" i="2"/>
  <c r="E2307" i="2" s="1"/>
  <c r="I2308" i="2"/>
  <c r="E2308" i="2" s="1"/>
  <c r="I2309" i="2"/>
  <c r="E2309" i="2" s="1"/>
  <c r="I2310" i="2"/>
  <c r="E2310" i="2" s="1"/>
  <c r="I2311" i="2"/>
  <c r="E2311" i="2" s="1"/>
  <c r="I2312" i="2"/>
  <c r="E2312" i="2" s="1"/>
  <c r="I2313" i="2"/>
  <c r="E2313" i="2" s="1"/>
  <c r="I2314" i="2"/>
  <c r="E2314" i="2" s="1"/>
  <c r="I2315" i="2"/>
  <c r="E2315" i="2" s="1"/>
  <c r="I2316" i="2"/>
  <c r="E2316" i="2" s="1"/>
  <c r="I2317" i="2"/>
  <c r="E2317" i="2" s="1"/>
  <c r="I2318" i="2"/>
  <c r="E2318" i="2" s="1"/>
  <c r="I2319" i="2"/>
  <c r="E2319" i="2" s="1"/>
  <c r="I2320" i="2"/>
  <c r="E2320" i="2" s="1"/>
  <c r="I2321" i="2"/>
  <c r="E2321" i="2" s="1"/>
  <c r="I2322" i="2"/>
  <c r="E2322" i="2" s="1"/>
  <c r="I2327" i="2"/>
  <c r="E2327" i="2" s="1"/>
  <c r="I2328" i="2"/>
  <c r="E2328" i="2" s="1"/>
  <c r="I2329" i="2"/>
  <c r="E2329" i="2" s="1"/>
  <c r="I2330" i="2"/>
  <c r="E2330" i="2" s="1"/>
  <c r="I2331" i="2"/>
  <c r="E2331" i="2" s="1"/>
  <c r="I2332" i="2"/>
  <c r="E2332" i="2" s="1"/>
  <c r="I2333" i="2"/>
  <c r="E2333" i="2" s="1"/>
  <c r="I2334" i="2"/>
  <c r="E2334" i="2" s="1"/>
  <c r="I2339" i="2"/>
  <c r="E2339" i="2" s="1"/>
  <c r="I2340" i="2"/>
  <c r="E2340" i="2" s="1"/>
  <c r="I2341" i="2"/>
  <c r="E2341" i="2" s="1"/>
  <c r="I2342" i="2"/>
  <c r="E2342" i="2" s="1"/>
  <c r="I2343" i="2"/>
  <c r="E2343" i="2" s="1"/>
  <c r="I2344" i="2"/>
  <c r="E2344" i="2" s="1"/>
  <c r="I2345" i="2"/>
  <c r="E2345" i="2" s="1"/>
  <c r="I2346" i="2"/>
  <c r="E2346" i="2" s="1"/>
  <c r="I2347" i="2"/>
  <c r="E2347" i="2" s="1"/>
  <c r="I2348" i="2"/>
  <c r="E2348" i="2" s="1"/>
  <c r="I2349" i="2"/>
  <c r="E2349" i="2" s="1"/>
  <c r="I2300" i="2"/>
  <c r="E2300" i="2" s="1"/>
  <c r="I2301" i="2"/>
  <c r="E2301" i="2" s="1"/>
  <c r="I2299" i="2"/>
  <c r="E2299" i="2" s="1"/>
  <c r="I2282" i="2"/>
  <c r="E2282" i="2" s="1"/>
  <c r="I2283" i="2"/>
  <c r="E2283" i="2" s="1"/>
  <c r="I2286" i="2"/>
  <c r="E2286" i="2" s="1"/>
  <c r="I2287" i="2"/>
  <c r="E2287" i="2" s="1"/>
  <c r="I2288" i="2"/>
  <c r="E2288" i="2" s="1"/>
  <c r="I2289" i="2"/>
  <c r="E2289" i="2" s="1"/>
  <c r="I2290" i="2"/>
  <c r="E2290" i="2" s="1"/>
  <c r="I2291" i="2"/>
  <c r="E2291" i="2" s="1"/>
  <c r="I2294" i="2"/>
  <c r="E2294" i="2" s="1"/>
  <c r="I2295" i="2"/>
  <c r="E2295" i="2" s="1"/>
  <c r="I2296" i="2"/>
  <c r="E2296" i="2" s="1"/>
  <c r="I2297" i="2"/>
  <c r="E2297" i="2" s="1"/>
  <c r="I2298" i="2"/>
  <c r="E2298" i="2" s="1"/>
  <c r="I2221" i="2"/>
  <c r="E2221" i="2" s="1"/>
  <c r="I2222" i="2"/>
  <c r="E2222" i="2" s="1"/>
  <c r="I2223" i="2"/>
  <c r="E2223" i="2" s="1"/>
  <c r="I2224" i="2"/>
  <c r="E2224" i="2" s="1"/>
  <c r="I2225" i="2"/>
  <c r="E2225" i="2" s="1"/>
  <c r="I2226" i="2"/>
  <c r="E2226" i="2" s="1"/>
  <c r="I2227" i="2"/>
  <c r="E2227" i="2" s="1"/>
  <c r="I2228" i="2"/>
  <c r="E2228" i="2" s="1"/>
  <c r="I2229" i="2"/>
  <c r="E2229" i="2" s="1"/>
  <c r="I2230" i="2"/>
  <c r="E2230" i="2" s="1"/>
  <c r="I2231" i="2"/>
  <c r="E2231" i="2" s="1"/>
  <c r="I2232" i="2"/>
  <c r="E2232" i="2" s="1"/>
  <c r="I2233" i="2"/>
  <c r="E2233" i="2" s="1"/>
  <c r="I2234" i="2"/>
  <c r="E2234" i="2" s="1"/>
  <c r="I2235" i="2"/>
  <c r="E2235" i="2" s="1"/>
  <c r="I2236" i="2"/>
  <c r="E2236" i="2" s="1"/>
  <c r="I2237" i="2"/>
  <c r="E2237" i="2" s="1"/>
  <c r="I2238" i="2"/>
  <c r="E2238" i="2" s="1"/>
  <c r="I2239" i="2"/>
  <c r="E2239" i="2" s="1"/>
  <c r="I2240" i="2"/>
  <c r="E2240" i="2" s="1"/>
  <c r="I2241" i="2"/>
  <c r="E2241" i="2" s="1"/>
  <c r="I2242" i="2"/>
  <c r="E2242" i="2" s="1"/>
  <c r="I2243" i="2"/>
  <c r="E2243" i="2" s="1"/>
  <c r="I2244" i="2"/>
  <c r="E2244" i="2" s="1"/>
  <c r="I2245" i="2"/>
  <c r="E2245" i="2" s="1"/>
  <c r="I2246" i="2"/>
  <c r="E2246" i="2" s="1"/>
  <c r="I2247" i="2"/>
  <c r="E2247" i="2" s="1"/>
  <c r="I2248" i="2"/>
  <c r="E2248" i="2" s="1"/>
  <c r="I2249" i="2"/>
  <c r="E2249" i="2" s="1"/>
  <c r="I2250" i="2"/>
  <c r="E2250" i="2" s="1"/>
  <c r="I2251" i="2"/>
  <c r="E2251" i="2" s="1"/>
  <c r="I2252" i="2"/>
  <c r="E2252" i="2" s="1"/>
  <c r="I2253" i="2"/>
  <c r="E2253" i="2" s="1"/>
  <c r="I2254" i="2"/>
  <c r="E2254" i="2" s="1"/>
  <c r="I2255" i="2"/>
  <c r="E2255" i="2" s="1"/>
  <c r="I2256" i="2"/>
  <c r="E2256" i="2" s="1"/>
  <c r="I2257" i="2"/>
  <c r="E2257" i="2" s="1"/>
  <c r="I2258" i="2"/>
  <c r="E2258" i="2" s="1"/>
  <c r="I2259" i="2"/>
  <c r="E2259" i="2" s="1"/>
  <c r="I2260" i="2"/>
  <c r="E2260" i="2" s="1"/>
  <c r="I2261" i="2"/>
  <c r="E2261" i="2" s="1"/>
  <c r="I2262" i="2"/>
  <c r="E2262" i="2" s="1"/>
  <c r="I2264" i="2"/>
  <c r="E2264" i="2" s="1"/>
  <c r="I2265" i="2"/>
  <c r="E2265" i="2" s="1"/>
  <c r="I2218" i="2"/>
  <c r="E2218" i="2" s="1"/>
  <c r="I2277" i="2"/>
  <c r="E2277" i="2" s="1"/>
  <c r="I2278" i="2"/>
  <c r="E2278" i="2" s="1"/>
  <c r="I2279" i="2"/>
  <c r="E2279" i="2" s="1"/>
  <c r="I2280" i="2"/>
  <c r="E2280" i="2" s="1"/>
  <c r="I2172" i="2"/>
  <c r="E2172" i="2" s="1"/>
  <c r="I2173" i="2"/>
  <c r="E2173" i="2" s="1"/>
  <c r="I2219" i="2"/>
  <c r="E2219" i="2" s="1"/>
  <c r="I2220" i="2"/>
  <c r="E2220" i="2" s="1"/>
  <c r="I2217" i="2"/>
  <c r="E2217" i="2" s="1"/>
  <c r="I2215" i="2"/>
  <c r="E2215" i="2" s="1"/>
  <c r="I2214" i="2"/>
  <c r="E2214" i="2" s="1"/>
  <c r="I2266" i="2"/>
  <c r="E2266" i="2" s="1"/>
  <c r="I2267" i="2"/>
  <c r="E2267" i="2" s="1"/>
  <c r="I2268" i="2"/>
  <c r="E2268" i="2" s="1"/>
  <c r="I2270" i="2"/>
  <c r="E2270" i="2" s="1"/>
  <c r="I2271" i="2"/>
  <c r="E2271" i="2" s="1"/>
  <c r="I2272" i="2"/>
  <c r="E2272" i="2" s="1"/>
  <c r="I2273" i="2"/>
  <c r="E2273" i="2" s="1"/>
  <c r="I2274" i="2"/>
  <c r="E2274" i="2" s="1"/>
  <c r="I2275" i="2"/>
  <c r="E2275" i="2" s="1"/>
  <c r="I2276" i="2"/>
  <c r="E2276" i="2" s="1"/>
  <c r="I2177" i="2"/>
  <c r="E2177" i="2" s="1"/>
  <c r="I2178" i="2"/>
  <c r="E2178" i="2" s="1"/>
  <c r="I2179" i="2"/>
  <c r="E2179" i="2" s="1"/>
  <c r="I2180" i="2"/>
  <c r="E2180" i="2" s="1"/>
  <c r="I2181" i="2"/>
  <c r="E2181" i="2" s="1"/>
  <c r="I2182" i="2"/>
  <c r="E2182" i="2" s="1"/>
  <c r="I2183" i="2"/>
  <c r="E2183" i="2" s="1"/>
  <c r="I2184" i="2"/>
  <c r="E2184" i="2" s="1"/>
  <c r="I2185" i="2"/>
  <c r="E2185" i="2" s="1"/>
  <c r="I2186" i="2"/>
  <c r="E2186" i="2" s="1"/>
  <c r="I2187" i="2"/>
  <c r="E2187" i="2" s="1"/>
  <c r="I2188" i="2"/>
  <c r="E2188" i="2" s="1"/>
  <c r="I2189" i="2"/>
  <c r="E2189" i="2" s="1"/>
  <c r="I2190" i="2"/>
  <c r="E2190" i="2" s="1"/>
  <c r="I2191" i="2"/>
  <c r="E2191" i="2" s="1"/>
  <c r="I2192" i="2"/>
  <c r="E2192" i="2" s="1"/>
  <c r="I2193" i="2"/>
  <c r="E2193" i="2" s="1"/>
  <c r="I2194" i="2"/>
  <c r="E2194" i="2" s="1"/>
  <c r="I2263" i="2"/>
  <c r="E2263" i="2" s="1"/>
  <c r="I2195" i="2"/>
  <c r="E2195" i="2" s="1"/>
  <c r="I2196" i="2"/>
  <c r="E2196" i="2" s="1"/>
  <c r="I2197" i="2"/>
  <c r="E2197" i="2" s="1"/>
  <c r="I2198" i="2"/>
  <c r="E2198" i="2" s="1"/>
  <c r="I2199" i="2"/>
  <c r="E2199" i="2" s="1"/>
  <c r="I2269" i="2"/>
  <c r="E2269" i="2" s="1"/>
  <c r="I2200" i="2"/>
  <c r="E2200" i="2" s="1"/>
  <c r="I2201" i="2"/>
  <c r="E2201" i="2" s="1"/>
  <c r="I2202" i="2"/>
  <c r="E2202" i="2" s="1"/>
  <c r="I2203" i="2"/>
  <c r="E2203" i="2" s="1"/>
  <c r="I2204" i="2"/>
  <c r="E2204" i="2" s="1"/>
  <c r="I2205" i="2"/>
  <c r="E2205" i="2" s="1"/>
  <c r="I2206" i="2"/>
  <c r="E2206" i="2" s="1"/>
  <c r="I2207" i="2"/>
  <c r="E2207" i="2" s="1"/>
  <c r="I2208" i="2"/>
  <c r="E2208" i="2" s="1"/>
  <c r="I2209" i="2"/>
  <c r="E2209" i="2" s="1"/>
  <c r="I2210" i="2"/>
  <c r="E2210" i="2" s="1"/>
  <c r="I2216" i="2"/>
  <c r="E2216" i="2" s="1"/>
  <c r="I2211" i="2"/>
  <c r="E2211" i="2" s="1"/>
  <c r="I2212" i="2"/>
  <c r="E2212" i="2" s="1"/>
  <c r="I2213" i="2"/>
  <c r="E2213" i="2" s="1"/>
  <c r="I2169" i="2"/>
  <c r="E2169" i="2" s="1"/>
  <c r="I2281" i="2"/>
  <c r="E2281" i="2" s="1"/>
  <c r="I2174" i="2"/>
  <c r="E2174" i="2" s="1"/>
  <c r="I2175" i="2"/>
  <c r="E2175" i="2" s="1"/>
  <c r="I2176" i="2"/>
  <c r="E2176" i="2" s="1"/>
  <c r="I2170" i="2"/>
  <c r="E2170" i="2" s="1"/>
  <c r="I2124" i="2"/>
  <c r="E2124" i="2" s="1"/>
  <c r="I2126" i="2"/>
  <c r="E2126" i="2" s="1"/>
  <c r="I2127" i="2"/>
  <c r="E2127" i="2" s="1"/>
  <c r="I2128" i="2"/>
  <c r="E2128" i="2" s="1"/>
  <c r="I2129" i="2"/>
  <c r="E2129" i="2" s="1"/>
  <c r="I2130" i="2"/>
  <c r="E2130" i="2" s="1"/>
  <c r="I2131" i="2"/>
  <c r="E2131" i="2" s="1"/>
  <c r="I2132" i="2"/>
  <c r="E2132" i="2" s="1"/>
  <c r="I2133" i="2"/>
  <c r="E2133" i="2" s="1"/>
  <c r="I2134" i="2"/>
  <c r="E2134" i="2" s="1"/>
  <c r="I2135" i="2"/>
  <c r="E2135" i="2" s="1"/>
  <c r="I2136" i="2"/>
  <c r="E2136" i="2" s="1"/>
  <c r="I2137" i="2"/>
  <c r="E2137" i="2" s="1"/>
  <c r="I2138" i="2"/>
  <c r="E2138" i="2" s="1"/>
  <c r="I2139" i="2"/>
  <c r="E2139" i="2" s="1"/>
  <c r="I2140" i="2"/>
  <c r="E2140" i="2" s="1"/>
  <c r="I2141" i="2"/>
  <c r="E2141" i="2" s="1"/>
  <c r="I2142" i="2"/>
  <c r="E2142" i="2" s="1"/>
  <c r="I2143" i="2"/>
  <c r="E2143" i="2" s="1"/>
  <c r="I2144" i="2"/>
  <c r="E2144" i="2" s="1"/>
  <c r="I2145" i="2"/>
  <c r="E2145" i="2" s="1"/>
  <c r="I2146" i="2"/>
  <c r="E2146" i="2" s="1"/>
  <c r="I2147" i="2"/>
  <c r="E2147" i="2" s="1"/>
  <c r="I2148" i="2"/>
  <c r="E2148" i="2" s="1"/>
  <c r="I2149" i="2"/>
  <c r="E2149" i="2" s="1"/>
  <c r="I2150" i="2"/>
  <c r="E2150" i="2" s="1"/>
  <c r="I2151" i="2"/>
  <c r="E2151" i="2" s="1"/>
  <c r="I2152" i="2"/>
  <c r="E2152" i="2" s="1"/>
  <c r="I2153" i="2"/>
  <c r="E2153" i="2" s="1"/>
  <c r="I2154" i="2"/>
  <c r="E2154" i="2" s="1"/>
  <c r="I2155" i="2"/>
  <c r="E2155" i="2" s="1"/>
  <c r="I2156" i="2"/>
  <c r="E2156" i="2" s="1"/>
  <c r="I2157" i="2"/>
  <c r="E2157" i="2" s="1"/>
  <c r="I2072" i="2"/>
  <c r="E2072" i="2" s="1"/>
  <c r="I2158" i="2"/>
  <c r="E2158" i="2" s="1"/>
  <c r="I2159" i="2"/>
  <c r="E2159" i="2" s="1"/>
  <c r="I2160" i="2"/>
  <c r="E2160" i="2" s="1"/>
  <c r="I2161" i="2"/>
  <c r="E2161" i="2" s="1"/>
  <c r="I2162" i="2"/>
  <c r="E2162" i="2" s="1"/>
  <c r="I2163" i="2"/>
  <c r="E2163" i="2" s="1"/>
  <c r="I2079" i="2"/>
  <c r="E2079" i="2" s="1"/>
  <c r="I2164" i="2"/>
  <c r="E2164" i="2" s="1"/>
  <c r="I2165" i="2"/>
  <c r="E2165" i="2" s="1"/>
  <c r="I2166" i="2"/>
  <c r="E2166" i="2" s="1"/>
  <c r="I2167" i="2"/>
  <c r="E2167" i="2" s="1"/>
  <c r="I2168" i="2"/>
  <c r="E2168" i="2" s="1"/>
  <c r="I2171" i="2"/>
  <c r="E2171" i="2" s="1"/>
  <c r="I2121" i="2"/>
  <c r="E2121" i="2" s="1"/>
  <c r="I2125" i="2"/>
  <c r="E2125" i="2" s="1"/>
  <c r="I2122" i="2"/>
  <c r="E2122" i="2" s="1"/>
  <c r="I2123" i="2"/>
  <c r="E2123" i="2" s="1"/>
  <c r="I2070" i="2"/>
  <c r="E2070" i="2" s="1"/>
  <c r="I2071" i="2"/>
  <c r="E2071" i="2" s="1"/>
  <c r="I2078" i="2"/>
  <c r="E2078" i="2" s="1"/>
  <c r="I2085" i="2"/>
  <c r="E2085" i="2" s="1"/>
  <c r="I2086" i="2"/>
  <c r="E2086" i="2" s="1"/>
  <c r="I2087" i="2"/>
  <c r="E2087" i="2" s="1"/>
  <c r="I2088" i="2"/>
  <c r="E2088" i="2" s="1"/>
  <c r="I2089" i="2"/>
  <c r="E2089" i="2" s="1"/>
  <c r="I2090" i="2"/>
  <c r="E2090" i="2" s="1"/>
  <c r="I2091" i="2"/>
  <c r="E2091" i="2" s="1"/>
  <c r="I2092" i="2"/>
  <c r="E2092" i="2" s="1"/>
  <c r="I2093" i="2"/>
  <c r="E2093" i="2" s="1"/>
  <c r="I2094" i="2"/>
  <c r="E2094" i="2" s="1"/>
  <c r="I2095" i="2"/>
  <c r="E2095" i="2" s="1"/>
  <c r="I2096" i="2"/>
  <c r="E2096" i="2" s="1"/>
  <c r="I2097" i="2"/>
  <c r="E2097" i="2" s="1"/>
  <c r="I2098" i="2"/>
  <c r="E2098" i="2" s="1"/>
  <c r="I2099" i="2"/>
  <c r="E2099" i="2" s="1"/>
  <c r="I2100" i="2"/>
  <c r="E2100" i="2" s="1"/>
  <c r="I2101" i="2"/>
  <c r="E2101" i="2" s="1"/>
  <c r="I2102" i="2"/>
  <c r="E2102" i="2" s="1"/>
  <c r="I2103" i="2"/>
  <c r="E2103" i="2" s="1"/>
  <c r="I2104" i="2"/>
  <c r="E2104" i="2" s="1"/>
  <c r="I2105" i="2"/>
  <c r="E2105" i="2" s="1"/>
  <c r="I2106" i="2"/>
  <c r="E2106" i="2" s="1"/>
  <c r="I2107" i="2"/>
  <c r="E2107" i="2" s="1"/>
  <c r="I2108" i="2"/>
  <c r="E2108" i="2" s="1"/>
  <c r="I2109" i="2"/>
  <c r="E2109" i="2" s="1"/>
  <c r="I2110" i="2"/>
  <c r="E2110" i="2" s="1"/>
  <c r="I2111" i="2"/>
  <c r="E2111" i="2" s="1"/>
  <c r="I2112" i="2"/>
  <c r="E2112" i="2" s="1"/>
  <c r="I2113" i="2"/>
  <c r="E2113" i="2" s="1"/>
  <c r="I2114" i="2"/>
  <c r="E2114" i="2" s="1"/>
  <c r="I2115" i="2"/>
  <c r="E2115" i="2" s="1"/>
  <c r="I2116" i="2"/>
  <c r="E2116" i="2" s="1"/>
  <c r="I2117" i="2"/>
  <c r="E2117" i="2" s="1"/>
  <c r="I2118" i="2"/>
  <c r="E2118" i="2" s="1"/>
  <c r="I2119" i="2"/>
  <c r="E2119" i="2" s="1"/>
  <c r="I2120" i="2"/>
  <c r="E2120" i="2" s="1"/>
  <c r="I2067" i="2"/>
  <c r="E2067" i="2" s="1"/>
  <c r="I2068" i="2"/>
  <c r="E2068" i="2" s="1"/>
  <c r="I2069" i="2"/>
  <c r="E2069" i="2" s="1"/>
  <c r="I2049" i="2"/>
  <c r="E2049" i="2" s="1"/>
  <c r="I2050" i="2"/>
  <c r="E2050" i="2" s="1"/>
  <c r="I2051" i="2"/>
  <c r="E2051" i="2" s="1"/>
  <c r="I2052" i="2"/>
  <c r="E2052" i="2" s="1"/>
  <c r="I2053" i="2"/>
  <c r="E2053" i="2" s="1"/>
  <c r="I2054" i="2"/>
  <c r="E2054" i="2" s="1"/>
  <c r="I2055" i="2"/>
  <c r="E2055" i="2" s="1"/>
  <c r="I2056" i="2"/>
  <c r="E2056" i="2" s="1"/>
  <c r="I2057" i="2"/>
  <c r="E2057" i="2" s="1"/>
  <c r="I2058" i="2"/>
  <c r="E2058" i="2" s="1"/>
  <c r="I2059" i="2"/>
  <c r="E2059" i="2" s="1"/>
  <c r="I2060" i="2"/>
  <c r="E2060" i="2" s="1"/>
  <c r="I2061" i="2"/>
  <c r="E2061" i="2" s="1"/>
  <c r="I2062" i="2"/>
  <c r="E2062" i="2" s="1"/>
  <c r="I2063" i="2"/>
  <c r="E2063" i="2" s="1"/>
  <c r="I2064" i="2"/>
  <c r="E2064" i="2" s="1"/>
  <c r="I2065" i="2"/>
  <c r="E2065" i="2" s="1"/>
  <c r="I2066" i="2"/>
  <c r="E2066" i="2" s="1"/>
  <c r="I2045" i="2"/>
  <c r="E2045" i="2" s="1"/>
  <c r="I2046" i="2"/>
  <c r="E2046" i="2" s="1"/>
  <c r="I2047" i="2"/>
  <c r="E2047" i="2" s="1"/>
  <c r="I2048" i="2"/>
  <c r="E2048" i="2" s="1"/>
  <c r="I2025" i="2"/>
  <c r="E2025" i="2" s="1"/>
  <c r="I2026" i="2"/>
  <c r="E2026" i="2" s="1"/>
  <c r="I2027" i="2"/>
  <c r="E2027" i="2" s="1"/>
  <c r="I2028" i="2"/>
  <c r="E2028" i="2" s="1"/>
  <c r="I2029" i="2"/>
  <c r="E2029" i="2" s="1"/>
  <c r="I2030" i="2"/>
  <c r="E2030" i="2" s="1"/>
  <c r="I2031" i="2"/>
  <c r="E2031" i="2" s="1"/>
  <c r="I2032" i="2"/>
  <c r="E2032" i="2" s="1"/>
  <c r="I2033" i="2"/>
  <c r="E2033" i="2" s="1"/>
  <c r="I2034" i="2"/>
  <c r="E2034" i="2" s="1"/>
  <c r="I2035" i="2"/>
  <c r="E2035" i="2" s="1"/>
  <c r="I2036" i="2"/>
  <c r="E2036" i="2" s="1"/>
  <c r="I2037" i="2"/>
  <c r="E2037" i="2" s="1"/>
  <c r="I2038" i="2"/>
  <c r="E2038" i="2" s="1"/>
  <c r="I2039" i="2"/>
  <c r="E2039" i="2" s="1"/>
  <c r="I2040" i="2"/>
  <c r="E2040" i="2" s="1"/>
  <c r="I2041" i="2"/>
  <c r="E2041" i="2" s="1"/>
  <c r="I2042" i="2"/>
  <c r="E2042" i="2" s="1"/>
  <c r="I2043" i="2"/>
  <c r="E2043" i="2" s="1"/>
  <c r="I2044" i="2"/>
  <c r="E2044" i="2" s="1"/>
  <c r="I2021" i="2"/>
  <c r="E2021" i="2" s="1"/>
  <c r="I2022" i="2"/>
  <c r="E2022" i="2" s="1"/>
  <c r="I2023" i="2"/>
  <c r="E2023" i="2" s="1"/>
  <c r="I2024" i="2"/>
  <c r="E2024" i="2" s="1"/>
  <c r="I2014" i="2"/>
  <c r="E2014" i="2" s="1"/>
  <c r="I2015" i="2"/>
  <c r="E2015" i="2" s="1"/>
  <c r="I2016" i="2"/>
  <c r="E2016" i="2" s="1"/>
  <c r="I2017" i="2"/>
  <c r="E2017" i="2" s="1"/>
  <c r="I2018" i="2"/>
  <c r="E2018" i="2" s="1"/>
  <c r="I2019" i="2"/>
  <c r="E2019" i="2" s="1"/>
  <c r="I2020" i="2"/>
  <c r="E2020" i="2" s="1"/>
  <c r="I1942" i="2"/>
  <c r="E1942" i="2" s="1"/>
  <c r="I1943" i="2"/>
  <c r="E1943" i="2" s="1"/>
  <c r="I1944" i="2"/>
  <c r="E1944" i="2" s="1"/>
  <c r="I1945" i="2"/>
  <c r="E1945" i="2" s="1"/>
  <c r="I1946" i="2"/>
  <c r="E1946" i="2" s="1"/>
  <c r="I1947" i="2"/>
  <c r="E1947" i="2" s="1"/>
  <c r="I1948" i="2"/>
  <c r="E1948" i="2" s="1"/>
  <c r="I1949" i="2"/>
  <c r="E1949" i="2" s="1"/>
  <c r="I1950" i="2"/>
  <c r="E1950" i="2" s="1"/>
  <c r="I1951" i="2"/>
  <c r="E1951" i="2" s="1"/>
  <c r="I1952" i="2"/>
  <c r="E1952" i="2" s="1"/>
  <c r="I1953" i="2"/>
  <c r="E1953" i="2" s="1"/>
  <c r="I1954" i="2"/>
  <c r="E1954" i="2" s="1"/>
  <c r="I1955" i="2"/>
  <c r="E1955" i="2" s="1"/>
  <c r="I1956" i="2"/>
  <c r="E1956" i="2" s="1"/>
  <c r="I1957" i="2"/>
  <c r="E1957" i="2" s="1"/>
  <c r="I1958" i="2"/>
  <c r="E1958" i="2" s="1"/>
  <c r="I1959" i="2"/>
  <c r="E1959" i="2" s="1"/>
  <c r="I1960" i="2"/>
  <c r="E1960" i="2" s="1"/>
  <c r="I1961" i="2"/>
  <c r="E1961" i="2" s="1"/>
  <c r="I1962" i="2"/>
  <c r="E1962" i="2" s="1"/>
  <c r="I1963" i="2"/>
  <c r="E1963" i="2" s="1"/>
  <c r="I1964" i="2"/>
  <c r="E1964" i="2" s="1"/>
  <c r="I1965" i="2"/>
  <c r="E1965" i="2" s="1"/>
  <c r="I1966" i="2"/>
  <c r="E1966" i="2" s="1"/>
  <c r="I1967" i="2"/>
  <c r="E1967" i="2" s="1"/>
  <c r="I1968" i="2"/>
  <c r="E1968" i="2" s="1"/>
  <c r="I1969" i="2"/>
  <c r="E1969" i="2" s="1"/>
  <c r="I1970" i="2"/>
  <c r="E1970" i="2" s="1"/>
  <c r="I1971" i="2"/>
  <c r="E1971" i="2" s="1"/>
  <c r="I1972" i="2"/>
  <c r="E1972" i="2" s="1"/>
  <c r="I1973" i="2"/>
  <c r="E1973" i="2" s="1"/>
  <c r="I1974" i="2"/>
  <c r="E1974" i="2" s="1"/>
  <c r="I1975" i="2"/>
  <c r="E1975" i="2" s="1"/>
  <c r="I1976" i="2"/>
  <c r="E1976" i="2" s="1"/>
  <c r="I1977" i="2"/>
  <c r="E1977" i="2" s="1"/>
  <c r="I1978" i="2"/>
  <c r="E1978" i="2" s="1"/>
  <c r="I1979" i="2"/>
  <c r="E1979" i="2" s="1"/>
  <c r="I1980" i="2"/>
  <c r="E1980" i="2" s="1"/>
  <c r="I1981" i="2"/>
  <c r="E1981" i="2" s="1"/>
  <c r="I1982" i="2"/>
  <c r="E1982" i="2" s="1"/>
  <c r="I1983" i="2"/>
  <c r="E1983" i="2" s="1"/>
  <c r="I1984" i="2"/>
  <c r="E1984" i="2" s="1"/>
  <c r="I1985" i="2"/>
  <c r="E1985" i="2" s="1"/>
  <c r="I1986" i="2"/>
  <c r="E1986" i="2" s="1"/>
  <c r="I1987" i="2"/>
  <c r="E1987" i="2" s="1"/>
  <c r="I1988" i="2"/>
  <c r="E1988" i="2" s="1"/>
  <c r="I1989" i="2"/>
  <c r="E1989" i="2" s="1"/>
  <c r="I1990" i="2"/>
  <c r="E1990" i="2" s="1"/>
  <c r="I1991" i="2"/>
  <c r="E1991" i="2" s="1"/>
  <c r="I1992" i="2"/>
  <c r="E1992" i="2" s="1"/>
  <c r="I1993" i="2"/>
  <c r="E1993" i="2" s="1"/>
  <c r="I1994" i="2"/>
  <c r="E1994" i="2" s="1"/>
  <c r="I1995" i="2"/>
  <c r="E1995" i="2" s="1"/>
  <c r="I1996" i="2"/>
  <c r="E1996" i="2" s="1"/>
  <c r="I1997" i="2"/>
  <c r="E1997" i="2" s="1"/>
  <c r="I1998" i="2"/>
  <c r="E1998" i="2" s="1"/>
  <c r="I1999" i="2"/>
  <c r="E1999" i="2" s="1"/>
  <c r="I2000" i="2"/>
  <c r="E2000" i="2" s="1"/>
  <c r="I2001" i="2"/>
  <c r="E2001" i="2" s="1"/>
  <c r="I2002" i="2"/>
  <c r="E2002" i="2" s="1"/>
  <c r="I2003" i="2"/>
  <c r="E2003" i="2" s="1"/>
  <c r="I2004" i="2"/>
  <c r="E2004" i="2" s="1"/>
  <c r="I2005" i="2"/>
  <c r="E2005" i="2" s="1"/>
  <c r="I2006" i="2"/>
  <c r="E2006" i="2" s="1"/>
  <c r="I2007" i="2"/>
  <c r="E2007" i="2" s="1"/>
  <c r="I2008" i="2"/>
  <c r="E2008" i="2" s="1"/>
  <c r="I2009" i="2"/>
  <c r="E2009" i="2" s="1"/>
  <c r="I2010" i="2"/>
  <c r="E2010" i="2" s="1"/>
  <c r="I2011" i="2"/>
  <c r="E2011" i="2" s="1"/>
  <c r="I2012" i="2"/>
  <c r="E2012" i="2" s="1"/>
  <c r="I2013" i="2"/>
  <c r="E2013" i="2" s="1"/>
  <c r="I1941" i="2"/>
  <c r="E1941" i="2" s="1"/>
  <c r="I1937" i="2"/>
  <c r="E1937" i="2" s="1"/>
  <c r="I1938" i="2"/>
  <c r="E1938" i="2" s="1"/>
  <c r="I1939" i="2"/>
  <c r="E1939" i="2" s="1"/>
  <c r="I1940" i="2"/>
  <c r="E1940" i="2" s="1"/>
  <c r="I1887" i="2"/>
  <c r="E1887" i="2" s="1"/>
  <c r="I1888" i="2"/>
  <c r="E1888" i="2" s="1"/>
  <c r="I1889" i="2"/>
  <c r="E1889" i="2" s="1"/>
  <c r="I1890" i="2"/>
  <c r="E1890" i="2" s="1"/>
  <c r="I1891" i="2"/>
  <c r="E1891" i="2" s="1"/>
  <c r="I1892" i="2"/>
  <c r="E1892" i="2" s="1"/>
  <c r="I1893" i="2"/>
  <c r="E1893" i="2" s="1"/>
  <c r="I1894" i="2"/>
  <c r="E1894" i="2" s="1"/>
  <c r="I1895" i="2"/>
  <c r="E1895" i="2" s="1"/>
  <c r="I1896" i="2"/>
  <c r="E1896" i="2" s="1"/>
  <c r="I1897" i="2"/>
  <c r="E1897" i="2" s="1"/>
  <c r="I1898" i="2"/>
  <c r="E1898" i="2" s="1"/>
  <c r="I1899" i="2"/>
  <c r="E1899" i="2" s="1"/>
  <c r="I1900" i="2"/>
  <c r="E1900" i="2" s="1"/>
  <c r="I1901" i="2"/>
  <c r="E1901" i="2" s="1"/>
  <c r="I1902" i="2"/>
  <c r="E1902" i="2" s="1"/>
  <c r="I1903" i="2"/>
  <c r="E1903" i="2" s="1"/>
  <c r="I1904" i="2"/>
  <c r="E1904" i="2" s="1"/>
  <c r="I1905" i="2"/>
  <c r="E1905" i="2" s="1"/>
  <c r="I1906" i="2"/>
  <c r="E1906" i="2" s="1"/>
  <c r="I1907" i="2"/>
  <c r="E1907" i="2" s="1"/>
  <c r="I1908" i="2"/>
  <c r="E1908" i="2" s="1"/>
  <c r="I1909" i="2"/>
  <c r="E1909" i="2" s="1"/>
  <c r="I1910" i="2"/>
  <c r="E1910" i="2" s="1"/>
  <c r="I1911" i="2"/>
  <c r="E1911" i="2" s="1"/>
  <c r="I1912" i="2"/>
  <c r="E1912" i="2" s="1"/>
  <c r="I1913" i="2"/>
  <c r="E1913" i="2" s="1"/>
  <c r="I1914" i="2"/>
  <c r="E1914" i="2" s="1"/>
  <c r="I1915" i="2"/>
  <c r="E1915" i="2" s="1"/>
  <c r="I1916" i="2"/>
  <c r="E1916" i="2" s="1"/>
  <c r="I1917" i="2"/>
  <c r="E1917" i="2" s="1"/>
  <c r="I1918" i="2"/>
  <c r="E1918" i="2" s="1"/>
  <c r="I1919" i="2"/>
  <c r="E1919" i="2" s="1"/>
  <c r="I1920" i="2"/>
  <c r="E1920" i="2" s="1"/>
  <c r="I1921" i="2"/>
  <c r="E1921" i="2" s="1"/>
  <c r="I1922" i="2"/>
  <c r="E1922" i="2" s="1"/>
  <c r="I1923" i="2"/>
  <c r="E1923" i="2" s="1"/>
  <c r="I1924" i="2"/>
  <c r="E1924" i="2" s="1"/>
  <c r="I1925" i="2"/>
  <c r="E1925" i="2" s="1"/>
  <c r="I1926" i="2"/>
  <c r="E1926" i="2" s="1"/>
  <c r="I1927" i="2"/>
  <c r="E1927" i="2" s="1"/>
  <c r="I1928" i="2"/>
  <c r="E1928" i="2" s="1"/>
  <c r="I1929" i="2"/>
  <c r="E1929" i="2" s="1"/>
  <c r="I1930" i="2"/>
  <c r="E1930" i="2" s="1"/>
  <c r="I1931" i="2"/>
  <c r="E1931" i="2" s="1"/>
  <c r="I1932" i="2"/>
  <c r="E1932" i="2" s="1"/>
  <c r="I1933" i="2"/>
  <c r="E1933" i="2" s="1"/>
  <c r="I1934" i="2"/>
  <c r="E1934" i="2" s="1"/>
  <c r="I1935" i="2"/>
  <c r="E1935" i="2" s="1"/>
  <c r="I1936" i="2"/>
  <c r="E1936" i="2" s="1"/>
  <c r="I1879" i="2"/>
  <c r="E1879" i="2" s="1"/>
  <c r="I1880" i="2"/>
  <c r="E1880" i="2" s="1"/>
  <c r="I1881" i="2"/>
  <c r="E1881" i="2" s="1"/>
  <c r="I1882" i="2"/>
  <c r="E1882" i="2" s="1"/>
  <c r="I1883" i="2"/>
  <c r="E1883" i="2" s="1"/>
  <c r="I1884" i="2"/>
  <c r="E1884" i="2" s="1"/>
  <c r="I1885" i="2"/>
  <c r="E1885" i="2" s="1"/>
  <c r="I1886" i="2"/>
  <c r="E1886" i="2" s="1"/>
  <c r="I1829" i="2"/>
  <c r="E1829" i="2" s="1"/>
  <c r="I1830" i="2"/>
  <c r="E1830" i="2" s="1"/>
  <c r="I1831" i="2"/>
  <c r="E1831" i="2" s="1"/>
  <c r="I1832" i="2"/>
  <c r="E1832" i="2" s="1"/>
  <c r="I1833" i="2"/>
  <c r="E1833" i="2" s="1"/>
  <c r="I1834" i="2"/>
  <c r="E1834" i="2" s="1"/>
  <c r="I1835" i="2"/>
  <c r="E1835" i="2" s="1"/>
  <c r="I1836" i="2"/>
  <c r="E1836" i="2" s="1"/>
  <c r="I1837" i="2"/>
  <c r="E1837" i="2" s="1"/>
  <c r="I1838" i="2"/>
  <c r="E1838" i="2" s="1"/>
  <c r="I1839" i="2"/>
  <c r="E1839" i="2" s="1"/>
  <c r="I1840" i="2"/>
  <c r="E1840" i="2" s="1"/>
  <c r="I1841" i="2"/>
  <c r="E1841" i="2" s="1"/>
  <c r="I1842" i="2"/>
  <c r="E1842" i="2" s="1"/>
  <c r="I1843" i="2"/>
  <c r="E1843" i="2" s="1"/>
  <c r="I1844" i="2"/>
  <c r="E1844" i="2" s="1"/>
  <c r="I1845" i="2"/>
  <c r="E1845" i="2" s="1"/>
  <c r="I1846" i="2"/>
  <c r="E1846" i="2" s="1"/>
  <c r="I1847" i="2"/>
  <c r="E1847" i="2" s="1"/>
  <c r="I1848" i="2"/>
  <c r="E1848" i="2" s="1"/>
  <c r="I1849" i="2"/>
  <c r="E1849" i="2" s="1"/>
  <c r="I1850" i="2"/>
  <c r="E1850" i="2" s="1"/>
  <c r="I1851" i="2"/>
  <c r="E1851" i="2" s="1"/>
  <c r="I1852" i="2"/>
  <c r="E1852" i="2" s="1"/>
  <c r="I1853" i="2"/>
  <c r="E1853" i="2" s="1"/>
  <c r="I1854" i="2"/>
  <c r="E1854" i="2" s="1"/>
  <c r="I1855" i="2"/>
  <c r="E1855" i="2" s="1"/>
  <c r="I1856" i="2"/>
  <c r="E1856" i="2" s="1"/>
  <c r="I1857" i="2"/>
  <c r="E1857" i="2" s="1"/>
  <c r="I1858" i="2"/>
  <c r="E1858" i="2" s="1"/>
  <c r="I1859" i="2"/>
  <c r="E1859" i="2" s="1"/>
  <c r="I1860" i="2"/>
  <c r="E1860" i="2" s="1"/>
  <c r="I1861" i="2"/>
  <c r="E1861" i="2" s="1"/>
  <c r="I1862" i="2"/>
  <c r="E1862" i="2" s="1"/>
  <c r="I1863" i="2"/>
  <c r="E1863" i="2" s="1"/>
  <c r="I1864" i="2"/>
  <c r="E1864" i="2" s="1"/>
  <c r="I1865" i="2"/>
  <c r="E1865" i="2" s="1"/>
  <c r="I1866" i="2"/>
  <c r="E1866" i="2" s="1"/>
  <c r="I1867" i="2"/>
  <c r="E1867" i="2" s="1"/>
  <c r="I1868" i="2"/>
  <c r="E1868" i="2" s="1"/>
  <c r="I1869" i="2"/>
  <c r="E1869" i="2" s="1"/>
  <c r="I1870" i="2"/>
  <c r="E1870" i="2" s="1"/>
  <c r="I1871" i="2"/>
  <c r="E1871" i="2" s="1"/>
  <c r="I1872" i="2"/>
  <c r="E1872" i="2" s="1"/>
  <c r="I1873" i="2"/>
  <c r="E1873" i="2" s="1"/>
  <c r="I1874" i="2"/>
  <c r="E1874" i="2" s="1"/>
  <c r="I1875" i="2"/>
  <c r="E1875" i="2" s="1"/>
  <c r="I1876" i="2"/>
  <c r="E1876" i="2" s="1"/>
  <c r="I1877" i="2"/>
  <c r="E1877" i="2" s="1"/>
  <c r="I1878" i="2"/>
  <c r="E1878" i="2" s="1"/>
  <c r="I1826" i="2"/>
  <c r="E1826" i="2" s="1"/>
  <c r="I1827" i="2"/>
  <c r="E1827" i="2" s="1"/>
  <c r="I1828" i="2"/>
  <c r="E1828" i="2" s="1"/>
  <c r="I1824" i="2"/>
  <c r="E1824" i="2" s="1"/>
  <c r="I1825" i="2"/>
  <c r="E1825" i="2" s="1"/>
  <c r="I1815" i="2"/>
  <c r="E1815" i="2" s="1"/>
  <c r="I1816" i="2"/>
  <c r="E1816" i="2" s="1"/>
  <c r="I1817" i="2"/>
  <c r="E1817" i="2" s="1"/>
  <c r="I1818" i="2"/>
  <c r="E1818" i="2" s="1"/>
  <c r="I1819" i="2"/>
  <c r="E1819" i="2" s="1"/>
  <c r="I1820" i="2"/>
  <c r="E1820" i="2" s="1"/>
  <c r="I1821" i="2"/>
  <c r="E1821" i="2" s="1"/>
  <c r="I1822" i="2"/>
  <c r="E1822" i="2" s="1"/>
  <c r="I1823" i="2"/>
  <c r="E1823" i="2" s="1"/>
  <c r="I1809" i="2"/>
  <c r="E1809" i="2" s="1"/>
  <c r="I1810" i="2"/>
  <c r="E1810" i="2" s="1"/>
  <c r="I1811" i="2"/>
  <c r="E1811" i="2" s="1"/>
  <c r="I1812" i="2"/>
  <c r="E1812" i="2" s="1"/>
  <c r="I1813" i="2"/>
  <c r="E1813" i="2" s="1"/>
  <c r="I1814" i="2"/>
  <c r="E1814" i="2" s="1"/>
  <c r="I1761" i="2"/>
  <c r="E1761" i="2" s="1"/>
  <c r="I1762" i="2"/>
  <c r="E1762" i="2" s="1"/>
  <c r="I1763" i="2"/>
  <c r="E1763" i="2" s="1"/>
  <c r="I1764" i="2"/>
  <c r="E1764" i="2" s="1"/>
  <c r="I1765" i="2"/>
  <c r="E1765" i="2" s="1"/>
  <c r="I1766" i="2"/>
  <c r="E1766" i="2" s="1"/>
  <c r="I1767" i="2"/>
  <c r="E1767" i="2" s="1"/>
  <c r="I1768" i="2"/>
  <c r="E1768" i="2" s="1"/>
  <c r="I1769" i="2"/>
  <c r="E1769" i="2" s="1"/>
  <c r="I1770" i="2"/>
  <c r="E1770" i="2" s="1"/>
  <c r="I1771" i="2"/>
  <c r="E1771" i="2" s="1"/>
  <c r="I1772" i="2"/>
  <c r="E1772" i="2" s="1"/>
  <c r="I1773" i="2"/>
  <c r="E1773" i="2" s="1"/>
  <c r="I1774" i="2"/>
  <c r="E1774" i="2" s="1"/>
  <c r="I1775" i="2"/>
  <c r="E1775" i="2" s="1"/>
  <c r="I1776" i="2"/>
  <c r="E1776" i="2" s="1"/>
  <c r="I1777" i="2"/>
  <c r="E1777" i="2" s="1"/>
  <c r="I1778" i="2"/>
  <c r="E1778" i="2" s="1"/>
  <c r="I1779" i="2"/>
  <c r="E1779" i="2" s="1"/>
  <c r="I1780" i="2"/>
  <c r="E1780" i="2" s="1"/>
  <c r="I1781" i="2"/>
  <c r="E1781" i="2" s="1"/>
  <c r="I1782" i="2"/>
  <c r="E1782" i="2" s="1"/>
  <c r="I1783" i="2"/>
  <c r="E1783" i="2" s="1"/>
  <c r="I1784" i="2"/>
  <c r="E1784" i="2" s="1"/>
  <c r="I1785" i="2"/>
  <c r="E1785" i="2" s="1"/>
  <c r="I1786" i="2"/>
  <c r="E1786" i="2" s="1"/>
  <c r="I1787" i="2"/>
  <c r="E1787" i="2" s="1"/>
  <c r="I1788" i="2"/>
  <c r="E1788" i="2" s="1"/>
  <c r="I1789" i="2"/>
  <c r="E1789" i="2" s="1"/>
  <c r="I1790" i="2"/>
  <c r="E1790" i="2" s="1"/>
  <c r="I1791" i="2"/>
  <c r="E1791" i="2" s="1"/>
  <c r="I1792" i="2"/>
  <c r="E1792" i="2" s="1"/>
  <c r="I1793" i="2"/>
  <c r="E1793" i="2" s="1"/>
  <c r="I1794" i="2"/>
  <c r="E1794" i="2" s="1"/>
  <c r="I1795" i="2"/>
  <c r="E1795" i="2" s="1"/>
  <c r="I1796" i="2"/>
  <c r="E1796" i="2" s="1"/>
  <c r="I1797" i="2"/>
  <c r="E1797" i="2" s="1"/>
  <c r="I1798" i="2"/>
  <c r="E1798" i="2" s="1"/>
  <c r="I1799" i="2"/>
  <c r="E1799" i="2" s="1"/>
  <c r="I1800" i="2"/>
  <c r="E1800" i="2" s="1"/>
  <c r="I1801" i="2"/>
  <c r="E1801" i="2" s="1"/>
  <c r="I1802" i="2"/>
  <c r="E1802" i="2" s="1"/>
  <c r="I1803" i="2"/>
  <c r="E1803" i="2" s="1"/>
  <c r="I1804" i="2"/>
  <c r="E1804" i="2" s="1"/>
  <c r="I1805" i="2"/>
  <c r="E1805" i="2" s="1"/>
  <c r="I1806" i="2"/>
  <c r="E1806" i="2" s="1"/>
  <c r="I1807" i="2"/>
  <c r="E1807" i="2" s="1"/>
  <c r="I1808" i="2"/>
  <c r="E1808" i="2" s="1"/>
  <c r="I1759" i="2"/>
  <c r="E1759" i="2" s="1"/>
  <c r="I1760" i="2"/>
  <c r="E1760" i="2" s="1"/>
  <c r="I1755" i="2"/>
  <c r="E1755" i="2" s="1"/>
  <c r="I1756" i="2"/>
  <c r="E1756" i="2" s="1"/>
  <c r="I1757" i="2"/>
  <c r="E1757" i="2" s="1"/>
  <c r="I1758" i="2"/>
  <c r="E1758" i="2" s="1"/>
  <c r="I1751" i="2"/>
  <c r="E1751" i="2" s="1"/>
  <c r="I1752" i="2"/>
  <c r="E1752" i="2" s="1"/>
  <c r="I1753" i="2"/>
  <c r="E1753" i="2" s="1"/>
  <c r="I1754" i="2"/>
  <c r="E1754" i="2" s="1"/>
  <c r="I1748" i="2"/>
  <c r="E1748" i="2" s="1"/>
  <c r="I1749" i="2"/>
  <c r="E1749" i="2" s="1"/>
  <c r="I1750" i="2"/>
  <c r="E1750" i="2" s="1"/>
  <c r="I1694" i="2"/>
  <c r="E1694" i="2" s="1"/>
  <c r="I1695" i="2"/>
  <c r="E1695" i="2" s="1"/>
  <c r="I1696" i="2"/>
  <c r="E1696" i="2" s="1"/>
  <c r="I1697" i="2"/>
  <c r="E1697" i="2" s="1"/>
  <c r="I1698" i="2"/>
  <c r="E1698" i="2" s="1"/>
  <c r="I1699" i="2"/>
  <c r="E1699" i="2" s="1"/>
  <c r="I1700" i="2"/>
  <c r="E1700" i="2" s="1"/>
  <c r="I1701" i="2"/>
  <c r="E1701" i="2" s="1"/>
  <c r="I1702" i="2"/>
  <c r="E1702" i="2" s="1"/>
  <c r="I1703" i="2"/>
  <c r="E1703" i="2" s="1"/>
  <c r="I1704" i="2"/>
  <c r="E1704" i="2" s="1"/>
  <c r="I1705" i="2"/>
  <c r="E1705" i="2" s="1"/>
  <c r="I1706" i="2"/>
  <c r="E1706" i="2" s="1"/>
  <c r="I1707" i="2"/>
  <c r="E1707" i="2" s="1"/>
  <c r="I1708" i="2"/>
  <c r="E1708" i="2" s="1"/>
  <c r="I1709" i="2"/>
  <c r="E1709" i="2" s="1"/>
  <c r="I1710" i="2"/>
  <c r="E1710" i="2" s="1"/>
  <c r="I1711" i="2"/>
  <c r="E1711" i="2" s="1"/>
  <c r="I1712" i="2"/>
  <c r="E1712" i="2" s="1"/>
  <c r="I1713" i="2"/>
  <c r="E1713" i="2" s="1"/>
  <c r="I1714" i="2"/>
  <c r="E1714" i="2" s="1"/>
  <c r="I1715" i="2"/>
  <c r="E1715" i="2" s="1"/>
  <c r="I1716" i="2"/>
  <c r="E1716" i="2" s="1"/>
  <c r="I1717" i="2"/>
  <c r="E1717" i="2" s="1"/>
  <c r="I1718" i="2"/>
  <c r="E1718" i="2" s="1"/>
  <c r="I1719" i="2"/>
  <c r="E1719" i="2" s="1"/>
  <c r="I1720" i="2"/>
  <c r="E1720" i="2" s="1"/>
  <c r="I1721" i="2"/>
  <c r="E1721" i="2" s="1"/>
  <c r="I1722" i="2"/>
  <c r="E1722" i="2" s="1"/>
  <c r="I1723" i="2"/>
  <c r="E1723" i="2" s="1"/>
  <c r="I1724" i="2"/>
  <c r="E1724" i="2" s="1"/>
  <c r="I1725" i="2"/>
  <c r="E1725" i="2" s="1"/>
  <c r="I1726" i="2"/>
  <c r="E1726" i="2" s="1"/>
  <c r="I1727" i="2"/>
  <c r="E1727" i="2" s="1"/>
  <c r="I1728" i="2"/>
  <c r="E1728" i="2" s="1"/>
  <c r="I1729" i="2"/>
  <c r="E1729" i="2" s="1"/>
  <c r="I1730" i="2"/>
  <c r="E1730" i="2" s="1"/>
  <c r="I1731" i="2"/>
  <c r="E1731" i="2" s="1"/>
  <c r="I1732" i="2"/>
  <c r="E1732" i="2" s="1"/>
  <c r="I1733" i="2"/>
  <c r="E1733" i="2" s="1"/>
  <c r="I1734" i="2"/>
  <c r="E1734" i="2" s="1"/>
  <c r="I1735" i="2"/>
  <c r="E1735" i="2" s="1"/>
  <c r="I1736" i="2"/>
  <c r="E1736" i="2" s="1"/>
  <c r="I1737" i="2"/>
  <c r="E1737" i="2" s="1"/>
  <c r="I1738" i="2"/>
  <c r="E1738" i="2" s="1"/>
  <c r="I1739" i="2"/>
  <c r="E1739" i="2" s="1"/>
  <c r="I1740" i="2"/>
  <c r="E1740" i="2" s="1"/>
  <c r="I1741" i="2"/>
  <c r="E1741" i="2" s="1"/>
  <c r="I1742" i="2"/>
  <c r="E1742" i="2" s="1"/>
  <c r="I1743" i="2"/>
  <c r="E1743" i="2" s="1"/>
  <c r="I1744" i="2"/>
  <c r="E1744" i="2" s="1"/>
  <c r="I1745" i="2"/>
  <c r="E1745" i="2" s="1"/>
  <c r="I1746" i="2"/>
  <c r="E1746" i="2" s="1"/>
  <c r="I1747" i="2"/>
  <c r="E1747" i="2" s="1"/>
  <c r="I1684" i="2"/>
  <c r="E1684" i="2" s="1"/>
  <c r="I1685" i="2"/>
  <c r="E1685" i="2" s="1"/>
  <c r="I1686" i="2"/>
  <c r="E1686" i="2" s="1"/>
  <c r="I1687" i="2"/>
  <c r="E1687" i="2" s="1"/>
  <c r="I1688" i="2"/>
  <c r="E1688" i="2" s="1"/>
  <c r="I1689" i="2"/>
  <c r="E1689" i="2" s="1"/>
  <c r="I1690" i="2"/>
  <c r="E1690" i="2" s="1"/>
  <c r="I1691" i="2"/>
  <c r="E1691" i="2" s="1"/>
  <c r="I1692" i="2"/>
  <c r="E1692" i="2" s="1"/>
  <c r="I1693" i="2"/>
  <c r="E1693" i="2" s="1"/>
  <c r="I1635" i="2"/>
  <c r="E1635" i="2" s="1"/>
  <c r="I1636" i="2"/>
  <c r="E1636" i="2" s="1"/>
  <c r="I1637" i="2"/>
  <c r="E1637" i="2" s="1"/>
  <c r="I1638" i="2"/>
  <c r="E1638" i="2" s="1"/>
  <c r="I1639" i="2"/>
  <c r="E1639" i="2" s="1"/>
  <c r="I1640" i="2"/>
  <c r="E1640" i="2" s="1"/>
  <c r="I1641" i="2"/>
  <c r="E1641" i="2" s="1"/>
  <c r="I1642" i="2"/>
  <c r="E1642" i="2" s="1"/>
  <c r="I1643" i="2"/>
  <c r="E1643" i="2" s="1"/>
  <c r="I1644" i="2"/>
  <c r="E1644" i="2" s="1"/>
  <c r="I1645" i="2"/>
  <c r="E1645" i="2" s="1"/>
  <c r="I1646" i="2"/>
  <c r="E1646" i="2" s="1"/>
  <c r="I1647" i="2"/>
  <c r="E1647" i="2" s="1"/>
  <c r="I1648" i="2"/>
  <c r="E1648" i="2" s="1"/>
  <c r="I1649" i="2"/>
  <c r="E1649" i="2" s="1"/>
  <c r="I1650" i="2"/>
  <c r="E1650" i="2" s="1"/>
  <c r="I1651" i="2"/>
  <c r="E1651" i="2" s="1"/>
  <c r="I1652" i="2"/>
  <c r="E1652" i="2" s="1"/>
  <c r="I1653" i="2"/>
  <c r="E1653" i="2" s="1"/>
  <c r="I1654" i="2"/>
  <c r="E1654" i="2" s="1"/>
  <c r="I1655" i="2"/>
  <c r="E1655" i="2" s="1"/>
  <c r="I1656" i="2"/>
  <c r="E1656" i="2" s="1"/>
  <c r="I1657" i="2"/>
  <c r="E1657" i="2" s="1"/>
  <c r="I1658" i="2"/>
  <c r="E1658" i="2" s="1"/>
  <c r="I1659" i="2"/>
  <c r="E1659" i="2" s="1"/>
  <c r="I1660" i="2"/>
  <c r="E1660" i="2" s="1"/>
  <c r="I1661" i="2"/>
  <c r="E1661" i="2" s="1"/>
  <c r="I1662" i="2"/>
  <c r="E1662" i="2" s="1"/>
  <c r="I1663" i="2"/>
  <c r="E1663" i="2" s="1"/>
  <c r="I1664" i="2"/>
  <c r="E1664" i="2" s="1"/>
  <c r="I1665" i="2"/>
  <c r="E1665" i="2" s="1"/>
  <c r="I1666" i="2"/>
  <c r="E1666" i="2" s="1"/>
  <c r="I1667" i="2"/>
  <c r="E1667" i="2" s="1"/>
  <c r="I1668" i="2"/>
  <c r="E1668" i="2" s="1"/>
  <c r="I1669" i="2"/>
  <c r="E1669" i="2" s="1"/>
  <c r="I1670" i="2"/>
  <c r="E1670" i="2" s="1"/>
  <c r="I1671" i="2"/>
  <c r="E1671" i="2" s="1"/>
  <c r="I1672" i="2"/>
  <c r="E1672" i="2" s="1"/>
  <c r="I1673" i="2"/>
  <c r="E1673" i="2" s="1"/>
  <c r="I1674" i="2"/>
  <c r="E1674" i="2" s="1"/>
  <c r="I1675" i="2"/>
  <c r="E1675" i="2" s="1"/>
  <c r="I1676" i="2"/>
  <c r="E1676" i="2" s="1"/>
  <c r="I1677" i="2"/>
  <c r="E1677" i="2" s="1"/>
  <c r="I1678" i="2"/>
  <c r="E1678" i="2" s="1"/>
  <c r="I1679" i="2"/>
  <c r="E1679" i="2" s="1"/>
  <c r="I1680" i="2"/>
  <c r="E1680" i="2" s="1"/>
  <c r="I1681" i="2"/>
  <c r="E1681" i="2" s="1"/>
  <c r="I1682" i="2"/>
  <c r="E1682" i="2" s="1"/>
  <c r="I1683" i="2"/>
  <c r="E1683" i="2" s="1"/>
  <c r="I1632" i="2"/>
  <c r="E1632" i="2" s="1"/>
  <c r="I1633" i="2"/>
  <c r="E1633" i="2" s="1"/>
  <c r="I1634" i="2"/>
  <c r="E1634" i="2" s="1"/>
  <c r="I1631" i="2"/>
  <c r="E1631" i="2" s="1"/>
  <c r="I1617" i="2"/>
  <c r="E1617" i="2" s="1"/>
  <c r="I1618" i="2"/>
  <c r="E1618" i="2" s="1"/>
  <c r="I1619" i="2"/>
  <c r="E1619" i="2" s="1"/>
  <c r="I1620" i="2"/>
  <c r="E1620" i="2" s="1"/>
  <c r="I1621" i="2"/>
  <c r="E1621" i="2" s="1"/>
  <c r="I1622" i="2"/>
  <c r="E1622" i="2" s="1"/>
  <c r="I1623" i="2"/>
  <c r="E1623" i="2" s="1"/>
  <c r="I1624" i="2"/>
  <c r="E1624" i="2" s="1"/>
  <c r="I1625" i="2"/>
  <c r="E1625" i="2" s="1"/>
  <c r="I1626" i="2"/>
  <c r="E1626" i="2" s="1"/>
  <c r="I1627" i="2"/>
  <c r="E1627" i="2" s="1"/>
  <c r="I1628" i="2"/>
  <c r="E1628" i="2" s="1"/>
  <c r="I1629" i="2"/>
  <c r="E1629" i="2" s="1"/>
  <c r="I1630" i="2"/>
  <c r="E1630" i="2" s="1"/>
  <c r="I1568" i="2"/>
  <c r="E1568" i="2" s="1"/>
  <c r="I1569" i="2"/>
  <c r="E1569" i="2" s="1"/>
  <c r="I1570" i="2"/>
  <c r="E1570" i="2" s="1"/>
  <c r="I1571" i="2"/>
  <c r="E1571" i="2" s="1"/>
  <c r="I1572" i="2"/>
  <c r="E1572" i="2" s="1"/>
  <c r="I1573" i="2"/>
  <c r="E1573" i="2" s="1"/>
  <c r="I1574" i="2"/>
  <c r="E1574" i="2" s="1"/>
  <c r="I1575" i="2"/>
  <c r="E1575" i="2" s="1"/>
  <c r="I1576" i="2"/>
  <c r="E1576" i="2" s="1"/>
  <c r="I1577" i="2"/>
  <c r="E1577" i="2" s="1"/>
  <c r="I1578" i="2"/>
  <c r="E1578" i="2" s="1"/>
  <c r="I1579" i="2"/>
  <c r="E1579" i="2" s="1"/>
  <c r="I1580" i="2"/>
  <c r="E1580" i="2" s="1"/>
  <c r="I1581" i="2"/>
  <c r="E1581" i="2" s="1"/>
  <c r="I1582" i="2"/>
  <c r="E1582" i="2" s="1"/>
  <c r="I1583" i="2"/>
  <c r="E1583" i="2" s="1"/>
  <c r="I1584" i="2"/>
  <c r="E1584" i="2" s="1"/>
  <c r="I1585" i="2"/>
  <c r="E1585" i="2" s="1"/>
  <c r="I1586" i="2"/>
  <c r="E1586" i="2" s="1"/>
  <c r="I1587" i="2"/>
  <c r="E1587" i="2" s="1"/>
  <c r="I1588" i="2"/>
  <c r="E1588" i="2" s="1"/>
  <c r="I1589" i="2"/>
  <c r="E1589" i="2" s="1"/>
  <c r="I1590" i="2"/>
  <c r="E1590" i="2" s="1"/>
  <c r="I1591" i="2"/>
  <c r="E1591" i="2" s="1"/>
  <c r="I1592" i="2"/>
  <c r="E1592" i="2" s="1"/>
  <c r="I1593" i="2"/>
  <c r="E1593" i="2" s="1"/>
  <c r="I1594" i="2"/>
  <c r="E1594" i="2" s="1"/>
  <c r="I1595" i="2"/>
  <c r="E1595" i="2" s="1"/>
  <c r="I1596" i="2"/>
  <c r="E1596" i="2" s="1"/>
  <c r="I1597" i="2"/>
  <c r="E1597" i="2" s="1"/>
  <c r="I1598" i="2"/>
  <c r="E1598" i="2" s="1"/>
  <c r="I1599" i="2"/>
  <c r="E1599" i="2" s="1"/>
  <c r="I1600" i="2"/>
  <c r="E1600" i="2" s="1"/>
  <c r="I1601" i="2"/>
  <c r="E1601" i="2" s="1"/>
  <c r="I1602" i="2"/>
  <c r="E1602" i="2" s="1"/>
  <c r="I1603" i="2"/>
  <c r="E1603" i="2" s="1"/>
  <c r="I1604" i="2"/>
  <c r="E1604" i="2" s="1"/>
  <c r="I1605" i="2"/>
  <c r="E1605" i="2" s="1"/>
  <c r="I1606" i="2"/>
  <c r="E1606" i="2" s="1"/>
  <c r="I1607" i="2"/>
  <c r="E1607" i="2" s="1"/>
  <c r="I1608" i="2"/>
  <c r="E1608" i="2" s="1"/>
  <c r="I1609" i="2"/>
  <c r="E1609" i="2" s="1"/>
  <c r="I1610" i="2"/>
  <c r="E1610" i="2" s="1"/>
  <c r="I1611" i="2"/>
  <c r="E1611" i="2" s="1"/>
  <c r="I1612" i="2"/>
  <c r="E1612" i="2" s="1"/>
  <c r="I1613" i="2"/>
  <c r="E1613" i="2" s="1"/>
  <c r="I1614" i="2"/>
  <c r="E1614" i="2" s="1"/>
  <c r="I1615" i="2"/>
  <c r="E1615" i="2" s="1"/>
  <c r="I1616" i="2"/>
  <c r="E1616" i="2" s="1"/>
  <c r="I1565" i="2"/>
  <c r="E1565" i="2" s="1"/>
  <c r="I1566" i="2"/>
  <c r="E1566" i="2" s="1"/>
  <c r="I1567" i="2"/>
  <c r="E1567" i="2" s="1"/>
  <c r="I1521" i="2"/>
  <c r="E1521" i="2" s="1"/>
  <c r="I1522" i="2"/>
  <c r="E1522" i="2" s="1"/>
  <c r="I1523" i="2"/>
  <c r="E1523" i="2" s="1"/>
  <c r="I1524" i="2"/>
  <c r="E1524" i="2" s="1"/>
  <c r="I1525" i="2"/>
  <c r="E1525" i="2" s="1"/>
  <c r="I1526" i="2"/>
  <c r="E1526" i="2" s="1"/>
  <c r="I1527" i="2"/>
  <c r="E1527" i="2" s="1"/>
  <c r="I1528" i="2"/>
  <c r="E1528" i="2" s="1"/>
  <c r="I1529" i="2"/>
  <c r="E1529" i="2" s="1"/>
  <c r="I1530" i="2"/>
  <c r="E1530" i="2" s="1"/>
  <c r="I1531" i="2"/>
  <c r="E1531" i="2" s="1"/>
  <c r="I1532" i="2"/>
  <c r="E1532" i="2" s="1"/>
  <c r="I1533" i="2"/>
  <c r="E1533" i="2" s="1"/>
  <c r="I1534" i="2"/>
  <c r="E1534" i="2" s="1"/>
  <c r="I1535" i="2"/>
  <c r="E1535" i="2" s="1"/>
  <c r="I1536" i="2"/>
  <c r="E1536" i="2" s="1"/>
  <c r="I1537" i="2"/>
  <c r="E1537" i="2" s="1"/>
  <c r="I1538" i="2"/>
  <c r="E1538" i="2" s="1"/>
  <c r="I1539" i="2"/>
  <c r="E1539" i="2" s="1"/>
  <c r="I1540" i="2"/>
  <c r="E1540" i="2" s="1"/>
  <c r="I1541" i="2"/>
  <c r="E1541" i="2" s="1"/>
  <c r="I1542" i="2"/>
  <c r="E1542" i="2" s="1"/>
  <c r="I1543" i="2"/>
  <c r="E1543" i="2" s="1"/>
  <c r="I1544" i="2"/>
  <c r="E1544" i="2" s="1"/>
  <c r="I1545" i="2"/>
  <c r="E1545" i="2" s="1"/>
  <c r="I1546" i="2"/>
  <c r="E1546" i="2" s="1"/>
  <c r="I1547" i="2"/>
  <c r="E1547" i="2" s="1"/>
  <c r="I1548" i="2"/>
  <c r="E1548" i="2" s="1"/>
  <c r="I1549" i="2"/>
  <c r="E1549" i="2" s="1"/>
  <c r="I1550" i="2"/>
  <c r="E1550" i="2" s="1"/>
  <c r="I1551" i="2"/>
  <c r="E1551" i="2" s="1"/>
  <c r="I1552" i="2"/>
  <c r="E1552" i="2" s="1"/>
  <c r="I1553" i="2"/>
  <c r="E1553" i="2" s="1"/>
  <c r="I1554" i="2"/>
  <c r="E1554" i="2" s="1"/>
  <c r="I1555" i="2"/>
  <c r="E1555" i="2" s="1"/>
  <c r="I1556" i="2"/>
  <c r="E1556" i="2" s="1"/>
  <c r="I1557" i="2"/>
  <c r="E1557" i="2" s="1"/>
  <c r="I1558" i="2"/>
  <c r="E1558" i="2" s="1"/>
  <c r="I1559" i="2"/>
  <c r="E1559" i="2" s="1"/>
  <c r="I1560" i="2"/>
  <c r="E1560" i="2" s="1"/>
  <c r="I1561" i="2"/>
  <c r="E1561" i="2" s="1"/>
  <c r="I1562" i="2"/>
  <c r="E1562" i="2" s="1"/>
  <c r="I1563" i="2"/>
  <c r="E1563" i="2" s="1"/>
  <c r="I1564" i="2"/>
  <c r="E1564" i="2" s="1"/>
  <c r="I1518" i="2"/>
  <c r="E1518" i="2" s="1"/>
  <c r="I1519" i="2"/>
  <c r="E1519" i="2" s="1"/>
  <c r="I1520" i="2"/>
  <c r="E1520" i="2" s="1"/>
  <c r="I1476" i="2"/>
  <c r="E1476" i="2" s="1"/>
  <c r="I1477" i="2"/>
  <c r="E1477" i="2" s="1"/>
  <c r="I1478" i="2"/>
  <c r="E1478" i="2" s="1"/>
  <c r="I1479" i="2"/>
  <c r="E1479" i="2" s="1"/>
  <c r="I1480" i="2"/>
  <c r="E1480" i="2" s="1"/>
  <c r="I1481" i="2"/>
  <c r="E1481" i="2" s="1"/>
  <c r="I1482" i="2"/>
  <c r="E1482" i="2" s="1"/>
  <c r="I1483" i="2"/>
  <c r="E1483" i="2" s="1"/>
  <c r="I1484" i="2"/>
  <c r="E1484" i="2" s="1"/>
  <c r="I1485" i="2"/>
  <c r="E1485" i="2" s="1"/>
  <c r="I1486" i="2"/>
  <c r="E1486" i="2" s="1"/>
  <c r="I1487" i="2"/>
  <c r="E1487" i="2" s="1"/>
  <c r="I1488" i="2"/>
  <c r="E1488" i="2" s="1"/>
  <c r="I1489" i="2"/>
  <c r="E1489" i="2" s="1"/>
  <c r="I1490" i="2"/>
  <c r="E1490" i="2" s="1"/>
  <c r="I1491" i="2"/>
  <c r="E1491" i="2" s="1"/>
  <c r="I1492" i="2"/>
  <c r="E1492" i="2" s="1"/>
  <c r="I1493" i="2"/>
  <c r="E1493" i="2" s="1"/>
  <c r="I1494" i="2"/>
  <c r="E1494" i="2" s="1"/>
  <c r="I1495" i="2"/>
  <c r="E1495" i="2" s="1"/>
  <c r="I1496" i="2"/>
  <c r="E1496" i="2" s="1"/>
  <c r="I1497" i="2"/>
  <c r="E1497" i="2" s="1"/>
  <c r="I1498" i="2"/>
  <c r="E1498" i="2" s="1"/>
  <c r="I1499" i="2"/>
  <c r="E1499" i="2" s="1"/>
  <c r="I1500" i="2"/>
  <c r="E1500" i="2" s="1"/>
  <c r="I1501" i="2"/>
  <c r="E1501" i="2" s="1"/>
  <c r="I1502" i="2"/>
  <c r="E1502" i="2" s="1"/>
  <c r="I1503" i="2"/>
  <c r="E1503" i="2" s="1"/>
  <c r="I1504" i="2"/>
  <c r="E1504" i="2" s="1"/>
  <c r="I1505" i="2"/>
  <c r="E1505" i="2" s="1"/>
  <c r="I1506" i="2"/>
  <c r="E1506" i="2" s="1"/>
  <c r="I1507" i="2"/>
  <c r="E1507" i="2" s="1"/>
  <c r="I1508" i="2"/>
  <c r="E1508" i="2" s="1"/>
  <c r="I1509" i="2"/>
  <c r="E1509" i="2" s="1"/>
  <c r="I1510" i="2"/>
  <c r="E1510" i="2" s="1"/>
  <c r="I1511" i="2"/>
  <c r="E1511" i="2" s="1"/>
  <c r="I1512" i="2"/>
  <c r="E1512" i="2" s="1"/>
  <c r="I1513" i="2"/>
  <c r="E1513" i="2" s="1"/>
  <c r="I1514" i="2"/>
  <c r="E1514" i="2" s="1"/>
  <c r="I1515" i="2"/>
  <c r="E1515" i="2" s="1"/>
  <c r="I1516" i="2"/>
  <c r="E1516" i="2" s="1"/>
  <c r="I1517" i="2"/>
  <c r="E1517" i="2" s="1"/>
  <c r="I1422" i="2"/>
  <c r="E1422" i="2" s="1"/>
  <c r="I1423" i="2"/>
  <c r="E1423" i="2" s="1"/>
  <c r="I1424" i="2"/>
  <c r="E1424" i="2" s="1"/>
  <c r="I1470" i="2"/>
  <c r="E1470" i="2" s="1"/>
  <c r="I1426" i="2"/>
  <c r="E1426" i="2" s="1"/>
  <c r="I1427" i="2"/>
  <c r="E1427" i="2" s="1"/>
  <c r="I1428" i="2"/>
  <c r="E1428" i="2" s="1"/>
  <c r="I1471" i="2"/>
  <c r="E1471" i="2" s="1"/>
  <c r="I1472" i="2"/>
  <c r="E1472" i="2" s="1"/>
  <c r="I1425" i="2"/>
  <c r="E1425" i="2" s="1"/>
  <c r="I1432" i="2"/>
  <c r="E1432" i="2" s="1"/>
  <c r="I1433" i="2"/>
  <c r="E1433" i="2" s="1"/>
  <c r="I1434" i="2"/>
  <c r="E1434" i="2" s="1"/>
  <c r="I1435" i="2"/>
  <c r="E1435" i="2" s="1"/>
  <c r="I1436" i="2"/>
  <c r="E1436" i="2" s="1"/>
  <c r="I1437" i="2"/>
  <c r="E1437" i="2" s="1"/>
  <c r="I1438" i="2"/>
  <c r="E1438" i="2" s="1"/>
  <c r="I1439" i="2"/>
  <c r="E1439" i="2" s="1"/>
  <c r="I1440" i="2"/>
  <c r="E1440" i="2" s="1"/>
  <c r="I1441" i="2"/>
  <c r="E1441" i="2" s="1"/>
  <c r="I1442" i="2"/>
  <c r="E1442" i="2" s="1"/>
  <c r="I1443" i="2"/>
  <c r="E1443" i="2" s="1"/>
  <c r="I1444" i="2"/>
  <c r="E1444" i="2" s="1"/>
  <c r="I1445" i="2"/>
  <c r="E1445" i="2" s="1"/>
  <c r="I1446" i="2"/>
  <c r="E1446" i="2" s="1"/>
  <c r="I1447" i="2"/>
  <c r="E1447" i="2" s="1"/>
  <c r="I1448" i="2"/>
  <c r="E1448" i="2" s="1"/>
  <c r="I1449" i="2"/>
  <c r="E1449" i="2" s="1"/>
  <c r="I1450" i="2"/>
  <c r="E1450" i="2" s="1"/>
  <c r="I1451" i="2"/>
  <c r="E1451" i="2" s="1"/>
  <c r="I1452" i="2"/>
  <c r="E1452" i="2" s="1"/>
  <c r="I1453" i="2"/>
  <c r="E1453" i="2" s="1"/>
  <c r="I1454" i="2"/>
  <c r="E1454" i="2" s="1"/>
  <c r="I1455" i="2"/>
  <c r="E1455" i="2" s="1"/>
  <c r="I1456" i="2"/>
  <c r="E1456" i="2" s="1"/>
  <c r="I1457" i="2"/>
  <c r="E1457" i="2" s="1"/>
  <c r="I1458" i="2"/>
  <c r="E1458" i="2" s="1"/>
  <c r="I1459" i="2"/>
  <c r="E1459" i="2" s="1"/>
  <c r="I1460" i="2"/>
  <c r="E1460" i="2" s="1"/>
  <c r="I1461" i="2"/>
  <c r="E1461" i="2" s="1"/>
  <c r="I1462" i="2"/>
  <c r="E1462" i="2" s="1"/>
  <c r="I1463" i="2"/>
  <c r="E1463" i="2" s="1"/>
  <c r="I1464" i="2"/>
  <c r="E1464" i="2" s="1"/>
  <c r="I1465" i="2"/>
  <c r="E1465" i="2" s="1"/>
  <c r="I1466" i="2"/>
  <c r="E1466" i="2" s="1"/>
  <c r="I1467" i="2"/>
  <c r="E1467" i="2" s="1"/>
  <c r="I1468" i="2"/>
  <c r="E1468" i="2" s="1"/>
  <c r="I1469" i="2"/>
  <c r="E1469" i="2" s="1"/>
  <c r="I1419" i="2"/>
  <c r="E1419" i="2" s="1"/>
  <c r="I1420" i="2"/>
  <c r="E1420" i="2" s="1"/>
  <c r="I1421" i="2"/>
  <c r="E1421" i="2" s="1"/>
  <c r="I1473" i="2"/>
  <c r="E1473" i="2" s="1"/>
  <c r="I1474" i="2"/>
  <c r="E1474" i="2" s="1"/>
  <c r="I1475" i="2"/>
  <c r="E1475" i="2" s="1"/>
  <c r="I1377" i="2"/>
  <c r="E1377" i="2" s="1"/>
  <c r="I1429" i="2"/>
  <c r="E1429" i="2" s="1"/>
  <c r="I1430" i="2"/>
  <c r="E1430" i="2" s="1"/>
  <c r="I1431" i="2"/>
  <c r="E1431" i="2" s="1"/>
  <c r="I1378" i="2"/>
  <c r="E1378" i="2" s="1"/>
  <c r="I1379" i="2"/>
  <c r="E1379" i="2" s="1"/>
  <c r="I1380" i="2"/>
  <c r="E1380" i="2" s="1"/>
  <c r="I1381" i="2"/>
  <c r="E1381" i="2" s="1"/>
  <c r="I1382" i="2"/>
  <c r="E1382" i="2" s="1"/>
  <c r="I1383" i="2"/>
  <c r="E1383" i="2" s="1"/>
  <c r="I1384" i="2"/>
  <c r="E1384" i="2" s="1"/>
  <c r="I1385" i="2"/>
  <c r="E1385" i="2" s="1"/>
  <c r="I1386" i="2"/>
  <c r="E1386" i="2" s="1"/>
  <c r="I1387" i="2"/>
  <c r="E1387" i="2" s="1"/>
  <c r="I1388" i="2"/>
  <c r="E1388" i="2" s="1"/>
  <c r="I1389" i="2"/>
  <c r="E1389" i="2" s="1"/>
  <c r="I1390" i="2"/>
  <c r="E1390" i="2" s="1"/>
  <c r="I1391" i="2"/>
  <c r="E1391" i="2" s="1"/>
  <c r="I1392" i="2"/>
  <c r="E1392" i="2" s="1"/>
  <c r="I1393" i="2"/>
  <c r="E1393" i="2" s="1"/>
  <c r="I1394" i="2"/>
  <c r="E1394" i="2" s="1"/>
  <c r="I1395" i="2"/>
  <c r="E1395" i="2" s="1"/>
  <c r="I1396" i="2"/>
  <c r="E1396" i="2" s="1"/>
  <c r="I1397" i="2"/>
  <c r="E1397" i="2" s="1"/>
  <c r="I1398" i="2"/>
  <c r="E1398" i="2" s="1"/>
  <c r="I1399" i="2"/>
  <c r="E1399" i="2" s="1"/>
  <c r="I1400" i="2"/>
  <c r="E1400" i="2" s="1"/>
  <c r="I1401" i="2"/>
  <c r="E1401" i="2" s="1"/>
  <c r="I1402" i="2"/>
  <c r="E1402" i="2" s="1"/>
  <c r="I1403" i="2"/>
  <c r="E1403" i="2" s="1"/>
  <c r="I1404" i="2"/>
  <c r="E1404" i="2" s="1"/>
  <c r="I1405" i="2"/>
  <c r="E1405" i="2" s="1"/>
  <c r="I1406" i="2"/>
  <c r="E1406" i="2" s="1"/>
  <c r="I1407" i="2"/>
  <c r="E1407" i="2" s="1"/>
  <c r="I1408" i="2"/>
  <c r="E1408" i="2" s="1"/>
  <c r="I1409" i="2"/>
  <c r="E1409" i="2" s="1"/>
  <c r="I1410" i="2"/>
  <c r="E1410" i="2" s="1"/>
  <c r="I1411" i="2"/>
  <c r="E1411" i="2" s="1"/>
  <c r="I1412" i="2"/>
  <c r="E1412" i="2" s="1"/>
  <c r="I1413" i="2"/>
  <c r="E1413" i="2" s="1"/>
  <c r="I1414" i="2"/>
  <c r="E1414" i="2" s="1"/>
  <c r="I1415" i="2"/>
  <c r="E1415" i="2" s="1"/>
  <c r="I1416" i="2"/>
  <c r="E1416" i="2" s="1"/>
  <c r="I1417" i="2"/>
  <c r="E1417" i="2" s="1"/>
  <c r="I1418" i="2"/>
  <c r="E1418" i="2" s="1"/>
  <c r="I1375" i="2"/>
  <c r="E1375" i="2" s="1"/>
  <c r="I1376" i="2"/>
  <c r="E1376" i="2" s="1"/>
  <c r="I1371" i="2"/>
  <c r="E1371" i="2" s="1"/>
  <c r="I1372" i="2"/>
  <c r="E1372" i="2" s="1"/>
  <c r="I1373" i="2"/>
  <c r="E1373" i="2" s="1"/>
  <c r="I1374" i="2"/>
  <c r="E1374" i="2" s="1"/>
  <c r="I1330" i="2"/>
  <c r="E1330" i="2" s="1"/>
  <c r="I1331" i="2"/>
  <c r="E1331" i="2" s="1"/>
  <c r="I1332" i="2"/>
  <c r="E1332" i="2" s="1"/>
  <c r="I1333" i="2"/>
  <c r="E1333" i="2" s="1"/>
  <c r="I1334" i="2"/>
  <c r="E1334" i="2" s="1"/>
  <c r="I1335" i="2"/>
  <c r="E1335" i="2" s="1"/>
  <c r="I1336" i="2"/>
  <c r="E1336" i="2" s="1"/>
  <c r="I1337" i="2"/>
  <c r="E1337" i="2" s="1"/>
  <c r="I1338" i="2"/>
  <c r="E1338" i="2" s="1"/>
  <c r="I1339" i="2"/>
  <c r="E1339" i="2" s="1"/>
  <c r="I1340" i="2"/>
  <c r="E1340" i="2" s="1"/>
  <c r="I1341" i="2"/>
  <c r="E1341" i="2" s="1"/>
  <c r="I1342" i="2"/>
  <c r="E1342" i="2" s="1"/>
  <c r="I1343" i="2"/>
  <c r="E1343" i="2" s="1"/>
  <c r="I1344" i="2"/>
  <c r="E1344" i="2" s="1"/>
  <c r="I1345" i="2"/>
  <c r="E1345" i="2" s="1"/>
  <c r="I1346" i="2"/>
  <c r="E1346" i="2" s="1"/>
  <c r="I1347" i="2"/>
  <c r="E1347" i="2" s="1"/>
  <c r="I1348" i="2"/>
  <c r="E1348" i="2" s="1"/>
  <c r="I1349" i="2"/>
  <c r="E1349" i="2" s="1"/>
  <c r="I1350" i="2"/>
  <c r="E1350" i="2" s="1"/>
  <c r="I1351" i="2"/>
  <c r="E1351" i="2" s="1"/>
  <c r="I1352" i="2"/>
  <c r="E1352" i="2" s="1"/>
  <c r="I1353" i="2"/>
  <c r="E1353" i="2" s="1"/>
  <c r="I1354" i="2"/>
  <c r="E1354" i="2" s="1"/>
  <c r="I1355" i="2"/>
  <c r="E1355" i="2" s="1"/>
  <c r="I1356" i="2"/>
  <c r="E1356" i="2" s="1"/>
  <c r="I1357" i="2"/>
  <c r="E1357" i="2" s="1"/>
  <c r="I1358" i="2"/>
  <c r="E1358" i="2" s="1"/>
  <c r="I1359" i="2"/>
  <c r="E1359" i="2" s="1"/>
  <c r="I1360" i="2"/>
  <c r="E1360" i="2" s="1"/>
  <c r="I1361" i="2"/>
  <c r="E1361" i="2" s="1"/>
  <c r="I1362" i="2"/>
  <c r="E1362" i="2" s="1"/>
  <c r="I1363" i="2"/>
  <c r="E1363" i="2" s="1"/>
  <c r="I1364" i="2"/>
  <c r="E1364" i="2" s="1"/>
  <c r="I1365" i="2"/>
  <c r="E1365" i="2" s="1"/>
  <c r="I1366" i="2"/>
  <c r="E1366" i="2" s="1"/>
  <c r="I1367" i="2"/>
  <c r="E1367" i="2" s="1"/>
  <c r="I1368" i="2"/>
  <c r="E1368" i="2" s="1"/>
  <c r="I1369" i="2"/>
  <c r="E1369" i="2" s="1"/>
  <c r="I1370" i="2"/>
  <c r="E1370" i="2" s="1"/>
  <c r="I1327" i="2"/>
  <c r="E1327" i="2" s="1"/>
  <c r="I1328" i="2"/>
  <c r="E1328" i="2" s="1"/>
  <c r="I1329" i="2"/>
  <c r="E1329" i="2" s="1"/>
  <c r="I1326" i="2"/>
  <c r="E1326" i="2" s="1"/>
  <c r="I1322" i="2"/>
  <c r="E1322" i="2" s="1"/>
  <c r="I1323" i="2"/>
  <c r="E1323" i="2" s="1"/>
  <c r="I1324" i="2"/>
  <c r="E1324" i="2" s="1"/>
  <c r="I1325" i="2"/>
  <c r="E1325" i="2" s="1"/>
  <c r="I1317" i="2"/>
  <c r="E1317" i="2" s="1"/>
  <c r="I1318" i="2"/>
  <c r="E1318" i="2" s="1"/>
  <c r="I1319" i="2"/>
  <c r="E1319" i="2" s="1"/>
  <c r="I1320" i="2"/>
  <c r="E1320" i="2" s="1"/>
  <c r="I1321" i="2"/>
  <c r="E1321" i="2" s="1"/>
  <c r="I1309" i="2"/>
  <c r="E1309" i="2" s="1"/>
  <c r="I1310" i="2"/>
  <c r="E1310" i="2" s="1"/>
  <c r="I1311" i="2"/>
  <c r="E1311" i="2" s="1"/>
  <c r="I1312" i="2"/>
  <c r="E1312" i="2" s="1"/>
  <c r="I1313" i="2"/>
  <c r="E1313" i="2" s="1"/>
  <c r="I1314" i="2"/>
  <c r="E1314" i="2" s="1"/>
  <c r="I1315" i="2"/>
  <c r="E1315" i="2" s="1"/>
  <c r="I1316" i="2"/>
  <c r="E1316" i="2" s="1"/>
  <c r="I1255" i="2"/>
  <c r="E1255" i="2" s="1"/>
  <c r="I1256" i="2"/>
  <c r="E1256" i="2" s="1"/>
  <c r="I1257" i="2"/>
  <c r="E1257" i="2" s="1"/>
  <c r="I1258" i="2"/>
  <c r="E1258" i="2" s="1"/>
  <c r="I1259" i="2"/>
  <c r="E1259" i="2" s="1"/>
  <c r="I1260" i="2"/>
  <c r="E1260" i="2" s="1"/>
  <c r="I1261" i="2"/>
  <c r="E1261" i="2" s="1"/>
  <c r="I1262" i="2"/>
  <c r="E1262" i="2" s="1"/>
  <c r="I1263" i="2"/>
  <c r="E1263" i="2" s="1"/>
  <c r="I1264" i="2"/>
  <c r="E1264" i="2" s="1"/>
  <c r="I1265" i="2"/>
  <c r="E1265" i="2" s="1"/>
  <c r="I1266" i="2"/>
  <c r="E1266" i="2" s="1"/>
  <c r="I1267" i="2"/>
  <c r="E1267" i="2" s="1"/>
  <c r="I1268" i="2"/>
  <c r="E1268" i="2" s="1"/>
  <c r="I1269" i="2"/>
  <c r="E1269" i="2" s="1"/>
  <c r="I1270" i="2"/>
  <c r="E1270" i="2" s="1"/>
  <c r="I1271" i="2"/>
  <c r="E1271" i="2" s="1"/>
  <c r="I1272" i="2"/>
  <c r="E1272" i="2" s="1"/>
  <c r="I1273" i="2"/>
  <c r="E1273" i="2" s="1"/>
  <c r="I1274" i="2"/>
  <c r="E1274" i="2" s="1"/>
  <c r="I1275" i="2"/>
  <c r="E1275" i="2" s="1"/>
  <c r="I1276" i="2"/>
  <c r="E1276" i="2" s="1"/>
  <c r="I1277" i="2"/>
  <c r="E1277" i="2" s="1"/>
  <c r="I1278" i="2"/>
  <c r="E1278" i="2" s="1"/>
  <c r="I1279" i="2"/>
  <c r="E1279" i="2" s="1"/>
  <c r="I1280" i="2"/>
  <c r="E1280" i="2" s="1"/>
  <c r="I1281" i="2"/>
  <c r="E1281" i="2" s="1"/>
  <c r="I1282" i="2"/>
  <c r="E1282" i="2" s="1"/>
  <c r="I1283" i="2"/>
  <c r="E1283" i="2" s="1"/>
  <c r="I1284" i="2"/>
  <c r="E1284" i="2" s="1"/>
  <c r="I1285" i="2"/>
  <c r="E1285" i="2" s="1"/>
  <c r="I1286" i="2"/>
  <c r="E1286" i="2" s="1"/>
  <c r="I1287" i="2"/>
  <c r="E1287" i="2" s="1"/>
  <c r="I1288" i="2"/>
  <c r="E1288" i="2" s="1"/>
  <c r="I1289" i="2"/>
  <c r="E1289" i="2" s="1"/>
  <c r="I1290" i="2"/>
  <c r="E1290" i="2" s="1"/>
  <c r="I1291" i="2"/>
  <c r="E1291" i="2" s="1"/>
  <c r="I1292" i="2"/>
  <c r="E1292" i="2" s="1"/>
  <c r="I1293" i="2"/>
  <c r="E1293" i="2" s="1"/>
  <c r="I1294" i="2"/>
  <c r="E1294" i="2" s="1"/>
  <c r="I1295" i="2"/>
  <c r="E1295" i="2" s="1"/>
  <c r="I1296" i="2"/>
  <c r="E1296" i="2" s="1"/>
  <c r="I1297" i="2"/>
  <c r="E1297" i="2" s="1"/>
  <c r="I1298" i="2"/>
  <c r="E1298" i="2" s="1"/>
  <c r="I1299" i="2"/>
  <c r="E1299" i="2" s="1"/>
  <c r="I1300" i="2"/>
  <c r="E1300" i="2" s="1"/>
  <c r="I1301" i="2"/>
  <c r="E1301" i="2" s="1"/>
  <c r="I1302" i="2"/>
  <c r="E1302" i="2" s="1"/>
  <c r="I1303" i="2"/>
  <c r="E1303" i="2" s="1"/>
  <c r="I1304" i="2"/>
  <c r="E1304" i="2" s="1"/>
  <c r="I1305" i="2"/>
  <c r="E1305" i="2" s="1"/>
  <c r="I1306" i="2"/>
  <c r="E1306" i="2" s="1"/>
  <c r="I1307" i="2"/>
  <c r="E1307" i="2" s="1"/>
  <c r="I1308" i="2"/>
  <c r="E1308" i="2" s="1"/>
  <c r="I1254" i="2"/>
  <c r="E1254" i="2" s="1"/>
  <c r="I1253" i="2"/>
  <c r="E1253" i="2" s="1"/>
  <c r="I1246" i="2"/>
  <c r="E1246" i="2" s="1"/>
  <c r="I1247" i="2"/>
  <c r="E1247" i="2" s="1"/>
  <c r="I1248" i="2"/>
  <c r="E1248" i="2" s="1"/>
  <c r="I1249" i="2"/>
  <c r="E1249" i="2" s="1"/>
  <c r="I1250" i="2"/>
  <c r="E1250" i="2" s="1"/>
  <c r="I1251" i="2"/>
  <c r="E1251" i="2" s="1"/>
  <c r="I1252" i="2"/>
  <c r="E1252" i="2" s="1"/>
  <c r="I1216" i="2"/>
  <c r="E1216" i="2" s="1"/>
  <c r="I1217" i="2"/>
  <c r="E1217" i="2" s="1"/>
  <c r="I1218" i="2"/>
  <c r="E1218" i="2" s="1"/>
  <c r="I1219" i="2"/>
  <c r="E1219" i="2" s="1"/>
  <c r="I1220" i="2"/>
  <c r="E1220" i="2" s="1"/>
  <c r="I1221" i="2"/>
  <c r="E1221" i="2" s="1"/>
  <c r="I1222" i="2"/>
  <c r="E1222" i="2" s="1"/>
  <c r="I1223" i="2"/>
  <c r="E1223" i="2" s="1"/>
  <c r="I1224" i="2"/>
  <c r="E1224" i="2" s="1"/>
  <c r="I1225" i="2"/>
  <c r="E1225" i="2" s="1"/>
  <c r="I1226" i="2"/>
  <c r="E1226" i="2" s="1"/>
  <c r="I1227" i="2"/>
  <c r="E1227" i="2" s="1"/>
  <c r="I1228" i="2"/>
  <c r="E1228" i="2" s="1"/>
  <c r="I1229" i="2"/>
  <c r="E1229" i="2" s="1"/>
  <c r="I1230" i="2"/>
  <c r="E1230" i="2" s="1"/>
  <c r="I1231" i="2"/>
  <c r="E1231" i="2" s="1"/>
  <c r="I1232" i="2"/>
  <c r="E1232" i="2" s="1"/>
  <c r="I1233" i="2"/>
  <c r="E1233" i="2" s="1"/>
  <c r="I1234" i="2"/>
  <c r="E1234" i="2" s="1"/>
  <c r="I1235" i="2"/>
  <c r="E1235" i="2" s="1"/>
  <c r="I1236" i="2"/>
  <c r="E1236" i="2" s="1"/>
  <c r="I1237" i="2"/>
  <c r="E1237" i="2" s="1"/>
  <c r="I1238" i="2"/>
  <c r="E1238" i="2" s="1"/>
  <c r="I1239" i="2"/>
  <c r="E1239" i="2" s="1"/>
  <c r="I1240" i="2"/>
  <c r="E1240" i="2" s="1"/>
  <c r="I1241" i="2"/>
  <c r="E1241" i="2" s="1"/>
  <c r="I1242" i="2"/>
  <c r="E1242" i="2" s="1"/>
  <c r="I1243" i="2"/>
  <c r="E1243" i="2" s="1"/>
  <c r="I1244" i="2"/>
  <c r="E1244" i="2" s="1"/>
  <c r="I1245" i="2"/>
  <c r="E1245" i="2" s="1"/>
  <c r="I1213" i="2"/>
  <c r="E1213" i="2" s="1"/>
  <c r="I1214" i="2"/>
  <c r="E1214" i="2" s="1"/>
  <c r="I1215" i="2"/>
  <c r="E1215" i="2" s="1"/>
  <c r="I1212" i="2"/>
  <c r="E1212" i="2" s="1"/>
  <c r="I1206" i="2"/>
  <c r="E1206" i="2" s="1"/>
  <c r="I1207" i="2"/>
  <c r="E1207" i="2" s="1"/>
  <c r="I1208" i="2"/>
  <c r="E1208" i="2" s="1"/>
  <c r="I1209" i="2"/>
  <c r="E1209" i="2" s="1"/>
  <c r="I1210" i="2"/>
  <c r="E1210" i="2" s="1"/>
  <c r="I1211" i="2"/>
  <c r="E1211" i="2" s="1"/>
  <c r="I1175" i="2"/>
  <c r="E1175" i="2" s="1"/>
  <c r="I1176" i="2"/>
  <c r="E1176" i="2" s="1"/>
  <c r="I1177" i="2"/>
  <c r="E1177" i="2" s="1"/>
  <c r="I1178" i="2"/>
  <c r="E1178" i="2" s="1"/>
  <c r="I1179" i="2"/>
  <c r="E1179" i="2" s="1"/>
  <c r="I1180" i="2"/>
  <c r="E1180" i="2" s="1"/>
  <c r="I1181" i="2"/>
  <c r="E1181" i="2" s="1"/>
  <c r="I1182" i="2"/>
  <c r="E1182" i="2" s="1"/>
  <c r="I1183" i="2"/>
  <c r="E1183" i="2" s="1"/>
  <c r="I1184" i="2"/>
  <c r="E1184" i="2" s="1"/>
  <c r="I1185" i="2"/>
  <c r="E1185" i="2" s="1"/>
  <c r="I1186" i="2"/>
  <c r="E1186" i="2" s="1"/>
  <c r="I1187" i="2"/>
  <c r="E1187" i="2" s="1"/>
  <c r="I1188" i="2"/>
  <c r="E1188" i="2" s="1"/>
  <c r="I1189" i="2"/>
  <c r="E1189" i="2" s="1"/>
  <c r="I1190" i="2"/>
  <c r="E1190" i="2" s="1"/>
  <c r="I1191" i="2"/>
  <c r="E1191" i="2" s="1"/>
  <c r="I1192" i="2"/>
  <c r="E1192" i="2" s="1"/>
  <c r="I1193" i="2"/>
  <c r="E1193" i="2" s="1"/>
  <c r="I1194" i="2"/>
  <c r="E1194" i="2" s="1"/>
  <c r="I1195" i="2"/>
  <c r="E1195" i="2" s="1"/>
  <c r="I1196" i="2"/>
  <c r="E1196" i="2" s="1"/>
  <c r="I1197" i="2"/>
  <c r="E1197" i="2" s="1"/>
  <c r="I1198" i="2"/>
  <c r="E1198" i="2" s="1"/>
  <c r="I1199" i="2"/>
  <c r="E1199" i="2" s="1"/>
  <c r="I1200" i="2"/>
  <c r="E1200" i="2" s="1"/>
  <c r="I1201" i="2"/>
  <c r="E1201" i="2" s="1"/>
  <c r="I1202" i="2"/>
  <c r="E1202" i="2" s="1"/>
  <c r="I1203" i="2"/>
  <c r="E1203" i="2" s="1"/>
  <c r="I1204" i="2"/>
  <c r="E1204" i="2" s="1"/>
  <c r="I1205" i="2"/>
  <c r="E1205" i="2" s="1"/>
  <c r="I1174" i="2"/>
  <c r="E1174" i="2" s="1"/>
  <c r="I1169" i="2"/>
  <c r="E1169" i="2" s="1"/>
  <c r="I1170" i="2"/>
  <c r="E1170" i="2" s="1"/>
  <c r="I1171" i="2"/>
  <c r="E1171" i="2" s="1"/>
  <c r="I1172" i="2"/>
  <c r="E1172" i="2" s="1"/>
  <c r="I1173" i="2"/>
  <c r="E1173" i="2" s="1"/>
  <c r="I1138" i="2"/>
  <c r="E1138" i="2" s="1"/>
  <c r="I1139" i="2"/>
  <c r="E1139" i="2" s="1"/>
  <c r="I1140" i="2"/>
  <c r="E1140" i="2" s="1"/>
  <c r="I1141" i="2"/>
  <c r="E1141" i="2" s="1"/>
  <c r="I1142" i="2"/>
  <c r="E1142" i="2" s="1"/>
  <c r="I1143" i="2"/>
  <c r="E1143" i="2" s="1"/>
  <c r="I1144" i="2"/>
  <c r="E1144" i="2" s="1"/>
  <c r="I1145" i="2"/>
  <c r="E1145" i="2" s="1"/>
  <c r="I1146" i="2"/>
  <c r="E1146" i="2" s="1"/>
  <c r="I1147" i="2"/>
  <c r="E1147" i="2" s="1"/>
  <c r="I1148" i="2"/>
  <c r="E1148" i="2" s="1"/>
  <c r="I1149" i="2"/>
  <c r="E1149" i="2" s="1"/>
  <c r="I1150" i="2"/>
  <c r="E1150" i="2" s="1"/>
  <c r="I1151" i="2"/>
  <c r="E1151" i="2" s="1"/>
  <c r="I1152" i="2"/>
  <c r="E1152" i="2" s="1"/>
  <c r="I1153" i="2"/>
  <c r="E1153" i="2" s="1"/>
  <c r="I1154" i="2"/>
  <c r="E1154" i="2" s="1"/>
  <c r="I1155" i="2"/>
  <c r="E1155" i="2" s="1"/>
  <c r="I1156" i="2"/>
  <c r="E1156" i="2" s="1"/>
  <c r="I1157" i="2"/>
  <c r="E1157" i="2" s="1"/>
  <c r="I1158" i="2"/>
  <c r="E1158" i="2" s="1"/>
  <c r="I1159" i="2"/>
  <c r="E1159" i="2" s="1"/>
  <c r="I1160" i="2"/>
  <c r="E1160" i="2" s="1"/>
  <c r="I1161" i="2"/>
  <c r="E1161" i="2" s="1"/>
  <c r="I1162" i="2"/>
  <c r="E1162" i="2" s="1"/>
  <c r="I1163" i="2"/>
  <c r="E1163" i="2" s="1"/>
  <c r="I1164" i="2"/>
  <c r="E1164" i="2" s="1"/>
  <c r="I1165" i="2"/>
  <c r="E1165" i="2" s="1"/>
  <c r="I1166" i="2"/>
  <c r="E1166" i="2" s="1"/>
  <c r="I1167" i="2"/>
  <c r="E1167" i="2" s="1"/>
  <c r="I1168" i="2"/>
  <c r="E1168" i="2" s="1"/>
  <c r="I1127" i="2"/>
  <c r="E1127" i="2" s="1"/>
  <c r="I1128" i="2"/>
  <c r="E1128" i="2" s="1"/>
  <c r="I1129" i="2"/>
  <c r="E1129" i="2" s="1"/>
  <c r="I1130" i="2"/>
  <c r="E1130" i="2" s="1"/>
  <c r="I1131" i="2"/>
  <c r="E1131" i="2" s="1"/>
  <c r="I1132" i="2"/>
  <c r="E1132" i="2" s="1"/>
  <c r="I1133" i="2"/>
  <c r="E1133" i="2" s="1"/>
  <c r="I1134" i="2"/>
  <c r="E1134" i="2" s="1"/>
  <c r="I1135" i="2"/>
  <c r="E1135" i="2" s="1"/>
  <c r="I1136" i="2"/>
  <c r="E1136" i="2" s="1"/>
  <c r="I1137" i="2"/>
  <c r="E1137" i="2" s="1"/>
  <c r="I1122" i="2"/>
  <c r="E1122" i="2" s="1"/>
  <c r="I1123" i="2"/>
  <c r="E1123" i="2" s="1"/>
  <c r="I1124" i="2"/>
  <c r="E1124" i="2" s="1"/>
  <c r="I1125" i="2"/>
  <c r="E1125" i="2" s="1"/>
  <c r="I1126" i="2"/>
  <c r="E1126" i="2" s="1"/>
  <c r="I1094" i="2"/>
  <c r="E1094" i="2" s="1"/>
  <c r="I1095" i="2"/>
  <c r="E1095" i="2" s="1"/>
  <c r="I1096" i="2"/>
  <c r="E1096" i="2" s="1"/>
  <c r="I1097" i="2"/>
  <c r="E1097" i="2" s="1"/>
  <c r="I1098" i="2"/>
  <c r="E1098" i="2" s="1"/>
  <c r="I1099" i="2"/>
  <c r="E1099" i="2" s="1"/>
  <c r="I1100" i="2"/>
  <c r="E1100" i="2" s="1"/>
  <c r="I1101" i="2"/>
  <c r="E1101" i="2" s="1"/>
  <c r="I1102" i="2"/>
  <c r="E1102" i="2" s="1"/>
  <c r="I1103" i="2"/>
  <c r="E1103" i="2" s="1"/>
  <c r="I1104" i="2"/>
  <c r="E1104" i="2" s="1"/>
  <c r="I1105" i="2"/>
  <c r="E1105" i="2" s="1"/>
  <c r="I1106" i="2"/>
  <c r="E1106" i="2" s="1"/>
  <c r="I1107" i="2"/>
  <c r="E1107" i="2" s="1"/>
  <c r="I1108" i="2"/>
  <c r="E1108" i="2" s="1"/>
  <c r="I1109" i="2"/>
  <c r="E1109" i="2" s="1"/>
  <c r="I1110" i="2"/>
  <c r="E1110" i="2" s="1"/>
  <c r="I1111" i="2"/>
  <c r="E1111" i="2" s="1"/>
  <c r="I1112" i="2"/>
  <c r="E1112" i="2" s="1"/>
  <c r="I1113" i="2"/>
  <c r="E1113" i="2" s="1"/>
  <c r="I1114" i="2"/>
  <c r="E1114" i="2" s="1"/>
  <c r="I1115" i="2"/>
  <c r="E1115" i="2" s="1"/>
  <c r="I1116" i="2"/>
  <c r="E1116" i="2" s="1"/>
  <c r="I1117" i="2"/>
  <c r="E1117" i="2" s="1"/>
  <c r="I1118" i="2"/>
  <c r="E1118" i="2" s="1"/>
  <c r="I1119" i="2"/>
  <c r="E1119" i="2" s="1"/>
  <c r="I1120" i="2"/>
  <c r="E1120" i="2" s="1"/>
  <c r="I1121" i="2"/>
  <c r="E1121" i="2" s="1"/>
  <c r="I1091" i="2"/>
  <c r="E1091" i="2" s="1"/>
  <c r="I1092" i="2"/>
  <c r="E1092" i="2" s="1"/>
  <c r="I1093" i="2"/>
  <c r="E1093" i="2" s="1"/>
  <c r="I1086" i="2"/>
  <c r="E1086" i="2" s="1"/>
  <c r="I1087" i="2"/>
  <c r="E1087" i="2" s="1"/>
  <c r="I1088" i="2"/>
  <c r="E1088" i="2" s="1"/>
  <c r="I1089" i="2"/>
  <c r="E1089" i="2" s="1"/>
  <c r="I1090" i="2"/>
  <c r="E1090" i="2" s="1"/>
  <c r="I1060" i="2"/>
  <c r="E1060" i="2" s="1"/>
  <c r="I1061" i="2"/>
  <c r="E1061" i="2" s="1"/>
  <c r="I1062" i="2"/>
  <c r="E1062" i="2" s="1"/>
  <c r="I1063" i="2"/>
  <c r="E1063" i="2" s="1"/>
  <c r="I1064" i="2"/>
  <c r="E1064" i="2" s="1"/>
  <c r="I1065" i="2"/>
  <c r="E1065" i="2" s="1"/>
  <c r="I1066" i="2"/>
  <c r="E1066" i="2" s="1"/>
  <c r="I1067" i="2"/>
  <c r="E1067" i="2" s="1"/>
  <c r="I1068" i="2"/>
  <c r="E1068" i="2" s="1"/>
  <c r="I1069" i="2"/>
  <c r="E1069" i="2" s="1"/>
  <c r="I1070" i="2"/>
  <c r="E1070" i="2" s="1"/>
  <c r="I1071" i="2"/>
  <c r="E1071" i="2" s="1"/>
  <c r="I1072" i="2"/>
  <c r="E1072" i="2" s="1"/>
  <c r="I1073" i="2"/>
  <c r="E1073" i="2" s="1"/>
  <c r="I1074" i="2"/>
  <c r="E1074" i="2" s="1"/>
  <c r="I1075" i="2"/>
  <c r="E1075" i="2" s="1"/>
  <c r="I1076" i="2"/>
  <c r="E1076" i="2" s="1"/>
  <c r="I1077" i="2"/>
  <c r="E1077" i="2" s="1"/>
  <c r="I1078" i="2"/>
  <c r="E1078" i="2" s="1"/>
  <c r="I1079" i="2"/>
  <c r="E1079" i="2" s="1"/>
  <c r="I1080" i="2"/>
  <c r="E1080" i="2" s="1"/>
  <c r="I1081" i="2"/>
  <c r="E1081" i="2" s="1"/>
  <c r="I1082" i="2"/>
  <c r="E1082" i="2" s="1"/>
  <c r="I1083" i="2"/>
  <c r="E1083" i="2" s="1"/>
  <c r="I1084" i="2"/>
  <c r="E1084" i="2" s="1"/>
  <c r="I1085" i="2"/>
  <c r="E1085" i="2" s="1"/>
  <c r="I1055" i="2"/>
  <c r="E1055" i="2" s="1"/>
  <c r="I1056" i="2"/>
  <c r="E1056" i="2" s="1"/>
  <c r="I1057" i="2"/>
  <c r="E1057" i="2" s="1"/>
  <c r="I1058" i="2"/>
  <c r="E1058" i="2" s="1"/>
  <c r="I1059" i="2"/>
  <c r="E1059" i="2" s="1"/>
  <c r="I1029" i="2"/>
  <c r="E1029" i="2" s="1"/>
  <c r="I1030" i="2"/>
  <c r="E1030" i="2" s="1"/>
  <c r="I1031" i="2"/>
  <c r="E1031" i="2" s="1"/>
  <c r="I1032" i="2"/>
  <c r="E1032" i="2" s="1"/>
  <c r="I1033" i="2"/>
  <c r="E1033" i="2" s="1"/>
  <c r="I1034" i="2"/>
  <c r="E1034" i="2" s="1"/>
  <c r="I1035" i="2"/>
  <c r="E1035" i="2" s="1"/>
  <c r="I1036" i="2"/>
  <c r="E1036" i="2" s="1"/>
  <c r="I1037" i="2"/>
  <c r="E1037" i="2" s="1"/>
  <c r="I1038" i="2"/>
  <c r="E1038" i="2" s="1"/>
  <c r="I1039" i="2"/>
  <c r="E1039" i="2" s="1"/>
  <c r="I1040" i="2"/>
  <c r="E1040" i="2" s="1"/>
  <c r="I1041" i="2"/>
  <c r="E1041" i="2" s="1"/>
  <c r="I1042" i="2"/>
  <c r="E1042" i="2" s="1"/>
  <c r="I1043" i="2"/>
  <c r="E1043" i="2" s="1"/>
  <c r="I1044" i="2"/>
  <c r="E1044" i="2" s="1"/>
  <c r="I1045" i="2"/>
  <c r="E1045" i="2" s="1"/>
  <c r="I1046" i="2"/>
  <c r="E1046" i="2" s="1"/>
  <c r="I1047" i="2"/>
  <c r="E1047" i="2" s="1"/>
  <c r="I1048" i="2"/>
  <c r="E1048" i="2" s="1"/>
  <c r="I1049" i="2"/>
  <c r="E1049" i="2" s="1"/>
  <c r="I1050" i="2"/>
  <c r="E1050" i="2" s="1"/>
  <c r="I1051" i="2"/>
  <c r="E1051" i="2" s="1"/>
  <c r="I1052" i="2"/>
  <c r="E1052" i="2" s="1"/>
  <c r="I1053" i="2"/>
  <c r="E1053" i="2" s="1"/>
  <c r="I1054" i="2"/>
  <c r="E1054" i="2" s="1"/>
  <c r="I1025" i="2"/>
  <c r="E1025" i="2" s="1"/>
  <c r="I1026" i="2"/>
  <c r="E1026" i="2" s="1"/>
  <c r="I1027" i="2"/>
  <c r="E1027" i="2" s="1"/>
  <c r="I1028" i="2"/>
  <c r="E1028" i="2" s="1"/>
  <c r="I1000" i="2"/>
  <c r="E1000" i="2" s="1"/>
  <c r="I1001" i="2"/>
  <c r="E1001" i="2" s="1"/>
  <c r="I1002" i="2"/>
  <c r="E1002" i="2" s="1"/>
  <c r="I1003" i="2"/>
  <c r="E1003" i="2" s="1"/>
  <c r="I1004" i="2"/>
  <c r="E1004" i="2" s="1"/>
  <c r="I1005" i="2"/>
  <c r="E1005" i="2" s="1"/>
  <c r="I1006" i="2"/>
  <c r="E1006" i="2" s="1"/>
  <c r="I1007" i="2"/>
  <c r="E1007" i="2" s="1"/>
  <c r="I1008" i="2"/>
  <c r="E1008" i="2" s="1"/>
  <c r="I1009" i="2"/>
  <c r="E1009" i="2" s="1"/>
  <c r="I1010" i="2"/>
  <c r="E1010" i="2" s="1"/>
  <c r="I1011" i="2"/>
  <c r="E1011" i="2" s="1"/>
  <c r="I1012" i="2"/>
  <c r="E1012" i="2" s="1"/>
  <c r="I1013" i="2"/>
  <c r="E1013" i="2" s="1"/>
  <c r="I1014" i="2"/>
  <c r="E1014" i="2" s="1"/>
  <c r="I1015" i="2"/>
  <c r="E1015" i="2" s="1"/>
  <c r="I1016" i="2"/>
  <c r="E1016" i="2" s="1"/>
  <c r="I1017" i="2"/>
  <c r="E1017" i="2" s="1"/>
  <c r="I1018" i="2"/>
  <c r="E1018" i="2" s="1"/>
  <c r="I1019" i="2"/>
  <c r="E1019" i="2" s="1"/>
  <c r="I1020" i="2"/>
  <c r="E1020" i="2" s="1"/>
  <c r="I1021" i="2"/>
  <c r="E1021" i="2" s="1"/>
  <c r="I1022" i="2"/>
  <c r="E1022" i="2" s="1"/>
  <c r="I1023" i="2"/>
  <c r="E1023" i="2" s="1"/>
  <c r="I1024" i="2"/>
  <c r="E1024" i="2" s="1"/>
  <c r="I997" i="2"/>
  <c r="E997" i="2" s="1"/>
  <c r="I998" i="2"/>
  <c r="E998" i="2" s="1"/>
  <c r="I999" i="2"/>
  <c r="E999" i="2" s="1"/>
  <c r="I972" i="2"/>
  <c r="E972" i="2" s="1"/>
  <c r="I973" i="2"/>
  <c r="E973" i="2" s="1"/>
  <c r="I974" i="2"/>
  <c r="E974" i="2" s="1"/>
  <c r="I975" i="2"/>
  <c r="E975" i="2" s="1"/>
  <c r="I976" i="2"/>
  <c r="E976" i="2" s="1"/>
  <c r="I977" i="2"/>
  <c r="E977" i="2" s="1"/>
  <c r="I978" i="2"/>
  <c r="E978" i="2" s="1"/>
  <c r="I979" i="2"/>
  <c r="E979" i="2" s="1"/>
  <c r="I980" i="2"/>
  <c r="E980" i="2" s="1"/>
  <c r="I981" i="2"/>
  <c r="E981" i="2" s="1"/>
  <c r="I982" i="2"/>
  <c r="E982" i="2" s="1"/>
  <c r="I983" i="2"/>
  <c r="E983" i="2" s="1"/>
  <c r="I984" i="2"/>
  <c r="E984" i="2" s="1"/>
  <c r="I985" i="2"/>
  <c r="E985" i="2" s="1"/>
  <c r="I986" i="2"/>
  <c r="E986" i="2" s="1"/>
  <c r="I987" i="2"/>
  <c r="E987" i="2" s="1"/>
  <c r="I988" i="2"/>
  <c r="E988" i="2" s="1"/>
  <c r="I989" i="2"/>
  <c r="E989" i="2" s="1"/>
  <c r="I990" i="2"/>
  <c r="E990" i="2" s="1"/>
  <c r="I991" i="2"/>
  <c r="E991" i="2" s="1"/>
  <c r="I992" i="2"/>
  <c r="E992" i="2" s="1"/>
  <c r="I993" i="2"/>
  <c r="E993" i="2" s="1"/>
  <c r="I994" i="2"/>
  <c r="E994" i="2" s="1"/>
  <c r="I995" i="2"/>
  <c r="E995" i="2" s="1"/>
  <c r="I996" i="2"/>
  <c r="E996" i="2" s="1"/>
  <c r="I965" i="2"/>
  <c r="E965" i="2" s="1"/>
  <c r="I966" i="2"/>
  <c r="E966" i="2" s="1"/>
  <c r="I967" i="2"/>
  <c r="E967" i="2" s="1"/>
  <c r="I968" i="2"/>
  <c r="E968" i="2" s="1"/>
  <c r="I969" i="2"/>
  <c r="E969" i="2" s="1"/>
  <c r="I970" i="2"/>
  <c r="E970" i="2" s="1"/>
  <c r="I971" i="2"/>
  <c r="E971" i="2" s="1"/>
  <c r="I961" i="2"/>
  <c r="E961" i="2" s="1"/>
  <c r="I962" i="2"/>
  <c r="E962" i="2" s="1"/>
  <c r="I963" i="2"/>
  <c r="E963" i="2" s="1"/>
  <c r="I964" i="2"/>
  <c r="E964" i="2" s="1"/>
  <c r="I937" i="2"/>
  <c r="E937" i="2" s="1"/>
  <c r="I938" i="2"/>
  <c r="E938" i="2" s="1"/>
  <c r="I939" i="2"/>
  <c r="E939" i="2" s="1"/>
  <c r="I940" i="2"/>
  <c r="E940" i="2" s="1"/>
  <c r="I941" i="2"/>
  <c r="E941" i="2" s="1"/>
  <c r="I942" i="2"/>
  <c r="E942" i="2" s="1"/>
  <c r="I943" i="2"/>
  <c r="E943" i="2" s="1"/>
  <c r="I944" i="2"/>
  <c r="E944" i="2" s="1"/>
  <c r="I945" i="2"/>
  <c r="E945" i="2" s="1"/>
  <c r="I946" i="2"/>
  <c r="E946" i="2" s="1"/>
  <c r="I947" i="2"/>
  <c r="E947" i="2" s="1"/>
  <c r="I948" i="2"/>
  <c r="E948" i="2" s="1"/>
  <c r="I949" i="2"/>
  <c r="E949" i="2" s="1"/>
  <c r="I950" i="2"/>
  <c r="E950" i="2" s="1"/>
  <c r="I951" i="2"/>
  <c r="E951" i="2" s="1"/>
  <c r="I952" i="2"/>
  <c r="E952" i="2" s="1"/>
  <c r="I953" i="2"/>
  <c r="E953" i="2" s="1"/>
  <c r="I954" i="2"/>
  <c r="E954" i="2" s="1"/>
  <c r="I955" i="2"/>
  <c r="E955" i="2" s="1"/>
  <c r="I956" i="2"/>
  <c r="E956" i="2" s="1"/>
  <c r="I957" i="2"/>
  <c r="E957" i="2" s="1"/>
  <c r="I958" i="2"/>
  <c r="E958" i="2" s="1"/>
  <c r="I959" i="2"/>
  <c r="E959" i="2" s="1"/>
  <c r="I960" i="2"/>
  <c r="E960" i="2" s="1"/>
  <c r="I927" i="2"/>
  <c r="E927" i="2" s="1"/>
  <c r="I928" i="2"/>
  <c r="E928" i="2" s="1"/>
  <c r="I929" i="2"/>
  <c r="E929" i="2" s="1"/>
  <c r="I930" i="2"/>
  <c r="E930" i="2" s="1"/>
  <c r="I931" i="2"/>
  <c r="E931" i="2" s="1"/>
  <c r="I932" i="2"/>
  <c r="E932" i="2" s="1"/>
  <c r="I933" i="2"/>
  <c r="E933" i="2" s="1"/>
  <c r="I934" i="2"/>
  <c r="E934" i="2" s="1"/>
  <c r="I935" i="2"/>
  <c r="E935" i="2" s="1"/>
  <c r="I936" i="2"/>
  <c r="E936" i="2" s="1"/>
  <c r="I899" i="2"/>
  <c r="E899" i="2" s="1"/>
  <c r="I900" i="2"/>
  <c r="E900" i="2" s="1"/>
  <c r="I901" i="2"/>
  <c r="E901" i="2" s="1"/>
  <c r="I902" i="2"/>
  <c r="E902" i="2" s="1"/>
  <c r="I903" i="2"/>
  <c r="E903" i="2" s="1"/>
  <c r="I904" i="2"/>
  <c r="E904" i="2" s="1"/>
  <c r="I905" i="2"/>
  <c r="E905" i="2" s="1"/>
  <c r="I906" i="2"/>
  <c r="E906" i="2" s="1"/>
  <c r="I907" i="2"/>
  <c r="E907" i="2" s="1"/>
  <c r="I908" i="2"/>
  <c r="E908" i="2" s="1"/>
  <c r="I909" i="2"/>
  <c r="E909" i="2" s="1"/>
  <c r="I910" i="2"/>
  <c r="E910" i="2" s="1"/>
  <c r="I911" i="2"/>
  <c r="E911" i="2" s="1"/>
  <c r="I912" i="2"/>
  <c r="E912" i="2" s="1"/>
  <c r="I913" i="2"/>
  <c r="E913" i="2" s="1"/>
  <c r="I914" i="2"/>
  <c r="E914" i="2" s="1"/>
  <c r="I915" i="2"/>
  <c r="E915" i="2" s="1"/>
  <c r="I916" i="2"/>
  <c r="E916" i="2" s="1"/>
  <c r="I917" i="2"/>
  <c r="E917" i="2" s="1"/>
  <c r="I918" i="2"/>
  <c r="E918" i="2" s="1"/>
  <c r="I919" i="2"/>
  <c r="E919" i="2" s="1"/>
  <c r="I920" i="2"/>
  <c r="E920" i="2" s="1"/>
  <c r="I921" i="2"/>
  <c r="E921" i="2" s="1"/>
  <c r="I922" i="2"/>
  <c r="E922" i="2" s="1"/>
  <c r="I923" i="2"/>
  <c r="E923" i="2" s="1"/>
  <c r="I924" i="2"/>
  <c r="E924" i="2" s="1"/>
  <c r="I925" i="2"/>
  <c r="E925" i="2" s="1"/>
  <c r="I926" i="2"/>
  <c r="E926" i="2" s="1"/>
  <c r="I898" i="2"/>
  <c r="E898" i="2" s="1"/>
  <c r="I895" i="2"/>
  <c r="E895" i="2" s="1"/>
  <c r="I896" i="2"/>
  <c r="E896" i="2" s="1"/>
  <c r="I897" i="2"/>
  <c r="E897" i="2" s="1"/>
  <c r="I874" i="2"/>
  <c r="E874" i="2" s="1"/>
  <c r="I875" i="2"/>
  <c r="E875" i="2" s="1"/>
  <c r="I876" i="2"/>
  <c r="E876" i="2" s="1"/>
  <c r="I877" i="2"/>
  <c r="E877" i="2" s="1"/>
  <c r="I878" i="2"/>
  <c r="E878" i="2" s="1"/>
  <c r="I879" i="2"/>
  <c r="E879" i="2" s="1"/>
  <c r="I880" i="2"/>
  <c r="E880" i="2" s="1"/>
  <c r="I881" i="2"/>
  <c r="E881" i="2" s="1"/>
  <c r="I882" i="2"/>
  <c r="E882" i="2" s="1"/>
  <c r="I883" i="2"/>
  <c r="E883" i="2" s="1"/>
  <c r="I884" i="2"/>
  <c r="E884" i="2" s="1"/>
  <c r="I885" i="2"/>
  <c r="E885" i="2" s="1"/>
  <c r="I886" i="2"/>
  <c r="E886" i="2" s="1"/>
  <c r="I887" i="2"/>
  <c r="E887" i="2" s="1"/>
  <c r="I888" i="2"/>
  <c r="E888" i="2" s="1"/>
  <c r="I889" i="2"/>
  <c r="E889" i="2" s="1"/>
  <c r="I890" i="2"/>
  <c r="E890" i="2" s="1"/>
  <c r="I891" i="2"/>
  <c r="E891" i="2" s="1"/>
  <c r="I892" i="2"/>
  <c r="E892" i="2" s="1"/>
  <c r="I893" i="2"/>
  <c r="E893" i="2" s="1"/>
  <c r="I894" i="2"/>
  <c r="E894" i="2" s="1"/>
  <c r="I873" i="2"/>
  <c r="E873" i="2" s="1"/>
  <c r="I868" i="2"/>
  <c r="E868" i="2" s="1"/>
  <c r="I869" i="2"/>
  <c r="E869" i="2" s="1"/>
  <c r="I870" i="2"/>
  <c r="E870" i="2" s="1"/>
  <c r="I871" i="2"/>
  <c r="E871" i="2" s="1"/>
  <c r="I872" i="2"/>
  <c r="E872" i="2" s="1"/>
  <c r="I811" i="2"/>
  <c r="E811" i="2" s="1"/>
  <c r="I812" i="2"/>
  <c r="E812" i="2" s="1"/>
  <c r="I813" i="2"/>
  <c r="E813" i="2" s="1"/>
  <c r="I814" i="2"/>
  <c r="E814" i="2" s="1"/>
  <c r="I815" i="2"/>
  <c r="E815" i="2" s="1"/>
  <c r="I816" i="2"/>
  <c r="E816" i="2" s="1"/>
  <c r="I817" i="2"/>
  <c r="E817" i="2" s="1"/>
  <c r="I818" i="2"/>
  <c r="E818" i="2" s="1"/>
  <c r="I819" i="2"/>
  <c r="E819" i="2" s="1"/>
  <c r="I820" i="2"/>
  <c r="E820" i="2" s="1"/>
  <c r="I821" i="2"/>
  <c r="E821" i="2" s="1"/>
  <c r="I822" i="2"/>
  <c r="E822" i="2" s="1"/>
  <c r="I823" i="2"/>
  <c r="E823" i="2" s="1"/>
  <c r="I824" i="2"/>
  <c r="E824" i="2" s="1"/>
  <c r="I825" i="2"/>
  <c r="E825" i="2" s="1"/>
  <c r="I826" i="2"/>
  <c r="E826" i="2" s="1"/>
  <c r="I827" i="2"/>
  <c r="E827" i="2" s="1"/>
  <c r="I828" i="2"/>
  <c r="E828" i="2" s="1"/>
  <c r="I829" i="2"/>
  <c r="E829" i="2" s="1"/>
  <c r="I830" i="2"/>
  <c r="E830" i="2" s="1"/>
  <c r="I831" i="2"/>
  <c r="E831" i="2" s="1"/>
  <c r="I832" i="2"/>
  <c r="E832" i="2" s="1"/>
  <c r="I833" i="2"/>
  <c r="E833" i="2" s="1"/>
  <c r="I834" i="2"/>
  <c r="E834" i="2" s="1"/>
  <c r="I835" i="2"/>
  <c r="E835" i="2" s="1"/>
  <c r="I836" i="2"/>
  <c r="E836" i="2" s="1"/>
  <c r="I837" i="2"/>
  <c r="E837" i="2" s="1"/>
  <c r="I838" i="2"/>
  <c r="E838" i="2" s="1"/>
  <c r="I839" i="2"/>
  <c r="E839" i="2" s="1"/>
  <c r="I840" i="2"/>
  <c r="E840" i="2" s="1"/>
  <c r="I841" i="2"/>
  <c r="E841" i="2" s="1"/>
  <c r="I842" i="2"/>
  <c r="E842" i="2" s="1"/>
  <c r="I843" i="2"/>
  <c r="E843" i="2" s="1"/>
  <c r="I844" i="2"/>
  <c r="E844" i="2" s="1"/>
  <c r="I845" i="2"/>
  <c r="E845" i="2" s="1"/>
  <c r="I846" i="2"/>
  <c r="E846" i="2" s="1"/>
  <c r="I847" i="2"/>
  <c r="E847" i="2" s="1"/>
  <c r="I848" i="2"/>
  <c r="E848" i="2" s="1"/>
  <c r="I849" i="2"/>
  <c r="E849" i="2" s="1"/>
  <c r="I850" i="2"/>
  <c r="E850" i="2" s="1"/>
  <c r="I851" i="2"/>
  <c r="E851" i="2" s="1"/>
  <c r="I852" i="2"/>
  <c r="E852" i="2" s="1"/>
  <c r="I853" i="2"/>
  <c r="E853" i="2" s="1"/>
  <c r="I854" i="2"/>
  <c r="E854" i="2" s="1"/>
  <c r="I855" i="2"/>
  <c r="E855" i="2" s="1"/>
  <c r="I856" i="2"/>
  <c r="E856" i="2" s="1"/>
  <c r="I857" i="2"/>
  <c r="E857" i="2" s="1"/>
  <c r="I858" i="2"/>
  <c r="E858" i="2" s="1"/>
  <c r="I859" i="2"/>
  <c r="E859" i="2" s="1"/>
  <c r="I860" i="2"/>
  <c r="E860" i="2" s="1"/>
  <c r="I861" i="2"/>
  <c r="E861" i="2" s="1"/>
  <c r="I808" i="2"/>
  <c r="E808" i="2" s="1"/>
  <c r="I790" i="2"/>
  <c r="E790" i="2" s="1"/>
  <c r="I791" i="2"/>
  <c r="E791" i="2" s="1"/>
  <c r="I792" i="2"/>
  <c r="E792" i="2" s="1"/>
  <c r="I793" i="2"/>
  <c r="E793" i="2" s="1"/>
  <c r="I794" i="2"/>
  <c r="E794" i="2" s="1"/>
  <c r="I795" i="2"/>
  <c r="E795" i="2" s="1"/>
  <c r="I796" i="2"/>
  <c r="E796" i="2" s="1"/>
  <c r="I797" i="2"/>
  <c r="E797" i="2" s="1"/>
  <c r="I798" i="2"/>
  <c r="E798" i="2" s="1"/>
  <c r="I799" i="2"/>
  <c r="E799" i="2" s="1"/>
  <c r="I800" i="2"/>
  <c r="E800" i="2" s="1"/>
  <c r="I801" i="2"/>
  <c r="E801" i="2" s="1"/>
  <c r="I802" i="2"/>
  <c r="E802" i="2" s="1"/>
  <c r="I803" i="2"/>
  <c r="E803" i="2" s="1"/>
  <c r="I804" i="2"/>
  <c r="E804" i="2" s="1"/>
  <c r="I805" i="2"/>
  <c r="E805" i="2" s="1"/>
  <c r="I806" i="2"/>
  <c r="E806" i="2" s="1"/>
  <c r="I807" i="2"/>
  <c r="E807" i="2" s="1"/>
  <c r="I783" i="2"/>
  <c r="E783" i="2" s="1"/>
  <c r="I784" i="2"/>
  <c r="E784" i="2" s="1"/>
  <c r="I785" i="2"/>
  <c r="E785" i="2" s="1"/>
  <c r="I742" i="2"/>
  <c r="E742" i="2" s="1"/>
  <c r="I743" i="2"/>
  <c r="E743" i="2" s="1"/>
  <c r="I744" i="2"/>
  <c r="E744" i="2" s="1"/>
  <c r="I745" i="2"/>
  <c r="E745" i="2" s="1"/>
  <c r="I746" i="2"/>
  <c r="E746" i="2" s="1"/>
  <c r="I747" i="2"/>
  <c r="E747" i="2" s="1"/>
  <c r="I748" i="2"/>
  <c r="E748" i="2" s="1"/>
  <c r="I749" i="2"/>
  <c r="E749" i="2" s="1"/>
  <c r="I750" i="2"/>
  <c r="E750" i="2" s="1"/>
  <c r="I751" i="2"/>
  <c r="E751" i="2" s="1"/>
  <c r="I752" i="2"/>
  <c r="E752" i="2" s="1"/>
  <c r="I753" i="2"/>
  <c r="E753" i="2" s="1"/>
  <c r="I754" i="2"/>
  <c r="E754" i="2" s="1"/>
  <c r="I755" i="2"/>
  <c r="E755" i="2" s="1"/>
  <c r="I756" i="2"/>
  <c r="E756" i="2" s="1"/>
  <c r="I757" i="2"/>
  <c r="E757" i="2" s="1"/>
  <c r="I758" i="2"/>
  <c r="E758" i="2" s="1"/>
  <c r="I759" i="2"/>
  <c r="E759" i="2" s="1"/>
  <c r="I760" i="2"/>
  <c r="E760" i="2" s="1"/>
  <c r="I761" i="2"/>
  <c r="E761" i="2" s="1"/>
  <c r="I762" i="2"/>
  <c r="E762" i="2" s="1"/>
  <c r="I763" i="2"/>
  <c r="E763" i="2" s="1"/>
  <c r="I764" i="2"/>
  <c r="E764" i="2" s="1"/>
  <c r="I765" i="2"/>
  <c r="E765" i="2" s="1"/>
  <c r="I766" i="2"/>
  <c r="E766" i="2" s="1"/>
  <c r="I767" i="2"/>
  <c r="E767" i="2" s="1"/>
  <c r="I768" i="2"/>
  <c r="E768" i="2" s="1"/>
  <c r="I769" i="2"/>
  <c r="E769" i="2" s="1"/>
  <c r="I770" i="2"/>
  <c r="E770" i="2" s="1"/>
  <c r="I771" i="2"/>
  <c r="E771" i="2" s="1"/>
  <c r="I772" i="2"/>
  <c r="E772" i="2" s="1"/>
  <c r="I773" i="2"/>
  <c r="E773" i="2" s="1"/>
  <c r="I774" i="2"/>
  <c r="E774" i="2" s="1"/>
  <c r="I775" i="2"/>
  <c r="E775" i="2" s="1"/>
  <c r="I776" i="2"/>
  <c r="E776" i="2" s="1"/>
  <c r="I729" i="2"/>
  <c r="E729" i="2" s="1"/>
  <c r="I777" i="2"/>
  <c r="E777" i="2" s="1"/>
  <c r="I731" i="2"/>
  <c r="E731" i="2" s="1"/>
  <c r="I778" i="2"/>
  <c r="E778" i="2" s="1"/>
  <c r="I779" i="2"/>
  <c r="E779" i="2" s="1"/>
  <c r="I780" i="2"/>
  <c r="E780" i="2" s="1"/>
  <c r="I781" i="2"/>
  <c r="E781" i="2" s="1"/>
  <c r="I782" i="2"/>
  <c r="E782" i="2" s="1"/>
  <c r="I735" i="2"/>
  <c r="E735" i="2" s="1"/>
  <c r="I736" i="2"/>
  <c r="E736" i="2" s="1"/>
  <c r="I737" i="2"/>
  <c r="E737" i="2" s="1"/>
  <c r="I738" i="2"/>
  <c r="E738" i="2" s="1"/>
  <c r="I739" i="2"/>
  <c r="E739" i="2" s="1"/>
  <c r="I740" i="2"/>
  <c r="E740" i="2" s="1"/>
  <c r="I741" i="2"/>
  <c r="E741" i="2" s="1"/>
  <c r="I733" i="2"/>
  <c r="E733" i="2" s="1"/>
  <c r="I734" i="2"/>
  <c r="E734" i="2" s="1"/>
  <c r="I862" i="2"/>
  <c r="E862" i="2" s="1"/>
  <c r="I728" i="2"/>
  <c r="E728" i="2" s="1"/>
  <c r="I730" i="2"/>
  <c r="E730" i="2" s="1"/>
  <c r="I732" i="2"/>
  <c r="E732" i="2" s="1"/>
  <c r="I712" i="2"/>
  <c r="E712" i="2" s="1"/>
  <c r="I713" i="2"/>
  <c r="E713" i="2" s="1"/>
  <c r="I714" i="2"/>
  <c r="E714" i="2" s="1"/>
  <c r="I809" i="2"/>
  <c r="E809" i="2" s="1"/>
  <c r="I715" i="2"/>
  <c r="E715" i="2" s="1"/>
  <c r="I716" i="2"/>
  <c r="E716" i="2" s="1"/>
  <c r="I717" i="2"/>
  <c r="E717" i="2" s="1"/>
  <c r="I718" i="2"/>
  <c r="E718" i="2" s="1"/>
  <c r="I719" i="2"/>
  <c r="E719" i="2" s="1"/>
  <c r="I720" i="2"/>
  <c r="E720" i="2" s="1"/>
  <c r="I721" i="2"/>
  <c r="E721" i="2" s="1"/>
  <c r="I722" i="2"/>
  <c r="E722" i="2" s="1"/>
  <c r="I723" i="2"/>
  <c r="E723" i="2" s="1"/>
  <c r="I724" i="2"/>
  <c r="E724" i="2" s="1"/>
  <c r="I725" i="2"/>
  <c r="E725" i="2" s="1"/>
  <c r="I726" i="2"/>
  <c r="E726" i="2" s="1"/>
  <c r="I680" i="2"/>
  <c r="E680" i="2" s="1"/>
  <c r="I683" i="2"/>
  <c r="E683" i="2" s="1"/>
  <c r="I684" i="2"/>
  <c r="E684" i="2" s="1"/>
  <c r="I685" i="2"/>
  <c r="E685" i="2" s="1"/>
  <c r="I727" i="2"/>
  <c r="E727" i="2" s="1"/>
  <c r="I675" i="2"/>
  <c r="E675" i="2" s="1"/>
  <c r="I688" i="2"/>
  <c r="E688" i="2" s="1"/>
  <c r="I689" i="2"/>
  <c r="E689" i="2" s="1"/>
  <c r="I690" i="2"/>
  <c r="E690" i="2" s="1"/>
  <c r="I705" i="2"/>
  <c r="E705" i="2" s="1"/>
  <c r="I706" i="2"/>
  <c r="E706" i="2" s="1"/>
  <c r="I707" i="2"/>
  <c r="E707" i="2" s="1"/>
  <c r="I708" i="2"/>
  <c r="E708" i="2" s="1"/>
  <c r="I709" i="2"/>
  <c r="E709" i="2" s="1"/>
  <c r="I710" i="2"/>
  <c r="E710" i="2" s="1"/>
  <c r="I711" i="2"/>
  <c r="E711" i="2" s="1"/>
  <c r="I702" i="2"/>
  <c r="E702" i="2" s="1"/>
  <c r="I703" i="2"/>
  <c r="E703" i="2" s="1"/>
  <c r="I704" i="2"/>
  <c r="E704" i="2" s="1"/>
  <c r="I625" i="2"/>
  <c r="E625" i="2" s="1"/>
  <c r="I626" i="2"/>
  <c r="E626" i="2" s="1"/>
  <c r="I627" i="2"/>
  <c r="E627" i="2" s="1"/>
  <c r="I628" i="2"/>
  <c r="E628" i="2" s="1"/>
  <c r="I629" i="2"/>
  <c r="E629" i="2" s="1"/>
  <c r="I630" i="2"/>
  <c r="E630" i="2" s="1"/>
  <c r="I605" i="2"/>
  <c r="E605" i="2" s="1"/>
  <c r="I631" i="2"/>
  <c r="E631" i="2" s="1"/>
  <c r="I632" i="2"/>
  <c r="E632" i="2" s="1"/>
  <c r="I633" i="2"/>
  <c r="E633" i="2" s="1"/>
  <c r="I634" i="2"/>
  <c r="E634" i="2" s="1"/>
  <c r="I635" i="2"/>
  <c r="E635" i="2" s="1"/>
  <c r="I636" i="2"/>
  <c r="E636" i="2" s="1"/>
  <c r="I637" i="2"/>
  <c r="E637" i="2" s="1"/>
  <c r="I638" i="2"/>
  <c r="E638" i="2" s="1"/>
  <c r="I639" i="2"/>
  <c r="E639" i="2" s="1"/>
  <c r="I640" i="2"/>
  <c r="E640" i="2" s="1"/>
  <c r="I641" i="2"/>
  <c r="E641" i="2" s="1"/>
  <c r="I642" i="2"/>
  <c r="E642" i="2" s="1"/>
  <c r="I643" i="2"/>
  <c r="E643" i="2" s="1"/>
  <c r="I644" i="2"/>
  <c r="E644" i="2" s="1"/>
  <c r="I645" i="2"/>
  <c r="E645" i="2" s="1"/>
  <c r="I646" i="2"/>
  <c r="E646" i="2" s="1"/>
  <c r="I647" i="2"/>
  <c r="E647" i="2" s="1"/>
  <c r="I648" i="2"/>
  <c r="E648" i="2" s="1"/>
  <c r="I649" i="2"/>
  <c r="E649" i="2" s="1"/>
  <c r="I650" i="2"/>
  <c r="E650" i="2" s="1"/>
  <c r="I651" i="2"/>
  <c r="E651" i="2" s="1"/>
  <c r="I652" i="2"/>
  <c r="E652" i="2" s="1"/>
  <c r="I653" i="2"/>
  <c r="E653" i="2" s="1"/>
  <c r="I654" i="2"/>
  <c r="E654" i="2" s="1"/>
  <c r="I655" i="2"/>
  <c r="E655" i="2" s="1"/>
  <c r="I656" i="2"/>
  <c r="E656" i="2" s="1"/>
  <c r="I657" i="2"/>
  <c r="E657" i="2" s="1"/>
  <c r="I658" i="2"/>
  <c r="E658" i="2" s="1"/>
  <c r="I659" i="2"/>
  <c r="E659" i="2" s="1"/>
  <c r="I660" i="2"/>
  <c r="E660" i="2" s="1"/>
  <c r="I676" i="2"/>
  <c r="E676" i="2" s="1"/>
  <c r="I671" i="2"/>
  <c r="E671" i="2" s="1"/>
  <c r="I672" i="2"/>
  <c r="E672" i="2" s="1"/>
  <c r="I673" i="2"/>
  <c r="E673" i="2" s="1"/>
  <c r="I674" i="2"/>
  <c r="E674" i="2" s="1"/>
  <c r="I686" i="2"/>
  <c r="E686" i="2" s="1"/>
  <c r="I687" i="2"/>
  <c r="E687" i="2" s="1"/>
  <c r="I677" i="2"/>
  <c r="E677" i="2" s="1"/>
  <c r="I678" i="2"/>
  <c r="E678" i="2" s="1"/>
  <c r="I679" i="2"/>
  <c r="E679" i="2" s="1"/>
  <c r="I681" i="2"/>
  <c r="E681" i="2" s="1"/>
  <c r="I682" i="2"/>
  <c r="E682" i="2" s="1"/>
  <c r="I661" i="2"/>
  <c r="E661" i="2" s="1"/>
  <c r="I662" i="2"/>
  <c r="E662" i="2" s="1"/>
  <c r="I663" i="2"/>
  <c r="E663" i="2" s="1"/>
  <c r="I664" i="2"/>
  <c r="E664" i="2" s="1"/>
  <c r="I665" i="2"/>
  <c r="E665" i="2" s="1"/>
  <c r="I666" i="2"/>
  <c r="E666" i="2" s="1"/>
  <c r="I667" i="2"/>
  <c r="E667" i="2" s="1"/>
  <c r="I668" i="2"/>
  <c r="E668" i="2" s="1"/>
  <c r="I669" i="2"/>
  <c r="E669" i="2" s="1"/>
  <c r="I670" i="2"/>
  <c r="E670" i="2" s="1"/>
  <c r="I691" i="2"/>
  <c r="E691" i="2" s="1"/>
  <c r="I692" i="2"/>
  <c r="E692" i="2" s="1"/>
  <c r="I693" i="2"/>
  <c r="E693" i="2" s="1"/>
  <c r="I694" i="2"/>
  <c r="E694" i="2" s="1"/>
  <c r="I695" i="2"/>
  <c r="E695" i="2" s="1"/>
  <c r="I696" i="2"/>
  <c r="E696" i="2" s="1"/>
  <c r="I697" i="2"/>
  <c r="E697" i="2" s="1"/>
  <c r="I698" i="2"/>
  <c r="E698" i="2" s="1"/>
  <c r="I699" i="2"/>
  <c r="E699" i="2" s="1"/>
  <c r="I700" i="2"/>
  <c r="E700" i="2" s="1"/>
  <c r="I701" i="2"/>
  <c r="E701" i="2" s="1"/>
  <c r="I624" i="2"/>
  <c r="E624" i="2" s="1"/>
  <c r="I622" i="2"/>
  <c r="E622" i="2" s="1"/>
  <c r="I623" i="2"/>
  <c r="E623" i="2" s="1"/>
  <c r="I603" i="2"/>
  <c r="E603" i="2" s="1"/>
  <c r="I604" i="2"/>
  <c r="E604" i="2" s="1"/>
  <c r="I606" i="2"/>
  <c r="E606" i="2" s="1"/>
  <c r="I607" i="2"/>
  <c r="E607" i="2" s="1"/>
  <c r="I608" i="2"/>
  <c r="E608" i="2" s="1"/>
  <c r="I609" i="2"/>
  <c r="E609" i="2" s="1"/>
  <c r="I610" i="2"/>
  <c r="E610" i="2" s="1"/>
  <c r="I611" i="2"/>
  <c r="E611" i="2" s="1"/>
  <c r="I612" i="2"/>
  <c r="E612" i="2" s="1"/>
  <c r="I613" i="2"/>
  <c r="E613" i="2" s="1"/>
  <c r="I614" i="2"/>
  <c r="E614" i="2" s="1"/>
  <c r="I615" i="2"/>
  <c r="E615" i="2" s="1"/>
  <c r="I616" i="2"/>
  <c r="E616" i="2" s="1"/>
  <c r="I617" i="2"/>
  <c r="E617" i="2" s="1"/>
  <c r="I618" i="2"/>
  <c r="E618" i="2" s="1"/>
  <c r="I619" i="2"/>
  <c r="E619" i="2" s="1"/>
  <c r="I570" i="2"/>
  <c r="E570" i="2" s="1"/>
  <c r="I571" i="2"/>
  <c r="E571" i="2" s="1"/>
  <c r="I572" i="2"/>
  <c r="E572" i="2" s="1"/>
  <c r="I573" i="2"/>
  <c r="E573" i="2" s="1"/>
  <c r="I574" i="2"/>
  <c r="E574" i="2" s="1"/>
  <c r="I575" i="2"/>
  <c r="E575" i="2" s="1"/>
  <c r="I578" i="2"/>
  <c r="E578" i="2" s="1"/>
  <c r="I579" i="2"/>
  <c r="E579" i="2" s="1"/>
  <c r="I580" i="2"/>
  <c r="E580" i="2" s="1"/>
  <c r="I581" i="2"/>
  <c r="E581" i="2" s="1"/>
  <c r="I582" i="2"/>
  <c r="E582" i="2" s="1"/>
  <c r="I583" i="2"/>
  <c r="E583" i="2" s="1"/>
  <c r="I584" i="2"/>
  <c r="E584" i="2" s="1"/>
  <c r="I585" i="2"/>
  <c r="E585" i="2" s="1"/>
  <c r="I586" i="2"/>
  <c r="E586" i="2" s="1"/>
  <c r="I587" i="2"/>
  <c r="E587" i="2" s="1"/>
  <c r="I588" i="2"/>
  <c r="E588" i="2" s="1"/>
  <c r="I589" i="2"/>
  <c r="E589" i="2" s="1"/>
  <c r="I590" i="2"/>
  <c r="E590" i="2" s="1"/>
  <c r="I591" i="2"/>
  <c r="E591" i="2" s="1"/>
  <c r="I592" i="2"/>
  <c r="E592" i="2" s="1"/>
  <c r="I593" i="2"/>
  <c r="E593" i="2" s="1"/>
  <c r="I594" i="2"/>
  <c r="E594" i="2" s="1"/>
  <c r="I595" i="2"/>
  <c r="E595" i="2" s="1"/>
  <c r="I596" i="2"/>
  <c r="E596" i="2" s="1"/>
  <c r="I597" i="2"/>
  <c r="E597" i="2" s="1"/>
  <c r="I598" i="2"/>
  <c r="E598" i="2" s="1"/>
  <c r="I599" i="2"/>
  <c r="E599" i="2" s="1"/>
  <c r="I600" i="2"/>
  <c r="E600" i="2" s="1"/>
  <c r="I601" i="2"/>
  <c r="E601" i="2" s="1"/>
  <c r="I602" i="2"/>
  <c r="E602" i="2" s="1"/>
  <c r="I562" i="2"/>
  <c r="E562" i="2" s="1"/>
  <c r="I563" i="2"/>
  <c r="E563" i="2" s="1"/>
  <c r="I564" i="2"/>
  <c r="E564" i="2" s="1"/>
  <c r="I565" i="2"/>
  <c r="E565" i="2" s="1"/>
  <c r="I530" i="2"/>
  <c r="E530" i="2" s="1"/>
  <c r="I531" i="2"/>
  <c r="E531" i="2" s="1"/>
  <c r="I532" i="2"/>
  <c r="E532" i="2" s="1"/>
  <c r="I533" i="2"/>
  <c r="E533" i="2" s="1"/>
  <c r="I534" i="2"/>
  <c r="E534" i="2" s="1"/>
  <c r="I535" i="2"/>
  <c r="E535" i="2" s="1"/>
  <c r="I536" i="2"/>
  <c r="E536" i="2" s="1"/>
  <c r="I537" i="2"/>
  <c r="E537" i="2" s="1"/>
  <c r="I542" i="2"/>
  <c r="E542" i="2" s="1"/>
  <c r="I543" i="2"/>
  <c r="E543" i="2" s="1"/>
  <c r="I544" i="2"/>
  <c r="E544" i="2" s="1"/>
  <c r="I545" i="2"/>
  <c r="E545" i="2" s="1"/>
  <c r="I546" i="2"/>
  <c r="E546" i="2" s="1"/>
  <c r="I547" i="2"/>
  <c r="E547" i="2" s="1"/>
  <c r="I548" i="2"/>
  <c r="E548" i="2" s="1"/>
  <c r="I549" i="2"/>
  <c r="E549" i="2" s="1"/>
  <c r="I550" i="2"/>
  <c r="E550" i="2" s="1"/>
  <c r="I551" i="2"/>
  <c r="E551" i="2" s="1"/>
  <c r="I552" i="2"/>
  <c r="E552" i="2" s="1"/>
  <c r="I553" i="2"/>
  <c r="E553" i="2" s="1"/>
  <c r="I554" i="2"/>
  <c r="E554" i="2" s="1"/>
  <c r="I555" i="2"/>
  <c r="E555" i="2" s="1"/>
  <c r="I556" i="2"/>
  <c r="E556" i="2" s="1"/>
  <c r="I557" i="2"/>
  <c r="E557" i="2" s="1"/>
  <c r="I558" i="2"/>
  <c r="E558" i="2" s="1"/>
  <c r="I559" i="2"/>
  <c r="E559" i="2" s="1"/>
  <c r="I560" i="2"/>
  <c r="E560" i="2" s="1"/>
  <c r="I561" i="2"/>
  <c r="E561" i="2" s="1"/>
  <c r="I525" i="2"/>
  <c r="E525" i="2" s="1"/>
  <c r="I526" i="2"/>
  <c r="E526" i="2" s="1"/>
  <c r="I527" i="2"/>
  <c r="E527" i="2" s="1"/>
  <c r="I528" i="2"/>
  <c r="E528" i="2" s="1"/>
  <c r="I495" i="2"/>
  <c r="E495" i="2" s="1"/>
  <c r="I496" i="2"/>
  <c r="E496" i="2" s="1"/>
  <c r="I497" i="2"/>
  <c r="E497" i="2" s="1"/>
  <c r="I498" i="2"/>
  <c r="E498" i="2" s="1"/>
  <c r="I499" i="2"/>
  <c r="E499" i="2" s="1"/>
  <c r="I500" i="2"/>
  <c r="E500" i="2" s="1"/>
  <c r="I501" i="2"/>
  <c r="E501" i="2" s="1"/>
  <c r="I502" i="2"/>
  <c r="E502" i="2" s="1"/>
  <c r="I504" i="2"/>
  <c r="E504" i="2" s="1"/>
  <c r="I505" i="2"/>
  <c r="E505" i="2" s="1"/>
  <c r="I506" i="2"/>
  <c r="E506" i="2" s="1"/>
  <c r="I507" i="2"/>
  <c r="E507" i="2" s="1"/>
  <c r="I508" i="2"/>
  <c r="E508" i="2" s="1"/>
  <c r="I509" i="2"/>
  <c r="E509" i="2" s="1"/>
  <c r="I510" i="2"/>
  <c r="E510" i="2" s="1"/>
  <c r="I511" i="2"/>
  <c r="E511" i="2" s="1"/>
  <c r="I512" i="2"/>
  <c r="E512" i="2" s="1"/>
  <c r="I513" i="2"/>
  <c r="E513" i="2" s="1"/>
  <c r="I514" i="2"/>
  <c r="E514" i="2" s="1"/>
  <c r="I515" i="2"/>
  <c r="E515" i="2" s="1"/>
  <c r="I516" i="2"/>
  <c r="E516" i="2" s="1"/>
  <c r="I517" i="2"/>
  <c r="E517" i="2" s="1"/>
  <c r="I518" i="2"/>
  <c r="E518" i="2" s="1"/>
  <c r="I519" i="2"/>
  <c r="E519" i="2" s="1"/>
  <c r="I520" i="2"/>
  <c r="E520" i="2" s="1"/>
  <c r="I521" i="2"/>
  <c r="E521" i="2" s="1"/>
  <c r="I522" i="2"/>
  <c r="E522" i="2" s="1"/>
  <c r="I523" i="2"/>
  <c r="E523" i="2" s="1"/>
  <c r="I524" i="2"/>
  <c r="E524" i="2" s="1"/>
  <c r="I620" i="2"/>
  <c r="E620" i="2" s="1"/>
  <c r="I621" i="2"/>
  <c r="E621" i="2" s="1"/>
  <c r="I566" i="2"/>
  <c r="E566" i="2" s="1"/>
  <c r="I567" i="2"/>
  <c r="E567" i="2" s="1"/>
  <c r="I568" i="2"/>
  <c r="E568" i="2" s="1"/>
  <c r="I569" i="2"/>
  <c r="E569" i="2" s="1"/>
  <c r="I490" i="2"/>
  <c r="E490" i="2" s="1"/>
  <c r="I529" i="2"/>
  <c r="E529" i="2" s="1"/>
  <c r="I491" i="2"/>
  <c r="E491" i="2" s="1"/>
  <c r="I492" i="2"/>
  <c r="E492" i="2" s="1"/>
  <c r="I493" i="2"/>
  <c r="E493" i="2" s="1"/>
  <c r="I494" i="2"/>
  <c r="E494" i="2" s="1"/>
  <c r="I460" i="2"/>
  <c r="E460" i="2" s="1"/>
  <c r="I576" i="2"/>
  <c r="E576" i="2" s="1"/>
  <c r="I577" i="2"/>
  <c r="E577" i="2" s="1"/>
  <c r="I538" i="2"/>
  <c r="E538" i="2" s="1"/>
  <c r="I539" i="2"/>
  <c r="E539" i="2" s="1"/>
  <c r="I540" i="2"/>
  <c r="E540" i="2" s="1"/>
  <c r="I541" i="2"/>
  <c r="E541" i="2" s="1"/>
  <c r="I461" i="2"/>
  <c r="E461" i="2" s="1"/>
  <c r="I503" i="2"/>
  <c r="E503" i="2" s="1"/>
  <c r="I462" i="2"/>
  <c r="E462" i="2" s="1"/>
  <c r="I463" i="2"/>
  <c r="E463" i="2" s="1"/>
  <c r="I464" i="2"/>
  <c r="E464" i="2" s="1"/>
  <c r="I465" i="2"/>
  <c r="E465" i="2" s="1"/>
  <c r="I466" i="2"/>
  <c r="E466" i="2" s="1"/>
  <c r="I467" i="2"/>
  <c r="E467" i="2" s="1"/>
  <c r="I468" i="2"/>
  <c r="E468" i="2" s="1"/>
  <c r="I469" i="2"/>
  <c r="E469" i="2" s="1"/>
  <c r="I470" i="2"/>
  <c r="E470" i="2" s="1"/>
  <c r="I471" i="2"/>
  <c r="E471" i="2" s="1"/>
  <c r="I472" i="2"/>
  <c r="E472" i="2" s="1"/>
  <c r="I473" i="2"/>
  <c r="E473" i="2" s="1"/>
  <c r="I474" i="2"/>
  <c r="E474" i="2" s="1"/>
  <c r="I475" i="2"/>
  <c r="E475" i="2" s="1"/>
  <c r="I476" i="2"/>
  <c r="E476" i="2" s="1"/>
  <c r="I477" i="2"/>
  <c r="E477" i="2" s="1"/>
  <c r="I478" i="2"/>
  <c r="E478" i="2" s="1"/>
  <c r="I479" i="2"/>
  <c r="E479" i="2" s="1"/>
  <c r="I480" i="2"/>
  <c r="E480" i="2" s="1"/>
  <c r="I481" i="2"/>
  <c r="E481" i="2" s="1"/>
  <c r="I482" i="2"/>
  <c r="E482" i="2" s="1"/>
  <c r="I483" i="2"/>
  <c r="E483" i="2" s="1"/>
  <c r="I484" i="2"/>
  <c r="E484" i="2" s="1"/>
  <c r="I485" i="2"/>
  <c r="E485" i="2" s="1"/>
  <c r="I486" i="2"/>
  <c r="E486" i="2" s="1"/>
  <c r="I487" i="2"/>
  <c r="E487" i="2" s="1"/>
  <c r="I488" i="2"/>
  <c r="E488" i="2" s="1"/>
  <c r="I489" i="2"/>
  <c r="E489" i="2" s="1"/>
  <c r="I455" i="2"/>
  <c r="E455" i="2" s="1"/>
  <c r="I456" i="2"/>
  <c r="E456" i="2" s="1"/>
  <c r="I457" i="2"/>
  <c r="E457" i="2" s="1"/>
  <c r="I458" i="2"/>
  <c r="E458" i="2" s="1"/>
  <c r="I459" i="2"/>
  <c r="E459" i="2" s="1"/>
  <c r="I429" i="2"/>
  <c r="E429" i="2" s="1"/>
  <c r="I431" i="2"/>
  <c r="E431" i="2" s="1"/>
  <c r="I432" i="2"/>
  <c r="E432" i="2" s="1"/>
  <c r="I433" i="2"/>
  <c r="E433" i="2" s="1"/>
  <c r="I434" i="2"/>
  <c r="E434" i="2" s="1"/>
  <c r="I430" i="2"/>
  <c r="E430" i="2" s="1"/>
  <c r="I435" i="2"/>
  <c r="E435" i="2" s="1"/>
  <c r="I436" i="2"/>
  <c r="E436" i="2" s="1"/>
  <c r="I437" i="2"/>
  <c r="E437" i="2" s="1"/>
  <c r="I438" i="2"/>
  <c r="E438" i="2" s="1"/>
  <c r="I439" i="2"/>
  <c r="E439" i="2" s="1"/>
  <c r="I440" i="2"/>
  <c r="E440" i="2" s="1"/>
  <c r="I441" i="2"/>
  <c r="E441" i="2" s="1"/>
  <c r="I442" i="2"/>
  <c r="E442" i="2" s="1"/>
  <c r="I443" i="2"/>
  <c r="E443" i="2" s="1"/>
  <c r="I444" i="2"/>
  <c r="E444" i="2" s="1"/>
  <c r="I445" i="2"/>
  <c r="E445" i="2" s="1"/>
  <c r="I446" i="2"/>
  <c r="E446" i="2" s="1"/>
  <c r="I447" i="2"/>
  <c r="E447" i="2" s="1"/>
  <c r="I448" i="2"/>
  <c r="E448" i="2" s="1"/>
  <c r="I449" i="2"/>
  <c r="E449" i="2" s="1"/>
  <c r="I450" i="2"/>
  <c r="E450" i="2" s="1"/>
  <c r="I451" i="2"/>
  <c r="E451" i="2" s="1"/>
  <c r="I452" i="2"/>
  <c r="E452" i="2" s="1"/>
  <c r="I453" i="2"/>
  <c r="E453" i="2" s="1"/>
  <c r="I454" i="2"/>
  <c r="E454" i="2" s="1"/>
  <c r="I425" i="2"/>
  <c r="E425" i="2" s="1"/>
  <c r="I426" i="2"/>
  <c r="E426" i="2" s="1"/>
  <c r="I427" i="2"/>
  <c r="E427" i="2" s="1"/>
  <c r="I428" i="2"/>
  <c r="E428" i="2" s="1"/>
  <c r="I399" i="2"/>
  <c r="E399" i="2" s="1"/>
  <c r="I400" i="2"/>
  <c r="E400" i="2" s="1"/>
  <c r="I401" i="2"/>
  <c r="E401" i="2" s="1"/>
  <c r="I402" i="2"/>
  <c r="E402" i="2" s="1"/>
  <c r="I403" i="2"/>
  <c r="E403" i="2" s="1"/>
  <c r="I404" i="2"/>
  <c r="E404" i="2" s="1"/>
  <c r="I405" i="2"/>
  <c r="E405" i="2" s="1"/>
  <c r="I406" i="2"/>
  <c r="E406" i="2" s="1"/>
  <c r="I407" i="2"/>
  <c r="E407" i="2" s="1"/>
  <c r="I408" i="2"/>
  <c r="E408" i="2" s="1"/>
  <c r="I409" i="2"/>
  <c r="E409" i="2" s="1"/>
  <c r="I410" i="2"/>
  <c r="E410" i="2" s="1"/>
  <c r="I411" i="2"/>
  <c r="E411" i="2" s="1"/>
  <c r="I412" i="2"/>
  <c r="E412" i="2" s="1"/>
  <c r="I413" i="2"/>
  <c r="E413" i="2" s="1"/>
  <c r="I414" i="2"/>
  <c r="E414" i="2" s="1"/>
  <c r="I415" i="2"/>
  <c r="E415" i="2" s="1"/>
  <c r="I416" i="2"/>
  <c r="E416" i="2" s="1"/>
  <c r="I417" i="2"/>
  <c r="E417" i="2" s="1"/>
  <c r="I418" i="2"/>
  <c r="E418" i="2" s="1"/>
  <c r="I419" i="2"/>
  <c r="E419" i="2" s="1"/>
  <c r="I420" i="2"/>
  <c r="E420" i="2" s="1"/>
  <c r="I421" i="2"/>
  <c r="E421" i="2" s="1"/>
  <c r="I422" i="2"/>
  <c r="E422" i="2" s="1"/>
  <c r="I423" i="2"/>
  <c r="E423" i="2" s="1"/>
  <c r="I424" i="2"/>
  <c r="E424" i="2" s="1"/>
  <c r="I393" i="2"/>
  <c r="E393" i="2" s="1"/>
  <c r="I394" i="2"/>
  <c r="E394" i="2" s="1"/>
  <c r="I395" i="2"/>
  <c r="E395" i="2" s="1"/>
  <c r="I396" i="2"/>
  <c r="E396" i="2" s="1"/>
  <c r="I397" i="2"/>
  <c r="E397" i="2" s="1"/>
  <c r="I398" i="2"/>
  <c r="E398" i="2" s="1"/>
  <c r="I353" i="2"/>
  <c r="E353" i="2" s="1"/>
  <c r="I354" i="2"/>
  <c r="E354" i="2" s="1"/>
  <c r="I355" i="2"/>
  <c r="E355" i="2" s="1"/>
  <c r="I387" i="2"/>
  <c r="E387" i="2" s="1"/>
  <c r="I356" i="2"/>
  <c r="E356" i="2" s="1"/>
  <c r="I357" i="2"/>
  <c r="E357" i="2" s="1"/>
  <c r="I370" i="2"/>
  <c r="E370" i="2" s="1"/>
  <c r="I371" i="2"/>
  <c r="E371" i="2" s="1"/>
  <c r="I358" i="2"/>
  <c r="E358" i="2" s="1"/>
  <c r="I359" i="2"/>
  <c r="E359" i="2" s="1"/>
  <c r="I372" i="2"/>
  <c r="E372" i="2" s="1"/>
  <c r="I360" i="2"/>
  <c r="E360" i="2" s="1"/>
  <c r="I361" i="2"/>
  <c r="E361" i="2" s="1"/>
  <c r="I389" i="2"/>
  <c r="E389" i="2" s="1"/>
  <c r="I362" i="2"/>
  <c r="E362" i="2" s="1"/>
  <c r="I363" i="2"/>
  <c r="E363" i="2" s="1"/>
  <c r="I380" i="2"/>
  <c r="E380" i="2" s="1"/>
  <c r="I381" i="2"/>
  <c r="E381" i="2" s="1"/>
  <c r="I364" i="2"/>
  <c r="E364" i="2" s="1"/>
  <c r="I373" i="2"/>
  <c r="E373" i="2" s="1"/>
  <c r="I365" i="2"/>
  <c r="E365" i="2" s="1"/>
  <c r="I391" i="2"/>
  <c r="E391" i="2" s="1"/>
  <c r="I383" i="2"/>
  <c r="E383" i="2" s="1"/>
  <c r="I390" i="2"/>
  <c r="E390" i="2" s="1"/>
  <c r="I384" i="2"/>
  <c r="E384" i="2" s="1"/>
  <c r="I392" i="2"/>
  <c r="E392" i="2" s="1"/>
  <c r="I379" i="2"/>
  <c r="E379" i="2" s="1"/>
  <c r="I4" i="2"/>
  <c r="E4" i="2" s="1"/>
  <c r="I5" i="2"/>
  <c r="E5" i="2" s="1"/>
  <c r="I6" i="2"/>
  <c r="E6" i="2" s="1"/>
  <c r="I7" i="2"/>
  <c r="E7" i="2" s="1"/>
  <c r="I8" i="2"/>
  <c r="E8" i="2" s="1"/>
  <c r="I9" i="2"/>
  <c r="E9" i="2" s="1"/>
  <c r="I26" i="2"/>
  <c r="E26" i="2" s="1"/>
  <c r="I27" i="2"/>
  <c r="E27" i="2" s="1"/>
  <c r="I28" i="2"/>
  <c r="E28" i="2" s="1"/>
  <c r="I29" i="2"/>
  <c r="E29" i="2" s="1"/>
  <c r="I30" i="2"/>
  <c r="E30" i="2" s="1"/>
  <c r="I31" i="2"/>
  <c r="E31" i="2" s="1"/>
  <c r="I32" i="2"/>
  <c r="E32" i="2" s="1"/>
  <c r="I33" i="2"/>
  <c r="E33" i="2" s="1"/>
  <c r="I34" i="2"/>
  <c r="E34" i="2" s="1"/>
  <c r="I35" i="2"/>
  <c r="E35" i="2" s="1"/>
  <c r="I15" i="2"/>
  <c r="E15" i="2" s="1"/>
  <c r="I10" i="2"/>
  <c r="E10" i="2" s="1"/>
  <c r="I11" i="2"/>
  <c r="E11" i="2" s="1"/>
  <c r="I12" i="2"/>
  <c r="E12" i="2" s="1"/>
  <c r="I13" i="2"/>
  <c r="E13" i="2" s="1"/>
  <c r="I14" i="2"/>
  <c r="E14" i="2" s="1"/>
  <c r="I296" i="2"/>
  <c r="E296" i="2" s="1"/>
  <c r="I324" i="2"/>
  <c r="E324" i="2" s="1"/>
  <c r="I309" i="2"/>
  <c r="E309" i="2" s="1"/>
  <c r="I293" i="2"/>
  <c r="E293" i="2" s="1"/>
  <c r="I314" i="2"/>
  <c r="E314" i="2" s="1"/>
  <c r="I317" i="2"/>
  <c r="E317" i="2" s="1"/>
  <c r="I300" i="2"/>
  <c r="E300" i="2" s="1"/>
  <c r="I325" i="2"/>
  <c r="E325" i="2" s="1"/>
  <c r="I326" i="2"/>
  <c r="E326" i="2" s="1"/>
  <c r="I311" i="2"/>
  <c r="E311" i="2" s="1"/>
  <c r="I298" i="2"/>
  <c r="E298" i="2" s="1"/>
  <c r="I284" i="2"/>
  <c r="E284" i="2" s="1"/>
  <c r="I285" i="2"/>
  <c r="E285" i="2" s="1"/>
  <c r="I286" i="2"/>
  <c r="E286" i="2" s="1"/>
  <c r="I291" i="2"/>
  <c r="E291" i="2" s="1"/>
  <c r="I318" i="2"/>
  <c r="E318" i="2" s="1"/>
  <c r="I319" i="2"/>
  <c r="E319" i="2" s="1"/>
  <c r="I304" i="2"/>
  <c r="E304" i="2" s="1"/>
  <c r="I310" i="2"/>
  <c r="E310" i="2" s="1"/>
  <c r="I320" i="2"/>
  <c r="E320" i="2" s="1"/>
  <c r="I327" i="2"/>
  <c r="E327" i="2" s="1"/>
  <c r="I328" i="2"/>
  <c r="E328" i="2" s="1"/>
  <c r="I301" i="2"/>
  <c r="E301" i="2" s="1"/>
  <c r="I287" i="2"/>
  <c r="E287" i="2" s="1"/>
  <c r="I306" i="2"/>
  <c r="E306" i="2" s="1"/>
  <c r="I316" i="2"/>
  <c r="E316" i="2" s="1"/>
  <c r="I292" i="2"/>
  <c r="E292" i="2" s="1"/>
  <c r="I302" i="2"/>
  <c r="E302" i="2" s="1"/>
  <c r="I303" i="2"/>
  <c r="E303" i="2" s="1"/>
  <c r="I312" i="2"/>
  <c r="E312" i="2" s="1"/>
  <c r="I329" i="2"/>
  <c r="E329" i="2" s="1"/>
  <c r="I288" i="2"/>
  <c r="E288" i="2" s="1"/>
  <c r="I307" i="2"/>
  <c r="E307" i="2" s="1"/>
  <c r="I810" i="2"/>
  <c r="E810" i="2" s="1"/>
  <c r="I786" i="2"/>
  <c r="E786" i="2" s="1"/>
  <c r="I787" i="2"/>
  <c r="E787" i="2" s="1"/>
  <c r="I788" i="2"/>
  <c r="E788" i="2" s="1"/>
  <c r="I789" i="2"/>
  <c r="E789" i="2" s="1"/>
  <c r="I294" i="2"/>
  <c r="E294" i="2" s="1"/>
  <c r="I330" i="2"/>
  <c r="E330" i="2" s="1"/>
  <c r="I331" i="2"/>
  <c r="E331" i="2" s="1"/>
  <c r="I332" i="2"/>
  <c r="E332" i="2" s="1"/>
  <c r="I333" i="2"/>
  <c r="E333" i="2" s="1"/>
  <c r="I863" i="2"/>
  <c r="E863" i="2" s="1"/>
  <c r="I864" i="2"/>
  <c r="E864" i="2" s="1"/>
  <c r="I865" i="2"/>
  <c r="E865" i="2" s="1"/>
  <c r="I866" i="2"/>
  <c r="E866" i="2" s="1"/>
  <c r="I867" i="2"/>
  <c r="E867" i="2" s="1"/>
  <c r="I334" i="2"/>
  <c r="E334" i="2" s="1"/>
  <c r="I335" i="2"/>
  <c r="E335" i="2" s="1"/>
  <c r="I336" i="2"/>
  <c r="E336" i="2" s="1"/>
  <c r="I337" i="2"/>
  <c r="E337" i="2" s="1"/>
  <c r="I338" i="2"/>
  <c r="E338" i="2" s="1"/>
  <c r="I339" i="2"/>
  <c r="E339" i="2" s="1"/>
  <c r="I340" i="2"/>
  <c r="E340" i="2" s="1"/>
  <c r="I386" i="2"/>
  <c r="E386" i="2" s="1"/>
  <c r="I388" i="2"/>
  <c r="E388" i="2" s="1"/>
  <c r="I341" i="2"/>
  <c r="E341" i="2" s="1"/>
  <c r="I342" i="2"/>
  <c r="E342" i="2" s="1"/>
  <c r="I343" i="2"/>
  <c r="E343" i="2" s="1"/>
  <c r="I382" i="2"/>
  <c r="E382" i="2" s="1"/>
  <c r="I366" i="2"/>
  <c r="E366" i="2" s="1"/>
  <c r="I344" i="2"/>
  <c r="E344" i="2" s="1"/>
  <c r="I375" i="2"/>
  <c r="E375" i="2" s="1"/>
  <c r="I376" i="2"/>
  <c r="E376" i="2" s="1"/>
  <c r="I345" i="2"/>
  <c r="E345" i="2" s="1"/>
  <c r="I367" i="2"/>
  <c r="E367" i="2" s="1"/>
  <c r="I346" i="2"/>
  <c r="E346" i="2" s="1"/>
  <c r="I347" i="2"/>
  <c r="E347" i="2" s="1"/>
  <c r="I348" i="2"/>
  <c r="E348" i="2" s="1"/>
  <c r="I377" i="2"/>
  <c r="E377" i="2" s="1"/>
  <c r="I368" i="2"/>
  <c r="E368" i="2" s="1"/>
  <c r="I369" i="2"/>
  <c r="E369" i="2" s="1"/>
  <c r="I349" i="2"/>
  <c r="E349" i="2" s="1"/>
  <c r="I350" i="2"/>
  <c r="E350" i="2" s="1"/>
  <c r="I351" i="2"/>
  <c r="E351" i="2" s="1"/>
  <c r="I352" i="2"/>
  <c r="E352" i="2" s="1"/>
  <c r="I378" i="2"/>
  <c r="E378" i="2" s="1"/>
  <c r="I305" i="2"/>
  <c r="E305" i="2" s="1"/>
  <c r="I283" i="2"/>
  <c r="E283" i="2" s="1"/>
  <c r="I322" i="2"/>
  <c r="E322" i="2" s="1"/>
  <c r="I290" i="2"/>
  <c r="E290" i="2" s="1"/>
  <c r="I313" i="2"/>
  <c r="E313" i="2" s="1"/>
  <c r="I269" i="2"/>
  <c r="E269" i="2" s="1"/>
  <c r="I270" i="2"/>
  <c r="E270" i="2" s="1"/>
  <c r="I271" i="2"/>
  <c r="E271" i="2" s="1"/>
  <c r="I272" i="2"/>
  <c r="E272" i="2" s="1"/>
  <c r="I273" i="2"/>
  <c r="E273" i="2" s="1"/>
  <c r="I274" i="2"/>
  <c r="E274" i="2" s="1"/>
  <c r="I275" i="2"/>
  <c r="E275" i="2" s="1"/>
  <c r="I276" i="2"/>
  <c r="E276" i="2" s="1"/>
  <c r="I277" i="2"/>
  <c r="E277" i="2" s="1"/>
  <c r="I278" i="2"/>
  <c r="E278" i="2" s="1"/>
  <c r="I279" i="2"/>
  <c r="E279" i="2" s="1"/>
  <c r="I280" i="2"/>
  <c r="E280" i="2" s="1"/>
  <c r="I281" i="2"/>
  <c r="E281" i="2" s="1"/>
  <c r="I321" i="2"/>
  <c r="E321" i="2" s="1"/>
  <c r="I295" i="2"/>
  <c r="E295" i="2" s="1"/>
  <c r="I374" i="2"/>
  <c r="E374" i="2" s="1"/>
  <c r="I385" i="2"/>
  <c r="E385" i="2" s="1"/>
  <c r="I289" i="2"/>
  <c r="E289" i="2" s="1"/>
  <c r="I282" i="2"/>
  <c r="E282" i="2" s="1"/>
  <c r="I308" i="2"/>
  <c r="E308" i="2" s="1"/>
  <c r="I297" i="2"/>
  <c r="E297" i="2" s="1"/>
  <c r="I315" i="2"/>
  <c r="E315" i="2" s="1"/>
  <c r="I323" i="2"/>
  <c r="E323" i="2" s="1"/>
  <c r="I299" i="2"/>
  <c r="E299" i="2" s="1"/>
  <c r="I264" i="2"/>
  <c r="E264" i="2" s="1"/>
  <c r="I258" i="2"/>
  <c r="E258" i="2" s="1"/>
  <c r="I259" i="2"/>
  <c r="E259" i="2" s="1"/>
  <c r="I260" i="2"/>
  <c r="E260" i="2" s="1"/>
  <c r="I261" i="2"/>
  <c r="E261" i="2" s="1"/>
  <c r="I266" i="2"/>
  <c r="E266" i="2" s="1"/>
  <c r="I226" i="2"/>
  <c r="E226" i="2" s="1"/>
  <c r="I232" i="2"/>
  <c r="E232" i="2" s="1"/>
  <c r="I235" i="2"/>
  <c r="E235" i="2" s="1"/>
  <c r="I236" i="2"/>
  <c r="E236" i="2" s="1"/>
  <c r="I241" i="2"/>
  <c r="E241" i="2" s="1"/>
  <c r="I242" i="2"/>
  <c r="E242" i="2" s="1"/>
  <c r="I243" i="2"/>
  <c r="E243" i="2" s="1"/>
  <c r="I244" i="2"/>
  <c r="E244" i="2" s="1"/>
  <c r="I245" i="2"/>
  <c r="E245" i="2" s="1"/>
  <c r="I246" i="2"/>
  <c r="E246" i="2" s="1"/>
  <c r="I247" i="2"/>
  <c r="E247" i="2" s="1"/>
  <c r="I248" i="2"/>
  <c r="E248" i="2" s="1"/>
  <c r="I249" i="2"/>
  <c r="E249" i="2" s="1"/>
  <c r="I267" i="2"/>
  <c r="E267" i="2" s="1"/>
  <c r="I268" i="2"/>
  <c r="E268" i="2" s="1"/>
  <c r="I250" i="2"/>
  <c r="E250" i="2" s="1"/>
  <c r="I251" i="2"/>
  <c r="E251" i="2" s="1"/>
  <c r="I252" i="2"/>
  <c r="E252" i="2" s="1"/>
  <c r="I253" i="2"/>
  <c r="E253" i="2" s="1"/>
  <c r="I254" i="2"/>
  <c r="E254" i="2" s="1"/>
  <c r="I255" i="2"/>
  <c r="E255" i="2" s="1"/>
  <c r="I256" i="2"/>
  <c r="E256" i="2" s="1"/>
  <c r="I257" i="2"/>
  <c r="E257" i="2" s="1"/>
  <c r="I263" i="2"/>
  <c r="E263" i="2" s="1"/>
  <c r="I262" i="2"/>
  <c r="E262" i="2" s="1"/>
  <c r="I265" i="2"/>
  <c r="E265" i="2" s="1"/>
  <c r="I227" i="2"/>
  <c r="E227" i="2" s="1"/>
  <c r="I229" i="2"/>
  <c r="E229" i="2" s="1"/>
  <c r="I210" i="2"/>
  <c r="E210" i="2" s="1"/>
  <c r="I234" i="2"/>
  <c r="E234" i="2" s="1"/>
  <c r="I221" i="2"/>
  <c r="E221" i="2" s="1"/>
  <c r="I219" i="2"/>
  <c r="E219" i="2" s="1"/>
  <c r="I237" i="2"/>
  <c r="E237" i="2" s="1"/>
  <c r="I212" i="2"/>
  <c r="E212" i="2" s="1"/>
  <c r="I222" i="2"/>
  <c r="E222" i="2" s="1"/>
  <c r="I223" i="2"/>
  <c r="E223" i="2" s="1"/>
  <c r="I215" i="2"/>
  <c r="E215" i="2" s="1"/>
  <c r="I225" i="2"/>
  <c r="E225" i="2" s="1"/>
  <c r="I240" i="2"/>
  <c r="E240" i="2" s="1"/>
  <c r="I216" i="2"/>
  <c r="E216" i="2" s="1"/>
  <c r="I228" i="2"/>
  <c r="E228" i="2" s="1"/>
  <c r="I238" i="2"/>
  <c r="E238" i="2" s="1"/>
  <c r="I217" i="2"/>
  <c r="E217" i="2" s="1"/>
  <c r="I231" i="2"/>
  <c r="E231" i="2" s="1"/>
  <c r="I239" i="2"/>
  <c r="E239" i="2" s="1"/>
  <c r="I218" i="2"/>
  <c r="E218" i="2" s="1"/>
  <c r="I220" i="2"/>
  <c r="E220" i="2" s="1"/>
  <c r="I177" i="2"/>
  <c r="E177" i="2" s="1"/>
  <c r="I178" i="2"/>
  <c r="E178" i="2" s="1"/>
  <c r="I192" i="2"/>
  <c r="E192" i="2" s="1"/>
  <c r="I199" i="2"/>
  <c r="E199" i="2" s="1"/>
  <c r="I176" i="2"/>
  <c r="E176" i="2" s="1"/>
  <c r="I170" i="2"/>
  <c r="E170" i="2" s="1"/>
  <c r="I160" i="2"/>
  <c r="E160" i="2" s="1"/>
  <c r="I189" i="2"/>
  <c r="E189" i="2" s="1"/>
  <c r="I185" i="2"/>
  <c r="E185" i="2" s="1"/>
  <c r="I207" i="2"/>
  <c r="E207" i="2" s="1"/>
  <c r="I196" i="2"/>
  <c r="E196" i="2" s="1"/>
  <c r="I193" i="2"/>
  <c r="E193" i="2" s="1"/>
  <c r="I180" i="2"/>
  <c r="E180" i="2" s="1"/>
  <c r="I190" i="2"/>
  <c r="E190" i="2" s="1"/>
  <c r="I159" i="2"/>
  <c r="E159" i="2" s="1"/>
  <c r="I163" i="2"/>
  <c r="E163" i="2" s="1"/>
  <c r="I164" i="2"/>
  <c r="E164" i="2" s="1"/>
  <c r="I188" i="2"/>
  <c r="E188" i="2" s="1"/>
  <c r="I166" i="2"/>
  <c r="E166" i="2" s="1"/>
  <c r="I2858" i="2"/>
  <c r="E2858" i="2" s="1"/>
  <c r="I171" i="2"/>
  <c r="E171" i="2" s="1"/>
  <c r="I206" i="2"/>
  <c r="E206" i="2" s="1"/>
  <c r="I179" i="2"/>
  <c r="E179" i="2" s="1"/>
  <c r="I191" i="2"/>
  <c r="E191" i="2" s="1"/>
  <c r="I181" i="2"/>
  <c r="E181" i="2" s="1"/>
  <c r="I200" i="2"/>
  <c r="E200" i="2" s="1"/>
  <c r="I194" i="2"/>
  <c r="E194" i="2" s="1"/>
  <c r="I173" i="2"/>
  <c r="E173" i="2" s="1"/>
  <c r="I198" i="2"/>
  <c r="E198" i="2" s="1"/>
  <c r="I195" i="2"/>
  <c r="E195" i="2" s="1"/>
  <c r="I2862" i="2"/>
  <c r="E2862" i="2" s="1"/>
  <c r="I208" i="2"/>
  <c r="E208" i="2" s="1"/>
  <c r="I201" i="2"/>
  <c r="E201" i="2" s="1"/>
  <c r="I182" i="2"/>
  <c r="E182" i="2" s="1"/>
  <c r="I197" i="2"/>
  <c r="E197" i="2" s="1"/>
  <c r="I204" i="2"/>
  <c r="E204" i="2" s="1"/>
  <c r="I172" i="2"/>
  <c r="E172" i="2" s="1"/>
  <c r="I165" i="2"/>
  <c r="E165" i="2" s="1"/>
  <c r="I209" i="2"/>
  <c r="E209" i="2" s="1"/>
  <c r="I211" i="2"/>
  <c r="E211" i="2" s="1"/>
  <c r="I230" i="2"/>
  <c r="E230" i="2" s="1"/>
  <c r="I213" i="2"/>
  <c r="E213" i="2" s="1"/>
  <c r="I224" i="2"/>
  <c r="E224" i="2" s="1"/>
  <c r="I214" i="2"/>
  <c r="E214" i="2" s="1"/>
  <c r="I233" i="2"/>
  <c r="E233" i="2" s="1"/>
  <c r="I205" i="2"/>
  <c r="E205" i="2" s="1"/>
  <c r="I121" i="2"/>
  <c r="E121" i="2" s="1"/>
  <c r="I125" i="2"/>
  <c r="E125" i="2" s="1"/>
  <c r="I129" i="2"/>
  <c r="E129" i="2" s="1"/>
  <c r="I120" i="2"/>
  <c r="E120" i="2" s="1"/>
  <c r="I136" i="2"/>
  <c r="E136" i="2" s="1"/>
  <c r="I137" i="2"/>
  <c r="E137" i="2" s="1"/>
  <c r="I140" i="2"/>
  <c r="E140" i="2" s="1"/>
  <c r="I143" i="2"/>
  <c r="E143" i="2" s="1"/>
  <c r="I146" i="2"/>
  <c r="E146" i="2" s="1"/>
  <c r="I149" i="2"/>
  <c r="E149" i="2" s="1"/>
  <c r="I154" i="2"/>
  <c r="E154" i="2" s="1"/>
  <c r="I155" i="2"/>
  <c r="E155" i="2" s="1"/>
  <c r="I156" i="2"/>
  <c r="E156" i="2" s="1"/>
  <c r="I157" i="2"/>
  <c r="E157" i="2" s="1"/>
  <c r="I158" i="2"/>
  <c r="E158" i="2" s="1"/>
  <c r="I175" i="2"/>
  <c r="E175" i="2" s="1"/>
  <c r="I161" i="2"/>
  <c r="E161" i="2" s="1"/>
  <c r="I186" i="2"/>
  <c r="E186" i="2" s="1"/>
  <c r="I184" i="2"/>
  <c r="E184" i="2" s="1"/>
  <c r="I183" i="2"/>
  <c r="E183" i="2" s="1"/>
  <c r="I162" i="2"/>
  <c r="E162" i="2" s="1"/>
  <c r="I167" i="2"/>
  <c r="E167" i="2" s="1"/>
  <c r="I168" i="2"/>
  <c r="E168" i="2" s="1"/>
  <c r="I187" i="2"/>
  <c r="E187" i="2" s="1"/>
  <c r="I169" i="2"/>
  <c r="E169" i="2" s="1"/>
  <c r="I174" i="2"/>
  <c r="E174" i="2" s="1"/>
  <c r="I114" i="2"/>
  <c r="E114" i="2" s="1"/>
  <c r="I117" i="2"/>
  <c r="E117" i="2" s="1"/>
  <c r="I118" i="2"/>
  <c r="E118" i="2" s="1"/>
  <c r="I113" i="2"/>
  <c r="E113" i="2" s="1"/>
  <c r="I145" i="2"/>
  <c r="E145" i="2" s="1"/>
  <c r="I153" i="2"/>
  <c r="E153" i="2" s="1"/>
  <c r="I138" i="2"/>
  <c r="E138" i="2" s="1"/>
  <c r="I105" i="2"/>
  <c r="E105" i="2" s="1"/>
  <c r="I123" i="2"/>
  <c r="E123" i="2" s="1"/>
  <c r="I147" i="2"/>
  <c r="E147" i="2" s="1"/>
  <c r="I135" i="2"/>
  <c r="E135" i="2" s="1"/>
  <c r="I109" i="2"/>
  <c r="E109" i="2" s="1"/>
  <c r="I131" i="2"/>
  <c r="E131" i="2" s="1"/>
  <c r="I144" i="2"/>
  <c r="E144" i="2" s="1"/>
  <c r="I110" i="2"/>
  <c r="E110" i="2" s="1"/>
  <c r="I108" i="2"/>
  <c r="E108" i="2" s="1"/>
  <c r="I141" i="2"/>
  <c r="E141" i="2" s="1"/>
  <c r="I124" i="2"/>
  <c r="E124" i="2" s="1"/>
  <c r="I128" i="2"/>
  <c r="E128" i="2" s="1"/>
  <c r="I132" i="2"/>
  <c r="E132" i="2" s="1"/>
  <c r="I150" i="2"/>
  <c r="E150" i="2" s="1"/>
  <c r="I127" i="2"/>
  <c r="E127" i="2" s="1"/>
  <c r="I142" i="2"/>
  <c r="E142" i="2" s="1"/>
  <c r="I106" i="2"/>
  <c r="E106" i="2" s="1"/>
  <c r="I130" i="2"/>
  <c r="E130" i="2" s="1"/>
  <c r="I148" i="2"/>
  <c r="E148" i="2" s="1"/>
  <c r="I152" i="2"/>
  <c r="E152" i="2" s="1"/>
  <c r="I133" i="2"/>
  <c r="E133" i="2" s="1"/>
  <c r="I139" i="2"/>
  <c r="E139" i="2" s="1"/>
  <c r="I151" i="2"/>
  <c r="E151" i="2" s="1"/>
  <c r="I112" i="2"/>
  <c r="E112" i="2" s="1"/>
  <c r="I103" i="2"/>
  <c r="E103" i="2" s="1"/>
  <c r="I134" i="2"/>
  <c r="E134" i="2" s="1"/>
  <c r="I119" i="2"/>
  <c r="E119" i="2" s="1"/>
  <c r="I75" i="2"/>
  <c r="E75" i="2" s="1"/>
  <c r="I98" i="2"/>
  <c r="E98" i="2" s="1"/>
  <c r="I78" i="2"/>
  <c r="E78" i="2" s="1"/>
  <c r="I81" i="2"/>
  <c r="E81" i="2" s="1"/>
  <c r="I92" i="2"/>
  <c r="E92" i="2" s="1"/>
  <c r="I91" i="2"/>
  <c r="E91" i="2" s="1"/>
  <c r="I85" i="2"/>
  <c r="E85" i="2" s="1"/>
  <c r="I77" i="2"/>
  <c r="E77" i="2" s="1"/>
  <c r="I86" i="2"/>
  <c r="E86" i="2" s="1"/>
  <c r="I97" i="2"/>
  <c r="E97" i="2" s="1"/>
  <c r="I76" i="2"/>
  <c r="E76" i="2" s="1"/>
  <c r="I82" i="2"/>
  <c r="E82" i="2" s="1"/>
  <c r="I100" i="2"/>
  <c r="E100" i="2" s="1"/>
  <c r="I101" i="2"/>
  <c r="E101" i="2" s="1"/>
  <c r="I104" i="2"/>
  <c r="E104" i="2" s="1"/>
  <c r="I102" i="2"/>
  <c r="E102" i="2" s="1"/>
  <c r="I116" i="2"/>
  <c r="E116" i="2" s="1"/>
  <c r="I111" i="2"/>
  <c r="E111" i="2" s="1"/>
  <c r="I79" i="2"/>
  <c r="E79" i="2" s="1"/>
  <c r="I95" i="2"/>
  <c r="E95" i="2" s="1"/>
  <c r="I66" i="2"/>
  <c r="E66" i="2" s="1"/>
  <c r="I80" i="2"/>
  <c r="E80" i="2" s="1"/>
  <c r="I68" i="2"/>
  <c r="E68" i="2" s="1"/>
  <c r="I94" i="2"/>
  <c r="E94" i="2" s="1"/>
  <c r="I64" i="2"/>
  <c r="E64" i="2" s="1"/>
  <c r="I70" i="2"/>
  <c r="E70" i="2" s="1"/>
  <c r="I202" i="2"/>
  <c r="E202" i="2" s="1"/>
  <c r="I72" i="2"/>
  <c r="E72" i="2" s="1"/>
  <c r="I93" i="2"/>
  <c r="E93" i="2" s="1"/>
  <c r="I90" i="2"/>
  <c r="E90" i="2" s="1"/>
  <c r="I99" i="2"/>
  <c r="E99" i="2" s="1"/>
  <c r="I89" i="2"/>
  <c r="E89" i="2" s="1"/>
  <c r="I84" i="2"/>
  <c r="E84" i="2" s="1"/>
  <c r="I59" i="2"/>
  <c r="E59" i="2" s="1"/>
  <c r="I67" i="2"/>
  <c r="E67" i="2" s="1"/>
  <c r="I71" i="2"/>
  <c r="E71" i="2" s="1"/>
  <c r="I83" i="2"/>
  <c r="E83" i="2" s="1"/>
  <c r="I115" i="2"/>
  <c r="E115" i="2" s="1"/>
  <c r="I122" i="2"/>
  <c r="E122" i="2" s="1"/>
  <c r="I107" i="2"/>
  <c r="E107" i="2" s="1"/>
  <c r="I126" i="2"/>
  <c r="E126" i="2" s="1"/>
  <c r="I203" i="2"/>
  <c r="E203" i="2" s="1"/>
  <c r="I56" i="2"/>
  <c r="E56" i="2" s="1"/>
  <c r="I57" i="2"/>
  <c r="E57" i="2" s="1"/>
  <c r="I65" i="2"/>
  <c r="E65" i="2" s="1"/>
  <c r="I62" i="2"/>
  <c r="E62" i="2" s="1"/>
  <c r="I88" i="2"/>
  <c r="E88" i="2" s="1"/>
  <c r="I63" i="2"/>
  <c r="E63" i="2" s="1"/>
  <c r="I73" i="2"/>
  <c r="E73" i="2" s="1"/>
  <c r="I96" i="2"/>
  <c r="E96" i="2" s="1"/>
  <c r="I74" i="2"/>
  <c r="E74" i="2" s="1"/>
  <c r="I87" i="2"/>
  <c r="E87" i="2" s="1"/>
  <c r="I40" i="2"/>
  <c r="E40" i="2" s="1"/>
  <c r="I41" i="2"/>
  <c r="E41" i="2" s="1"/>
  <c r="I42" i="2"/>
  <c r="E42" i="2" s="1"/>
  <c r="I43" i="2"/>
  <c r="E43" i="2" s="1"/>
  <c r="I44" i="2"/>
  <c r="E44" i="2" s="1"/>
  <c r="I45" i="2"/>
  <c r="E45" i="2" s="1"/>
  <c r="I46" i="2"/>
  <c r="E46" i="2" s="1"/>
  <c r="I47" i="2"/>
  <c r="E47" i="2" s="1"/>
  <c r="I48" i="2"/>
  <c r="E48" i="2" s="1"/>
  <c r="I49" i="2"/>
  <c r="E49" i="2" s="1"/>
  <c r="I50" i="2"/>
  <c r="E50" i="2" s="1"/>
  <c r="I51" i="2"/>
  <c r="E51" i="2" s="1"/>
  <c r="I54" i="2"/>
  <c r="E54" i="2" s="1"/>
  <c r="I55" i="2"/>
  <c r="E55" i="2" s="1"/>
  <c r="I52" i="2"/>
  <c r="E52" i="2" s="1"/>
  <c r="I53" i="2"/>
  <c r="E53" i="2" s="1"/>
  <c r="I58" i="2"/>
  <c r="E58" i="2" s="1"/>
  <c r="I60" i="2"/>
  <c r="E60" i="2" s="1"/>
  <c r="I61" i="2"/>
  <c r="E61" i="2" s="1"/>
  <c r="I69" i="2"/>
  <c r="E69" i="2" s="1"/>
  <c r="I36" i="2"/>
  <c r="E36" i="2" s="1"/>
  <c r="I37" i="2"/>
  <c r="E37" i="2" s="1"/>
  <c r="I38" i="2"/>
  <c r="E38" i="2" s="1"/>
  <c r="I39" i="2"/>
  <c r="E39" i="2" s="1"/>
  <c r="I16" i="2"/>
  <c r="E16" i="2" s="1"/>
  <c r="I17" i="2"/>
  <c r="E17" i="2" s="1"/>
  <c r="I18" i="2"/>
  <c r="E18" i="2" s="1"/>
  <c r="I19" i="2"/>
  <c r="E19" i="2" s="1"/>
  <c r="I20" i="2"/>
  <c r="E20" i="2" s="1"/>
  <c r="I21" i="2"/>
  <c r="E21" i="2" s="1"/>
  <c r="I22" i="2"/>
  <c r="E22" i="2" s="1"/>
  <c r="I23" i="2"/>
  <c r="E23" i="2" s="1"/>
  <c r="I24" i="2"/>
  <c r="E24" i="2" s="1"/>
  <c r="I25" i="2"/>
  <c r="E25" i="2" s="1"/>
  <c r="A2666" i="2"/>
  <c r="A2669" i="2"/>
  <c r="C2669" i="2" s="1"/>
  <c r="A2692" i="2"/>
  <c r="C2692" i="2" s="1"/>
  <c r="A2673" i="2"/>
  <c r="C2673" i="2" s="1"/>
  <c r="A2670" i="2"/>
  <c r="A2659" i="2"/>
  <c r="C2659" i="2" s="1"/>
  <c r="A2667" i="2"/>
  <c r="C2667" i="2" s="1"/>
  <c r="A2688" i="2"/>
  <c r="C2688" i="2" s="1"/>
  <c r="A2672" i="2"/>
  <c r="A2663" i="2"/>
  <c r="C2663" i="2" s="1"/>
  <c r="A2698" i="2"/>
  <c r="C2698" i="2" s="1"/>
  <c r="A2704" i="2"/>
  <c r="C2704" i="2" s="1"/>
  <c r="A2660" i="2"/>
  <c r="A2647" i="2"/>
  <c r="C2647" i="2" s="1"/>
  <c r="A2634" i="2"/>
  <c r="C2634" i="2" s="1"/>
  <c r="A2649" i="2"/>
  <c r="C2649" i="2" s="1"/>
  <c r="A2645" i="2"/>
  <c r="A2650" i="2"/>
  <c r="C2650" i="2" s="1"/>
  <c r="A2631" i="2"/>
  <c r="C2631" i="2" s="1"/>
  <c r="A2639" i="2"/>
  <c r="C2639" i="2" s="1"/>
  <c r="A2638" i="2"/>
  <c r="A2661" i="2"/>
  <c r="C2661" i="2" s="1"/>
  <c r="A2632" i="2"/>
  <c r="C2632" i="2" s="1"/>
  <c r="A2642" i="2"/>
  <c r="C2642" i="2" s="1"/>
  <c r="A2655" i="2"/>
  <c r="A2629" i="2"/>
  <c r="C2629" i="2" s="1"/>
  <c r="A2648" i="2"/>
  <c r="C2648" i="2" s="1"/>
  <c r="A2643" i="2"/>
  <c r="C2643" i="2" s="1"/>
  <c r="A2644" i="2"/>
  <c r="A2651" i="2"/>
  <c r="C2651" i="2" s="1"/>
  <c r="A2641" i="2"/>
  <c r="C2641" i="2" s="1"/>
  <c r="A2628" i="2"/>
  <c r="C2628" i="2" s="1"/>
  <c r="A2652" i="2"/>
  <c r="A2637" i="2"/>
  <c r="C2637" i="2" s="1"/>
  <c r="A2626" i="2"/>
  <c r="C2626" i="2" s="1"/>
  <c r="A2653" i="2"/>
  <c r="C2653" i="2" s="1"/>
  <c r="A2635" i="2"/>
  <c r="A2627" i="2"/>
  <c r="C2627" i="2" s="1"/>
  <c r="A2654" i="2"/>
  <c r="C2654" i="2" s="1"/>
  <c r="A2646" i="2"/>
  <c r="C2646" i="2" s="1"/>
  <c r="A2640" i="2"/>
  <c r="A2636" i="2"/>
  <c r="C2636" i="2" s="1"/>
  <c r="A2633" i="2"/>
  <c r="C2633" i="2" s="1"/>
  <c r="A2630" i="2"/>
  <c r="C2630" i="2" s="1"/>
  <c r="A2625" i="2"/>
  <c r="A2621" i="2"/>
  <c r="C2621" i="2" s="1"/>
  <c r="A2622" i="2"/>
  <c r="C2622" i="2" s="1"/>
  <c r="A2623" i="2"/>
  <c r="C2623" i="2" s="1"/>
  <c r="A2624" i="2"/>
  <c r="A2620" i="2"/>
  <c r="C2620" i="2" s="1"/>
  <c r="A2604" i="2"/>
  <c r="C2604" i="2" s="1"/>
  <c r="A2605" i="2"/>
  <c r="C2605" i="2" s="1"/>
  <c r="A2606" i="2"/>
  <c r="A2596" i="2"/>
  <c r="C2596" i="2" s="1"/>
  <c r="A2597" i="2"/>
  <c r="C2597" i="2" s="1"/>
  <c r="A2607" i="2"/>
  <c r="C2607" i="2" s="1"/>
  <c r="A2608" i="2"/>
  <c r="A2609" i="2"/>
  <c r="C2609" i="2" s="1"/>
  <c r="A2610" i="2"/>
  <c r="C2610" i="2" s="1"/>
  <c r="A2611" i="2"/>
  <c r="C2611" i="2" s="1"/>
  <c r="A2612" i="2"/>
  <c r="A2613" i="2"/>
  <c r="C2613" i="2" s="1"/>
  <c r="A2614" i="2"/>
  <c r="C2614" i="2" s="1"/>
  <c r="A2603" i="2"/>
  <c r="C2603" i="2" s="1"/>
  <c r="A2619" i="2"/>
  <c r="A2600" i="2"/>
  <c r="C2600" i="2" s="1"/>
  <c r="A2602" i="2"/>
  <c r="C2602" i="2" s="1"/>
  <c r="A2615" i="2"/>
  <c r="C2615" i="2" s="1"/>
  <c r="A2616" i="2"/>
  <c r="A2617" i="2"/>
  <c r="C2617" i="2" s="1"/>
  <c r="A2618" i="2"/>
  <c r="C2618" i="2" s="1"/>
  <c r="A2601" i="2"/>
  <c r="C2601" i="2" s="1"/>
  <c r="A2598" i="2"/>
  <c r="A2599" i="2"/>
  <c r="C2599" i="2" s="1"/>
  <c r="A2595" i="2"/>
  <c r="C2595" i="2" s="1"/>
  <c r="A2594" i="2"/>
  <c r="C2594" i="2" s="1"/>
  <c r="A2591" i="2"/>
  <c r="A2592" i="2"/>
  <c r="C2592" i="2" s="1"/>
  <c r="A2593" i="2"/>
  <c r="C2593" i="2" s="1"/>
  <c r="A2571" i="2"/>
  <c r="C2571" i="2" s="1"/>
  <c r="A2572" i="2"/>
  <c r="A2573" i="2"/>
  <c r="C2573" i="2" s="1"/>
  <c r="A2574" i="2"/>
  <c r="C2574" i="2" s="1"/>
  <c r="A2575" i="2"/>
  <c r="C2575" i="2" s="1"/>
  <c r="A2576" i="2"/>
  <c r="A2552" i="2"/>
  <c r="C2552" i="2" s="1"/>
  <c r="A2590" i="2"/>
  <c r="C2590" i="2" s="1"/>
  <c r="A2544" i="2"/>
  <c r="C2544" i="2" s="1"/>
  <c r="A2513" i="2"/>
  <c r="A2584" i="2"/>
  <c r="C2584" i="2" s="1"/>
  <c r="A2577" i="2"/>
  <c r="C2577" i="2" s="1"/>
  <c r="A2561" i="2"/>
  <c r="C2561" i="2" s="1"/>
  <c r="A2570" i="2"/>
  <c r="A2560" i="2"/>
  <c r="C2560" i="2" s="1"/>
  <c r="A2554" i="2"/>
  <c r="C2554" i="2" s="1"/>
  <c r="A2563" i="2"/>
  <c r="C2563" i="2" s="1"/>
  <c r="A2075" i="2"/>
  <c r="A2578" i="2"/>
  <c r="C2578" i="2" s="1"/>
  <c r="A2553" i="2"/>
  <c r="C2553" i="2" s="1"/>
  <c r="A2585" i="2"/>
  <c r="C2585" i="2" s="1"/>
  <c r="A2558" i="2"/>
  <c r="A2569" i="2"/>
  <c r="C2569" i="2" s="1"/>
  <c r="A2555" i="2"/>
  <c r="C2555" i="2" s="1"/>
  <c r="A2073" i="2"/>
  <c r="C2073" i="2" s="1"/>
  <c r="A2588" i="2"/>
  <c r="A2559" i="2"/>
  <c r="C2559" i="2" s="1"/>
  <c r="A2081" i="2"/>
  <c r="C2081" i="2" s="1"/>
  <c r="A2564" i="2"/>
  <c r="C2564" i="2" s="1"/>
  <c r="A2547" i="2"/>
  <c r="A2548" i="2"/>
  <c r="C2548" i="2" s="1"/>
  <c r="A2556" i="2"/>
  <c r="C2556" i="2" s="1"/>
  <c r="A2562" i="2"/>
  <c r="C2562" i="2" s="1"/>
  <c r="A2579" i="2"/>
  <c r="A2580" i="2"/>
  <c r="C2580" i="2" s="1"/>
  <c r="A2581" i="2"/>
  <c r="C2581" i="2" s="1"/>
  <c r="A2586" i="2"/>
  <c r="C2586" i="2" s="1"/>
  <c r="A2082" i="2"/>
  <c r="A2083" i="2"/>
  <c r="C2083" i="2" s="1"/>
  <c r="A2568" i="2"/>
  <c r="C2568" i="2" s="1"/>
  <c r="A2074" i="2"/>
  <c r="C2074" i="2" s="1"/>
  <c r="A2084" i="2"/>
  <c r="A2549" i="2"/>
  <c r="C2549" i="2" s="1"/>
  <c r="A2550" i="2"/>
  <c r="C2550" i="2" s="1"/>
  <c r="A2565" i="2"/>
  <c r="C2565" i="2" s="1"/>
  <c r="A2582" i="2"/>
  <c r="A2076" i="2"/>
  <c r="C2076" i="2" s="1"/>
  <c r="A2080" i="2"/>
  <c r="C2080" i="2" s="1"/>
  <c r="A2587" i="2"/>
  <c r="C2587" i="2" s="1"/>
  <c r="A2566" i="2"/>
  <c r="A2567" i="2"/>
  <c r="C2567" i="2" s="1"/>
  <c r="A2557" i="2"/>
  <c r="C2557" i="2" s="1"/>
  <c r="A2551" i="2"/>
  <c r="C2551" i="2" s="1"/>
  <c r="A2583" i="2"/>
  <c r="A2077" i="2"/>
  <c r="C2077" i="2" s="1"/>
  <c r="A2589" i="2"/>
  <c r="C2589" i="2" s="1"/>
  <c r="A2545" i="2"/>
  <c r="C2545" i="2" s="1"/>
  <c r="A2546" i="2"/>
  <c r="A2875" i="2"/>
  <c r="C2875" i="2" s="1"/>
  <c r="A2876" i="2"/>
  <c r="C2876" i="2" s="1"/>
  <c r="A2877" i="2"/>
  <c r="C2877" i="2" s="1"/>
  <c r="A2878" i="2"/>
  <c r="A2879" i="2"/>
  <c r="C2879" i="2" s="1"/>
  <c r="A2863" i="2"/>
  <c r="C2863" i="2" s="1"/>
  <c r="A2864" i="2"/>
  <c r="C2864" i="2" s="1"/>
  <c r="A2865" i="2"/>
  <c r="A2866" i="2"/>
  <c r="C2866" i="2" s="1"/>
  <c r="A2511" i="2"/>
  <c r="C2511" i="2" s="1"/>
  <c r="A2504" i="2"/>
  <c r="C2504" i="2" s="1"/>
  <c r="A2867" i="2"/>
  <c r="A2868" i="2"/>
  <c r="C2868" i="2" s="1"/>
  <c r="A2869" i="2"/>
  <c r="C2869" i="2" s="1"/>
  <c r="A2522" i="2"/>
  <c r="C2522" i="2" s="1"/>
  <c r="A2536" i="2"/>
  <c r="A2870" i="2"/>
  <c r="C2870" i="2" s="1"/>
  <c r="A2515" i="2"/>
  <c r="C2515" i="2" s="1"/>
  <c r="A2516" i="2"/>
  <c r="C2516" i="2" s="1"/>
  <c r="A2871" i="2"/>
  <c r="A2537" i="2"/>
  <c r="C2537" i="2" s="1"/>
  <c r="A2872" i="2"/>
  <c r="C2872" i="2" s="1"/>
  <c r="A2873" i="2"/>
  <c r="C2873" i="2" s="1"/>
  <c r="A2880" i="2"/>
  <c r="A2517" i="2"/>
  <c r="C2517" i="2" s="1"/>
  <c r="A2538" i="2"/>
  <c r="C2538" i="2" s="1"/>
  <c r="A2539" i="2"/>
  <c r="C2539" i="2" s="1"/>
  <c r="A2881" i="2"/>
  <c r="A2882" i="2"/>
  <c r="C2882" i="2" s="1"/>
  <c r="A2883" i="2"/>
  <c r="C2883" i="2" s="1"/>
  <c r="A2884" i="2"/>
  <c r="C2884" i="2" s="1"/>
  <c r="A2518" i="2"/>
  <c r="A2519" i="2"/>
  <c r="C2519" i="2" s="1"/>
  <c r="A2523" i="2"/>
  <c r="C2523" i="2" s="1"/>
  <c r="A2524" i="2"/>
  <c r="C2524" i="2" s="1"/>
  <c r="A2525" i="2"/>
  <c r="A2512" i="2"/>
  <c r="C2512" i="2" s="1"/>
  <c r="A2526" i="2"/>
  <c r="C2526" i="2" s="1"/>
  <c r="A2527" i="2"/>
  <c r="C2527" i="2" s="1"/>
  <c r="A2540" i="2"/>
  <c r="A2541" i="2"/>
  <c r="C2541" i="2" s="1"/>
  <c r="A2528" i="2"/>
  <c r="C2528" i="2" s="1"/>
  <c r="A2529" i="2"/>
  <c r="C2529" i="2" s="1"/>
  <c r="A2542" i="2"/>
  <c r="A2530" i="2"/>
  <c r="C2530" i="2" s="1"/>
  <c r="A2531" i="2"/>
  <c r="C2531" i="2" s="1"/>
  <c r="A2505" i="2"/>
  <c r="C2505" i="2" s="1"/>
  <c r="A2532" i="2"/>
  <c r="A2533" i="2"/>
  <c r="C2533" i="2" s="1"/>
  <c r="A2520" i="2"/>
  <c r="C2520" i="2" s="1"/>
  <c r="A2521" i="2"/>
  <c r="C2521" i="2" s="1"/>
  <c r="A2534" i="2"/>
  <c r="A2543" i="2"/>
  <c r="C2543" i="2" s="1"/>
  <c r="A2535" i="2"/>
  <c r="C2535" i="2" s="1"/>
  <c r="A2507" i="2"/>
  <c r="C2507" i="2" s="1"/>
  <c r="A2874" i="2"/>
  <c r="A2506" i="2"/>
  <c r="C2506" i="2" s="1"/>
  <c r="A2514" i="2"/>
  <c r="C2514" i="2" s="1"/>
  <c r="A2508" i="2"/>
  <c r="C2508" i="2" s="1"/>
  <c r="A2509" i="2"/>
  <c r="A2510" i="2"/>
  <c r="C2510" i="2" s="1"/>
  <c r="A2456" i="2"/>
  <c r="C2456" i="2" s="1"/>
  <c r="A2457" i="2"/>
  <c r="C2457" i="2" s="1"/>
  <c r="A2458" i="2"/>
  <c r="A2459" i="2"/>
  <c r="C2459" i="2" s="1"/>
  <c r="A2460" i="2"/>
  <c r="C2460" i="2" s="1"/>
  <c r="A2461" i="2"/>
  <c r="C2461" i="2" s="1"/>
  <c r="A2462" i="2"/>
  <c r="A2463" i="2"/>
  <c r="C2463" i="2" s="1"/>
  <c r="A2464" i="2"/>
  <c r="C2464" i="2" s="1"/>
  <c r="A2465" i="2"/>
  <c r="C2465" i="2" s="1"/>
  <c r="A2466" i="2"/>
  <c r="A2467" i="2"/>
  <c r="C2467" i="2" s="1"/>
  <c r="A2468" i="2"/>
  <c r="C2468" i="2" s="1"/>
  <c r="A2469" i="2"/>
  <c r="C2469" i="2" s="1"/>
  <c r="A2470" i="2"/>
  <c r="A2471" i="2"/>
  <c r="C2471" i="2" s="1"/>
  <c r="A2472" i="2"/>
  <c r="C2472" i="2" s="1"/>
  <c r="A2473" i="2"/>
  <c r="C2473" i="2" s="1"/>
  <c r="A2474" i="2"/>
  <c r="A2475" i="2"/>
  <c r="C2475" i="2" s="1"/>
  <c r="A2476" i="2"/>
  <c r="C2476" i="2" s="1"/>
  <c r="A2477" i="2"/>
  <c r="C2477" i="2" s="1"/>
  <c r="A2478" i="2"/>
  <c r="A2479" i="2"/>
  <c r="C2479" i="2" s="1"/>
  <c r="A2480" i="2"/>
  <c r="C2480" i="2" s="1"/>
  <c r="A2481" i="2"/>
  <c r="C2481" i="2" s="1"/>
  <c r="A2482" i="2"/>
  <c r="A2483" i="2"/>
  <c r="C2483" i="2" s="1"/>
  <c r="A2484" i="2"/>
  <c r="C2484" i="2" s="1"/>
  <c r="A2485" i="2"/>
  <c r="C2485" i="2" s="1"/>
  <c r="A2486" i="2"/>
  <c r="A2487" i="2"/>
  <c r="C2487" i="2" s="1"/>
  <c r="A2488" i="2"/>
  <c r="C2488" i="2" s="1"/>
  <c r="A2489" i="2"/>
  <c r="C2489" i="2" s="1"/>
  <c r="A2490" i="2"/>
  <c r="A2491" i="2"/>
  <c r="C2491" i="2" s="1"/>
  <c r="A2492" i="2"/>
  <c r="C2492" i="2" s="1"/>
  <c r="A2493" i="2"/>
  <c r="C2493" i="2" s="1"/>
  <c r="A2494" i="2"/>
  <c r="A2495" i="2"/>
  <c r="C2495" i="2" s="1"/>
  <c r="A2496" i="2"/>
  <c r="C2496" i="2" s="1"/>
  <c r="A2497" i="2"/>
  <c r="C2497" i="2" s="1"/>
  <c r="A2498" i="2"/>
  <c r="A2499" i="2"/>
  <c r="C2499" i="2" s="1"/>
  <c r="A2500" i="2"/>
  <c r="C2500" i="2" s="1"/>
  <c r="A2501" i="2"/>
  <c r="C2501" i="2" s="1"/>
  <c r="A2502" i="2"/>
  <c r="A2503" i="2"/>
  <c r="C2503" i="2" s="1"/>
  <c r="A2454" i="2"/>
  <c r="C2454" i="2" s="1"/>
  <c r="A2455" i="2"/>
  <c r="C2455" i="2" s="1"/>
  <c r="A2451" i="2"/>
  <c r="A2452" i="2"/>
  <c r="C2452" i="2" s="1"/>
  <c r="A2453" i="2"/>
  <c r="C2453" i="2" s="1"/>
  <c r="A2449" i="2"/>
  <c r="C2449" i="2" s="1"/>
  <c r="A2450" i="2"/>
  <c r="A2445" i="2"/>
  <c r="C2445" i="2" s="1"/>
  <c r="A2446" i="2"/>
  <c r="C2446" i="2" s="1"/>
  <c r="A2447" i="2"/>
  <c r="C2447" i="2" s="1"/>
  <c r="A2448" i="2"/>
  <c r="A2336" i="2"/>
  <c r="C2336" i="2" s="1"/>
  <c r="A2337" i="2"/>
  <c r="C2337" i="2" s="1"/>
  <c r="A2338" i="2"/>
  <c r="C2338" i="2" s="1"/>
  <c r="A2400" i="2"/>
  <c r="A2372" i="2"/>
  <c r="C2372" i="2" s="1"/>
  <c r="A2401" i="2"/>
  <c r="C2401" i="2" s="1"/>
  <c r="A2402" i="2"/>
  <c r="C2402" i="2" s="1"/>
  <c r="A2403" i="2"/>
  <c r="A2404" i="2"/>
  <c r="C2404" i="2" s="1"/>
  <c r="A2405" i="2"/>
  <c r="C2405" i="2" s="1"/>
  <c r="A2406" i="2"/>
  <c r="C2406" i="2" s="1"/>
  <c r="A2407" i="2"/>
  <c r="A2408" i="2"/>
  <c r="C2408" i="2" s="1"/>
  <c r="A2409" i="2"/>
  <c r="C2409" i="2" s="1"/>
  <c r="A2410" i="2"/>
  <c r="C2410" i="2" s="1"/>
  <c r="A2411" i="2"/>
  <c r="A2412" i="2"/>
  <c r="C2412" i="2" s="1"/>
  <c r="A2413" i="2"/>
  <c r="C2413" i="2" s="1"/>
  <c r="A2414" i="2"/>
  <c r="C2414" i="2" s="1"/>
  <c r="A2415" i="2"/>
  <c r="A2416" i="2"/>
  <c r="C2416" i="2" s="1"/>
  <c r="A2417" i="2"/>
  <c r="C2417" i="2" s="1"/>
  <c r="A2418" i="2"/>
  <c r="C2418" i="2" s="1"/>
  <c r="A2419" i="2"/>
  <c r="A2420" i="2"/>
  <c r="C2420" i="2" s="1"/>
  <c r="A2421" i="2"/>
  <c r="C2421" i="2" s="1"/>
  <c r="A2422" i="2"/>
  <c r="C2422" i="2" s="1"/>
  <c r="A2423" i="2"/>
  <c r="A2424" i="2"/>
  <c r="C2424" i="2" s="1"/>
  <c r="A2425" i="2"/>
  <c r="C2425" i="2" s="1"/>
  <c r="A2426" i="2"/>
  <c r="C2426" i="2" s="1"/>
  <c r="A2427" i="2"/>
  <c r="A2428" i="2"/>
  <c r="C2428" i="2" s="1"/>
  <c r="A2430" i="2"/>
  <c r="C2430" i="2" s="1"/>
  <c r="A2431" i="2"/>
  <c r="C2431" i="2" s="1"/>
  <c r="A2432" i="2"/>
  <c r="A2433" i="2"/>
  <c r="C2433" i="2" s="1"/>
  <c r="A2429" i="2"/>
  <c r="C2429" i="2" s="1"/>
  <c r="A2434" i="2"/>
  <c r="C2434" i="2" s="1"/>
  <c r="A2436" i="2"/>
  <c r="A2437" i="2"/>
  <c r="C2437" i="2" s="1"/>
  <c r="A2438" i="2"/>
  <c r="C2438" i="2" s="1"/>
  <c r="A2439" i="2"/>
  <c r="C2439" i="2" s="1"/>
  <c r="A2435" i="2"/>
  <c r="A2440" i="2"/>
  <c r="C2440" i="2" s="1"/>
  <c r="A2441" i="2"/>
  <c r="C2441" i="2" s="1"/>
  <c r="A2442" i="2"/>
  <c r="C2442" i="2" s="1"/>
  <c r="A2443" i="2"/>
  <c r="A2444" i="2"/>
  <c r="C2444" i="2" s="1"/>
  <c r="A2335" i="2"/>
  <c r="C2335" i="2" s="1"/>
  <c r="A2292" i="2"/>
  <c r="C2292" i="2" s="1"/>
  <c r="A2293" i="2"/>
  <c r="A2389" i="2"/>
  <c r="C2389" i="2" s="1"/>
  <c r="A2390" i="2"/>
  <c r="C2390" i="2" s="1"/>
  <c r="A2391" i="2"/>
  <c r="C2391" i="2" s="1"/>
  <c r="A2392" i="2"/>
  <c r="A2393" i="2"/>
  <c r="C2393" i="2" s="1"/>
  <c r="A2284" i="2"/>
  <c r="C2284" i="2" s="1"/>
  <c r="A2285" i="2"/>
  <c r="C2285" i="2" s="1"/>
  <c r="A2323" i="2"/>
  <c r="A2324" i="2"/>
  <c r="C2324" i="2" s="1"/>
  <c r="A2325" i="2"/>
  <c r="C2325" i="2" s="1"/>
  <c r="A2326" i="2"/>
  <c r="C2326" i="2" s="1"/>
  <c r="A2394" i="2"/>
  <c r="A2359" i="2"/>
  <c r="C2359" i="2" s="1"/>
  <c r="A2395" i="2"/>
  <c r="C2395" i="2" s="1"/>
  <c r="A2396" i="2"/>
  <c r="C2396" i="2" s="1"/>
  <c r="A2397" i="2"/>
  <c r="A2398" i="2"/>
  <c r="C2398" i="2" s="1"/>
  <c r="A2399" i="2"/>
  <c r="C2399" i="2" s="1"/>
  <c r="A2386" i="2"/>
  <c r="C2386" i="2" s="1"/>
  <c r="A2387" i="2"/>
  <c r="A2388" i="2"/>
  <c r="C2388" i="2" s="1"/>
  <c r="A2380" i="2"/>
  <c r="C2380" i="2" s="1"/>
  <c r="A2381" i="2"/>
  <c r="C2381" i="2" s="1"/>
  <c r="A2382" i="2"/>
  <c r="A2383" i="2"/>
  <c r="C2383" i="2" s="1"/>
  <c r="A2384" i="2"/>
  <c r="C2384" i="2" s="1"/>
  <c r="A2385" i="2"/>
  <c r="C2385" i="2" s="1"/>
  <c r="A2353" i="2"/>
  <c r="A2354" i="2"/>
  <c r="C2354" i="2" s="1"/>
  <c r="A2355" i="2"/>
  <c r="C2355" i="2" s="1"/>
  <c r="A2356" i="2"/>
  <c r="C2356" i="2" s="1"/>
  <c r="A2357" i="2"/>
  <c r="A2358" i="2"/>
  <c r="C2358" i="2" s="1"/>
  <c r="A2360" i="2"/>
  <c r="C2360" i="2" s="1"/>
  <c r="A2361" i="2"/>
  <c r="C2361" i="2" s="1"/>
  <c r="A2362" i="2"/>
  <c r="A2363" i="2"/>
  <c r="C2363" i="2" s="1"/>
  <c r="A2364" i="2"/>
  <c r="C2364" i="2" s="1"/>
  <c r="A2365" i="2"/>
  <c r="C2365" i="2" s="1"/>
  <c r="A2366" i="2"/>
  <c r="A2367" i="2"/>
  <c r="C2367" i="2" s="1"/>
  <c r="A2368" i="2"/>
  <c r="C2368" i="2" s="1"/>
  <c r="A2369" i="2"/>
  <c r="C2369" i="2" s="1"/>
  <c r="A2370" i="2"/>
  <c r="A2371" i="2"/>
  <c r="C2371" i="2" s="1"/>
  <c r="A2373" i="2"/>
  <c r="C2373" i="2" s="1"/>
  <c r="A2374" i="2"/>
  <c r="C2374" i="2" s="1"/>
  <c r="A2375" i="2"/>
  <c r="A2376" i="2"/>
  <c r="C2376" i="2" s="1"/>
  <c r="A2377" i="2"/>
  <c r="C2377" i="2" s="1"/>
  <c r="A2378" i="2"/>
  <c r="C2378" i="2" s="1"/>
  <c r="A2379" i="2"/>
  <c r="A2350" i="2"/>
  <c r="C2350" i="2" s="1"/>
  <c r="A2351" i="2"/>
  <c r="C2351" i="2" s="1"/>
  <c r="A2352" i="2"/>
  <c r="C2352" i="2" s="1"/>
  <c r="A2302" i="2"/>
  <c r="A2303" i="2"/>
  <c r="C2303" i="2" s="1"/>
  <c r="A2304" i="2"/>
  <c r="C2304" i="2" s="1"/>
  <c r="A2305" i="2"/>
  <c r="C2305" i="2" s="1"/>
  <c r="A2306" i="2"/>
  <c r="A2307" i="2"/>
  <c r="C2307" i="2" s="1"/>
  <c r="A2308" i="2"/>
  <c r="C2308" i="2" s="1"/>
  <c r="A2309" i="2"/>
  <c r="C2309" i="2" s="1"/>
  <c r="A2310" i="2"/>
  <c r="A2311" i="2"/>
  <c r="C2311" i="2" s="1"/>
  <c r="A2312" i="2"/>
  <c r="C2312" i="2" s="1"/>
  <c r="A2313" i="2"/>
  <c r="C2313" i="2" s="1"/>
  <c r="A2314" i="2"/>
  <c r="A2315" i="2"/>
  <c r="C2315" i="2" s="1"/>
  <c r="A2316" i="2"/>
  <c r="C2316" i="2" s="1"/>
  <c r="A2317" i="2"/>
  <c r="C2317" i="2" s="1"/>
  <c r="A2318" i="2"/>
  <c r="A2319" i="2"/>
  <c r="C2319" i="2" s="1"/>
  <c r="A2320" i="2"/>
  <c r="C2320" i="2" s="1"/>
  <c r="A2321" i="2"/>
  <c r="C2321" i="2" s="1"/>
  <c r="A2322" i="2"/>
  <c r="A2327" i="2"/>
  <c r="C2327" i="2" s="1"/>
  <c r="A2328" i="2"/>
  <c r="C2328" i="2" s="1"/>
  <c r="A2329" i="2"/>
  <c r="C2329" i="2" s="1"/>
  <c r="A2330" i="2"/>
  <c r="A2331" i="2"/>
  <c r="C2331" i="2" s="1"/>
  <c r="A2332" i="2"/>
  <c r="C2332" i="2" s="1"/>
  <c r="A2333" i="2"/>
  <c r="C2333" i="2" s="1"/>
  <c r="A2334" i="2"/>
  <c r="A2339" i="2"/>
  <c r="C2339" i="2" s="1"/>
  <c r="A2340" i="2"/>
  <c r="C2340" i="2" s="1"/>
  <c r="A2341" i="2"/>
  <c r="C2341" i="2" s="1"/>
  <c r="A2342" i="2"/>
  <c r="A2343" i="2"/>
  <c r="C2343" i="2" s="1"/>
  <c r="A2344" i="2"/>
  <c r="C2344" i="2" s="1"/>
  <c r="A2345" i="2"/>
  <c r="C2345" i="2" s="1"/>
  <c r="A2346" i="2"/>
  <c r="A2347" i="2"/>
  <c r="C2347" i="2" s="1"/>
  <c r="A2348" i="2"/>
  <c r="C2348" i="2" s="1"/>
  <c r="A2349" i="2"/>
  <c r="C2349" i="2" s="1"/>
  <c r="A2300" i="2"/>
  <c r="A2301" i="2"/>
  <c r="C2301" i="2" s="1"/>
  <c r="A2299" i="2"/>
  <c r="C2299" i="2" s="1"/>
  <c r="A2282" i="2"/>
  <c r="C2282" i="2" s="1"/>
  <c r="A2283" i="2"/>
  <c r="A2286" i="2"/>
  <c r="C2286" i="2" s="1"/>
  <c r="A2287" i="2"/>
  <c r="C2287" i="2" s="1"/>
  <c r="A2288" i="2"/>
  <c r="C2288" i="2" s="1"/>
  <c r="A2289" i="2"/>
  <c r="A2290" i="2"/>
  <c r="C2290" i="2" s="1"/>
  <c r="A2291" i="2"/>
  <c r="C2291" i="2" s="1"/>
  <c r="A2294" i="2"/>
  <c r="C2294" i="2" s="1"/>
  <c r="A2295" i="2"/>
  <c r="A2296" i="2"/>
  <c r="C2296" i="2" s="1"/>
  <c r="A2297" i="2"/>
  <c r="C2297" i="2" s="1"/>
  <c r="A2298" i="2"/>
  <c r="C2298" i="2" s="1"/>
  <c r="A2221" i="2"/>
  <c r="A2222" i="2"/>
  <c r="C2222" i="2" s="1"/>
  <c r="A2223" i="2"/>
  <c r="C2223" i="2" s="1"/>
  <c r="A2224" i="2"/>
  <c r="C2224" i="2" s="1"/>
  <c r="A2225" i="2"/>
  <c r="A2226" i="2"/>
  <c r="C2226" i="2" s="1"/>
  <c r="A2227" i="2"/>
  <c r="C2227" i="2" s="1"/>
  <c r="A2228" i="2"/>
  <c r="C2228" i="2" s="1"/>
  <c r="A2229" i="2"/>
  <c r="A2230" i="2"/>
  <c r="C2230" i="2" s="1"/>
  <c r="A2231" i="2"/>
  <c r="C2231" i="2" s="1"/>
  <c r="A2232" i="2"/>
  <c r="C2232" i="2" s="1"/>
  <c r="A2233" i="2"/>
  <c r="A2234" i="2"/>
  <c r="C2234" i="2" s="1"/>
  <c r="A2235" i="2"/>
  <c r="C2235" i="2" s="1"/>
  <c r="A2236" i="2"/>
  <c r="C2236" i="2" s="1"/>
  <c r="A2237" i="2"/>
  <c r="A2238" i="2"/>
  <c r="C2238" i="2" s="1"/>
  <c r="A2239" i="2"/>
  <c r="C2239" i="2" s="1"/>
  <c r="A2240" i="2"/>
  <c r="C2240" i="2" s="1"/>
  <c r="A2241" i="2"/>
  <c r="A2242" i="2"/>
  <c r="C2242" i="2" s="1"/>
  <c r="A2243" i="2"/>
  <c r="C2243" i="2" s="1"/>
  <c r="A2244" i="2"/>
  <c r="C2244" i="2" s="1"/>
  <c r="A2245" i="2"/>
  <c r="A2246" i="2"/>
  <c r="C2246" i="2" s="1"/>
  <c r="A2247" i="2"/>
  <c r="C2247" i="2" s="1"/>
  <c r="A2248" i="2"/>
  <c r="C2248" i="2" s="1"/>
  <c r="A2249" i="2"/>
  <c r="A2250" i="2"/>
  <c r="C2250" i="2" s="1"/>
  <c r="A2251" i="2"/>
  <c r="C2251" i="2" s="1"/>
  <c r="A2252" i="2"/>
  <c r="C2252" i="2" s="1"/>
  <c r="A2253" i="2"/>
  <c r="A2254" i="2"/>
  <c r="C2254" i="2" s="1"/>
  <c r="A2255" i="2"/>
  <c r="C2255" i="2" s="1"/>
  <c r="A2256" i="2"/>
  <c r="C2256" i="2" s="1"/>
  <c r="A2257" i="2"/>
  <c r="A2258" i="2"/>
  <c r="C2258" i="2" s="1"/>
  <c r="A2259" i="2"/>
  <c r="C2259" i="2" s="1"/>
  <c r="A2260" i="2"/>
  <c r="C2260" i="2" s="1"/>
  <c r="A2261" i="2"/>
  <c r="A2262" i="2"/>
  <c r="C2262" i="2" s="1"/>
  <c r="A2264" i="2"/>
  <c r="C2264" i="2" s="1"/>
  <c r="A2265" i="2"/>
  <c r="C2265" i="2" s="1"/>
  <c r="A2218" i="2"/>
  <c r="A2277" i="2"/>
  <c r="C2277" i="2" s="1"/>
  <c r="A2278" i="2"/>
  <c r="C2278" i="2" s="1"/>
  <c r="A2279" i="2"/>
  <c r="C2279" i="2" s="1"/>
  <c r="A2280" i="2"/>
  <c r="A2172" i="2"/>
  <c r="C2172" i="2" s="1"/>
  <c r="A2173" i="2"/>
  <c r="C2173" i="2" s="1"/>
  <c r="A2219" i="2"/>
  <c r="C2219" i="2" s="1"/>
  <c r="A2220" i="2"/>
  <c r="A2217" i="2"/>
  <c r="C2217" i="2" s="1"/>
  <c r="A2215" i="2"/>
  <c r="C2215" i="2" s="1"/>
  <c r="A2214" i="2"/>
  <c r="C2214" i="2" s="1"/>
  <c r="A2266" i="2"/>
  <c r="A2267" i="2"/>
  <c r="C2267" i="2" s="1"/>
  <c r="A2268" i="2"/>
  <c r="C2268" i="2" s="1"/>
  <c r="A2270" i="2"/>
  <c r="C2270" i="2" s="1"/>
  <c r="A2271" i="2"/>
  <c r="A2272" i="2"/>
  <c r="C2272" i="2" s="1"/>
  <c r="A2273" i="2"/>
  <c r="C2273" i="2" s="1"/>
  <c r="A2274" i="2"/>
  <c r="C2274" i="2" s="1"/>
  <c r="A2275" i="2"/>
  <c r="A2276" i="2"/>
  <c r="C2276" i="2" s="1"/>
  <c r="A2177" i="2"/>
  <c r="C2177" i="2" s="1"/>
  <c r="A2178" i="2"/>
  <c r="C2178" i="2" s="1"/>
  <c r="A2179" i="2"/>
  <c r="A2180" i="2"/>
  <c r="C2180" i="2" s="1"/>
  <c r="A2181" i="2"/>
  <c r="C2181" i="2" s="1"/>
  <c r="A2182" i="2"/>
  <c r="C2182" i="2" s="1"/>
  <c r="A2183" i="2"/>
  <c r="A2184" i="2"/>
  <c r="C2184" i="2" s="1"/>
  <c r="A2185" i="2"/>
  <c r="C2185" i="2" s="1"/>
  <c r="A2186" i="2"/>
  <c r="C2186" i="2" s="1"/>
  <c r="A2187" i="2"/>
  <c r="A2188" i="2"/>
  <c r="C2188" i="2" s="1"/>
  <c r="A2189" i="2"/>
  <c r="C2189" i="2" s="1"/>
  <c r="A2190" i="2"/>
  <c r="C2190" i="2" s="1"/>
  <c r="A2191" i="2"/>
  <c r="A2192" i="2"/>
  <c r="C2192" i="2" s="1"/>
  <c r="A2193" i="2"/>
  <c r="C2193" i="2" s="1"/>
  <c r="A2194" i="2"/>
  <c r="C2194" i="2" s="1"/>
  <c r="A2263" i="2"/>
  <c r="A2195" i="2"/>
  <c r="C2195" i="2" s="1"/>
  <c r="A2196" i="2"/>
  <c r="C2196" i="2" s="1"/>
  <c r="A2197" i="2"/>
  <c r="C2197" i="2" s="1"/>
  <c r="A2198" i="2"/>
  <c r="A2199" i="2"/>
  <c r="C2199" i="2" s="1"/>
  <c r="A2269" i="2"/>
  <c r="C2269" i="2" s="1"/>
  <c r="A2200" i="2"/>
  <c r="C2200" i="2" s="1"/>
  <c r="A2201" i="2"/>
  <c r="A2202" i="2"/>
  <c r="C2202" i="2" s="1"/>
  <c r="A2203" i="2"/>
  <c r="C2203" i="2" s="1"/>
  <c r="A2204" i="2"/>
  <c r="C2204" i="2" s="1"/>
  <c r="A2205" i="2"/>
  <c r="A2206" i="2"/>
  <c r="C2206" i="2" s="1"/>
  <c r="A2207" i="2"/>
  <c r="C2207" i="2" s="1"/>
  <c r="A2208" i="2"/>
  <c r="C2208" i="2" s="1"/>
  <c r="A2209" i="2"/>
  <c r="A2210" i="2"/>
  <c r="C2210" i="2" s="1"/>
  <c r="A2216" i="2"/>
  <c r="C2216" i="2" s="1"/>
  <c r="A2211" i="2"/>
  <c r="C2211" i="2" s="1"/>
  <c r="A2212" i="2"/>
  <c r="A2213" i="2"/>
  <c r="C2213" i="2" s="1"/>
  <c r="A2169" i="2"/>
  <c r="C2169" i="2" s="1"/>
  <c r="A2281" i="2"/>
  <c r="C2281" i="2" s="1"/>
  <c r="A2174" i="2"/>
  <c r="A2175" i="2"/>
  <c r="C2175" i="2" s="1"/>
  <c r="A2176" i="2"/>
  <c r="C2176" i="2" s="1"/>
  <c r="A2170" i="2"/>
  <c r="C2170" i="2" s="1"/>
  <c r="A2124" i="2"/>
  <c r="A2126" i="2"/>
  <c r="C2126" i="2" s="1"/>
  <c r="A2127" i="2"/>
  <c r="C2127" i="2" s="1"/>
  <c r="A2128" i="2"/>
  <c r="C2128" i="2" s="1"/>
  <c r="A2129" i="2"/>
  <c r="A2130" i="2"/>
  <c r="C2130" i="2" s="1"/>
  <c r="A2131" i="2"/>
  <c r="C2131" i="2" s="1"/>
  <c r="A2132" i="2"/>
  <c r="C2132" i="2" s="1"/>
  <c r="A2133" i="2"/>
  <c r="A2134" i="2"/>
  <c r="C2134" i="2" s="1"/>
  <c r="A2135" i="2"/>
  <c r="C2135" i="2" s="1"/>
  <c r="A2136" i="2"/>
  <c r="C2136" i="2" s="1"/>
  <c r="A2137" i="2"/>
  <c r="A2138" i="2"/>
  <c r="C2138" i="2" s="1"/>
  <c r="A2139" i="2"/>
  <c r="C2139" i="2" s="1"/>
  <c r="A2140" i="2"/>
  <c r="C2140" i="2" s="1"/>
  <c r="A2141" i="2"/>
  <c r="A2142" i="2"/>
  <c r="C2142" i="2" s="1"/>
  <c r="A2143" i="2"/>
  <c r="C2143" i="2" s="1"/>
  <c r="A2144" i="2"/>
  <c r="C2144" i="2" s="1"/>
  <c r="A2145" i="2"/>
  <c r="A2146" i="2"/>
  <c r="C2146" i="2" s="1"/>
  <c r="A2147" i="2"/>
  <c r="C2147" i="2" s="1"/>
  <c r="A2148" i="2"/>
  <c r="C2148" i="2" s="1"/>
  <c r="A2149" i="2"/>
  <c r="A2150" i="2"/>
  <c r="C2150" i="2" s="1"/>
  <c r="A2151" i="2"/>
  <c r="C2151" i="2" s="1"/>
  <c r="A2152" i="2"/>
  <c r="C2152" i="2" s="1"/>
  <c r="A2153" i="2"/>
  <c r="A2154" i="2"/>
  <c r="C2154" i="2" s="1"/>
  <c r="A2155" i="2"/>
  <c r="C2155" i="2" s="1"/>
  <c r="A2156" i="2"/>
  <c r="C2156" i="2" s="1"/>
  <c r="A2157" i="2"/>
  <c r="A2072" i="2"/>
  <c r="C2072" i="2" s="1"/>
  <c r="A2158" i="2"/>
  <c r="C2158" i="2" s="1"/>
  <c r="A2159" i="2"/>
  <c r="C2159" i="2" s="1"/>
  <c r="A2160" i="2"/>
  <c r="A2161" i="2"/>
  <c r="C2161" i="2" s="1"/>
  <c r="A2162" i="2"/>
  <c r="C2162" i="2" s="1"/>
  <c r="A2163" i="2"/>
  <c r="C2163" i="2" s="1"/>
  <c r="A2079" i="2"/>
  <c r="A2164" i="2"/>
  <c r="C2164" i="2" s="1"/>
  <c r="A2165" i="2"/>
  <c r="C2165" i="2" s="1"/>
  <c r="A2166" i="2"/>
  <c r="C2166" i="2" s="1"/>
  <c r="A2167" i="2"/>
  <c r="A2168" i="2"/>
  <c r="C2168" i="2" s="1"/>
  <c r="A2171" i="2"/>
  <c r="C2171" i="2" s="1"/>
  <c r="A2121" i="2"/>
  <c r="C2121" i="2" s="1"/>
  <c r="A2125" i="2"/>
  <c r="A2122" i="2"/>
  <c r="C2122" i="2" s="1"/>
  <c r="A2123" i="2"/>
  <c r="C2123" i="2" s="1"/>
  <c r="A2070" i="2"/>
  <c r="C2070" i="2" s="1"/>
  <c r="A2071" i="2"/>
  <c r="A2078" i="2"/>
  <c r="C2078" i="2" s="1"/>
  <c r="A2085" i="2"/>
  <c r="C2085" i="2" s="1"/>
  <c r="A2086" i="2"/>
  <c r="C2086" i="2" s="1"/>
  <c r="A2087" i="2"/>
  <c r="A2088" i="2"/>
  <c r="C2088" i="2" s="1"/>
  <c r="A2089" i="2"/>
  <c r="C2089" i="2" s="1"/>
  <c r="A2090" i="2"/>
  <c r="C2090" i="2" s="1"/>
  <c r="A2091" i="2"/>
  <c r="A2092" i="2"/>
  <c r="C2092" i="2" s="1"/>
  <c r="A2093" i="2"/>
  <c r="C2093" i="2" s="1"/>
  <c r="A2094" i="2"/>
  <c r="C2094" i="2" s="1"/>
  <c r="A2095" i="2"/>
  <c r="A2096" i="2"/>
  <c r="C2096" i="2" s="1"/>
  <c r="A2097" i="2"/>
  <c r="C2097" i="2" s="1"/>
  <c r="A2098" i="2"/>
  <c r="C2098" i="2" s="1"/>
  <c r="A2099" i="2"/>
  <c r="A2100" i="2"/>
  <c r="C2100" i="2" s="1"/>
  <c r="A2101" i="2"/>
  <c r="C2101" i="2" s="1"/>
  <c r="A2102" i="2"/>
  <c r="C2102" i="2" s="1"/>
  <c r="A2103" i="2"/>
  <c r="A2104" i="2"/>
  <c r="C2104" i="2" s="1"/>
  <c r="A2105" i="2"/>
  <c r="C2105" i="2" s="1"/>
  <c r="A2106" i="2"/>
  <c r="C2106" i="2" s="1"/>
  <c r="A2107" i="2"/>
  <c r="A2108" i="2"/>
  <c r="C2108" i="2" s="1"/>
  <c r="A2109" i="2"/>
  <c r="C2109" i="2" s="1"/>
  <c r="A2110" i="2"/>
  <c r="C2110" i="2" s="1"/>
  <c r="A2111" i="2"/>
  <c r="A2112" i="2"/>
  <c r="C2112" i="2" s="1"/>
  <c r="A2113" i="2"/>
  <c r="C2113" i="2" s="1"/>
  <c r="A2114" i="2"/>
  <c r="C2114" i="2" s="1"/>
  <c r="A2115" i="2"/>
  <c r="A2116" i="2"/>
  <c r="C2116" i="2" s="1"/>
  <c r="A2117" i="2"/>
  <c r="C2117" i="2" s="1"/>
  <c r="A2118" i="2"/>
  <c r="C2118" i="2" s="1"/>
  <c r="A2119" i="2"/>
  <c r="A2120" i="2"/>
  <c r="C2120" i="2" s="1"/>
  <c r="A2067" i="2"/>
  <c r="C2067" i="2" s="1"/>
  <c r="A2068" i="2"/>
  <c r="C2068" i="2" s="1"/>
  <c r="A2069" i="2"/>
  <c r="A2049" i="2"/>
  <c r="C2049" i="2" s="1"/>
  <c r="A2050" i="2"/>
  <c r="C2050" i="2" s="1"/>
  <c r="A2051" i="2"/>
  <c r="C2051" i="2" s="1"/>
  <c r="A2052" i="2"/>
  <c r="A2053" i="2"/>
  <c r="C2053" i="2" s="1"/>
  <c r="A2054" i="2"/>
  <c r="C2054" i="2" s="1"/>
  <c r="A2055" i="2"/>
  <c r="C2055" i="2" s="1"/>
  <c r="A2056" i="2"/>
  <c r="A2057" i="2"/>
  <c r="C2057" i="2" s="1"/>
  <c r="A2058" i="2"/>
  <c r="C2058" i="2" s="1"/>
  <c r="A2059" i="2"/>
  <c r="C2059" i="2" s="1"/>
  <c r="A2060" i="2"/>
  <c r="A2061" i="2"/>
  <c r="C2061" i="2" s="1"/>
  <c r="A2062" i="2"/>
  <c r="C2062" i="2" s="1"/>
  <c r="A2063" i="2"/>
  <c r="C2063" i="2" s="1"/>
  <c r="A2064" i="2"/>
  <c r="A2065" i="2"/>
  <c r="C2065" i="2" s="1"/>
  <c r="A2066" i="2"/>
  <c r="C2066" i="2" s="1"/>
  <c r="A2045" i="2"/>
  <c r="C2045" i="2" s="1"/>
  <c r="A2046" i="2"/>
  <c r="A2047" i="2"/>
  <c r="C2047" i="2" s="1"/>
  <c r="A2048" i="2"/>
  <c r="C2048" i="2" s="1"/>
  <c r="A2025" i="2"/>
  <c r="C2025" i="2" s="1"/>
  <c r="A2026" i="2"/>
  <c r="A2027" i="2"/>
  <c r="C2027" i="2" s="1"/>
  <c r="A2028" i="2"/>
  <c r="C2028" i="2" s="1"/>
  <c r="A2029" i="2"/>
  <c r="C2029" i="2" s="1"/>
  <c r="A2030" i="2"/>
  <c r="A2031" i="2"/>
  <c r="C2031" i="2" s="1"/>
  <c r="A2032" i="2"/>
  <c r="C2032" i="2" s="1"/>
  <c r="A2033" i="2"/>
  <c r="C2033" i="2" s="1"/>
  <c r="A2034" i="2"/>
  <c r="A2035" i="2"/>
  <c r="C2035" i="2" s="1"/>
  <c r="A2036" i="2"/>
  <c r="C2036" i="2" s="1"/>
  <c r="A2037" i="2"/>
  <c r="C2037" i="2" s="1"/>
  <c r="A2038" i="2"/>
  <c r="A2039" i="2"/>
  <c r="C2039" i="2" s="1"/>
  <c r="A2040" i="2"/>
  <c r="C2040" i="2" s="1"/>
  <c r="A2041" i="2"/>
  <c r="C2041" i="2" s="1"/>
  <c r="A2042" i="2"/>
  <c r="A2043" i="2"/>
  <c r="C2043" i="2" s="1"/>
  <c r="A2044" i="2"/>
  <c r="C2044" i="2" s="1"/>
  <c r="A2021" i="2"/>
  <c r="C2021" i="2" s="1"/>
  <c r="A2022" i="2"/>
  <c r="A2023" i="2"/>
  <c r="C2023" i="2" s="1"/>
  <c r="A2024" i="2"/>
  <c r="C2024" i="2" s="1"/>
  <c r="A2014" i="2"/>
  <c r="C2014" i="2" s="1"/>
  <c r="A2015" i="2"/>
  <c r="A2016" i="2"/>
  <c r="C2016" i="2" s="1"/>
  <c r="A2017" i="2"/>
  <c r="C2017" i="2" s="1"/>
  <c r="A2018" i="2"/>
  <c r="C2018" i="2" s="1"/>
  <c r="A2019" i="2"/>
  <c r="A2020" i="2"/>
  <c r="C2020" i="2" s="1"/>
  <c r="A1942" i="2"/>
  <c r="C1942" i="2" s="1"/>
  <c r="A1943" i="2"/>
  <c r="C1943" i="2" s="1"/>
  <c r="A1944" i="2"/>
  <c r="A1945" i="2"/>
  <c r="C1945" i="2" s="1"/>
  <c r="A1946" i="2"/>
  <c r="C1946" i="2" s="1"/>
  <c r="A1947" i="2"/>
  <c r="C1947" i="2" s="1"/>
  <c r="A1948" i="2"/>
  <c r="A1949" i="2"/>
  <c r="C1949" i="2" s="1"/>
  <c r="A1950" i="2"/>
  <c r="C1950" i="2" s="1"/>
  <c r="A1951" i="2"/>
  <c r="C1951" i="2" s="1"/>
  <c r="A1952" i="2"/>
  <c r="A1953" i="2"/>
  <c r="C1953" i="2" s="1"/>
  <c r="A1954" i="2"/>
  <c r="C1954" i="2" s="1"/>
  <c r="A1955" i="2"/>
  <c r="C1955" i="2" s="1"/>
  <c r="A1956" i="2"/>
  <c r="A1957" i="2"/>
  <c r="C1957" i="2" s="1"/>
  <c r="A1958" i="2"/>
  <c r="C1958" i="2" s="1"/>
  <c r="A1959" i="2"/>
  <c r="C1959" i="2" s="1"/>
  <c r="A1960" i="2"/>
  <c r="A1961" i="2"/>
  <c r="C1961" i="2" s="1"/>
  <c r="A1962" i="2"/>
  <c r="C1962" i="2" s="1"/>
  <c r="A1963" i="2"/>
  <c r="C1963" i="2" s="1"/>
  <c r="A1964" i="2"/>
  <c r="A1965" i="2"/>
  <c r="C1965" i="2" s="1"/>
  <c r="A1966" i="2"/>
  <c r="C1966" i="2" s="1"/>
  <c r="A1967" i="2"/>
  <c r="C1967" i="2" s="1"/>
  <c r="A1968" i="2"/>
  <c r="A1969" i="2"/>
  <c r="C1969" i="2" s="1"/>
  <c r="A1970" i="2"/>
  <c r="C1970" i="2" s="1"/>
  <c r="A1971" i="2"/>
  <c r="C1971" i="2" s="1"/>
  <c r="A1972" i="2"/>
  <c r="A1973" i="2"/>
  <c r="C1973" i="2" s="1"/>
  <c r="A1974" i="2"/>
  <c r="C1974" i="2" s="1"/>
  <c r="A1975" i="2"/>
  <c r="C1975" i="2" s="1"/>
  <c r="A1976" i="2"/>
  <c r="A1977" i="2"/>
  <c r="C1977" i="2" s="1"/>
  <c r="A1978" i="2"/>
  <c r="C1978" i="2" s="1"/>
  <c r="A1979" i="2"/>
  <c r="C1979" i="2" s="1"/>
  <c r="A1980" i="2"/>
  <c r="A1981" i="2"/>
  <c r="C1981" i="2" s="1"/>
  <c r="A1982" i="2"/>
  <c r="C1982" i="2" s="1"/>
  <c r="A1983" i="2"/>
  <c r="C1983" i="2" s="1"/>
  <c r="A1984" i="2"/>
  <c r="A1985" i="2"/>
  <c r="C1985" i="2" s="1"/>
  <c r="A1986" i="2"/>
  <c r="C1986" i="2" s="1"/>
  <c r="A1987" i="2"/>
  <c r="C1987" i="2" s="1"/>
  <c r="A1988" i="2"/>
  <c r="A1989" i="2"/>
  <c r="C1989" i="2" s="1"/>
  <c r="A1990" i="2"/>
  <c r="C1990" i="2" s="1"/>
  <c r="A1991" i="2"/>
  <c r="C1991" i="2" s="1"/>
  <c r="A1992" i="2"/>
  <c r="A1993" i="2"/>
  <c r="C1993" i="2" s="1"/>
  <c r="A1994" i="2"/>
  <c r="C1994" i="2" s="1"/>
  <c r="A1995" i="2"/>
  <c r="C1995" i="2" s="1"/>
  <c r="A1996" i="2"/>
  <c r="A1997" i="2"/>
  <c r="C1997" i="2" s="1"/>
  <c r="A1998" i="2"/>
  <c r="C1998" i="2" s="1"/>
  <c r="A1999" i="2"/>
  <c r="C1999" i="2" s="1"/>
  <c r="A2000" i="2"/>
  <c r="A2001" i="2"/>
  <c r="C2001" i="2" s="1"/>
  <c r="A2002" i="2"/>
  <c r="C2002" i="2" s="1"/>
  <c r="A2003" i="2"/>
  <c r="C2003" i="2" s="1"/>
  <c r="A2004" i="2"/>
  <c r="A2005" i="2"/>
  <c r="C2005" i="2" s="1"/>
  <c r="A2006" i="2"/>
  <c r="C2006" i="2" s="1"/>
  <c r="A2007" i="2"/>
  <c r="C2007" i="2" s="1"/>
  <c r="A2008" i="2"/>
  <c r="A2009" i="2"/>
  <c r="C2009" i="2" s="1"/>
  <c r="A2010" i="2"/>
  <c r="C2010" i="2" s="1"/>
  <c r="A2011" i="2"/>
  <c r="C2011" i="2" s="1"/>
  <c r="A2012" i="2"/>
  <c r="A2013" i="2"/>
  <c r="C2013" i="2" s="1"/>
  <c r="A1941" i="2"/>
  <c r="C1941" i="2" s="1"/>
  <c r="A1937" i="2"/>
  <c r="C1937" i="2" s="1"/>
  <c r="A1938" i="2"/>
  <c r="A1939" i="2"/>
  <c r="C1939" i="2" s="1"/>
  <c r="A1940" i="2"/>
  <c r="C1940" i="2" s="1"/>
  <c r="A1887" i="2"/>
  <c r="C1887" i="2" s="1"/>
  <c r="A1888" i="2"/>
  <c r="A1889" i="2"/>
  <c r="C1889" i="2" s="1"/>
  <c r="A1890" i="2"/>
  <c r="C1890" i="2" s="1"/>
  <c r="A1891" i="2"/>
  <c r="C1891" i="2" s="1"/>
  <c r="A1892" i="2"/>
  <c r="A1893" i="2"/>
  <c r="C1893" i="2" s="1"/>
  <c r="A1894" i="2"/>
  <c r="C1894" i="2" s="1"/>
  <c r="A1895" i="2"/>
  <c r="C1895" i="2" s="1"/>
  <c r="A1896" i="2"/>
  <c r="A1897" i="2"/>
  <c r="C1897" i="2" s="1"/>
  <c r="A1898" i="2"/>
  <c r="C1898" i="2" s="1"/>
  <c r="A1899" i="2"/>
  <c r="C1899" i="2" s="1"/>
  <c r="A1900" i="2"/>
  <c r="A1901" i="2"/>
  <c r="C1901" i="2" s="1"/>
  <c r="A1902" i="2"/>
  <c r="C1902" i="2" s="1"/>
  <c r="A1903" i="2"/>
  <c r="C1903" i="2" s="1"/>
  <c r="A1904" i="2"/>
  <c r="A1905" i="2"/>
  <c r="C1905" i="2" s="1"/>
  <c r="A1906" i="2"/>
  <c r="C1906" i="2" s="1"/>
  <c r="A1907" i="2"/>
  <c r="C1907" i="2" s="1"/>
  <c r="A1908" i="2"/>
  <c r="A1909" i="2"/>
  <c r="C1909" i="2" s="1"/>
  <c r="A1910" i="2"/>
  <c r="C1910" i="2" s="1"/>
  <c r="A1911" i="2"/>
  <c r="C1911" i="2" s="1"/>
  <c r="A1912" i="2"/>
  <c r="A1913" i="2"/>
  <c r="C1913" i="2" s="1"/>
  <c r="A1914" i="2"/>
  <c r="C1914" i="2" s="1"/>
  <c r="A1915" i="2"/>
  <c r="C1915" i="2" s="1"/>
  <c r="A1916" i="2"/>
  <c r="A1917" i="2"/>
  <c r="C1917" i="2" s="1"/>
  <c r="A1918" i="2"/>
  <c r="C1918" i="2" s="1"/>
  <c r="A1919" i="2"/>
  <c r="C1919" i="2" s="1"/>
  <c r="A1920" i="2"/>
  <c r="A1921" i="2"/>
  <c r="C1921" i="2" s="1"/>
  <c r="A1922" i="2"/>
  <c r="C1922" i="2" s="1"/>
  <c r="A1923" i="2"/>
  <c r="C1923" i="2" s="1"/>
  <c r="A1924" i="2"/>
  <c r="A1925" i="2"/>
  <c r="C1925" i="2" s="1"/>
  <c r="A1926" i="2"/>
  <c r="C1926" i="2" s="1"/>
  <c r="A1927" i="2"/>
  <c r="C1927" i="2" s="1"/>
  <c r="A1928" i="2"/>
  <c r="A1929" i="2"/>
  <c r="C1929" i="2" s="1"/>
  <c r="A1930" i="2"/>
  <c r="C1930" i="2" s="1"/>
  <c r="A1931" i="2"/>
  <c r="C1931" i="2" s="1"/>
  <c r="A1932" i="2"/>
  <c r="A1933" i="2"/>
  <c r="C1933" i="2" s="1"/>
  <c r="A1934" i="2"/>
  <c r="C1934" i="2" s="1"/>
  <c r="A1935" i="2"/>
  <c r="C1935" i="2" s="1"/>
  <c r="A1936" i="2"/>
  <c r="A1879" i="2"/>
  <c r="C1879" i="2" s="1"/>
  <c r="A1880" i="2"/>
  <c r="C1880" i="2" s="1"/>
  <c r="A1881" i="2"/>
  <c r="C1881" i="2" s="1"/>
  <c r="A1882" i="2"/>
  <c r="A1883" i="2"/>
  <c r="C1883" i="2" s="1"/>
  <c r="A1884" i="2"/>
  <c r="C1884" i="2" s="1"/>
  <c r="A1885" i="2"/>
  <c r="C1885" i="2" s="1"/>
  <c r="A1886" i="2"/>
  <c r="A1829" i="2"/>
  <c r="C1829" i="2" s="1"/>
  <c r="A1830" i="2"/>
  <c r="A1831" i="2"/>
  <c r="C1831" i="2" s="1"/>
  <c r="A1832" i="2"/>
  <c r="A1833" i="2"/>
  <c r="C1833" i="2" s="1"/>
  <c r="A1834" i="2"/>
  <c r="C1834" i="2" s="1"/>
  <c r="A1835" i="2"/>
  <c r="C1835" i="2" s="1"/>
  <c r="A1836" i="2"/>
  <c r="A1837" i="2"/>
  <c r="C1837" i="2" s="1"/>
  <c r="A1838" i="2"/>
  <c r="C1838" i="2" s="1"/>
  <c r="A1839" i="2"/>
  <c r="C1839" i="2" s="1"/>
  <c r="A1840" i="2"/>
  <c r="A1841" i="2"/>
  <c r="C1841" i="2" s="1"/>
  <c r="A1842" i="2"/>
  <c r="C1842" i="2" s="1"/>
  <c r="A1843" i="2"/>
  <c r="C1843" i="2" s="1"/>
  <c r="A1844" i="2"/>
  <c r="A1845" i="2"/>
  <c r="C1845" i="2" s="1"/>
  <c r="A1846" i="2"/>
  <c r="A1847" i="2"/>
  <c r="C1847" i="2" s="1"/>
  <c r="A1848" i="2"/>
  <c r="A1849" i="2"/>
  <c r="C1849" i="2" s="1"/>
  <c r="A1850" i="2"/>
  <c r="C1850" i="2" s="1"/>
  <c r="A1851" i="2"/>
  <c r="C1851" i="2" s="1"/>
  <c r="A1852" i="2"/>
  <c r="A1853" i="2"/>
  <c r="C1853" i="2" s="1"/>
  <c r="A1854" i="2"/>
  <c r="C1854" i="2" s="1"/>
  <c r="A1855" i="2"/>
  <c r="C1855" i="2" s="1"/>
  <c r="A1856" i="2"/>
  <c r="A1857" i="2"/>
  <c r="C1857" i="2" s="1"/>
  <c r="A1858" i="2"/>
  <c r="C1858" i="2" s="1"/>
  <c r="A1859" i="2"/>
  <c r="C1859" i="2" s="1"/>
  <c r="A1860" i="2"/>
  <c r="A1861" i="2"/>
  <c r="C1861" i="2" s="1"/>
  <c r="A1862" i="2"/>
  <c r="A1863" i="2"/>
  <c r="C1863" i="2" s="1"/>
  <c r="A1864" i="2"/>
  <c r="A1865" i="2"/>
  <c r="C1865" i="2" s="1"/>
  <c r="A1866" i="2"/>
  <c r="C1866" i="2" s="1"/>
  <c r="A1867" i="2"/>
  <c r="C1867" i="2" s="1"/>
  <c r="A1868" i="2"/>
  <c r="A1869" i="2"/>
  <c r="C1869" i="2" s="1"/>
  <c r="A1870" i="2"/>
  <c r="C1870" i="2" s="1"/>
  <c r="A1871" i="2"/>
  <c r="C1871" i="2" s="1"/>
  <c r="A1872" i="2"/>
  <c r="A1873" i="2"/>
  <c r="C1873" i="2" s="1"/>
  <c r="A1874" i="2"/>
  <c r="C1874" i="2" s="1"/>
  <c r="A1875" i="2"/>
  <c r="C1875" i="2" s="1"/>
  <c r="A1876" i="2"/>
  <c r="A1877" i="2"/>
  <c r="C1877" i="2" s="1"/>
  <c r="A1878" i="2"/>
  <c r="A1826" i="2"/>
  <c r="C1826" i="2" s="1"/>
  <c r="A1827" i="2"/>
  <c r="A1828" i="2"/>
  <c r="C1828" i="2" s="1"/>
  <c r="A1824" i="2"/>
  <c r="C1824" i="2" s="1"/>
  <c r="A1825" i="2"/>
  <c r="C1825" i="2" s="1"/>
  <c r="A1815" i="2"/>
  <c r="A1816" i="2"/>
  <c r="C1816" i="2" s="1"/>
  <c r="A1817" i="2"/>
  <c r="C1817" i="2" s="1"/>
  <c r="A1818" i="2"/>
  <c r="C1818" i="2" s="1"/>
  <c r="A1819" i="2"/>
  <c r="A1820" i="2"/>
  <c r="C1820" i="2" s="1"/>
  <c r="A1821" i="2"/>
  <c r="A1822" i="2"/>
  <c r="C1822" i="2" s="1"/>
  <c r="A1823" i="2"/>
  <c r="A1809" i="2"/>
  <c r="C1809" i="2" s="1"/>
  <c r="A1810" i="2"/>
  <c r="C1810" i="2" s="1"/>
  <c r="A1811" i="2"/>
  <c r="C1811" i="2" s="1"/>
  <c r="A1812" i="2"/>
  <c r="A1813" i="2"/>
  <c r="C1813" i="2" s="1"/>
  <c r="A1814" i="2"/>
  <c r="C1814" i="2" s="1"/>
  <c r="A1761" i="2"/>
  <c r="C1761" i="2" s="1"/>
  <c r="A1762" i="2"/>
  <c r="A1763" i="2"/>
  <c r="C1763" i="2" s="1"/>
  <c r="A1764" i="2"/>
  <c r="A1765" i="2"/>
  <c r="C1765" i="2" s="1"/>
  <c r="A1766" i="2"/>
  <c r="A1767" i="2"/>
  <c r="C1767" i="2" s="1"/>
  <c r="A1768" i="2"/>
  <c r="C1768" i="2" s="1"/>
  <c r="A1769" i="2"/>
  <c r="C1769" i="2" s="1"/>
  <c r="A1770" i="2"/>
  <c r="A1771" i="2"/>
  <c r="C1771" i="2" s="1"/>
  <c r="A1772" i="2"/>
  <c r="C1772" i="2" s="1"/>
  <c r="A1773" i="2"/>
  <c r="C1773" i="2" s="1"/>
  <c r="A1774" i="2"/>
  <c r="A1775" i="2"/>
  <c r="C1775" i="2" s="1"/>
  <c r="A1776" i="2"/>
  <c r="C1776" i="2" s="1"/>
  <c r="A1777" i="2"/>
  <c r="C1777" i="2" s="1"/>
  <c r="A1778" i="2"/>
  <c r="A1779" i="2"/>
  <c r="C1779" i="2" s="1"/>
  <c r="A1780" i="2"/>
  <c r="C1780" i="2" s="1"/>
  <c r="A1781" i="2"/>
  <c r="C1781" i="2" s="1"/>
  <c r="A1782" i="2"/>
  <c r="A1783" i="2"/>
  <c r="C1783" i="2" s="1"/>
  <c r="A1784" i="2"/>
  <c r="C1784" i="2" s="1"/>
  <c r="A1785" i="2"/>
  <c r="C1785" i="2" s="1"/>
  <c r="A1786" i="2"/>
  <c r="A1787" i="2"/>
  <c r="C1787" i="2" s="1"/>
  <c r="A1788" i="2"/>
  <c r="C1788" i="2" s="1"/>
  <c r="A1789" i="2"/>
  <c r="C1789" i="2" s="1"/>
  <c r="A1790" i="2"/>
  <c r="A1791" i="2"/>
  <c r="C1791" i="2" s="1"/>
  <c r="A1792" i="2"/>
  <c r="A1793" i="2"/>
  <c r="C1793" i="2" s="1"/>
  <c r="A1794" i="2"/>
  <c r="A1795" i="2"/>
  <c r="C1795" i="2" s="1"/>
  <c r="A1796" i="2"/>
  <c r="C1796" i="2" s="1"/>
  <c r="A1797" i="2"/>
  <c r="C1797" i="2" s="1"/>
  <c r="A1798" i="2"/>
  <c r="A1799" i="2"/>
  <c r="C1799" i="2" s="1"/>
  <c r="A1800" i="2"/>
  <c r="C1800" i="2" s="1"/>
  <c r="A1801" i="2"/>
  <c r="C1801" i="2" s="1"/>
  <c r="A1802" i="2"/>
  <c r="A1803" i="2"/>
  <c r="C1803" i="2" s="1"/>
  <c r="A1804" i="2"/>
  <c r="A1805" i="2"/>
  <c r="C1805" i="2" s="1"/>
  <c r="A1806" i="2"/>
  <c r="A1807" i="2"/>
  <c r="C1807" i="2" s="1"/>
  <c r="A1808" i="2"/>
  <c r="C1808" i="2" s="1"/>
  <c r="A1759" i="2"/>
  <c r="C1759" i="2" s="1"/>
  <c r="A1760" i="2"/>
  <c r="A1755" i="2"/>
  <c r="C1755" i="2" s="1"/>
  <c r="A1756" i="2"/>
  <c r="C1756" i="2" s="1"/>
  <c r="A1757" i="2"/>
  <c r="C1757" i="2" s="1"/>
  <c r="A1758" i="2"/>
  <c r="A1751" i="2"/>
  <c r="C1751" i="2" s="1"/>
  <c r="A1752" i="2"/>
  <c r="A1753" i="2"/>
  <c r="C1753" i="2" s="1"/>
  <c r="A1754" i="2"/>
  <c r="A1748" i="2"/>
  <c r="C1748" i="2" s="1"/>
  <c r="A1749" i="2"/>
  <c r="C1749" i="2" s="1"/>
  <c r="A1750" i="2"/>
  <c r="C1750" i="2" s="1"/>
  <c r="A1694" i="2"/>
  <c r="A1695" i="2"/>
  <c r="C1695" i="2" s="1"/>
  <c r="A1696" i="2"/>
  <c r="C1696" i="2" s="1"/>
  <c r="A1697" i="2"/>
  <c r="C1697" i="2" s="1"/>
  <c r="A1698" i="2"/>
  <c r="A1699" i="2"/>
  <c r="C1699" i="2" s="1"/>
  <c r="A1700" i="2"/>
  <c r="A1701" i="2"/>
  <c r="C1701" i="2" s="1"/>
  <c r="A1702" i="2"/>
  <c r="A1703" i="2"/>
  <c r="C1703" i="2" s="1"/>
  <c r="A1704" i="2"/>
  <c r="C1704" i="2" s="1"/>
  <c r="A1705" i="2"/>
  <c r="C1705" i="2" s="1"/>
  <c r="A1706" i="2"/>
  <c r="A1707" i="2"/>
  <c r="C1707" i="2" s="1"/>
  <c r="A1708" i="2"/>
  <c r="C1708" i="2" s="1"/>
  <c r="A1709" i="2"/>
  <c r="C1709" i="2" s="1"/>
  <c r="A1710" i="2"/>
  <c r="A1711" i="2"/>
  <c r="C1711" i="2" s="1"/>
  <c r="A1712" i="2"/>
  <c r="C1712" i="2" s="1"/>
  <c r="A1713" i="2"/>
  <c r="C1713" i="2" s="1"/>
  <c r="A1714" i="2"/>
  <c r="A1715" i="2"/>
  <c r="C1715" i="2" s="1"/>
  <c r="A1716" i="2"/>
  <c r="C1716" i="2" s="1"/>
  <c r="A1717" i="2"/>
  <c r="C1717" i="2" s="1"/>
  <c r="A1718" i="2"/>
  <c r="A1719" i="2"/>
  <c r="C1719" i="2" s="1"/>
  <c r="A1720" i="2"/>
  <c r="C1720" i="2" s="1"/>
  <c r="A1721" i="2"/>
  <c r="C1721" i="2" s="1"/>
  <c r="A1722" i="2"/>
  <c r="A1723" i="2"/>
  <c r="C1723" i="2" s="1"/>
  <c r="A1724" i="2"/>
  <c r="C1724" i="2" s="1"/>
  <c r="A1725" i="2"/>
  <c r="C1725" i="2" s="1"/>
  <c r="A1726" i="2"/>
  <c r="A1727" i="2"/>
  <c r="C1727" i="2" s="1"/>
  <c r="A1728" i="2"/>
  <c r="A1729" i="2"/>
  <c r="C1729" i="2" s="1"/>
  <c r="A1730" i="2"/>
  <c r="A1731" i="2"/>
  <c r="C1731" i="2" s="1"/>
  <c r="A1732" i="2"/>
  <c r="C1732" i="2" s="1"/>
  <c r="A1733" i="2"/>
  <c r="C1733" i="2" s="1"/>
  <c r="A1734" i="2"/>
  <c r="A1735" i="2"/>
  <c r="C1735" i="2" s="1"/>
  <c r="A1736" i="2"/>
  <c r="C1736" i="2" s="1"/>
  <c r="A1737" i="2"/>
  <c r="C1737" i="2" s="1"/>
  <c r="A1738" i="2"/>
  <c r="A1739" i="2"/>
  <c r="C1739" i="2" s="1"/>
  <c r="A1740" i="2"/>
  <c r="A1741" i="2"/>
  <c r="C1741" i="2" s="1"/>
  <c r="A1742" i="2"/>
  <c r="A1743" i="2"/>
  <c r="C1743" i="2" s="1"/>
  <c r="A1744" i="2"/>
  <c r="C1744" i="2" s="1"/>
  <c r="A1745" i="2"/>
  <c r="C1745" i="2" s="1"/>
  <c r="A1746" i="2"/>
  <c r="A1747" i="2"/>
  <c r="C1747" i="2" s="1"/>
  <c r="A1684" i="2"/>
  <c r="C1684" i="2" s="1"/>
  <c r="A1685" i="2"/>
  <c r="C1685" i="2" s="1"/>
  <c r="A1686" i="2"/>
  <c r="A1687" i="2"/>
  <c r="C1687" i="2" s="1"/>
  <c r="A1688" i="2"/>
  <c r="A1689" i="2"/>
  <c r="C1689" i="2" s="1"/>
  <c r="A1690" i="2"/>
  <c r="A1691" i="2"/>
  <c r="C1691" i="2" s="1"/>
  <c r="A1692" i="2"/>
  <c r="C1692" i="2" s="1"/>
  <c r="A1693" i="2"/>
  <c r="C1693" i="2" s="1"/>
  <c r="A1635" i="2"/>
  <c r="A1636" i="2"/>
  <c r="C1636" i="2" s="1"/>
  <c r="A1637" i="2"/>
  <c r="C1637" i="2" s="1"/>
  <c r="A1638" i="2"/>
  <c r="A1639" i="2"/>
  <c r="A1640" i="2"/>
  <c r="C1640" i="2" s="1"/>
  <c r="A1641" i="2"/>
  <c r="A1642" i="2"/>
  <c r="C1642" i="2" s="1"/>
  <c r="A1643" i="2"/>
  <c r="A1644" i="2"/>
  <c r="C1644" i="2" s="1"/>
  <c r="A1645" i="2"/>
  <c r="C1645" i="2" s="1"/>
  <c r="A1646" i="2"/>
  <c r="C1646" i="2" s="1"/>
  <c r="A1647" i="2"/>
  <c r="A1648" i="2"/>
  <c r="C1648" i="2" s="1"/>
  <c r="A1649" i="2"/>
  <c r="C1649" i="2" s="1"/>
  <c r="A1650" i="2"/>
  <c r="C1650" i="2" s="1"/>
  <c r="A1651" i="2"/>
  <c r="A1652" i="2"/>
  <c r="C1652" i="2" s="1"/>
  <c r="A1653" i="2"/>
  <c r="C1653" i="2" s="1"/>
  <c r="A1654" i="2"/>
  <c r="A1655" i="2"/>
  <c r="A1656" i="2"/>
  <c r="C1656" i="2" s="1"/>
  <c r="A1657" i="2"/>
  <c r="C1657" i="2" s="1"/>
  <c r="A1658" i="2"/>
  <c r="C1658" i="2" s="1"/>
  <c r="A1659" i="2"/>
  <c r="A1660" i="2"/>
  <c r="C1660" i="2" s="1"/>
  <c r="A1661" i="2"/>
  <c r="C1661" i="2" s="1"/>
  <c r="A1662" i="2"/>
  <c r="C1662" i="2" s="1"/>
  <c r="A1663" i="2"/>
  <c r="A1664" i="2"/>
  <c r="C1664" i="2" s="1"/>
  <c r="A1665" i="2"/>
  <c r="C1665" i="2" s="1"/>
  <c r="A1666" i="2"/>
  <c r="C1666" i="2" s="1"/>
  <c r="A1667" i="2"/>
  <c r="A1668" i="2"/>
  <c r="C1668" i="2" s="1"/>
  <c r="A1669" i="2"/>
  <c r="A1670" i="2"/>
  <c r="A1671" i="2"/>
  <c r="A1672" i="2"/>
  <c r="C1672" i="2" s="1"/>
  <c r="A1673" i="2"/>
  <c r="C1673" i="2" s="1"/>
  <c r="A1674" i="2"/>
  <c r="C1674" i="2" s="1"/>
  <c r="A1675" i="2"/>
  <c r="A1676" i="2"/>
  <c r="C1676" i="2" s="1"/>
  <c r="A1677" i="2"/>
  <c r="C1677" i="2" s="1"/>
  <c r="A1678" i="2"/>
  <c r="C1678" i="2" s="1"/>
  <c r="A1679" i="2"/>
  <c r="A1680" i="2"/>
  <c r="C1680" i="2" s="1"/>
  <c r="A1681" i="2"/>
  <c r="A1682" i="2"/>
  <c r="C1682" i="2" s="1"/>
  <c r="A1683" i="2"/>
  <c r="A1632" i="2"/>
  <c r="C1632" i="2" s="1"/>
  <c r="A1633" i="2"/>
  <c r="C1633" i="2" s="1"/>
  <c r="A1634" i="2"/>
  <c r="A1631" i="2"/>
  <c r="A1617" i="2"/>
  <c r="C1617" i="2" s="1"/>
  <c r="A1618" i="2"/>
  <c r="C1618" i="2" s="1"/>
  <c r="A1619" i="2"/>
  <c r="C1619" i="2" s="1"/>
  <c r="A1620" i="2"/>
  <c r="A1621" i="2"/>
  <c r="C1621" i="2" s="1"/>
  <c r="A1622" i="2"/>
  <c r="A1623" i="2"/>
  <c r="C1623" i="2" s="1"/>
  <c r="A1624" i="2"/>
  <c r="A1625" i="2"/>
  <c r="C1625" i="2" s="1"/>
  <c r="A1626" i="2"/>
  <c r="C1626" i="2" s="1"/>
  <c r="A1627" i="2"/>
  <c r="C1627" i="2" s="1"/>
  <c r="A1628" i="2"/>
  <c r="A1629" i="2"/>
  <c r="C1629" i="2" s="1"/>
  <c r="A1630" i="2"/>
  <c r="C1630" i="2" s="1"/>
  <c r="A1568" i="2"/>
  <c r="A1569" i="2"/>
  <c r="A1570" i="2"/>
  <c r="C1570" i="2" s="1"/>
  <c r="A1571" i="2"/>
  <c r="C1571" i="2" s="1"/>
  <c r="A1572" i="2"/>
  <c r="C1572" i="2" s="1"/>
  <c r="A1573" i="2"/>
  <c r="A1574" i="2"/>
  <c r="C1574" i="2" s="1"/>
  <c r="A1575" i="2"/>
  <c r="C1575" i="2" s="1"/>
  <c r="A1576" i="2"/>
  <c r="C1576" i="2" s="1"/>
  <c r="A1577" i="2"/>
  <c r="A1578" i="2"/>
  <c r="C1578" i="2" s="1"/>
  <c r="A1579" i="2"/>
  <c r="A1580" i="2"/>
  <c r="C1580" i="2" s="1"/>
  <c r="A1581" i="2"/>
  <c r="A1582" i="2"/>
  <c r="C1582" i="2" s="1"/>
  <c r="A1583" i="2"/>
  <c r="C1583" i="2" s="1"/>
  <c r="A1584" i="2"/>
  <c r="A1585" i="2"/>
  <c r="A1586" i="2"/>
  <c r="C1586" i="2" s="1"/>
  <c r="A1587" i="2"/>
  <c r="C1587" i="2" s="1"/>
  <c r="A1588" i="2"/>
  <c r="C1588" i="2" s="1"/>
  <c r="A1589" i="2"/>
  <c r="A1590" i="2"/>
  <c r="C1590" i="2" s="1"/>
  <c r="A1591" i="2"/>
  <c r="C1591" i="2" s="1"/>
  <c r="A1592" i="2"/>
  <c r="C1592" i="2" s="1"/>
  <c r="A1593" i="2"/>
  <c r="A1594" i="2"/>
  <c r="C1594" i="2" s="1"/>
  <c r="A1595" i="2"/>
  <c r="C1595" i="2" s="1"/>
  <c r="A1596" i="2"/>
  <c r="C1596" i="2" s="1"/>
  <c r="A1597" i="2"/>
  <c r="A1598" i="2"/>
  <c r="A1599" i="2"/>
  <c r="C1599" i="2" s="1"/>
  <c r="A1600" i="2"/>
  <c r="A1601" i="2"/>
  <c r="A1602" i="2"/>
  <c r="C1602" i="2" s="1"/>
  <c r="A1603" i="2"/>
  <c r="C1603" i="2" s="1"/>
  <c r="A1604" i="2"/>
  <c r="C1604" i="2" s="1"/>
  <c r="A1605" i="2"/>
  <c r="A1606" i="2"/>
  <c r="C1606" i="2" s="1"/>
  <c r="A1607" i="2"/>
  <c r="C1607" i="2" s="1"/>
  <c r="A1608" i="2"/>
  <c r="C1608" i="2" s="1"/>
  <c r="A1609" i="2"/>
  <c r="A1610" i="2"/>
  <c r="A1611" i="2"/>
  <c r="C1611" i="2" s="1"/>
  <c r="A1612" i="2"/>
  <c r="C1612" i="2" s="1"/>
  <c r="A1613" i="2"/>
  <c r="A1614" i="2"/>
  <c r="C1614" i="2" s="1"/>
  <c r="A1615" i="2"/>
  <c r="A1616" i="2"/>
  <c r="A1565" i="2"/>
  <c r="A1566" i="2"/>
  <c r="A1567" i="2"/>
  <c r="C1567" i="2" s="1"/>
  <c r="A1521" i="2"/>
  <c r="C1521" i="2" s="1"/>
  <c r="A1522" i="2"/>
  <c r="A1523" i="2"/>
  <c r="C1523" i="2" s="1"/>
  <c r="A1524" i="2"/>
  <c r="C1524" i="2" s="1"/>
  <c r="A1525" i="2"/>
  <c r="A1526" i="2"/>
  <c r="A1527" i="2"/>
  <c r="C1527" i="2" s="1"/>
  <c r="A1528" i="2"/>
  <c r="A1529" i="2"/>
  <c r="C1529" i="2" s="1"/>
  <c r="A1530" i="2"/>
  <c r="A1531" i="2"/>
  <c r="C1531" i="2" s="1"/>
  <c r="A1532" i="2"/>
  <c r="C1532" i="2" s="1"/>
  <c r="A1533" i="2"/>
  <c r="A1534" i="2"/>
  <c r="A1535" i="2"/>
  <c r="C1535" i="2" s="1"/>
  <c r="A1536" i="2"/>
  <c r="A1537" i="2"/>
  <c r="A1538" i="2"/>
  <c r="A1539" i="2"/>
  <c r="C1539" i="2" s="1"/>
  <c r="A1540" i="2"/>
  <c r="C1540" i="2" s="1"/>
  <c r="A1541" i="2"/>
  <c r="C1541" i="2" s="1"/>
  <c r="A1542" i="2"/>
  <c r="A1543" i="2"/>
  <c r="C1543" i="2" s="1"/>
  <c r="A1544" i="2"/>
  <c r="C1544" i="2" s="1"/>
  <c r="A1545" i="2"/>
  <c r="A1546" i="2"/>
  <c r="A1547" i="2"/>
  <c r="C1547" i="2" s="1"/>
  <c r="A1548" i="2"/>
  <c r="A1549" i="2"/>
  <c r="A1550" i="2"/>
  <c r="A1551" i="2"/>
  <c r="C1551" i="2" s="1"/>
  <c r="A1552" i="2"/>
  <c r="C1552" i="2" s="1"/>
  <c r="A1553" i="2"/>
  <c r="C1553" i="2" s="1"/>
  <c r="A1554" i="2"/>
  <c r="A1555" i="2"/>
  <c r="A1556" i="2"/>
  <c r="A1557" i="2"/>
  <c r="C1557" i="2" s="1"/>
  <c r="A1558" i="2"/>
  <c r="A1559" i="2"/>
  <c r="C1559" i="2" s="1"/>
  <c r="A1560" i="2"/>
  <c r="C1560" i="2" s="1"/>
  <c r="A1561" i="2"/>
  <c r="A1562" i="2"/>
  <c r="A1563" i="2"/>
  <c r="C1563" i="2" s="1"/>
  <c r="A1564" i="2"/>
  <c r="C1564" i="2" s="1"/>
  <c r="A1518" i="2"/>
  <c r="A1519" i="2"/>
  <c r="A1520" i="2"/>
  <c r="C1520" i="2" s="1"/>
  <c r="A1476" i="2"/>
  <c r="A1477" i="2"/>
  <c r="A1478" i="2"/>
  <c r="A1479" i="2"/>
  <c r="C1479" i="2" s="1"/>
  <c r="A1480" i="2"/>
  <c r="C1480" i="2" s="1"/>
  <c r="A1481" i="2"/>
  <c r="C1481" i="2" s="1"/>
  <c r="A1482" i="2"/>
  <c r="A1483" i="2"/>
  <c r="A1484" i="2"/>
  <c r="C1484" i="2" s="1"/>
  <c r="A1485" i="2"/>
  <c r="C1485" i="2" s="1"/>
  <c r="A1486" i="2"/>
  <c r="A1487" i="2"/>
  <c r="C1487" i="2" s="1"/>
  <c r="A1488" i="2"/>
  <c r="C1488" i="2" s="1"/>
  <c r="A1489" i="2"/>
  <c r="A1490" i="2"/>
  <c r="A1491" i="2"/>
  <c r="A1492" i="2"/>
  <c r="C1492" i="2" s="1"/>
  <c r="A1493" i="2"/>
  <c r="C1493" i="2" s="1"/>
  <c r="A1494" i="2"/>
  <c r="A1495" i="2"/>
  <c r="C1495" i="2" s="1"/>
  <c r="A1496" i="2"/>
  <c r="C1496" i="2" s="1"/>
  <c r="A1497" i="2"/>
  <c r="A1498" i="2"/>
  <c r="A1499" i="2"/>
  <c r="C1499" i="2" s="1"/>
  <c r="A1500" i="2"/>
  <c r="C1500" i="2" s="1"/>
  <c r="A1501" i="2"/>
  <c r="C1501" i="2" s="1"/>
  <c r="A1502" i="2"/>
  <c r="A1503" i="2"/>
  <c r="C1503" i="2" s="1"/>
  <c r="A1504" i="2"/>
  <c r="A1505" i="2"/>
  <c r="A1506" i="2"/>
  <c r="A1507" i="2"/>
  <c r="C1507" i="2" s="1"/>
  <c r="A1508" i="2"/>
  <c r="C1508" i="2" s="1"/>
  <c r="A1509" i="2"/>
  <c r="C1509" i="2" s="1"/>
  <c r="A1510" i="2"/>
  <c r="A1511" i="2"/>
  <c r="A1512" i="2"/>
  <c r="A1513" i="2"/>
  <c r="C1513" i="2" s="1"/>
  <c r="A1514" i="2"/>
  <c r="A1515" i="2"/>
  <c r="C1515" i="2" s="1"/>
  <c r="A1516" i="2"/>
  <c r="C1516" i="2" s="1"/>
  <c r="A1517" i="2"/>
  <c r="C1517" i="2" s="1"/>
  <c r="A1422" i="2"/>
  <c r="A1423" i="2"/>
  <c r="A1424" i="2"/>
  <c r="C1424" i="2" s="1"/>
  <c r="A1470" i="2"/>
  <c r="A1426" i="2"/>
  <c r="A1427" i="2"/>
  <c r="C1427" i="2" s="1"/>
  <c r="A1428" i="2"/>
  <c r="C1428" i="2" s="1"/>
  <c r="A1471" i="2"/>
  <c r="C1471" i="2" s="1"/>
  <c r="A1472" i="2"/>
  <c r="A1425" i="2"/>
  <c r="C1425" i="2" s="1"/>
  <c r="A1432" i="2"/>
  <c r="A1433" i="2"/>
  <c r="C1433" i="2" s="1"/>
  <c r="A1434" i="2"/>
  <c r="A1435" i="2"/>
  <c r="C1435" i="2" s="1"/>
  <c r="A1436" i="2"/>
  <c r="A1437" i="2"/>
  <c r="C1437" i="2" s="1"/>
  <c r="A1438" i="2"/>
  <c r="A1439" i="2"/>
  <c r="A1440" i="2"/>
  <c r="C1440" i="2" s="1"/>
  <c r="A1441" i="2"/>
  <c r="A1442" i="2"/>
  <c r="A1443" i="2"/>
  <c r="C1443" i="2" s="1"/>
  <c r="A1444" i="2"/>
  <c r="C1444" i="2" s="1"/>
  <c r="A1445" i="2"/>
  <c r="A1446" i="2"/>
  <c r="A1447" i="2"/>
  <c r="C1447" i="2" s="1"/>
  <c r="A1448" i="2"/>
  <c r="A1449" i="2"/>
  <c r="C1449" i="2" s="1"/>
  <c r="A1450" i="2"/>
  <c r="A1451" i="2"/>
  <c r="C1451" i="2" s="1"/>
  <c r="A1452" i="2"/>
  <c r="A1453" i="2"/>
  <c r="C1453" i="2" s="1"/>
  <c r="A1454" i="2"/>
  <c r="A1455" i="2"/>
  <c r="C1455" i="2" s="1"/>
  <c r="A1456" i="2"/>
  <c r="C1456" i="2" s="1"/>
  <c r="A1457" i="2"/>
  <c r="A1458" i="2"/>
  <c r="A1459" i="2"/>
  <c r="A1460" i="2"/>
  <c r="A1461" i="2"/>
  <c r="C1461" i="2" s="1"/>
  <c r="A1462" i="2"/>
  <c r="A1463" i="2"/>
  <c r="C1463" i="2" s="1"/>
  <c r="A1464" i="2"/>
  <c r="C1464" i="2" s="1"/>
  <c r="A1465" i="2"/>
  <c r="A1466" i="2"/>
  <c r="A1467" i="2"/>
  <c r="C1467" i="2" s="1"/>
  <c r="A1468" i="2"/>
  <c r="C1468" i="2" s="1"/>
  <c r="A1469" i="2"/>
  <c r="C1469" i="2" s="1"/>
  <c r="A1419" i="2"/>
  <c r="A1420" i="2"/>
  <c r="C1420" i="2" s="1"/>
  <c r="A1421" i="2"/>
  <c r="A1473" i="2"/>
  <c r="A1474" i="2"/>
  <c r="A1475" i="2"/>
  <c r="C1475" i="2" s="1"/>
  <c r="A1377" i="2"/>
  <c r="A1429" i="2"/>
  <c r="C1429" i="2" s="1"/>
  <c r="A1430" i="2"/>
  <c r="A1431" i="2"/>
  <c r="C1431" i="2" s="1"/>
  <c r="A1378" i="2"/>
  <c r="C1378" i="2" s="1"/>
  <c r="A1379" i="2"/>
  <c r="C1379" i="2" s="1"/>
  <c r="A1380" i="2"/>
  <c r="A1381" i="2"/>
  <c r="A1382" i="2"/>
  <c r="C1382" i="2" s="1"/>
  <c r="A1383" i="2"/>
  <c r="C1383" i="2" s="1"/>
  <c r="A1384" i="2"/>
  <c r="A1385" i="2"/>
  <c r="C1385" i="2" s="1"/>
  <c r="A1386" i="2"/>
  <c r="C1386" i="2" s="1"/>
  <c r="A1387" i="2"/>
  <c r="A1388" i="2"/>
  <c r="A1389" i="2"/>
  <c r="A1390" i="2"/>
  <c r="A1391" i="2"/>
  <c r="C1391" i="2" s="1"/>
  <c r="A1392" i="2"/>
  <c r="A1393" i="2"/>
  <c r="C1393" i="2" s="1"/>
  <c r="A1394" i="2"/>
  <c r="C1394" i="2" s="1"/>
  <c r="A1395" i="2"/>
  <c r="C1395" i="2" s="1"/>
  <c r="A1396" i="2"/>
  <c r="A1397" i="2"/>
  <c r="A1398" i="2"/>
  <c r="C1398" i="2" s="1"/>
  <c r="A1399" i="2"/>
  <c r="C1399" i="2" s="1"/>
  <c r="A1400" i="2"/>
  <c r="A1401" i="2"/>
  <c r="C1401" i="2" s="1"/>
  <c r="A1402" i="2"/>
  <c r="A1403" i="2"/>
  <c r="A1404" i="2"/>
  <c r="A1405" i="2"/>
  <c r="A1406" i="2"/>
  <c r="C1406" i="2" s="1"/>
  <c r="A1407" i="2"/>
  <c r="C1407" i="2" s="1"/>
  <c r="A1408" i="2"/>
  <c r="A1409" i="2"/>
  <c r="C1409" i="2" s="1"/>
  <c r="A1410" i="2"/>
  <c r="C1410" i="2" s="1"/>
  <c r="A1411" i="2"/>
  <c r="A1412" i="2"/>
  <c r="A1413" i="2"/>
  <c r="C1413" i="2" s="1"/>
  <c r="A1414" i="2"/>
  <c r="A1415" i="2"/>
  <c r="C1415" i="2" s="1"/>
  <c r="A1416" i="2"/>
  <c r="A1417" i="2"/>
  <c r="C1417" i="2" s="1"/>
  <c r="A1418" i="2"/>
  <c r="A1375" i="2"/>
  <c r="A1376" i="2"/>
  <c r="A1371" i="2"/>
  <c r="C1371" i="2" s="1"/>
  <c r="A1372" i="2"/>
  <c r="C1372" i="2" s="1"/>
  <c r="A1373" i="2"/>
  <c r="C1373" i="2" s="1"/>
  <c r="A1374" i="2"/>
  <c r="A1330" i="2"/>
  <c r="C1330" i="2" s="1"/>
  <c r="A1331" i="2"/>
  <c r="A1332" i="2"/>
  <c r="C1332" i="2" s="1"/>
  <c r="A1333" i="2"/>
  <c r="A1334" i="2"/>
  <c r="C1334" i="2" s="1"/>
  <c r="A1335" i="2"/>
  <c r="C1335" i="2" s="1"/>
  <c r="A1336" i="2"/>
  <c r="C1336" i="2" s="1"/>
  <c r="A1337" i="2"/>
  <c r="A1338" i="2"/>
  <c r="C1338" i="2" s="1"/>
  <c r="A1339" i="2"/>
  <c r="A1340" i="2"/>
  <c r="A1341" i="2"/>
  <c r="A1342" i="2"/>
  <c r="A1343" i="2"/>
  <c r="C1343" i="2" s="1"/>
  <c r="A1344" i="2"/>
  <c r="C1344" i="2" s="1"/>
  <c r="A1345" i="2"/>
  <c r="A1346" i="2"/>
  <c r="C1346" i="2" s="1"/>
  <c r="A1347" i="2"/>
  <c r="C1347" i="2" s="1"/>
  <c r="A1348" i="2"/>
  <c r="C1348" i="2" s="1"/>
  <c r="A1349" i="2"/>
  <c r="A1350" i="2"/>
  <c r="C1350" i="2" s="1"/>
  <c r="A1351" i="2"/>
  <c r="C1351" i="2" s="1"/>
  <c r="A1352" i="2"/>
  <c r="A1353" i="2"/>
  <c r="A1354" i="2"/>
  <c r="A1355" i="2"/>
  <c r="A1356" i="2"/>
  <c r="C1356" i="2" s="1"/>
  <c r="A1357" i="2"/>
  <c r="A1358" i="2"/>
  <c r="C1358" i="2" s="1"/>
  <c r="A1359" i="2"/>
  <c r="C1359" i="2" s="1"/>
  <c r="A1360" i="2"/>
  <c r="C1360" i="2" s="1"/>
  <c r="A1361" i="2"/>
  <c r="A1362" i="2"/>
  <c r="C1362" i="2" s="1"/>
  <c r="A1363" i="2"/>
  <c r="A1364" i="2"/>
  <c r="A1365" i="2"/>
  <c r="A1366" i="2"/>
  <c r="A1367" i="2"/>
  <c r="C1367" i="2" s="1"/>
  <c r="A1368" i="2"/>
  <c r="C1368" i="2" s="1"/>
  <c r="A1369" i="2"/>
  <c r="A1370" i="2"/>
  <c r="C1370" i="2" s="1"/>
  <c r="A1327" i="2"/>
  <c r="A1328" i="2"/>
  <c r="C1328" i="2" s="1"/>
  <c r="A1329" i="2"/>
  <c r="A1326" i="2"/>
  <c r="A1322" i="2"/>
  <c r="C1322" i="2" s="1"/>
  <c r="A1323" i="2"/>
  <c r="C1323" i="2" s="1"/>
  <c r="A1324" i="2"/>
  <c r="A1325" i="2"/>
  <c r="C1325" i="2" s="1"/>
  <c r="A1317" i="2"/>
  <c r="C1317" i="2" s="1"/>
  <c r="A1318" i="2"/>
  <c r="C1318" i="2" s="1"/>
  <c r="A1319" i="2"/>
  <c r="A1320" i="2"/>
  <c r="C1320" i="2" s="1"/>
  <c r="A1321" i="2"/>
  <c r="C1321" i="2" s="1"/>
  <c r="A1309" i="2"/>
  <c r="A1310" i="2"/>
  <c r="A1311" i="2"/>
  <c r="C1311" i="2" s="1"/>
  <c r="A1312" i="2"/>
  <c r="C1312" i="2" s="1"/>
  <c r="A1313" i="2"/>
  <c r="C1313" i="2" s="1"/>
  <c r="A1314" i="2"/>
  <c r="A1315" i="2"/>
  <c r="A1316" i="2"/>
  <c r="A1255" i="2"/>
  <c r="A1256" i="2"/>
  <c r="A1257" i="2"/>
  <c r="C1257" i="2" s="1"/>
  <c r="A1258" i="2"/>
  <c r="C1258" i="2" s="1"/>
  <c r="A1259" i="2"/>
  <c r="C1259" i="2" s="1"/>
  <c r="A1260" i="2"/>
  <c r="A1261" i="2"/>
  <c r="C1261" i="2" s="1"/>
  <c r="A1262" i="2"/>
  <c r="A1263" i="2"/>
  <c r="C1263" i="2" s="1"/>
  <c r="A1264" i="2"/>
  <c r="A1265" i="2"/>
  <c r="A1266" i="2"/>
  <c r="C1266" i="2" s="1"/>
  <c r="A1267" i="2"/>
  <c r="A1268" i="2"/>
  <c r="A1269" i="2"/>
  <c r="C1269" i="2" s="1"/>
  <c r="A1270" i="2"/>
  <c r="A1271" i="2"/>
  <c r="C1271" i="2" s="1"/>
  <c r="A1272" i="2"/>
  <c r="A1273" i="2"/>
  <c r="C1273" i="2" s="1"/>
  <c r="A1274" i="2"/>
  <c r="C1274" i="2" s="1"/>
  <c r="A1275" i="2"/>
  <c r="A1276" i="2"/>
  <c r="A1277" i="2"/>
  <c r="C1277" i="2" s="1"/>
  <c r="A1278" i="2"/>
  <c r="C1278" i="2" s="1"/>
  <c r="A1279" i="2"/>
  <c r="A1280" i="2"/>
  <c r="A1281" i="2"/>
  <c r="C1281" i="2" s="1"/>
  <c r="A1282" i="2"/>
  <c r="C1282" i="2" s="1"/>
  <c r="A1283" i="2"/>
  <c r="C1283" i="2" s="1"/>
  <c r="A1284" i="2"/>
  <c r="A1285" i="2"/>
  <c r="A1286" i="2"/>
  <c r="A1287" i="2"/>
  <c r="C1287" i="2" s="1"/>
  <c r="A1288" i="2"/>
  <c r="A1289" i="2"/>
  <c r="C1289" i="2" s="1"/>
  <c r="A1290" i="2"/>
  <c r="C1290" i="2" s="1"/>
  <c r="A1291" i="2"/>
  <c r="A1292" i="2"/>
  <c r="A1293" i="2"/>
  <c r="C1293" i="2" s="1"/>
  <c r="A1294" i="2"/>
  <c r="A1295" i="2"/>
  <c r="A1296" i="2"/>
  <c r="A1297" i="2"/>
  <c r="A1298" i="2"/>
  <c r="C1298" i="2" s="1"/>
  <c r="A1299" i="2"/>
  <c r="C1299" i="2" s="1"/>
  <c r="A1300" i="2"/>
  <c r="A1301" i="2"/>
  <c r="C1301" i="2" s="1"/>
  <c r="A1302" i="2"/>
  <c r="A1303" i="2"/>
  <c r="C1303" i="2" s="1"/>
  <c r="A1304" i="2"/>
  <c r="A1305" i="2"/>
  <c r="C1305" i="2" s="1"/>
  <c r="A1306" i="2"/>
  <c r="C1306" i="2" s="1"/>
  <c r="A1307" i="2"/>
  <c r="A1308" i="2"/>
  <c r="A1254" i="2"/>
  <c r="A1253" i="2"/>
  <c r="A1246" i="2"/>
  <c r="C1246" i="2" s="1"/>
  <c r="A1247" i="2"/>
  <c r="A1248" i="2"/>
  <c r="C1248" i="2" s="1"/>
  <c r="A1249" i="2"/>
  <c r="C1249" i="2" s="1"/>
  <c r="A1250" i="2"/>
  <c r="C1250" i="2" s="1"/>
  <c r="A1251" i="2"/>
  <c r="A1252" i="2"/>
  <c r="A1216" i="2"/>
  <c r="C1216" i="2" s="1"/>
  <c r="A1217" i="2"/>
  <c r="A1218" i="2"/>
  <c r="A1219" i="2"/>
  <c r="C1219" i="2" s="1"/>
  <c r="A1220" i="2"/>
  <c r="C1220" i="2" s="1"/>
  <c r="A1221" i="2"/>
  <c r="C1221" i="2" s="1"/>
  <c r="A1222" i="2"/>
  <c r="A1223" i="2"/>
  <c r="A1224" i="2"/>
  <c r="C1224" i="2" s="1"/>
  <c r="A1225" i="2"/>
  <c r="C1225" i="2" s="1"/>
  <c r="A1226" i="2"/>
  <c r="A1227" i="2"/>
  <c r="C1227" i="2" s="1"/>
  <c r="A1228" i="2"/>
  <c r="C1228" i="2" s="1"/>
  <c r="A1229" i="2"/>
  <c r="A1230" i="2"/>
  <c r="A1231" i="2"/>
  <c r="A1232" i="2"/>
  <c r="C1232" i="2" s="1"/>
  <c r="A1233" i="2"/>
  <c r="C1233" i="2" s="1"/>
  <c r="A1234" i="2"/>
  <c r="A1235" i="2"/>
  <c r="A1236" i="2"/>
  <c r="C1236" i="2" s="1"/>
  <c r="A1237" i="2"/>
  <c r="C1237" i="2" s="1"/>
  <c r="A1238" i="2"/>
  <c r="A1239" i="2"/>
  <c r="A1240" i="2"/>
  <c r="C1240" i="2" s="1"/>
  <c r="A1241" i="2"/>
  <c r="A1242" i="2"/>
  <c r="A1243" i="2"/>
  <c r="C1243" i="2" s="1"/>
  <c r="A1244" i="2"/>
  <c r="C1244" i="2" s="1"/>
  <c r="A1245" i="2"/>
  <c r="C1245" i="2" s="1"/>
  <c r="A1213" i="2"/>
  <c r="A1214" i="2"/>
  <c r="A1215" i="2"/>
  <c r="C1215" i="2" s="1"/>
  <c r="A1212" i="2"/>
  <c r="A1206" i="2"/>
  <c r="A1207" i="2"/>
  <c r="A1208" i="2"/>
  <c r="C1208" i="2" s="1"/>
  <c r="A1209" i="2"/>
  <c r="A1210" i="2"/>
  <c r="A1211" i="2"/>
  <c r="C1211" i="2" s="1"/>
  <c r="A1175" i="2"/>
  <c r="C1175" i="2" s="1"/>
  <c r="A1176" i="2"/>
  <c r="C1176" i="2" s="1"/>
  <c r="A1177" i="2"/>
  <c r="A1178" i="2"/>
  <c r="A1179" i="2"/>
  <c r="A1180" i="2"/>
  <c r="C1180" i="2" s="1"/>
  <c r="A1181" i="2"/>
  <c r="A1182" i="2"/>
  <c r="C1182" i="2" s="1"/>
  <c r="A1183" i="2"/>
  <c r="A1184" i="2"/>
  <c r="C1184" i="2" s="1"/>
  <c r="A1185" i="2"/>
  <c r="A1186" i="2"/>
  <c r="A1187" i="2"/>
  <c r="C1187" i="2" s="1"/>
  <c r="A1188" i="2"/>
  <c r="C1188" i="2" s="1"/>
  <c r="A1189" i="2"/>
  <c r="A1190" i="2"/>
  <c r="A1191" i="2"/>
  <c r="A1192" i="2"/>
  <c r="C1192" i="2" s="1"/>
  <c r="A1193" i="2"/>
  <c r="A1194" i="2"/>
  <c r="A1195" i="2"/>
  <c r="C1195" i="2" s="1"/>
  <c r="A1196" i="2"/>
  <c r="C1196" i="2" s="1"/>
  <c r="A1197" i="2"/>
  <c r="A1198" i="2"/>
  <c r="C1198" i="2" s="1"/>
  <c r="A1199" i="2"/>
  <c r="C1199" i="2" s="1"/>
  <c r="A1200" i="2"/>
  <c r="A1201" i="2"/>
  <c r="A1202" i="2"/>
  <c r="A1203" i="2"/>
  <c r="A1204" i="2"/>
  <c r="C1204" i="2" s="1"/>
  <c r="A1205" i="2"/>
  <c r="A1174" i="2"/>
  <c r="C1174" i="2" s="1"/>
  <c r="A1169" i="2"/>
  <c r="C1169" i="2" s="1"/>
  <c r="A1170" i="2"/>
  <c r="C1170" i="2" s="1"/>
  <c r="A1171" i="2"/>
  <c r="A1172" i="2"/>
  <c r="A1173" i="2"/>
  <c r="A1138" i="2"/>
  <c r="A1139" i="2"/>
  <c r="A1140" i="2"/>
  <c r="C1140" i="2" s="1"/>
  <c r="A1141" i="2"/>
  <c r="C1141" i="2" s="1"/>
  <c r="A1142" i="2"/>
  <c r="C1142" i="2" s="1"/>
  <c r="A1143" i="2"/>
  <c r="A1144" i="2"/>
  <c r="A1145" i="2"/>
  <c r="C1145" i="2" s="1"/>
  <c r="A1146" i="2"/>
  <c r="A1147" i="2"/>
  <c r="A1148" i="2"/>
  <c r="C1148" i="2" s="1"/>
  <c r="A1149" i="2"/>
  <c r="A1150" i="2"/>
  <c r="A1151" i="2"/>
  <c r="A1152" i="2"/>
  <c r="C1152" i="2" s="1"/>
  <c r="A1153" i="2"/>
  <c r="C1153" i="2" s="1"/>
  <c r="A1154" i="2"/>
  <c r="C1154" i="2" s="1"/>
  <c r="A1155" i="2"/>
  <c r="A1156" i="2"/>
  <c r="C1156" i="2" s="1"/>
  <c r="A1157" i="2"/>
  <c r="C1157" i="2" s="1"/>
  <c r="A1158" i="2"/>
  <c r="C1158" i="2" s="1"/>
  <c r="A1159" i="2"/>
  <c r="A1160" i="2"/>
  <c r="A1161" i="2"/>
  <c r="A1162" i="2"/>
  <c r="A1163" i="2"/>
  <c r="A1164" i="2"/>
  <c r="C1164" i="2" s="1"/>
  <c r="A1165" i="2"/>
  <c r="C1165" i="2" s="1"/>
  <c r="A1166" i="2"/>
  <c r="C1166" i="2" s="1"/>
  <c r="A1167" i="2"/>
  <c r="A1168" i="2"/>
  <c r="C1168" i="2" s="1"/>
  <c r="A1127" i="2"/>
  <c r="C1127" i="2" s="1"/>
  <c r="A1128" i="2"/>
  <c r="C1128" i="2" s="1"/>
  <c r="A1129" i="2"/>
  <c r="A1130" i="2"/>
  <c r="A1131" i="2"/>
  <c r="C1131" i="2" s="1"/>
  <c r="A1132" i="2"/>
  <c r="C1132" i="2" s="1"/>
  <c r="A1133" i="2"/>
  <c r="A1134" i="2"/>
  <c r="A1135" i="2"/>
  <c r="C1135" i="2" s="1"/>
  <c r="A1136" i="2"/>
  <c r="A1137" i="2"/>
  <c r="A1122" i="2"/>
  <c r="C1122" i="2" s="1"/>
  <c r="A1123" i="2"/>
  <c r="A1124" i="2"/>
  <c r="C1124" i="2" s="1"/>
  <c r="A1125" i="2"/>
  <c r="A1126" i="2"/>
  <c r="C1126" i="2" s="1"/>
  <c r="A1094" i="2"/>
  <c r="C1094" i="2" s="1"/>
  <c r="A1095" i="2"/>
  <c r="A1096" i="2"/>
  <c r="A1097" i="2"/>
  <c r="C1097" i="2" s="1"/>
  <c r="A1098" i="2"/>
  <c r="C1098" i="2" s="1"/>
  <c r="A1099" i="2"/>
  <c r="C1099" i="2" s="1"/>
  <c r="A1100" i="2"/>
  <c r="A1101" i="2"/>
  <c r="A1102" i="2"/>
  <c r="C1102" i="2" s="1"/>
  <c r="A1103" i="2"/>
  <c r="C1103" i="2" s="1"/>
  <c r="A1104" i="2"/>
  <c r="A1105" i="2"/>
  <c r="C1105" i="2" s="1"/>
  <c r="A1106" i="2"/>
  <c r="C1106" i="2" s="1"/>
  <c r="A1107" i="2"/>
  <c r="C1107" i="2" s="1"/>
  <c r="A1108" i="2"/>
  <c r="A1109" i="2"/>
  <c r="A1110" i="2"/>
  <c r="A1111" i="2"/>
  <c r="C1111" i="2" s="1"/>
  <c r="A1112" i="2"/>
  <c r="A1113" i="2"/>
  <c r="A1114" i="2"/>
  <c r="C1114" i="2" s="1"/>
  <c r="A1115" i="2"/>
  <c r="C1115" i="2" s="1"/>
  <c r="A1116" i="2"/>
  <c r="A1117" i="2"/>
  <c r="A1118" i="2"/>
  <c r="C1118" i="2" s="1"/>
  <c r="A1119" i="2"/>
  <c r="C1119" i="2" s="1"/>
  <c r="A1120" i="2"/>
  <c r="A1121" i="2"/>
  <c r="A1091" i="2"/>
  <c r="C1091" i="2" s="1"/>
  <c r="A1092" i="2"/>
  <c r="A1093" i="2"/>
  <c r="A1086" i="2"/>
  <c r="C1086" i="2" s="1"/>
  <c r="A1087" i="2"/>
  <c r="A1088" i="2"/>
  <c r="C1088" i="2" s="1"/>
  <c r="A1089" i="2"/>
  <c r="A1090" i="2"/>
  <c r="C1090" i="2" s="1"/>
  <c r="A1060" i="2"/>
  <c r="C1060" i="2" s="1"/>
  <c r="A1061" i="2"/>
  <c r="C1061" i="2" s="1"/>
  <c r="A1062" i="2"/>
  <c r="A1063" i="2"/>
  <c r="A1064" i="2"/>
  <c r="A1065" i="2"/>
  <c r="A1066" i="2"/>
  <c r="A1067" i="2"/>
  <c r="C1067" i="2" s="1"/>
  <c r="A1068" i="2"/>
  <c r="A1069" i="2"/>
  <c r="A1070" i="2"/>
  <c r="A1071" i="2"/>
  <c r="C1071" i="2" s="1"/>
  <c r="A1072" i="2"/>
  <c r="C1072" i="2" s="1"/>
  <c r="A1073" i="2"/>
  <c r="C1073" i="2" s="1"/>
  <c r="A1074" i="2"/>
  <c r="A1075" i="2"/>
  <c r="C1075" i="2" s="1"/>
  <c r="A1076" i="2"/>
  <c r="A1077" i="2"/>
  <c r="A1078" i="2"/>
  <c r="A1079" i="2"/>
  <c r="A1080" i="2"/>
  <c r="C1080" i="2" s="1"/>
  <c r="A1081" i="2"/>
  <c r="C1081" i="2" s="1"/>
  <c r="A1082" i="2"/>
  <c r="A1083" i="2"/>
  <c r="C1083" i="2" s="1"/>
  <c r="A1084" i="2"/>
  <c r="A1085" i="2"/>
  <c r="C1085" i="2" s="1"/>
  <c r="A1055" i="2"/>
  <c r="A1056" i="2"/>
  <c r="A1057" i="2"/>
  <c r="A1058" i="2"/>
  <c r="A1059" i="2"/>
  <c r="A1029" i="2"/>
  <c r="C1029" i="2" s="1"/>
  <c r="A1030" i="2"/>
  <c r="C1030" i="2" s="1"/>
  <c r="A1031" i="2"/>
  <c r="C1031" i="2" s="1"/>
  <c r="A1032" i="2"/>
  <c r="A1033" i="2"/>
  <c r="A1034" i="2"/>
  <c r="C1034" i="2" s="1"/>
  <c r="A1035" i="2"/>
  <c r="A1036" i="2"/>
  <c r="A1037" i="2"/>
  <c r="C1037" i="2" s="1"/>
  <c r="A1038" i="2"/>
  <c r="A1039" i="2"/>
  <c r="C1039" i="2" s="1"/>
  <c r="A1040" i="2"/>
  <c r="A1041" i="2"/>
  <c r="C1041" i="2" s="1"/>
  <c r="A1042" i="2"/>
  <c r="A1043" i="2"/>
  <c r="C1043" i="2" s="1"/>
  <c r="A1044" i="2"/>
  <c r="A1045" i="2"/>
  <c r="C1045" i="2" s="1"/>
  <c r="A1046" i="2"/>
  <c r="A1047" i="2"/>
  <c r="A1048" i="2"/>
  <c r="A1049" i="2"/>
  <c r="A1050" i="2"/>
  <c r="A1051" i="2"/>
  <c r="C1051" i="2" s="1"/>
  <c r="A1052" i="2"/>
  <c r="A1053" i="2"/>
  <c r="C1053" i="2" s="1"/>
  <c r="A1054" i="2"/>
  <c r="C1054" i="2" s="1"/>
  <c r="A1025" i="2"/>
  <c r="A1026" i="2"/>
  <c r="A1027" i="2"/>
  <c r="C1027" i="2" s="1"/>
  <c r="A1028" i="2"/>
  <c r="A1000" i="2"/>
  <c r="C1000" i="2" s="1"/>
  <c r="A1001" i="2"/>
  <c r="A1002" i="2"/>
  <c r="C1002" i="2" s="1"/>
  <c r="A1003" i="2"/>
  <c r="A1004" i="2"/>
  <c r="C1004" i="2" s="1"/>
  <c r="A1005" i="2"/>
  <c r="A1006" i="2"/>
  <c r="A1007" i="2"/>
  <c r="A1008" i="2"/>
  <c r="C1008" i="2" s="1"/>
  <c r="A1009" i="2"/>
  <c r="A1010" i="2"/>
  <c r="A1011" i="2"/>
  <c r="A1012" i="2"/>
  <c r="C1012" i="2" s="1"/>
  <c r="A1013" i="2"/>
  <c r="A1014" i="2"/>
  <c r="C1014" i="2" s="1"/>
  <c r="A1015" i="2"/>
  <c r="C1015" i="2" s="1"/>
  <c r="A1016" i="2"/>
  <c r="A1017" i="2"/>
  <c r="A1018" i="2"/>
  <c r="C1018" i="2" s="1"/>
  <c r="A1019" i="2"/>
  <c r="C1019" i="2" s="1"/>
  <c r="A1020" i="2"/>
  <c r="A1021" i="2"/>
  <c r="A1022" i="2"/>
  <c r="A1023" i="2"/>
  <c r="A1024" i="2"/>
  <c r="C1024" i="2" s="1"/>
  <c r="A997" i="2"/>
  <c r="A998" i="2"/>
  <c r="C998" i="2" s="1"/>
  <c r="A999" i="2"/>
  <c r="C999" i="2" s="1"/>
  <c r="A972" i="2"/>
  <c r="A973" i="2"/>
  <c r="A974" i="2"/>
  <c r="A975" i="2"/>
  <c r="A976" i="2"/>
  <c r="C976" i="2" s="1"/>
  <c r="A977" i="2"/>
  <c r="A978" i="2"/>
  <c r="C978" i="2" s="1"/>
  <c r="A979" i="2"/>
  <c r="A980" i="2"/>
  <c r="C980" i="2" s="1"/>
  <c r="A981" i="2"/>
  <c r="A982" i="2"/>
  <c r="A983" i="2"/>
  <c r="C983" i="2" s="1"/>
  <c r="A984" i="2"/>
  <c r="A985" i="2"/>
  <c r="A986" i="2"/>
  <c r="A987" i="2"/>
  <c r="C987" i="2" s="1"/>
  <c r="A988" i="2"/>
  <c r="C988" i="2" s="1"/>
  <c r="A989" i="2"/>
  <c r="A990" i="2"/>
  <c r="A991" i="2"/>
  <c r="A992" i="2"/>
  <c r="A993" i="2"/>
  <c r="A994" i="2"/>
  <c r="C994" i="2" s="1"/>
  <c r="A995" i="2"/>
  <c r="C995" i="2" s="1"/>
  <c r="A996" i="2"/>
  <c r="C996" i="2" s="1"/>
  <c r="A965" i="2"/>
  <c r="A966" i="2"/>
  <c r="A967" i="2"/>
  <c r="A968" i="2"/>
  <c r="C968" i="2" s="1"/>
  <c r="A969" i="2"/>
  <c r="A970" i="2"/>
  <c r="A971" i="2"/>
  <c r="C971" i="2" s="1"/>
  <c r="A961" i="2"/>
  <c r="A962" i="2"/>
  <c r="A963" i="2"/>
  <c r="C963" i="2" s="1"/>
  <c r="A964" i="2"/>
  <c r="C964" i="2" s="1"/>
  <c r="A937" i="2"/>
  <c r="C937" i="2" s="1"/>
  <c r="A938" i="2"/>
  <c r="A939" i="2"/>
  <c r="C939" i="2" s="1"/>
  <c r="A940" i="2"/>
  <c r="A941" i="2"/>
  <c r="A942" i="2"/>
  <c r="A943" i="2"/>
  <c r="A944" i="2"/>
  <c r="C944" i="2" s="1"/>
  <c r="A945" i="2"/>
  <c r="A946" i="2"/>
  <c r="A947" i="2"/>
  <c r="C947" i="2" s="1"/>
  <c r="A948" i="2"/>
  <c r="A949" i="2"/>
  <c r="A950" i="2"/>
  <c r="A951" i="2"/>
  <c r="C951" i="2" s="1"/>
  <c r="A952" i="2"/>
  <c r="C952" i="2" s="1"/>
  <c r="A953" i="2"/>
  <c r="C953" i="2" s="1"/>
  <c r="A954" i="2"/>
  <c r="A955" i="2"/>
  <c r="C955" i="2" s="1"/>
  <c r="A956" i="2"/>
  <c r="A957" i="2"/>
  <c r="C957" i="2" s="1"/>
  <c r="A958" i="2"/>
  <c r="A959" i="2"/>
  <c r="A960" i="2"/>
  <c r="C960" i="2" s="1"/>
  <c r="A927" i="2"/>
  <c r="C927" i="2" s="1"/>
  <c r="A928" i="2"/>
  <c r="A929" i="2"/>
  <c r="C929" i="2" s="1"/>
  <c r="A930" i="2"/>
  <c r="A931" i="2"/>
  <c r="A932" i="2"/>
  <c r="A933" i="2"/>
  <c r="C933" i="2" s="1"/>
  <c r="A934" i="2"/>
  <c r="C934" i="2" s="1"/>
  <c r="A935" i="2"/>
  <c r="A936" i="2"/>
  <c r="A899" i="2"/>
  <c r="C899" i="2" s="1"/>
  <c r="A900" i="2"/>
  <c r="A901" i="2"/>
  <c r="A902" i="2"/>
  <c r="A903" i="2"/>
  <c r="A904" i="2"/>
  <c r="C904" i="2" s="1"/>
  <c r="A905" i="2"/>
  <c r="C905" i="2" s="1"/>
  <c r="A906" i="2"/>
  <c r="A907" i="2"/>
  <c r="C907" i="2" s="1"/>
  <c r="A908" i="2"/>
  <c r="C908" i="2" s="1"/>
  <c r="A909" i="2"/>
  <c r="A910" i="2"/>
  <c r="A911" i="2"/>
  <c r="C911" i="2" s="1"/>
  <c r="A912" i="2"/>
  <c r="C912" i="2" s="1"/>
  <c r="A913" i="2"/>
  <c r="C913" i="2" s="1"/>
  <c r="A914" i="2"/>
  <c r="A915" i="2"/>
  <c r="C915" i="2" s="1"/>
  <c r="A916" i="2"/>
  <c r="C916" i="2" s="1"/>
  <c r="A917" i="2"/>
  <c r="A918" i="2"/>
  <c r="A919" i="2"/>
  <c r="A920" i="2"/>
  <c r="A921" i="2"/>
  <c r="C921" i="2" s="1"/>
  <c r="A922" i="2"/>
  <c r="A923" i="2"/>
  <c r="C923" i="2" s="1"/>
  <c r="A924" i="2"/>
  <c r="C924" i="2" s="1"/>
  <c r="A925" i="2"/>
  <c r="A926" i="2"/>
  <c r="A898" i="2"/>
  <c r="C898" i="2" s="1"/>
  <c r="A895" i="2"/>
  <c r="C895" i="2" s="1"/>
  <c r="A896" i="2"/>
  <c r="C896" i="2" s="1"/>
  <c r="A897" i="2"/>
  <c r="A874" i="2"/>
  <c r="C874" i="2" s="1"/>
  <c r="A875" i="2"/>
  <c r="C875" i="2" s="1"/>
  <c r="A876" i="2"/>
  <c r="C876" i="2" s="1"/>
  <c r="A877" i="2"/>
  <c r="A878" i="2"/>
  <c r="A879" i="2"/>
  <c r="C879" i="2" s="1"/>
  <c r="A880" i="2"/>
  <c r="C880" i="2" s="1"/>
  <c r="A881" i="2"/>
  <c r="A882" i="2"/>
  <c r="C882" i="2" s="1"/>
  <c r="A883" i="2"/>
  <c r="A884" i="2"/>
  <c r="C884" i="2" s="1"/>
  <c r="A885" i="2"/>
  <c r="A886" i="2"/>
  <c r="C886" i="2" s="1"/>
  <c r="A887" i="2"/>
  <c r="C887" i="2" s="1"/>
  <c r="A888" i="2"/>
  <c r="C888" i="2" s="1"/>
  <c r="A889" i="2"/>
  <c r="A890" i="2"/>
  <c r="C890" i="2" s="1"/>
  <c r="A891" i="2"/>
  <c r="C891" i="2" s="1"/>
  <c r="A892" i="2"/>
  <c r="C892" i="2" s="1"/>
  <c r="A893" i="2"/>
  <c r="A894" i="2"/>
  <c r="A873" i="2"/>
  <c r="C873" i="2" s="1"/>
  <c r="A868" i="2"/>
  <c r="A869" i="2"/>
  <c r="A870" i="2"/>
  <c r="C870" i="2" s="1"/>
  <c r="A871" i="2"/>
  <c r="C871" i="2" s="1"/>
  <c r="A872" i="2"/>
  <c r="C872" i="2" s="1"/>
  <c r="A811" i="2"/>
  <c r="A812" i="2"/>
  <c r="A813" i="2"/>
  <c r="C813" i="2" s="1"/>
  <c r="A814" i="2"/>
  <c r="C814" i="2" s="1"/>
  <c r="A815" i="2"/>
  <c r="A816" i="2"/>
  <c r="C816" i="2" s="1"/>
  <c r="A817" i="2"/>
  <c r="C817" i="2" s="1"/>
  <c r="A818" i="2"/>
  <c r="C818" i="2" s="1"/>
  <c r="A819" i="2"/>
  <c r="A820" i="2"/>
  <c r="A821" i="2"/>
  <c r="C821" i="2" s="1"/>
  <c r="A822" i="2"/>
  <c r="A823" i="2"/>
  <c r="A824" i="2"/>
  <c r="A825" i="2"/>
  <c r="C825" i="2" s="1"/>
  <c r="A826" i="2"/>
  <c r="C826" i="2" s="1"/>
  <c r="A827" i="2"/>
  <c r="A828" i="2"/>
  <c r="C828" i="2" s="1"/>
  <c r="A829" i="2"/>
  <c r="C829" i="2" s="1"/>
  <c r="A830" i="2"/>
  <c r="C830" i="2" s="1"/>
  <c r="A831" i="2"/>
  <c r="A832" i="2"/>
  <c r="C832" i="2" s="1"/>
  <c r="A833" i="2"/>
  <c r="C833" i="2" s="1"/>
  <c r="A834" i="2"/>
  <c r="C834" i="2" s="1"/>
  <c r="A835" i="2"/>
  <c r="A836" i="2"/>
  <c r="A837" i="2"/>
  <c r="C837" i="2" s="1"/>
  <c r="A838" i="2"/>
  <c r="C838" i="2" s="1"/>
  <c r="A839" i="2"/>
  <c r="A840" i="2"/>
  <c r="A841" i="2"/>
  <c r="C841" i="2" s="1"/>
  <c r="A842" i="2"/>
  <c r="C842" i="2" s="1"/>
  <c r="A843" i="2"/>
  <c r="A844" i="2"/>
  <c r="C844" i="2" s="1"/>
  <c r="A845" i="2"/>
  <c r="C845" i="2" s="1"/>
  <c r="A846" i="2"/>
  <c r="C846" i="2" s="1"/>
  <c r="A847" i="2"/>
  <c r="A848" i="2"/>
  <c r="C848" i="2" s="1"/>
  <c r="A849" i="2"/>
  <c r="C849" i="2" s="1"/>
  <c r="A850" i="2"/>
  <c r="C850" i="2" s="1"/>
  <c r="A851" i="2"/>
  <c r="A852" i="2"/>
  <c r="A853" i="2"/>
  <c r="C853" i="2" s="1"/>
  <c r="A854" i="2"/>
  <c r="A855" i="2"/>
  <c r="A856" i="2"/>
  <c r="C856" i="2" s="1"/>
  <c r="A857" i="2"/>
  <c r="C857" i="2" s="1"/>
  <c r="A858" i="2"/>
  <c r="C858" i="2" s="1"/>
  <c r="A859" i="2"/>
  <c r="A860" i="2"/>
  <c r="C860" i="2" s="1"/>
  <c r="A861" i="2"/>
  <c r="C861" i="2" s="1"/>
  <c r="A808" i="2"/>
  <c r="C808" i="2" s="1"/>
  <c r="A790" i="2"/>
  <c r="A791" i="2"/>
  <c r="C791" i="2" s="1"/>
  <c r="A792" i="2"/>
  <c r="C792" i="2" s="1"/>
  <c r="A793" i="2"/>
  <c r="A794" i="2"/>
  <c r="A795" i="2"/>
  <c r="C795" i="2" s="1"/>
  <c r="A796" i="2"/>
  <c r="C796" i="2" s="1"/>
  <c r="A797" i="2"/>
  <c r="C797" i="2" s="1"/>
  <c r="A798" i="2"/>
  <c r="A799" i="2"/>
  <c r="C799" i="2" s="1"/>
  <c r="A800" i="2"/>
  <c r="C800" i="2" s="1"/>
  <c r="A801" i="2"/>
  <c r="C801" i="2" s="1"/>
  <c r="A802" i="2"/>
  <c r="A803" i="2"/>
  <c r="C803" i="2" s="1"/>
  <c r="A804" i="2"/>
  <c r="C804" i="2" s="1"/>
  <c r="A805" i="2"/>
  <c r="C805" i="2" s="1"/>
  <c r="A806" i="2"/>
  <c r="A807" i="2"/>
  <c r="A783" i="2"/>
  <c r="C783" i="2" s="1"/>
  <c r="A784" i="2"/>
  <c r="C784" i="2" s="1"/>
  <c r="A785" i="2"/>
  <c r="A742" i="2"/>
  <c r="C742" i="2" s="1"/>
  <c r="A743" i="2"/>
  <c r="C743" i="2" s="1"/>
  <c r="A744" i="2"/>
  <c r="A745" i="2"/>
  <c r="A746" i="2"/>
  <c r="A747" i="2"/>
  <c r="C747" i="2" s="1"/>
  <c r="A748" i="2"/>
  <c r="C748" i="2" s="1"/>
  <c r="A749" i="2"/>
  <c r="A750" i="2"/>
  <c r="A751" i="2"/>
  <c r="C751" i="2" s="1"/>
  <c r="A752" i="2"/>
  <c r="C752" i="2" s="1"/>
  <c r="A753" i="2"/>
  <c r="A754" i="2"/>
  <c r="C754" i="2" s="1"/>
  <c r="A755" i="2"/>
  <c r="C755" i="2" s="1"/>
  <c r="A756" i="2"/>
  <c r="C756" i="2" s="1"/>
  <c r="A757" i="2"/>
  <c r="A758" i="2"/>
  <c r="C758" i="2" s="1"/>
  <c r="A759" i="2"/>
  <c r="C759" i="2" s="1"/>
  <c r="A760" i="2"/>
  <c r="C760" i="2" s="1"/>
  <c r="A761" i="2"/>
  <c r="A762" i="2"/>
  <c r="A763" i="2"/>
  <c r="A764" i="2"/>
  <c r="C764" i="2" s="1"/>
  <c r="A765" i="2"/>
  <c r="C765" i="2" s="1"/>
  <c r="A766" i="2"/>
  <c r="A767" i="2"/>
  <c r="C767" i="2" s="1"/>
  <c r="A768" i="2"/>
  <c r="C768" i="2" s="1"/>
  <c r="A769" i="2"/>
  <c r="C769" i="2" s="1"/>
  <c r="A770" i="2"/>
  <c r="A771" i="2"/>
  <c r="C771" i="2" s="1"/>
  <c r="A772" i="2"/>
  <c r="C772" i="2" s="1"/>
  <c r="A773" i="2"/>
  <c r="C773" i="2" s="1"/>
  <c r="A774" i="2"/>
  <c r="A775" i="2"/>
  <c r="C775" i="2" s="1"/>
  <c r="A776" i="2"/>
  <c r="C776" i="2" s="1"/>
  <c r="A729" i="2"/>
  <c r="C729" i="2" s="1"/>
  <c r="A777" i="2"/>
  <c r="A731" i="2"/>
  <c r="C731" i="2" s="1"/>
  <c r="A778" i="2"/>
  <c r="C778" i="2" s="1"/>
  <c r="A779" i="2"/>
  <c r="C779" i="2" s="1"/>
  <c r="A780" i="2"/>
  <c r="A781" i="2"/>
  <c r="C781" i="2" s="1"/>
  <c r="A782" i="2"/>
  <c r="C782" i="2" s="1"/>
  <c r="A735" i="2"/>
  <c r="C735" i="2" s="1"/>
  <c r="A736" i="2"/>
  <c r="A737" i="2"/>
  <c r="C737" i="2" s="1"/>
  <c r="A738" i="2"/>
  <c r="C738" i="2" s="1"/>
  <c r="A739" i="2"/>
  <c r="C739" i="2" s="1"/>
  <c r="A740" i="2"/>
  <c r="A741" i="2"/>
  <c r="C741" i="2" s="1"/>
  <c r="A733" i="2"/>
  <c r="C733" i="2" s="1"/>
  <c r="A734" i="2"/>
  <c r="C734" i="2" s="1"/>
  <c r="A862" i="2"/>
  <c r="A728" i="2"/>
  <c r="C728" i="2" s="1"/>
  <c r="A730" i="2"/>
  <c r="C730" i="2" s="1"/>
  <c r="A732" i="2"/>
  <c r="C732" i="2" s="1"/>
  <c r="A712" i="2"/>
  <c r="A713" i="2"/>
  <c r="C713" i="2" s="1"/>
  <c r="A714" i="2"/>
  <c r="C714" i="2" s="1"/>
  <c r="A809" i="2"/>
  <c r="C809" i="2" s="1"/>
  <c r="A715" i="2"/>
  <c r="A716" i="2"/>
  <c r="A717" i="2"/>
  <c r="C717" i="2" s="1"/>
  <c r="A718" i="2"/>
  <c r="C718" i="2" s="1"/>
  <c r="A719" i="2"/>
  <c r="A720" i="2"/>
  <c r="C720" i="2" s="1"/>
  <c r="A721" i="2"/>
  <c r="C721" i="2" s="1"/>
  <c r="A722" i="2"/>
  <c r="C722" i="2" s="1"/>
  <c r="A723" i="2"/>
  <c r="A724" i="2"/>
  <c r="C724" i="2" s="1"/>
  <c r="A725" i="2"/>
  <c r="C725" i="2" s="1"/>
  <c r="A726" i="2"/>
  <c r="C726" i="2" s="1"/>
  <c r="A680" i="2"/>
  <c r="A683" i="2"/>
  <c r="A684" i="2"/>
  <c r="C684" i="2" s="1"/>
  <c r="A685" i="2"/>
  <c r="C685" i="2" s="1"/>
  <c r="A727" i="2"/>
  <c r="A675" i="2"/>
  <c r="C675" i="2" s="1"/>
  <c r="A688" i="2"/>
  <c r="C688" i="2" s="1"/>
  <c r="A689" i="2"/>
  <c r="C689" i="2" s="1"/>
  <c r="A690" i="2"/>
  <c r="A705" i="2"/>
  <c r="C705" i="2" s="1"/>
  <c r="A706" i="2"/>
  <c r="C706" i="2" s="1"/>
  <c r="A707" i="2"/>
  <c r="C707" i="2" s="1"/>
  <c r="A708" i="2"/>
  <c r="A709" i="2"/>
  <c r="C709" i="2" s="1"/>
  <c r="A710" i="2"/>
  <c r="C710" i="2" s="1"/>
  <c r="A711" i="2"/>
  <c r="C711" i="2" s="1"/>
  <c r="A702" i="2"/>
  <c r="A703" i="2"/>
  <c r="C703" i="2" s="1"/>
  <c r="A704" i="2"/>
  <c r="C704" i="2" s="1"/>
  <c r="A625" i="2"/>
  <c r="C625" i="2" s="1"/>
  <c r="A626" i="2"/>
  <c r="A627" i="2"/>
  <c r="C627" i="2" s="1"/>
  <c r="A628" i="2"/>
  <c r="C628" i="2" s="1"/>
  <c r="A629" i="2"/>
  <c r="C629" i="2" s="1"/>
  <c r="A630" i="2"/>
  <c r="A605" i="2"/>
  <c r="C605" i="2" s="1"/>
  <c r="A631" i="2"/>
  <c r="C631" i="2" s="1"/>
  <c r="A632" i="2"/>
  <c r="C632" i="2" s="1"/>
  <c r="A633" i="2"/>
  <c r="A634" i="2"/>
  <c r="C634" i="2" s="1"/>
  <c r="A635" i="2"/>
  <c r="C635" i="2" s="1"/>
  <c r="A636" i="2"/>
  <c r="C636" i="2" s="1"/>
  <c r="A637" i="2"/>
  <c r="A638" i="2"/>
  <c r="C638" i="2" s="1"/>
  <c r="A639" i="2"/>
  <c r="C639" i="2" s="1"/>
  <c r="A640" i="2"/>
  <c r="C640" i="2" s="1"/>
  <c r="A641" i="2"/>
  <c r="A642" i="2"/>
  <c r="C642" i="2" s="1"/>
  <c r="A643" i="2"/>
  <c r="A644" i="2"/>
  <c r="C644" i="2" s="1"/>
  <c r="A645" i="2"/>
  <c r="A646" i="2"/>
  <c r="C646" i="2" s="1"/>
  <c r="A647" i="2"/>
  <c r="C647" i="2" s="1"/>
  <c r="A648" i="2"/>
  <c r="C648" i="2" s="1"/>
  <c r="A649" i="2"/>
  <c r="A650" i="2"/>
  <c r="C650" i="2" s="1"/>
  <c r="A651" i="2"/>
  <c r="C651" i="2" s="1"/>
  <c r="A652" i="2"/>
  <c r="C652" i="2" s="1"/>
  <c r="A653" i="2"/>
  <c r="A654" i="2"/>
  <c r="C654" i="2" s="1"/>
  <c r="A655" i="2"/>
  <c r="C655" i="2" s="1"/>
  <c r="A656" i="2"/>
  <c r="C656" i="2" s="1"/>
  <c r="A657" i="2"/>
  <c r="A658" i="2"/>
  <c r="C658" i="2" s="1"/>
  <c r="A659" i="2"/>
  <c r="C659" i="2" s="1"/>
  <c r="A660" i="2"/>
  <c r="C660" i="2" s="1"/>
  <c r="A676" i="2"/>
  <c r="A671" i="2"/>
  <c r="C671" i="2" s="1"/>
  <c r="A672" i="2"/>
  <c r="C672" i="2" s="1"/>
  <c r="A673" i="2"/>
  <c r="C673" i="2" s="1"/>
  <c r="A674" i="2"/>
  <c r="A686" i="2"/>
  <c r="C686" i="2" s="1"/>
  <c r="A687" i="2"/>
  <c r="C687" i="2" s="1"/>
  <c r="A677" i="2"/>
  <c r="C677" i="2" s="1"/>
  <c r="A678" i="2"/>
  <c r="A679" i="2"/>
  <c r="C679" i="2" s="1"/>
  <c r="A681" i="2"/>
  <c r="C681" i="2" s="1"/>
  <c r="A682" i="2"/>
  <c r="C682" i="2" s="1"/>
  <c r="A661" i="2"/>
  <c r="A662" i="2"/>
  <c r="A663" i="2"/>
  <c r="C663" i="2" s="1"/>
  <c r="A664" i="2"/>
  <c r="C664" i="2" s="1"/>
  <c r="A665" i="2"/>
  <c r="A666" i="2"/>
  <c r="C666" i="2" s="1"/>
  <c r="A667" i="2"/>
  <c r="C667" i="2" s="1"/>
  <c r="A668" i="2"/>
  <c r="C668" i="2" s="1"/>
  <c r="A669" i="2"/>
  <c r="A670" i="2"/>
  <c r="C670" i="2" s="1"/>
  <c r="A691" i="2"/>
  <c r="C691" i="2" s="1"/>
  <c r="A692" i="2"/>
  <c r="C692" i="2" s="1"/>
  <c r="A693" i="2"/>
  <c r="A694" i="2"/>
  <c r="C694" i="2" s="1"/>
  <c r="A695" i="2"/>
  <c r="C695" i="2" s="1"/>
  <c r="A696" i="2"/>
  <c r="C696" i="2" s="1"/>
  <c r="A697" i="2"/>
  <c r="A698" i="2"/>
  <c r="C698" i="2" s="1"/>
  <c r="A699" i="2"/>
  <c r="C699" i="2" s="1"/>
  <c r="A700" i="2"/>
  <c r="C700" i="2" s="1"/>
  <c r="A701" i="2"/>
  <c r="A624" i="2"/>
  <c r="C624" i="2" s="1"/>
  <c r="A622" i="2"/>
  <c r="C622" i="2" s="1"/>
  <c r="A623" i="2"/>
  <c r="C623" i="2" s="1"/>
  <c r="A603" i="2"/>
  <c r="A604" i="2"/>
  <c r="C604" i="2" s="1"/>
  <c r="A606" i="2"/>
  <c r="C606" i="2" s="1"/>
  <c r="A607" i="2"/>
  <c r="C607" i="2" s="1"/>
  <c r="A608" i="2"/>
  <c r="A609" i="2"/>
  <c r="C609" i="2" s="1"/>
  <c r="A610" i="2"/>
  <c r="C610" i="2" s="1"/>
  <c r="A611" i="2"/>
  <c r="C611" i="2" s="1"/>
  <c r="A612" i="2"/>
  <c r="A613" i="2"/>
  <c r="C613" i="2" s="1"/>
  <c r="A614" i="2"/>
  <c r="C614" i="2" s="1"/>
  <c r="A615" i="2"/>
  <c r="C615" i="2" s="1"/>
  <c r="A616" i="2"/>
  <c r="A617" i="2"/>
  <c r="C617" i="2" s="1"/>
  <c r="A618" i="2"/>
  <c r="C618" i="2" s="1"/>
  <c r="A619" i="2"/>
  <c r="C619" i="2" s="1"/>
  <c r="A570" i="2"/>
  <c r="A571" i="2"/>
  <c r="C571" i="2" s="1"/>
  <c r="A572" i="2"/>
  <c r="C572" i="2" s="1"/>
  <c r="A573" i="2"/>
  <c r="C573" i="2" s="1"/>
  <c r="A574" i="2"/>
  <c r="A575" i="2"/>
  <c r="C575" i="2" s="1"/>
  <c r="A578" i="2"/>
  <c r="C578" i="2" s="1"/>
  <c r="A579" i="2"/>
  <c r="C579" i="2" s="1"/>
  <c r="A580" i="2"/>
  <c r="A581" i="2"/>
  <c r="C581" i="2" s="1"/>
  <c r="A582" i="2"/>
  <c r="C582" i="2" s="1"/>
  <c r="A583" i="2"/>
  <c r="C583" i="2" s="1"/>
  <c r="A584" i="2"/>
  <c r="A585" i="2"/>
  <c r="C585" i="2" s="1"/>
  <c r="A586" i="2"/>
  <c r="C586" i="2" s="1"/>
  <c r="A587" i="2"/>
  <c r="C587" i="2" s="1"/>
  <c r="A588" i="2"/>
  <c r="A589" i="2"/>
  <c r="C589" i="2" s="1"/>
  <c r="A590" i="2"/>
  <c r="C590" i="2" s="1"/>
  <c r="A591" i="2"/>
  <c r="C591" i="2" s="1"/>
  <c r="A592" i="2"/>
  <c r="A593" i="2"/>
  <c r="C593" i="2" s="1"/>
  <c r="A594" i="2"/>
  <c r="C594" i="2" s="1"/>
  <c r="A595" i="2"/>
  <c r="C595" i="2" s="1"/>
  <c r="A596" i="2"/>
  <c r="A597" i="2"/>
  <c r="C597" i="2" s="1"/>
  <c r="A598" i="2"/>
  <c r="C598" i="2" s="1"/>
  <c r="A599" i="2"/>
  <c r="C599" i="2" s="1"/>
  <c r="A600" i="2"/>
  <c r="A601" i="2"/>
  <c r="C601" i="2" s="1"/>
  <c r="A602" i="2"/>
  <c r="C602" i="2" s="1"/>
  <c r="A562" i="2"/>
  <c r="C562" i="2" s="1"/>
  <c r="A563" i="2"/>
  <c r="A564" i="2"/>
  <c r="C564" i="2" s="1"/>
  <c r="A565" i="2"/>
  <c r="C565" i="2" s="1"/>
  <c r="A530" i="2"/>
  <c r="C530" i="2" s="1"/>
  <c r="A531" i="2"/>
  <c r="A532" i="2"/>
  <c r="C532" i="2" s="1"/>
  <c r="A533" i="2"/>
  <c r="C533" i="2" s="1"/>
  <c r="A534" i="2"/>
  <c r="C534" i="2" s="1"/>
  <c r="A535" i="2"/>
  <c r="C535" i="2" s="1"/>
  <c r="A536" i="2"/>
  <c r="C536" i="2" s="1"/>
  <c r="A537" i="2"/>
  <c r="C537" i="2" s="1"/>
  <c r="A542" i="2"/>
  <c r="C542" i="2" s="1"/>
  <c r="A543" i="2"/>
  <c r="C543" i="2" s="1"/>
  <c r="A544" i="2"/>
  <c r="C544" i="2" s="1"/>
  <c r="A545" i="2"/>
  <c r="C545" i="2" s="1"/>
  <c r="A546" i="2"/>
  <c r="C546" i="2" s="1"/>
  <c r="A547" i="2"/>
  <c r="C547" i="2" s="1"/>
  <c r="A548" i="2"/>
  <c r="C548" i="2" s="1"/>
  <c r="A549" i="2"/>
  <c r="C549" i="2" s="1"/>
  <c r="A550" i="2"/>
  <c r="C550" i="2" s="1"/>
  <c r="A551" i="2"/>
  <c r="A552" i="2"/>
  <c r="C552" i="2" s="1"/>
  <c r="A553" i="2"/>
  <c r="C553" i="2" s="1"/>
  <c r="A554" i="2"/>
  <c r="C554" i="2" s="1"/>
  <c r="A555" i="2"/>
  <c r="C555" i="2" s="1"/>
  <c r="A556" i="2"/>
  <c r="C556" i="2" s="1"/>
  <c r="A557" i="2"/>
  <c r="C557" i="2" s="1"/>
  <c r="A558" i="2"/>
  <c r="C558" i="2" s="1"/>
  <c r="A559" i="2"/>
  <c r="C559" i="2" s="1"/>
  <c r="A560" i="2"/>
  <c r="C560" i="2" s="1"/>
  <c r="A561" i="2"/>
  <c r="C561" i="2" s="1"/>
  <c r="A525" i="2"/>
  <c r="C525" i="2" s="1"/>
  <c r="A526" i="2"/>
  <c r="C526" i="2" s="1"/>
  <c r="A527" i="2"/>
  <c r="C527" i="2" s="1"/>
  <c r="A528" i="2"/>
  <c r="C528" i="2" s="1"/>
  <c r="A495" i="2"/>
  <c r="C495" i="2" s="1"/>
  <c r="A496" i="2"/>
  <c r="A497" i="2"/>
  <c r="C497" i="2" s="1"/>
  <c r="A498" i="2"/>
  <c r="C498" i="2" s="1"/>
  <c r="A499" i="2"/>
  <c r="C499" i="2" s="1"/>
  <c r="A500" i="2"/>
  <c r="C500" i="2" s="1"/>
  <c r="A501" i="2"/>
  <c r="C501" i="2" s="1"/>
  <c r="A502" i="2"/>
  <c r="C502" i="2" s="1"/>
  <c r="A504" i="2"/>
  <c r="C504" i="2" s="1"/>
  <c r="A505" i="2"/>
  <c r="C505" i="2" s="1"/>
  <c r="A506" i="2"/>
  <c r="C506" i="2" s="1"/>
  <c r="A507" i="2"/>
  <c r="C507" i="2" s="1"/>
  <c r="A508" i="2"/>
  <c r="C508" i="2" s="1"/>
  <c r="A509" i="2"/>
  <c r="C509" i="2" s="1"/>
  <c r="A510" i="2"/>
  <c r="C510" i="2" s="1"/>
  <c r="A511" i="2"/>
  <c r="C511" i="2" s="1"/>
  <c r="A512" i="2"/>
  <c r="C512" i="2" s="1"/>
  <c r="A513" i="2"/>
  <c r="A514" i="2"/>
  <c r="C514" i="2" s="1"/>
  <c r="A515" i="2"/>
  <c r="C515" i="2" s="1"/>
  <c r="A516" i="2"/>
  <c r="C516" i="2" s="1"/>
  <c r="A517" i="2"/>
  <c r="C517" i="2" s="1"/>
  <c r="A518" i="2"/>
  <c r="C518" i="2" s="1"/>
  <c r="A519" i="2"/>
  <c r="C519" i="2" s="1"/>
  <c r="A520" i="2"/>
  <c r="C520" i="2" s="1"/>
  <c r="A521" i="2"/>
  <c r="C521" i="2" s="1"/>
  <c r="A522" i="2"/>
  <c r="C522" i="2" s="1"/>
  <c r="A523" i="2"/>
  <c r="C523" i="2" s="1"/>
  <c r="A524" i="2"/>
  <c r="C524" i="2" s="1"/>
  <c r="A620" i="2"/>
  <c r="C620" i="2" s="1"/>
  <c r="A621" i="2"/>
  <c r="C621" i="2" s="1"/>
  <c r="A566" i="2"/>
  <c r="C566" i="2" s="1"/>
  <c r="A567" i="2"/>
  <c r="C567" i="2" s="1"/>
  <c r="A568" i="2"/>
  <c r="A569" i="2"/>
  <c r="C569" i="2" s="1"/>
  <c r="A490" i="2"/>
  <c r="C490" i="2" s="1"/>
  <c r="A529" i="2"/>
  <c r="C529" i="2" s="1"/>
  <c r="A491" i="2"/>
  <c r="C491" i="2" s="1"/>
  <c r="A492" i="2"/>
  <c r="C492" i="2" s="1"/>
  <c r="A493" i="2"/>
  <c r="C493" i="2" s="1"/>
  <c r="A494" i="2"/>
  <c r="C494" i="2" s="1"/>
  <c r="A460" i="2"/>
  <c r="C460" i="2" s="1"/>
  <c r="A576" i="2"/>
  <c r="C576" i="2" s="1"/>
  <c r="A577" i="2"/>
  <c r="C577" i="2" s="1"/>
  <c r="A538" i="2"/>
  <c r="C538" i="2" s="1"/>
  <c r="A539" i="2"/>
  <c r="C539" i="2" s="1"/>
  <c r="A540" i="2"/>
  <c r="C540" i="2" s="1"/>
  <c r="A541" i="2"/>
  <c r="C541" i="2" s="1"/>
  <c r="A461" i="2"/>
  <c r="C461" i="2" s="1"/>
  <c r="A503" i="2"/>
  <c r="A462" i="2"/>
  <c r="C462" i="2" s="1"/>
  <c r="A463" i="2"/>
  <c r="C463" i="2" s="1"/>
  <c r="A464" i="2"/>
  <c r="C464" i="2" s="1"/>
  <c r="A465" i="2"/>
  <c r="C465" i="2" s="1"/>
  <c r="A466" i="2"/>
  <c r="C466" i="2" s="1"/>
  <c r="A467" i="2"/>
  <c r="A468" i="2"/>
  <c r="C468" i="2" s="1"/>
  <c r="A469" i="2"/>
  <c r="C469" i="2" s="1"/>
  <c r="A470" i="2"/>
  <c r="C470" i="2" s="1"/>
  <c r="A471" i="2"/>
  <c r="C471" i="2" s="1"/>
  <c r="A472" i="2"/>
  <c r="C472" i="2" s="1"/>
  <c r="A473" i="2"/>
  <c r="C473" i="2" s="1"/>
  <c r="A474" i="2"/>
  <c r="C474" i="2" s="1"/>
  <c r="A475" i="2"/>
  <c r="C475" i="2" s="1"/>
  <c r="A476" i="2"/>
  <c r="C476" i="2" s="1"/>
  <c r="A477" i="2"/>
  <c r="A478" i="2"/>
  <c r="C478" i="2" s="1"/>
  <c r="A479" i="2"/>
  <c r="C479" i="2" s="1"/>
  <c r="A480" i="2"/>
  <c r="C480" i="2" s="1"/>
  <c r="A481" i="2"/>
  <c r="C481" i="2" s="1"/>
  <c r="A482" i="2"/>
  <c r="C482" i="2" s="1"/>
  <c r="A483" i="2"/>
  <c r="A484" i="2"/>
  <c r="C484" i="2" s="1"/>
  <c r="A485" i="2"/>
  <c r="C485" i="2" s="1"/>
  <c r="A486" i="2"/>
  <c r="C486" i="2" s="1"/>
  <c r="A487" i="2"/>
  <c r="C487" i="2" s="1"/>
  <c r="A488" i="2"/>
  <c r="C488" i="2" s="1"/>
  <c r="A489" i="2"/>
  <c r="C489" i="2" s="1"/>
  <c r="A455" i="2"/>
  <c r="C455" i="2" s="1"/>
  <c r="A456" i="2"/>
  <c r="C456" i="2" s="1"/>
  <c r="A457" i="2"/>
  <c r="C457" i="2" s="1"/>
  <c r="A458" i="2"/>
  <c r="A459" i="2"/>
  <c r="C459" i="2" s="1"/>
  <c r="A429" i="2"/>
  <c r="C429" i="2" s="1"/>
  <c r="A431" i="2"/>
  <c r="C431" i="2" s="1"/>
  <c r="A432" i="2"/>
  <c r="C432" i="2" s="1"/>
  <c r="A433" i="2"/>
  <c r="C433" i="2" s="1"/>
  <c r="A434" i="2"/>
  <c r="A430" i="2"/>
  <c r="C430" i="2" s="1"/>
  <c r="A435" i="2"/>
  <c r="C435" i="2" s="1"/>
  <c r="A436" i="2"/>
  <c r="C436" i="2" s="1"/>
  <c r="A437" i="2"/>
  <c r="C437" i="2" s="1"/>
  <c r="A438" i="2"/>
  <c r="C438" i="2" s="1"/>
  <c r="A439" i="2"/>
  <c r="C439" i="2" s="1"/>
  <c r="A440" i="2"/>
  <c r="C440" i="2" s="1"/>
  <c r="A441" i="2"/>
  <c r="C441" i="2" s="1"/>
  <c r="A442" i="2"/>
  <c r="C442" i="2" s="1"/>
  <c r="A443" i="2"/>
  <c r="A444" i="2"/>
  <c r="C444" i="2" s="1"/>
  <c r="A445" i="2"/>
  <c r="C445" i="2" s="1"/>
  <c r="A446" i="2"/>
  <c r="C446" i="2" s="1"/>
  <c r="A447" i="2"/>
  <c r="C447" i="2" s="1"/>
  <c r="A448" i="2"/>
  <c r="C448" i="2" s="1"/>
  <c r="A449" i="2"/>
  <c r="A450" i="2"/>
  <c r="C450" i="2" s="1"/>
  <c r="A451" i="2"/>
  <c r="C451" i="2" s="1"/>
  <c r="A452" i="2"/>
  <c r="C452" i="2" s="1"/>
  <c r="A453" i="2"/>
  <c r="C453" i="2" s="1"/>
  <c r="A454" i="2"/>
  <c r="C454" i="2" s="1"/>
  <c r="A425" i="2"/>
  <c r="C425" i="2" s="1"/>
  <c r="A426" i="2"/>
  <c r="C426" i="2" s="1"/>
  <c r="A427" i="2"/>
  <c r="C427" i="2" s="1"/>
  <c r="A428" i="2"/>
  <c r="C428" i="2" s="1"/>
  <c r="A399" i="2"/>
  <c r="A400" i="2"/>
  <c r="C400" i="2" s="1"/>
  <c r="A401" i="2"/>
  <c r="C401" i="2" s="1"/>
  <c r="A402" i="2"/>
  <c r="C402" i="2" s="1"/>
  <c r="A403" i="2"/>
  <c r="C403" i="2" s="1"/>
  <c r="A404" i="2"/>
  <c r="C404" i="2" s="1"/>
  <c r="A405" i="2"/>
  <c r="A406" i="2"/>
  <c r="C406" i="2" s="1"/>
  <c r="A407" i="2"/>
  <c r="C407" i="2" s="1"/>
  <c r="A408" i="2"/>
  <c r="C408" i="2" s="1"/>
  <c r="A409" i="2"/>
  <c r="C409" i="2" s="1"/>
  <c r="A410" i="2"/>
  <c r="C410" i="2" s="1"/>
  <c r="A411" i="2"/>
  <c r="C411" i="2" s="1"/>
  <c r="A412" i="2"/>
  <c r="C412" i="2" s="1"/>
  <c r="A413" i="2"/>
  <c r="C413" i="2" s="1"/>
  <c r="A414" i="2"/>
  <c r="C414" i="2" s="1"/>
  <c r="A415" i="2"/>
  <c r="A416" i="2"/>
  <c r="C416" i="2" s="1"/>
  <c r="A417" i="2"/>
  <c r="C417" i="2" s="1"/>
  <c r="A418" i="2"/>
  <c r="C418" i="2" s="1"/>
  <c r="A419" i="2"/>
  <c r="C419" i="2" s="1"/>
  <c r="A420" i="2"/>
  <c r="C420" i="2" s="1"/>
  <c r="A421" i="2"/>
  <c r="A422" i="2"/>
  <c r="C422" i="2" s="1"/>
  <c r="A423" i="2"/>
  <c r="C423" i="2" s="1"/>
  <c r="A424" i="2"/>
  <c r="C424" i="2" s="1"/>
  <c r="A393" i="2"/>
  <c r="C393" i="2" s="1"/>
  <c r="A394" i="2"/>
  <c r="C394" i="2" s="1"/>
  <c r="A395" i="2"/>
  <c r="C395" i="2" s="1"/>
  <c r="A396" i="2"/>
  <c r="C396" i="2" s="1"/>
  <c r="A397" i="2"/>
  <c r="C397" i="2" s="1"/>
  <c r="A398" i="2"/>
  <c r="C398" i="2" s="1"/>
  <c r="A353" i="2"/>
  <c r="A354" i="2"/>
  <c r="C354" i="2" s="1"/>
  <c r="A355" i="2"/>
  <c r="C355" i="2" s="1"/>
  <c r="A387" i="2"/>
  <c r="C387" i="2" s="1"/>
  <c r="A356" i="2"/>
  <c r="C356" i="2" s="1"/>
  <c r="A357" i="2"/>
  <c r="C357" i="2" s="1"/>
  <c r="A370" i="2"/>
  <c r="A371" i="2"/>
  <c r="C371" i="2" s="1"/>
  <c r="A358" i="2"/>
  <c r="C358" i="2" s="1"/>
  <c r="A359" i="2"/>
  <c r="C359" i="2" s="1"/>
  <c r="A372" i="2"/>
  <c r="C372" i="2" s="1"/>
  <c r="A360" i="2"/>
  <c r="C360" i="2" s="1"/>
  <c r="A361" i="2"/>
  <c r="C361" i="2" s="1"/>
  <c r="A389" i="2"/>
  <c r="C389" i="2" s="1"/>
  <c r="A362" i="2"/>
  <c r="C362" i="2" s="1"/>
  <c r="A363" i="2"/>
  <c r="C363" i="2" s="1"/>
  <c r="A380" i="2"/>
  <c r="A381" i="2"/>
  <c r="C381" i="2" s="1"/>
  <c r="A364" i="2"/>
  <c r="C364" i="2" s="1"/>
  <c r="A373" i="2"/>
  <c r="C373" i="2" s="1"/>
  <c r="A365" i="2"/>
  <c r="C365" i="2" s="1"/>
  <c r="A391" i="2"/>
  <c r="C391" i="2" s="1"/>
  <c r="A383" i="2"/>
  <c r="A390" i="2"/>
  <c r="C390" i="2" s="1"/>
  <c r="A384" i="2"/>
  <c r="C384" i="2" s="1"/>
  <c r="A392" i="2"/>
  <c r="C392" i="2" s="1"/>
  <c r="A379" i="2"/>
  <c r="C379" i="2" s="1"/>
  <c r="A4" i="2"/>
  <c r="C4" i="2" s="1"/>
  <c r="A5" i="2"/>
  <c r="C5" i="2" s="1"/>
  <c r="A6" i="2"/>
  <c r="C6" i="2" s="1"/>
  <c r="A7" i="2"/>
  <c r="C7" i="2" s="1"/>
  <c r="A8" i="2"/>
  <c r="C8" i="2" s="1"/>
  <c r="A9" i="2"/>
  <c r="A26" i="2"/>
  <c r="C26" i="2" s="1"/>
  <c r="A27" i="2"/>
  <c r="C27" i="2" s="1"/>
  <c r="A28" i="2"/>
  <c r="C28" i="2" s="1"/>
  <c r="A29" i="2"/>
  <c r="C29" i="2" s="1"/>
  <c r="A30" i="2"/>
  <c r="C30" i="2" s="1"/>
  <c r="A31" i="2"/>
  <c r="A32" i="2"/>
  <c r="C32" i="2" s="1"/>
  <c r="A33" i="2"/>
  <c r="C33" i="2" s="1"/>
  <c r="A34" i="2"/>
  <c r="C34" i="2" s="1"/>
  <c r="A35" i="2"/>
  <c r="C35" i="2" s="1"/>
  <c r="A15" i="2"/>
  <c r="C15" i="2" s="1"/>
  <c r="A10" i="2"/>
  <c r="C10" i="2" s="1"/>
  <c r="A11" i="2"/>
  <c r="C11" i="2" s="1"/>
  <c r="A12" i="2"/>
  <c r="C12" i="2" s="1"/>
  <c r="A13" i="2"/>
  <c r="C13" i="2" s="1"/>
  <c r="A14" i="2"/>
  <c r="A296" i="2"/>
  <c r="C296" i="2" s="1"/>
  <c r="A324" i="2"/>
  <c r="C324" i="2" s="1"/>
  <c r="A309" i="2"/>
  <c r="C309" i="2" s="1"/>
  <c r="A293" i="2"/>
  <c r="C293" i="2" s="1"/>
  <c r="A314" i="2"/>
  <c r="C314" i="2" s="1"/>
  <c r="A317" i="2"/>
  <c r="A300" i="2"/>
  <c r="C300" i="2" s="1"/>
  <c r="A325" i="2"/>
  <c r="C325" i="2" s="1"/>
  <c r="A326" i="2"/>
  <c r="C326" i="2" s="1"/>
  <c r="A311" i="2"/>
  <c r="C311" i="2" s="1"/>
  <c r="A298" i="2"/>
  <c r="C298" i="2" s="1"/>
  <c r="A284" i="2"/>
  <c r="C284" i="2" s="1"/>
  <c r="A285" i="2"/>
  <c r="C285" i="2" s="1"/>
  <c r="A286" i="2"/>
  <c r="C286" i="2" s="1"/>
  <c r="A291" i="2"/>
  <c r="C291" i="2" s="1"/>
  <c r="A318" i="2"/>
  <c r="A319" i="2"/>
  <c r="C319" i="2" s="1"/>
  <c r="A304" i="2"/>
  <c r="C304" i="2" s="1"/>
  <c r="A310" i="2"/>
  <c r="C310" i="2" s="1"/>
  <c r="A320" i="2"/>
  <c r="C320" i="2" s="1"/>
  <c r="A327" i="2"/>
  <c r="C327" i="2" s="1"/>
  <c r="A328" i="2"/>
  <c r="A301" i="2"/>
  <c r="C301" i="2" s="1"/>
  <c r="A287" i="2"/>
  <c r="C287" i="2" s="1"/>
  <c r="A306" i="2"/>
  <c r="C306" i="2" s="1"/>
  <c r="A316" i="2"/>
  <c r="C316" i="2" s="1"/>
  <c r="A292" i="2"/>
  <c r="C292" i="2" s="1"/>
  <c r="A302" i="2"/>
  <c r="C302" i="2" s="1"/>
  <c r="A303" i="2"/>
  <c r="C303" i="2" s="1"/>
  <c r="A312" i="2"/>
  <c r="C312" i="2" s="1"/>
  <c r="A329" i="2"/>
  <c r="C329" i="2" s="1"/>
  <c r="A288" i="2"/>
  <c r="A307" i="2"/>
  <c r="C307" i="2" s="1"/>
  <c r="A810" i="2"/>
  <c r="C810" i="2" s="1"/>
  <c r="A786" i="2"/>
  <c r="C786" i="2" s="1"/>
  <c r="A787" i="2"/>
  <c r="C787" i="2" s="1"/>
  <c r="A788" i="2"/>
  <c r="C788" i="2" s="1"/>
  <c r="A789" i="2"/>
  <c r="A294" i="2"/>
  <c r="C294" i="2" s="1"/>
  <c r="A330" i="2"/>
  <c r="C330" i="2" s="1"/>
  <c r="A331" i="2"/>
  <c r="C331" i="2" s="1"/>
  <c r="A332" i="2"/>
  <c r="C332" i="2" s="1"/>
  <c r="A333" i="2"/>
  <c r="C333" i="2" s="1"/>
  <c r="A863" i="2"/>
  <c r="C863" i="2" s="1"/>
  <c r="A864" i="2"/>
  <c r="C864" i="2" s="1"/>
  <c r="A865" i="2"/>
  <c r="C865" i="2" s="1"/>
  <c r="A866" i="2"/>
  <c r="C866" i="2" s="1"/>
  <c r="A867" i="2"/>
  <c r="A334" i="2"/>
  <c r="C334" i="2" s="1"/>
  <c r="A335" i="2"/>
  <c r="C335" i="2" s="1"/>
  <c r="A336" i="2"/>
  <c r="C336" i="2" s="1"/>
  <c r="A337" i="2"/>
  <c r="C337" i="2" s="1"/>
  <c r="A338" i="2"/>
  <c r="C338" i="2" s="1"/>
  <c r="A339" i="2"/>
  <c r="A340" i="2"/>
  <c r="C340" i="2" s="1"/>
  <c r="A386" i="2"/>
  <c r="C386" i="2" s="1"/>
  <c r="A388" i="2"/>
  <c r="C388" i="2" s="1"/>
  <c r="A341" i="2"/>
  <c r="C341" i="2" s="1"/>
  <c r="A342" i="2"/>
  <c r="C342" i="2" s="1"/>
  <c r="A343" i="2"/>
  <c r="C343" i="2" s="1"/>
  <c r="A382" i="2"/>
  <c r="C382" i="2" s="1"/>
  <c r="A366" i="2"/>
  <c r="C366" i="2" s="1"/>
  <c r="A344" i="2"/>
  <c r="C344" i="2" s="1"/>
  <c r="A375" i="2"/>
  <c r="A376" i="2"/>
  <c r="C376" i="2" s="1"/>
  <c r="A345" i="2"/>
  <c r="C345" i="2" s="1"/>
  <c r="A367" i="2"/>
  <c r="C367" i="2" s="1"/>
  <c r="A346" i="2"/>
  <c r="C346" i="2" s="1"/>
  <c r="A347" i="2"/>
  <c r="C347" i="2" s="1"/>
  <c r="A348" i="2"/>
  <c r="A377" i="2"/>
  <c r="C377" i="2" s="1"/>
  <c r="A368" i="2"/>
  <c r="C368" i="2" s="1"/>
  <c r="A369" i="2"/>
  <c r="C369" i="2" s="1"/>
  <c r="A349" i="2"/>
  <c r="C349" i="2" s="1"/>
  <c r="A350" i="2"/>
  <c r="C350" i="2" s="1"/>
  <c r="A351" i="2"/>
  <c r="C351" i="2" s="1"/>
  <c r="A352" i="2"/>
  <c r="C352" i="2" s="1"/>
  <c r="A378" i="2"/>
  <c r="C378" i="2" s="1"/>
  <c r="A305" i="2"/>
  <c r="C305" i="2" s="1"/>
  <c r="A283" i="2"/>
  <c r="A322" i="2"/>
  <c r="C322" i="2" s="1"/>
  <c r="A290" i="2"/>
  <c r="C290" i="2" s="1"/>
  <c r="A313" i="2"/>
  <c r="C313" i="2" s="1"/>
  <c r="A269" i="2"/>
  <c r="C269" i="2" s="1"/>
  <c r="A270" i="2"/>
  <c r="C270" i="2" s="1"/>
  <c r="A271" i="2"/>
  <c r="A272" i="2"/>
  <c r="C272" i="2" s="1"/>
  <c r="A273" i="2"/>
  <c r="C273" i="2" s="1"/>
  <c r="A274" i="2"/>
  <c r="C274" i="2" s="1"/>
  <c r="A275" i="2"/>
  <c r="C275" i="2" s="1"/>
  <c r="A276" i="2"/>
  <c r="C276" i="2" s="1"/>
  <c r="A277" i="2"/>
  <c r="C277" i="2" s="1"/>
  <c r="A278" i="2"/>
  <c r="C278" i="2" s="1"/>
  <c r="A279" i="2"/>
  <c r="C279" i="2" s="1"/>
  <c r="A280" i="2"/>
  <c r="C280" i="2" s="1"/>
  <c r="A281" i="2"/>
  <c r="A321" i="2"/>
  <c r="C321" i="2" s="1"/>
  <c r="A295" i="2"/>
  <c r="C295" i="2" s="1"/>
  <c r="A374" i="2"/>
  <c r="C374" i="2" s="1"/>
  <c r="A385" i="2"/>
  <c r="C385" i="2" s="1"/>
  <c r="A289" i="2"/>
  <c r="C289" i="2" s="1"/>
  <c r="A282" i="2"/>
  <c r="A308" i="2"/>
  <c r="C308" i="2" s="1"/>
  <c r="A297" i="2"/>
  <c r="C297" i="2" s="1"/>
  <c r="A315" i="2"/>
  <c r="C315" i="2" s="1"/>
  <c r="A323" i="2"/>
  <c r="C323" i="2" s="1"/>
  <c r="A299" i="2"/>
  <c r="C299" i="2" s="1"/>
  <c r="A264" i="2"/>
  <c r="C264" i="2" s="1"/>
  <c r="A258" i="2"/>
  <c r="C258" i="2" s="1"/>
  <c r="A259" i="2"/>
  <c r="C259" i="2" s="1"/>
  <c r="A260" i="2"/>
  <c r="C260" i="2" s="1"/>
  <c r="A261" i="2"/>
  <c r="A266" i="2"/>
  <c r="C266" i="2" s="1"/>
  <c r="A226" i="2"/>
  <c r="C226" i="2" s="1"/>
  <c r="A232" i="2"/>
  <c r="C232" i="2" s="1"/>
  <c r="A235" i="2"/>
  <c r="C235" i="2" s="1"/>
  <c r="A236" i="2"/>
  <c r="C236" i="2" s="1"/>
  <c r="A241" i="2"/>
  <c r="A242" i="2"/>
  <c r="C242" i="2" s="1"/>
  <c r="A243" i="2"/>
  <c r="C243" i="2" s="1"/>
  <c r="A244" i="2"/>
  <c r="C244" i="2" s="1"/>
  <c r="A245" i="2"/>
  <c r="C245" i="2" s="1"/>
  <c r="A246" i="2"/>
  <c r="C246" i="2" s="1"/>
  <c r="A247" i="2"/>
  <c r="C247" i="2" s="1"/>
  <c r="A248" i="2"/>
  <c r="C248" i="2" s="1"/>
  <c r="A249" i="2"/>
  <c r="C249" i="2" s="1"/>
  <c r="A267" i="2"/>
  <c r="C267" i="2" s="1"/>
  <c r="A268" i="2"/>
  <c r="A250" i="2"/>
  <c r="C250" i="2" s="1"/>
  <c r="A251" i="2"/>
  <c r="C251" i="2" s="1"/>
  <c r="A252" i="2"/>
  <c r="C252" i="2" s="1"/>
  <c r="A253" i="2"/>
  <c r="C253" i="2" s="1"/>
  <c r="A254" i="2"/>
  <c r="C254" i="2" s="1"/>
  <c r="A255" i="2"/>
  <c r="A256" i="2"/>
  <c r="C256" i="2" s="1"/>
  <c r="A257" i="2"/>
  <c r="C257" i="2" s="1"/>
  <c r="A263" i="2"/>
  <c r="C263" i="2" s="1"/>
  <c r="A262" i="2"/>
  <c r="C262" i="2" s="1"/>
  <c r="A265" i="2"/>
  <c r="C265" i="2" s="1"/>
  <c r="A227" i="2"/>
  <c r="C227" i="2" s="1"/>
  <c r="A229" i="2"/>
  <c r="C229" i="2" s="1"/>
  <c r="A210" i="2"/>
  <c r="C210" i="2" s="1"/>
  <c r="A234" i="2"/>
  <c r="C234" i="2" s="1"/>
  <c r="A221" i="2"/>
  <c r="A219" i="2"/>
  <c r="C219" i="2" s="1"/>
  <c r="A237" i="2"/>
  <c r="C237" i="2" s="1"/>
  <c r="A212" i="2"/>
  <c r="C212" i="2" s="1"/>
  <c r="A222" i="2"/>
  <c r="C222" i="2" s="1"/>
  <c r="A223" i="2"/>
  <c r="C223" i="2" s="1"/>
  <c r="A215" i="2"/>
  <c r="A225" i="2"/>
  <c r="C225" i="2" s="1"/>
  <c r="A240" i="2"/>
  <c r="C240" i="2" s="1"/>
  <c r="A216" i="2"/>
  <c r="C216" i="2" s="1"/>
  <c r="A228" i="2"/>
  <c r="C228" i="2" s="1"/>
  <c r="A238" i="2"/>
  <c r="C238" i="2" s="1"/>
  <c r="A217" i="2"/>
  <c r="C217" i="2" s="1"/>
  <c r="A231" i="2"/>
  <c r="C231" i="2" s="1"/>
  <c r="A239" i="2"/>
  <c r="C239" i="2" s="1"/>
  <c r="A218" i="2"/>
  <c r="C218" i="2" s="1"/>
  <c r="A220" i="2"/>
  <c r="A177" i="2"/>
  <c r="C177" i="2" s="1"/>
  <c r="A178" i="2"/>
  <c r="C178" i="2" s="1"/>
  <c r="A192" i="2"/>
  <c r="C192" i="2" s="1"/>
  <c r="A199" i="2"/>
  <c r="C199" i="2" s="1"/>
  <c r="A176" i="2"/>
  <c r="C176" i="2" s="1"/>
  <c r="A170" i="2"/>
  <c r="A160" i="2"/>
  <c r="C160" i="2" s="1"/>
  <c r="A189" i="2"/>
  <c r="C189" i="2" s="1"/>
  <c r="A185" i="2"/>
  <c r="C185" i="2" s="1"/>
  <c r="A207" i="2"/>
  <c r="C207" i="2" s="1"/>
  <c r="A196" i="2"/>
  <c r="C196" i="2" s="1"/>
  <c r="A193" i="2"/>
  <c r="C193" i="2" s="1"/>
  <c r="A180" i="2"/>
  <c r="C180" i="2" s="1"/>
  <c r="A190" i="2"/>
  <c r="C190" i="2" s="1"/>
  <c r="A159" i="2"/>
  <c r="C159" i="2" s="1"/>
  <c r="A163" i="2"/>
  <c r="A164" i="2"/>
  <c r="C164" i="2" s="1"/>
  <c r="A188" i="2"/>
  <c r="C188" i="2" s="1"/>
  <c r="A166" i="2"/>
  <c r="C166" i="2" s="1"/>
  <c r="A2858" i="2"/>
  <c r="C2858" i="2" s="1"/>
  <c r="A171" i="2"/>
  <c r="C171" i="2" s="1"/>
  <c r="A206" i="2"/>
  <c r="A179" i="2"/>
  <c r="C179" i="2" s="1"/>
  <c r="A191" i="2"/>
  <c r="C191" i="2" s="1"/>
  <c r="A181" i="2"/>
  <c r="C181" i="2" s="1"/>
  <c r="A200" i="2"/>
  <c r="C200" i="2" s="1"/>
  <c r="A194" i="2"/>
  <c r="C194" i="2" s="1"/>
  <c r="A173" i="2"/>
  <c r="C173" i="2" s="1"/>
  <c r="A198" i="2"/>
  <c r="C198" i="2" s="1"/>
  <c r="A195" i="2"/>
  <c r="C195" i="2" s="1"/>
  <c r="A2862" i="2"/>
  <c r="C2862" i="2" s="1"/>
  <c r="A208" i="2"/>
  <c r="A201" i="2"/>
  <c r="C201" i="2" s="1"/>
  <c r="A182" i="2"/>
  <c r="C182" i="2" s="1"/>
  <c r="A197" i="2"/>
  <c r="C197" i="2" s="1"/>
  <c r="A204" i="2"/>
  <c r="C204" i="2" s="1"/>
  <c r="A172" i="2"/>
  <c r="C172" i="2" s="1"/>
  <c r="A165" i="2"/>
  <c r="A209" i="2"/>
  <c r="C209" i="2" s="1"/>
  <c r="A211" i="2"/>
  <c r="C211" i="2" s="1"/>
  <c r="A230" i="2"/>
  <c r="C230" i="2" s="1"/>
  <c r="A213" i="2"/>
  <c r="C213" i="2" s="1"/>
  <c r="A224" i="2"/>
  <c r="C224" i="2" s="1"/>
  <c r="A214" i="2"/>
  <c r="C214" i="2" s="1"/>
  <c r="A233" i="2"/>
  <c r="C233" i="2" s="1"/>
  <c r="A205" i="2"/>
  <c r="C205" i="2" s="1"/>
  <c r="A121" i="2"/>
  <c r="C121" i="2" s="1"/>
  <c r="A125" i="2"/>
  <c r="A129" i="2"/>
  <c r="C129" i="2" s="1"/>
  <c r="A120" i="2"/>
  <c r="C120" i="2" s="1"/>
  <c r="A136" i="2"/>
  <c r="C136" i="2" s="1"/>
  <c r="A137" i="2"/>
  <c r="C137" i="2" s="1"/>
  <c r="A140" i="2"/>
  <c r="C140" i="2" s="1"/>
  <c r="A143" i="2"/>
  <c r="A146" i="2"/>
  <c r="C146" i="2" s="1"/>
  <c r="A149" i="2"/>
  <c r="C149" i="2" s="1"/>
  <c r="A154" i="2"/>
  <c r="C154" i="2" s="1"/>
  <c r="A155" i="2"/>
  <c r="C155" i="2" s="1"/>
  <c r="A156" i="2"/>
  <c r="C156" i="2" s="1"/>
  <c r="A157" i="2"/>
  <c r="C157" i="2" s="1"/>
  <c r="A158" i="2"/>
  <c r="C158" i="2" s="1"/>
  <c r="A175" i="2"/>
  <c r="C175" i="2" s="1"/>
  <c r="A161" i="2"/>
  <c r="C161" i="2" s="1"/>
  <c r="A186" i="2"/>
  <c r="A184" i="2"/>
  <c r="C184" i="2" s="1"/>
  <c r="A183" i="2"/>
  <c r="C183" i="2" s="1"/>
  <c r="A162" i="2"/>
  <c r="C162" i="2" s="1"/>
  <c r="A167" i="2"/>
  <c r="C167" i="2" s="1"/>
  <c r="A168" i="2"/>
  <c r="C168" i="2" s="1"/>
  <c r="A187" i="2"/>
  <c r="A169" i="2"/>
  <c r="C169" i="2" s="1"/>
  <c r="A174" i="2"/>
  <c r="C174" i="2" s="1"/>
  <c r="A114" i="2"/>
  <c r="C114" i="2" s="1"/>
  <c r="A117" i="2"/>
  <c r="C117" i="2" s="1"/>
  <c r="A118" i="2"/>
  <c r="C118" i="2" s="1"/>
  <c r="A113" i="2"/>
  <c r="C113" i="2" s="1"/>
  <c r="A145" i="2"/>
  <c r="C145" i="2" s="1"/>
  <c r="A153" i="2"/>
  <c r="C153" i="2" s="1"/>
  <c r="A138" i="2"/>
  <c r="C138" i="2" s="1"/>
  <c r="A105" i="2"/>
  <c r="A123" i="2"/>
  <c r="C123" i="2" s="1"/>
  <c r="A147" i="2"/>
  <c r="C147" i="2" s="1"/>
  <c r="A135" i="2"/>
  <c r="C135" i="2" s="1"/>
  <c r="A109" i="2"/>
  <c r="C109" i="2" s="1"/>
  <c r="A131" i="2"/>
  <c r="C131" i="2" s="1"/>
  <c r="A144" i="2"/>
  <c r="A110" i="2"/>
  <c r="C110" i="2" s="1"/>
  <c r="A108" i="2"/>
  <c r="C108" i="2" s="1"/>
  <c r="A141" i="2"/>
  <c r="C141" i="2" s="1"/>
  <c r="A124" i="2"/>
  <c r="C124" i="2" s="1"/>
  <c r="A128" i="2"/>
  <c r="C128" i="2" s="1"/>
  <c r="A132" i="2"/>
  <c r="C132" i="2" s="1"/>
  <c r="A150" i="2"/>
  <c r="C150" i="2" s="1"/>
  <c r="A127" i="2"/>
  <c r="C127" i="2" s="1"/>
  <c r="A142" i="2"/>
  <c r="C142" i="2" s="1"/>
  <c r="A106" i="2"/>
  <c r="A130" i="2"/>
  <c r="C130" i="2" s="1"/>
  <c r="A148" i="2"/>
  <c r="C148" i="2" s="1"/>
  <c r="A152" i="2"/>
  <c r="C152" i="2" s="1"/>
  <c r="A133" i="2"/>
  <c r="C133" i="2" s="1"/>
  <c r="A139" i="2"/>
  <c r="C139" i="2" s="1"/>
  <c r="A151" i="2"/>
  <c r="A112" i="2"/>
  <c r="C112" i="2" s="1"/>
  <c r="A103" i="2"/>
  <c r="C103" i="2" s="1"/>
  <c r="A134" i="2"/>
  <c r="C134" i="2" s="1"/>
  <c r="A119" i="2"/>
  <c r="C119" i="2" s="1"/>
  <c r="A75" i="2"/>
  <c r="C75" i="2" s="1"/>
  <c r="A98" i="2"/>
  <c r="C98" i="2" s="1"/>
  <c r="A78" i="2"/>
  <c r="C78" i="2" s="1"/>
  <c r="A81" i="2"/>
  <c r="C81" i="2" s="1"/>
  <c r="A92" i="2"/>
  <c r="C92" i="2" s="1"/>
  <c r="A91" i="2"/>
  <c r="A85" i="2"/>
  <c r="C85" i="2" s="1"/>
  <c r="A77" i="2"/>
  <c r="C77" i="2" s="1"/>
  <c r="A86" i="2"/>
  <c r="C86" i="2" s="1"/>
  <c r="A97" i="2"/>
  <c r="C97" i="2" s="1"/>
  <c r="A76" i="2"/>
  <c r="C76" i="2" s="1"/>
  <c r="A82" i="2"/>
  <c r="A100" i="2"/>
  <c r="C100" i="2" s="1"/>
  <c r="A101" i="2"/>
  <c r="C101" i="2" s="1"/>
  <c r="A104" i="2"/>
  <c r="C104" i="2" s="1"/>
  <c r="A102" i="2"/>
  <c r="C102" i="2" s="1"/>
  <c r="A116" i="2"/>
  <c r="C116" i="2" s="1"/>
  <c r="A111" i="2"/>
  <c r="C111" i="2" s="1"/>
  <c r="A79" i="2"/>
  <c r="C79" i="2" s="1"/>
  <c r="A95" i="2"/>
  <c r="C95" i="2" s="1"/>
  <c r="A66" i="2"/>
  <c r="C66" i="2" s="1"/>
  <c r="A80" i="2"/>
  <c r="A68" i="2"/>
  <c r="C68" i="2" s="1"/>
  <c r="A94" i="2"/>
  <c r="C94" i="2" s="1"/>
  <c r="A64" i="2"/>
  <c r="C64" i="2" s="1"/>
  <c r="A70" i="2"/>
  <c r="C70" i="2" s="1"/>
  <c r="A202" i="2"/>
  <c r="C202" i="2" s="1"/>
  <c r="A72" i="2"/>
  <c r="A93" i="2"/>
  <c r="C93" i="2" s="1"/>
  <c r="A90" i="2"/>
  <c r="C90" i="2" s="1"/>
  <c r="A99" i="2"/>
  <c r="C99" i="2" s="1"/>
  <c r="A89" i="2"/>
  <c r="C89" i="2" s="1"/>
  <c r="A84" i="2"/>
  <c r="C84" i="2" s="1"/>
  <c r="A59" i="2"/>
  <c r="C59" i="2" s="1"/>
  <c r="A67" i="2"/>
  <c r="C67" i="2" s="1"/>
  <c r="A71" i="2"/>
  <c r="C71" i="2" s="1"/>
  <c r="A83" i="2"/>
  <c r="C83" i="2" s="1"/>
  <c r="A115" i="2"/>
  <c r="A122" i="2"/>
  <c r="C122" i="2" s="1"/>
  <c r="A107" i="2"/>
  <c r="C107" i="2" s="1"/>
  <c r="A126" i="2"/>
  <c r="C126" i="2" s="1"/>
  <c r="A203" i="2"/>
  <c r="C203" i="2" s="1"/>
  <c r="A56" i="2"/>
  <c r="C56" i="2" s="1"/>
  <c r="A57" i="2"/>
  <c r="A65" i="2"/>
  <c r="C65" i="2" s="1"/>
  <c r="A62" i="2"/>
  <c r="C62" i="2" s="1"/>
  <c r="A88" i="2"/>
  <c r="C88" i="2" s="1"/>
  <c r="A63" i="2"/>
  <c r="C63" i="2" s="1"/>
  <c r="A73" i="2"/>
  <c r="C73" i="2" s="1"/>
  <c r="A96" i="2"/>
  <c r="C96" i="2" s="1"/>
  <c r="A74" i="2"/>
  <c r="C74" i="2" s="1"/>
  <c r="A87" i="2"/>
  <c r="C87" i="2" s="1"/>
  <c r="A40" i="2"/>
  <c r="C40" i="2" s="1"/>
  <c r="A41" i="2"/>
  <c r="A42" i="2"/>
  <c r="C42" i="2" s="1"/>
  <c r="A43" i="2"/>
  <c r="C43" i="2" s="1"/>
  <c r="A44" i="2"/>
  <c r="C44" i="2" s="1"/>
  <c r="A45" i="2"/>
  <c r="C45" i="2" s="1"/>
  <c r="A46" i="2"/>
  <c r="C46" i="2" s="1"/>
  <c r="A47" i="2"/>
  <c r="A48" i="2"/>
  <c r="C48" i="2" s="1"/>
  <c r="A49" i="2"/>
  <c r="C49" i="2" s="1"/>
  <c r="A50" i="2"/>
  <c r="C50" i="2" s="1"/>
  <c r="A51" i="2"/>
  <c r="C51" i="2" s="1"/>
  <c r="A54" i="2"/>
  <c r="C54" i="2" s="1"/>
  <c r="A55" i="2"/>
  <c r="C55" i="2" s="1"/>
  <c r="A52" i="2"/>
  <c r="C52" i="2" s="1"/>
  <c r="A53" i="2"/>
  <c r="C53" i="2" s="1"/>
  <c r="A58" i="2"/>
  <c r="C58" i="2" s="1"/>
  <c r="A60" i="2"/>
  <c r="A61" i="2"/>
  <c r="C61" i="2" s="1"/>
  <c r="A69" i="2"/>
  <c r="C69" i="2" s="1"/>
  <c r="A36" i="2"/>
  <c r="C36" i="2" s="1"/>
  <c r="A37" i="2"/>
  <c r="C37" i="2" s="1"/>
  <c r="A38" i="2"/>
  <c r="C38" i="2" s="1"/>
  <c r="A39" i="2"/>
  <c r="A16" i="2"/>
  <c r="C16" i="2" s="1"/>
  <c r="A17" i="2"/>
  <c r="C17" i="2" s="1"/>
  <c r="A18" i="2"/>
  <c r="C18" i="2" s="1"/>
  <c r="A19" i="2"/>
  <c r="C19" i="2" s="1"/>
  <c r="A20" i="2"/>
  <c r="C20" i="2" s="1"/>
  <c r="A21" i="2"/>
  <c r="C21" i="2" s="1"/>
  <c r="A22" i="2"/>
  <c r="C22" i="2" s="1"/>
  <c r="A23" i="2"/>
  <c r="C23" i="2" s="1"/>
  <c r="A24" i="2"/>
  <c r="C24" i="2" s="1"/>
  <c r="A25" i="2"/>
  <c r="B2692" i="2"/>
  <c r="B2673" i="2"/>
  <c r="B2659" i="2"/>
  <c r="B2667" i="2"/>
  <c r="B2688" i="2"/>
  <c r="B2698" i="2"/>
  <c r="B2704" i="2"/>
  <c r="B2647" i="2"/>
  <c r="B2634" i="2"/>
  <c r="B2649" i="2"/>
  <c r="B2631" i="2"/>
  <c r="B2639" i="2"/>
  <c r="B2661" i="2"/>
  <c r="B2632" i="2"/>
  <c r="B2642" i="2"/>
  <c r="B2648" i="2"/>
  <c r="B2643" i="2"/>
  <c r="B2651" i="2"/>
  <c r="B2641" i="2"/>
  <c r="B2628" i="2"/>
  <c r="B2626" i="2"/>
  <c r="B2653" i="2"/>
  <c r="B2627" i="2"/>
  <c r="B2654" i="2"/>
  <c r="B2646" i="2"/>
  <c r="B2633" i="2"/>
  <c r="B2622" i="2"/>
  <c r="B2623" i="2"/>
  <c r="B2604" i="2"/>
  <c r="B2596" i="2"/>
  <c r="B2597" i="2"/>
  <c r="B2607" i="2"/>
  <c r="B2610" i="2"/>
  <c r="B2611" i="2"/>
  <c r="B2614" i="2"/>
  <c r="B2603" i="2"/>
  <c r="B2602" i="2"/>
  <c r="B2615" i="2"/>
  <c r="B2617" i="2"/>
  <c r="B2618" i="2"/>
  <c r="B2595" i="2"/>
  <c r="B2594" i="2"/>
  <c r="B2593" i="2"/>
  <c r="B2574" i="2"/>
  <c r="B2575" i="2"/>
  <c r="B2552" i="2"/>
  <c r="B2590" i="2"/>
  <c r="B2544" i="2"/>
  <c r="B2577" i="2"/>
  <c r="B2554" i="2"/>
  <c r="B2553" i="2"/>
  <c r="B2585" i="2"/>
  <c r="B2569" i="2"/>
  <c r="B2555" i="2"/>
  <c r="B2073" i="2"/>
  <c r="B2081" i="2"/>
  <c r="B2556" i="2"/>
  <c r="B2581" i="2"/>
  <c r="B2586" i="2"/>
  <c r="B2083" i="2"/>
  <c r="B2568" i="2"/>
  <c r="B2074" i="2"/>
  <c r="B2550" i="2"/>
  <c r="B2080" i="2"/>
  <c r="B2557" i="2"/>
  <c r="B2551" i="2"/>
  <c r="B2077" i="2"/>
  <c r="B2589" i="2"/>
  <c r="B2545" i="2"/>
  <c r="B2876" i="2"/>
  <c r="B2863" i="2"/>
  <c r="B2511" i="2"/>
  <c r="B2504" i="2"/>
  <c r="B2868" i="2"/>
  <c r="B2869" i="2"/>
  <c r="B2522" i="2"/>
  <c r="B2515" i="2"/>
  <c r="B2872" i="2"/>
  <c r="B2538" i="2"/>
  <c r="B2539" i="2"/>
  <c r="B2882" i="2"/>
  <c r="B2883" i="2"/>
  <c r="B2523" i="2"/>
  <c r="B2526" i="2"/>
  <c r="B2528" i="2"/>
  <c r="B2529" i="2"/>
  <c r="B2530" i="2"/>
  <c r="B2531" i="2"/>
  <c r="B2505" i="2"/>
  <c r="B2520" i="2"/>
  <c r="B2535" i="2"/>
  <c r="B2514" i="2"/>
  <c r="B2508" i="2"/>
  <c r="B2510" i="2"/>
  <c r="B2456" i="2"/>
  <c r="B2457" i="2"/>
  <c r="B2460" i="2"/>
  <c r="B2464" i="2"/>
  <c r="B2468" i="2"/>
  <c r="B2469" i="2"/>
  <c r="B2471" i="2"/>
  <c r="B2472" i="2"/>
  <c r="B2473" i="2"/>
  <c r="B2476" i="2"/>
  <c r="B2480" i="2"/>
  <c r="B2484" i="2"/>
  <c r="B2485" i="2"/>
  <c r="B2487" i="2"/>
  <c r="B2488" i="2"/>
  <c r="B2489" i="2"/>
  <c r="B2492" i="2"/>
  <c r="B2496" i="2"/>
  <c r="B2500" i="2"/>
  <c r="B2501" i="2"/>
  <c r="B2503" i="2"/>
  <c r="B2454" i="2"/>
  <c r="B2455" i="2"/>
  <c r="B2453" i="2"/>
  <c r="B2446" i="2"/>
  <c r="B2337" i="2"/>
  <c r="B2338" i="2"/>
  <c r="B2372" i="2"/>
  <c r="B2401" i="2"/>
  <c r="B2402" i="2"/>
  <c r="B2405" i="2"/>
  <c r="B2409" i="2"/>
  <c r="B2413" i="2"/>
  <c r="B2414" i="2"/>
  <c r="B2416" i="2"/>
  <c r="B2417" i="2"/>
  <c r="B2418" i="2"/>
  <c r="B2421" i="2"/>
  <c r="B2425" i="2"/>
  <c r="B2430" i="2"/>
  <c r="B2431" i="2"/>
  <c r="B2433" i="2"/>
  <c r="B2429" i="2"/>
  <c r="B2434" i="2"/>
  <c r="B2438" i="2"/>
  <c r="B2441" i="2"/>
  <c r="B2335" i="2"/>
  <c r="B2292" i="2"/>
  <c r="B2389" i="2"/>
  <c r="B2390" i="2"/>
  <c r="B2391" i="2"/>
  <c r="B2284" i="2"/>
  <c r="B2325" i="2"/>
  <c r="B2395" i="2"/>
  <c r="B2396" i="2"/>
  <c r="B2398" i="2"/>
  <c r="B2399" i="2"/>
  <c r="B2386" i="2"/>
  <c r="B2380" i="2"/>
  <c r="B2384" i="2"/>
  <c r="B2355" i="2"/>
  <c r="B2356" i="2"/>
  <c r="B2358" i="2"/>
  <c r="B2360" i="2"/>
  <c r="B2361" i="2"/>
  <c r="B2364" i="2"/>
  <c r="B2368" i="2"/>
  <c r="B2373" i="2"/>
  <c r="B2374" i="2"/>
  <c r="B2376" i="2"/>
  <c r="B2377" i="2"/>
  <c r="B2378" i="2"/>
  <c r="B2351" i="2"/>
  <c r="B2304" i="2"/>
  <c r="B2308" i="2"/>
  <c r="B2311" i="2"/>
  <c r="B2312" i="2"/>
  <c r="B2313" i="2"/>
  <c r="B2316" i="2"/>
  <c r="B2320" i="2"/>
  <c r="B2328" i="2"/>
  <c r="B2329" i="2"/>
  <c r="B2331" i="2"/>
  <c r="B2332" i="2"/>
  <c r="B2333" i="2"/>
  <c r="B2340" i="2"/>
  <c r="B2344" i="2"/>
  <c r="B2348" i="2"/>
  <c r="B2349" i="2"/>
  <c r="B2301" i="2"/>
  <c r="B2299" i="2"/>
  <c r="B2282" i="2"/>
  <c r="B2287" i="2"/>
  <c r="B2291" i="2"/>
  <c r="B2297" i="2"/>
  <c r="B2298" i="2"/>
  <c r="B2222" i="2"/>
  <c r="B2223" i="2"/>
  <c r="B2227" i="2"/>
  <c r="B2231" i="2"/>
  <c r="B2235" i="2"/>
  <c r="B2239" i="2"/>
  <c r="B2243" i="2"/>
  <c r="B2247" i="2"/>
  <c r="B2248" i="2"/>
  <c r="B2250" i="2"/>
  <c r="B2251" i="2"/>
  <c r="B2255" i="2"/>
  <c r="B2256" i="2"/>
  <c r="B2259" i="2"/>
  <c r="B2262" i="2"/>
  <c r="B2264" i="2"/>
  <c r="B2265" i="2"/>
  <c r="B2278" i="2"/>
  <c r="B2173" i="2"/>
  <c r="B2219" i="2"/>
  <c r="B2217" i="2"/>
  <c r="B2215" i="2"/>
  <c r="B2214" i="2"/>
  <c r="B2268" i="2"/>
  <c r="B2273" i="2"/>
  <c r="B2276" i="2"/>
  <c r="B2177" i="2"/>
  <c r="B2178" i="2"/>
  <c r="B2181" i="2"/>
  <c r="B2185" i="2"/>
  <c r="B2186" i="2"/>
  <c r="B2189" i="2"/>
  <c r="B2193" i="2"/>
  <c r="B2196" i="2"/>
  <c r="B2197" i="2"/>
  <c r="B2269" i="2"/>
  <c r="B2200" i="2"/>
  <c r="B2202" i="2"/>
  <c r="B2203" i="2"/>
  <c r="B2207" i="2"/>
  <c r="B2208" i="2"/>
  <c r="B2216" i="2"/>
  <c r="B2211" i="2"/>
  <c r="B2213" i="2"/>
  <c r="B2169" i="2"/>
  <c r="B2176" i="2"/>
  <c r="B2127" i="2"/>
  <c r="B2128" i="2"/>
  <c r="B2130" i="2"/>
  <c r="B2131" i="2"/>
  <c r="B2132" i="2"/>
  <c r="B2135" i="2"/>
  <c r="B2139" i="2"/>
  <c r="B2142" i="2"/>
  <c r="B2143" i="2"/>
  <c r="B2144" i="2"/>
  <c r="B2147" i="2"/>
  <c r="B2151" i="2"/>
  <c r="B2152" i="2"/>
  <c r="B2155" i="2"/>
  <c r="B2158" i="2"/>
  <c r="B2162" i="2"/>
  <c r="B2163" i="2"/>
  <c r="B2165" i="2"/>
  <c r="B2168" i="2"/>
  <c r="B2171" i="2"/>
  <c r="B2123" i="2"/>
  <c r="B2085" i="2"/>
  <c r="B2086" i="2"/>
  <c r="B2088" i="2"/>
  <c r="B2089" i="2"/>
  <c r="B2090" i="2"/>
  <c r="B2093" i="2"/>
  <c r="B2097" i="2"/>
  <c r="B2100" i="2"/>
  <c r="B2101" i="2"/>
  <c r="B2102" i="2"/>
  <c r="B2105" i="2"/>
  <c r="B2109" i="2"/>
  <c r="B2112" i="2"/>
  <c r="B2113" i="2"/>
  <c r="B2117" i="2"/>
  <c r="B2067" i="2"/>
  <c r="B2068" i="2"/>
  <c r="B2050" i="2"/>
  <c r="B2054" i="2"/>
  <c r="B2058" i="2"/>
  <c r="B2059" i="2"/>
  <c r="B2062" i="2"/>
  <c r="B2065" i="2"/>
  <c r="B2066" i="2"/>
  <c r="B2048" i="2"/>
  <c r="B2028" i="2"/>
  <c r="B2029" i="2"/>
  <c r="B2036" i="2"/>
  <c r="B2039" i="2"/>
  <c r="B2040" i="2"/>
  <c r="B2044" i="2"/>
  <c r="B2017" i="2"/>
  <c r="B1942" i="2"/>
  <c r="B1946" i="2"/>
  <c r="B1949" i="2"/>
  <c r="B1954" i="2"/>
  <c r="B1955" i="2"/>
  <c r="B1958" i="2"/>
  <c r="B1962" i="2"/>
  <c r="B1969" i="2"/>
  <c r="B1970" i="2"/>
  <c r="B1974" i="2"/>
  <c r="B1978" i="2"/>
  <c r="B1979" i="2"/>
  <c r="B1981" i="2"/>
  <c r="B1986" i="2"/>
  <c r="B1990" i="2"/>
  <c r="B1991" i="2"/>
  <c r="B1994" i="2"/>
  <c r="B2001" i="2"/>
  <c r="B2002" i="2"/>
  <c r="B2006" i="2"/>
  <c r="B2010" i="2"/>
  <c r="B2013" i="2"/>
  <c r="B1940" i="2"/>
  <c r="B1887" i="2"/>
  <c r="B1890" i="2"/>
  <c r="B1894" i="2"/>
  <c r="B1902" i="2"/>
  <c r="B1906" i="2"/>
  <c r="B1910" i="2"/>
  <c r="B1911" i="2"/>
  <c r="B1913" i="2"/>
  <c r="B1918" i="2"/>
  <c r="B1921" i="2"/>
  <c r="B1922" i="2"/>
  <c r="B1923" i="2"/>
  <c r="B1926" i="2"/>
  <c r="B1931" i="2"/>
  <c r="B1934" i="2"/>
  <c r="B1880" i="2"/>
  <c r="B1884" i="2"/>
  <c r="B1834" i="2"/>
  <c r="B1838" i="2"/>
  <c r="B1842" i="2"/>
  <c r="B1850" i="2"/>
  <c r="B1854" i="2"/>
  <c r="B1858" i="2"/>
  <c r="B1859" i="2"/>
  <c r="B1861" i="2"/>
  <c r="B1866" i="2"/>
  <c r="B1867" i="2"/>
  <c r="B1870" i="2"/>
  <c r="B1874" i="2"/>
  <c r="B1826" i="2"/>
  <c r="B1824" i="2"/>
  <c r="B1817" i="2"/>
  <c r="B1820" i="2"/>
  <c r="B1814" i="2"/>
  <c r="B1768" i="2"/>
  <c r="B1769" i="2"/>
  <c r="B1772" i="2"/>
  <c r="B1773" i="2"/>
  <c r="B1776" i="2"/>
  <c r="B1780" i="2"/>
  <c r="B1781" i="2"/>
  <c r="B1784" i="2"/>
  <c r="B1787" i="2"/>
  <c r="B1788" i="2"/>
  <c r="B1789" i="2"/>
  <c r="B1796" i="2"/>
  <c r="B1805" i="2"/>
  <c r="B1808" i="2"/>
  <c r="B1756" i="2"/>
  <c r="B1750" i="2"/>
  <c r="B1696" i="2"/>
  <c r="B1704" i="2"/>
  <c r="B1708" i="2"/>
  <c r="B1712" i="2"/>
  <c r="B1716" i="2"/>
  <c r="B1720" i="2"/>
  <c r="B1724" i="2"/>
  <c r="B1732" i="2"/>
  <c r="B1739" i="2"/>
  <c r="B1744" i="2"/>
  <c r="B1684" i="2"/>
  <c r="B1637" i="2"/>
  <c r="B1645" i="2"/>
  <c r="B1649" i="2"/>
  <c r="B1653" i="2"/>
  <c r="B1657" i="2"/>
  <c r="B1658" i="2"/>
  <c r="B1661" i="2"/>
  <c r="B1665" i="2"/>
  <c r="B1673" i="2"/>
  <c r="B1682" i="2"/>
  <c r="B1633" i="2"/>
  <c r="B1618" i="2"/>
  <c r="B1625" i="2"/>
  <c r="B1630" i="2"/>
  <c r="B1575" i="2"/>
  <c r="B1583" i="2"/>
  <c r="B1587" i="2"/>
  <c r="B1591" i="2"/>
  <c r="B1595" i="2"/>
  <c r="B1599" i="2"/>
  <c r="B1603" i="2"/>
  <c r="B1607" i="2"/>
  <c r="B1611" i="2"/>
  <c r="B1567" i="2"/>
  <c r="B1535" i="2"/>
  <c r="B1544" i="2"/>
  <c r="B1552" i="2"/>
  <c r="B1560" i="2"/>
  <c r="B1564" i="2"/>
  <c r="B1480" i="2"/>
  <c r="B1488" i="2"/>
  <c r="B1492" i="2"/>
  <c r="B1500" i="2"/>
  <c r="B1508" i="2"/>
  <c r="B1516" i="2"/>
  <c r="B1424" i="2"/>
  <c r="B1437" i="2"/>
  <c r="B1440" i="2"/>
  <c r="B1444" i="2"/>
  <c r="B1449" i="2"/>
  <c r="B1456" i="2"/>
  <c r="B1386" i="2"/>
  <c r="B1394" i="2"/>
  <c r="B1398" i="2"/>
  <c r="B1415" i="2"/>
  <c r="B1372" i="2"/>
  <c r="B1343" i="2"/>
  <c r="B1328" i="2"/>
  <c r="B1322" i="2"/>
  <c r="B1312" i="2"/>
  <c r="B1274" i="2"/>
  <c r="B1220" i="2"/>
  <c r="B1240" i="2"/>
  <c r="B1153" i="2"/>
  <c r="B1131" i="2"/>
  <c r="B1015" i="2"/>
  <c r="B904" i="2"/>
  <c r="B829" i="2"/>
  <c r="B765" i="2"/>
  <c r="B769" i="2"/>
  <c r="B729" i="2"/>
  <c r="B779" i="2"/>
  <c r="B739" i="2"/>
  <c r="B734" i="2"/>
  <c r="B809" i="2"/>
  <c r="B718" i="2"/>
  <c r="B722" i="2"/>
  <c r="B685" i="2"/>
  <c r="B689" i="2"/>
  <c r="B707" i="2"/>
  <c r="B711" i="2"/>
  <c r="B625" i="2"/>
  <c r="B632" i="2"/>
  <c r="B636" i="2"/>
  <c r="B644" i="2"/>
  <c r="B648" i="2"/>
  <c r="B656" i="2"/>
  <c r="B660" i="2"/>
  <c r="B677" i="2"/>
  <c r="B682" i="2"/>
  <c r="B668" i="2"/>
  <c r="B692" i="2"/>
  <c r="B700" i="2"/>
  <c r="B623" i="2"/>
  <c r="B607" i="2"/>
  <c r="B615" i="2"/>
  <c r="B619" i="2"/>
  <c r="B579" i="2"/>
  <c r="B583" i="2"/>
  <c r="B591" i="2"/>
  <c r="B595" i="2"/>
  <c r="B562" i="2"/>
  <c r="B530" i="2"/>
  <c r="B534" i="2"/>
  <c r="B546" i="2"/>
  <c r="B550" i="2"/>
  <c r="B554" i="2"/>
  <c r="B525" i="2"/>
  <c r="B495" i="2"/>
  <c r="B504" i="2"/>
  <c r="B508" i="2"/>
  <c r="B516" i="2"/>
  <c r="B520" i="2"/>
  <c r="B524" i="2"/>
  <c r="B529" i="2"/>
  <c r="B494" i="2"/>
  <c r="B461" i="2"/>
  <c r="B464" i="2"/>
  <c r="B468" i="2"/>
  <c r="B472" i="2"/>
  <c r="B476" i="2"/>
  <c r="B480" i="2"/>
  <c r="B488" i="2"/>
  <c r="B457" i="2"/>
  <c r="B431" i="2"/>
  <c r="B438" i="2"/>
  <c r="B442" i="2"/>
  <c r="B450" i="2"/>
  <c r="B454" i="2"/>
  <c r="B428" i="2"/>
  <c r="B406" i="2"/>
  <c r="B410" i="2"/>
  <c r="B414" i="2"/>
  <c r="B422" i="2"/>
  <c r="B394" i="2"/>
  <c r="B398" i="2"/>
  <c r="B371" i="2"/>
  <c r="B360" i="2"/>
  <c r="B373" i="2"/>
  <c r="B390" i="2"/>
  <c r="B4" i="2"/>
  <c r="B28" i="2"/>
  <c r="B32" i="2"/>
  <c r="B15" i="2"/>
  <c r="B13" i="2"/>
  <c r="B300" i="2"/>
  <c r="B298" i="2"/>
  <c r="B291" i="2"/>
  <c r="B301" i="2"/>
  <c r="B292" i="2"/>
  <c r="B329" i="2"/>
  <c r="B294" i="2"/>
  <c r="B333" i="2"/>
  <c r="B866" i="2"/>
  <c r="B340" i="2"/>
  <c r="B342" i="2"/>
  <c r="B344" i="2"/>
  <c r="B377" i="2"/>
  <c r="B350" i="2"/>
  <c r="B305" i="2"/>
  <c r="B272" i="2"/>
  <c r="B276" i="2"/>
  <c r="B280" i="2"/>
  <c r="B308" i="2"/>
  <c r="B299" i="2"/>
  <c r="B260" i="2"/>
  <c r="B242" i="2"/>
  <c r="B246" i="2"/>
  <c r="B252" i="2"/>
  <c r="B256" i="2"/>
  <c r="B265" i="2"/>
  <c r="B212" i="2"/>
  <c r="B225" i="2"/>
  <c r="B238" i="2"/>
  <c r="B192" i="2"/>
  <c r="B160" i="2"/>
  <c r="B196" i="2"/>
  <c r="B166" i="2"/>
  <c r="B179" i="2"/>
  <c r="B2862" i="2"/>
  <c r="B197" i="2"/>
  <c r="B224" i="2"/>
  <c r="B121" i="2"/>
  <c r="B136" i="2"/>
  <c r="B156" i="2"/>
  <c r="B161" i="2"/>
  <c r="B169" i="2"/>
  <c r="B118" i="2"/>
  <c r="B138" i="2"/>
  <c r="B110" i="2"/>
  <c r="B128" i="2"/>
  <c r="B152" i="2"/>
  <c r="B112" i="2"/>
  <c r="B75" i="2"/>
  <c r="B86" i="2"/>
  <c r="B100" i="2"/>
  <c r="B116" i="2"/>
  <c r="B64" i="2"/>
  <c r="B93" i="2"/>
  <c r="B84" i="2"/>
  <c r="B126" i="2"/>
  <c r="B65" i="2"/>
  <c r="B73" i="2"/>
  <c r="B44" i="2"/>
  <c r="B48" i="2"/>
  <c r="B54" i="2"/>
  <c r="B58" i="2"/>
  <c r="B36" i="2"/>
  <c r="B16" i="2"/>
  <c r="B24" i="2"/>
  <c r="D2666" i="2"/>
  <c r="H2666" i="2" s="1"/>
  <c r="N2666" i="2" s="1"/>
  <c r="D2669" i="2"/>
  <c r="H2669" i="2" s="1"/>
  <c r="N2669" i="2" s="1"/>
  <c r="D2692" i="2"/>
  <c r="H2692" i="2" s="1"/>
  <c r="N2692" i="2" s="1"/>
  <c r="D2673" i="2"/>
  <c r="H2673" i="2" s="1"/>
  <c r="D2670" i="2"/>
  <c r="H2670" i="2" s="1"/>
  <c r="N2670" i="2" s="1"/>
  <c r="D2659" i="2"/>
  <c r="H2659" i="2" s="1"/>
  <c r="N2659" i="2" s="1"/>
  <c r="D2667" i="2"/>
  <c r="H2667" i="2" s="1"/>
  <c r="N2667" i="2" s="1"/>
  <c r="D2688" i="2"/>
  <c r="H2688" i="2" s="1"/>
  <c r="N2688" i="2" s="1"/>
  <c r="D2672" i="2"/>
  <c r="H2672" i="2" s="1"/>
  <c r="N2672" i="2" s="1"/>
  <c r="D2663" i="2"/>
  <c r="H2663" i="2" s="1"/>
  <c r="N2663" i="2" s="1"/>
  <c r="D2698" i="2"/>
  <c r="H2698" i="2" s="1"/>
  <c r="N2698" i="2" s="1"/>
  <c r="D2704" i="2"/>
  <c r="H2704" i="2" s="1"/>
  <c r="N2704" i="2" s="1"/>
  <c r="D2660" i="2"/>
  <c r="H2660" i="2" s="1"/>
  <c r="N2660" i="2" s="1"/>
  <c r="D2647" i="2"/>
  <c r="H2647" i="2" s="1"/>
  <c r="N2647" i="2" s="1"/>
  <c r="D2634" i="2"/>
  <c r="H2634" i="2" s="1"/>
  <c r="N2634" i="2" s="1"/>
  <c r="D2649" i="2"/>
  <c r="H2649" i="2" s="1"/>
  <c r="N2649" i="2" s="1"/>
  <c r="D2645" i="2"/>
  <c r="H2645" i="2" s="1"/>
  <c r="N2645" i="2" s="1"/>
  <c r="D2650" i="2"/>
  <c r="H2650" i="2" s="1"/>
  <c r="N2650" i="2" s="1"/>
  <c r="D2631" i="2"/>
  <c r="H2631" i="2" s="1"/>
  <c r="N2631" i="2" s="1"/>
  <c r="D2639" i="2"/>
  <c r="H2639" i="2" s="1"/>
  <c r="D2638" i="2"/>
  <c r="H2638" i="2" s="1"/>
  <c r="P2638" i="2" s="1"/>
  <c r="D2661" i="2"/>
  <c r="H2661" i="2" s="1"/>
  <c r="N2661" i="2" s="1"/>
  <c r="D2632" i="2"/>
  <c r="H2632" i="2" s="1"/>
  <c r="N2632" i="2" s="1"/>
  <c r="D2642" i="2"/>
  <c r="H2642" i="2" s="1"/>
  <c r="N2642" i="2" s="1"/>
  <c r="D2655" i="2"/>
  <c r="H2655" i="2" s="1"/>
  <c r="N2655" i="2" s="1"/>
  <c r="D2629" i="2"/>
  <c r="H2629" i="2" s="1"/>
  <c r="N2629" i="2" s="1"/>
  <c r="D2648" i="2"/>
  <c r="H2648" i="2" s="1"/>
  <c r="N2648" i="2" s="1"/>
  <c r="D2643" i="2"/>
  <c r="H2643" i="2" s="1"/>
  <c r="N2643" i="2" s="1"/>
  <c r="D2644" i="2"/>
  <c r="H2644" i="2" s="1"/>
  <c r="N2644" i="2" s="1"/>
  <c r="D2651" i="2"/>
  <c r="H2651" i="2" s="1"/>
  <c r="N2651" i="2" s="1"/>
  <c r="D2641" i="2"/>
  <c r="H2641" i="2" s="1"/>
  <c r="N2641" i="2" s="1"/>
  <c r="D2628" i="2"/>
  <c r="H2628" i="2" s="1"/>
  <c r="N2628" i="2" s="1"/>
  <c r="D2652" i="2"/>
  <c r="H2652" i="2" s="1"/>
  <c r="N2652" i="2" s="1"/>
  <c r="D2637" i="2"/>
  <c r="H2637" i="2" s="1"/>
  <c r="D2626" i="2"/>
  <c r="H2626" i="2" s="1"/>
  <c r="D2653" i="2"/>
  <c r="H2653" i="2" s="1"/>
  <c r="N2653" i="2" s="1"/>
  <c r="D2635" i="2"/>
  <c r="H2635" i="2" s="1"/>
  <c r="N2635" i="2" s="1"/>
  <c r="D2627" i="2"/>
  <c r="H2627" i="2" s="1"/>
  <c r="N2627" i="2" s="1"/>
  <c r="D2654" i="2"/>
  <c r="H2654" i="2" s="1"/>
  <c r="N2654" i="2" s="1"/>
  <c r="D2646" i="2"/>
  <c r="H2646" i="2" s="1"/>
  <c r="N2646" i="2" s="1"/>
  <c r="D2640" i="2"/>
  <c r="H2640" i="2" s="1"/>
  <c r="D2636" i="2"/>
  <c r="H2636" i="2" s="1"/>
  <c r="N2636" i="2" s="1"/>
  <c r="D2633" i="2"/>
  <c r="H2633" i="2" s="1"/>
  <c r="N2633" i="2" s="1"/>
  <c r="D2630" i="2"/>
  <c r="H2630" i="2" s="1"/>
  <c r="D2625" i="2"/>
  <c r="H2625" i="2" s="1"/>
  <c r="N2625" i="2" s="1"/>
  <c r="D2621" i="2"/>
  <c r="H2621" i="2" s="1"/>
  <c r="N2621" i="2" s="1"/>
  <c r="D2622" i="2"/>
  <c r="H2622" i="2" s="1"/>
  <c r="N2622" i="2" s="1"/>
  <c r="D2623" i="2"/>
  <c r="H2623" i="2" s="1"/>
  <c r="N2623" i="2" s="1"/>
  <c r="D2624" i="2"/>
  <c r="H2624" i="2" s="1"/>
  <c r="N2624" i="2" s="1"/>
  <c r="D2620" i="2"/>
  <c r="H2620" i="2" s="1"/>
  <c r="N2620" i="2" s="1"/>
  <c r="D2604" i="2"/>
  <c r="H2604" i="2" s="1"/>
  <c r="N2604" i="2" s="1"/>
  <c r="D2605" i="2"/>
  <c r="H2605" i="2" s="1"/>
  <c r="D2606" i="2"/>
  <c r="H2606" i="2" s="1"/>
  <c r="N2606" i="2" s="1"/>
  <c r="D2596" i="2"/>
  <c r="H2596" i="2" s="1"/>
  <c r="D2597" i="2"/>
  <c r="H2597" i="2" s="1"/>
  <c r="N2597" i="2" s="1"/>
  <c r="D2607" i="2"/>
  <c r="H2607" i="2" s="1"/>
  <c r="D2608" i="2"/>
  <c r="H2608" i="2" s="1"/>
  <c r="D2609" i="2"/>
  <c r="H2609" i="2" s="1"/>
  <c r="N2609" i="2" s="1"/>
  <c r="D2610" i="2"/>
  <c r="H2610" i="2" s="1"/>
  <c r="N2610" i="2" s="1"/>
  <c r="D2611" i="2"/>
  <c r="H2611" i="2" s="1"/>
  <c r="N2611" i="2" s="1"/>
  <c r="D2612" i="2"/>
  <c r="H2612" i="2" s="1"/>
  <c r="N2612" i="2" s="1"/>
  <c r="D2613" i="2"/>
  <c r="H2613" i="2" s="1"/>
  <c r="N2613" i="2" s="1"/>
  <c r="D2614" i="2"/>
  <c r="H2614" i="2" s="1"/>
  <c r="N2614" i="2" s="1"/>
  <c r="D2603" i="2"/>
  <c r="H2603" i="2" s="1"/>
  <c r="N2603" i="2" s="1"/>
  <c r="D2619" i="2"/>
  <c r="H2619" i="2" s="1"/>
  <c r="N2619" i="2" s="1"/>
  <c r="D2600" i="2"/>
  <c r="H2600" i="2" s="1"/>
  <c r="N2600" i="2" s="1"/>
  <c r="D2602" i="2"/>
  <c r="H2602" i="2" s="1"/>
  <c r="N2602" i="2" s="1"/>
  <c r="D2615" i="2"/>
  <c r="H2615" i="2" s="1"/>
  <c r="N2615" i="2" s="1"/>
  <c r="D2616" i="2"/>
  <c r="H2616" i="2" s="1"/>
  <c r="N2616" i="2" s="1"/>
  <c r="D2617" i="2"/>
  <c r="H2617" i="2" s="1"/>
  <c r="N2617" i="2" s="1"/>
  <c r="D2618" i="2"/>
  <c r="H2618" i="2" s="1"/>
  <c r="N2618" i="2" s="1"/>
  <c r="D2601" i="2"/>
  <c r="H2601" i="2" s="1"/>
  <c r="N2601" i="2" s="1"/>
  <c r="D2598" i="2"/>
  <c r="H2598" i="2" s="1"/>
  <c r="N2598" i="2" s="1"/>
  <c r="D2599" i="2"/>
  <c r="H2599" i="2" s="1"/>
  <c r="N2599" i="2" s="1"/>
  <c r="D2595" i="2"/>
  <c r="H2595" i="2" s="1"/>
  <c r="N2595" i="2" s="1"/>
  <c r="D2594" i="2"/>
  <c r="H2594" i="2" s="1"/>
  <c r="N2594" i="2" s="1"/>
  <c r="D2591" i="2"/>
  <c r="H2591" i="2" s="1"/>
  <c r="N2591" i="2" s="1"/>
  <c r="D2592" i="2"/>
  <c r="H2592" i="2" s="1"/>
  <c r="N2592" i="2" s="1"/>
  <c r="D2593" i="2"/>
  <c r="H2593" i="2" s="1"/>
  <c r="N2593" i="2" s="1"/>
  <c r="D2571" i="2"/>
  <c r="H2571" i="2" s="1"/>
  <c r="N2571" i="2" s="1"/>
  <c r="D2572" i="2"/>
  <c r="H2572" i="2" s="1"/>
  <c r="N2572" i="2" s="1"/>
  <c r="D2573" i="2"/>
  <c r="H2573" i="2" s="1"/>
  <c r="N2573" i="2" s="1"/>
  <c r="D2574" i="2"/>
  <c r="H2574" i="2" s="1"/>
  <c r="N2574" i="2" s="1"/>
  <c r="D2575" i="2"/>
  <c r="H2575" i="2" s="1"/>
  <c r="N2575" i="2" s="1"/>
  <c r="D2576" i="2"/>
  <c r="H2576" i="2" s="1"/>
  <c r="N2576" i="2" s="1"/>
  <c r="D2552" i="2"/>
  <c r="H2552" i="2" s="1"/>
  <c r="N2552" i="2" s="1"/>
  <c r="D2590" i="2"/>
  <c r="H2590" i="2" s="1"/>
  <c r="N2590" i="2" s="1"/>
  <c r="D2544" i="2"/>
  <c r="H2544" i="2" s="1"/>
  <c r="N2544" i="2" s="1"/>
  <c r="D2513" i="2"/>
  <c r="H2513" i="2" s="1"/>
  <c r="N2513" i="2" s="1"/>
  <c r="D2584" i="2"/>
  <c r="H2584" i="2" s="1"/>
  <c r="N2584" i="2" s="1"/>
  <c r="D2577" i="2"/>
  <c r="H2577" i="2" s="1"/>
  <c r="N2577" i="2" s="1"/>
  <c r="D2561" i="2"/>
  <c r="H2561" i="2" s="1"/>
  <c r="N2561" i="2" s="1"/>
  <c r="D2570" i="2"/>
  <c r="H2570" i="2" s="1"/>
  <c r="N2570" i="2" s="1"/>
  <c r="D2560" i="2"/>
  <c r="H2560" i="2" s="1"/>
  <c r="N2560" i="2" s="1"/>
  <c r="D2554" i="2"/>
  <c r="H2554" i="2" s="1"/>
  <c r="N2554" i="2" s="1"/>
  <c r="D2563" i="2"/>
  <c r="H2563" i="2" s="1"/>
  <c r="N2563" i="2" s="1"/>
  <c r="D2075" i="2"/>
  <c r="H2075" i="2" s="1"/>
  <c r="N2075" i="2" s="1"/>
  <c r="D2578" i="2"/>
  <c r="H2578" i="2" s="1"/>
  <c r="N2578" i="2" s="1"/>
  <c r="D2553" i="2"/>
  <c r="H2553" i="2" s="1"/>
  <c r="N2553" i="2" s="1"/>
  <c r="D2585" i="2"/>
  <c r="H2585" i="2" s="1"/>
  <c r="N2585" i="2" s="1"/>
  <c r="D2558" i="2"/>
  <c r="H2558" i="2" s="1"/>
  <c r="D2569" i="2"/>
  <c r="H2569" i="2" s="1"/>
  <c r="N2569" i="2" s="1"/>
  <c r="D2555" i="2"/>
  <c r="H2555" i="2" s="1"/>
  <c r="N2555" i="2" s="1"/>
  <c r="D2073" i="2"/>
  <c r="H2073" i="2" s="1"/>
  <c r="D2588" i="2"/>
  <c r="H2588" i="2" s="1"/>
  <c r="N2588" i="2" s="1"/>
  <c r="D2559" i="2"/>
  <c r="H2559" i="2" s="1"/>
  <c r="N2559" i="2" s="1"/>
  <c r="D2081" i="2"/>
  <c r="H2081" i="2" s="1"/>
  <c r="D2564" i="2"/>
  <c r="H2564" i="2" s="1"/>
  <c r="N2564" i="2" s="1"/>
  <c r="D2547" i="2"/>
  <c r="H2547" i="2" s="1"/>
  <c r="N2547" i="2" s="1"/>
  <c r="D2548" i="2"/>
  <c r="H2548" i="2" s="1"/>
  <c r="N2548" i="2" s="1"/>
  <c r="D2556" i="2"/>
  <c r="H2556" i="2" s="1"/>
  <c r="N2556" i="2" s="1"/>
  <c r="D2562" i="2"/>
  <c r="H2562" i="2" s="1"/>
  <c r="N2562" i="2" s="1"/>
  <c r="D2579" i="2"/>
  <c r="H2579" i="2" s="1"/>
  <c r="N2579" i="2" s="1"/>
  <c r="D2580" i="2"/>
  <c r="H2580" i="2" s="1"/>
  <c r="N2580" i="2" s="1"/>
  <c r="D2581" i="2"/>
  <c r="H2581" i="2" s="1"/>
  <c r="N2581" i="2" s="1"/>
  <c r="D2586" i="2"/>
  <c r="H2586" i="2" s="1"/>
  <c r="N2586" i="2" s="1"/>
  <c r="D2082" i="2"/>
  <c r="H2082" i="2" s="1"/>
  <c r="D2083" i="2"/>
  <c r="H2083" i="2" s="1"/>
  <c r="D2568" i="2"/>
  <c r="H2568" i="2" s="1"/>
  <c r="N2568" i="2" s="1"/>
  <c r="D2074" i="2"/>
  <c r="H2074" i="2" s="1"/>
  <c r="N2074" i="2" s="1"/>
  <c r="D2084" i="2"/>
  <c r="H2084" i="2" s="1"/>
  <c r="D2549" i="2"/>
  <c r="H2549" i="2" s="1"/>
  <c r="N2549" i="2" s="1"/>
  <c r="D2550" i="2"/>
  <c r="H2550" i="2" s="1"/>
  <c r="N2550" i="2" s="1"/>
  <c r="D2565" i="2"/>
  <c r="H2565" i="2" s="1"/>
  <c r="N2565" i="2" s="1"/>
  <c r="D2582" i="2"/>
  <c r="H2582" i="2" s="1"/>
  <c r="N2582" i="2" s="1"/>
  <c r="D2076" i="2"/>
  <c r="H2076" i="2" s="1"/>
  <c r="N2076" i="2" s="1"/>
  <c r="D2080" i="2"/>
  <c r="H2080" i="2" s="1"/>
  <c r="D2587" i="2"/>
  <c r="H2587" i="2" s="1"/>
  <c r="N2587" i="2" s="1"/>
  <c r="D2566" i="2"/>
  <c r="H2566" i="2" s="1"/>
  <c r="N2566" i="2" s="1"/>
  <c r="D2567" i="2"/>
  <c r="H2567" i="2" s="1"/>
  <c r="N2567" i="2" s="1"/>
  <c r="D2557" i="2"/>
  <c r="H2557" i="2" s="1"/>
  <c r="N2557" i="2" s="1"/>
  <c r="D2551" i="2"/>
  <c r="H2551" i="2" s="1"/>
  <c r="N2551" i="2" s="1"/>
  <c r="D2583" i="2"/>
  <c r="H2583" i="2" s="1"/>
  <c r="N2583" i="2" s="1"/>
  <c r="D2077" i="2"/>
  <c r="H2077" i="2" s="1"/>
  <c r="N2077" i="2" s="1"/>
  <c r="D2589" i="2"/>
  <c r="H2589" i="2" s="1"/>
  <c r="N2589" i="2" s="1"/>
  <c r="D2545" i="2"/>
  <c r="H2545" i="2" s="1"/>
  <c r="N2545" i="2" s="1"/>
  <c r="D2546" i="2"/>
  <c r="H2546" i="2" s="1"/>
  <c r="N2546" i="2" s="1"/>
  <c r="D2875" i="2"/>
  <c r="H2875" i="2" s="1"/>
  <c r="N2875" i="2" s="1"/>
  <c r="D2876" i="2"/>
  <c r="H2876" i="2" s="1"/>
  <c r="N2876" i="2" s="1"/>
  <c r="D2877" i="2"/>
  <c r="H2877" i="2" s="1"/>
  <c r="N2877" i="2" s="1"/>
  <c r="D2878" i="2"/>
  <c r="H2878" i="2" s="1"/>
  <c r="N2878" i="2" s="1"/>
  <c r="D2879" i="2"/>
  <c r="H2879" i="2" s="1"/>
  <c r="N2879" i="2" s="1"/>
  <c r="D2863" i="2"/>
  <c r="H2863" i="2" s="1"/>
  <c r="D2864" i="2"/>
  <c r="H2864" i="2" s="1"/>
  <c r="P2864" i="2" s="1"/>
  <c r="D2865" i="2"/>
  <c r="H2865" i="2" s="1"/>
  <c r="N2865" i="2" s="1"/>
  <c r="D2866" i="2"/>
  <c r="H2866" i="2" s="1"/>
  <c r="P2866" i="2" s="1"/>
  <c r="D2511" i="2"/>
  <c r="H2511" i="2" s="1"/>
  <c r="N2511" i="2" s="1"/>
  <c r="D2504" i="2"/>
  <c r="H2504" i="2" s="1"/>
  <c r="D2867" i="2"/>
  <c r="H2867" i="2" s="1"/>
  <c r="P2867" i="2" s="1"/>
  <c r="D2868" i="2"/>
  <c r="H2868" i="2" s="1"/>
  <c r="P2868" i="2" s="1"/>
  <c r="D2869" i="2"/>
  <c r="H2869" i="2" s="1"/>
  <c r="P2869" i="2" s="1"/>
  <c r="D2522" i="2"/>
  <c r="H2522" i="2" s="1"/>
  <c r="N2522" i="2" s="1"/>
  <c r="D2536" i="2"/>
  <c r="H2536" i="2" s="1"/>
  <c r="N2536" i="2" s="1"/>
  <c r="D2870" i="2"/>
  <c r="H2870" i="2" s="1"/>
  <c r="P2870" i="2" s="1"/>
  <c r="D2515" i="2"/>
  <c r="H2515" i="2" s="1"/>
  <c r="N2515" i="2" s="1"/>
  <c r="D2516" i="2"/>
  <c r="H2516" i="2" s="1"/>
  <c r="N2516" i="2" s="1"/>
  <c r="D2871" i="2"/>
  <c r="H2871" i="2" s="1"/>
  <c r="P2871" i="2" s="1"/>
  <c r="D2537" i="2"/>
  <c r="H2537" i="2" s="1"/>
  <c r="N2537" i="2" s="1"/>
  <c r="D2872" i="2"/>
  <c r="H2872" i="2" s="1"/>
  <c r="P2872" i="2" s="1"/>
  <c r="D2873" i="2"/>
  <c r="H2873" i="2" s="1"/>
  <c r="N2873" i="2" s="1"/>
  <c r="D2880" i="2"/>
  <c r="H2880" i="2" s="1"/>
  <c r="N2880" i="2" s="1"/>
  <c r="D2517" i="2"/>
  <c r="H2517" i="2" s="1"/>
  <c r="N2517" i="2" s="1"/>
  <c r="D2538" i="2"/>
  <c r="H2538" i="2" s="1"/>
  <c r="N2538" i="2" s="1"/>
  <c r="D2539" i="2"/>
  <c r="H2539" i="2" s="1"/>
  <c r="N2539" i="2" s="1"/>
  <c r="D2881" i="2"/>
  <c r="H2881" i="2" s="1"/>
  <c r="N2881" i="2" s="1"/>
  <c r="D2882" i="2"/>
  <c r="H2882" i="2" s="1"/>
  <c r="N2882" i="2" s="1"/>
  <c r="D2883" i="2"/>
  <c r="H2883" i="2" s="1"/>
  <c r="N2883" i="2" s="1"/>
  <c r="D2884" i="2"/>
  <c r="H2884" i="2" s="1"/>
  <c r="P2884" i="2" s="1"/>
  <c r="D2518" i="2"/>
  <c r="H2518" i="2" s="1"/>
  <c r="N2518" i="2" s="1"/>
  <c r="D2519" i="2"/>
  <c r="H2519" i="2" s="1"/>
  <c r="D2523" i="2"/>
  <c r="H2523" i="2" s="1"/>
  <c r="D2524" i="2"/>
  <c r="H2524" i="2" s="1"/>
  <c r="D2525" i="2"/>
  <c r="H2525" i="2" s="1"/>
  <c r="D2512" i="2"/>
  <c r="H2512" i="2" s="1"/>
  <c r="N2512" i="2" s="1"/>
  <c r="D2526" i="2"/>
  <c r="H2526" i="2" s="1"/>
  <c r="N2526" i="2" s="1"/>
  <c r="D2527" i="2"/>
  <c r="H2527" i="2" s="1"/>
  <c r="N2527" i="2" s="1"/>
  <c r="D2540" i="2"/>
  <c r="H2540" i="2" s="1"/>
  <c r="N2540" i="2" s="1"/>
  <c r="D2541" i="2"/>
  <c r="H2541" i="2" s="1"/>
  <c r="N2541" i="2" s="1"/>
  <c r="D2528" i="2"/>
  <c r="H2528" i="2" s="1"/>
  <c r="N2528" i="2" s="1"/>
  <c r="D2529" i="2"/>
  <c r="H2529" i="2" s="1"/>
  <c r="P2529" i="2" s="1"/>
  <c r="D2542" i="2"/>
  <c r="H2542" i="2" s="1"/>
  <c r="N2542" i="2" s="1"/>
  <c r="D2530" i="2"/>
  <c r="H2530" i="2" s="1"/>
  <c r="P2530" i="2" s="1"/>
  <c r="D2531" i="2"/>
  <c r="H2531" i="2" s="1"/>
  <c r="N2531" i="2" s="1"/>
  <c r="D2505" i="2"/>
  <c r="H2505" i="2" s="1"/>
  <c r="N2505" i="2" s="1"/>
  <c r="D2532" i="2"/>
  <c r="H2532" i="2" s="1"/>
  <c r="N2532" i="2" s="1"/>
  <c r="D2533" i="2"/>
  <c r="H2533" i="2" s="1"/>
  <c r="N2533" i="2" s="1"/>
  <c r="D2520" i="2"/>
  <c r="H2520" i="2" s="1"/>
  <c r="N2520" i="2" s="1"/>
  <c r="D2521" i="2"/>
  <c r="H2521" i="2" s="1"/>
  <c r="N2521" i="2" s="1"/>
  <c r="D2534" i="2"/>
  <c r="H2534" i="2" s="1"/>
  <c r="N2534" i="2" s="1"/>
  <c r="D2543" i="2"/>
  <c r="H2543" i="2" s="1"/>
  <c r="N2543" i="2" s="1"/>
  <c r="D2535" i="2"/>
  <c r="H2535" i="2" s="1"/>
  <c r="N2535" i="2" s="1"/>
  <c r="D2507" i="2"/>
  <c r="H2507" i="2" s="1"/>
  <c r="P2507" i="2" s="1"/>
  <c r="D2874" i="2"/>
  <c r="H2874" i="2" s="1"/>
  <c r="N2874" i="2" s="1"/>
  <c r="D2506" i="2"/>
  <c r="H2506" i="2" s="1"/>
  <c r="N2506" i="2" s="1"/>
  <c r="D2514" i="2"/>
  <c r="H2514" i="2" s="1"/>
  <c r="N2514" i="2" s="1"/>
  <c r="D2508" i="2"/>
  <c r="H2508" i="2" s="1"/>
  <c r="D2509" i="2"/>
  <c r="H2509" i="2" s="1"/>
  <c r="D2510" i="2"/>
  <c r="H2510" i="2" s="1"/>
  <c r="D2456" i="2"/>
  <c r="H2456" i="2" s="1"/>
  <c r="N2456" i="2" s="1"/>
  <c r="D2457" i="2"/>
  <c r="H2457" i="2" s="1"/>
  <c r="D2458" i="2"/>
  <c r="H2458" i="2" s="1"/>
  <c r="N2458" i="2" s="1"/>
  <c r="D2459" i="2"/>
  <c r="H2459" i="2" s="1"/>
  <c r="N2459" i="2" s="1"/>
  <c r="D2460" i="2"/>
  <c r="H2460" i="2" s="1"/>
  <c r="N2460" i="2" s="1"/>
  <c r="D2461" i="2"/>
  <c r="H2461" i="2" s="1"/>
  <c r="N2461" i="2" s="1"/>
  <c r="D2462" i="2"/>
  <c r="H2462" i="2" s="1"/>
  <c r="N2462" i="2" s="1"/>
  <c r="D2463" i="2"/>
  <c r="H2463" i="2" s="1"/>
  <c r="N2463" i="2" s="1"/>
  <c r="D2464" i="2"/>
  <c r="H2464" i="2" s="1"/>
  <c r="D2465" i="2"/>
  <c r="H2465" i="2" s="1"/>
  <c r="N2465" i="2" s="1"/>
  <c r="D2466" i="2"/>
  <c r="H2466" i="2" s="1"/>
  <c r="N2466" i="2" s="1"/>
  <c r="D2467" i="2"/>
  <c r="H2467" i="2" s="1"/>
  <c r="N2467" i="2" s="1"/>
  <c r="D2468" i="2"/>
  <c r="H2468" i="2" s="1"/>
  <c r="N2468" i="2" s="1"/>
  <c r="D2469" i="2"/>
  <c r="H2469" i="2" s="1"/>
  <c r="N2469" i="2" s="1"/>
  <c r="D2470" i="2"/>
  <c r="H2470" i="2" s="1"/>
  <c r="N2470" i="2" s="1"/>
  <c r="D2471" i="2"/>
  <c r="H2471" i="2" s="1"/>
  <c r="D2472" i="2"/>
  <c r="H2472" i="2" s="1"/>
  <c r="D2473" i="2"/>
  <c r="H2473" i="2" s="1"/>
  <c r="N2473" i="2" s="1"/>
  <c r="D2474" i="2"/>
  <c r="H2474" i="2" s="1"/>
  <c r="N2474" i="2" s="1"/>
  <c r="D2475" i="2"/>
  <c r="H2475" i="2" s="1"/>
  <c r="P2475" i="2" s="1"/>
  <c r="D2476" i="2"/>
  <c r="H2476" i="2" s="1"/>
  <c r="D2477" i="2"/>
  <c r="H2477" i="2" s="1"/>
  <c r="D2478" i="2"/>
  <c r="H2478" i="2" s="1"/>
  <c r="D2479" i="2"/>
  <c r="H2479" i="2" s="1"/>
  <c r="N2479" i="2" s="1"/>
  <c r="D2480" i="2"/>
  <c r="H2480" i="2" s="1"/>
  <c r="N2480" i="2" s="1"/>
  <c r="D2481" i="2"/>
  <c r="H2481" i="2" s="1"/>
  <c r="N2481" i="2" s="1"/>
  <c r="D2482" i="2"/>
  <c r="H2482" i="2" s="1"/>
  <c r="N2482" i="2" s="1"/>
  <c r="D2483" i="2"/>
  <c r="H2483" i="2" s="1"/>
  <c r="N2483" i="2" s="1"/>
  <c r="D2484" i="2"/>
  <c r="H2484" i="2" s="1"/>
  <c r="N2484" i="2" s="1"/>
  <c r="D2485" i="2"/>
  <c r="H2485" i="2" s="1"/>
  <c r="N2485" i="2" s="1"/>
  <c r="D2486" i="2"/>
  <c r="H2486" i="2" s="1"/>
  <c r="N2486" i="2" s="1"/>
  <c r="D2487" i="2"/>
  <c r="H2487" i="2" s="1"/>
  <c r="D2488" i="2"/>
  <c r="H2488" i="2" s="1"/>
  <c r="N2488" i="2" s="1"/>
  <c r="D2489" i="2"/>
  <c r="H2489" i="2" s="1"/>
  <c r="N2489" i="2" s="1"/>
  <c r="D2490" i="2"/>
  <c r="H2490" i="2" s="1"/>
  <c r="N2490" i="2" s="1"/>
  <c r="D2491" i="2"/>
  <c r="H2491" i="2" s="1"/>
  <c r="N2491" i="2" s="1"/>
  <c r="D2492" i="2"/>
  <c r="H2492" i="2" s="1"/>
  <c r="N2492" i="2" s="1"/>
  <c r="D2493" i="2"/>
  <c r="H2493" i="2" s="1"/>
  <c r="N2493" i="2" s="1"/>
  <c r="D2494" i="2"/>
  <c r="H2494" i="2" s="1"/>
  <c r="N2494" i="2" s="1"/>
  <c r="D2495" i="2"/>
  <c r="H2495" i="2" s="1"/>
  <c r="N2495" i="2" s="1"/>
  <c r="D2496" i="2"/>
  <c r="H2496" i="2" s="1"/>
  <c r="D2497" i="2"/>
  <c r="H2497" i="2" s="1"/>
  <c r="N2497" i="2" s="1"/>
  <c r="D2498" i="2"/>
  <c r="H2498" i="2" s="1"/>
  <c r="N2498" i="2" s="1"/>
  <c r="D2499" i="2"/>
  <c r="H2499" i="2" s="1"/>
  <c r="N2499" i="2" s="1"/>
  <c r="D2500" i="2"/>
  <c r="H2500" i="2" s="1"/>
  <c r="N2500" i="2" s="1"/>
  <c r="D2501" i="2"/>
  <c r="H2501" i="2" s="1"/>
  <c r="N2501" i="2" s="1"/>
  <c r="D2502" i="2"/>
  <c r="H2502" i="2" s="1"/>
  <c r="N2502" i="2" s="1"/>
  <c r="D2503" i="2"/>
  <c r="H2503" i="2" s="1"/>
  <c r="D2454" i="2"/>
  <c r="H2454" i="2" s="1"/>
  <c r="N2454" i="2" s="1"/>
  <c r="D2455" i="2"/>
  <c r="H2455" i="2" s="1"/>
  <c r="N2455" i="2" s="1"/>
  <c r="D2451" i="2"/>
  <c r="H2451" i="2" s="1"/>
  <c r="N2451" i="2" s="1"/>
  <c r="D2452" i="2"/>
  <c r="H2452" i="2" s="1"/>
  <c r="N2452" i="2" s="1"/>
  <c r="D2453" i="2"/>
  <c r="H2453" i="2" s="1"/>
  <c r="N2453" i="2" s="1"/>
  <c r="D2449" i="2"/>
  <c r="H2449" i="2" s="1"/>
  <c r="N2449" i="2" s="1"/>
  <c r="D2450" i="2"/>
  <c r="H2450" i="2" s="1"/>
  <c r="N2450" i="2" s="1"/>
  <c r="D2445" i="2"/>
  <c r="H2445" i="2" s="1"/>
  <c r="P2445" i="2" s="1"/>
  <c r="D2446" i="2"/>
  <c r="H2446" i="2" s="1"/>
  <c r="D2447" i="2"/>
  <c r="H2447" i="2" s="1"/>
  <c r="D2448" i="2"/>
  <c r="H2448" i="2" s="1"/>
  <c r="D2336" i="2"/>
  <c r="H2336" i="2" s="1"/>
  <c r="N2336" i="2" s="1"/>
  <c r="D2337" i="2"/>
  <c r="H2337" i="2" s="1"/>
  <c r="D2338" i="2"/>
  <c r="H2338" i="2" s="1"/>
  <c r="N2338" i="2" s="1"/>
  <c r="D2400" i="2"/>
  <c r="H2400" i="2" s="1"/>
  <c r="N2400" i="2" s="1"/>
  <c r="D2372" i="2"/>
  <c r="H2372" i="2" s="1"/>
  <c r="D2401" i="2"/>
  <c r="H2401" i="2" s="1"/>
  <c r="N2401" i="2" s="1"/>
  <c r="D2402" i="2"/>
  <c r="H2402" i="2" s="1"/>
  <c r="N2402" i="2" s="1"/>
  <c r="D2403" i="2"/>
  <c r="H2403" i="2" s="1"/>
  <c r="N2403" i="2" s="1"/>
  <c r="D2404" i="2"/>
  <c r="H2404" i="2" s="1"/>
  <c r="N2404" i="2" s="1"/>
  <c r="D2405" i="2"/>
  <c r="H2405" i="2" s="1"/>
  <c r="N2405" i="2" s="1"/>
  <c r="D2406" i="2"/>
  <c r="H2406" i="2" s="1"/>
  <c r="D2407" i="2"/>
  <c r="H2407" i="2" s="1"/>
  <c r="D2408" i="2"/>
  <c r="H2408" i="2" s="1"/>
  <c r="N2408" i="2" s="1"/>
  <c r="D2409" i="2"/>
  <c r="H2409" i="2" s="1"/>
  <c r="N2409" i="2" s="1"/>
  <c r="D2410" i="2"/>
  <c r="H2410" i="2" s="1"/>
  <c r="P2410" i="2" s="1"/>
  <c r="D2411" i="2"/>
  <c r="H2411" i="2" s="1"/>
  <c r="D2412" i="2"/>
  <c r="H2412" i="2" s="1"/>
  <c r="D2413" i="2"/>
  <c r="H2413" i="2" s="1"/>
  <c r="D2414" i="2"/>
  <c r="H2414" i="2" s="1"/>
  <c r="N2414" i="2" s="1"/>
  <c r="D2415" i="2"/>
  <c r="H2415" i="2" s="1"/>
  <c r="N2415" i="2" s="1"/>
  <c r="D2416" i="2"/>
  <c r="H2416" i="2" s="1"/>
  <c r="D2417" i="2"/>
  <c r="H2417" i="2" s="1"/>
  <c r="N2417" i="2" s="1"/>
  <c r="D2418" i="2"/>
  <c r="H2418" i="2" s="1"/>
  <c r="N2418" i="2" s="1"/>
  <c r="D2419" i="2"/>
  <c r="H2419" i="2" s="1"/>
  <c r="N2419" i="2" s="1"/>
  <c r="D2420" i="2"/>
  <c r="H2420" i="2" s="1"/>
  <c r="N2420" i="2" s="1"/>
  <c r="D2421" i="2"/>
  <c r="H2421" i="2" s="1"/>
  <c r="N2421" i="2" s="1"/>
  <c r="D2422" i="2"/>
  <c r="H2422" i="2" s="1"/>
  <c r="N2422" i="2" s="1"/>
  <c r="D2423" i="2"/>
  <c r="H2423" i="2" s="1"/>
  <c r="N2423" i="2" s="1"/>
  <c r="D2424" i="2"/>
  <c r="H2424" i="2" s="1"/>
  <c r="N2424" i="2" s="1"/>
  <c r="D2425" i="2"/>
  <c r="H2425" i="2" s="1"/>
  <c r="D2426" i="2"/>
  <c r="H2426" i="2" s="1"/>
  <c r="N2426" i="2" s="1"/>
  <c r="D2427" i="2"/>
  <c r="H2427" i="2" s="1"/>
  <c r="N2427" i="2" s="1"/>
  <c r="D2428" i="2"/>
  <c r="H2428" i="2" s="1"/>
  <c r="N2428" i="2" s="1"/>
  <c r="D2430" i="2"/>
  <c r="H2430" i="2" s="1"/>
  <c r="N2430" i="2" s="1"/>
  <c r="D2431" i="2"/>
  <c r="H2431" i="2" s="1"/>
  <c r="N2431" i="2" s="1"/>
  <c r="D2432" i="2"/>
  <c r="H2432" i="2" s="1"/>
  <c r="N2432" i="2" s="1"/>
  <c r="D2433" i="2"/>
  <c r="H2433" i="2" s="1"/>
  <c r="N2433" i="2" s="1"/>
  <c r="D2429" i="2"/>
  <c r="H2429" i="2" s="1"/>
  <c r="N2429" i="2" s="1"/>
  <c r="D2434" i="2"/>
  <c r="H2434" i="2" s="1"/>
  <c r="D2436" i="2"/>
  <c r="H2436" i="2" s="1"/>
  <c r="N2436" i="2" s="1"/>
  <c r="D2437" i="2"/>
  <c r="H2437" i="2" s="1"/>
  <c r="N2437" i="2" s="1"/>
  <c r="D2438" i="2"/>
  <c r="H2438" i="2" s="1"/>
  <c r="N2438" i="2" s="1"/>
  <c r="D2439" i="2"/>
  <c r="H2439" i="2" s="1"/>
  <c r="N2439" i="2" s="1"/>
  <c r="D2435" i="2"/>
  <c r="H2435" i="2" s="1"/>
  <c r="N2435" i="2" s="1"/>
  <c r="D2440" i="2"/>
  <c r="H2440" i="2" s="1"/>
  <c r="N2440" i="2" s="1"/>
  <c r="D2441" i="2"/>
  <c r="H2441" i="2" s="1"/>
  <c r="D2442" i="2"/>
  <c r="H2442" i="2" s="1"/>
  <c r="D2443" i="2"/>
  <c r="H2443" i="2" s="1"/>
  <c r="N2443" i="2" s="1"/>
  <c r="D2444" i="2"/>
  <c r="H2444" i="2" s="1"/>
  <c r="N2444" i="2" s="1"/>
  <c r="D2335" i="2"/>
  <c r="H2335" i="2" s="1"/>
  <c r="D2292" i="2"/>
  <c r="H2292" i="2" s="1"/>
  <c r="N2292" i="2" s="1"/>
  <c r="D2293" i="2"/>
  <c r="H2293" i="2" s="1"/>
  <c r="N2293" i="2" s="1"/>
  <c r="D2389" i="2"/>
  <c r="H2389" i="2" s="1"/>
  <c r="N2389" i="2" s="1"/>
  <c r="D2390" i="2"/>
  <c r="H2390" i="2" s="1"/>
  <c r="N2390" i="2" s="1"/>
  <c r="D2391" i="2"/>
  <c r="H2391" i="2" s="1"/>
  <c r="D2392" i="2"/>
  <c r="H2392" i="2" s="1"/>
  <c r="N2392" i="2" s="1"/>
  <c r="D2393" i="2"/>
  <c r="H2393" i="2" s="1"/>
  <c r="N2393" i="2" s="1"/>
  <c r="D2284" i="2"/>
  <c r="H2284" i="2" s="1"/>
  <c r="N2284" i="2" s="1"/>
  <c r="D2285" i="2"/>
  <c r="H2285" i="2" s="1"/>
  <c r="N2285" i="2" s="1"/>
  <c r="D2323" i="2"/>
  <c r="H2323" i="2" s="1"/>
  <c r="N2323" i="2" s="1"/>
  <c r="D2324" i="2"/>
  <c r="H2324" i="2" s="1"/>
  <c r="N2324" i="2" s="1"/>
  <c r="D2325" i="2"/>
  <c r="H2325" i="2" s="1"/>
  <c r="N2325" i="2" s="1"/>
  <c r="D2326" i="2"/>
  <c r="H2326" i="2" s="1"/>
  <c r="N2326" i="2" s="1"/>
  <c r="D2394" i="2"/>
  <c r="H2394" i="2" s="1"/>
  <c r="N2394" i="2" s="1"/>
  <c r="D2359" i="2"/>
  <c r="H2359" i="2" s="1"/>
  <c r="N2359" i="2" s="1"/>
  <c r="D2395" i="2"/>
  <c r="H2395" i="2" s="1"/>
  <c r="N2395" i="2" s="1"/>
  <c r="D2396" i="2"/>
  <c r="H2396" i="2" s="1"/>
  <c r="N2396" i="2" s="1"/>
  <c r="D2397" i="2"/>
  <c r="H2397" i="2" s="1"/>
  <c r="N2397" i="2" s="1"/>
  <c r="D2398" i="2"/>
  <c r="H2398" i="2" s="1"/>
  <c r="N2398" i="2" s="1"/>
  <c r="D2399" i="2"/>
  <c r="H2399" i="2" s="1"/>
  <c r="D2386" i="2"/>
  <c r="H2386" i="2" s="1"/>
  <c r="N2386" i="2" s="1"/>
  <c r="D2387" i="2"/>
  <c r="H2387" i="2" s="1"/>
  <c r="N2387" i="2" s="1"/>
  <c r="D2388" i="2"/>
  <c r="H2388" i="2" s="1"/>
  <c r="N2388" i="2" s="1"/>
  <c r="D2380" i="2"/>
  <c r="H2380" i="2" s="1"/>
  <c r="N2380" i="2" s="1"/>
  <c r="D2381" i="2"/>
  <c r="H2381" i="2" s="1"/>
  <c r="D2382" i="2"/>
  <c r="H2382" i="2" s="1"/>
  <c r="N2382" i="2" s="1"/>
  <c r="D2383" i="2"/>
  <c r="H2383" i="2" s="1"/>
  <c r="N2383" i="2" s="1"/>
  <c r="D2384" i="2"/>
  <c r="H2384" i="2" s="1"/>
  <c r="N2384" i="2" s="1"/>
  <c r="D2385" i="2"/>
  <c r="H2385" i="2" s="1"/>
  <c r="N2385" i="2" s="1"/>
  <c r="D2353" i="2"/>
  <c r="H2353" i="2" s="1"/>
  <c r="N2353" i="2" s="1"/>
  <c r="D2354" i="2"/>
  <c r="H2354" i="2" s="1"/>
  <c r="N2354" i="2" s="1"/>
  <c r="D2355" i="2"/>
  <c r="H2355" i="2" s="1"/>
  <c r="N2355" i="2" s="1"/>
  <c r="D2356" i="2"/>
  <c r="H2356" i="2" s="1"/>
  <c r="D2357" i="2"/>
  <c r="H2357" i="2" s="1"/>
  <c r="N2357" i="2" s="1"/>
  <c r="D2358" i="2"/>
  <c r="H2358" i="2" s="1"/>
  <c r="N2358" i="2" s="1"/>
  <c r="D2360" i="2"/>
  <c r="H2360" i="2" s="1"/>
  <c r="N2360" i="2" s="1"/>
  <c r="D2361" i="2"/>
  <c r="H2361" i="2" s="1"/>
  <c r="N2361" i="2" s="1"/>
  <c r="D2362" i="2"/>
  <c r="H2362" i="2" s="1"/>
  <c r="N2362" i="2" s="1"/>
  <c r="D2363" i="2"/>
  <c r="H2363" i="2" s="1"/>
  <c r="N2363" i="2" s="1"/>
  <c r="D2364" i="2"/>
  <c r="H2364" i="2" s="1"/>
  <c r="D2365" i="2"/>
  <c r="H2365" i="2" s="1"/>
  <c r="N2365" i="2" s="1"/>
  <c r="D2366" i="2"/>
  <c r="H2366" i="2" s="1"/>
  <c r="N2366" i="2" s="1"/>
  <c r="D2367" i="2"/>
  <c r="H2367" i="2" s="1"/>
  <c r="N2367" i="2" s="1"/>
  <c r="D2368" i="2"/>
  <c r="H2368" i="2" s="1"/>
  <c r="N2368" i="2" s="1"/>
  <c r="D2369" i="2"/>
  <c r="H2369" i="2" s="1"/>
  <c r="N2369" i="2" s="1"/>
  <c r="D2370" i="2"/>
  <c r="H2370" i="2" s="1"/>
  <c r="N2370" i="2" s="1"/>
  <c r="D2371" i="2"/>
  <c r="H2371" i="2" s="1"/>
  <c r="D2373" i="2"/>
  <c r="H2373" i="2" s="1"/>
  <c r="N2373" i="2" s="1"/>
  <c r="D2374" i="2"/>
  <c r="H2374" i="2" s="1"/>
  <c r="N2374" i="2" s="1"/>
  <c r="D2375" i="2"/>
  <c r="H2375" i="2" s="1"/>
  <c r="N2375" i="2" s="1"/>
  <c r="D2376" i="2"/>
  <c r="H2376" i="2" s="1"/>
  <c r="D2377" i="2"/>
  <c r="H2377" i="2" s="1"/>
  <c r="D2378" i="2"/>
  <c r="H2378" i="2" s="1"/>
  <c r="D2379" i="2"/>
  <c r="H2379" i="2" s="1"/>
  <c r="N2379" i="2" s="1"/>
  <c r="D2350" i="2"/>
  <c r="H2350" i="2" s="1"/>
  <c r="N2350" i="2" s="1"/>
  <c r="D2351" i="2"/>
  <c r="H2351" i="2" s="1"/>
  <c r="N2351" i="2" s="1"/>
  <c r="D2352" i="2"/>
  <c r="H2352" i="2" s="1"/>
  <c r="N2352" i="2" s="1"/>
  <c r="D2302" i="2"/>
  <c r="H2302" i="2" s="1"/>
  <c r="N2302" i="2" s="1"/>
  <c r="D2303" i="2"/>
  <c r="H2303" i="2" s="1"/>
  <c r="D2304" i="2"/>
  <c r="H2304" i="2" s="1"/>
  <c r="D2305" i="2"/>
  <c r="H2305" i="2" s="1"/>
  <c r="N2305" i="2" s="1"/>
  <c r="D2306" i="2"/>
  <c r="H2306" i="2" s="1"/>
  <c r="D2307" i="2"/>
  <c r="H2307" i="2" s="1"/>
  <c r="N2307" i="2" s="1"/>
  <c r="D2308" i="2"/>
  <c r="H2308" i="2" s="1"/>
  <c r="N2308" i="2" s="1"/>
  <c r="D2309" i="2"/>
  <c r="H2309" i="2" s="1"/>
  <c r="N2309" i="2" s="1"/>
  <c r="D2310" i="2"/>
  <c r="H2310" i="2" s="1"/>
  <c r="N2310" i="2" s="1"/>
  <c r="D2311" i="2"/>
  <c r="H2311" i="2" s="1"/>
  <c r="N2311" i="2" s="1"/>
  <c r="D2312" i="2"/>
  <c r="H2312" i="2" s="1"/>
  <c r="N2312" i="2" s="1"/>
  <c r="D2313" i="2"/>
  <c r="H2313" i="2" s="1"/>
  <c r="N2313" i="2" s="1"/>
  <c r="D2314" i="2"/>
  <c r="H2314" i="2" s="1"/>
  <c r="N2314" i="2" s="1"/>
  <c r="D2315" i="2"/>
  <c r="H2315" i="2" s="1"/>
  <c r="N2315" i="2" s="1"/>
  <c r="D2316" i="2"/>
  <c r="H2316" i="2" s="1"/>
  <c r="D2317" i="2"/>
  <c r="H2317" i="2" s="1"/>
  <c r="N2317" i="2" s="1"/>
  <c r="D2318" i="2"/>
  <c r="H2318" i="2" s="1"/>
  <c r="N2318" i="2" s="1"/>
  <c r="D2319" i="2"/>
  <c r="H2319" i="2" s="1"/>
  <c r="N2319" i="2" s="1"/>
  <c r="D2320" i="2"/>
  <c r="H2320" i="2" s="1"/>
  <c r="N2320" i="2" s="1"/>
  <c r="D2321" i="2"/>
  <c r="H2321" i="2" s="1"/>
  <c r="N2321" i="2" s="1"/>
  <c r="D2322" i="2"/>
  <c r="H2322" i="2" s="1"/>
  <c r="N2322" i="2" s="1"/>
  <c r="D2327" i="2"/>
  <c r="H2327" i="2" s="1"/>
  <c r="D2328" i="2"/>
  <c r="H2328" i="2" s="1"/>
  <c r="N2328" i="2" s="1"/>
  <c r="D2329" i="2"/>
  <c r="H2329" i="2" s="1"/>
  <c r="D2330" i="2"/>
  <c r="H2330" i="2" s="1"/>
  <c r="N2330" i="2" s="1"/>
  <c r="D2331" i="2"/>
  <c r="H2331" i="2" s="1"/>
  <c r="N2331" i="2" s="1"/>
  <c r="D2332" i="2"/>
  <c r="H2332" i="2" s="1"/>
  <c r="N2332" i="2" s="1"/>
  <c r="D2333" i="2"/>
  <c r="H2333" i="2" s="1"/>
  <c r="N2333" i="2" s="1"/>
  <c r="D2334" i="2"/>
  <c r="H2334" i="2" s="1"/>
  <c r="N2334" i="2" s="1"/>
  <c r="D2339" i="2"/>
  <c r="H2339" i="2" s="1"/>
  <c r="N2339" i="2" s="1"/>
  <c r="D2340" i="2"/>
  <c r="H2340" i="2" s="1"/>
  <c r="N2340" i="2" s="1"/>
  <c r="D2341" i="2"/>
  <c r="H2341" i="2" s="1"/>
  <c r="D2342" i="2"/>
  <c r="H2342" i="2" s="1"/>
  <c r="N2342" i="2" s="1"/>
  <c r="D2343" i="2"/>
  <c r="H2343" i="2" s="1"/>
  <c r="D2344" i="2"/>
  <c r="H2344" i="2" s="1"/>
  <c r="D2345" i="2"/>
  <c r="H2345" i="2" s="1"/>
  <c r="N2345" i="2" s="1"/>
  <c r="D2346" i="2"/>
  <c r="H2346" i="2" s="1"/>
  <c r="D2347" i="2"/>
  <c r="H2347" i="2" s="1"/>
  <c r="N2347" i="2" s="1"/>
  <c r="D2348" i="2"/>
  <c r="H2348" i="2" s="1"/>
  <c r="N2348" i="2" s="1"/>
  <c r="D2349" i="2"/>
  <c r="H2349" i="2" s="1"/>
  <c r="N2349" i="2" s="1"/>
  <c r="D2300" i="2"/>
  <c r="H2300" i="2" s="1"/>
  <c r="N2300" i="2" s="1"/>
  <c r="D2301" i="2"/>
  <c r="H2301" i="2" s="1"/>
  <c r="D2299" i="2"/>
  <c r="H2299" i="2" s="1"/>
  <c r="N2299" i="2" s="1"/>
  <c r="D2282" i="2"/>
  <c r="H2282" i="2" s="1"/>
  <c r="N2282" i="2" s="1"/>
  <c r="D2283" i="2"/>
  <c r="H2283" i="2" s="1"/>
  <c r="N2283" i="2" s="1"/>
  <c r="D2286" i="2"/>
  <c r="H2286" i="2" s="1"/>
  <c r="D2287" i="2"/>
  <c r="H2287" i="2" s="1"/>
  <c r="N2287" i="2" s="1"/>
  <c r="D2288" i="2"/>
  <c r="H2288" i="2" s="1"/>
  <c r="D2289" i="2"/>
  <c r="H2289" i="2" s="1"/>
  <c r="N2289" i="2" s="1"/>
  <c r="D2290" i="2"/>
  <c r="H2290" i="2" s="1"/>
  <c r="N2290" i="2" s="1"/>
  <c r="D2291" i="2"/>
  <c r="H2291" i="2" s="1"/>
  <c r="N2291" i="2" s="1"/>
  <c r="D2294" i="2"/>
  <c r="H2294" i="2" s="1"/>
  <c r="N2294" i="2" s="1"/>
  <c r="D2295" i="2"/>
  <c r="H2295" i="2" s="1"/>
  <c r="D2296" i="2"/>
  <c r="H2296" i="2" s="1"/>
  <c r="N2296" i="2" s="1"/>
  <c r="D2297" i="2"/>
  <c r="H2297" i="2" s="1"/>
  <c r="D2298" i="2"/>
  <c r="H2298" i="2" s="1"/>
  <c r="N2298" i="2" s="1"/>
  <c r="D2221" i="2"/>
  <c r="H2221" i="2" s="1"/>
  <c r="N2221" i="2" s="1"/>
  <c r="D2222" i="2"/>
  <c r="H2222" i="2" s="1"/>
  <c r="N2222" i="2" s="1"/>
  <c r="D2223" i="2"/>
  <c r="H2223" i="2" s="1"/>
  <c r="N2223" i="2" s="1"/>
  <c r="D2224" i="2"/>
  <c r="H2224" i="2" s="1"/>
  <c r="N2224" i="2" s="1"/>
  <c r="D2225" i="2"/>
  <c r="H2225" i="2" s="1"/>
  <c r="N2225" i="2" s="1"/>
  <c r="D2226" i="2"/>
  <c r="H2226" i="2" s="1"/>
  <c r="N2226" i="2" s="1"/>
  <c r="D2227" i="2"/>
  <c r="H2227" i="2" s="1"/>
  <c r="N2227" i="2" s="1"/>
  <c r="D2228" i="2"/>
  <c r="H2228" i="2" s="1"/>
  <c r="N2228" i="2" s="1"/>
  <c r="D2229" i="2"/>
  <c r="H2229" i="2" s="1"/>
  <c r="N2229" i="2" s="1"/>
  <c r="D2230" i="2"/>
  <c r="H2230" i="2" s="1"/>
  <c r="N2230" i="2" s="1"/>
  <c r="D2231" i="2"/>
  <c r="H2231" i="2" s="1"/>
  <c r="N2231" i="2" s="1"/>
  <c r="D2232" i="2"/>
  <c r="H2232" i="2" s="1"/>
  <c r="N2232" i="2" s="1"/>
  <c r="D2233" i="2"/>
  <c r="H2233" i="2" s="1"/>
  <c r="N2233" i="2" s="1"/>
  <c r="D2234" i="2"/>
  <c r="H2234" i="2" s="1"/>
  <c r="N2234" i="2" s="1"/>
  <c r="D2235" i="2"/>
  <c r="H2235" i="2" s="1"/>
  <c r="N2235" i="2" s="1"/>
  <c r="D2236" i="2"/>
  <c r="H2236" i="2" s="1"/>
  <c r="N2236" i="2" s="1"/>
  <c r="D2237" i="2"/>
  <c r="H2237" i="2" s="1"/>
  <c r="N2237" i="2" s="1"/>
  <c r="D2238" i="2"/>
  <c r="H2238" i="2" s="1"/>
  <c r="N2238" i="2" s="1"/>
  <c r="D2239" i="2"/>
  <c r="H2239" i="2" s="1"/>
  <c r="N2239" i="2" s="1"/>
  <c r="D2240" i="2"/>
  <c r="H2240" i="2" s="1"/>
  <c r="N2240" i="2" s="1"/>
  <c r="D2241" i="2"/>
  <c r="H2241" i="2" s="1"/>
  <c r="N2241" i="2" s="1"/>
  <c r="D2242" i="2"/>
  <c r="H2242" i="2" s="1"/>
  <c r="N2242" i="2" s="1"/>
  <c r="D2243" i="2"/>
  <c r="H2243" i="2" s="1"/>
  <c r="N2243" i="2" s="1"/>
  <c r="D2244" i="2"/>
  <c r="H2244" i="2" s="1"/>
  <c r="N2244" i="2" s="1"/>
  <c r="D2245" i="2"/>
  <c r="H2245" i="2" s="1"/>
  <c r="N2245" i="2" s="1"/>
  <c r="D2246" i="2"/>
  <c r="H2246" i="2" s="1"/>
  <c r="N2246" i="2" s="1"/>
  <c r="D2247" i="2"/>
  <c r="H2247" i="2" s="1"/>
  <c r="N2247" i="2" s="1"/>
  <c r="D2248" i="2"/>
  <c r="H2248" i="2" s="1"/>
  <c r="N2248" i="2" s="1"/>
  <c r="D2249" i="2"/>
  <c r="H2249" i="2" s="1"/>
  <c r="N2249" i="2" s="1"/>
  <c r="D2250" i="2"/>
  <c r="H2250" i="2" s="1"/>
  <c r="N2250" i="2" s="1"/>
  <c r="D2251" i="2"/>
  <c r="H2251" i="2" s="1"/>
  <c r="N2251" i="2" s="1"/>
  <c r="D2252" i="2"/>
  <c r="H2252" i="2" s="1"/>
  <c r="N2252" i="2" s="1"/>
  <c r="D2253" i="2"/>
  <c r="H2253" i="2" s="1"/>
  <c r="N2253" i="2" s="1"/>
  <c r="D2254" i="2"/>
  <c r="H2254" i="2" s="1"/>
  <c r="N2254" i="2" s="1"/>
  <c r="D2255" i="2"/>
  <c r="H2255" i="2" s="1"/>
  <c r="N2255" i="2" s="1"/>
  <c r="D2256" i="2"/>
  <c r="H2256" i="2" s="1"/>
  <c r="N2256" i="2" s="1"/>
  <c r="D2257" i="2"/>
  <c r="H2257" i="2" s="1"/>
  <c r="N2257" i="2" s="1"/>
  <c r="D2258" i="2"/>
  <c r="H2258" i="2" s="1"/>
  <c r="N2258" i="2" s="1"/>
  <c r="D2259" i="2"/>
  <c r="H2259" i="2" s="1"/>
  <c r="N2259" i="2" s="1"/>
  <c r="D2260" i="2"/>
  <c r="H2260" i="2" s="1"/>
  <c r="N2260" i="2" s="1"/>
  <c r="D2261" i="2"/>
  <c r="H2261" i="2" s="1"/>
  <c r="N2261" i="2" s="1"/>
  <c r="D2262" i="2"/>
  <c r="H2262" i="2" s="1"/>
  <c r="N2262" i="2" s="1"/>
  <c r="D2264" i="2"/>
  <c r="H2264" i="2" s="1"/>
  <c r="P2264" i="2" s="1"/>
  <c r="D2265" i="2"/>
  <c r="H2265" i="2" s="1"/>
  <c r="N2265" i="2" s="1"/>
  <c r="D2218" i="2"/>
  <c r="H2218" i="2" s="1"/>
  <c r="N2218" i="2" s="1"/>
  <c r="D2277" i="2"/>
  <c r="H2277" i="2" s="1"/>
  <c r="N2277" i="2" s="1"/>
  <c r="D2278" i="2"/>
  <c r="H2278" i="2" s="1"/>
  <c r="N2278" i="2" s="1"/>
  <c r="D2279" i="2"/>
  <c r="H2279" i="2" s="1"/>
  <c r="N2279" i="2" s="1"/>
  <c r="D2280" i="2"/>
  <c r="H2280" i="2" s="1"/>
  <c r="N2280" i="2" s="1"/>
  <c r="D2172" i="2"/>
  <c r="H2172" i="2" s="1"/>
  <c r="N2172" i="2" s="1"/>
  <c r="D2173" i="2"/>
  <c r="H2173" i="2" s="1"/>
  <c r="N2173" i="2" s="1"/>
  <c r="D2219" i="2"/>
  <c r="H2219" i="2" s="1"/>
  <c r="N2219" i="2" s="1"/>
  <c r="D2220" i="2"/>
  <c r="H2220" i="2" s="1"/>
  <c r="N2220" i="2" s="1"/>
  <c r="D2217" i="2"/>
  <c r="H2217" i="2" s="1"/>
  <c r="N2217" i="2" s="1"/>
  <c r="D2215" i="2"/>
  <c r="H2215" i="2" s="1"/>
  <c r="N2215" i="2" s="1"/>
  <c r="D2214" i="2"/>
  <c r="H2214" i="2" s="1"/>
  <c r="N2214" i="2" s="1"/>
  <c r="D2266" i="2"/>
  <c r="H2266" i="2" s="1"/>
  <c r="N2266" i="2" s="1"/>
  <c r="D2267" i="2"/>
  <c r="H2267" i="2" s="1"/>
  <c r="N2267" i="2" s="1"/>
  <c r="D2268" i="2"/>
  <c r="H2268" i="2" s="1"/>
  <c r="N2268" i="2" s="1"/>
  <c r="D2270" i="2"/>
  <c r="H2270" i="2" s="1"/>
  <c r="N2270" i="2" s="1"/>
  <c r="D2271" i="2"/>
  <c r="H2271" i="2" s="1"/>
  <c r="N2271" i="2" s="1"/>
  <c r="D2272" i="2"/>
  <c r="H2272" i="2" s="1"/>
  <c r="N2272" i="2" s="1"/>
  <c r="D2273" i="2"/>
  <c r="H2273" i="2" s="1"/>
  <c r="N2273" i="2" s="1"/>
  <c r="D2274" i="2"/>
  <c r="H2274" i="2" s="1"/>
  <c r="N2274" i="2" s="1"/>
  <c r="D2275" i="2"/>
  <c r="H2275" i="2" s="1"/>
  <c r="N2275" i="2" s="1"/>
  <c r="D2276" i="2"/>
  <c r="H2276" i="2" s="1"/>
  <c r="N2276" i="2" s="1"/>
  <c r="D2177" i="2"/>
  <c r="H2177" i="2" s="1"/>
  <c r="N2177" i="2" s="1"/>
  <c r="D2178" i="2"/>
  <c r="H2178" i="2" s="1"/>
  <c r="D2179" i="2"/>
  <c r="H2179" i="2" s="1"/>
  <c r="N2179" i="2" s="1"/>
  <c r="D2180" i="2"/>
  <c r="H2180" i="2" s="1"/>
  <c r="N2180" i="2" s="1"/>
  <c r="D2181" i="2"/>
  <c r="H2181" i="2" s="1"/>
  <c r="N2181" i="2" s="1"/>
  <c r="D2182" i="2"/>
  <c r="H2182" i="2" s="1"/>
  <c r="N2182" i="2" s="1"/>
  <c r="D2183" i="2"/>
  <c r="H2183" i="2" s="1"/>
  <c r="N2183" i="2" s="1"/>
  <c r="D2184" i="2"/>
  <c r="H2184" i="2" s="1"/>
  <c r="N2184" i="2" s="1"/>
  <c r="D2185" i="2"/>
  <c r="H2185" i="2" s="1"/>
  <c r="N2185" i="2" s="1"/>
  <c r="D2186" i="2"/>
  <c r="H2186" i="2" s="1"/>
  <c r="N2186" i="2" s="1"/>
  <c r="D2187" i="2"/>
  <c r="H2187" i="2" s="1"/>
  <c r="N2187" i="2" s="1"/>
  <c r="D2188" i="2"/>
  <c r="H2188" i="2" s="1"/>
  <c r="N2188" i="2" s="1"/>
  <c r="D2189" i="2"/>
  <c r="H2189" i="2" s="1"/>
  <c r="N2189" i="2" s="1"/>
  <c r="D2190" i="2"/>
  <c r="H2190" i="2" s="1"/>
  <c r="N2190" i="2" s="1"/>
  <c r="D2191" i="2"/>
  <c r="H2191" i="2" s="1"/>
  <c r="N2191" i="2" s="1"/>
  <c r="D2192" i="2"/>
  <c r="H2192" i="2" s="1"/>
  <c r="N2192" i="2" s="1"/>
  <c r="D2193" i="2"/>
  <c r="H2193" i="2" s="1"/>
  <c r="N2193" i="2" s="1"/>
  <c r="D2194" i="2"/>
  <c r="H2194" i="2" s="1"/>
  <c r="D2263" i="2"/>
  <c r="H2263" i="2" s="1"/>
  <c r="N2263" i="2" s="1"/>
  <c r="D2195" i="2"/>
  <c r="H2195" i="2" s="1"/>
  <c r="D2196" i="2"/>
  <c r="H2196" i="2" s="1"/>
  <c r="D2197" i="2"/>
  <c r="H2197" i="2" s="1"/>
  <c r="D2198" i="2"/>
  <c r="H2198" i="2" s="1"/>
  <c r="D2199" i="2"/>
  <c r="H2199" i="2" s="1"/>
  <c r="D2269" i="2"/>
  <c r="H2269" i="2" s="1"/>
  <c r="N2269" i="2" s="1"/>
  <c r="D2200" i="2"/>
  <c r="H2200" i="2" s="1"/>
  <c r="N2200" i="2" s="1"/>
  <c r="D2201" i="2"/>
  <c r="H2201" i="2" s="1"/>
  <c r="N2201" i="2" s="1"/>
  <c r="D2202" i="2"/>
  <c r="H2202" i="2" s="1"/>
  <c r="D2203" i="2"/>
  <c r="H2203" i="2" s="1"/>
  <c r="N2203" i="2" s="1"/>
  <c r="D2204" i="2"/>
  <c r="H2204" i="2" s="1"/>
  <c r="N2204" i="2" s="1"/>
  <c r="D2205" i="2"/>
  <c r="H2205" i="2" s="1"/>
  <c r="D2206" i="2"/>
  <c r="H2206" i="2" s="1"/>
  <c r="N2206" i="2" s="1"/>
  <c r="D2207" i="2"/>
  <c r="H2207" i="2" s="1"/>
  <c r="N2207" i="2" s="1"/>
  <c r="D2208" i="2"/>
  <c r="H2208" i="2" s="1"/>
  <c r="P2208" i="2" s="1"/>
  <c r="D2209" i="2"/>
  <c r="H2209" i="2" s="1"/>
  <c r="N2209" i="2" s="1"/>
  <c r="D2210" i="2"/>
  <c r="H2210" i="2" s="1"/>
  <c r="N2210" i="2" s="1"/>
  <c r="D2216" i="2"/>
  <c r="H2216" i="2" s="1"/>
  <c r="N2216" i="2" s="1"/>
  <c r="D2211" i="2"/>
  <c r="H2211" i="2" s="1"/>
  <c r="N2211" i="2" s="1"/>
  <c r="D2212" i="2"/>
  <c r="H2212" i="2" s="1"/>
  <c r="D2213" i="2"/>
  <c r="H2213" i="2" s="1"/>
  <c r="N2213" i="2" s="1"/>
  <c r="D2169" i="2"/>
  <c r="H2169" i="2" s="1"/>
  <c r="N2169" i="2" s="1"/>
  <c r="D2281" i="2"/>
  <c r="H2281" i="2" s="1"/>
  <c r="N2281" i="2" s="1"/>
  <c r="D2174" i="2"/>
  <c r="H2174" i="2" s="1"/>
  <c r="P2174" i="2" s="1"/>
  <c r="D2175" i="2"/>
  <c r="H2175" i="2" s="1"/>
  <c r="N2175" i="2" s="1"/>
  <c r="D2176" i="2"/>
  <c r="H2176" i="2" s="1"/>
  <c r="N2176" i="2" s="1"/>
  <c r="D2170" i="2"/>
  <c r="H2170" i="2" s="1"/>
  <c r="N2170" i="2" s="1"/>
  <c r="D2124" i="2"/>
  <c r="H2124" i="2" s="1"/>
  <c r="N2124" i="2" s="1"/>
  <c r="D2126" i="2"/>
  <c r="H2126" i="2" s="1"/>
  <c r="N2126" i="2" s="1"/>
  <c r="D2127" i="2"/>
  <c r="H2127" i="2" s="1"/>
  <c r="N2127" i="2" s="1"/>
  <c r="D2128" i="2"/>
  <c r="H2128" i="2" s="1"/>
  <c r="N2128" i="2" s="1"/>
  <c r="D2129" i="2"/>
  <c r="H2129" i="2" s="1"/>
  <c r="N2129" i="2" s="1"/>
  <c r="D2130" i="2"/>
  <c r="H2130" i="2" s="1"/>
  <c r="N2130" i="2" s="1"/>
  <c r="D2131" i="2"/>
  <c r="H2131" i="2" s="1"/>
  <c r="N2131" i="2" s="1"/>
  <c r="D2132" i="2"/>
  <c r="H2132" i="2" s="1"/>
  <c r="N2132" i="2" s="1"/>
  <c r="D2133" i="2"/>
  <c r="H2133" i="2" s="1"/>
  <c r="N2133" i="2" s="1"/>
  <c r="D2134" i="2"/>
  <c r="H2134" i="2" s="1"/>
  <c r="N2134" i="2" s="1"/>
  <c r="D2135" i="2"/>
  <c r="H2135" i="2" s="1"/>
  <c r="N2135" i="2" s="1"/>
  <c r="D2136" i="2"/>
  <c r="H2136" i="2" s="1"/>
  <c r="N2136" i="2" s="1"/>
  <c r="D2137" i="2"/>
  <c r="H2137" i="2" s="1"/>
  <c r="N2137" i="2" s="1"/>
  <c r="D2138" i="2"/>
  <c r="H2138" i="2" s="1"/>
  <c r="N2138" i="2" s="1"/>
  <c r="D2139" i="2"/>
  <c r="H2139" i="2" s="1"/>
  <c r="N2139" i="2" s="1"/>
  <c r="D2140" i="2"/>
  <c r="H2140" i="2" s="1"/>
  <c r="N2140" i="2" s="1"/>
  <c r="D2141" i="2"/>
  <c r="H2141" i="2" s="1"/>
  <c r="N2141" i="2" s="1"/>
  <c r="D2142" i="2"/>
  <c r="H2142" i="2" s="1"/>
  <c r="N2142" i="2" s="1"/>
  <c r="D2143" i="2"/>
  <c r="H2143" i="2" s="1"/>
  <c r="N2143" i="2" s="1"/>
  <c r="D2144" i="2"/>
  <c r="H2144" i="2" s="1"/>
  <c r="N2144" i="2" s="1"/>
  <c r="D2145" i="2"/>
  <c r="H2145" i="2" s="1"/>
  <c r="N2145" i="2" s="1"/>
  <c r="D2146" i="2"/>
  <c r="H2146" i="2" s="1"/>
  <c r="N2146" i="2" s="1"/>
  <c r="D2147" i="2"/>
  <c r="H2147" i="2" s="1"/>
  <c r="N2147" i="2" s="1"/>
  <c r="D2148" i="2"/>
  <c r="H2148" i="2" s="1"/>
  <c r="N2148" i="2" s="1"/>
  <c r="D2149" i="2"/>
  <c r="H2149" i="2" s="1"/>
  <c r="N2149" i="2" s="1"/>
  <c r="D2150" i="2"/>
  <c r="H2150" i="2" s="1"/>
  <c r="N2150" i="2" s="1"/>
  <c r="D2151" i="2"/>
  <c r="H2151" i="2" s="1"/>
  <c r="N2151" i="2" s="1"/>
  <c r="D2152" i="2"/>
  <c r="H2152" i="2" s="1"/>
  <c r="N2152" i="2" s="1"/>
  <c r="D2153" i="2"/>
  <c r="H2153" i="2" s="1"/>
  <c r="N2153" i="2" s="1"/>
  <c r="D2154" i="2"/>
  <c r="H2154" i="2" s="1"/>
  <c r="N2154" i="2" s="1"/>
  <c r="D2155" i="2"/>
  <c r="H2155" i="2" s="1"/>
  <c r="N2155" i="2" s="1"/>
  <c r="D2156" i="2"/>
  <c r="H2156" i="2" s="1"/>
  <c r="N2156" i="2" s="1"/>
  <c r="D2157" i="2"/>
  <c r="H2157" i="2" s="1"/>
  <c r="N2157" i="2" s="1"/>
  <c r="D2072" i="2"/>
  <c r="H2072" i="2" s="1"/>
  <c r="D2158" i="2"/>
  <c r="H2158" i="2" s="1"/>
  <c r="N2158" i="2" s="1"/>
  <c r="D2159" i="2"/>
  <c r="H2159" i="2" s="1"/>
  <c r="N2159" i="2" s="1"/>
  <c r="D2160" i="2"/>
  <c r="H2160" i="2" s="1"/>
  <c r="D2161" i="2"/>
  <c r="H2161" i="2" s="1"/>
  <c r="D2162" i="2"/>
  <c r="H2162" i="2" s="1"/>
  <c r="D2163" i="2"/>
  <c r="H2163" i="2" s="1"/>
  <c r="D2079" i="2"/>
  <c r="H2079" i="2" s="1"/>
  <c r="N2079" i="2" s="1"/>
  <c r="D2164" i="2"/>
  <c r="H2164" i="2" s="1"/>
  <c r="D2165" i="2"/>
  <c r="H2165" i="2" s="1"/>
  <c r="D2166" i="2"/>
  <c r="H2166" i="2" s="1"/>
  <c r="N2166" i="2" s="1"/>
  <c r="D2167" i="2"/>
  <c r="H2167" i="2" s="1"/>
  <c r="N2167" i="2" s="1"/>
  <c r="D2168" i="2"/>
  <c r="H2168" i="2" s="1"/>
  <c r="D2171" i="2"/>
  <c r="H2171" i="2" s="1"/>
  <c r="D2121" i="2"/>
  <c r="H2121" i="2" s="1"/>
  <c r="N2121" i="2" s="1"/>
  <c r="D2125" i="2"/>
  <c r="H2125" i="2" s="1"/>
  <c r="N2125" i="2" s="1"/>
  <c r="D2122" i="2"/>
  <c r="H2122" i="2" s="1"/>
  <c r="N2122" i="2" s="1"/>
  <c r="D2123" i="2"/>
  <c r="H2123" i="2" s="1"/>
  <c r="D2070" i="2"/>
  <c r="H2070" i="2" s="1"/>
  <c r="N2070" i="2" s="1"/>
  <c r="D2071" i="2"/>
  <c r="H2071" i="2" s="1"/>
  <c r="D2078" i="2"/>
  <c r="H2078" i="2" s="1"/>
  <c r="N2078" i="2" s="1"/>
  <c r="D2085" i="2"/>
  <c r="H2085" i="2" s="1"/>
  <c r="D2086" i="2"/>
  <c r="H2086" i="2" s="1"/>
  <c r="N2086" i="2" s="1"/>
  <c r="D2087" i="2"/>
  <c r="H2087" i="2" s="1"/>
  <c r="N2087" i="2" s="1"/>
  <c r="D2088" i="2"/>
  <c r="H2088" i="2" s="1"/>
  <c r="D2089" i="2"/>
  <c r="H2089" i="2" s="1"/>
  <c r="N2089" i="2" s="1"/>
  <c r="D2090" i="2"/>
  <c r="H2090" i="2" s="1"/>
  <c r="N2090" i="2" s="1"/>
  <c r="D2091" i="2"/>
  <c r="H2091" i="2" s="1"/>
  <c r="D2092" i="2"/>
  <c r="H2092" i="2" s="1"/>
  <c r="N2092" i="2" s="1"/>
  <c r="D2093" i="2"/>
  <c r="H2093" i="2" s="1"/>
  <c r="N2093" i="2" s="1"/>
  <c r="D2094" i="2"/>
  <c r="H2094" i="2" s="1"/>
  <c r="P2094" i="2" s="1"/>
  <c r="D2095" i="2"/>
  <c r="H2095" i="2" s="1"/>
  <c r="N2095" i="2" s="1"/>
  <c r="D2096" i="2"/>
  <c r="H2096" i="2" s="1"/>
  <c r="N2096" i="2" s="1"/>
  <c r="D2097" i="2"/>
  <c r="H2097" i="2" s="1"/>
  <c r="N2097" i="2" s="1"/>
  <c r="D2098" i="2"/>
  <c r="H2098" i="2" s="1"/>
  <c r="N2098" i="2" s="1"/>
  <c r="D2099" i="2"/>
  <c r="H2099" i="2" s="1"/>
  <c r="N2099" i="2" s="1"/>
  <c r="D2100" i="2"/>
  <c r="H2100" i="2" s="1"/>
  <c r="N2100" i="2" s="1"/>
  <c r="D2101" i="2"/>
  <c r="H2101" i="2" s="1"/>
  <c r="N2101" i="2" s="1"/>
  <c r="D2102" i="2"/>
  <c r="H2102" i="2" s="1"/>
  <c r="N2102" i="2" s="1"/>
  <c r="D2103" i="2"/>
  <c r="H2103" i="2" s="1"/>
  <c r="N2103" i="2" s="1"/>
  <c r="D2104" i="2"/>
  <c r="H2104" i="2" s="1"/>
  <c r="N2104" i="2" s="1"/>
  <c r="D2105" i="2"/>
  <c r="H2105" i="2" s="1"/>
  <c r="D2106" i="2"/>
  <c r="H2106" i="2" s="1"/>
  <c r="D2107" i="2"/>
  <c r="H2107" i="2" s="1"/>
  <c r="D2108" i="2"/>
  <c r="H2108" i="2" s="1"/>
  <c r="D2109" i="2"/>
  <c r="H2109" i="2" s="1"/>
  <c r="D2110" i="2"/>
  <c r="H2110" i="2" s="1"/>
  <c r="D2111" i="2"/>
  <c r="H2111" i="2" s="1"/>
  <c r="N2111" i="2" s="1"/>
  <c r="D2112" i="2"/>
  <c r="H2112" i="2" s="1"/>
  <c r="N2112" i="2" s="1"/>
  <c r="D2113" i="2"/>
  <c r="H2113" i="2" s="1"/>
  <c r="D2114" i="2"/>
  <c r="H2114" i="2" s="1"/>
  <c r="N2114" i="2" s="1"/>
  <c r="D2115" i="2"/>
  <c r="H2115" i="2" s="1"/>
  <c r="N2115" i="2" s="1"/>
  <c r="D2116" i="2"/>
  <c r="H2116" i="2" s="1"/>
  <c r="D2117" i="2"/>
  <c r="H2117" i="2" s="1"/>
  <c r="N2117" i="2" s="1"/>
  <c r="D2118" i="2"/>
  <c r="H2118" i="2" s="1"/>
  <c r="N2118" i="2" s="1"/>
  <c r="D2119" i="2"/>
  <c r="H2119" i="2" s="1"/>
  <c r="P2119" i="2" s="1"/>
  <c r="D2120" i="2"/>
  <c r="H2120" i="2" s="1"/>
  <c r="N2120" i="2" s="1"/>
  <c r="D2067" i="2"/>
  <c r="H2067" i="2" s="1"/>
  <c r="N2067" i="2" s="1"/>
  <c r="D2068" i="2"/>
  <c r="H2068" i="2" s="1"/>
  <c r="N2068" i="2" s="1"/>
  <c r="D2069" i="2"/>
  <c r="H2069" i="2" s="1"/>
  <c r="N2069" i="2" s="1"/>
  <c r="D2049" i="2"/>
  <c r="H2049" i="2" s="1"/>
  <c r="D2050" i="2"/>
  <c r="H2050" i="2" s="1"/>
  <c r="D2051" i="2"/>
  <c r="H2051" i="2" s="1"/>
  <c r="D2052" i="2"/>
  <c r="H2052" i="2" s="1"/>
  <c r="D2053" i="2"/>
  <c r="H2053" i="2" s="1"/>
  <c r="D2054" i="2"/>
  <c r="H2054" i="2" s="1"/>
  <c r="D2055" i="2"/>
  <c r="H2055" i="2" s="1"/>
  <c r="N2055" i="2" s="1"/>
  <c r="D2056" i="2"/>
  <c r="H2056" i="2" s="1"/>
  <c r="N2056" i="2" s="1"/>
  <c r="D2057" i="2"/>
  <c r="H2057" i="2" s="1"/>
  <c r="D2058" i="2"/>
  <c r="H2058" i="2" s="1"/>
  <c r="N2058" i="2" s="1"/>
  <c r="D2059" i="2"/>
  <c r="H2059" i="2" s="1"/>
  <c r="N2059" i="2" s="1"/>
  <c r="D2060" i="2"/>
  <c r="H2060" i="2" s="1"/>
  <c r="D2061" i="2"/>
  <c r="H2061" i="2" s="1"/>
  <c r="N2061" i="2" s="1"/>
  <c r="D2062" i="2"/>
  <c r="H2062" i="2" s="1"/>
  <c r="N2062" i="2" s="1"/>
  <c r="D2063" i="2"/>
  <c r="H2063" i="2" s="1"/>
  <c r="P2063" i="2" s="1"/>
  <c r="D2064" i="2"/>
  <c r="H2064" i="2" s="1"/>
  <c r="N2064" i="2" s="1"/>
  <c r="D2065" i="2"/>
  <c r="H2065" i="2" s="1"/>
  <c r="N2065" i="2" s="1"/>
  <c r="D2066" i="2"/>
  <c r="H2066" i="2" s="1"/>
  <c r="N2066" i="2" s="1"/>
  <c r="D2045" i="2"/>
  <c r="H2045" i="2" s="1"/>
  <c r="N2045" i="2" s="1"/>
  <c r="D2046" i="2"/>
  <c r="H2046" i="2" s="1"/>
  <c r="N2046" i="2" s="1"/>
  <c r="D2047" i="2"/>
  <c r="H2047" i="2" s="1"/>
  <c r="N2047" i="2" s="1"/>
  <c r="D2048" i="2"/>
  <c r="H2048" i="2" s="1"/>
  <c r="N2048" i="2" s="1"/>
  <c r="D2025" i="2"/>
  <c r="H2025" i="2" s="1"/>
  <c r="P2025" i="2" s="1"/>
  <c r="D2026" i="2"/>
  <c r="H2026" i="2" s="1"/>
  <c r="D2027" i="2"/>
  <c r="H2027" i="2" s="1"/>
  <c r="D2028" i="2"/>
  <c r="H2028" i="2" s="1"/>
  <c r="D2029" i="2"/>
  <c r="H2029" i="2" s="1"/>
  <c r="D2030" i="2"/>
  <c r="H2030" i="2" s="1"/>
  <c r="D2031" i="2"/>
  <c r="H2031" i="2" s="1"/>
  <c r="N2031" i="2" s="1"/>
  <c r="D2032" i="2"/>
  <c r="H2032" i="2" s="1"/>
  <c r="N2032" i="2" s="1"/>
  <c r="D2033" i="2"/>
  <c r="H2033" i="2" s="1"/>
  <c r="N2033" i="2" s="1"/>
  <c r="D2034" i="2"/>
  <c r="H2034" i="2" s="1"/>
  <c r="N2034" i="2" s="1"/>
  <c r="D2035" i="2"/>
  <c r="H2035" i="2" s="1"/>
  <c r="N2035" i="2" s="1"/>
  <c r="D2036" i="2"/>
  <c r="H2036" i="2" s="1"/>
  <c r="N2036" i="2" s="1"/>
  <c r="D2037" i="2"/>
  <c r="H2037" i="2" s="1"/>
  <c r="N2037" i="2" s="1"/>
  <c r="D2038" i="2"/>
  <c r="H2038" i="2" s="1"/>
  <c r="N2038" i="2" s="1"/>
  <c r="D2039" i="2"/>
  <c r="H2039" i="2" s="1"/>
  <c r="P2039" i="2" s="1"/>
  <c r="D2040" i="2"/>
  <c r="H2040" i="2" s="1"/>
  <c r="N2040" i="2" s="1"/>
  <c r="D2041" i="2"/>
  <c r="H2041" i="2" s="1"/>
  <c r="N2041" i="2" s="1"/>
  <c r="D2042" i="2"/>
  <c r="H2042" i="2" s="1"/>
  <c r="N2042" i="2" s="1"/>
  <c r="D2043" i="2"/>
  <c r="H2043" i="2" s="1"/>
  <c r="N2043" i="2" s="1"/>
  <c r="D2044" i="2"/>
  <c r="H2044" i="2" s="1"/>
  <c r="N2044" i="2" s="1"/>
  <c r="D2021" i="2"/>
  <c r="H2021" i="2" s="1"/>
  <c r="D2022" i="2"/>
  <c r="H2022" i="2" s="1"/>
  <c r="D2023" i="2"/>
  <c r="H2023" i="2" s="1"/>
  <c r="D2024" i="2"/>
  <c r="H2024" i="2" s="1"/>
  <c r="P2024" i="2" s="1"/>
  <c r="D2014" i="2"/>
  <c r="H2014" i="2" s="1"/>
  <c r="N2014" i="2" s="1"/>
  <c r="D2015" i="2"/>
  <c r="H2015" i="2" s="1"/>
  <c r="N2015" i="2" s="1"/>
  <c r="D2016" i="2"/>
  <c r="H2016" i="2" s="1"/>
  <c r="N2016" i="2" s="1"/>
  <c r="D2017" i="2"/>
  <c r="H2017" i="2" s="1"/>
  <c r="N2017" i="2" s="1"/>
  <c r="D2018" i="2"/>
  <c r="H2018" i="2" s="1"/>
  <c r="N2018" i="2" s="1"/>
  <c r="D2019" i="2"/>
  <c r="H2019" i="2" s="1"/>
  <c r="N2019" i="2" s="1"/>
  <c r="D2020" i="2"/>
  <c r="H2020" i="2" s="1"/>
  <c r="N2020" i="2" s="1"/>
  <c r="D1942" i="2"/>
  <c r="H1942" i="2" s="1"/>
  <c r="N1942" i="2" s="1"/>
  <c r="D1943" i="2"/>
  <c r="H1943" i="2" s="1"/>
  <c r="P1943" i="2" s="1"/>
  <c r="D1944" i="2"/>
  <c r="H1944" i="2" s="1"/>
  <c r="N1944" i="2" s="1"/>
  <c r="D1945" i="2"/>
  <c r="H1945" i="2" s="1"/>
  <c r="N1945" i="2" s="1"/>
  <c r="D1946" i="2"/>
  <c r="H1946" i="2" s="1"/>
  <c r="N1946" i="2" s="1"/>
  <c r="D1947" i="2"/>
  <c r="H1947" i="2" s="1"/>
  <c r="N1947" i="2" s="1"/>
  <c r="D1948" i="2"/>
  <c r="H1948" i="2" s="1"/>
  <c r="N1948" i="2" s="1"/>
  <c r="D1949" i="2"/>
  <c r="H1949" i="2" s="1"/>
  <c r="N1949" i="2" s="1"/>
  <c r="D1950" i="2"/>
  <c r="H1950" i="2" s="1"/>
  <c r="N1950" i="2" s="1"/>
  <c r="D1951" i="2"/>
  <c r="H1951" i="2" s="1"/>
  <c r="N1951" i="2" s="1"/>
  <c r="D1952" i="2"/>
  <c r="H1952" i="2" s="1"/>
  <c r="D1953" i="2"/>
  <c r="H1953" i="2" s="1"/>
  <c r="D1954" i="2"/>
  <c r="H1954" i="2" s="1"/>
  <c r="N1954" i="2" s="1"/>
  <c r="D1955" i="2"/>
  <c r="H1955" i="2" s="1"/>
  <c r="N1955" i="2" s="1"/>
  <c r="D1956" i="2"/>
  <c r="H1956" i="2" s="1"/>
  <c r="N1956" i="2" s="1"/>
  <c r="D1957" i="2"/>
  <c r="H1957" i="2" s="1"/>
  <c r="N1957" i="2" s="1"/>
  <c r="D1958" i="2"/>
  <c r="H1958" i="2" s="1"/>
  <c r="N1958" i="2" s="1"/>
  <c r="D1959" i="2"/>
  <c r="H1959" i="2" s="1"/>
  <c r="N1959" i="2" s="1"/>
  <c r="D1960" i="2"/>
  <c r="H1960" i="2" s="1"/>
  <c r="N1960" i="2" s="1"/>
  <c r="D1961" i="2"/>
  <c r="H1961" i="2" s="1"/>
  <c r="D1962" i="2"/>
  <c r="H1962" i="2" s="1"/>
  <c r="D1963" i="2"/>
  <c r="H1963" i="2" s="1"/>
  <c r="D1964" i="2"/>
  <c r="H1964" i="2" s="1"/>
  <c r="D1965" i="2"/>
  <c r="H1965" i="2" s="1"/>
  <c r="D1966" i="2"/>
  <c r="H1966" i="2" s="1"/>
  <c r="D1967" i="2"/>
  <c r="H1967" i="2" s="1"/>
  <c r="N1967" i="2" s="1"/>
  <c r="D1968" i="2"/>
  <c r="H1968" i="2" s="1"/>
  <c r="N1968" i="2" s="1"/>
  <c r="D1969" i="2"/>
  <c r="H1969" i="2" s="1"/>
  <c r="N1969" i="2" s="1"/>
  <c r="D1970" i="2"/>
  <c r="H1970" i="2" s="1"/>
  <c r="D1971" i="2"/>
  <c r="H1971" i="2" s="1"/>
  <c r="N1971" i="2" s="1"/>
  <c r="D1972" i="2"/>
  <c r="H1972" i="2" s="1"/>
  <c r="N1972" i="2" s="1"/>
  <c r="D1973" i="2"/>
  <c r="H1973" i="2" s="1"/>
  <c r="D1974" i="2"/>
  <c r="H1974" i="2" s="1"/>
  <c r="N1974" i="2" s="1"/>
  <c r="D1975" i="2"/>
  <c r="H1975" i="2" s="1"/>
  <c r="P1975" i="2" s="1"/>
  <c r="D1976" i="2"/>
  <c r="H1976" i="2" s="1"/>
  <c r="N1976" i="2" s="1"/>
  <c r="D1977" i="2"/>
  <c r="H1977" i="2" s="1"/>
  <c r="N1977" i="2" s="1"/>
  <c r="D1978" i="2"/>
  <c r="H1978" i="2" s="1"/>
  <c r="N1978" i="2" s="1"/>
  <c r="D1979" i="2"/>
  <c r="H1979" i="2" s="1"/>
  <c r="N1979" i="2" s="1"/>
  <c r="D1980" i="2"/>
  <c r="H1980" i="2" s="1"/>
  <c r="N1980" i="2" s="1"/>
  <c r="D1981" i="2"/>
  <c r="H1981" i="2" s="1"/>
  <c r="N1981" i="2" s="1"/>
  <c r="D1982" i="2"/>
  <c r="H1982" i="2" s="1"/>
  <c r="N1982" i="2" s="1"/>
  <c r="D1983" i="2"/>
  <c r="H1983" i="2" s="1"/>
  <c r="N1983" i="2" s="1"/>
  <c r="D1984" i="2"/>
  <c r="H1984" i="2" s="1"/>
  <c r="N1984" i="2" s="1"/>
  <c r="D1985" i="2"/>
  <c r="H1985" i="2" s="1"/>
  <c r="N1985" i="2" s="1"/>
  <c r="D1986" i="2"/>
  <c r="H1986" i="2" s="1"/>
  <c r="N1986" i="2" s="1"/>
  <c r="D1987" i="2"/>
  <c r="H1987" i="2" s="1"/>
  <c r="N1987" i="2" s="1"/>
  <c r="D1988" i="2"/>
  <c r="H1988" i="2" s="1"/>
  <c r="N1988" i="2" s="1"/>
  <c r="D1989" i="2"/>
  <c r="H1989" i="2" s="1"/>
  <c r="N1989" i="2" s="1"/>
  <c r="D1990" i="2"/>
  <c r="H1990" i="2" s="1"/>
  <c r="N1990" i="2" s="1"/>
  <c r="D1991" i="2"/>
  <c r="H1991" i="2" s="1"/>
  <c r="N1991" i="2" s="1"/>
  <c r="D1992" i="2"/>
  <c r="H1992" i="2" s="1"/>
  <c r="N1992" i="2" s="1"/>
  <c r="D1993" i="2"/>
  <c r="H1993" i="2" s="1"/>
  <c r="D1994" i="2"/>
  <c r="H1994" i="2" s="1"/>
  <c r="D1995" i="2"/>
  <c r="H1995" i="2" s="1"/>
  <c r="D1996" i="2"/>
  <c r="H1996" i="2" s="1"/>
  <c r="D1997" i="2"/>
  <c r="H1997" i="2" s="1"/>
  <c r="D1998" i="2"/>
  <c r="H1998" i="2" s="1"/>
  <c r="D1999" i="2"/>
  <c r="H1999" i="2" s="1"/>
  <c r="N1999" i="2" s="1"/>
  <c r="D2000" i="2"/>
  <c r="H2000" i="2" s="1"/>
  <c r="N2000" i="2" s="1"/>
  <c r="D2001" i="2"/>
  <c r="H2001" i="2" s="1"/>
  <c r="N2001" i="2" s="1"/>
  <c r="D2002" i="2"/>
  <c r="H2002" i="2" s="1"/>
  <c r="D2003" i="2"/>
  <c r="H2003" i="2" s="1"/>
  <c r="N2003" i="2" s="1"/>
  <c r="D2004" i="2"/>
  <c r="H2004" i="2" s="1"/>
  <c r="N2004" i="2" s="1"/>
  <c r="D2005" i="2"/>
  <c r="H2005" i="2" s="1"/>
  <c r="D2006" i="2"/>
  <c r="H2006" i="2" s="1"/>
  <c r="N2006" i="2" s="1"/>
  <c r="D2007" i="2"/>
  <c r="H2007" i="2" s="1"/>
  <c r="D2008" i="2"/>
  <c r="H2008" i="2" s="1"/>
  <c r="N2008" i="2" s="1"/>
  <c r="D2009" i="2"/>
  <c r="H2009" i="2" s="1"/>
  <c r="N2009" i="2" s="1"/>
  <c r="D2010" i="2"/>
  <c r="H2010" i="2" s="1"/>
  <c r="N2010" i="2" s="1"/>
  <c r="D2011" i="2"/>
  <c r="H2011" i="2" s="1"/>
  <c r="N2011" i="2" s="1"/>
  <c r="D2012" i="2"/>
  <c r="H2012" i="2" s="1"/>
  <c r="N2012" i="2" s="1"/>
  <c r="D2013" i="2"/>
  <c r="H2013" i="2" s="1"/>
  <c r="N2013" i="2" s="1"/>
  <c r="D1941" i="2"/>
  <c r="H1941" i="2" s="1"/>
  <c r="D1937" i="2"/>
  <c r="H1937" i="2" s="1"/>
  <c r="N1937" i="2" s="1"/>
  <c r="D1938" i="2"/>
  <c r="H1938" i="2" s="1"/>
  <c r="D1939" i="2"/>
  <c r="H1939" i="2" s="1"/>
  <c r="N1939" i="2" s="1"/>
  <c r="D1940" i="2"/>
  <c r="H1940" i="2" s="1"/>
  <c r="N1940" i="2" s="1"/>
  <c r="D1887" i="2"/>
  <c r="H1887" i="2" s="1"/>
  <c r="N1887" i="2" s="1"/>
  <c r="D1888" i="2"/>
  <c r="H1888" i="2" s="1"/>
  <c r="N1888" i="2" s="1"/>
  <c r="D1889" i="2"/>
  <c r="H1889" i="2" s="1"/>
  <c r="N1889" i="2" s="1"/>
  <c r="D1890" i="2"/>
  <c r="H1890" i="2" s="1"/>
  <c r="N1890" i="2" s="1"/>
  <c r="D1891" i="2"/>
  <c r="H1891" i="2" s="1"/>
  <c r="D1892" i="2"/>
  <c r="H1892" i="2" s="1"/>
  <c r="D1893" i="2"/>
  <c r="H1893" i="2" s="1"/>
  <c r="D1894" i="2"/>
  <c r="H1894" i="2" s="1"/>
  <c r="D1895" i="2"/>
  <c r="H1895" i="2" s="1"/>
  <c r="D1896" i="2"/>
  <c r="H1896" i="2" s="1"/>
  <c r="D1897" i="2"/>
  <c r="H1897" i="2" s="1"/>
  <c r="N1897" i="2" s="1"/>
  <c r="D1898" i="2"/>
  <c r="H1898" i="2" s="1"/>
  <c r="D1899" i="2"/>
  <c r="H1899" i="2" s="1"/>
  <c r="N1899" i="2" s="1"/>
  <c r="D1900" i="2"/>
  <c r="H1900" i="2" s="1"/>
  <c r="N1900" i="2" s="1"/>
  <c r="D1901" i="2"/>
  <c r="H1901" i="2" s="1"/>
  <c r="N1901" i="2" s="1"/>
  <c r="D1902" i="2"/>
  <c r="H1902" i="2" s="1"/>
  <c r="D1903" i="2"/>
  <c r="H1903" i="2" s="1"/>
  <c r="N1903" i="2" s="1"/>
  <c r="D1904" i="2"/>
  <c r="H1904" i="2" s="1"/>
  <c r="N1904" i="2" s="1"/>
  <c r="D1905" i="2"/>
  <c r="H1905" i="2" s="1"/>
  <c r="D1906" i="2"/>
  <c r="H1906" i="2" s="1"/>
  <c r="N1906" i="2" s="1"/>
  <c r="D1907" i="2"/>
  <c r="H1907" i="2" s="1"/>
  <c r="P1907" i="2" s="1"/>
  <c r="D1908" i="2"/>
  <c r="H1908" i="2" s="1"/>
  <c r="P1908" i="2" s="1"/>
  <c r="D1909" i="2"/>
  <c r="H1909" i="2" s="1"/>
  <c r="N1909" i="2" s="1"/>
  <c r="D1910" i="2"/>
  <c r="H1910" i="2" s="1"/>
  <c r="N1910" i="2" s="1"/>
  <c r="D1911" i="2"/>
  <c r="H1911" i="2" s="1"/>
  <c r="N1911" i="2" s="1"/>
  <c r="D1912" i="2"/>
  <c r="H1912" i="2" s="1"/>
  <c r="N1912" i="2" s="1"/>
  <c r="D1913" i="2"/>
  <c r="H1913" i="2" s="1"/>
  <c r="N1913" i="2" s="1"/>
  <c r="D1914" i="2"/>
  <c r="H1914" i="2" s="1"/>
  <c r="N1914" i="2" s="1"/>
  <c r="D1915" i="2"/>
  <c r="H1915" i="2" s="1"/>
  <c r="N1915" i="2" s="1"/>
  <c r="D1916" i="2"/>
  <c r="H1916" i="2" s="1"/>
  <c r="N1916" i="2" s="1"/>
  <c r="D1917" i="2"/>
  <c r="H1917" i="2" s="1"/>
  <c r="N1917" i="2" s="1"/>
  <c r="D1918" i="2"/>
  <c r="H1918" i="2" s="1"/>
  <c r="N1918" i="2" s="1"/>
  <c r="D1919" i="2"/>
  <c r="H1919" i="2" s="1"/>
  <c r="N1919" i="2" s="1"/>
  <c r="D1920" i="2"/>
  <c r="H1920" i="2" s="1"/>
  <c r="N1920" i="2" s="1"/>
  <c r="D1921" i="2"/>
  <c r="H1921" i="2" s="1"/>
  <c r="N1921" i="2" s="1"/>
  <c r="D1922" i="2"/>
  <c r="H1922" i="2" s="1"/>
  <c r="D1923" i="2"/>
  <c r="H1923" i="2" s="1"/>
  <c r="N1923" i="2" s="1"/>
  <c r="D1924" i="2"/>
  <c r="H1924" i="2" s="1"/>
  <c r="N1924" i="2" s="1"/>
  <c r="D1925" i="2"/>
  <c r="H1925" i="2" s="1"/>
  <c r="N1925" i="2" s="1"/>
  <c r="D1926" i="2"/>
  <c r="H1926" i="2" s="1"/>
  <c r="N1926" i="2" s="1"/>
  <c r="D1927" i="2"/>
  <c r="H1927" i="2" s="1"/>
  <c r="D1928" i="2"/>
  <c r="H1928" i="2" s="1"/>
  <c r="D1929" i="2"/>
  <c r="H1929" i="2" s="1"/>
  <c r="D1930" i="2"/>
  <c r="H1930" i="2" s="1"/>
  <c r="D1931" i="2"/>
  <c r="H1931" i="2" s="1"/>
  <c r="D1932" i="2"/>
  <c r="H1932" i="2" s="1"/>
  <c r="D1933" i="2"/>
  <c r="H1933" i="2" s="1"/>
  <c r="N1933" i="2" s="1"/>
  <c r="D1934" i="2"/>
  <c r="H1934" i="2" s="1"/>
  <c r="D1935" i="2"/>
  <c r="H1935" i="2" s="1"/>
  <c r="N1935" i="2" s="1"/>
  <c r="D1936" i="2"/>
  <c r="H1936" i="2" s="1"/>
  <c r="N1936" i="2" s="1"/>
  <c r="D1879" i="2"/>
  <c r="H1879" i="2" s="1"/>
  <c r="P1879" i="2" s="1"/>
  <c r="D1880" i="2"/>
  <c r="H1880" i="2" s="1"/>
  <c r="P1880" i="2" s="1"/>
  <c r="D1881" i="2"/>
  <c r="H1881" i="2" s="1"/>
  <c r="N1881" i="2" s="1"/>
  <c r="D1882" i="2"/>
  <c r="H1882" i="2" s="1"/>
  <c r="N1882" i="2" s="1"/>
  <c r="D1883" i="2"/>
  <c r="H1883" i="2" s="1"/>
  <c r="N1883" i="2" s="1"/>
  <c r="D1884" i="2"/>
  <c r="H1884" i="2" s="1"/>
  <c r="D1885" i="2"/>
  <c r="H1885" i="2" s="1"/>
  <c r="N1885" i="2" s="1"/>
  <c r="D1886" i="2"/>
  <c r="H1886" i="2" s="1"/>
  <c r="N1886" i="2" s="1"/>
  <c r="D1829" i="2"/>
  <c r="H1829" i="2" s="1"/>
  <c r="N1829" i="2" s="1"/>
  <c r="D1830" i="2"/>
  <c r="H1830" i="2" s="1"/>
  <c r="N1830" i="2" s="1"/>
  <c r="D1831" i="2"/>
  <c r="H1831" i="2" s="1"/>
  <c r="N1831" i="2" s="1"/>
  <c r="D1832" i="2"/>
  <c r="H1832" i="2" s="1"/>
  <c r="N1832" i="2" s="1"/>
  <c r="D1833" i="2"/>
  <c r="H1833" i="2" s="1"/>
  <c r="D1834" i="2"/>
  <c r="H1834" i="2" s="1"/>
  <c r="D1835" i="2"/>
  <c r="H1835" i="2" s="1"/>
  <c r="D1836" i="2"/>
  <c r="H1836" i="2" s="1"/>
  <c r="D1837" i="2"/>
  <c r="H1837" i="2" s="1"/>
  <c r="D1838" i="2"/>
  <c r="H1838" i="2" s="1"/>
  <c r="D1839" i="2"/>
  <c r="H1839" i="2" s="1"/>
  <c r="N1839" i="2" s="1"/>
  <c r="D1840" i="2"/>
  <c r="H1840" i="2" s="1"/>
  <c r="D1841" i="2"/>
  <c r="H1841" i="2" s="1"/>
  <c r="N1841" i="2" s="1"/>
  <c r="D1842" i="2"/>
  <c r="H1842" i="2" s="1"/>
  <c r="N1842" i="2" s="1"/>
  <c r="D1843" i="2"/>
  <c r="H1843" i="2" s="1"/>
  <c r="N1843" i="2" s="1"/>
  <c r="D1844" i="2"/>
  <c r="H1844" i="2" s="1"/>
  <c r="D1845" i="2"/>
  <c r="H1845" i="2" s="1"/>
  <c r="N1845" i="2" s="1"/>
  <c r="D1846" i="2"/>
  <c r="H1846" i="2" s="1"/>
  <c r="N1846" i="2" s="1"/>
  <c r="D1847" i="2"/>
  <c r="H1847" i="2" s="1"/>
  <c r="D1848" i="2"/>
  <c r="H1848" i="2" s="1"/>
  <c r="N1848" i="2" s="1"/>
  <c r="D1849" i="2"/>
  <c r="H1849" i="2" s="1"/>
  <c r="P1849" i="2" s="1"/>
  <c r="D1850" i="2"/>
  <c r="H1850" i="2" s="1"/>
  <c r="P1850" i="2" s="1"/>
  <c r="D1851" i="2"/>
  <c r="H1851" i="2" s="1"/>
  <c r="N1851" i="2" s="1"/>
  <c r="D1852" i="2"/>
  <c r="H1852" i="2" s="1"/>
  <c r="N1852" i="2" s="1"/>
  <c r="D1853" i="2"/>
  <c r="H1853" i="2" s="1"/>
  <c r="N1853" i="2" s="1"/>
  <c r="D1854" i="2"/>
  <c r="H1854" i="2" s="1"/>
  <c r="D1855" i="2"/>
  <c r="H1855" i="2" s="1"/>
  <c r="N1855" i="2" s="1"/>
  <c r="D1856" i="2"/>
  <c r="H1856" i="2" s="1"/>
  <c r="N1856" i="2" s="1"/>
  <c r="D1857" i="2"/>
  <c r="H1857" i="2" s="1"/>
  <c r="N1857" i="2" s="1"/>
  <c r="D1858" i="2"/>
  <c r="H1858" i="2" s="1"/>
  <c r="N1858" i="2" s="1"/>
  <c r="D1859" i="2"/>
  <c r="H1859" i="2" s="1"/>
  <c r="N1859" i="2" s="1"/>
  <c r="D1860" i="2"/>
  <c r="H1860" i="2" s="1"/>
  <c r="N1860" i="2" s="1"/>
  <c r="D1861" i="2"/>
  <c r="H1861" i="2" s="1"/>
  <c r="N1861" i="2" s="1"/>
  <c r="D1862" i="2"/>
  <c r="H1862" i="2" s="1"/>
  <c r="N1862" i="2" s="1"/>
  <c r="D1863" i="2"/>
  <c r="H1863" i="2" s="1"/>
  <c r="D1864" i="2"/>
  <c r="H1864" i="2" s="1"/>
  <c r="D1865" i="2"/>
  <c r="H1865" i="2" s="1"/>
  <c r="D1866" i="2"/>
  <c r="H1866" i="2" s="1"/>
  <c r="D1867" i="2"/>
  <c r="H1867" i="2" s="1"/>
  <c r="D1868" i="2"/>
  <c r="H1868" i="2" s="1"/>
  <c r="D1869" i="2"/>
  <c r="H1869" i="2" s="1"/>
  <c r="N1869" i="2" s="1"/>
  <c r="D1870" i="2"/>
  <c r="H1870" i="2" s="1"/>
  <c r="D1871" i="2"/>
  <c r="H1871" i="2" s="1"/>
  <c r="N1871" i="2" s="1"/>
  <c r="D1872" i="2"/>
  <c r="H1872" i="2" s="1"/>
  <c r="N1872" i="2" s="1"/>
  <c r="D1873" i="2"/>
  <c r="H1873" i="2" s="1"/>
  <c r="N1873" i="2" s="1"/>
  <c r="D1874" i="2"/>
  <c r="H1874" i="2" s="1"/>
  <c r="D1875" i="2"/>
  <c r="H1875" i="2" s="1"/>
  <c r="N1875" i="2" s="1"/>
  <c r="D1876" i="2"/>
  <c r="H1876" i="2" s="1"/>
  <c r="N1876" i="2" s="1"/>
  <c r="D1877" i="2"/>
  <c r="H1877" i="2" s="1"/>
  <c r="D1878" i="2"/>
  <c r="H1878" i="2" s="1"/>
  <c r="N1878" i="2" s="1"/>
  <c r="D1826" i="2"/>
  <c r="H1826" i="2" s="1"/>
  <c r="N1826" i="2" s="1"/>
  <c r="D1827" i="2"/>
  <c r="H1827" i="2" s="1"/>
  <c r="N1827" i="2" s="1"/>
  <c r="D1828" i="2"/>
  <c r="H1828" i="2" s="1"/>
  <c r="N1828" i="2" s="1"/>
  <c r="D1824" i="2"/>
  <c r="H1824" i="2" s="1"/>
  <c r="N1824" i="2" s="1"/>
  <c r="D1825" i="2"/>
  <c r="H1825" i="2" s="1"/>
  <c r="N1825" i="2" s="1"/>
  <c r="D1815" i="2"/>
  <c r="H1815" i="2" s="1"/>
  <c r="N1815" i="2" s="1"/>
  <c r="D1816" i="2"/>
  <c r="H1816" i="2" s="1"/>
  <c r="D1817" i="2"/>
  <c r="H1817" i="2" s="1"/>
  <c r="N1817" i="2" s="1"/>
  <c r="D1818" i="2"/>
  <c r="H1818" i="2" s="1"/>
  <c r="P1818" i="2" s="1"/>
  <c r="D1819" i="2"/>
  <c r="H1819" i="2" s="1"/>
  <c r="P1819" i="2" s="1"/>
  <c r="D1820" i="2"/>
  <c r="H1820" i="2" s="1"/>
  <c r="N1820" i="2" s="1"/>
  <c r="D1821" i="2"/>
  <c r="H1821" i="2" s="1"/>
  <c r="N1821" i="2" s="1"/>
  <c r="D1822" i="2"/>
  <c r="H1822" i="2" s="1"/>
  <c r="N1822" i="2" s="1"/>
  <c r="D1823" i="2"/>
  <c r="H1823" i="2" s="1"/>
  <c r="D1809" i="2"/>
  <c r="H1809" i="2" s="1"/>
  <c r="D1810" i="2"/>
  <c r="H1810" i="2" s="1"/>
  <c r="N1810" i="2" s="1"/>
  <c r="D1811" i="2"/>
  <c r="H1811" i="2" s="1"/>
  <c r="N1811" i="2" s="1"/>
  <c r="D1812" i="2"/>
  <c r="H1812" i="2" s="1"/>
  <c r="N1812" i="2" s="1"/>
  <c r="D1813" i="2"/>
  <c r="H1813" i="2" s="1"/>
  <c r="D1814" i="2"/>
  <c r="H1814" i="2" s="1"/>
  <c r="N1814" i="2" s="1"/>
  <c r="D1761" i="2"/>
  <c r="H1761" i="2" s="1"/>
  <c r="N1761" i="2" s="1"/>
  <c r="D1762" i="2"/>
  <c r="H1762" i="2" s="1"/>
  <c r="N1762" i="2" s="1"/>
  <c r="D1763" i="2"/>
  <c r="H1763" i="2" s="1"/>
  <c r="N1763" i="2" s="1"/>
  <c r="D1764" i="2"/>
  <c r="H1764" i="2" s="1"/>
  <c r="N1764" i="2" s="1"/>
  <c r="D1765" i="2"/>
  <c r="H1765" i="2" s="1"/>
  <c r="N1765" i="2" s="1"/>
  <c r="D1766" i="2"/>
  <c r="H1766" i="2" s="1"/>
  <c r="D1767" i="2"/>
  <c r="H1767" i="2" s="1"/>
  <c r="D1768" i="2"/>
  <c r="H1768" i="2" s="1"/>
  <c r="D1769" i="2"/>
  <c r="H1769" i="2" s="1"/>
  <c r="D1770" i="2"/>
  <c r="H1770" i="2" s="1"/>
  <c r="D1771" i="2"/>
  <c r="H1771" i="2" s="1"/>
  <c r="D1772" i="2"/>
  <c r="H1772" i="2" s="1"/>
  <c r="N1772" i="2" s="1"/>
  <c r="D1773" i="2"/>
  <c r="H1773" i="2" s="1"/>
  <c r="D1774" i="2"/>
  <c r="H1774" i="2" s="1"/>
  <c r="N1774" i="2" s="1"/>
  <c r="D1775" i="2"/>
  <c r="H1775" i="2" s="1"/>
  <c r="N1775" i="2" s="1"/>
  <c r="D1776" i="2"/>
  <c r="H1776" i="2" s="1"/>
  <c r="N1776" i="2" s="1"/>
  <c r="D1777" i="2"/>
  <c r="H1777" i="2" s="1"/>
  <c r="D1778" i="2"/>
  <c r="H1778" i="2" s="1"/>
  <c r="N1778" i="2" s="1"/>
  <c r="D1779" i="2"/>
  <c r="H1779" i="2" s="1"/>
  <c r="N1779" i="2" s="1"/>
  <c r="D1780" i="2"/>
  <c r="H1780" i="2" s="1"/>
  <c r="D1781" i="2"/>
  <c r="H1781" i="2" s="1"/>
  <c r="N1781" i="2" s="1"/>
  <c r="D1782" i="2"/>
  <c r="H1782" i="2" s="1"/>
  <c r="D1783" i="2"/>
  <c r="H1783" i="2" s="1"/>
  <c r="N1783" i="2" s="1"/>
  <c r="D1784" i="2"/>
  <c r="H1784" i="2" s="1"/>
  <c r="N1784" i="2" s="1"/>
  <c r="D1785" i="2"/>
  <c r="H1785" i="2" s="1"/>
  <c r="P1785" i="2" s="1"/>
  <c r="D1786" i="2"/>
  <c r="H1786" i="2" s="1"/>
  <c r="N1786" i="2" s="1"/>
  <c r="D1787" i="2"/>
  <c r="H1787" i="2" s="1"/>
  <c r="N1787" i="2" s="1"/>
  <c r="D1788" i="2"/>
  <c r="H1788" i="2" s="1"/>
  <c r="N1788" i="2" s="1"/>
  <c r="D1789" i="2"/>
  <c r="H1789" i="2" s="1"/>
  <c r="D1790" i="2"/>
  <c r="H1790" i="2" s="1"/>
  <c r="N1790" i="2" s="1"/>
  <c r="D1791" i="2"/>
  <c r="H1791" i="2" s="1"/>
  <c r="N1791" i="2" s="1"/>
  <c r="D1792" i="2"/>
  <c r="H1792" i="2" s="1"/>
  <c r="N1792" i="2" s="1"/>
  <c r="D1793" i="2"/>
  <c r="H1793" i="2" s="1"/>
  <c r="N1793" i="2" s="1"/>
  <c r="D1794" i="2"/>
  <c r="H1794" i="2" s="1"/>
  <c r="N1794" i="2" s="1"/>
  <c r="D1795" i="2"/>
  <c r="H1795" i="2" s="1"/>
  <c r="D1796" i="2"/>
  <c r="H1796" i="2" s="1"/>
  <c r="D1797" i="2"/>
  <c r="H1797" i="2" s="1"/>
  <c r="N1797" i="2" s="1"/>
  <c r="D1798" i="2"/>
  <c r="H1798" i="2" s="1"/>
  <c r="N1798" i="2" s="1"/>
  <c r="D1799" i="2"/>
  <c r="H1799" i="2" s="1"/>
  <c r="N1799" i="2" s="1"/>
  <c r="D1800" i="2"/>
  <c r="H1800" i="2" s="1"/>
  <c r="N1800" i="2" s="1"/>
  <c r="D1801" i="2"/>
  <c r="H1801" i="2" s="1"/>
  <c r="N1801" i="2" s="1"/>
  <c r="D1802" i="2"/>
  <c r="H1802" i="2" s="1"/>
  <c r="D1803" i="2"/>
  <c r="H1803" i="2" s="1"/>
  <c r="D1804" i="2"/>
  <c r="H1804" i="2" s="1"/>
  <c r="D1805" i="2"/>
  <c r="H1805" i="2" s="1"/>
  <c r="D1806" i="2"/>
  <c r="H1806" i="2" s="1"/>
  <c r="D1807" i="2"/>
  <c r="H1807" i="2" s="1"/>
  <c r="D1808" i="2"/>
  <c r="H1808" i="2" s="1"/>
  <c r="N1808" i="2" s="1"/>
  <c r="D1759" i="2"/>
  <c r="H1759" i="2" s="1"/>
  <c r="N1759" i="2" s="1"/>
  <c r="D1760" i="2"/>
  <c r="H1760" i="2" s="1"/>
  <c r="N1760" i="2" s="1"/>
  <c r="D1755" i="2"/>
  <c r="H1755" i="2" s="1"/>
  <c r="N1755" i="2" s="1"/>
  <c r="D1756" i="2"/>
  <c r="H1756" i="2" s="1"/>
  <c r="N1756" i="2" s="1"/>
  <c r="D1757" i="2"/>
  <c r="H1757" i="2" s="1"/>
  <c r="N1757" i="2" s="1"/>
  <c r="D1758" i="2"/>
  <c r="H1758" i="2" s="1"/>
  <c r="N1758" i="2" s="1"/>
  <c r="D1751" i="2"/>
  <c r="H1751" i="2" s="1"/>
  <c r="N1751" i="2" s="1"/>
  <c r="D1752" i="2"/>
  <c r="H1752" i="2" s="1"/>
  <c r="N1752" i="2" s="1"/>
  <c r="D1753" i="2"/>
  <c r="H1753" i="2" s="1"/>
  <c r="N1753" i="2" s="1"/>
  <c r="D1754" i="2"/>
  <c r="H1754" i="2" s="1"/>
  <c r="N1754" i="2" s="1"/>
  <c r="D1748" i="2"/>
  <c r="H1748" i="2" s="1"/>
  <c r="N1748" i="2" s="1"/>
  <c r="D1749" i="2"/>
  <c r="H1749" i="2" s="1"/>
  <c r="N1749" i="2" s="1"/>
  <c r="D1750" i="2"/>
  <c r="H1750" i="2" s="1"/>
  <c r="N1750" i="2" s="1"/>
  <c r="D1694" i="2"/>
  <c r="H1694" i="2" s="1"/>
  <c r="N1694" i="2" s="1"/>
  <c r="D1695" i="2"/>
  <c r="H1695" i="2" s="1"/>
  <c r="N1695" i="2" s="1"/>
  <c r="D1696" i="2"/>
  <c r="H1696" i="2" s="1"/>
  <c r="D1697" i="2"/>
  <c r="H1697" i="2" s="1"/>
  <c r="N1697" i="2" s="1"/>
  <c r="D1698" i="2"/>
  <c r="H1698" i="2" s="1"/>
  <c r="D1699" i="2"/>
  <c r="H1699" i="2" s="1"/>
  <c r="N1699" i="2" s="1"/>
  <c r="D1700" i="2"/>
  <c r="H1700" i="2" s="1"/>
  <c r="N1700" i="2" s="1"/>
  <c r="D1701" i="2"/>
  <c r="H1701" i="2" s="1"/>
  <c r="N1701" i="2" s="1"/>
  <c r="D1702" i="2"/>
  <c r="H1702" i="2" s="1"/>
  <c r="N1702" i="2" s="1"/>
  <c r="D1703" i="2"/>
  <c r="H1703" i="2" s="1"/>
  <c r="N1703" i="2" s="1"/>
  <c r="D1704" i="2"/>
  <c r="H1704" i="2" s="1"/>
  <c r="N1704" i="2" s="1"/>
  <c r="D1705" i="2"/>
  <c r="H1705" i="2" s="1"/>
  <c r="D1706" i="2"/>
  <c r="H1706" i="2" s="1"/>
  <c r="N1706" i="2" s="1"/>
  <c r="D1707" i="2"/>
  <c r="H1707" i="2" s="1"/>
  <c r="N1707" i="2" s="1"/>
  <c r="D1708" i="2"/>
  <c r="H1708" i="2" s="1"/>
  <c r="N1708" i="2" s="1"/>
  <c r="D1709" i="2"/>
  <c r="H1709" i="2" s="1"/>
  <c r="N1709" i="2" s="1"/>
  <c r="D1710" i="2"/>
  <c r="H1710" i="2" s="1"/>
  <c r="N1710" i="2" s="1"/>
  <c r="D1711" i="2"/>
  <c r="H1711" i="2" s="1"/>
  <c r="N1711" i="2" s="1"/>
  <c r="D1712" i="2"/>
  <c r="H1712" i="2" s="1"/>
  <c r="N1712" i="2" s="1"/>
  <c r="D1713" i="2"/>
  <c r="H1713" i="2" s="1"/>
  <c r="N1713" i="2" s="1"/>
  <c r="D1714" i="2"/>
  <c r="H1714" i="2" s="1"/>
  <c r="N1714" i="2" s="1"/>
  <c r="D1715" i="2"/>
  <c r="H1715" i="2" s="1"/>
  <c r="N1715" i="2" s="1"/>
  <c r="D1716" i="2"/>
  <c r="H1716" i="2" s="1"/>
  <c r="N1716" i="2" s="1"/>
  <c r="D1717" i="2"/>
  <c r="H1717" i="2" s="1"/>
  <c r="N1717" i="2" s="1"/>
  <c r="D1718" i="2"/>
  <c r="H1718" i="2" s="1"/>
  <c r="N1718" i="2" s="1"/>
  <c r="D1719" i="2"/>
  <c r="H1719" i="2" s="1"/>
  <c r="D1720" i="2"/>
  <c r="H1720" i="2" s="1"/>
  <c r="D1721" i="2"/>
  <c r="H1721" i="2" s="1"/>
  <c r="D1722" i="2"/>
  <c r="H1722" i="2" s="1"/>
  <c r="D1723" i="2"/>
  <c r="H1723" i="2" s="1"/>
  <c r="D1724" i="2"/>
  <c r="H1724" i="2" s="1"/>
  <c r="D1725" i="2"/>
  <c r="H1725" i="2" s="1"/>
  <c r="N1725" i="2" s="1"/>
  <c r="D1726" i="2"/>
  <c r="H1726" i="2" s="1"/>
  <c r="D1727" i="2"/>
  <c r="H1727" i="2" s="1"/>
  <c r="N1727" i="2" s="1"/>
  <c r="D1728" i="2"/>
  <c r="H1728" i="2" s="1"/>
  <c r="N1728" i="2" s="1"/>
  <c r="D1729" i="2"/>
  <c r="H1729" i="2" s="1"/>
  <c r="N1729" i="2" s="1"/>
  <c r="D1730" i="2"/>
  <c r="H1730" i="2" s="1"/>
  <c r="D1731" i="2"/>
  <c r="H1731" i="2" s="1"/>
  <c r="N1731" i="2" s="1"/>
  <c r="D1732" i="2"/>
  <c r="H1732" i="2" s="1"/>
  <c r="N1732" i="2" s="1"/>
  <c r="D1733" i="2"/>
  <c r="H1733" i="2" s="1"/>
  <c r="D1734" i="2"/>
  <c r="H1734" i="2" s="1"/>
  <c r="N1734" i="2" s="1"/>
  <c r="D1735" i="2"/>
  <c r="H1735" i="2" s="1"/>
  <c r="D1736" i="2"/>
  <c r="H1736" i="2" s="1"/>
  <c r="N1736" i="2" s="1"/>
  <c r="D1737" i="2"/>
  <c r="H1737" i="2" s="1"/>
  <c r="N1737" i="2" s="1"/>
  <c r="D1738" i="2"/>
  <c r="H1738" i="2" s="1"/>
  <c r="N1738" i="2" s="1"/>
  <c r="D1739" i="2"/>
  <c r="H1739" i="2" s="1"/>
  <c r="N1739" i="2" s="1"/>
  <c r="D1740" i="2"/>
  <c r="H1740" i="2" s="1"/>
  <c r="N1740" i="2" s="1"/>
  <c r="D1741" i="2"/>
  <c r="H1741" i="2" s="1"/>
  <c r="N1741" i="2" s="1"/>
  <c r="D1742" i="2"/>
  <c r="H1742" i="2" s="1"/>
  <c r="D1743" i="2"/>
  <c r="H1743" i="2" s="1"/>
  <c r="N1743" i="2" s="1"/>
  <c r="D1744" i="2"/>
  <c r="H1744" i="2" s="1"/>
  <c r="N1744" i="2" s="1"/>
  <c r="D1745" i="2"/>
  <c r="H1745" i="2" s="1"/>
  <c r="N1745" i="2" s="1"/>
  <c r="D1746" i="2"/>
  <c r="H1746" i="2" s="1"/>
  <c r="N1746" i="2" s="1"/>
  <c r="D1747" i="2"/>
  <c r="H1747" i="2" s="1"/>
  <c r="N1747" i="2" s="1"/>
  <c r="D1684" i="2"/>
  <c r="H1684" i="2" s="1"/>
  <c r="D1685" i="2"/>
  <c r="H1685" i="2" s="1"/>
  <c r="D1686" i="2"/>
  <c r="H1686" i="2" s="1"/>
  <c r="D1687" i="2"/>
  <c r="H1687" i="2" s="1"/>
  <c r="D1688" i="2"/>
  <c r="H1688" i="2" s="1"/>
  <c r="N1688" i="2" s="1"/>
  <c r="D1689" i="2"/>
  <c r="H1689" i="2" s="1"/>
  <c r="D1690" i="2"/>
  <c r="H1690" i="2" s="1"/>
  <c r="N1690" i="2" s="1"/>
  <c r="D1691" i="2"/>
  <c r="H1691" i="2" s="1"/>
  <c r="N1691" i="2" s="1"/>
  <c r="D1692" i="2"/>
  <c r="H1692" i="2" s="1"/>
  <c r="N1692" i="2" s="1"/>
  <c r="D1693" i="2"/>
  <c r="H1693" i="2" s="1"/>
  <c r="D1635" i="2"/>
  <c r="H1635" i="2" s="1"/>
  <c r="N1635" i="2" s="1"/>
  <c r="D1636" i="2"/>
  <c r="H1636" i="2" s="1"/>
  <c r="N1636" i="2" s="1"/>
  <c r="D1637" i="2"/>
  <c r="H1637" i="2" s="1"/>
  <c r="N1637" i="2" s="1"/>
  <c r="D1638" i="2"/>
  <c r="H1638" i="2" s="1"/>
  <c r="N1638" i="2" s="1"/>
  <c r="D1639" i="2"/>
  <c r="H1639" i="2" s="1"/>
  <c r="N1639" i="2" s="1"/>
  <c r="D1640" i="2"/>
  <c r="H1640" i="2" s="1"/>
  <c r="N1640" i="2" s="1"/>
  <c r="D1641" i="2"/>
  <c r="H1641" i="2" s="1"/>
  <c r="N1641" i="2" s="1"/>
  <c r="D1642" i="2"/>
  <c r="H1642" i="2" s="1"/>
  <c r="D1643" i="2"/>
  <c r="H1643" i="2" s="1"/>
  <c r="D1644" i="2"/>
  <c r="H1644" i="2" s="1"/>
  <c r="D1645" i="2"/>
  <c r="H1645" i="2" s="1"/>
  <c r="D1646" i="2"/>
  <c r="H1646" i="2" s="1"/>
  <c r="D1647" i="2"/>
  <c r="H1647" i="2" s="1"/>
  <c r="D1648" i="2"/>
  <c r="H1648" i="2" s="1"/>
  <c r="N1648" i="2" s="1"/>
  <c r="D1649" i="2"/>
  <c r="H1649" i="2" s="1"/>
  <c r="D1650" i="2"/>
  <c r="H1650" i="2" s="1"/>
  <c r="N1650" i="2" s="1"/>
  <c r="D1651" i="2"/>
  <c r="H1651" i="2" s="1"/>
  <c r="N1651" i="2" s="1"/>
  <c r="D1652" i="2"/>
  <c r="H1652" i="2" s="1"/>
  <c r="N1652" i="2" s="1"/>
  <c r="D1653" i="2"/>
  <c r="H1653" i="2" s="1"/>
  <c r="D1654" i="2"/>
  <c r="H1654" i="2" s="1"/>
  <c r="N1654" i="2" s="1"/>
  <c r="D1655" i="2"/>
  <c r="H1655" i="2" s="1"/>
  <c r="N1655" i="2" s="1"/>
  <c r="D1656" i="2"/>
  <c r="H1656" i="2" s="1"/>
  <c r="D1657" i="2"/>
  <c r="H1657" i="2" s="1"/>
  <c r="N1657" i="2" s="1"/>
  <c r="D1658" i="2"/>
  <c r="H1658" i="2" s="1"/>
  <c r="D1659" i="2"/>
  <c r="H1659" i="2" s="1"/>
  <c r="N1659" i="2" s="1"/>
  <c r="D1660" i="2"/>
  <c r="H1660" i="2" s="1"/>
  <c r="N1660" i="2" s="1"/>
  <c r="D1661" i="2"/>
  <c r="H1661" i="2" s="1"/>
  <c r="N1661" i="2" s="1"/>
  <c r="D1662" i="2"/>
  <c r="H1662" i="2" s="1"/>
  <c r="D1663" i="2"/>
  <c r="H1663" i="2" s="1"/>
  <c r="N1663" i="2" s="1"/>
  <c r="D1664" i="2"/>
  <c r="H1664" i="2" s="1"/>
  <c r="N1664" i="2" s="1"/>
  <c r="D1665" i="2"/>
  <c r="H1665" i="2" s="1"/>
  <c r="N1665" i="2" s="1"/>
  <c r="D1666" i="2"/>
  <c r="H1666" i="2" s="1"/>
  <c r="N1666" i="2" s="1"/>
  <c r="D1667" i="2"/>
  <c r="H1667" i="2" s="1"/>
  <c r="D1668" i="2"/>
  <c r="H1668" i="2" s="1"/>
  <c r="N1668" i="2" s="1"/>
  <c r="D1669" i="2"/>
  <c r="H1669" i="2" s="1"/>
  <c r="N1669" i="2" s="1"/>
  <c r="D1670" i="2"/>
  <c r="H1670" i="2" s="1"/>
  <c r="N1670" i="2" s="1"/>
  <c r="D1671" i="2"/>
  <c r="H1671" i="2" s="1"/>
  <c r="N1671" i="2" s="1"/>
  <c r="D1672" i="2"/>
  <c r="H1672" i="2" s="1"/>
  <c r="N1672" i="2" s="1"/>
  <c r="D1673" i="2"/>
  <c r="H1673" i="2" s="1"/>
  <c r="N1673" i="2" s="1"/>
  <c r="D1674" i="2"/>
  <c r="H1674" i="2" s="1"/>
  <c r="N1674" i="2" s="1"/>
  <c r="D1675" i="2"/>
  <c r="H1675" i="2" s="1"/>
  <c r="N1675" i="2" s="1"/>
  <c r="D1676" i="2"/>
  <c r="H1676" i="2" s="1"/>
  <c r="N1676" i="2" s="1"/>
  <c r="D1677" i="2"/>
  <c r="H1677" i="2" s="1"/>
  <c r="N1677" i="2" s="1"/>
  <c r="D1678" i="2"/>
  <c r="H1678" i="2" s="1"/>
  <c r="N1678" i="2" s="1"/>
  <c r="D1679" i="2"/>
  <c r="H1679" i="2" s="1"/>
  <c r="N1679" i="2" s="1"/>
  <c r="D1680" i="2"/>
  <c r="H1680" i="2" s="1"/>
  <c r="N1680" i="2" s="1"/>
  <c r="D1681" i="2"/>
  <c r="H1681" i="2" s="1"/>
  <c r="N1681" i="2" s="1"/>
  <c r="D1682" i="2"/>
  <c r="H1682" i="2" s="1"/>
  <c r="D1683" i="2"/>
  <c r="H1683" i="2" s="1"/>
  <c r="D1632" i="2"/>
  <c r="H1632" i="2" s="1"/>
  <c r="N1632" i="2" s="1"/>
  <c r="D1633" i="2"/>
  <c r="H1633" i="2" s="1"/>
  <c r="N1633" i="2" s="1"/>
  <c r="D1634" i="2"/>
  <c r="H1634" i="2" s="1"/>
  <c r="N1634" i="2" s="1"/>
  <c r="D1631" i="2"/>
  <c r="H1631" i="2" s="1"/>
  <c r="N1631" i="2" s="1"/>
  <c r="D1617" i="2"/>
  <c r="H1617" i="2" s="1"/>
  <c r="D1618" i="2"/>
  <c r="H1618" i="2" s="1"/>
  <c r="N1618" i="2" s="1"/>
  <c r="D1619" i="2"/>
  <c r="H1619" i="2" s="1"/>
  <c r="D1620" i="2"/>
  <c r="H1620" i="2" s="1"/>
  <c r="N1620" i="2" s="1"/>
  <c r="D1621" i="2"/>
  <c r="H1621" i="2" s="1"/>
  <c r="N1621" i="2" s="1"/>
  <c r="D1622" i="2"/>
  <c r="H1622" i="2" s="1"/>
  <c r="N1622" i="2" s="1"/>
  <c r="D1623" i="2"/>
  <c r="H1623" i="2" s="1"/>
  <c r="D1624" i="2"/>
  <c r="H1624" i="2" s="1"/>
  <c r="N1624" i="2" s="1"/>
  <c r="D1625" i="2"/>
  <c r="H1625" i="2" s="1"/>
  <c r="N1625" i="2" s="1"/>
  <c r="D1626" i="2"/>
  <c r="H1626" i="2" s="1"/>
  <c r="N1626" i="2" s="1"/>
  <c r="D1627" i="2"/>
  <c r="H1627" i="2" s="1"/>
  <c r="N1627" i="2" s="1"/>
  <c r="D1628" i="2"/>
  <c r="H1628" i="2" s="1"/>
  <c r="D1629" i="2"/>
  <c r="H1629" i="2" s="1"/>
  <c r="N1629" i="2" s="1"/>
  <c r="D1630" i="2"/>
  <c r="H1630" i="2" s="1"/>
  <c r="N1630" i="2" s="1"/>
  <c r="D1568" i="2"/>
  <c r="H1568" i="2" s="1"/>
  <c r="P1568" i="2" s="1"/>
  <c r="D1569" i="2"/>
  <c r="H1569" i="2" s="1"/>
  <c r="P1569" i="2" s="1"/>
  <c r="D1570" i="2"/>
  <c r="H1570" i="2" s="1"/>
  <c r="P1570" i="2" s="1"/>
  <c r="D1571" i="2"/>
  <c r="H1571" i="2" s="1"/>
  <c r="N1571" i="2" s="1"/>
  <c r="D1572" i="2"/>
  <c r="H1572" i="2" s="1"/>
  <c r="D1573" i="2"/>
  <c r="H1573" i="2" s="1"/>
  <c r="D1574" i="2"/>
  <c r="H1574" i="2" s="1"/>
  <c r="D1575" i="2"/>
  <c r="H1575" i="2" s="1"/>
  <c r="P1575" i="2" s="1"/>
  <c r="D1576" i="2"/>
  <c r="H1576" i="2" s="1"/>
  <c r="P1576" i="2" s="1"/>
  <c r="D1577" i="2"/>
  <c r="H1577" i="2" s="1"/>
  <c r="P1577" i="2" s="1"/>
  <c r="D1578" i="2"/>
  <c r="H1578" i="2" s="1"/>
  <c r="P1578" i="2" s="1"/>
  <c r="D1579" i="2"/>
  <c r="H1579" i="2" s="1"/>
  <c r="D1580" i="2"/>
  <c r="H1580" i="2" s="1"/>
  <c r="D1581" i="2"/>
  <c r="H1581" i="2" s="1"/>
  <c r="N1581" i="2" s="1"/>
  <c r="D1582" i="2"/>
  <c r="H1582" i="2" s="1"/>
  <c r="N1582" i="2" s="1"/>
  <c r="D1583" i="2"/>
  <c r="H1583" i="2" s="1"/>
  <c r="N1583" i="2" s="1"/>
  <c r="D1584" i="2"/>
  <c r="H1584" i="2" s="1"/>
  <c r="N1584" i="2" s="1"/>
  <c r="D1585" i="2"/>
  <c r="H1585" i="2" s="1"/>
  <c r="N1585" i="2" s="1"/>
  <c r="D1586" i="2"/>
  <c r="H1586" i="2" s="1"/>
  <c r="N1586" i="2" s="1"/>
  <c r="D1587" i="2"/>
  <c r="H1587" i="2" s="1"/>
  <c r="N1587" i="2" s="1"/>
  <c r="D1588" i="2"/>
  <c r="H1588" i="2" s="1"/>
  <c r="D1589" i="2"/>
  <c r="H1589" i="2" s="1"/>
  <c r="N1589" i="2" s="1"/>
  <c r="D1590" i="2"/>
  <c r="H1590" i="2" s="1"/>
  <c r="N1590" i="2" s="1"/>
  <c r="D1591" i="2"/>
  <c r="H1591" i="2" s="1"/>
  <c r="N1591" i="2" s="1"/>
  <c r="D1592" i="2"/>
  <c r="H1592" i="2" s="1"/>
  <c r="N1592" i="2" s="1"/>
  <c r="D1593" i="2"/>
  <c r="H1593" i="2" s="1"/>
  <c r="N1593" i="2" s="1"/>
  <c r="D1594" i="2"/>
  <c r="H1594" i="2" s="1"/>
  <c r="N1594" i="2" s="1"/>
  <c r="D1595" i="2"/>
  <c r="H1595" i="2" s="1"/>
  <c r="N1595" i="2" s="1"/>
  <c r="D1596" i="2"/>
  <c r="H1596" i="2" s="1"/>
  <c r="N1596" i="2" s="1"/>
  <c r="D1597" i="2"/>
  <c r="H1597" i="2" s="1"/>
  <c r="N1597" i="2" s="1"/>
  <c r="D1598" i="2"/>
  <c r="H1598" i="2" s="1"/>
  <c r="N1598" i="2" s="1"/>
  <c r="D1599" i="2"/>
  <c r="H1599" i="2" s="1"/>
  <c r="N1599" i="2" s="1"/>
  <c r="D1600" i="2"/>
  <c r="H1600" i="2" s="1"/>
  <c r="N1600" i="2" s="1"/>
  <c r="D1601" i="2"/>
  <c r="H1601" i="2" s="1"/>
  <c r="N1601" i="2" s="1"/>
  <c r="D1602" i="2"/>
  <c r="H1602" i="2" s="1"/>
  <c r="N1602" i="2" s="1"/>
  <c r="D1603" i="2"/>
  <c r="H1603" i="2" s="1"/>
  <c r="D1604" i="2"/>
  <c r="H1604" i="2" s="1"/>
  <c r="D1605" i="2"/>
  <c r="H1605" i="2" s="1"/>
  <c r="D1606" i="2"/>
  <c r="H1606" i="2" s="1"/>
  <c r="D1607" i="2"/>
  <c r="H1607" i="2" s="1"/>
  <c r="D1608" i="2"/>
  <c r="H1608" i="2" s="1"/>
  <c r="D1609" i="2"/>
  <c r="H1609" i="2" s="1"/>
  <c r="N1609" i="2" s="1"/>
  <c r="D1610" i="2"/>
  <c r="H1610" i="2" s="1"/>
  <c r="D1611" i="2"/>
  <c r="H1611" i="2" s="1"/>
  <c r="N1611" i="2" s="1"/>
  <c r="D1612" i="2"/>
  <c r="H1612" i="2" s="1"/>
  <c r="N1612" i="2" s="1"/>
  <c r="D1613" i="2"/>
  <c r="H1613" i="2" s="1"/>
  <c r="N1613" i="2" s="1"/>
  <c r="D1614" i="2"/>
  <c r="H1614" i="2" s="1"/>
  <c r="D1615" i="2"/>
  <c r="H1615" i="2" s="1"/>
  <c r="N1615" i="2" s="1"/>
  <c r="D1616" i="2"/>
  <c r="H1616" i="2" s="1"/>
  <c r="N1616" i="2" s="1"/>
  <c r="D1565" i="2"/>
  <c r="H1565" i="2" s="1"/>
  <c r="N1565" i="2" s="1"/>
  <c r="D1566" i="2"/>
  <c r="H1566" i="2" s="1"/>
  <c r="N1566" i="2" s="1"/>
  <c r="D1567" i="2"/>
  <c r="H1567" i="2" s="1"/>
  <c r="P1567" i="2" s="1"/>
  <c r="D1521" i="2"/>
  <c r="H1521" i="2" s="1"/>
  <c r="D1522" i="2"/>
  <c r="H1522" i="2" s="1"/>
  <c r="P1522" i="2" s="1"/>
  <c r="D1523" i="2"/>
  <c r="H1523" i="2" s="1"/>
  <c r="P1523" i="2" s="1"/>
  <c r="D1524" i="2"/>
  <c r="H1524" i="2" s="1"/>
  <c r="D1525" i="2"/>
  <c r="H1525" i="2" s="1"/>
  <c r="P1525" i="2" s="1"/>
  <c r="D1526" i="2"/>
  <c r="H1526" i="2" s="1"/>
  <c r="N1526" i="2" s="1"/>
  <c r="D1527" i="2"/>
  <c r="H1527" i="2" s="1"/>
  <c r="D1528" i="2"/>
  <c r="H1528" i="2" s="1"/>
  <c r="N1528" i="2" s="1"/>
  <c r="D1529" i="2"/>
  <c r="H1529" i="2" s="1"/>
  <c r="N1529" i="2" s="1"/>
  <c r="D1530" i="2"/>
  <c r="H1530" i="2" s="1"/>
  <c r="P1530" i="2" s="1"/>
  <c r="D1531" i="2"/>
  <c r="H1531" i="2" s="1"/>
  <c r="N1531" i="2" s="1"/>
  <c r="D1532" i="2"/>
  <c r="H1532" i="2" s="1"/>
  <c r="D1533" i="2"/>
  <c r="H1533" i="2" s="1"/>
  <c r="N1533" i="2" s="1"/>
  <c r="D1534" i="2"/>
  <c r="H1534" i="2" s="1"/>
  <c r="N1534" i="2" s="1"/>
  <c r="D1535" i="2"/>
  <c r="H1535" i="2" s="1"/>
  <c r="P1535" i="2" s="1"/>
  <c r="D1536" i="2"/>
  <c r="H1536" i="2" s="1"/>
  <c r="N1536" i="2" s="1"/>
  <c r="D1537" i="2"/>
  <c r="H1537" i="2" s="1"/>
  <c r="D1538" i="2"/>
  <c r="H1538" i="2" s="1"/>
  <c r="N1538" i="2" s="1"/>
  <c r="D1539" i="2"/>
  <c r="H1539" i="2" s="1"/>
  <c r="N1539" i="2" s="1"/>
  <c r="D1540" i="2"/>
  <c r="H1540" i="2" s="1"/>
  <c r="N1540" i="2" s="1"/>
  <c r="D1541" i="2"/>
  <c r="H1541" i="2" s="1"/>
  <c r="N1541" i="2" s="1"/>
  <c r="D1542" i="2"/>
  <c r="H1542" i="2" s="1"/>
  <c r="N1542" i="2" s="1"/>
  <c r="D1543" i="2"/>
  <c r="H1543" i="2" s="1"/>
  <c r="P1543" i="2" s="1"/>
  <c r="D1544" i="2"/>
  <c r="H1544" i="2" s="1"/>
  <c r="P1544" i="2" s="1"/>
  <c r="D1545" i="2"/>
  <c r="H1545" i="2" s="1"/>
  <c r="N1545" i="2" s="1"/>
  <c r="D1546" i="2"/>
  <c r="H1546" i="2" s="1"/>
  <c r="N1546" i="2" s="1"/>
  <c r="D1547" i="2"/>
  <c r="H1547" i="2" s="1"/>
  <c r="N1547" i="2" s="1"/>
  <c r="D1548" i="2"/>
  <c r="H1548" i="2" s="1"/>
  <c r="P1548" i="2" s="1"/>
  <c r="D1549" i="2"/>
  <c r="H1549" i="2" s="1"/>
  <c r="N1549" i="2" s="1"/>
  <c r="D1550" i="2"/>
  <c r="H1550" i="2" s="1"/>
  <c r="N1550" i="2" s="1"/>
  <c r="D1551" i="2"/>
  <c r="H1551" i="2" s="1"/>
  <c r="N1551" i="2" s="1"/>
  <c r="D1552" i="2"/>
  <c r="H1552" i="2" s="1"/>
  <c r="N1552" i="2" s="1"/>
  <c r="D1553" i="2"/>
  <c r="H1553" i="2" s="1"/>
  <c r="N1553" i="2" s="1"/>
  <c r="D1554" i="2"/>
  <c r="H1554" i="2" s="1"/>
  <c r="N1554" i="2" s="1"/>
  <c r="D1555" i="2"/>
  <c r="H1555" i="2" s="1"/>
  <c r="N1555" i="2" s="1"/>
  <c r="D1556" i="2"/>
  <c r="H1556" i="2" s="1"/>
  <c r="N1556" i="2" s="1"/>
  <c r="D1557" i="2"/>
  <c r="H1557" i="2" s="1"/>
  <c r="N1557" i="2" s="1"/>
  <c r="D1558" i="2"/>
  <c r="H1558" i="2" s="1"/>
  <c r="N1558" i="2" s="1"/>
  <c r="D1559" i="2"/>
  <c r="H1559" i="2" s="1"/>
  <c r="N1559" i="2" s="1"/>
  <c r="D1560" i="2"/>
  <c r="H1560" i="2" s="1"/>
  <c r="N1560" i="2" s="1"/>
  <c r="D1561" i="2"/>
  <c r="H1561" i="2" s="1"/>
  <c r="N1561" i="2" s="1"/>
  <c r="D1562" i="2"/>
  <c r="H1562" i="2" s="1"/>
  <c r="N1562" i="2" s="1"/>
  <c r="D1563" i="2"/>
  <c r="H1563" i="2" s="1"/>
  <c r="N1563" i="2" s="1"/>
  <c r="D1564" i="2"/>
  <c r="H1564" i="2" s="1"/>
  <c r="N1564" i="2" s="1"/>
  <c r="D1518" i="2"/>
  <c r="H1518" i="2" s="1"/>
  <c r="D1519" i="2"/>
  <c r="H1519" i="2" s="1"/>
  <c r="D1520" i="2"/>
  <c r="H1520" i="2" s="1"/>
  <c r="D1476" i="2"/>
  <c r="H1476" i="2" s="1"/>
  <c r="N1476" i="2" s="1"/>
  <c r="D1477" i="2"/>
  <c r="H1477" i="2" s="1"/>
  <c r="N1477" i="2" s="1"/>
  <c r="D1478" i="2"/>
  <c r="H1478" i="2" s="1"/>
  <c r="D1479" i="2"/>
  <c r="H1479" i="2" s="1"/>
  <c r="P1479" i="2" s="1"/>
  <c r="D1480" i="2"/>
  <c r="H1480" i="2" s="1"/>
  <c r="N1480" i="2" s="1"/>
  <c r="D1481" i="2"/>
  <c r="H1481" i="2" s="1"/>
  <c r="D1482" i="2"/>
  <c r="H1482" i="2" s="1"/>
  <c r="N1482" i="2" s="1"/>
  <c r="D1483" i="2"/>
  <c r="H1483" i="2" s="1"/>
  <c r="N1483" i="2" s="1"/>
  <c r="D1484" i="2"/>
  <c r="H1484" i="2" s="1"/>
  <c r="N1484" i="2" s="1"/>
  <c r="D1485" i="2"/>
  <c r="H1485" i="2" s="1"/>
  <c r="N1485" i="2" s="1"/>
  <c r="D1486" i="2"/>
  <c r="H1486" i="2" s="1"/>
  <c r="N1486" i="2" s="1"/>
  <c r="D1487" i="2"/>
  <c r="H1487" i="2" s="1"/>
  <c r="D1488" i="2"/>
  <c r="H1488" i="2" s="1"/>
  <c r="N1488" i="2" s="1"/>
  <c r="D1489" i="2"/>
  <c r="H1489" i="2" s="1"/>
  <c r="N1489" i="2" s="1"/>
  <c r="D1490" i="2"/>
  <c r="H1490" i="2" s="1"/>
  <c r="P1490" i="2" s="1"/>
  <c r="D1491" i="2"/>
  <c r="H1491" i="2" s="1"/>
  <c r="N1491" i="2" s="1"/>
  <c r="D1492" i="2"/>
  <c r="H1492" i="2" s="1"/>
  <c r="D1493" i="2"/>
  <c r="H1493" i="2" s="1"/>
  <c r="N1493" i="2" s="1"/>
  <c r="D1494" i="2"/>
  <c r="H1494" i="2" s="1"/>
  <c r="N1494" i="2" s="1"/>
  <c r="D1495" i="2"/>
  <c r="H1495" i="2" s="1"/>
  <c r="N1495" i="2" s="1"/>
  <c r="D1496" i="2"/>
  <c r="H1496" i="2" s="1"/>
  <c r="P1496" i="2" s="1"/>
  <c r="D1497" i="2"/>
  <c r="H1497" i="2" s="1"/>
  <c r="P1497" i="2" s="1"/>
  <c r="D1498" i="2"/>
  <c r="H1498" i="2" s="1"/>
  <c r="N1498" i="2" s="1"/>
  <c r="D1499" i="2"/>
  <c r="H1499" i="2" s="1"/>
  <c r="N1499" i="2" s="1"/>
  <c r="D1500" i="2"/>
  <c r="H1500" i="2" s="1"/>
  <c r="N1500" i="2" s="1"/>
  <c r="D1501" i="2"/>
  <c r="H1501" i="2" s="1"/>
  <c r="N1501" i="2" s="1"/>
  <c r="D1502" i="2"/>
  <c r="H1502" i="2" s="1"/>
  <c r="N1502" i="2" s="1"/>
  <c r="D1503" i="2"/>
  <c r="H1503" i="2" s="1"/>
  <c r="P1503" i="2" s="1"/>
  <c r="D1504" i="2"/>
  <c r="H1504" i="2" s="1"/>
  <c r="N1504" i="2" s="1"/>
  <c r="D1505" i="2"/>
  <c r="H1505" i="2" s="1"/>
  <c r="N1505" i="2" s="1"/>
  <c r="D1506" i="2"/>
  <c r="H1506" i="2" s="1"/>
  <c r="N1506" i="2" s="1"/>
  <c r="D1507" i="2"/>
  <c r="H1507" i="2" s="1"/>
  <c r="N1507" i="2" s="1"/>
  <c r="D1508" i="2"/>
  <c r="H1508" i="2" s="1"/>
  <c r="N1508" i="2" s="1"/>
  <c r="D1509" i="2"/>
  <c r="H1509" i="2" s="1"/>
  <c r="N1509" i="2" s="1"/>
  <c r="D1510" i="2"/>
  <c r="H1510" i="2" s="1"/>
  <c r="N1510" i="2" s="1"/>
  <c r="D1511" i="2"/>
  <c r="H1511" i="2" s="1"/>
  <c r="N1511" i="2" s="1"/>
  <c r="D1512" i="2"/>
  <c r="H1512" i="2" s="1"/>
  <c r="N1512" i="2" s="1"/>
  <c r="D1513" i="2"/>
  <c r="H1513" i="2" s="1"/>
  <c r="N1513" i="2" s="1"/>
  <c r="D1514" i="2"/>
  <c r="H1514" i="2" s="1"/>
  <c r="N1514" i="2" s="1"/>
  <c r="D1515" i="2"/>
  <c r="H1515" i="2" s="1"/>
  <c r="N1515" i="2" s="1"/>
  <c r="D1516" i="2"/>
  <c r="H1516" i="2" s="1"/>
  <c r="N1516" i="2" s="1"/>
  <c r="D1517" i="2"/>
  <c r="H1517" i="2" s="1"/>
  <c r="D1422" i="2"/>
  <c r="H1422" i="2" s="1"/>
  <c r="N1422" i="2" s="1"/>
  <c r="D1423" i="2"/>
  <c r="H1423" i="2" s="1"/>
  <c r="N1423" i="2" s="1"/>
  <c r="D1424" i="2"/>
  <c r="H1424" i="2" s="1"/>
  <c r="D1470" i="2"/>
  <c r="H1470" i="2" s="1"/>
  <c r="D1426" i="2"/>
  <c r="H1426" i="2" s="1"/>
  <c r="D1427" i="2"/>
  <c r="H1427" i="2" s="1"/>
  <c r="D1428" i="2"/>
  <c r="H1428" i="2" s="1"/>
  <c r="D1471" i="2"/>
  <c r="H1471" i="2" s="1"/>
  <c r="D1472" i="2"/>
  <c r="H1472" i="2" s="1"/>
  <c r="D1425" i="2"/>
  <c r="H1425" i="2" s="1"/>
  <c r="D1432" i="2"/>
  <c r="H1432" i="2" s="1"/>
  <c r="N1432" i="2" s="1"/>
  <c r="D1433" i="2"/>
  <c r="H1433" i="2" s="1"/>
  <c r="D1434" i="2"/>
  <c r="H1434" i="2" s="1"/>
  <c r="N1434" i="2" s="1"/>
  <c r="D1435" i="2"/>
  <c r="H1435" i="2" s="1"/>
  <c r="N1435" i="2" s="1"/>
  <c r="D1436" i="2"/>
  <c r="H1436" i="2" s="1"/>
  <c r="D1437" i="2"/>
  <c r="H1437" i="2" s="1"/>
  <c r="N1437" i="2" s="1"/>
  <c r="D1438" i="2"/>
  <c r="H1438" i="2" s="1"/>
  <c r="N1438" i="2" s="1"/>
  <c r="D1439" i="2"/>
  <c r="H1439" i="2" s="1"/>
  <c r="N1439" i="2" s="1"/>
  <c r="D1440" i="2"/>
  <c r="H1440" i="2" s="1"/>
  <c r="N1440" i="2" s="1"/>
  <c r="D1441" i="2"/>
  <c r="H1441" i="2" s="1"/>
  <c r="D1442" i="2"/>
  <c r="H1442" i="2" s="1"/>
  <c r="N1442" i="2" s="1"/>
  <c r="D1443" i="2"/>
  <c r="H1443" i="2" s="1"/>
  <c r="N1443" i="2" s="1"/>
  <c r="D1444" i="2"/>
  <c r="H1444" i="2" s="1"/>
  <c r="P1444" i="2" s="1"/>
  <c r="D1445" i="2"/>
  <c r="H1445" i="2" s="1"/>
  <c r="N1445" i="2" s="1"/>
  <c r="D1446" i="2"/>
  <c r="H1446" i="2" s="1"/>
  <c r="D1447" i="2"/>
  <c r="H1447" i="2" s="1"/>
  <c r="N1447" i="2" s="1"/>
  <c r="D1448" i="2"/>
  <c r="H1448" i="2" s="1"/>
  <c r="N1448" i="2" s="1"/>
  <c r="D1449" i="2"/>
  <c r="H1449" i="2" s="1"/>
  <c r="N1449" i="2" s="1"/>
  <c r="D1450" i="2"/>
  <c r="H1450" i="2" s="1"/>
  <c r="N1450" i="2" s="1"/>
  <c r="D1451" i="2"/>
  <c r="H1451" i="2" s="1"/>
  <c r="N1451" i="2" s="1"/>
  <c r="D1452" i="2"/>
  <c r="H1452" i="2" s="1"/>
  <c r="N1452" i="2" s="1"/>
  <c r="D1453" i="2"/>
  <c r="H1453" i="2" s="1"/>
  <c r="N1453" i="2" s="1"/>
  <c r="D1454" i="2"/>
  <c r="H1454" i="2" s="1"/>
  <c r="N1454" i="2" s="1"/>
  <c r="D1455" i="2"/>
  <c r="H1455" i="2" s="1"/>
  <c r="N1455" i="2" s="1"/>
  <c r="D1456" i="2"/>
  <c r="H1456" i="2" s="1"/>
  <c r="N1456" i="2" s="1"/>
  <c r="D1457" i="2"/>
  <c r="H1457" i="2" s="1"/>
  <c r="N1457" i="2" s="1"/>
  <c r="D1458" i="2"/>
  <c r="H1458" i="2" s="1"/>
  <c r="N1458" i="2" s="1"/>
  <c r="D1459" i="2"/>
  <c r="H1459" i="2" s="1"/>
  <c r="N1459" i="2" s="1"/>
  <c r="D1460" i="2"/>
  <c r="H1460" i="2" s="1"/>
  <c r="N1460" i="2" s="1"/>
  <c r="D1461" i="2"/>
  <c r="H1461" i="2" s="1"/>
  <c r="N1461" i="2" s="1"/>
  <c r="D1462" i="2"/>
  <c r="H1462" i="2" s="1"/>
  <c r="N1462" i="2" s="1"/>
  <c r="D1463" i="2"/>
  <c r="H1463" i="2" s="1"/>
  <c r="N1463" i="2" s="1"/>
  <c r="D1464" i="2"/>
  <c r="H1464" i="2" s="1"/>
  <c r="N1464" i="2" s="1"/>
  <c r="D1465" i="2"/>
  <c r="H1465" i="2" s="1"/>
  <c r="N1465" i="2" s="1"/>
  <c r="D1466" i="2"/>
  <c r="H1466" i="2" s="1"/>
  <c r="N1466" i="2" s="1"/>
  <c r="D1467" i="2"/>
  <c r="H1467" i="2" s="1"/>
  <c r="N1467" i="2" s="1"/>
  <c r="D1468" i="2"/>
  <c r="H1468" i="2" s="1"/>
  <c r="N1468" i="2" s="1"/>
  <c r="D1469" i="2"/>
  <c r="H1469" i="2" s="1"/>
  <c r="D1419" i="2"/>
  <c r="H1419" i="2" s="1"/>
  <c r="N1419" i="2" s="1"/>
  <c r="D1420" i="2"/>
  <c r="H1420" i="2" s="1"/>
  <c r="N1420" i="2" s="1"/>
  <c r="D1421" i="2"/>
  <c r="H1421" i="2" s="1"/>
  <c r="N1421" i="2" s="1"/>
  <c r="D1473" i="2"/>
  <c r="H1473" i="2" s="1"/>
  <c r="D1474" i="2"/>
  <c r="H1474" i="2" s="1"/>
  <c r="N1474" i="2" s="1"/>
  <c r="D1475" i="2"/>
  <c r="H1475" i="2" s="1"/>
  <c r="D1377" i="2"/>
  <c r="H1377" i="2" s="1"/>
  <c r="N1377" i="2" s="1"/>
  <c r="D1429" i="2"/>
  <c r="H1429" i="2" s="1"/>
  <c r="N1429" i="2" s="1"/>
  <c r="D1430" i="2"/>
  <c r="H1430" i="2" s="1"/>
  <c r="D1431" i="2"/>
  <c r="H1431" i="2" s="1"/>
  <c r="N1431" i="2" s="1"/>
  <c r="D1378" i="2"/>
  <c r="H1378" i="2" s="1"/>
  <c r="N1378" i="2" s="1"/>
  <c r="D1379" i="2"/>
  <c r="H1379" i="2" s="1"/>
  <c r="D1380" i="2"/>
  <c r="H1380" i="2" s="1"/>
  <c r="N1380" i="2" s="1"/>
  <c r="D1381" i="2"/>
  <c r="H1381" i="2" s="1"/>
  <c r="N1381" i="2" s="1"/>
  <c r="D1382" i="2"/>
  <c r="H1382" i="2" s="1"/>
  <c r="D1383" i="2"/>
  <c r="H1383" i="2" s="1"/>
  <c r="N1383" i="2" s="1"/>
  <c r="D1384" i="2"/>
  <c r="H1384" i="2" s="1"/>
  <c r="N1384" i="2" s="1"/>
  <c r="D1385" i="2"/>
  <c r="H1385" i="2" s="1"/>
  <c r="N1385" i="2" s="1"/>
  <c r="D1386" i="2"/>
  <c r="H1386" i="2" s="1"/>
  <c r="D1387" i="2"/>
  <c r="H1387" i="2" s="1"/>
  <c r="N1387" i="2" s="1"/>
  <c r="D1388" i="2"/>
  <c r="H1388" i="2" s="1"/>
  <c r="N1388" i="2" s="1"/>
  <c r="D1389" i="2"/>
  <c r="H1389" i="2" s="1"/>
  <c r="N1389" i="2" s="1"/>
  <c r="D1390" i="2"/>
  <c r="H1390" i="2" s="1"/>
  <c r="N1390" i="2" s="1"/>
  <c r="D1391" i="2"/>
  <c r="H1391" i="2" s="1"/>
  <c r="N1391" i="2" s="1"/>
  <c r="D1392" i="2"/>
  <c r="H1392" i="2" s="1"/>
  <c r="D1393" i="2"/>
  <c r="H1393" i="2" s="1"/>
  <c r="N1393" i="2" s="1"/>
  <c r="D1394" i="2"/>
  <c r="H1394" i="2" s="1"/>
  <c r="N1394" i="2" s="1"/>
  <c r="D1395" i="2"/>
  <c r="H1395" i="2" s="1"/>
  <c r="N1395" i="2" s="1"/>
  <c r="D1396" i="2"/>
  <c r="H1396" i="2" s="1"/>
  <c r="N1396" i="2" s="1"/>
  <c r="D1397" i="2"/>
  <c r="H1397" i="2" s="1"/>
  <c r="N1397" i="2" s="1"/>
  <c r="D1398" i="2"/>
  <c r="H1398" i="2" s="1"/>
  <c r="N1398" i="2" s="1"/>
  <c r="D1399" i="2"/>
  <c r="H1399" i="2" s="1"/>
  <c r="N1399" i="2" s="1"/>
  <c r="D1400" i="2"/>
  <c r="H1400" i="2" s="1"/>
  <c r="N1400" i="2" s="1"/>
  <c r="D1401" i="2"/>
  <c r="H1401" i="2" s="1"/>
  <c r="N1401" i="2" s="1"/>
  <c r="D1402" i="2"/>
  <c r="H1402" i="2" s="1"/>
  <c r="N1402" i="2" s="1"/>
  <c r="D1403" i="2"/>
  <c r="H1403" i="2" s="1"/>
  <c r="N1403" i="2" s="1"/>
  <c r="D1404" i="2"/>
  <c r="H1404" i="2" s="1"/>
  <c r="N1404" i="2" s="1"/>
  <c r="D1405" i="2"/>
  <c r="H1405" i="2" s="1"/>
  <c r="N1405" i="2" s="1"/>
  <c r="D1406" i="2"/>
  <c r="H1406" i="2" s="1"/>
  <c r="N1406" i="2" s="1"/>
  <c r="D1407" i="2"/>
  <c r="H1407" i="2" s="1"/>
  <c r="N1407" i="2" s="1"/>
  <c r="D1408" i="2"/>
  <c r="H1408" i="2" s="1"/>
  <c r="N1408" i="2" s="1"/>
  <c r="D1409" i="2"/>
  <c r="H1409" i="2" s="1"/>
  <c r="N1409" i="2" s="1"/>
  <c r="D1410" i="2"/>
  <c r="H1410" i="2" s="1"/>
  <c r="N1410" i="2" s="1"/>
  <c r="D1411" i="2"/>
  <c r="H1411" i="2" s="1"/>
  <c r="N1411" i="2" s="1"/>
  <c r="D1412" i="2"/>
  <c r="H1412" i="2" s="1"/>
  <c r="N1412" i="2" s="1"/>
  <c r="D1413" i="2"/>
  <c r="H1413" i="2" s="1"/>
  <c r="N1413" i="2" s="1"/>
  <c r="D1414" i="2"/>
  <c r="H1414" i="2" s="1"/>
  <c r="N1414" i="2" s="1"/>
  <c r="D1415" i="2"/>
  <c r="H1415" i="2" s="1"/>
  <c r="N1415" i="2" s="1"/>
  <c r="D1416" i="2"/>
  <c r="H1416" i="2" s="1"/>
  <c r="N1416" i="2" s="1"/>
  <c r="D1417" i="2"/>
  <c r="H1417" i="2" s="1"/>
  <c r="N1417" i="2" s="1"/>
  <c r="D1418" i="2"/>
  <c r="H1418" i="2" s="1"/>
  <c r="N1418" i="2" s="1"/>
  <c r="D1375" i="2"/>
  <c r="H1375" i="2" s="1"/>
  <c r="N1375" i="2" s="1"/>
  <c r="D1376" i="2"/>
  <c r="H1376" i="2" s="1"/>
  <c r="D1371" i="2"/>
  <c r="H1371" i="2" s="1"/>
  <c r="D1372" i="2"/>
  <c r="H1372" i="2" s="1"/>
  <c r="D1373" i="2"/>
  <c r="H1373" i="2" s="1"/>
  <c r="D1374" i="2"/>
  <c r="H1374" i="2" s="1"/>
  <c r="D1330" i="2"/>
  <c r="H1330" i="2" s="1"/>
  <c r="N1330" i="2" s="1"/>
  <c r="D1331" i="2"/>
  <c r="H1331" i="2" s="1"/>
  <c r="N1331" i="2" s="1"/>
  <c r="D1332" i="2"/>
  <c r="H1332" i="2" s="1"/>
  <c r="D1333" i="2"/>
  <c r="H1333" i="2" s="1"/>
  <c r="N1333" i="2" s="1"/>
  <c r="D1334" i="2"/>
  <c r="H1334" i="2" s="1"/>
  <c r="N1334" i="2" s="1"/>
  <c r="D1335" i="2"/>
  <c r="H1335" i="2" s="1"/>
  <c r="D1336" i="2"/>
  <c r="H1336" i="2" s="1"/>
  <c r="N1336" i="2" s="1"/>
  <c r="D1337" i="2"/>
  <c r="H1337" i="2" s="1"/>
  <c r="N1337" i="2" s="1"/>
  <c r="D1338" i="2"/>
  <c r="H1338" i="2" s="1"/>
  <c r="N1338" i="2" s="1"/>
  <c r="D1339" i="2"/>
  <c r="H1339" i="2" s="1"/>
  <c r="D1340" i="2"/>
  <c r="H1340" i="2" s="1"/>
  <c r="N1340" i="2" s="1"/>
  <c r="D1341" i="2"/>
  <c r="H1341" i="2" s="1"/>
  <c r="N1341" i="2" s="1"/>
  <c r="D1342" i="2"/>
  <c r="H1342" i="2" s="1"/>
  <c r="N1342" i="2" s="1"/>
  <c r="D1343" i="2"/>
  <c r="H1343" i="2" s="1"/>
  <c r="N1343" i="2" s="1"/>
  <c r="D1344" i="2"/>
  <c r="H1344" i="2" s="1"/>
  <c r="N1344" i="2" s="1"/>
  <c r="D1345" i="2"/>
  <c r="H1345" i="2" s="1"/>
  <c r="N1345" i="2" s="1"/>
  <c r="D1346" i="2"/>
  <c r="H1346" i="2" s="1"/>
  <c r="D1347" i="2"/>
  <c r="H1347" i="2" s="1"/>
  <c r="N1347" i="2" s="1"/>
  <c r="D1348" i="2"/>
  <c r="H1348" i="2" s="1"/>
  <c r="N1348" i="2" s="1"/>
  <c r="D1349" i="2"/>
  <c r="H1349" i="2" s="1"/>
  <c r="N1349" i="2" s="1"/>
  <c r="D1350" i="2"/>
  <c r="H1350" i="2" s="1"/>
  <c r="N1350" i="2" s="1"/>
  <c r="D1351" i="2"/>
  <c r="H1351" i="2" s="1"/>
  <c r="N1351" i="2" s="1"/>
  <c r="D1352" i="2"/>
  <c r="H1352" i="2" s="1"/>
  <c r="N1352" i="2" s="1"/>
  <c r="D1353" i="2"/>
  <c r="H1353" i="2" s="1"/>
  <c r="N1353" i="2" s="1"/>
  <c r="D1354" i="2"/>
  <c r="H1354" i="2" s="1"/>
  <c r="N1354" i="2" s="1"/>
  <c r="D1355" i="2"/>
  <c r="H1355" i="2" s="1"/>
  <c r="N1355" i="2" s="1"/>
  <c r="D1356" i="2"/>
  <c r="H1356" i="2" s="1"/>
  <c r="N1356" i="2" s="1"/>
  <c r="D1357" i="2"/>
  <c r="H1357" i="2" s="1"/>
  <c r="N1357" i="2" s="1"/>
  <c r="D1358" i="2"/>
  <c r="H1358" i="2" s="1"/>
  <c r="N1358" i="2" s="1"/>
  <c r="D1359" i="2"/>
  <c r="H1359" i="2" s="1"/>
  <c r="N1359" i="2" s="1"/>
  <c r="D1360" i="2"/>
  <c r="H1360" i="2" s="1"/>
  <c r="N1360" i="2" s="1"/>
  <c r="D1361" i="2"/>
  <c r="H1361" i="2" s="1"/>
  <c r="N1361" i="2" s="1"/>
  <c r="D1362" i="2"/>
  <c r="H1362" i="2" s="1"/>
  <c r="N1362" i="2" s="1"/>
  <c r="D1363" i="2"/>
  <c r="H1363" i="2" s="1"/>
  <c r="N1363" i="2" s="1"/>
  <c r="D1364" i="2"/>
  <c r="H1364" i="2" s="1"/>
  <c r="N1364" i="2" s="1"/>
  <c r="D1365" i="2"/>
  <c r="H1365" i="2" s="1"/>
  <c r="N1365" i="2" s="1"/>
  <c r="D1366" i="2"/>
  <c r="H1366" i="2" s="1"/>
  <c r="N1366" i="2" s="1"/>
  <c r="D1367" i="2"/>
  <c r="H1367" i="2" s="1"/>
  <c r="N1367" i="2" s="1"/>
  <c r="D1368" i="2"/>
  <c r="H1368" i="2" s="1"/>
  <c r="N1368" i="2" s="1"/>
  <c r="D1369" i="2"/>
  <c r="H1369" i="2" s="1"/>
  <c r="N1369" i="2" s="1"/>
  <c r="D1370" i="2"/>
  <c r="H1370" i="2" s="1"/>
  <c r="D1327" i="2"/>
  <c r="H1327" i="2" s="1"/>
  <c r="D1328" i="2"/>
  <c r="H1328" i="2" s="1"/>
  <c r="N1328" i="2" s="1"/>
  <c r="D1329" i="2"/>
  <c r="H1329" i="2" s="1"/>
  <c r="D1326" i="2"/>
  <c r="H1326" i="2" s="1"/>
  <c r="D1322" i="2"/>
  <c r="H1322" i="2" s="1"/>
  <c r="N1322" i="2" s="1"/>
  <c r="D1323" i="2"/>
  <c r="H1323" i="2" s="1"/>
  <c r="D1324" i="2"/>
  <c r="H1324" i="2" s="1"/>
  <c r="D1325" i="2"/>
  <c r="H1325" i="2" s="1"/>
  <c r="D1317" i="2"/>
  <c r="H1317" i="2" s="1"/>
  <c r="N1317" i="2" s="1"/>
  <c r="D1318" i="2"/>
  <c r="H1318" i="2" s="1"/>
  <c r="N1318" i="2" s="1"/>
  <c r="D1319" i="2"/>
  <c r="H1319" i="2" s="1"/>
  <c r="N1319" i="2" s="1"/>
  <c r="D1320" i="2"/>
  <c r="H1320" i="2" s="1"/>
  <c r="N1320" i="2" s="1"/>
  <c r="D1321" i="2"/>
  <c r="H1321" i="2" s="1"/>
  <c r="N1321" i="2" s="1"/>
  <c r="D1309" i="2"/>
  <c r="H1309" i="2" s="1"/>
  <c r="N1309" i="2" s="1"/>
  <c r="D1310" i="2"/>
  <c r="H1310" i="2" s="1"/>
  <c r="N1310" i="2" s="1"/>
  <c r="D1311" i="2"/>
  <c r="H1311" i="2" s="1"/>
  <c r="N1311" i="2" s="1"/>
  <c r="D1312" i="2"/>
  <c r="H1312" i="2" s="1"/>
  <c r="N1312" i="2" s="1"/>
  <c r="D1313" i="2"/>
  <c r="H1313" i="2" s="1"/>
  <c r="N1313" i="2" s="1"/>
  <c r="D1314" i="2"/>
  <c r="H1314" i="2" s="1"/>
  <c r="N1314" i="2" s="1"/>
  <c r="D1315" i="2"/>
  <c r="H1315" i="2" s="1"/>
  <c r="N1315" i="2" s="1"/>
  <c r="D1316" i="2"/>
  <c r="H1316" i="2" s="1"/>
  <c r="N1316" i="2" s="1"/>
  <c r="D1255" i="2"/>
  <c r="H1255" i="2" s="1"/>
  <c r="N1255" i="2" s="1"/>
  <c r="D1256" i="2"/>
  <c r="H1256" i="2" s="1"/>
  <c r="N1256" i="2" s="1"/>
  <c r="D1257" i="2"/>
  <c r="H1257" i="2" s="1"/>
  <c r="N1257" i="2" s="1"/>
  <c r="D1258" i="2"/>
  <c r="H1258" i="2" s="1"/>
  <c r="N1258" i="2" s="1"/>
  <c r="D1259" i="2"/>
  <c r="H1259" i="2" s="1"/>
  <c r="N1259" i="2" s="1"/>
  <c r="D1260" i="2"/>
  <c r="H1260" i="2" s="1"/>
  <c r="N1260" i="2" s="1"/>
  <c r="D1261" i="2"/>
  <c r="H1261" i="2" s="1"/>
  <c r="N1261" i="2" s="1"/>
  <c r="D1262" i="2"/>
  <c r="H1262" i="2" s="1"/>
  <c r="N1262" i="2" s="1"/>
  <c r="D1263" i="2"/>
  <c r="H1263" i="2" s="1"/>
  <c r="N1263" i="2" s="1"/>
  <c r="D1264" i="2"/>
  <c r="H1264" i="2" s="1"/>
  <c r="N1264" i="2" s="1"/>
  <c r="D1265" i="2"/>
  <c r="H1265" i="2" s="1"/>
  <c r="N1265" i="2" s="1"/>
  <c r="D1266" i="2"/>
  <c r="H1266" i="2" s="1"/>
  <c r="N1266" i="2" s="1"/>
  <c r="D1267" i="2"/>
  <c r="H1267" i="2" s="1"/>
  <c r="N1267" i="2" s="1"/>
  <c r="D1268" i="2"/>
  <c r="H1268" i="2" s="1"/>
  <c r="N1268" i="2" s="1"/>
  <c r="D1269" i="2"/>
  <c r="H1269" i="2" s="1"/>
  <c r="P1269" i="2" s="1"/>
  <c r="D1270" i="2"/>
  <c r="H1270" i="2" s="1"/>
  <c r="N1270" i="2" s="1"/>
  <c r="D1271" i="2"/>
  <c r="H1271" i="2" s="1"/>
  <c r="D1272" i="2"/>
  <c r="H1272" i="2" s="1"/>
  <c r="D1273" i="2"/>
  <c r="H1273" i="2" s="1"/>
  <c r="D1274" i="2"/>
  <c r="H1274" i="2" s="1"/>
  <c r="D1275" i="2"/>
  <c r="H1275" i="2" s="1"/>
  <c r="D1276" i="2"/>
  <c r="H1276" i="2" s="1"/>
  <c r="N1276" i="2" s="1"/>
  <c r="D1277" i="2"/>
  <c r="H1277" i="2" s="1"/>
  <c r="D1278" i="2"/>
  <c r="H1278" i="2" s="1"/>
  <c r="N1278" i="2" s="1"/>
  <c r="D1279" i="2"/>
  <c r="H1279" i="2" s="1"/>
  <c r="N1279" i="2" s="1"/>
  <c r="D1280" i="2"/>
  <c r="H1280" i="2" s="1"/>
  <c r="D1281" i="2"/>
  <c r="H1281" i="2" s="1"/>
  <c r="N1281" i="2" s="1"/>
  <c r="D1282" i="2"/>
  <c r="H1282" i="2" s="1"/>
  <c r="N1282" i="2" s="1"/>
  <c r="D1283" i="2"/>
  <c r="H1283" i="2" s="1"/>
  <c r="D1284" i="2"/>
  <c r="H1284" i="2" s="1"/>
  <c r="N1284" i="2" s="1"/>
  <c r="D1285" i="2"/>
  <c r="H1285" i="2" s="1"/>
  <c r="N1285" i="2" s="1"/>
  <c r="D1286" i="2"/>
  <c r="H1286" i="2" s="1"/>
  <c r="D1287" i="2"/>
  <c r="H1287" i="2" s="1"/>
  <c r="N1287" i="2" s="1"/>
  <c r="D1288" i="2"/>
  <c r="H1288" i="2" s="1"/>
  <c r="N1288" i="2" s="1"/>
  <c r="D1289" i="2"/>
  <c r="H1289" i="2" s="1"/>
  <c r="N1289" i="2" s="1"/>
  <c r="D1290" i="2"/>
  <c r="H1290" i="2" s="1"/>
  <c r="D1291" i="2"/>
  <c r="H1291" i="2" s="1"/>
  <c r="N1291" i="2" s="1"/>
  <c r="D1292" i="2"/>
  <c r="H1292" i="2" s="1"/>
  <c r="N1292" i="2" s="1"/>
  <c r="D1293" i="2"/>
  <c r="H1293" i="2" s="1"/>
  <c r="N1293" i="2" s="1"/>
  <c r="D1294" i="2"/>
  <c r="H1294" i="2" s="1"/>
  <c r="N1294" i="2" s="1"/>
  <c r="D1295" i="2"/>
  <c r="H1295" i="2" s="1"/>
  <c r="N1295" i="2" s="1"/>
  <c r="D1296" i="2"/>
  <c r="H1296" i="2" s="1"/>
  <c r="N1296" i="2" s="1"/>
  <c r="D1297" i="2"/>
  <c r="H1297" i="2" s="1"/>
  <c r="D1298" i="2"/>
  <c r="H1298" i="2" s="1"/>
  <c r="N1298" i="2" s="1"/>
  <c r="D1299" i="2"/>
  <c r="H1299" i="2" s="1"/>
  <c r="N1299" i="2" s="1"/>
  <c r="D1300" i="2"/>
  <c r="H1300" i="2" s="1"/>
  <c r="N1300" i="2" s="1"/>
  <c r="D1301" i="2"/>
  <c r="H1301" i="2" s="1"/>
  <c r="N1301" i="2" s="1"/>
  <c r="D1302" i="2"/>
  <c r="H1302" i="2" s="1"/>
  <c r="N1302" i="2" s="1"/>
  <c r="D1303" i="2"/>
  <c r="H1303" i="2" s="1"/>
  <c r="N1303" i="2" s="1"/>
  <c r="D1304" i="2"/>
  <c r="H1304" i="2" s="1"/>
  <c r="N1304" i="2" s="1"/>
  <c r="D1305" i="2"/>
  <c r="H1305" i="2" s="1"/>
  <c r="N1305" i="2" s="1"/>
  <c r="D1306" i="2"/>
  <c r="H1306" i="2" s="1"/>
  <c r="N1306" i="2" s="1"/>
  <c r="D1307" i="2"/>
  <c r="H1307" i="2" s="1"/>
  <c r="N1307" i="2" s="1"/>
  <c r="D1308" i="2"/>
  <c r="H1308" i="2" s="1"/>
  <c r="N1308" i="2" s="1"/>
  <c r="D1254" i="2"/>
  <c r="H1254" i="2" s="1"/>
  <c r="N1254" i="2" s="1"/>
  <c r="D1253" i="2"/>
  <c r="H1253" i="2" s="1"/>
  <c r="N1253" i="2" s="1"/>
  <c r="D1246" i="2"/>
  <c r="H1246" i="2" s="1"/>
  <c r="N1246" i="2" s="1"/>
  <c r="D1247" i="2"/>
  <c r="H1247" i="2" s="1"/>
  <c r="N1247" i="2" s="1"/>
  <c r="D1248" i="2"/>
  <c r="H1248" i="2" s="1"/>
  <c r="N1248" i="2" s="1"/>
  <c r="D1249" i="2"/>
  <c r="H1249" i="2" s="1"/>
  <c r="N1249" i="2" s="1"/>
  <c r="D1250" i="2"/>
  <c r="H1250" i="2" s="1"/>
  <c r="N1250" i="2" s="1"/>
  <c r="D1251" i="2"/>
  <c r="H1251" i="2" s="1"/>
  <c r="N1251" i="2" s="1"/>
  <c r="D1252" i="2"/>
  <c r="H1252" i="2" s="1"/>
  <c r="N1252" i="2" s="1"/>
  <c r="D1216" i="2"/>
  <c r="H1216" i="2" s="1"/>
  <c r="D1217" i="2"/>
  <c r="H1217" i="2" s="1"/>
  <c r="N1217" i="2" s="1"/>
  <c r="D1218" i="2"/>
  <c r="H1218" i="2" s="1"/>
  <c r="N1218" i="2" s="1"/>
  <c r="D1219" i="2"/>
  <c r="H1219" i="2" s="1"/>
  <c r="D1220" i="2"/>
  <c r="H1220" i="2" s="1"/>
  <c r="N1220" i="2" s="1"/>
  <c r="D1221" i="2"/>
  <c r="H1221" i="2" s="1"/>
  <c r="N1221" i="2" s="1"/>
  <c r="D1222" i="2"/>
  <c r="H1222" i="2" s="1"/>
  <c r="N1222" i="2" s="1"/>
  <c r="D1223" i="2"/>
  <c r="H1223" i="2" s="1"/>
  <c r="D1224" i="2"/>
  <c r="H1224" i="2" s="1"/>
  <c r="N1224" i="2" s="1"/>
  <c r="D1225" i="2"/>
  <c r="H1225" i="2" s="1"/>
  <c r="N1225" i="2" s="1"/>
  <c r="D1226" i="2"/>
  <c r="H1226" i="2" s="1"/>
  <c r="N1226" i="2" s="1"/>
  <c r="D1227" i="2"/>
  <c r="H1227" i="2" s="1"/>
  <c r="N1227" i="2" s="1"/>
  <c r="D1228" i="2"/>
  <c r="H1228" i="2" s="1"/>
  <c r="N1228" i="2" s="1"/>
  <c r="D1229" i="2"/>
  <c r="H1229" i="2" s="1"/>
  <c r="N1229" i="2" s="1"/>
  <c r="D1230" i="2"/>
  <c r="H1230" i="2" s="1"/>
  <c r="D1231" i="2"/>
  <c r="H1231" i="2" s="1"/>
  <c r="N1231" i="2" s="1"/>
  <c r="D1232" i="2"/>
  <c r="H1232" i="2" s="1"/>
  <c r="N1232" i="2" s="1"/>
  <c r="D1233" i="2"/>
  <c r="H1233" i="2" s="1"/>
  <c r="N1233" i="2" s="1"/>
  <c r="D1234" i="2"/>
  <c r="H1234" i="2" s="1"/>
  <c r="N1234" i="2" s="1"/>
  <c r="D1235" i="2"/>
  <c r="H1235" i="2" s="1"/>
  <c r="N1235" i="2" s="1"/>
  <c r="D1236" i="2"/>
  <c r="H1236" i="2" s="1"/>
  <c r="N1236" i="2" s="1"/>
  <c r="D1237" i="2"/>
  <c r="H1237" i="2" s="1"/>
  <c r="N1237" i="2" s="1"/>
  <c r="D1238" i="2"/>
  <c r="H1238" i="2" s="1"/>
  <c r="N1238" i="2" s="1"/>
  <c r="D1239" i="2"/>
  <c r="H1239" i="2" s="1"/>
  <c r="N1239" i="2" s="1"/>
  <c r="D1240" i="2"/>
  <c r="H1240" i="2" s="1"/>
  <c r="N1240" i="2" s="1"/>
  <c r="D1241" i="2"/>
  <c r="H1241" i="2" s="1"/>
  <c r="N1241" i="2" s="1"/>
  <c r="D1242" i="2"/>
  <c r="H1242" i="2" s="1"/>
  <c r="N1242" i="2" s="1"/>
  <c r="D1243" i="2"/>
  <c r="H1243" i="2" s="1"/>
  <c r="N1243" i="2" s="1"/>
  <c r="D1244" i="2"/>
  <c r="H1244" i="2" s="1"/>
  <c r="N1244" i="2" s="1"/>
  <c r="D1245" i="2"/>
  <c r="H1245" i="2" s="1"/>
  <c r="N1245" i="2" s="1"/>
  <c r="D1213" i="2"/>
  <c r="H1213" i="2" s="1"/>
  <c r="D1214" i="2"/>
  <c r="H1214" i="2" s="1"/>
  <c r="N1214" i="2" s="1"/>
  <c r="D1215" i="2"/>
  <c r="H1215" i="2" s="1"/>
  <c r="N1215" i="2" s="1"/>
  <c r="D1212" i="2"/>
  <c r="H1212" i="2" s="1"/>
  <c r="N1212" i="2" s="1"/>
  <c r="D1206" i="2"/>
  <c r="H1206" i="2" s="1"/>
  <c r="D1207" i="2"/>
  <c r="H1207" i="2" s="1"/>
  <c r="D1208" i="2"/>
  <c r="H1208" i="2" s="1"/>
  <c r="D1209" i="2"/>
  <c r="H1209" i="2" s="1"/>
  <c r="N1209" i="2" s="1"/>
  <c r="D1210" i="2"/>
  <c r="H1210" i="2" s="1"/>
  <c r="D1211" i="2"/>
  <c r="H1211" i="2" s="1"/>
  <c r="N1211" i="2" s="1"/>
  <c r="D1175" i="2"/>
  <c r="H1175" i="2" s="1"/>
  <c r="N1175" i="2" s="1"/>
  <c r="D1176" i="2"/>
  <c r="H1176" i="2" s="1"/>
  <c r="N1176" i="2" s="1"/>
  <c r="D1177" i="2"/>
  <c r="H1177" i="2" s="1"/>
  <c r="N1177" i="2" s="1"/>
  <c r="D1178" i="2"/>
  <c r="H1178" i="2" s="1"/>
  <c r="N1178" i="2" s="1"/>
  <c r="D1179" i="2"/>
  <c r="H1179" i="2" s="1"/>
  <c r="N1179" i="2" s="1"/>
  <c r="D1180" i="2"/>
  <c r="H1180" i="2" s="1"/>
  <c r="N1180" i="2" s="1"/>
  <c r="D1181" i="2"/>
  <c r="H1181" i="2" s="1"/>
  <c r="N1181" i="2" s="1"/>
  <c r="D1182" i="2"/>
  <c r="H1182" i="2" s="1"/>
  <c r="N1182" i="2" s="1"/>
  <c r="D1183" i="2"/>
  <c r="H1183" i="2" s="1"/>
  <c r="N1183" i="2" s="1"/>
  <c r="D1184" i="2"/>
  <c r="H1184" i="2" s="1"/>
  <c r="N1184" i="2" s="1"/>
  <c r="D1185" i="2"/>
  <c r="H1185" i="2" s="1"/>
  <c r="N1185" i="2" s="1"/>
  <c r="D1186" i="2"/>
  <c r="H1186" i="2" s="1"/>
  <c r="N1186" i="2" s="1"/>
  <c r="D1187" i="2"/>
  <c r="H1187" i="2" s="1"/>
  <c r="N1187" i="2" s="1"/>
  <c r="D1188" i="2"/>
  <c r="H1188" i="2" s="1"/>
  <c r="N1188" i="2" s="1"/>
  <c r="D1189" i="2"/>
  <c r="H1189" i="2" s="1"/>
  <c r="N1189" i="2" s="1"/>
  <c r="D1190" i="2"/>
  <c r="H1190" i="2" s="1"/>
  <c r="N1190" i="2" s="1"/>
  <c r="D1191" i="2"/>
  <c r="H1191" i="2" s="1"/>
  <c r="N1191" i="2" s="1"/>
  <c r="D1192" i="2"/>
  <c r="H1192" i="2" s="1"/>
  <c r="N1192" i="2" s="1"/>
  <c r="D1193" i="2"/>
  <c r="H1193" i="2" s="1"/>
  <c r="N1193" i="2" s="1"/>
  <c r="D1194" i="2"/>
  <c r="H1194" i="2" s="1"/>
  <c r="N1194" i="2" s="1"/>
  <c r="D1195" i="2"/>
  <c r="H1195" i="2" s="1"/>
  <c r="N1195" i="2" s="1"/>
  <c r="D1196" i="2"/>
  <c r="H1196" i="2" s="1"/>
  <c r="N1196" i="2" s="1"/>
  <c r="D1197" i="2"/>
  <c r="H1197" i="2" s="1"/>
  <c r="N1197" i="2" s="1"/>
  <c r="D1198" i="2"/>
  <c r="H1198" i="2" s="1"/>
  <c r="N1198" i="2" s="1"/>
  <c r="D1199" i="2"/>
  <c r="H1199" i="2" s="1"/>
  <c r="N1199" i="2" s="1"/>
  <c r="D1200" i="2"/>
  <c r="H1200" i="2" s="1"/>
  <c r="N1200" i="2" s="1"/>
  <c r="D1201" i="2"/>
  <c r="H1201" i="2" s="1"/>
  <c r="N1201" i="2" s="1"/>
  <c r="D1202" i="2"/>
  <c r="H1202" i="2" s="1"/>
  <c r="N1202" i="2" s="1"/>
  <c r="D1203" i="2"/>
  <c r="H1203" i="2" s="1"/>
  <c r="N1203" i="2" s="1"/>
  <c r="D1204" i="2"/>
  <c r="H1204" i="2" s="1"/>
  <c r="D1205" i="2"/>
  <c r="H1205" i="2" s="1"/>
  <c r="D1174" i="2"/>
  <c r="H1174" i="2" s="1"/>
  <c r="N1174" i="2" s="1"/>
  <c r="D1169" i="2"/>
  <c r="H1169" i="2" s="1"/>
  <c r="N1169" i="2" s="1"/>
  <c r="D1170" i="2"/>
  <c r="H1170" i="2" s="1"/>
  <c r="N1170" i="2" s="1"/>
  <c r="D1171" i="2"/>
  <c r="H1171" i="2" s="1"/>
  <c r="N1171" i="2" s="1"/>
  <c r="D1172" i="2"/>
  <c r="H1172" i="2" s="1"/>
  <c r="N1172" i="2" s="1"/>
  <c r="D1173" i="2"/>
  <c r="H1173" i="2" s="1"/>
  <c r="N1173" i="2" s="1"/>
  <c r="D1138" i="2"/>
  <c r="H1138" i="2" s="1"/>
  <c r="N1138" i="2" s="1"/>
  <c r="D1139" i="2"/>
  <c r="H1139" i="2" s="1"/>
  <c r="N1139" i="2" s="1"/>
  <c r="D1140" i="2"/>
  <c r="H1140" i="2" s="1"/>
  <c r="N1140" i="2" s="1"/>
  <c r="D1141" i="2"/>
  <c r="H1141" i="2" s="1"/>
  <c r="N1141" i="2" s="1"/>
  <c r="D1142" i="2"/>
  <c r="H1142" i="2" s="1"/>
  <c r="D1143" i="2"/>
  <c r="H1143" i="2" s="1"/>
  <c r="D1144" i="2"/>
  <c r="H1144" i="2" s="1"/>
  <c r="D1145" i="2"/>
  <c r="H1145" i="2" s="1"/>
  <c r="D1146" i="2"/>
  <c r="H1146" i="2" s="1"/>
  <c r="D1147" i="2"/>
  <c r="H1147" i="2" s="1"/>
  <c r="N1147" i="2" s="1"/>
  <c r="D1148" i="2"/>
  <c r="H1148" i="2" s="1"/>
  <c r="D1149" i="2"/>
  <c r="H1149" i="2" s="1"/>
  <c r="N1149" i="2" s="1"/>
  <c r="D1150" i="2"/>
  <c r="H1150" i="2" s="1"/>
  <c r="N1150" i="2" s="1"/>
  <c r="D1151" i="2"/>
  <c r="H1151" i="2" s="1"/>
  <c r="D1152" i="2"/>
  <c r="H1152" i="2" s="1"/>
  <c r="N1152" i="2" s="1"/>
  <c r="D1153" i="2"/>
  <c r="H1153" i="2" s="1"/>
  <c r="N1153" i="2" s="1"/>
  <c r="D1154" i="2"/>
  <c r="H1154" i="2" s="1"/>
  <c r="D1155" i="2"/>
  <c r="H1155" i="2" s="1"/>
  <c r="N1155" i="2" s="1"/>
  <c r="D1156" i="2"/>
  <c r="H1156" i="2" s="1"/>
  <c r="N1156" i="2" s="1"/>
  <c r="D1157" i="2"/>
  <c r="H1157" i="2" s="1"/>
  <c r="D1158" i="2"/>
  <c r="H1158" i="2" s="1"/>
  <c r="N1158" i="2" s="1"/>
  <c r="D1159" i="2"/>
  <c r="H1159" i="2" s="1"/>
  <c r="N1159" i="2" s="1"/>
  <c r="D1160" i="2"/>
  <c r="H1160" i="2" s="1"/>
  <c r="N1160" i="2" s="1"/>
  <c r="D1161" i="2"/>
  <c r="H1161" i="2" s="1"/>
  <c r="D1162" i="2"/>
  <c r="H1162" i="2" s="1"/>
  <c r="N1162" i="2" s="1"/>
  <c r="D1163" i="2"/>
  <c r="H1163" i="2" s="1"/>
  <c r="N1163" i="2" s="1"/>
  <c r="D1164" i="2"/>
  <c r="H1164" i="2" s="1"/>
  <c r="N1164" i="2" s="1"/>
  <c r="D1165" i="2"/>
  <c r="H1165" i="2" s="1"/>
  <c r="N1165" i="2" s="1"/>
  <c r="D1166" i="2"/>
  <c r="H1166" i="2" s="1"/>
  <c r="N1166" i="2" s="1"/>
  <c r="D1167" i="2"/>
  <c r="H1167" i="2" s="1"/>
  <c r="N1167" i="2" s="1"/>
  <c r="D1168" i="2"/>
  <c r="H1168" i="2" s="1"/>
  <c r="D1127" i="2"/>
  <c r="H1127" i="2" s="1"/>
  <c r="N1127" i="2" s="1"/>
  <c r="D1128" i="2"/>
  <c r="H1128" i="2" s="1"/>
  <c r="N1128" i="2" s="1"/>
  <c r="D1129" i="2"/>
  <c r="H1129" i="2" s="1"/>
  <c r="N1129" i="2" s="1"/>
  <c r="D1130" i="2"/>
  <c r="H1130" i="2" s="1"/>
  <c r="N1130" i="2" s="1"/>
  <c r="D1131" i="2"/>
  <c r="H1131" i="2" s="1"/>
  <c r="N1131" i="2" s="1"/>
  <c r="D1132" i="2"/>
  <c r="H1132" i="2" s="1"/>
  <c r="N1132" i="2" s="1"/>
  <c r="D1133" i="2"/>
  <c r="H1133" i="2" s="1"/>
  <c r="N1133" i="2" s="1"/>
  <c r="D1134" i="2"/>
  <c r="H1134" i="2" s="1"/>
  <c r="N1134" i="2" s="1"/>
  <c r="D1135" i="2"/>
  <c r="H1135" i="2" s="1"/>
  <c r="N1135" i="2" s="1"/>
  <c r="D1136" i="2"/>
  <c r="H1136" i="2" s="1"/>
  <c r="N1136" i="2" s="1"/>
  <c r="D1137" i="2"/>
  <c r="H1137" i="2" s="1"/>
  <c r="N1137" i="2" s="1"/>
  <c r="D1122" i="2"/>
  <c r="H1122" i="2" s="1"/>
  <c r="N1122" i="2" s="1"/>
  <c r="D1123" i="2"/>
  <c r="H1123" i="2" s="1"/>
  <c r="N1123" i="2" s="1"/>
  <c r="D1124" i="2"/>
  <c r="H1124" i="2" s="1"/>
  <c r="N1124" i="2" s="1"/>
  <c r="D1125" i="2"/>
  <c r="H1125" i="2" s="1"/>
  <c r="N1125" i="2" s="1"/>
  <c r="D1126" i="2"/>
  <c r="H1126" i="2" s="1"/>
  <c r="N1126" i="2" s="1"/>
  <c r="D1094" i="2"/>
  <c r="H1094" i="2" s="1"/>
  <c r="D1095" i="2"/>
  <c r="H1095" i="2" s="1"/>
  <c r="N1095" i="2" s="1"/>
  <c r="D1096" i="2"/>
  <c r="H1096" i="2" s="1"/>
  <c r="N1096" i="2" s="1"/>
  <c r="D1097" i="2"/>
  <c r="H1097" i="2" s="1"/>
  <c r="N1097" i="2" s="1"/>
  <c r="D1098" i="2"/>
  <c r="H1098" i="2" s="1"/>
  <c r="D1099" i="2"/>
  <c r="H1099" i="2" s="1"/>
  <c r="N1099" i="2" s="1"/>
  <c r="D1100" i="2"/>
  <c r="H1100" i="2" s="1"/>
  <c r="N1100" i="2" s="1"/>
  <c r="D1101" i="2"/>
  <c r="H1101" i="2" s="1"/>
  <c r="N1101" i="2" s="1"/>
  <c r="D1102" i="2"/>
  <c r="H1102" i="2" s="1"/>
  <c r="N1102" i="2" s="1"/>
  <c r="D1103" i="2"/>
  <c r="H1103" i="2" s="1"/>
  <c r="N1103" i="2" s="1"/>
  <c r="D1104" i="2"/>
  <c r="H1104" i="2" s="1"/>
  <c r="D1105" i="2"/>
  <c r="H1105" i="2" s="1"/>
  <c r="N1105" i="2" s="1"/>
  <c r="D1106" i="2"/>
  <c r="H1106" i="2" s="1"/>
  <c r="N1106" i="2" s="1"/>
  <c r="D1107" i="2"/>
  <c r="H1107" i="2" s="1"/>
  <c r="N1107" i="2" s="1"/>
  <c r="D1108" i="2"/>
  <c r="H1108" i="2" s="1"/>
  <c r="N1108" i="2" s="1"/>
  <c r="D1109" i="2"/>
  <c r="H1109" i="2" s="1"/>
  <c r="N1109" i="2" s="1"/>
  <c r="D1110" i="2"/>
  <c r="H1110" i="2" s="1"/>
  <c r="N1110" i="2" s="1"/>
  <c r="D1111" i="2"/>
  <c r="H1111" i="2" s="1"/>
  <c r="N1111" i="2" s="1"/>
  <c r="D1112" i="2"/>
  <c r="H1112" i="2" s="1"/>
  <c r="N1112" i="2" s="1"/>
  <c r="D1113" i="2"/>
  <c r="H1113" i="2" s="1"/>
  <c r="N1113" i="2" s="1"/>
  <c r="D1114" i="2"/>
  <c r="H1114" i="2" s="1"/>
  <c r="N1114" i="2" s="1"/>
  <c r="D1115" i="2"/>
  <c r="H1115" i="2" s="1"/>
  <c r="N1115" i="2" s="1"/>
  <c r="D1116" i="2"/>
  <c r="H1116" i="2" s="1"/>
  <c r="N1116" i="2" s="1"/>
  <c r="D1117" i="2"/>
  <c r="H1117" i="2" s="1"/>
  <c r="N1117" i="2" s="1"/>
  <c r="D1118" i="2"/>
  <c r="H1118" i="2" s="1"/>
  <c r="N1118" i="2" s="1"/>
  <c r="D1119" i="2"/>
  <c r="H1119" i="2" s="1"/>
  <c r="N1119" i="2" s="1"/>
  <c r="D1120" i="2"/>
  <c r="H1120" i="2" s="1"/>
  <c r="N1120" i="2" s="1"/>
  <c r="D1121" i="2"/>
  <c r="H1121" i="2" s="1"/>
  <c r="N1121" i="2" s="1"/>
  <c r="D1091" i="2"/>
  <c r="H1091" i="2" s="1"/>
  <c r="D1092" i="2"/>
  <c r="H1092" i="2" s="1"/>
  <c r="N1092" i="2" s="1"/>
  <c r="D1093" i="2"/>
  <c r="H1093" i="2" s="1"/>
  <c r="N1093" i="2" s="1"/>
  <c r="D1086" i="2"/>
  <c r="H1086" i="2" s="1"/>
  <c r="N1086" i="2" s="1"/>
  <c r="D1087" i="2"/>
  <c r="H1087" i="2" s="1"/>
  <c r="N1087" i="2" s="1"/>
  <c r="D1088" i="2"/>
  <c r="H1088" i="2" s="1"/>
  <c r="D1089" i="2"/>
  <c r="H1089" i="2" s="1"/>
  <c r="N1089" i="2" s="1"/>
  <c r="D1090" i="2"/>
  <c r="H1090" i="2" s="1"/>
  <c r="N1090" i="2" s="1"/>
  <c r="D1060" i="2"/>
  <c r="H1060" i="2" s="1"/>
  <c r="N1060" i="2" s="1"/>
  <c r="D1061" i="2"/>
  <c r="H1061" i="2" s="1"/>
  <c r="N1061" i="2" s="1"/>
  <c r="D1062" i="2"/>
  <c r="H1062" i="2" s="1"/>
  <c r="N1062" i="2" s="1"/>
  <c r="D1063" i="2"/>
  <c r="H1063" i="2" s="1"/>
  <c r="N1063" i="2" s="1"/>
  <c r="D1064" i="2"/>
  <c r="H1064" i="2" s="1"/>
  <c r="N1064" i="2" s="1"/>
  <c r="D1065" i="2"/>
  <c r="H1065" i="2" s="1"/>
  <c r="N1065" i="2" s="1"/>
  <c r="D1066" i="2"/>
  <c r="H1066" i="2" s="1"/>
  <c r="N1066" i="2" s="1"/>
  <c r="D1067" i="2"/>
  <c r="H1067" i="2" s="1"/>
  <c r="N1067" i="2" s="1"/>
  <c r="D1068" i="2"/>
  <c r="H1068" i="2" s="1"/>
  <c r="N1068" i="2" s="1"/>
  <c r="D1069" i="2"/>
  <c r="H1069" i="2" s="1"/>
  <c r="N1069" i="2" s="1"/>
  <c r="D1070" i="2"/>
  <c r="H1070" i="2" s="1"/>
  <c r="N1070" i="2" s="1"/>
  <c r="D1071" i="2"/>
  <c r="H1071" i="2" s="1"/>
  <c r="N1071" i="2" s="1"/>
  <c r="D1072" i="2"/>
  <c r="H1072" i="2" s="1"/>
  <c r="N1072" i="2" s="1"/>
  <c r="D1073" i="2"/>
  <c r="H1073" i="2" s="1"/>
  <c r="N1073" i="2" s="1"/>
  <c r="D1074" i="2"/>
  <c r="H1074" i="2" s="1"/>
  <c r="N1074" i="2" s="1"/>
  <c r="D1075" i="2"/>
  <c r="H1075" i="2" s="1"/>
  <c r="N1075" i="2" s="1"/>
  <c r="D1076" i="2"/>
  <c r="H1076" i="2" s="1"/>
  <c r="N1076" i="2" s="1"/>
  <c r="D1077" i="2"/>
  <c r="H1077" i="2" s="1"/>
  <c r="N1077" i="2" s="1"/>
  <c r="D1078" i="2"/>
  <c r="H1078" i="2" s="1"/>
  <c r="N1078" i="2" s="1"/>
  <c r="D1079" i="2"/>
  <c r="H1079" i="2" s="1"/>
  <c r="D1080" i="2"/>
  <c r="H1080" i="2" s="1"/>
  <c r="D1081" i="2"/>
  <c r="H1081" i="2" s="1"/>
  <c r="D1082" i="2"/>
  <c r="H1082" i="2" s="1"/>
  <c r="D1083" i="2"/>
  <c r="H1083" i="2" s="1"/>
  <c r="D1084" i="2"/>
  <c r="H1084" i="2" s="1"/>
  <c r="N1084" i="2" s="1"/>
  <c r="D1085" i="2"/>
  <c r="H1085" i="2" s="1"/>
  <c r="D1055" i="2"/>
  <c r="H1055" i="2" s="1"/>
  <c r="N1055" i="2" s="1"/>
  <c r="D1056" i="2"/>
  <c r="H1056" i="2" s="1"/>
  <c r="N1056" i="2" s="1"/>
  <c r="D1057" i="2"/>
  <c r="H1057" i="2" s="1"/>
  <c r="N1057" i="2" s="1"/>
  <c r="D1058" i="2"/>
  <c r="H1058" i="2" s="1"/>
  <c r="N1058" i="2" s="1"/>
  <c r="D1059" i="2"/>
  <c r="H1059" i="2" s="1"/>
  <c r="N1059" i="2" s="1"/>
  <c r="D1029" i="2"/>
  <c r="H1029" i="2" s="1"/>
  <c r="N1029" i="2" s="1"/>
  <c r="D1030" i="2"/>
  <c r="H1030" i="2" s="1"/>
  <c r="D1031" i="2"/>
  <c r="H1031" i="2" s="1"/>
  <c r="N1031" i="2" s="1"/>
  <c r="D1032" i="2"/>
  <c r="H1032" i="2" s="1"/>
  <c r="N1032" i="2" s="1"/>
  <c r="D1033" i="2"/>
  <c r="H1033" i="2" s="1"/>
  <c r="N1033" i="2" s="1"/>
  <c r="D1034" i="2"/>
  <c r="H1034" i="2" s="1"/>
  <c r="N1034" i="2" s="1"/>
  <c r="D1035" i="2"/>
  <c r="H1035" i="2" s="1"/>
  <c r="N1035" i="2" s="1"/>
  <c r="D1036" i="2"/>
  <c r="H1036" i="2" s="1"/>
  <c r="D1037" i="2"/>
  <c r="H1037" i="2" s="1"/>
  <c r="N1037" i="2" s="1"/>
  <c r="D1038" i="2"/>
  <c r="H1038" i="2" s="1"/>
  <c r="N1038" i="2" s="1"/>
  <c r="D1039" i="2"/>
  <c r="H1039" i="2" s="1"/>
  <c r="N1039" i="2" s="1"/>
  <c r="D1040" i="2"/>
  <c r="H1040" i="2" s="1"/>
  <c r="N1040" i="2" s="1"/>
  <c r="D1041" i="2"/>
  <c r="H1041" i="2" s="1"/>
  <c r="N1041" i="2" s="1"/>
  <c r="D1042" i="2"/>
  <c r="H1042" i="2" s="1"/>
  <c r="N1042" i="2" s="1"/>
  <c r="D1043" i="2"/>
  <c r="H1043" i="2" s="1"/>
  <c r="N1043" i="2" s="1"/>
  <c r="D1044" i="2"/>
  <c r="H1044" i="2" s="1"/>
  <c r="N1044" i="2" s="1"/>
  <c r="D1045" i="2"/>
  <c r="H1045" i="2" s="1"/>
  <c r="N1045" i="2" s="1"/>
  <c r="D1046" i="2"/>
  <c r="H1046" i="2" s="1"/>
  <c r="N1046" i="2" s="1"/>
  <c r="D1047" i="2"/>
  <c r="H1047" i="2" s="1"/>
  <c r="N1047" i="2" s="1"/>
  <c r="D1048" i="2"/>
  <c r="H1048" i="2" s="1"/>
  <c r="N1048" i="2" s="1"/>
  <c r="D1049" i="2"/>
  <c r="H1049" i="2" s="1"/>
  <c r="N1049" i="2" s="1"/>
  <c r="D1050" i="2"/>
  <c r="H1050" i="2" s="1"/>
  <c r="N1050" i="2" s="1"/>
  <c r="D1051" i="2"/>
  <c r="H1051" i="2" s="1"/>
  <c r="N1051" i="2" s="1"/>
  <c r="D1052" i="2"/>
  <c r="H1052" i="2" s="1"/>
  <c r="N1052" i="2" s="1"/>
  <c r="D1053" i="2"/>
  <c r="H1053" i="2" s="1"/>
  <c r="N1053" i="2" s="1"/>
  <c r="D1054" i="2"/>
  <c r="H1054" i="2" s="1"/>
  <c r="N1054" i="2" s="1"/>
  <c r="D1025" i="2"/>
  <c r="H1025" i="2" s="1"/>
  <c r="N1025" i="2" s="1"/>
  <c r="D1026" i="2"/>
  <c r="H1026" i="2" s="1"/>
  <c r="D1027" i="2"/>
  <c r="H1027" i="2" s="1"/>
  <c r="N1027" i="2" s="1"/>
  <c r="D1028" i="2"/>
  <c r="H1028" i="2" s="1"/>
  <c r="N1028" i="2" s="1"/>
  <c r="D1000" i="2"/>
  <c r="H1000" i="2" s="1"/>
  <c r="N1000" i="2" s="1"/>
  <c r="D1001" i="2"/>
  <c r="H1001" i="2" s="1"/>
  <c r="N1001" i="2" s="1"/>
  <c r="D1002" i="2"/>
  <c r="H1002" i="2" s="1"/>
  <c r="N1002" i="2" s="1"/>
  <c r="D1003" i="2"/>
  <c r="H1003" i="2" s="1"/>
  <c r="N1003" i="2" s="1"/>
  <c r="D1004" i="2"/>
  <c r="H1004" i="2" s="1"/>
  <c r="N1004" i="2" s="1"/>
  <c r="D1005" i="2"/>
  <c r="H1005" i="2" s="1"/>
  <c r="N1005" i="2" s="1"/>
  <c r="D1006" i="2"/>
  <c r="H1006" i="2" s="1"/>
  <c r="N1006" i="2" s="1"/>
  <c r="D1007" i="2"/>
  <c r="H1007" i="2" s="1"/>
  <c r="N1007" i="2" s="1"/>
  <c r="D1008" i="2"/>
  <c r="H1008" i="2" s="1"/>
  <c r="N1008" i="2" s="1"/>
  <c r="D1009" i="2"/>
  <c r="H1009" i="2" s="1"/>
  <c r="D1010" i="2"/>
  <c r="H1010" i="2" s="1"/>
  <c r="D1011" i="2"/>
  <c r="H1011" i="2" s="1"/>
  <c r="D1012" i="2"/>
  <c r="H1012" i="2" s="1"/>
  <c r="D1013" i="2"/>
  <c r="H1013" i="2" s="1"/>
  <c r="D1014" i="2"/>
  <c r="H1014" i="2" s="1"/>
  <c r="N1014" i="2" s="1"/>
  <c r="D1015" i="2"/>
  <c r="H1015" i="2" s="1"/>
  <c r="D1016" i="2"/>
  <c r="H1016" i="2" s="1"/>
  <c r="N1016" i="2" s="1"/>
  <c r="D1017" i="2"/>
  <c r="H1017" i="2" s="1"/>
  <c r="N1017" i="2" s="1"/>
  <c r="D1018" i="2"/>
  <c r="H1018" i="2" s="1"/>
  <c r="N1018" i="2" s="1"/>
  <c r="D1019" i="2"/>
  <c r="H1019" i="2" s="1"/>
  <c r="N1019" i="2" s="1"/>
  <c r="D1020" i="2"/>
  <c r="H1020" i="2" s="1"/>
  <c r="D1021" i="2"/>
  <c r="H1021" i="2" s="1"/>
  <c r="N1021" i="2" s="1"/>
  <c r="D1022" i="2"/>
  <c r="H1022" i="2" s="1"/>
  <c r="N1022" i="2" s="1"/>
  <c r="D1023" i="2"/>
  <c r="H1023" i="2" s="1"/>
  <c r="D1024" i="2"/>
  <c r="H1024" i="2" s="1"/>
  <c r="N1024" i="2" s="1"/>
  <c r="D997" i="2"/>
  <c r="H997" i="2" s="1"/>
  <c r="N997" i="2" s="1"/>
  <c r="D998" i="2"/>
  <c r="H998" i="2" s="1"/>
  <c r="N998" i="2" s="1"/>
  <c r="D999" i="2"/>
  <c r="H999" i="2" s="1"/>
  <c r="N999" i="2" s="1"/>
  <c r="D972" i="2"/>
  <c r="H972" i="2" s="1"/>
  <c r="D973" i="2"/>
  <c r="H973" i="2" s="1"/>
  <c r="N973" i="2" s="1"/>
  <c r="D974" i="2"/>
  <c r="H974" i="2" s="1"/>
  <c r="N974" i="2" s="1"/>
  <c r="D975" i="2"/>
  <c r="H975" i="2" s="1"/>
  <c r="N975" i="2" s="1"/>
  <c r="D976" i="2"/>
  <c r="H976" i="2" s="1"/>
  <c r="N976" i="2" s="1"/>
  <c r="D977" i="2"/>
  <c r="H977" i="2" s="1"/>
  <c r="D978" i="2"/>
  <c r="H978" i="2" s="1"/>
  <c r="N978" i="2" s="1"/>
  <c r="D979" i="2"/>
  <c r="H979" i="2" s="1"/>
  <c r="N979" i="2" s="1"/>
  <c r="D980" i="2"/>
  <c r="H980" i="2" s="1"/>
  <c r="N980" i="2" s="1"/>
  <c r="D981" i="2"/>
  <c r="H981" i="2" s="1"/>
  <c r="N981" i="2" s="1"/>
  <c r="D982" i="2"/>
  <c r="H982" i="2" s="1"/>
  <c r="N982" i="2" s="1"/>
  <c r="D983" i="2"/>
  <c r="H983" i="2" s="1"/>
  <c r="N983" i="2" s="1"/>
  <c r="D984" i="2"/>
  <c r="H984" i="2" s="1"/>
  <c r="N984" i="2" s="1"/>
  <c r="D985" i="2"/>
  <c r="H985" i="2" s="1"/>
  <c r="N985" i="2" s="1"/>
  <c r="D986" i="2"/>
  <c r="H986" i="2" s="1"/>
  <c r="N986" i="2" s="1"/>
  <c r="D987" i="2"/>
  <c r="H987" i="2" s="1"/>
  <c r="N987" i="2" s="1"/>
  <c r="D988" i="2"/>
  <c r="H988" i="2" s="1"/>
  <c r="N988" i="2" s="1"/>
  <c r="D989" i="2"/>
  <c r="H989" i="2" s="1"/>
  <c r="N989" i="2" s="1"/>
  <c r="D990" i="2"/>
  <c r="H990" i="2" s="1"/>
  <c r="N990" i="2" s="1"/>
  <c r="D991" i="2"/>
  <c r="H991" i="2" s="1"/>
  <c r="N991" i="2" s="1"/>
  <c r="D992" i="2"/>
  <c r="H992" i="2" s="1"/>
  <c r="N992" i="2" s="1"/>
  <c r="D993" i="2"/>
  <c r="H993" i="2" s="1"/>
  <c r="N993" i="2" s="1"/>
  <c r="D994" i="2"/>
  <c r="H994" i="2" s="1"/>
  <c r="N994" i="2" s="1"/>
  <c r="D995" i="2"/>
  <c r="H995" i="2" s="1"/>
  <c r="N995" i="2" s="1"/>
  <c r="D996" i="2"/>
  <c r="H996" i="2" s="1"/>
  <c r="N996" i="2" s="1"/>
  <c r="D965" i="2"/>
  <c r="H965" i="2" s="1"/>
  <c r="N965" i="2" s="1"/>
  <c r="D966" i="2"/>
  <c r="H966" i="2" s="1"/>
  <c r="D967" i="2"/>
  <c r="H967" i="2" s="1"/>
  <c r="N967" i="2" s="1"/>
  <c r="D968" i="2"/>
  <c r="H968" i="2" s="1"/>
  <c r="N968" i="2" s="1"/>
  <c r="D969" i="2"/>
  <c r="H969" i="2" s="1"/>
  <c r="D970" i="2"/>
  <c r="H970" i="2" s="1"/>
  <c r="N970" i="2" s="1"/>
  <c r="D971" i="2"/>
  <c r="H971" i="2" s="1"/>
  <c r="N971" i="2" s="1"/>
  <c r="D961" i="2"/>
  <c r="H961" i="2" s="1"/>
  <c r="N961" i="2" s="1"/>
  <c r="D962" i="2"/>
  <c r="H962" i="2" s="1"/>
  <c r="N962" i="2" s="1"/>
  <c r="D963" i="2"/>
  <c r="H963" i="2" s="1"/>
  <c r="D964" i="2"/>
  <c r="H964" i="2" s="1"/>
  <c r="N964" i="2" s="1"/>
  <c r="D937" i="2"/>
  <c r="H937" i="2" s="1"/>
  <c r="N937" i="2" s="1"/>
  <c r="D938" i="2"/>
  <c r="H938" i="2" s="1"/>
  <c r="N938" i="2" s="1"/>
  <c r="D939" i="2"/>
  <c r="H939" i="2" s="1"/>
  <c r="N939" i="2" s="1"/>
  <c r="D940" i="2"/>
  <c r="H940" i="2" s="1"/>
  <c r="N940" i="2" s="1"/>
  <c r="D941" i="2"/>
  <c r="H941" i="2" s="1"/>
  <c r="N941" i="2" s="1"/>
  <c r="D942" i="2"/>
  <c r="H942" i="2" s="1"/>
  <c r="N942" i="2" s="1"/>
  <c r="D943" i="2"/>
  <c r="H943" i="2" s="1"/>
  <c r="N943" i="2" s="1"/>
  <c r="D944" i="2"/>
  <c r="H944" i="2" s="1"/>
  <c r="N944" i="2" s="1"/>
  <c r="D945" i="2"/>
  <c r="H945" i="2" s="1"/>
  <c r="N945" i="2" s="1"/>
  <c r="D946" i="2"/>
  <c r="H946" i="2" s="1"/>
  <c r="P946" i="2" s="1"/>
  <c r="D947" i="2"/>
  <c r="H947" i="2" s="1"/>
  <c r="N947" i="2" s="1"/>
  <c r="D948" i="2"/>
  <c r="H948" i="2" s="1"/>
  <c r="N948" i="2" s="1"/>
  <c r="D949" i="2"/>
  <c r="H949" i="2" s="1"/>
  <c r="N949" i="2" s="1"/>
  <c r="D950" i="2"/>
  <c r="H950" i="2" s="1"/>
  <c r="N950" i="2" s="1"/>
  <c r="D951" i="2"/>
  <c r="H951" i="2" s="1"/>
  <c r="D952" i="2"/>
  <c r="H952" i="2" s="1"/>
  <c r="D953" i="2"/>
  <c r="H953" i="2" s="1"/>
  <c r="D954" i="2"/>
  <c r="H954" i="2" s="1"/>
  <c r="D955" i="2"/>
  <c r="H955" i="2" s="1"/>
  <c r="D956" i="2"/>
  <c r="H956" i="2" s="1"/>
  <c r="N956" i="2" s="1"/>
  <c r="D957" i="2"/>
  <c r="H957" i="2" s="1"/>
  <c r="D958" i="2"/>
  <c r="H958" i="2" s="1"/>
  <c r="N958" i="2" s="1"/>
  <c r="D959" i="2"/>
  <c r="H959" i="2" s="1"/>
  <c r="N959" i="2" s="1"/>
  <c r="D960" i="2"/>
  <c r="H960" i="2" s="1"/>
  <c r="D927" i="2"/>
  <c r="H927" i="2" s="1"/>
  <c r="N927" i="2" s="1"/>
  <c r="D928" i="2"/>
  <c r="H928" i="2" s="1"/>
  <c r="N928" i="2" s="1"/>
  <c r="D929" i="2"/>
  <c r="H929" i="2" s="1"/>
  <c r="N929" i="2" s="1"/>
  <c r="D930" i="2"/>
  <c r="H930" i="2" s="1"/>
  <c r="N930" i="2" s="1"/>
  <c r="D931" i="2"/>
  <c r="H931" i="2" s="1"/>
  <c r="N931" i="2" s="1"/>
  <c r="D932" i="2"/>
  <c r="H932" i="2" s="1"/>
  <c r="N932" i="2" s="1"/>
  <c r="D933" i="2"/>
  <c r="H933" i="2" s="1"/>
  <c r="N933" i="2" s="1"/>
  <c r="D934" i="2"/>
  <c r="H934" i="2" s="1"/>
  <c r="N934" i="2" s="1"/>
  <c r="D935" i="2"/>
  <c r="H935" i="2" s="1"/>
  <c r="N935" i="2" s="1"/>
  <c r="D936" i="2"/>
  <c r="H936" i="2" s="1"/>
  <c r="N936" i="2" s="1"/>
  <c r="D899" i="2"/>
  <c r="H899" i="2" s="1"/>
  <c r="N899" i="2" s="1"/>
  <c r="D900" i="2"/>
  <c r="H900" i="2" s="1"/>
  <c r="D901" i="2"/>
  <c r="H901" i="2" s="1"/>
  <c r="D902" i="2"/>
  <c r="H902" i="2" s="1"/>
  <c r="D903" i="2"/>
  <c r="H903" i="2" s="1"/>
  <c r="D904" i="2"/>
  <c r="H904" i="2" s="1"/>
  <c r="D905" i="2"/>
  <c r="H905" i="2" s="1"/>
  <c r="N905" i="2" s="1"/>
  <c r="D906" i="2"/>
  <c r="H906" i="2" s="1"/>
  <c r="D907" i="2"/>
  <c r="H907" i="2" s="1"/>
  <c r="N907" i="2" s="1"/>
  <c r="D908" i="2"/>
  <c r="H908" i="2" s="1"/>
  <c r="N908" i="2" s="1"/>
  <c r="D909" i="2"/>
  <c r="H909" i="2" s="1"/>
  <c r="D910" i="2"/>
  <c r="H910" i="2" s="1"/>
  <c r="N910" i="2" s="1"/>
  <c r="D911" i="2"/>
  <c r="H911" i="2" s="1"/>
  <c r="N911" i="2" s="1"/>
  <c r="D912" i="2"/>
  <c r="H912" i="2" s="1"/>
  <c r="D913" i="2"/>
  <c r="H913" i="2" s="1"/>
  <c r="N913" i="2" s="1"/>
  <c r="D914" i="2"/>
  <c r="H914" i="2" s="1"/>
  <c r="N914" i="2" s="1"/>
  <c r="D915" i="2"/>
  <c r="H915" i="2" s="1"/>
  <c r="D916" i="2"/>
  <c r="H916" i="2" s="1"/>
  <c r="N916" i="2" s="1"/>
  <c r="D917" i="2"/>
  <c r="H917" i="2" s="1"/>
  <c r="N917" i="2" s="1"/>
  <c r="D918" i="2"/>
  <c r="H918" i="2" s="1"/>
  <c r="D919" i="2"/>
  <c r="H919" i="2" s="1"/>
  <c r="N919" i="2" s="1"/>
  <c r="D920" i="2"/>
  <c r="H920" i="2" s="1"/>
  <c r="N920" i="2" s="1"/>
  <c r="D921" i="2"/>
  <c r="H921" i="2" s="1"/>
  <c r="D922" i="2"/>
  <c r="H922" i="2" s="1"/>
  <c r="N922" i="2" s="1"/>
  <c r="D923" i="2"/>
  <c r="H923" i="2" s="1"/>
  <c r="N923" i="2" s="1"/>
  <c r="D924" i="2"/>
  <c r="H924" i="2" s="1"/>
  <c r="N924" i="2" s="1"/>
  <c r="D925" i="2"/>
  <c r="H925" i="2" s="1"/>
  <c r="N925" i="2" s="1"/>
  <c r="D926" i="2"/>
  <c r="H926" i="2" s="1"/>
  <c r="D898" i="2"/>
  <c r="H898" i="2" s="1"/>
  <c r="N898" i="2" s="1"/>
  <c r="D895" i="2"/>
  <c r="H895" i="2" s="1"/>
  <c r="N895" i="2" s="1"/>
  <c r="D896" i="2"/>
  <c r="H896" i="2" s="1"/>
  <c r="N896" i="2" s="1"/>
  <c r="D897" i="2"/>
  <c r="H897" i="2" s="1"/>
  <c r="N897" i="2" s="1"/>
  <c r="D874" i="2"/>
  <c r="H874" i="2" s="1"/>
  <c r="N874" i="2" s="1"/>
  <c r="D875" i="2"/>
  <c r="H875" i="2" s="1"/>
  <c r="N875" i="2" s="1"/>
  <c r="D876" i="2"/>
  <c r="H876" i="2" s="1"/>
  <c r="N876" i="2" s="1"/>
  <c r="D877" i="2"/>
  <c r="H877" i="2" s="1"/>
  <c r="N877" i="2" s="1"/>
  <c r="D878" i="2"/>
  <c r="H878" i="2" s="1"/>
  <c r="N878" i="2" s="1"/>
  <c r="D879" i="2"/>
  <c r="H879" i="2" s="1"/>
  <c r="N879" i="2" s="1"/>
  <c r="D880" i="2"/>
  <c r="H880" i="2" s="1"/>
  <c r="N880" i="2" s="1"/>
  <c r="D881" i="2"/>
  <c r="H881" i="2" s="1"/>
  <c r="N881" i="2" s="1"/>
  <c r="D882" i="2"/>
  <c r="H882" i="2" s="1"/>
  <c r="N882" i="2" s="1"/>
  <c r="D883" i="2"/>
  <c r="H883" i="2" s="1"/>
  <c r="N883" i="2" s="1"/>
  <c r="D884" i="2"/>
  <c r="H884" i="2" s="1"/>
  <c r="N884" i="2" s="1"/>
  <c r="D885" i="2"/>
  <c r="H885" i="2" s="1"/>
  <c r="N885" i="2" s="1"/>
  <c r="D886" i="2"/>
  <c r="H886" i="2" s="1"/>
  <c r="N886" i="2" s="1"/>
  <c r="D887" i="2"/>
  <c r="H887" i="2" s="1"/>
  <c r="N887" i="2" s="1"/>
  <c r="D888" i="2"/>
  <c r="H888" i="2" s="1"/>
  <c r="N888" i="2" s="1"/>
  <c r="D889" i="2"/>
  <c r="H889" i="2" s="1"/>
  <c r="N889" i="2" s="1"/>
  <c r="D890" i="2"/>
  <c r="H890" i="2" s="1"/>
  <c r="N890" i="2" s="1"/>
  <c r="D891" i="2"/>
  <c r="H891" i="2" s="1"/>
  <c r="N891" i="2" s="1"/>
  <c r="D892" i="2"/>
  <c r="H892" i="2" s="1"/>
  <c r="N892" i="2" s="1"/>
  <c r="D893" i="2"/>
  <c r="H893" i="2" s="1"/>
  <c r="N893" i="2" s="1"/>
  <c r="D894" i="2"/>
  <c r="H894" i="2" s="1"/>
  <c r="D873" i="2"/>
  <c r="H873" i="2" s="1"/>
  <c r="N873" i="2" s="1"/>
  <c r="D868" i="2"/>
  <c r="H868" i="2" s="1"/>
  <c r="D869" i="2"/>
  <c r="H869" i="2" s="1"/>
  <c r="D870" i="2"/>
  <c r="H870" i="2" s="1"/>
  <c r="D871" i="2"/>
  <c r="H871" i="2" s="1"/>
  <c r="N871" i="2" s="1"/>
  <c r="D872" i="2"/>
  <c r="H872" i="2" s="1"/>
  <c r="P872" i="2" s="1"/>
  <c r="D811" i="2"/>
  <c r="H811" i="2" s="1"/>
  <c r="P811" i="2" s="1"/>
  <c r="D812" i="2"/>
  <c r="H812" i="2" s="1"/>
  <c r="N812" i="2" s="1"/>
  <c r="D813" i="2"/>
  <c r="H813" i="2" s="1"/>
  <c r="N813" i="2" s="1"/>
  <c r="D814" i="2"/>
  <c r="H814" i="2" s="1"/>
  <c r="N814" i="2" s="1"/>
  <c r="D815" i="2"/>
  <c r="H815" i="2" s="1"/>
  <c r="N815" i="2" s="1"/>
  <c r="D816" i="2"/>
  <c r="H816" i="2" s="1"/>
  <c r="N816" i="2" s="1"/>
  <c r="D817" i="2"/>
  <c r="H817" i="2" s="1"/>
  <c r="N817" i="2" s="1"/>
  <c r="D818" i="2"/>
  <c r="H818" i="2" s="1"/>
  <c r="N818" i="2" s="1"/>
  <c r="D819" i="2"/>
  <c r="H819" i="2" s="1"/>
  <c r="N819" i="2" s="1"/>
  <c r="D820" i="2"/>
  <c r="H820" i="2" s="1"/>
  <c r="N820" i="2" s="1"/>
  <c r="D821" i="2"/>
  <c r="H821" i="2" s="1"/>
  <c r="D822" i="2"/>
  <c r="H822" i="2" s="1"/>
  <c r="D823" i="2"/>
  <c r="H823" i="2" s="1"/>
  <c r="D824" i="2"/>
  <c r="H824" i="2" s="1"/>
  <c r="N824" i="2" s="1"/>
  <c r="D825" i="2"/>
  <c r="H825" i="2" s="1"/>
  <c r="N825" i="2" s="1"/>
  <c r="D826" i="2"/>
  <c r="H826" i="2" s="1"/>
  <c r="N826" i="2" s="1"/>
  <c r="D827" i="2"/>
  <c r="H827" i="2" s="1"/>
  <c r="N827" i="2" s="1"/>
  <c r="D828" i="2"/>
  <c r="H828" i="2" s="1"/>
  <c r="N828" i="2" s="1"/>
  <c r="D829" i="2"/>
  <c r="H829" i="2" s="1"/>
  <c r="N829" i="2" s="1"/>
  <c r="D830" i="2"/>
  <c r="H830" i="2" s="1"/>
  <c r="P830" i="2" s="1"/>
  <c r="D831" i="2"/>
  <c r="H831" i="2" s="1"/>
  <c r="N831" i="2" s="1"/>
  <c r="D832" i="2"/>
  <c r="H832" i="2" s="1"/>
  <c r="N832" i="2" s="1"/>
  <c r="D833" i="2"/>
  <c r="H833" i="2" s="1"/>
  <c r="N833" i="2" s="1"/>
  <c r="D834" i="2"/>
  <c r="H834" i="2" s="1"/>
  <c r="P834" i="2" s="1"/>
  <c r="D835" i="2"/>
  <c r="H835" i="2" s="1"/>
  <c r="N835" i="2" s="1"/>
  <c r="D836" i="2"/>
  <c r="H836" i="2" s="1"/>
  <c r="N836" i="2" s="1"/>
  <c r="D837" i="2"/>
  <c r="H837" i="2" s="1"/>
  <c r="N837" i="2" s="1"/>
  <c r="D838" i="2"/>
  <c r="H838" i="2" s="1"/>
  <c r="N838" i="2" s="1"/>
  <c r="D839" i="2"/>
  <c r="H839" i="2" s="1"/>
  <c r="N839" i="2" s="1"/>
  <c r="D840" i="2"/>
  <c r="H840" i="2" s="1"/>
  <c r="N840" i="2" s="1"/>
  <c r="D841" i="2"/>
  <c r="H841" i="2" s="1"/>
  <c r="N841" i="2" s="1"/>
  <c r="D842" i="2"/>
  <c r="H842" i="2" s="1"/>
  <c r="N842" i="2" s="1"/>
  <c r="D843" i="2"/>
  <c r="H843" i="2" s="1"/>
  <c r="N843" i="2" s="1"/>
  <c r="D844" i="2"/>
  <c r="H844" i="2" s="1"/>
  <c r="N844" i="2" s="1"/>
  <c r="D845" i="2"/>
  <c r="H845" i="2" s="1"/>
  <c r="N845" i="2" s="1"/>
  <c r="D846" i="2"/>
  <c r="H846" i="2" s="1"/>
  <c r="D847" i="2"/>
  <c r="H847" i="2" s="1"/>
  <c r="D848" i="2"/>
  <c r="H848" i="2" s="1"/>
  <c r="N848" i="2" s="1"/>
  <c r="D849" i="2"/>
  <c r="H849" i="2" s="1"/>
  <c r="N849" i="2" s="1"/>
  <c r="D850" i="2"/>
  <c r="H850" i="2" s="1"/>
  <c r="P850" i="2" s="1"/>
  <c r="D851" i="2"/>
  <c r="H851" i="2" s="1"/>
  <c r="P851" i="2" s="1"/>
  <c r="D852" i="2"/>
  <c r="H852" i="2" s="1"/>
  <c r="N852" i="2" s="1"/>
  <c r="D853" i="2"/>
  <c r="H853" i="2" s="1"/>
  <c r="N853" i="2" s="1"/>
  <c r="D854" i="2"/>
  <c r="H854" i="2" s="1"/>
  <c r="P854" i="2" s="1"/>
  <c r="D855" i="2"/>
  <c r="H855" i="2" s="1"/>
  <c r="N855" i="2" s="1"/>
  <c r="D856" i="2"/>
  <c r="H856" i="2" s="1"/>
  <c r="N856" i="2" s="1"/>
  <c r="D857" i="2"/>
  <c r="H857" i="2" s="1"/>
  <c r="N857" i="2" s="1"/>
  <c r="D858" i="2"/>
  <c r="H858" i="2" s="1"/>
  <c r="P858" i="2" s="1"/>
  <c r="D859" i="2"/>
  <c r="H859" i="2" s="1"/>
  <c r="N859" i="2" s="1"/>
  <c r="D860" i="2"/>
  <c r="H860" i="2" s="1"/>
  <c r="N860" i="2" s="1"/>
  <c r="D861" i="2"/>
  <c r="H861" i="2" s="1"/>
  <c r="N861" i="2" s="1"/>
  <c r="D808" i="2"/>
  <c r="H808" i="2" s="1"/>
  <c r="N808" i="2" s="1"/>
  <c r="D790" i="2"/>
  <c r="H790" i="2" s="1"/>
  <c r="P790" i="2" s="1"/>
  <c r="D791" i="2"/>
  <c r="H791" i="2" s="1"/>
  <c r="N791" i="2" s="1"/>
  <c r="D792" i="2"/>
  <c r="H792" i="2" s="1"/>
  <c r="D793" i="2"/>
  <c r="H793" i="2" s="1"/>
  <c r="N793" i="2" s="1"/>
  <c r="D794" i="2"/>
  <c r="H794" i="2" s="1"/>
  <c r="D795" i="2"/>
  <c r="H795" i="2" s="1"/>
  <c r="N795" i="2" s="1"/>
  <c r="D796" i="2"/>
  <c r="H796" i="2" s="1"/>
  <c r="P796" i="2" s="1"/>
  <c r="D797" i="2"/>
  <c r="H797" i="2" s="1"/>
  <c r="D798" i="2"/>
  <c r="H798" i="2" s="1"/>
  <c r="N798" i="2" s="1"/>
  <c r="D799" i="2"/>
  <c r="H799" i="2" s="1"/>
  <c r="N799" i="2" s="1"/>
  <c r="D800" i="2"/>
  <c r="H800" i="2" s="1"/>
  <c r="N800" i="2" s="1"/>
  <c r="D801" i="2"/>
  <c r="H801" i="2" s="1"/>
  <c r="N801" i="2" s="1"/>
  <c r="D802" i="2"/>
  <c r="H802" i="2" s="1"/>
  <c r="N802" i="2" s="1"/>
  <c r="D803" i="2"/>
  <c r="H803" i="2" s="1"/>
  <c r="N803" i="2" s="1"/>
  <c r="D804" i="2"/>
  <c r="H804" i="2" s="1"/>
  <c r="N804" i="2" s="1"/>
  <c r="D805" i="2"/>
  <c r="H805" i="2" s="1"/>
  <c r="N805" i="2" s="1"/>
  <c r="D806" i="2"/>
  <c r="H806" i="2" s="1"/>
  <c r="N806" i="2" s="1"/>
  <c r="D807" i="2"/>
  <c r="H807" i="2" s="1"/>
  <c r="N807" i="2" s="1"/>
  <c r="D783" i="2"/>
  <c r="H783" i="2" s="1"/>
  <c r="N783" i="2" s="1"/>
  <c r="D784" i="2"/>
  <c r="H784" i="2" s="1"/>
  <c r="D785" i="2"/>
  <c r="H785" i="2" s="1"/>
  <c r="N785" i="2" s="1"/>
  <c r="D742" i="2"/>
  <c r="H742" i="2" s="1"/>
  <c r="N742" i="2" s="1"/>
  <c r="D743" i="2"/>
  <c r="H743" i="2" s="1"/>
  <c r="N743" i="2" s="1"/>
  <c r="D744" i="2"/>
  <c r="H744" i="2" s="1"/>
  <c r="D745" i="2"/>
  <c r="H745" i="2" s="1"/>
  <c r="N745" i="2" s="1"/>
  <c r="D746" i="2"/>
  <c r="H746" i="2" s="1"/>
  <c r="D747" i="2"/>
  <c r="H747" i="2" s="1"/>
  <c r="N747" i="2" s="1"/>
  <c r="D748" i="2"/>
  <c r="H748" i="2" s="1"/>
  <c r="P748" i="2" s="1"/>
  <c r="D749" i="2"/>
  <c r="H749" i="2" s="1"/>
  <c r="D750" i="2"/>
  <c r="H750" i="2" s="1"/>
  <c r="N750" i="2" s="1"/>
  <c r="D751" i="2"/>
  <c r="H751" i="2" s="1"/>
  <c r="N751" i="2" s="1"/>
  <c r="D752" i="2"/>
  <c r="H752" i="2" s="1"/>
  <c r="N752" i="2" s="1"/>
  <c r="D753" i="2"/>
  <c r="H753" i="2" s="1"/>
  <c r="N753" i="2" s="1"/>
  <c r="D754" i="2"/>
  <c r="H754" i="2" s="1"/>
  <c r="N754" i="2" s="1"/>
  <c r="D755" i="2"/>
  <c r="H755" i="2" s="1"/>
  <c r="N755" i="2" s="1"/>
  <c r="D756" i="2"/>
  <c r="H756" i="2" s="1"/>
  <c r="N756" i="2" s="1"/>
  <c r="D757" i="2"/>
  <c r="H757" i="2" s="1"/>
  <c r="N757" i="2" s="1"/>
  <c r="D758" i="2"/>
  <c r="H758" i="2" s="1"/>
  <c r="N758" i="2" s="1"/>
  <c r="D759" i="2"/>
  <c r="H759" i="2" s="1"/>
  <c r="N759" i="2" s="1"/>
  <c r="D760" i="2"/>
  <c r="H760" i="2" s="1"/>
  <c r="N760" i="2" s="1"/>
  <c r="D761" i="2"/>
  <c r="H761" i="2" s="1"/>
  <c r="N761" i="2" s="1"/>
  <c r="D762" i="2"/>
  <c r="H762" i="2" s="1"/>
  <c r="N762" i="2" s="1"/>
  <c r="D763" i="2"/>
  <c r="H763" i="2" s="1"/>
  <c r="N763" i="2" s="1"/>
  <c r="D764" i="2"/>
  <c r="H764" i="2" s="1"/>
  <c r="N764" i="2" s="1"/>
  <c r="D765" i="2"/>
  <c r="H765" i="2" s="1"/>
  <c r="N765" i="2" s="1"/>
  <c r="D766" i="2"/>
  <c r="H766" i="2" s="1"/>
  <c r="N766" i="2" s="1"/>
  <c r="D767" i="2"/>
  <c r="H767" i="2" s="1"/>
  <c r="P767" i="2" s="1"/>
  <c r="D768" i="2"/>
  <c r="H768" i="2" s="1"/>
  <c r="N768" i="2" s="1"/>
  <c r="D769" i="2"/>
  <c r="H769" i="2" s="1"/>
  <c r="N769" i="2" s="1"/>
  <c r="D770" i="2"/>
  <c r="H770" i="2" s="1"/>
  <c r="N770" i="2" s="1"/>
  <c r="D771" i="2"/>
  <c r="H771" i="2" s="1"/>
  <c r="N771" i="2" s="1"/>
  <c r="D772" i="2"/>
  <c r="H772" i="2" s="1"/>
  <c r="N772" i="2" s="1"/>
  <c r="D773" i="2"/>
  <c r="H773" i="2" s="1"/>
  <c r="N773" i="2" s="1"/>
  <c r="D774" i="2"/>
  <c r="H774" i="2" s="1"/>
  <c r="N774" i="2" s="1"/>
  <c r="D775" i="2"/>
  <c r="H775" i="2" s="1"/>
  <c r="N775" i="2" s="1"/>
  <c r="D776" i="2"/>
  <c r="H776" i="2" s="1"/>
  <c r="N776" i="2" s="1"/>
  <c r="D729" i="2"/>
  <c r="H729" i="2" s="1"/>
  <c r="D777" i="2"/>
  <c r="H777" i="2" s="1"/>
  <c r="N777" i="2" s="1"/>
  <c r="D731" i="2"/>
  <c r="H731" i="2" s="1"/>
  <c r="D778" i="2"/>
  <c r="H778" i="2" s="1"/>
  <c r="N778" i="2" s="1"/>
  <c r="D779" i="2"/>
  <c r="H779" i="2" s="1"/>
  <c r="D780" i="2"/>
  <c r="H780" i="2" s="1"/>
  <c r="D781" i="2"/>
  <c r="H781" i="2" s="1"/>
  <c r="D782" i="2"/>
  <c r="H782" i="2" s="1"/>
  <c r="N782" i="2" s="1"/>
  <c r="D735" i="2"/>
  <c r="H735" i="2" s="1"/>
  <c r="N735" i="2" s="1"/>
  <c r="D736" i="2"/>
  <c r="H736" i="2" s="1"/>
  <c r="D737" i="2"/>
  <c r="H737" i="2" s="1"/>
  <c r="N737" i="2" s="1"/>
  <c r="D738" i="2"/>
  <c r="H738" i="2" s="1"/>
  <c r="N738" i="2" s="1"/>
  <c r="D739" i="2"/>
  <c r="H739" i="2" s="1"/>
  <c r="N739" i="2" s="1"/>
  <c r="D740" i="2"/>
  <c r="H740" i="2" s="1"/>
  <c r="D741" i="2"/>
  <c r="H741" i="2" s="1"/>
  <c r="N741" i="2" s="1"/>
  <c r="D733" i="2"/>
  <c r="H733" i="2" s="1"/>
  <c r="N733" i="2" s="1"/>
  <c r="D734" i="2"/>
  <c r="H734" i="2" s="1"/>
  <c r="D862" i="2"/>
  <c r="H862" i="2" s="1"/>
  <c r="P862" i="2" s="1"/>
  <c r="D728" i="2"/>
  <c r="H728" i="2" s="1"/>
  <c r="N728" i="2" s="1"/>
  <c r="D730" i="2"/>
  <c r="H730" i="2" s="1"/>
  <c r="D732" i="2"/>
  <c r="H732" i="2" s="1"/>
  <c r="N732" i="2" s="1"/>
  <c r="D712" i="2"/>
  <c r="H712" i="2" s="1"/>
  <c r="N712" i="2" s="1"/>
  <c r="D713" i="2"/>
  <c r="H713" i="2" s="1"/>
  <c r="N713" i="2" s="1"/>
  <c r="D714" i="2"/>
  <c r="H714" i="2" s="1"/>
  <c r="N714" i="2" s="1"/>
  <c r="D809" i="2"/>
  <c r="H809" i="2" s="1"/>
  <c r="N809" i="2" s="1"/>
  <c r="D715" i="2"/>
  <c r="H715" i="2" s="1"/>
  <c r="N715" i="2" s="1"/>
  <c r="D716" i="2"/>
  <c r="H716" i="2" s="1"/>
  <c r="N716" i="2" s="1"/>
  <c r="D717" i="2"/>
  <c r="H717" i="2" s="1"/>
  <c r="N717" i="2" s="1"/>
  <c r="D718" i="2"/>
  <c r="H718" i="2" s="1"/>
  <c r="N718" i="2" s="1"/>
  <c r="D719" i="2"/>
  <c r="H719" i="2" s="1"/>
  <c r="N719" i="2" s="1"/>
  <c r="D720" i="2"/>
  <c r="H720" i="2" s="1"/>
  <c r="N720" i="2" s="1"/>
  <c r="D721" i="2"/>
  <c r="H721" i="2" s="1"/>
  <c r="N721" i="2" s="1"/>
  <c r="D722" i="2"/>
  <c r="H722" i="2" s="1"/>
  <c r="N722" i="2" s="1"/>
  <c r="D723" i="2"/>
  <c r="H723" i="2" s="1"/>
  <c r="N723" i="2" s="1"/>
  <c r="D724" i="2"/>
  <c r="H724" i="2" s="1"/>
  <c r="N724" i="2" s="1"/>
  <c r="D725" i="2"/>
  <c r="H725" i="2" s="1"/>
  <c r="N725" i="2" s="1"/>
  <c r="D726" i="2"/>
  <c r="H726" i="2" s="1"/>
  <c r="N726" i="2" s="1"/>
  <c r="D680" i="2"/>
  <c r="H680" i="2" s="1"/>
  <c r="N680" i="2" s="1"/>
  <c r="D683" i="2"/>
  <c r="H683" i="2" s="1"/>
  <c r="N683" i="2" s="1"/>
  <c r="D684" i="2"/>
  <c r="H684" i="2" s="1"/>
  <c r="N684" i="2" s="1"/>
  <c r="D685" i="2"/>
  <c r="H685" i="2" s="1"/>
  <c r="D727" i="2"/>
  <c r="H727" i="2" s="1"/>
  <c r="N727" i="2" s="1"/>
  <c r="D675" i="2"/>
  <c r="H675" i="2" s="1"/>
  <c r="N675" i="2" s="1"/>
  <c r="D688" i="2"/>
  <c r="H688" i="2" s="1"/>
  <c r="N688" i="2" s="1"/>
  <c r="D689" i="2"/>
  <c r="H689" i="2" s="1"/>
  <c r="D690" i="2"/>
  <c r="H690" i="2" s="1"/>
  <c r="N690" i="2" s="1"/>
  <c r="D705" i="2"/>
  <c r="H705" i="2" s="1"/>
  <c r="N705" i="2" s="1"/>
  <c r="D706" i="2"/>
  <c r="H706" i="2" s="1"/>
  <c r="N706" i="2" s="1"/>
  <c r="D707" i="2"/>
  <c r="H707" i="2" s="1"/>
  <c r="N707" i="2" s="1"/>
  <c r="D708" i="2"/>
  <c r="H708" i="2" s="1"/>
  <c r="N708" i="2" s="1"/>
  <c r="D709" i="2"/>
  <c r="H709" i="2" s="1"/>
  <c r="N709" i="2" s="1"/>
  <c r="D710" i="2"/>
  <c r="H710" i="2" s="1"/>
  <c r="N710" i="2" s="1"/>
  <c r="D711" i="2"/>
  <c r="H711" i="2" s="1"/>
  <c r="N711" i="2" s="1"/>
  <c r="D702" i="2"/>
  <c r="H702" i="2" s="1"/>
  <c r="N702" i="2" s="1"/>
  <c r="D703" i="2"/>
  <c r="H703" i="2" s="1"/>
  <c r="N703" i="2" s="1"/>
  <c r="D704" i="2"/>
  <c r="H704" i="2" s="1"/>
  <c r="D625" i="2"/>
  <c r="H625" i="2" s="1"/>
  <c r="N625" i="2" s="1"/>
  <c r="D626" i="2"/>
  <c r="H626" i="2" s="1"/>
  <c r="N626" i="2" s="1"/>
  <c r="D627" i="2"/>
  <c r="H627" i="2" s="1"/>
  <c r="N627" i="2" s="1"/>
  <c r="D628" i="2"/>
  <c r="H628" i="2" s="1"/>
  <c r="D629" i="2"/>
  <c r="H629" i="2" s="1"/>
  <c r="N629" i="2" s="1"/>
  <c r="D630" i="2"/>
  <c r="H630" i="2" s="1"/>
  <c r="D605" i="2"/>
  <c r="H605" i="2" s="1"/>
  <c r="N605" i="2" s="1"/>
  <c r="D631" i="2"/>
  <c r="H631" i="2" s="1"/>
  <c r="N631" i="2" s="1"/>
  <c r="D632" i="2"/>
  <c r="H632" i="2" s="1"/>
  <c r="D633" i="2"/>
  <c r="H633" i="2" s="1"/>
  <c r="N633" i="2" s="1"/>
  <c r="D634" i="2"/>
  <c r="H634" i="2" s="1"/>
  <c r="N634" i="2" s="1"/>
  <c r="D635" i="2"/>
  <c r="H635" i="2" s="1"/>
  <c r="D636" i="2"/>
  <c r="H636" i="2" s="1"/>
  <c r="N636" i="2" s="1"/>
  <c r="D637" i="2"/>
  <c r="H637" i="2" s="1"/>
  <c r="N637" i="2" s="1"/>
  <c r="D638" i="2"/>
  <c r="H638" i="2" s="1"/>
  <c r="N638" i="2" s="1"/>
  <c r="D639" i="2"/>
  <c r="H639" i="2" s="1"/>
  <c r="N639" i="2" s="1"/>
  <c r="D640" i="2"/>
  <c r="H640" i="2" s="1"/>
  <c r="N640" i="2" s="1"/>
  <c r="D641" i="2"/>
  <c r="H641" i="2" s="1"/>
  <c r="N641" i="2" s="1"/>
  <c r="D642" i="2"/>
  <c r="H642" i="2" s="1"/>
  <c r="N642" i="2" s="1"/>
  <c r="D643" i="2"/>
  <c r="H643" i="2" s="1"/>
  <c r="N643" i="2" s="1"/>
  <c r="D644" i="2"/>
  <c r="H644" i="2" s="1"/>
  <c r="N644" i="2" s="1"/>
  <c r="D645" i="2"/>
  <c r="H645" i="2" s="1"/>
  <c r="N645" i="2" s="1"/>
  <c r="D646" i="2"/>
  <c r="H646" i="2" s="1"/>
  <c r="N646" i="2" s="1"/>
  <c r="D647" i="2"/>
  <c r="H647" i="2" s="1"/>
  <c r="N647" i="2" s="1"/>
  <c r="D648" i="2"/>
  <c r="H648" i="2" s="1"/>
  <c r="N648" i="2" s="1"/>
  <c r="D649" i="2"/>
  <c r="H649" i="2" s="1"/>
  <c r="N649" i="2" s="1"/>
  <c r="D650" i="2"/>
  <c r="H650" i="2" s="1"/>
  <c r="N650" i="2" s="1"/>
  <c r="D651" i="2"/>
  <c r="H651" i="2" s="1"/>
  <c r="N651" i="2" s="1"/>
  <c r="D652" i="2"/>
  <c r="H652" i="2" s="1"/>
  <c r="N652" i="2" s="1"/>
  <c r="D653" i="2"/>
  <c r="H653" i="2" s="1"/>
  <c r="N653" i="2" s="1"/>
  <c r="D654" i="2"/>
  <c r="H654" i="2" s="1"/>
  <c r="N654" i="2" s="1"/>
  <c r="D655" i="2"/>
  <c r="H655" i="2" s="1"/>
  <c r="N655" i="2" s="1"/>
  <c r="D656" i="2"/>
  <c r="H656" i="2" s="1"/>
  <c r="N656" i="2" s="1"/>
  <c r="D657" i="2"/>
  <c r="H657" i="2" s="1"/>
  <c r="N657" i="2" s="1"/>
  <c r="D658" i="2"/>
  <c r="H658" i="2" s="1"/>
  <c r="N658" i="2" s="1"/>
  <c r="D659" i="2"/>
  <c r="H659" i="2" s="1"/>
  <c r="N659" i="2" s="1"/>
  <c r="D660" i="2"/>
  <c r="H660" i="2" s="1"/>
  <c r="N660" i="2" s="1"/>
  <c r="D676" i="2"/>
  <c r="H676" i="2" s="1"/>
  <c r="N676" i="2" s="1"/>
  <c r="D671" i="2"/>
  <c r="H671" i="2" s="1"/>
  <c r="N671" i="2" s="1"/>
  <c r="D672" i="2"/>
  <c r="H672" i="2" s="1"/>
  <c r="N672" i="2" s="1"/>
  <c r="D673" i="2"/>
  <c r="H673" i="2" s="1"/>
  <c r="N673" i="2" s="1"/>
  <c r="D674" i="2"/>
  <c r="H674" i="2" s="1"/>
  <c r="N674" i="2" s="1"/>
  <c r="D686" i="2"/>
  <c r="H686" i="2" s="1"/>
  <c r="D687" i="2"/>
  <c r="H687" i="2" s="1"/>
  <c r="D677" i="2"/>
  <c r="H677" i="2" s="1"/>
  <c r="N677" i="2" s="1"/>
  <c r="D678" i="2"/>
  <c r="H678" i="2" s="1"/>
  <c r="N678" i="2" s="1"/>
  <c r="D679" i="2"/>
  <c r="H679" i="2" s="1"/>
  <c r="N679" i="2" s="1"/>
  <c r="D681" i="2"/>
  <c r="H681" i="2" s="1"/>
  <c r="N681" i="2" s="1"/>
  <c r="D682" i="2"/>
  <c r="H682" i="2" s="1"/>
  <c r="N682" i="2" s="1"/>
  <c r="D661" i="2"/>
  <c r="H661" i="2" s="1"/>
  <c r="N661" i="2" s="1"/>
  <c r="D662" i="2"/>
  <c r="H662" i="2" s="1"/>
  <c r="N662" i="2" s="1"/>
  <c r="D663" i="2"/>
  <c r="H663" i="2" s="1"/>
  <c r="N663" i="2" s="1"/>
  <c r="D664" i="2"/>
  <c r="H664" i="2" s="1"/>
  <c r="N664" i="2" s="1"/>
  <c r="D665" i="2"/>
  <c r="H665" i="2" s="1"/>
  <c r="N665" i="2" s="1"/>
  <c r="D666" i="2"/>
  <c r="H666" i="2" s="1"/>
  <c r="N666" i="2" s="1"/>
  <c r="D667" i="2"/>
  <c r="H667" i="2" s="1"/>
  <c r="N667" i="2" s="1"/>
  <c r="D668" i="2"/>
  <c r="H668" i="2" s="1"/>
  <c r="N668" i="2" s="1"/>
  <c r="D669" i="2"/>
  <c r="H669" i="2" s="1"/>
  <c r="N669" i="2" s="1"/>
  <c r="D670" i="2"/>
  <c r="H670" i="2" s="1"/>
  <c r="N670" i="2" s="1"/>
  <c r="D691" i="2"/>
  <c r="H691" i="2" s="1"/>
  <c r="N691" i="2" s="1"/>
  <c r="D692" i="2"/>
  <c r="H692" i="2" s="1"/>
  <c r="N692" i="2" s="1"/>
  <c r="D693" i="2"/>
  <c r="H693" i="2" s="1"/>
  <c r="D694" i="2"/>
  <c r="H694" i="2" s="1"/>
  <c r="N694" i="2" s="1"/>
  <c r="D695" i="2"/>
  <c r="H695" i="2" s="1"/>
  <c r="N695" i="2" s="1"/>
  <c r="D696" i="2"/>
  <c r="H696" i="2" s="1"/>
  <c r="N696" i="2" s="1"/>
  <c r="D697" i="2"/>
  <c r="H697" i="2" s="1"/>
  <c r="D698" i="2"/>
  <c r="H698" i="2" s="1"/>
  <c r="N698" i="2" s="1"/>
  <c r="D699" i="2"/>
  <c r="H699" i="2" s="1"/>
  <c r="D700" i="2"/>
  <c r="H700" i="2" s="1"/>
  <c r="N700" i="2" s="1"/>
  <c r="D701" i="2"/>
  <c r="H701" i="2" s="1"/>
  <c r="D624" i="2"/>
  <c r="H624" i="2" s="1"/>
  <c r="D622" i="2"/>
  <c r="H622" i="2" s="1"/>
  <c r="N622" i="2" s="1"/>
  <c r="D623" i="2"/>
  <c r="H623" i="2" s="1"/>
  <c r="N623" i="2" s="1"/>
  <c r="D603" i="2"/>
  <c r="H603" i="2" s="1"/>
  <c r="N603" i="2" s="1"/>
  <c r="D604" i="2"/>
  <c r="H604" i="2" s="1"/>
  <c r="N604" i="2" s="1"/>
  <c r="D606" i="2"/>
  <c r="H606" i="2" s="1"/>
  <c r="N606" i="2" s="1"/>
  <c r="D607" i="2"/>
  <c r="H607" i="2" s="1"/>
  <c r="N607" i="2" s="1"/>
  <c r="D608" i="2"/>
  <c r="H608" i="2" s="1"/>
  <c r="N608" i="2" s="1"/>
  <c r="D609" i="2"/>
  <c r="H609" i="2" s="1"/>
  <c r="N609" i="2" s="1"/>
  <c r="D610" i="2"/>
  <c r="H610" i="2" s="1"/>
  <c r="N610" i="2" s="1"/>
  <c r="D611" i="2"/>
  <c r="H611" i="2" s="1"/>
  <c r="N611" i="2" s="1"/>
  <c r="D612" i="2"/>
  <c r="H612" i="2" s="1"/>
  <c r="N612" i="2" s="1"/>
  <c r="D613" i="2"/>
  <c r="H613" i="2" s="1"/>
  <c r="N613" i="2" s="1"/>
  <c r="D614" i="2"/>
  <c r="H614" i="2" s="1"/>
  <c r="N614" i="2" s="1"/>
  <c r="D615" i="2"/>
  <c r="H615" i="2" s="1"/>
  <c r="N615" i="2" s="1"/>
  <c r="D616" i="2"/>
  <c r="H616" i="2" s="1"/>
  <c r="D617" i="2"/>
  <c r="H617" i="2" s="1"/>
  <c r="D618" i="2"/>
  <c r="H618" i="2" s="1"/>
  <c r="D619" i="2"/>
  <c r="H619" i="2" s="1"/>
  <c r="N619" i="2" s="1"/>
  <c r="D570" i="2"/>
  <c r="H570" i="2" s="1"/>
  <c r="N570" i="2" s="1"/>
  <c r="D571" i="2"/>
  <c r="H571" i="2" s="1"/>
  <c r="D572" i="2"/>
  <c r="H572" i="2" s="1"/>
  <c r="N572" i="2" s="1"/>
  <c r="D573" i="2"/>
  <c r="H573" i="2" s="1"/>
  <c r="D574" i="2"/>
  <c r="H574" i="2" s="1"/>
  <c r="N574" i="2" s="1"/>
  <c r="D575" i="2"/>
  <c r="H575" i="2" s="1"/>
  <c r="D578" i="2"/>
  <c r="H578" i="2" s="1"/>
  <c r="N578" i="2" s="1"/>
  <c r="D579" i="2"/>
  <c r="H579" i="2" s="1"/>
  <c r="N579" i="2" s="1"/>
  <c r="D580" i="2"/>
  <c r="H580" i="2" s="1"/>
  <c r="N580" i="2" s="1"/>
  <c r="D581" i="2"/>
  <c r="H581" i="2" s="1"/>
  <c r="N581" i="2" s="1"/>
  <c r="D582" i="2"/>
  <c r="H582" i="2" s="1"/>
  <c r="N582" i="2" s="1"/>
  <c r="D583" i="2"/>
  <c r="H583" i="2" s="1"/>
  <c r="N583" i="2" s="1"/>
  <c r="D584" i="2"/>
  <c r="H584" i="2" s="1"/>
  <c r="N584" i="2" s="1"/>
  <c r="D585" i="2"/>
  <c r="H585" i="2" s="1"/>
  <c r="N585" i="2" s="1"/>
  <c r="D586" i="2"/>
  <c r="H586" i="2" s="1"/>
  <c r="N586" i="2" s="1"/>
  <c r="D587" i="2"/>
  <c r="H587" i="2" s="1"/>
  <c r="N587" i="2" s="1"/>
  <c r="D588" i="2"/>
  <c r="H588" i="2" s="1"/>
  <c r="N588" i="2" s="1"/>
  <c r="D589" i="2"/>
  <c r="H589" i="2" s="1"/>
  <c r="N589" i="2" s="1"/>
  <c r="D590" i="2"/>
  <c r="H590" i="2" s="1"/>
  <c r="N590" i="2" s="1"/>
  <c r="D591" i="2"/>
  <c r="H591" i="2" s="1"/>
  <c r="N591" i="2" s="1"/>
  <c r="D592" i="2"/>
  <c r="H592" i="2" s="1"/>
  <c r="N592" i="2" s="1"/>
  <c r="D593" i="2"/>
  <c r="H593" i="2" s="1"/>
  <c r="N593" i="2" s="1"/>
  <c r="D594" i="2"/>
  <c r="H594" i="2" s="1"/>
  <c r="N594" i="2" s="1"/>
  <c r="D595" i="2"/>
  <c r="H595" i="2" s="1"/>
  <c r="N595" i="2" s="1"/>
  <c r="D596" i="2"/>
  <c r="H596" i="2" s="1"/>
  <c r="N596" i="2" s="1"/>
  <c r="D597" i="2"/>
  <c r="H597" i="2" s="1"/>
  <c r="N597" i="2" s="1"/>
  <c r="D598" i="2"/>
  <c r="H598" i="2" s="1"/>
  <c r="N598" i="2" s="1"/>
  <c r="D599" i="2"/>
  <c r="H599" i="2" s="1"/>
  <c r="N599" i="2" s="1"/>
  <c r="D600" i="2"/>
  <c r="H600" i="2" s="1"/>
  <c r="N600" i="2" s="1"/>
  <c r="D601" i="2"/>
  <c r="H601" i="2" s="1"/>
  <c r="N601" i="2" s="1"/>
  <c r="D602" i="2"/>
  <c r="H602" i="2" s="1"/>
  <c r="N602" i="2" s="1"/>
  <c r="D562" i="2"/>
  <c r="H562" i="2" s="1"/>
  <c r="D563" i="2"/>
  <c r="H563" i="2" s="1"/>
  <c r="N563" i="2" s="1"/>
  <c r="D564" i="2"/>
  <c r="H564" i="2" s="1"/>
  <c r="D565" i="2"/>
  <c r="H565" i="2" s="1"/>
  <c r="N565" i="2" s="1"/>
  <c r="D530" i="2"/>
  <c r="H530" i="2" s="1"/>
  <c r="N530" i="2" s="1"/>
  <c r="D531" i="2"/>
  <c r="H531" i="2" s="1"/>
  <c r="N531" i="2" s="1"/>
  <c r="D532" i="2"/>
  <c r="H532" i="2" s="1"/>
  <c r="D533" i="2"/>
  <c r="H533" i="2" s="1"/>
  <c r="D534" i="2"/>
  <c r="H534" i="2" s="1"/>
  <c r="D535" i="2"/>
  <c r="H535" i="2" s="1"/>
  <c r="N535" i="2" s="1"/>
  <c r="D536" i="2"/>
  <c r="H536" i="2" s="1"/>
  <c r="D537" i="2"/>
  <c r="H537" i="2" s="1"/>
  <c r="N537" i="2" s="1"/>
  <c r="D542" i="2"/>
  <c r="H542" i="2" s="1"/>
  <c r="N542" i="2" s="1"/>
  <c r="D543" i="2"/>
  <c r="H543" i="2" s="1"/>
  <c r="N543" i="2" s="1"/>
  <c r="D544" i="2"/>
  <c r="H544" i="2" s="1"/>
  <c r="D545" i="2"/>
  <c r="H545" i="2" s="1"/>
  <c r="N545" i="2" s="1"/>
  <c r="D546" i="2"/>
  <c r="H546" i="2" s="1"/>
  <c r="D547" i="2"/>
  <c r="H547" i="2" s="1"/>
  <c r="N547" i="2" s="1"/>
  <c r="D548" i="2"/>
  <c r="H548" i="2" s="1"/>
  <c r="N548" i="2" s="1"/>
  <c r="D549" i="2"/>
  <c r="H549" i="2" s="1"/>
  <c r="D550" i="2"/>
  <c r="H550" i="2" s="1"/>
  <c r="N550" i="2" s="1"/>
  <c r="D551" i="2"/>
  <c r="H551" i="2" s="1"/>
  <c r="D552" i="2"/>
  <c r="H552" i="2" s="1"/>
  <c r="N552" i="2" s="1"/>
  <c r="D553" i="2"/>
  <c r="H553" i="2" s="1"/>
  <c r="N553" i="2" s="1"/>
  <c r="D554" i="2"/>
  <c r="H554" i="2" s="1"/>
  <c r="N554" i="2" s="1"/>
  <c r="D555" i="2"/>
  <c r="H555" i="2" s="1"/>
  <c r="N555" i="2" s="1"/>
  <c r="D556" i="2"/>
  <c r="H556" i="2" s="1"/>
  <c r="N556" i="2" s="1"/>
  <c r="D557" i="2"/>
  <c r="H557" i="2" s="1"/>
  <c r="N557" i="2" s="1"/>
  <c r="D558" i="2"/>
  <c r="H558" i="2" s="1"/>
  <c r="N558" i="2" s="1"/>
  <c r="D559" i="2"/>
  <c r="H559" i="2" s="1"/>
  <c r="N559" i="2" s="1"/>
  <c r="D560" i="2"/>
  <c r="H560" i="2" s="1"/>
  <c r="D561" i="2"/>
  <c r="H561" i="2" s="1"/>
  <c r="D525" i="2"/>
  <c r="H525" i="2" s="1"/>
  <c r="N525" i="2" s="1"/>
  <c r="D526" i="2"/>
  <c r="H526" i="2" s="1"/>
  <c r="N526" i="2" s="1"/>
  <c r="D527" i="2"/>
  <c r="H527" i="2" s="1"/>
  <c r="N527" i="2" s="1"/>
  <c r="D528" i="2"/>
  <c r="H528" i="2" s="1"/>
  <c r="N528" i="2" s="1"/>
  <c r="D495" i="2"/>
  <c r="H495" i="2" s="1"/>
  <c r="N495" i="2" s="1"/>
  <c r="D496" i="2"/>
  <c r="H496" i="2" s="1"/>
  <c r="N496" i="2" s="1"/>
  <c r="D497" i="2"/>
  <c r="H497" i="2" s="1"/>
  <c r="N497" i="2" s="1"/>
  <c r="D498" i="2"/>
  <c r="H498" i="2" s="1"/>
  <c r="N498" i="2" s="1"/>
  <c r="D499" i="2"/>
  <c r="H499" i="2" s="1"/>
  <c r="N499" i="2" s="1"/>
  <c r="D500" i="2"/>
  <c r="H500" i="2" s="1"/>
  <c r="N500" i="2" s="1"/>
  <c r="D501" i="2"/>
  <c r="H501" i="2" s="1"/>
  <c r="N501" i="2" s="1"/>
  <c r="D502" i="2"/>
  <c r="H502" i="2" s="1"/>
  <c r="N502" i="2" s="1"/>
  <c r="D504" i="2"/>
  <c r="H504" i="2" s="1"/>
  <c r="N504" i="2" s="1"/>
  <c r="D505" i="2"/>
  <c r="H505" i="2" s="1"/>
  <c r="N505" i="2" s="1"/>
  <c r="D506" i="2"/>
  <c r="H506" i="2" s="1"/>
  <c r="N506" i="2" s="1"/>
  <c r="D507" i="2"/>
  <c r="H507" i="2" s="1"/>
  <c r="N507" i="2" s="1"/>
  <c r="D508" i="2"/>
  <c r="H508" i="2" s="1"/>
  <c r="N508" i="2" s="1"/>
  <c r="D509" i="2"/>
  <c r="H509" i="2" s="1"/>
  <c r="N509" i="2" s="1"/>
  <c r="D510" i="2"/>
  <c r="H510" i="2" s="1"/>
  <c r="N510" i="2" s="1"/>
  <c r="D511" i="2"/>
  <c r="H511" i="2" s="1"/>
  <c r="N511" i="2" s="1"/>
  <c r="D512" i="2"/>
  <c r="H512" i="2" s="1"/>
  <c r="N512" i="2" s="1"/>
  <c r="D513" i="2"/>
  <c r="H513" i="2" s="1"/>
  <c r="N513" i="2" s="1"/>
  <c r="D514" i="2"/>
  <c r="H514" i="2" s="1"/>
  <c r="N514" i="2" s="1"/>
  <c r="D515" i="2"/>
  <c r="H515" i="2" s="1"/>
  <c r="N515" i="2" s="1"/>
  <c r="D516" i="2"/>
  <c r="H516" i="2" s="1"/>
  <c r="N516" i="2" s="1"/>
  <c r="D517" i="2"/>
  <c r="H517" i="2" s="1"/>
  <c r="N517" i="2" s="1"/>
  <c r="D518" i="2"/>
  <c r="H518" i="2" s="1"/>
  <c r="N518" i="2" s="1"/>
  <c r="D519" i="2"/>
  <c r="H519" i="2" s="1"/>
  <c r="N519" i="2" s="1"/>
  <c r="D520" i="2"/>
  <c r="H520" i="2" s="1"/>
  <c r="N520" i="2" s="1"/>
  <c r="D521" i="2"/>
  <c r="H521" i="2" s="1"/>
  <c r="N521" i="2" s="1"/>
  <c r="D522" i="2"/>
  <c r="H522" i="2" s="1"/>
  <c r="N522" i="2" s="1"/>
  <c r="D523" i="2"/>
  <c r="H523" i="2" s="1"/>
  <c r="N523" i="2" s="1"/>
  <c r="D524" i="2"/>
  <c r="H524" i="2" s="1"/>
  <c r="N524" i="2" s="1"/>
  <c r="D620" i="2"/>
  <c r="H620" i="2" s="1"/>
  <c r="D621" i="2"/>
  <c r="H621" i="2" s="1"/>
  <c r="N621" i="2" s="1"/>
  <c r="D566" i="2"/>
  <c r="H566" i="2" s="1"/>
  <c r="N566" i="2" s="1"/>
  <c r="D567" i="2"/>
  <c r="H567" i="2" s="1"/>
  <c r="D568" i="2"/>
  <c r="H568" i="2" s="1"/>
  <c r="N568" i="2" s="1"/>
  <c r="D569" i="2"/>
  <c r="H569" i="2" s="1"/>
  <c r="N569" i="2" s="1"/>
  <c r="D490" i="2"/>
  <c r="H490" i="2" s="1"/>
  <c r="N490" i="2" s="1"/>
  <c r="D529" i="2"/>
  <c r="H529" i="2" s="1"/>
  <c r="N529" i="2" s="1"/>
  <c r="D491" i="2"/>
  <c r="H491" i="2" s="1"/>
  <c r="N491" i="2" s="1"/>
  <c r="D492" i="2"/>
  <c r="H492" i="2" s="1"/>
  <c r="N492" i="2" s="1"/>
  <c r="D493" i="2"/>
  <c r="H493" i="2" s="1"/>
  <c r="N493" i="2" s="1"/>
  <c r="D494" i="2"/>
  <c r="H494" i="2" s="1"/>
  <c r="N494" i="2" s="1"/>
  <c r="D460" i="2"/>
  <c r="H460" i="2" s="1"/>
  <c r="D576" i="2"/>
  <c r="H576" i="2" s="1"/>
  <c r="N576" i="2" s="1"/>
  <c r="D577" i="2"/>
  <c r="H577" i="2" s="1"/>
  <c r="D538" i="2"/>
  <c r="H538" i="2" s="1"/>
  <c r="N538" i="2" s="1"/>
  <c r="D539" i="2"/>
  <c r="H539" i="2" s="1"/>
  <c r="N539" i="2" s="1"/>
  <c r="D540" i="2"/>
  <c r="H540" i="2" s="1"/>
  <c r="D541" i="2"/>
  <c r="H541" i="2" s="1"/>
  <c r="N541" i="2" s="1"/>
  <c r="D461" i="2"/>
  <c r="H461" i="2" s="1"/>
  <c r="N461" i="2" s="1"/>
  <c r="D503" i="2"/>
  <c r="H503" i="2" s="1"/>
  <c r="N503" i="2" s="1"/>
  <c r="D462" i="2"/>
  <c r="H462" i="2" s="1"/>
  <c r="N462" i="2" s="1"/>
  <c r="D463" i="2"/>
  <c r="H463" i="2" s="1"/>
  <c r="N463" i="2" s="1"/>
  <c r="D464" i="2"/>
  <c r="H464" i="2" s="1"/>
  <c r="D465" i="2"/>
  <c r="H465" i="2" s="1"/>
  <c r="N465" i="2" s="1"/>
  <c r="D466" i="2"/>
  <c r="H466" i="2" s="1"/>
  <c r="N466" i="2" s="1"/>
  <c r="D467" i="2"/>
  <c r="H467" i="2" s="1"/>
  <c r="D468" i="2"/>
  <c r="H468" i="2" s="1"/>
  <c r="N468" i="2" s="1"/>
  <c r="D469" i="2"/>
  <c r="H469" i="2" s="1"/>
  <c r="D470" i="2"/>
  <c r="H470" i="2" s="1"/>
  <c r="N470" i="2" s="1"/>
  <c r="D471" i="2"/>
  <c r="H471" i="2" s="1"/>
  <c r="D472" i="2"/>
  <c r="H472" i="2" s="1"/>
  <c r="N472" i="2" s="1"/>
  <c r="D473" i="2"/>
  <c r="H473" i="2" s="1"/>
  <c r="N473" i="2" s="1"/>
  <c r="D474" i="2"/>
  <c r="H474" i="2" s="1"/>
  <c r="D475" i="2"/>
  <c r="H475" i="2" s="1"/>
  <c r="N475" i="2" s="1"/>
  <c r="D476" i="2"/>
  <c r="H476" i="2" s="1"/>
  <c r="N476" i="2" s="1"/>
  <c r="D477" i="2"/>
  <c r="H477" i="2" s="1"/>
  <c r="N477" i="2" s="1"/>
  <c r="D478" i="2"/>
  <c r="H478" i="2" s="1"/>
  <c r="N478" i="2" s="1"/>
  <c r="D479" i="2"/>
  <c r="H479" i="2" s="1"/>
  <c r="N479" i="2" s="1"/>
  <c r="D480" i="2"/>
  <c r="H480" i="2" s="1"/>
  <c r="N480" i="2" s="1"/>
  <c r="D481" i="2"/>
  <c r="H481" i="2" s="1"/>
  <c r="N481" i="2" s="1"/>
  <c r="D482" i="2"/>
  <c r="H482" i="2" s="1"/>
  <c r="N482" i="2" s="1"/>
  <c r="D483" i="2"/>
  <c r="H483" i="2" s="1"/>
  <c r="N483" i="2" s="1"/>
  <c r="D484" i="2"/>
  <c r="H484" i="2" s="1"/>
  <c r="N484" i="2" s="1"/>
  <c r="D485" i="2"/>
  <c r="H485" i="2" s="1"/>
  <c r="N485" i="2" s="1"/>
  <c r="D486" i="2"/>
  <c r="H486" i="2" s="1"/>
  <c r="N486" i="2" s="1"/>
  <c r="D487" i="2"/>
  <c r="H487" i="2" s="1"/>
  <c r="N487" i="2" s="1"/>
  <c r="D488" i="2"/>
  <c r="H488" i="2" s="1"/>
  <c r="N488" i="2" s="1"/>
  <c r="D489" i="2"/>
  <c r="H489" i="2" s="1"/>
  <c r="N489" i="2" s="1"/>
  <c r="D455" i="2"/>
  <c r="H455" i="2" s="1"/>
  <c r="D456" i="2"/>
  <c r="H456" i="2" s="1"/>
  <c r="D457" i="2"/>
  <c r="H457" i="2" s="1"/>
  <c r="N457" i="2" s="1"/>
  <c r="D458" i="2"/>
  <c r="H458" i="2" s="1"/>
  <c r="D459" i="2"/>
  <c r="H459" i="2" s="1"/>
  <c r="N459" i="2" s="1"/>
  <c r="D429" i="2"/>
  <c r="H429" i="2" s="1"/>
  <c r="N429" i="2" s="1"/>
  <c r="D431" i="2"/>
  <c r="H431" i="2" s="1"/>
  <c r="N431" i="2" s="1"/>
  <c r="D432" i="2"/>
  <c r="H432" i="2" s="1"/>
  <c r="N432" i="2" s="1"/>
  <c r="D433" i="2"/>
  <c r="H433" i="2" s="1"/>
  <c r="N433" i="2" s="1"/>
  <c r="D434" i="2"/>
  <c r="H434" i="2" s="1"/>
  <c r="N434" i="2" s="1"/>
  <c r="D430" i="2"/>
  <c r="H430" i="2" s="1"/>
  <c r="N430" i="2" s="1"/>
  <c r="D435" i="2"/>
  <c r="H435" i="2" s="1"/>
  <c r="N435" i="2" s="1"/>
  <c r="D436" i="2"/>
  <c r="H436" i="2" s="1"/>
  <c r="N436" i="2" s="1"/>
  <c r="D437" i="2"/>
  <c r="H437" i="2" s="1"/>
  <c r="N437" i="2" s="1"/>
  <c r="D438" i="2"/>
  <c r="H438" i="2" s="1"/>
  <c r="N438" i="2" s="1"/>
  <c r="D439" i="2"/>
  <c r="H439" i="2" s="1"/>
  <c r="N439" i="2" s="1"/>
  <c r="D440" i="2"/>
  <c r="H440" i="2" s="1"/>
  <c r="N440" i="2" s="1"/>
  <c r="D441" i="2"/>
  <c r="H441" i="2" s="1"/>
  <c r="N441" i="2" s="1"/>
  <c r="D442" i="2"/>
  <c r="H442" i="2" s="1"/>
  <c r="N442" i="2" s="1"/>
  <c r="D443" i="2"/>
  <c r="H443" i="2" s="1"/>
  <c r="N443" i="2" s="1"/>
  <c r="D444" i="2"/>
  <c r="H444" i="2" s="1"/>
  <c r="N444" i="2" s="1"/>
  <c r="D445" i="2"/>
  <c r="H445" i="2" s="1"/>
  <c r="N445" i="2" s="1"/>
  <c r="D446" i="2"/>
  <c r="H446" i="2" s="1"/>
  <c r="N446" i="2" s="1"/>
  <c r="D447" i="2"/>
  <c r="H447" i="2" s="1"/>
  <c r="N447" i="2" s="1"/>
  <c r="D448" i="2"/>
  <c r="H448" i="2" s="1"/>
  <c r="N448" i="2" s="1"/>
  <c r="D449" i="2"/>
  <c r="H449" i="2" s="1"/>
  <c r="N449" i="2" s="1"/>
  <c r="D450" i="2"/>
  <c r="H450" i="2" s="1"/>
  <c r="N450" i="2" s="1"/>
  <c r="D451" i="2"/>
  <c r="H451" i="2" s="1"/>
  <c r="N451" i="2" s="1"/>
  <c r="D452" i="2"/>
  <c r="H452" i="2" s="1"/>
  <c r="N452" i="2" s="1"/>
  <c r="D453" i="2"/>
  <c r="H453" i="2" s="1"/>
  <c r="N453" i="2" s="1"/>
  <c r="D454" i="2"/>
  <c r="H454" i="2" s="1"/>
  <c r="D425" i="2"/>
  <c r="H425" i="2" s="1"/>
  <c r="N425" i="2" s="1"/>
  <c r="D426" i="2"/>
  <c r="H426" i="2" s="1"/>
  <c r="N426" i="2" s="1"/>
  <c r="D427" i="2"/>
  <c r="H427" i="2" s="1"/>
  <c r="N427" i="2" s="1"/>
  <c r="D428" i="2"/>
  <c r="H428" i="2" s="1"/>
  <c r="N428" i="2" s="1"/>
  <c r="D399" i="2"/>
  <c r="H399" i="2" s="1"/>
  <c r="N399" i="2" s="1"/>
  <c r="D400" i="2"/>
  <c r="H400" i="2" s="1"/>
  <c r="D401" i="2"/>
  <c r="H401" i="2" s="1"/>
  <c r="N401" i="2" s="1"/>
  <c r="D402" i="2"/>
  <c r="H402" i="2" s="1"/>
  <c r="N402" i="2" s="1"/>
  <c r="D403" i="2"/>
  <c r="H403" i="2" s="1"/>
  <c r="N403" i="2" s="1"/>
  <c r="D404" i="2"/>
  <c r="H404" i="2" s="1"/>
  <c r="D405" i="2"/>
  <c r="H405" i="2" s="1"/>
  <c r="N405" i="2" s="1"/>
  <c r="D406" i="2"/>
  <c r="H406" i="2" s="1"/>
  <c r="N406" i="2" s="1"/>
  <c r="D407" i="2"/>
  <c r="H407" i="2" s="1"/>
  <c r="D408" i="2"/>
  <c r="H408" i="2" s="1"/>
  <c r="N408" i="2" s="1"/>
  <c r="D409" i="2"/>
  <c r="H409" i="2" s="1"/>
  <c r="D410" i="2"/>
  <c r="H410" i="2" s="1"/>
  <c r="N410" i="2" s="1"/>
  <c r="D411" i="2"/>
  <c r="H411" i="2" s="1"/>
  <c r="D412" i="2"/>
  <c r="H412" i="2" s="1"/>
  <c r="N412" i="2" s="1"/>
  <c r="D413" i="2"/>
  <c r="H413" i="2" s="1"/>
  <c r="N413" i="2" s="1"/>
  <c r="D414" i="2"/>
  <c r="H414" i="2" s="1"/>
  <c r="D415" i="2"/>
  <c r="H415" i="2" s="1"/>
  <c r="N415" i="2" s="1"/>
  <c r="D416" i="2"/>
  <c r="H416" i="2" s="1"/>
  <c r="N416" i="2" s="1"/>
  <c r="D417" i="2"/>
  <c r="H417" i="2" s="1"/>
  <c r="N417" i="2" s="1"/>
  <c r="D418" i="2"/>
  <c r="H418" i="2" s="1"/>
  <c r="N418" i="2" s="1"/>
  <c r="D419" i="2"/>
  <c r="H419" i="2" s="1"/>
  <c r="N419" i="2" s="1"/>
  <c r="D420" i="2"/>
  <c r="H420" i="2" s="1"/>
  <c r="N420" i="2" s="1"/>
  <c r="D421" i="2"/>
  <c r="H421" i="2" s="1"/>
  <c r="N421" i="2" s="1"/>
  <c r="D422" i="2"/>
  <c r="H422" i="2" s="1"/>
  <c r="N422" i="2" s="1"/>
  <c r="D423" i="2"/>
  <c r="H423" i="2" s="1"/>
  <c r="N423" i="2" s="1"/>
  <c r="D424" i="2"/>
  <c r="H424" i="2" s="1"/>
  <c r="N424" i="2" s="1"/>
  <c r="D393" i="2"/>
  <c r="H393" i="2" s="1"/>
  <c r="N393" i="2" s="1"/>
  <c r="D394" i="2"/>
  <c r="H394" i="2" s="1"/>
  <c r="D395" i="2"/>
  <c r="H395" i="2" s="1"/>
  <c r="D396" i="2"/>
  <c r="H396" i="2" s="1"/>
  <c r="D397" i="2"/>
  <c r="H397" i="2" s="1"/>
  <c r="N397" i="2" s="1"/>
  <c r="D398" i="2"/>
  <c r="H398" i="2" s="1"/>
  <c r="D353" i="2"/>
  <c r="H353" i="2" s="1"/>
  <c r="N353" i="2" s="1"/>
  <c r="D354" i="2"/>
  <c r="H354" i="2" s="1"/>
  <c r="N354" i="2" s="1"/>
  <c r="D355" i="2"/>
  <c r="H355" i="2" s="1"/>
  <c r="D387" i="2"/>
  <c r="H387" i="2" s="1"/>
  <c r="N387" i="2" s="1"/>
  <c r="D356" i="2"/>
  <c r="H356" i="2" s="1"/>
  <c r="N356" i="2" s="1"/>
  <c r="D357" i="2"/>
  <c r="H357" i="2" s="1"/>
  <c r="N357" i="2" s="1"/>
  <c r="D370" i="2"/>
  <c r="H370" i="2" s="1"/>
  <c r="N370" i="2" s="1"/>
  <c r="D371" i="2"/>
  <c r="H371" i="2" s="1"/>
  <c r="N371" i="2" s="1"/>
  <c r="D358" i="2"/>
  <c r="H358" i="2" s="1"/>
  <c r="N358" i="2" s="1"/>
  <c r="D359" i="2"/>
  <c r="H359" i="2" s="1"/>
  <c r="N359" i="2" s="1"/>
  <c r="D372" i="2"/>
  <c r="H372" i="2" s="1"/>
  <c r="N372" i="2" s="1"/>
  <c r="D360" i="2"/>
  <c r="H360" i="2" s="1"/>
  <c r="N360" i="2" s="1"/>
  <c r="D361" i="2"/>
  <c r="H361" i="2" s="1"/>
  <c r="N361" i="2" s="1"/>
  <c r="D389" i="2"/>
  <c r="H389" i="2" s="1"/>
  <c r="N389" i="2" s="1"/>
  <c r="D362" i="2"/>
  <c r="H362" i="2" s="1"/>
  <c r="N362" i="2" s="1"/>
  <c r="D363" i="2"/>
  <c r="H363" i="2" s="1"/>
  <c r="N363" i="2" s="1"/>
  <c r="D380" i="2"/>
  <c r="H380" i="2" s="1"/>
  <c r="N380" i="2" s="1"/>
  <c r="D381" i="2"/>
  <c r="H381" i="2" s="1"/>
  <c r="N381" i="2" s="1"/>
  <c r="D364" i="2"/>
  <c r="H364" i="2" s="1"/>
  <c r="N364" i="2" s="1"/>
  <c r="D373" i="2"/>
  <c r="H373" i="2" s="1"/>
  <c r="N373" i="2" s="1"/>
  <c r="D365" i="2"/>
  <c r="H365" i="2" s="1"/>
  <c r="N365" i="2" s="1"/>
  <c r="D391" i="2"/>
  <c r="H391" i="2" s="1"/>
  <c r="N391" i="2" s="1"/>
  <c r="D383" i="2"/>
  <c r="H383" i="2" s="1"/>
  <c r="N383" i="2" s="1"/>
  <c r="D390" i="2"/>
  <c r="H390" i="2" s="1"/>
  <c r="N390" i="2" s="1"/>
  <c r="D384" i="2"/>
  <c r="H384" i="2" s="1"/>
  <c r="N384" i="2" s="1"/>
  <c r="D392" i="2"/>
  <c r="H392" i="2" s="1"/>
  <c r="N392" i="2" s="1"/>
  <c r="D379" i="2"/>
  <c r="H379" i="2" s="1"/>
  <c r="N379" i="2" s="1"/>
  <c r="D4" i="2"/>
  <c r="H4" i="2" s="1"/>
  <c r="D5" i="2"/>
  <c r="H5" i="2" s="1"/>
  <c r="P5" i="2" s="1"/>
  <c r="D6" i="2"/>
  <c r="H6" i="2" s="1"/>
  <c r="D7" i="2"/>
  <c r="H7" i="2" s="1"/>
  <c r="N7" i="2" s="1"/>
  <c r="D8" i="2"/>
  <c r="H8" i="2" s="1"/>
  <c r="D9" i="2"/>
  <c r="H9" i="2" s="1"/>
  <c r="N9" i="2" s="1"/>
  <c r="D26" i="2"/>
  <c r="H26" i="2" s="1"/>
  <c r="D27" i="2"/>
  <c r="H27" i="2" s="1"/>
  <c r="N27" i="2" s="1"/>
  <c r="D28" i="2"/>
  <c r="H28" i="2" s="1"/>
  <c r="N28" i="2" s="1"/>
  <c r="D29" i="2"/>
  <c r="H29" i="2" s="1"/>
  <c r="D30" i="2"/>
  <c r="H30" i="2" s="1"/>
  <c r="N30" i="2" s="1"/>
  <c r="D31" i="2"/>
  <c r="H31" i="2" s="1"/>
  <c r="D32" i="2"/>
  <c r="H32" i="2" s="1"/>
  <c r="N32" i="2" s="1"/>
  <c r="D33" i="2"/>
  <c r="H33" i="2" s="1"/>
  <c r="N33" i="2" s="1"/>
  <c r="D34" i="2"/>
  <c r="H34" i="2" s="1"/>
  <c r="N34" i="2" s="1"/>
  <c r="D35" i="2"/>
  <c r="H35" i="2" s="1"/>
  <c r="D15" i="2"/>
  <c r="H15" i="2" s="1"/>
  <c r="N15" i="2" s="1"/>
  <c r="D10" i="2"/>
  <c r="H10" i="2" s="1"/>
  <c r="N10" i="2" s="1"/>
  <c r="D11" i="2"/>
  <c r="H11" i="2" s="1"/>
  <c r="D12" i="2"/>
  <c r="H12" i="2" s="1"/>
  <c r="N12" i="2" s="1"/>
  <c r="D13" i="2"/>
  <c r="H13" i="2" s="1"/>
  <c r="N13" i="2" s="1"/>
  <c r="D14" i="2"/>
  <c r="H14" i="2" s="1"/>
  <c r="N14" i="2" s="1"/>
  <c r="D296" i="2"/>
  <c r="H296" i="2" s="1"/>
  <c r="N296" i="2" s="1"/>
  <c r="D324" i="2"/>
  <c r="H324" i="2" s="1"/>
  <c r="N324" i="2" s="1"/>
  <c r="D309" i="2"/>
  <c r="H309" i="2" s="1"/>
  <c r="N309" i="2" s="1"/>
  <c r="D293" i="2"/>
  <c r="H293" i="2" s="1"/>
  <c r="N293" i="2" s="1"/>
  <c r="D314" i="2"/>
  <c r="H314" i="2" s="1"/>
  <c r="N314" i="2" s="1"/>
  <c r="D317" i="2"/>
  <c r="H317" i="2" s="1"/>
  <c r="N317" i="2" s="1"/>
  <c r="D300" i="2"/>
  <c r="H300" i="2" s="1"/>
  <c r="N300" i="2" s="1"/>
  <c r="D325" i="2"/>
  <c r="H325" i="2" s="1"/>
  <c r="N325" i="2" s="1"/>
  <c r="D326" i="2"/>
  <c r="H326" i="2" s="1"/>
  <c r="N326" i="2" s="1"/>
  <c r="D311" i="2"/>
  <c r="H311" i="2" s="1"/>
  <c r="N311" i="2" s="1"/>
  <c r="D298" i="2"/>
  <c r="H298" i="2" s="1"/>
  <c r="N298" i="2" s="1"/>
  <c r="D284" i="2"/>
  <c r="H284" i="2" s="1"/>
  <c r="N284" i="2" s="1"/>
  <c r="D285" i="2"/>
  <c r="H285" i="2" s="1"/>
  <c r="N285" i="2" s="1"/>
  <c r="D286" i="2"/>
  <c r="H286" i="2" s="1"/>
  <c r="D291" i="2"/>
  <c r="H291" i="2" s="1"/>
  <c r="N291" i="2" s="1"/>
  <c r="D318" i="2"/>
  <c r="H318" i="2" s="1"/>
  <c r="D319" i="2"/>
  <c r="H319" i="2" s="1"/>
  <c r="N319" i="2" s="1"/>
  <c r="D304" i="2"/>
  <c r="H304" i="2" s="1"/>
  <c r="N304" i="2" s="1"/>
  <c r="D310" i="2"/>
  <c r="H310" i="2" s="1"/>
  <c r="N310" i="2" s="1"/>
  <c r="D320" i="2"/>
  <c r="H320" i="2" s="1"/>
  <c r="N320" i="2" s="1"/>
  <c r="D327" i="2"/>
  <c r="H327" i="2" s="1"/>
  <c r="D328" i="2"/>
  <c r="H328" i="2" s="1"/>
  <c r="N328" i="2" s="1"/>
  <c r="D301" i="2"/>
  <c r="H301" i="2" s="1"/>
  <c r="N301" i="2" s="1"/>
  <c r="D287" i="2"/>
  <c r="H287" i="2" s="1"/>
  <c r="D306" i="2"/>
  <c r="H306" i="2" s="1"/>
  <c r="N306" i="2" s="1"/>
  <c r="D316" i="2"/>
  <c r="H316" i="2" s="1"/>
  <c r="N316" i="2" s="1"/>
  <c r="D292" i="2"/>
  <c r="H292" i="2" s="1"/>
  <c r="D302" i="2"/>
  <c r="H302" i="2" s="1"/>
  <c r="D303" i="2"/>
  <c r="H303" i="2" s="1"/>
  <c r="N303" i="2" s="1"/>
  <c r="D312" i="2"/>
  <c r="H312" i="2" s="1"/>
  <c r="N312" i="2" s="1"/>
  <c r="D329" i="2"/>
  <c r="H329" i="2" s="1"/>
  <c r="N329" i="2" s="1"/>
  <c r="D288" i="2"/>
  <c r="H288" i="2" s="1"/>
  <c r="D307" i="2"/>
  <c r="H307" i="2" s="1"/>
  <c r="N307" i="2" s="1"/>
  <c r="D810" i="2"/>
  <c r="H810" i="2" s="1"/>
  <c r="N810" i="2" s="1"/>
  <c r="D786" i="2"/>
  <c r="H786" i="2" s="1"/>
  <c r="N786" i="2" s="1"/>
  <c r="D787" i="2"/>
  <c r="H787" i="2" s="1"/>
  <c r="N787" i="2" s="1"/>
  <c r="D788" i="2"/>
  <c r="H788" i="2" s="1"/>
  <c r="D789" i="2"/>
  <c r="H789" i="2" s="1"/>
  <c r="N789" i="2" s="1"/>
  <c r="D294" i="2"/>
  <c r="H294" i="2" s="1"/>
  <c r="D330" i="2"/>
  <c r="H330" i="2" s="1"/>
  <c r="N330" i="2" s="1"/>
  <c r="D331" i="2"/>
  <c r="H331" i="2" s="1"/>
  <c r="D332" i="2"/>
  <c r="H332" i="2" s="1"/>
  <c r="D333" i="2"/>
  <c r="H333" i="2" s="1"/>
  <c r="D863" i="2"/>
  <c r="H863" i="2" s="1"/>
  <c r="N863" i="2" s="1"/>
  <c r="D864" i="2"/>
  <c r="H864" i="2" s="1"/>
  <c r="N864" i="2" s="1"/>
  <c r="D865" i="2"/>
  <c r="H865" i="2" s="1"/>
  <c r="N865" i="2" s="1"/>
  <c r="D866" i="2"/>
  <c r="H866" i="2" s="1"/>
  <c r="N866" i="2" s="1"/>
  <c r="D867" i="2"/>
  <c r="H867" i="2" s="1"/>
  <c r="N867" i="2" s="1"/>
  <c r="D334" i="2"/>
  <c r="H334" i="2" s="1"/>
  <c r="D335" i="2"/>
  <c r="H335" i="2" s="1"/>
  <c r="N335" i="2" s="1"/>
  <c r="D336" i="2"/>
  <c r="H336" i="2" s="1"/>
  <c r="D337" i="2"/>
  <c r="H337" i="2" s="1"/>
  <c r="N337" i="2" s="1"/>
  <c r="D338" i="2"/>
  <c r="H338" i="2" s="1"/>
  <c r="D339" i="2"/>
  <c r="H339" i="2" s="1"/>
  <c r="N339" i="2" s="1"/>
  <c r="D340" i="2"/>
  <c r="H340" i="2" s="1"/>
  <c r="N340" i="2" s="1"/>
  <c r="D386" i="2"/>
  <c r="H386" i="2" s="1"/>
  <c r="N386" i="2" s="1"/>
  <c r="D388" i="2"/>
  <c r="H388" i="2" s="1"/>
  <c r="N388" i="2" s="1"/>
  <c r="D341" i="2"/>
  <c r="H341" i="2" s="1"/>
  <c r="D342" i="2"/>
  <c r="H342" i="2" s="1"/>
  <c r="N342" i="2" s="1"/>
  <c r="D343" i="2"/>
  <c r="H343" i="2" s="1"/>
  <c r="D382" i="2"/>
  <c r="H382" i="2" s="1"/>
  <c r="N382" i="2" s="1"/>
  <c r="D366" i="2"/>
  <c r="H366" i="2" s="1"/>
  <c r="N366" i="2" s="1"/>
  <c r="D344" i="2"/>
  <c r="H344" i="2" s="1"/>
  <c r="N344" i="2" s="1"/>
  <c r="D375" i="2"/>
  <c r="H375" i="2" s="1"/>
  <c r="D376" i="2"/>
  <c r="H376" i="2" s="1"/>
  <c r="N376" i="2" s="1"/>
  <c r="D345" i="2"/>
  <c r="H345" i="2" s="1"/>
  <c r="D367" i="2"/>
  <c r="H367" i="2" s="1"/>
  <c r="N367" i="2" s="1"/>
  <c r="D346" i="2"/>
  <c r="H346" i="2" s="1"/>
  <c r="N346" i="2" s="1"/>
  <c r="D347" i="2"/>
  <c r="H347" i="2" s="1"/>
  <c r="D348" i="2"/>
  <c r="H348" i="2" s="1"/>
  <c r="N348" i="2" s="1"/>
  <c r="D377" i="2"/>
  <c r="H377" i="2" s="1"/>
  <c r="N377" i="2" s="1"/>
  <c r="D368" i="2"/>
  <c r="H368" i="2" s="1"/>
  <c r="N368" i="2" s="1"/>
  <c r="D369" i="2"/>
  <c r="H369" i="2" s="1"/>
  <c r="N369" i="2" s="1"/>
  <c r="D349" i="2"/>
  <c r="H349" i="2" s="1"/>
  <c r="D350" i="2"/>
  <c r="H350" i="2" s="1"/>
  <c r="N350" i="2" s="1"/>
  <c r="D351" i="2"/>
  <c r="H351" i="2" s="1"/>
  <c r="D352" i="2"/>
  <c r="H352" i="2" s="1"/>
  <c r="N352" i="2" s="1"/>
  <c r="D378" i="2"/>
  <c r="H378" i="2" s="1"/>
  <c r="D305" i="2"/>
  <c r="H305" i="2" s="1"/>
  <c r="N305" i="2" s="1"/>
  <c r="D283" i="2"/>
  <c r="H283" i="2" s="1"/>
  <c r="N283" i="2" s="1"/>
  <c r="D322" i="2"/>
  <c r="H322" i="2" s="1"/>
  <c r="N322" i="2" s="1"/>
  <c r="D290" i="2"/>
  <c r="H290" i="2" s="1"/>
  <c r="N290" i="2" s="1"/>
  <c r="D313" i="2"/>
  <c r="H313" i="2" s="1"/>
  <c r="D269" i="2"/>
  <c r="H269" i="2" s="1"/>
  <c r="D270" i="2"/>
  <c r="H270" i="2" s="1"/>
  <c r="N270" i="2" s="1"/>
  <c r="D271" i="2"/>
  <c r="H271" i="2" s="1"/>
  <c r="N271" i="2" s="1"/>
  <c r="D272" i="2"/>
  <c r="H272" i="2" s="1"/>
  <c r="N272" i="2" s="1"/>
  <c r="D273" i="2"/>
  <c r="H273" i="2" s="1"/>
  <c r="N273" i="2" s="1"/>
  <c r="D274" i="2"/>
  <c r="H274" i="2" s="1"/>
  <c r="N274" i="2" s="1"/>
  <c r="D275" i="2"/>
  <c r="H275" i="2" s="1"/>
  <c r="N275" i="2" s="1"/>
  <c r="D276" i="2"/>
  <c r="H276" i="2" s="1"/>
  <c r="D277" i="2"/>
  <c r="H277" i="2" s="1"/>
  <c r="D278" i="2"/>
  <c r="H278" i="2" s="1"/>
  <c r="D279" i="2"/>
  <c r="H279" i="2" s="1"/>
  <c r="N279" i="2" s="1"/>
  <c r="D280" i="2"/>
  <c r="H280" i="2" s="1"/>
  <c r="D281" i="2"/>
  <c r="H281" i="2" s="1"/>
  <c r="N281" i="2" s="1"/>
  <c r="D321" i="2"/>
  <c r="H321" i="2" s="1"/>
  <c r="N321" i="2" s="1"/>
  <c r="D295" i="2"/>
  <c r="H295" i="2" s="1"/>
  <c r="N295" i="2" s="1"/>
  <c r="D374" i="2"/>
  <c r="H374" i="2" s="1"/>
  <c r="N374" i="2" s="1"/>
  <c r="D385" i="2"/>
  <c r="H385" i="2" s="1"/>
  <c r="D289" i="2"/>
  <c r="H289" i="2" s="1"/>
  <c r="D282" i="2"/>
  <c r="H282" i="2" s="1"/>
  <c r="N282" i="2" s="1"/>
  <c r="D308" i="2"/>
  <c r="H308" i="2" s="1"/>
  <c r="N308" i="2" s="1"/>
  <c r="D297" i="2"/>
  <c r="H297" i="2" s="1"/>
  <c r="N297" i="2" s="1"/>
  <c r="D315" i="2"/>
  <c r="H315" i="2" s="1"/>
  <c r="N315" i="2" s="1"/>
  <c r="D323" i="2"/>
  <c r="H323" i="2" s="1"/>
  <c r="D299" i="2"/>
  <c r="H299" i="2" s="1"/>
  <c r="N299" i="2" s="1"/>
  <c r="D264" i="2"/>
  <c r="H264" i="2" s="1"/>
  <c r="N264" i="2" s="1"/>
  <c r="D258" i="2"/>
  <c r="H258" i="2" s="1"/>
  <c r="N258" i="2" s="1"/>
  <c r="D259" i="2"/>
  <c r="H259" i="2" s="1"/>
  <c r="N259" i="2" s="1"/>
  <c r="D260" i="2"/>
  <c r="H260" i="2" s="1"/>
  <c r="N260" i="2" s="1"/>
  <c r="D261" i="2"/>
  <c r="H261" i="2" s="1"/>
  <c r="D266" i="2"/>
  <c r="H266" i="2" s="1"/>
  <c r="N266" i="2" s="1"/>
  <c r="D226" i="2"/>
  <c r="H226" i="2" s="1"/>
  <c r="N226" i="2" s="1"/>
  <c r="D232" i="2"/>
  <c r="H232" i="2" s="1"/>
  <c r="N232" i="2" s="1"/>
  <c r="D235" i="2"/>
  <c r="H235" i="2" s="1"/>
  <c r="N235" i="2" s="1"/>
  <c r="D236" i="2"/>
  <c r="H236" i="2" s="1"/>
  <c r="N236" i="2" s="1"/>
  <c r="D241" i="2"/>
  <c r="H241" i="2" s="1"/>
  <c r="N241" i="2" s="1"/>
  <c r="D242" i="2"/>
  <c r="H242" i="2" s="1"/>
  <c r="N242" i="2" s="1"/>
  <c r="D243" i="2"/>
  <c r="H243" i="2" s="1"/>
  <c r="N243" i="2" s="1"/>
  <c r="D244" i="2"/>
  <c r="H244" i="2" s="1"/>
  <c r="N244" i="2" s="1"/>
  <c r="D245" i="2"/>
  <c r="H245" i="2" s="1"/>
  <c r="N245" i="2" s="1"/>
  <c r="D246" i="2"/>
  <c r="H246" i="2" s="1"/>
  <c r="D247" i="2"/>
  <c r="H247" i="2" s="1"/>
  <c r="N247" i="2" s="1"/>
  <c r="D248" i="2"/>
  <c r="H248" i="2" s="1"/>
  <c r="N248" i="2" s="1"/>
  <c r="D249" i="2"/>
  <c r="H249" i="2" s="1"/>
  <c r="D267" i="2"/>
  <c r="H267" i="2" s="1"/>
  <c r="N267" i="2" s="1"/>
  <c r="D268" i="2"/>
  <c r="H268" i="2" s="1"/>
  <c r="N268" i="2" s="1"/>
  <c r="D250" i="2"/>
  <c r="H250" i="2" s="1"/>
  <c r="N250" i="2" s="1"/>
  <c r="D251" i="2"/>
  <c r="H251" i="2" s="1"/>
  <c r="N251" i="2" s="1"/>
  <c r="D252" i="2"/>
  <c r="H252" i="2" s="1"/>
  <c r="N252" i="2" s="1"/>
  <c r="D253" i="2"/>
  <c r="H253" i="2" s="1"/>
  <c r="N253" i="2" s="1"/>
  <c r="D254" i="2"/>
  <c r="H254" i="2" s="1"/>
  <c r="D255" i="2"/>
  <c r="H255" i="2" s="1"/>
  <c r="N255" i="2" s="1"/>
  <c r="D256" i="2"/>
  <c r="H256" i="2" s="1"/>
  <c r="N256" i="2" s="1"/>
  <c r="D257" i="2"/>
  <c r="H257" i="2" s="1"/>
  <c r="N257" i="2" s="1"/>
  <c r="D263" i="2"/>
  <c r="H263" i="2" s="1"/>
  <c r="N263" i="2" s="1"/>
  <c r="D262" i="2"/>
  <c r="H262" i="2" s="1"/>
  <c r="N262" i="2" s="1"/>
  <c r="D265" i="2"/>
  <c r="H265" i="2" s="1"/>
  <c r="N265" i="2" s="1"/>
  <c r="D227" i="2"/>
  <c r="H227" i="2" s="1"/>
  <c r="N227" i="2" s="1"/>
  <c r="D229" i="2"/>
  <c r="H229" i="2" s="1"/>
  <c r="N229" i="2" s="1"/>
  <c r="D210" i="2"/>
  <c r="H210" i="2" s="1"/>
  <c r="D234" i="2"/>
  <c r="H234" i="2" s="1"/>
  <c r="N234" i="2" s="1"/>
  <c r="D221" i="2"/>
  <c r="H221" i="2" s="1"/>
  <c r="N221" i="2" s="1"/>
  <c r="D219" i="2"/>
  <c r="H219" i="2" s="1"/>
  <c r="N219" i="2" s="1"/>
  <c r="D237" i="2"/>
  <c r="H237" i="2" s="1"/>
  <c r="N237" i="2" s="1"/>
  <c r="D212" i="2"/>
  <c r="H212" i="2" s="1"/>
  <c r="N212" i="2" s="1"/>
  <c r="D222" i="2"/>
  <c r="H222" i="2" s="1"/>
  <c r="N222" i="2" s="1"/>
  <c r="D223" i="2"/>
  <c r="H223" i="2" s="1"/>
  <c r="N223" i="2" s="1"/>
  <c r="D215" i="2"/>
  <c r="H215" i="2" s="1"/>
  <c r="D225" i="2"/>
  <c r="H225" i="2" s="1"/>
  <c r="N225" i="2" s="1"/>
  <c r="D240" i="2"/>
  <c r="H240" i="2" s="1"/>
  <c r="N240" i="2" s="1"/>
  <c r="D216" i="2"/>
  <c r="H216" i="2" s="1"/>
  <c r="N216" i="2" s="1"/>
  <c r="D228" i="2"/>
  <c r="H228" i="2" s="1"/>
  <c r="N228" i="2" s="1"/>
  <c r="D238" i="2"/>
  <c r="H238" i="2" s="1"/>
  <c r="N238" i="2" s="1"/>
  <c r="D217" i="2"/>
  <c r="H217" i="2" s="1"/>
  <c r="D231" i="2"/>
  <c r="H231" i="2" s="1"/>
  <c r="N231" i="2" s="1"/>
  <c r="D239" i="2"/>
  <c r="H239" i="2" s="1"/>
  <c r="N239" i="2" s="1"/>
  <c r="D218" i="2"/>
  <c r="H218" i="2" s="1"/>
  <c r="N218" i="2" s="1"/>
  <c r="D220" i="2"/>
  <c r="H220" i="2" s="1"/>
  <c r="N220" i="2" s="1"/>
  <c r="D177" i="2"/>
  <c r="H177" i="2" s="1"/>
  <c r="N177" i="2" s="1"/>
  <c r="D178" i="2"/>
  <c r="H178" i="2" s="1"/>
  <c r="D192" i="2"/>
  <c r="H192" i="2" s="1"/>
  <c r="N192" i="2" s="1"/>
  <c r="D199" i="2"/>
  <c r="H199" i="2" s="1"/>
  <c r="N199" i="2" s="1"/>
  <c r="D176" i="2"/>
  <c r="H176" i="2" s="1"/>
  <c r="N176" i="2" s="1"/>
  <c r="D170" i="2"/>
  <c r="H170" i="2" s="1"/>
  <c r="N170" i="2" s="1"/>
  <c r="D160" i="2"/>
  <c r="H160" i="2" s="1"/>
  <c r="N160" i="2" s="1"/>
  <c r="D189" i="2"/>
  <c r="H189" i="2" s="1"/>
  <c r="N189" i="2" s="1"/>
  <c r="D185" i="2"/>
  <c r="H185" i="2" s="1"/>
  <c r="N185" i="2" s="1"/>
  <c r="D207" i="2"/>
  <c r="H207" i="2" s="1"/>
  <c r="N207" i="2" s="1"/>
  <c r="D196" i="2"/>
  <c r="H196" i="2" s="1"/>
  <c r="N196" i="2" s="1"/>
  <c r="D193" i="2"/>
  <c r="H193" i="2" s="1"/>
  <c r="N193" i="2" s="1"/>
  <c r="D180" i="2"/>
  <c r="H180" i="2" s="1"/>
  <c r="N180" i="2" s="1"/>
  <c r="D190" i="2"/>
  <c r="H190" i="2" s="1"/>
  <c r="N190" i="2" s="1"/>
  <c r="D159" i="2"/>
  <c r="H159" i="2" s="1"/>
  <c r="D163" i="2"/>
  <c r="H163" i="2" s="1"/>
  <c r="D164" i="2"/>
  <c r="H164" i="2" s="1"/>
  <c r="D188" i="2"/>
  <c r="H188" i="2" s="1"/>
  <c r="N188" i="2" s="1"/>
  <c r="D166" i="2"/>
  <c r="H166" i="2" s="1"/>
  <c r="N166" i="2" s="1"/>
  <c r="D2858" i="2"/>
  <c r="H2858" i="2" s="1"/>
  <c r="P2858" i="2" s="1"/>
  <c r="D171" i="2"/>
  <c r="H171" i="2" s="1"/>
  <c r="N171" i="2" s="1"/>
  <c r="D206" i="2"/>
  <c r="H206" i="2" s="1"/>
  <c r="N206" i="2" s="1"/>
  <c r="D179" i="2"/>
  <c r="H179" i="2" s="1"/>
  <c r="N179" i="2" s="1"/>
  <c r="D191" i="2"/>
  <c r="H191" i="2" s="1"/>
  <c r="N191" i="2" s="1"/>
  <c r="D181" i="2"/>
  <c r="H181" i="2" s="1"/>
  <c r="D200" i="2"/>
  <c r="H200" i="2" s="1"/>
  <c r="N200" i="2" s="1"/>
  <c r="D194" i="2"/>
  <c r="H194" i="2" s="1"/>
  <c r="N194" i="2" s="1"/>
  <c r="D173" i="2"/>
  <c r="H173" i="2" s="1"/>
  <c r="N173" i="2" s="1"/>
  <c r="D198" i="2"/>
  <c r="H198" i="2" s="1"/>
  <c r="N198" i="2" s="1"/>
  <c r="D195" i="2"/>
  <c r="H195" i="2" s="1"/>
  <c r="N195" i="2" s="1"/>
  <c r="D2862" i="2"/>
  <c r="H2862" i="2" s="1"/>
  <c r="D208" i="2"/>
  <c r="H208" i="2" s="1"/>
  <c r="N208" i="2" s="1"/>
  <c r="D201" i="2"/>
  <c r="H201" i="2" s="1"/>
  <c r="N201" i="2" s="1"/>
  <c r="D182" i="2"/>
  <c r="H182" i="2" s="1"/>
  <c r="N182" i="2" s="1"/>
  <c r="D197" i="2"/>
  <c r="H197" i="2" s="1"/>
  <c r="N197" i="2" s="1"/>
  <c r="D204" i="2"/>
  <c r="H204" i="2" s="1"/>
  <c r="N204" i="2" s="1"/>
  <c r="D172" i="2"/>
  <c r="H172" i="2" s="1"/>
  <c r="N172" i="2" s="1"/>
  <c r="D165" i="2"/>
  <c r="H165" i="2" s="1"/>
  <c r="N165" i="2" s="1"/>
  <c r="D209" i="2"/>
  <c r="H209" i="2" s="1"/>
  <c r="N209" i="2" s="1"/>
  <c r="D211" i="2"/>
  <c r="H211" i="2" s="1"/>
  <c r="N211" i="2" s="1"/>
  <c r="D230" i="2"/>
  <c r="H230" i="2" s="1"/>
  <c r="N230" i="2" s="1"/>
  <c r="D213" i="2"/>
  <c r="H213" i="2" s="1"/>
  <c r="D224" i="2"/>
  <c r="H224" i="2" s="1"/>
  <c r="N224" i="2" s="1"/>
  <c r="D214" i="2"/>
  <c r="H214" i="2" s="1"/>
  <c r="N214" i="2" s="1"/>
  <c r="D233" i="2"/>
  <c r="H233" i="2" s="1"/>
  <c r="N233" i="2" s="1"/>
  <c r="D205" i="2"/>
  <c r="H205" i="2" s="1"/>
  <c r="N205" i="2" s="1"/>
  <c r="D121" i="2"/>
  <c r="H121" i="2" s="1"/>
  <c r="N121" i="2" s="1"/>
  <c r="D125" i="2"/>
  <c r="H125" i="2" s="1"/>
  <c r="N125" i="2" s="1"/>
  <c r="D129" i="2"/>
  <c r="H129" i="2" s="1"/>
  <c r="N129" i="2" s="1"/>
  <c r="D120" i="2"/>
  <c r="H120" i="2" s="1"/>
  <c r="N120" i="2" s="1"/>
  <c r="D136" i="2"/>
  <c r="H136" i="2" s="1"/>
  <c r="N136" i="2" s="1"/>
  <c r="D137" i="2"/>
  <c r="H137" i="2" s="1"/>
  <c r="N137" i="2" s="1"/>
  <c r="D140" i="2"/>
  <c r="H140" i="2" s="1"/>
  <c r="N140" i="2" s="1"/>
  <c r="D143" i="2"/>
  <c r="H143" i="2" s="1"/>
  <c r="N143" i="2" s="1"/>
  <c r="D146" i="2"/>
  <c r="H146" i="2" s="1"/>
  <c r="N146" i="2" s="1"/>
  <c r="D149" i="2"/>
  <c r="H149" i="2" s="1"/>
  <c r="N149" i="2" s="1"/>
  <c r="D154" i="2"/>
  <c r="H154" i="2" s="1"/>
  <c r="N154" i="2" s="1"/>
  <c r="D155" i="2"/>
  <c r="H155" i="2" s="1"/>
  <c r="N155" i="2" s="1"/>
  <c r="D156" i="2"/>
  <c r="H156" i="2" s="1"/>
  <c r="N156" i="2" s="1"/>
  <c r="D157" i="2"/>
  <c r="H157" i="2" s="1"/>
  <c r="N157" i="2" s="1"/>
  <c r="D158" i="2"/>
  <c r="H158" i="2" s="1"/>
  <c r="N158" i="2" s="1"/>
  <c r="D175" i="2"/>
  <c r="H175" i="2" s="1"/>
  <c r="D161" i="2"/>
  <c r="H161" i="2" s="1"/>
  <c r="D186" i="2"/>
  <c r="H186" i="2" s="1"/>
  <c r="N186" i="2" s="1"/>
  <c r="D184" i="2"/>
  <c r="H184" i="2" s="1"/>
  <c r="D183" i="2"/>
  <c r="H183" i="2" s="1"/>
  <c r="N183" i="2" s="1"/>
  <c r="D162" i="2"/>
  <c r="H162" i="2" s="1"/>
  <c r="N162" i="2" s="1"/>
  <c r="D167" i="2"/>
  <c r="H167" i="2" s="1"/>
  <c r="N167" i="2" s="1"/>
  <c r="D168" i="2"/>
  <c r="H168" i="2" s="1"/>
  <c r="N168" i="2" s="1"/>
  <c r="D187" i="2"/>
  <c r="H187" i="2" s="1"/>
  <c r="N187" i="2" s="1"/>
  <c r="D169" i="2"/>
  <c r="H169" i="2" s="1"/>
  <c r="N169" i="2" s="1"/>
  <c r="D174" i="2"/>
  <c r="H174" i="2" s="1"/>
  <c r="N174" i="2" s="1"/>
  <c r="D114" i="2"/>
  <c r="H114" i="2" s="1"/>
  <c r="D117" i="2"/>
  <c r="H117" i="2" s="1"/>
  <c r="N117" i="2" s="1"/>
  <c r="D118" i="2"/>
  <c r="H118" i="2" s="1"/>
  <c r="D113" i="2"/>
  <c r="H113" i="2" s="1"/>
  <c r="N113" i="2" s="1"/>
  <c r="D145" i="2"/>
  <c r="H145" i="2" s="1"/>
  <c r="N145" i="2" s="1"/>
  <c r="D153" i="2"/>
  <c r="H153" i="2" s="1"/>
  <c r="N153" i="2" s="1"/>
  <c r="D138" i="2"/>
  <c r="H138" i="2" s="1"/>
  <c r="D105" i="2"/>
  <c r="H105" i="2" s="1"/>
  <c r="D123" i="2"/>
  <c r="H123" i="2" s="1"/>
  <c r="N123" i="2" s="1"/>
  <c r="D147" i="2"/>
  <c r="H147" i="2" s="1"/>
  <c r="N147" i="2" s="1"/>
  <c r="D135" i="2"/>
  <c r="H135" i="2" s="1"/>
  <c r="N135" i="2" s="1"/>
  <c r="D109" i="2"/>
  <c r="H109" i="2" s="1"/>
  <c r="N109" i="2" s="1"/>
  <c r="D131" i="2"/>
  <c r="H131" i="2" s="1"/>
  <c r="N131" i="2" s="1"/>
  <c r="D144" i="2"/>
  <c r="H144" i="2" s="1"/>
  <c r="N144" i="2" s="1"/>
  <c r="D110" i="2"/>
  <c r="H110" i="2" s="1"/>
  <c r="N110" i="2" s="1"/>
  <c r="D108" i="2"/>
  <c r="H108" i="2" s="1"/>
  <c r="N108" i="2" s="1"/>
  <c r="D141" i="2"/>
  <c r="H141" i="2" s="1"/>
  <c r="D124" i="2"/>
  <c r="H124" i="2" s="1"/>
  <c r="N124" i="2" s="1"/>
  <c r="D128" i="2"/>
  <c r="H128" i="2" s="1"/>
  <c r="N128" i="2" s="1"/>
  <c r="D132" i="2"/>
  <c r="H132" i="2" s="1"/>
  <c r="N132" i="2" s="1"/>
  <c r="D150" i="2"/>
  <c r="H150" i="2" s="1"/>
  <c r="N150" i="2" s="1"/>
  <c r="D127" i="2"/>
  <c r="H127" i="2" s="1"/>
  <c r="N127" i="2" s="1"/>
  <c r="D142" i="2"/>
  <c r="H142" i="2" s="1"/>
  <c r="D106" i="2"/>
  <c r="H106" i="2" s="1"/>
  <c r="N106" i="2" s="1"/>
  <c r="D130" i="2"/>
  <c r="H130" i="2" s="1"/>
  <c r="N130" i="2" s="1"/>
  <c r="D148" i="2"/>
  <c r="H148" i="2" s="1"/>
  <c r="N148" i="2" s="1"/>
  <c r="D152" i="2"/>
  <c r="H152" i="2" s="1"/>
  <c r="N152" i="2" s="1"/>
  <c r="D133" i="2"/>
  <c r="H133" i="2" s="1"/>
  <c r="N133" i="2" s="1"/>
  <c r="D139" i="2"/>
  <c r="H139" i="2" s="1"/>
  <c r="D151" i="2"/>
  <c r="H151" i="2" s="1"/>
  <c r="N151" i="2" s="1"/>
  <c r="D112" i="2"/>
  <c r="H112" i="2" s="1"/>
  <c r="N112" i="2" s="1"/>
  <c r="D103" i="2"/>
  <c r="H103" i="2" s="1"/>
  <c r="D134" i="2"/>
  <c r="H134" i="2" s="1"/>
  <c r="N134" i="2" s="1"/>
  <c r="D119" i="2"/>
  <c r="H119" i="2" s="1"/>
  <c r="D75" i="2"/>
  <c r="H75" i="2" s="1"/>
  <c r="D98" i="2"/>
  <c r="H98" i="2" s="1"/>
  <c r="N98" i="2" s="1"/>
  <c r="D78" i="2"/>
  <c r="H78" i="2" s="1"/>
  <c r="N78" i="2" s="1"/>
  <c r="D81" i="2"/>
  <c r="H81" i="2" s="1"/>
  <c r="D92" i="2"/>
  <c r="H92" i="2" s="1"/>
  <c r="N92" i="2" s="1"/>
  <c r="D91" i="2"/>
  <c r="H91" i="2" s="1"/>
  <c r="N91" i="2" s="1"/>
  <c r="D85" i="2"/>
  <c r="H85" i="2" s="1"/>
  <c r="N85" i="2" s="1"/>
  <c r="D77" i="2"/>
  <c r="H77" i="2" s="1"/>
  <c r="N77" i="2" s="1"/>
  <c r="D86" i="2"/>
  <c r="H86" i="2" s="1"/>
  <c r="N86" i="2" s="1"/>
  <c r="D97" i="2"/>
  <c r="H97" i="2" s="1"/>
  <c r="N97" i="2" s="1"/>
  <c r="D76" i="2"/>
  <c r="H76" i="2" s="1"/>
  <c r="N76" i="2" s="1"/>
  <c r="D82" i="2"/>
  <c r="H82" i="2" s="1"/>
  <c r="N82" i="2" s="1"/>
  <c r="D100" i="2"/>
  <c r="H100" i="2" s="1"/>
  <c r="N100" i="2" s="1"/>
  <c r="D101" i="2"/>
  <c r="H101" i="2" s="1"/>
  <c r="D104" i="2"/>
  <c r="H104" i="2" s="1"/>
  <c r="N104" i="2" s="1"/>
  <c r="D102" i="2"/>
  <c r="H102" i="2" s="1"/>
  <c r="N102" i="2" s="1"/>
  <c r="D116" i="2"/>
  <c r="H116" i="2" s="1"/>
  <c r="D111" i="2"/>
  <c r="H111" i="2" s="1"/>
  <c r="N111" i="2" s="1"/>
  <c r="D79" i="2"/>
  <c r="H79" i="2" s="1"/>
  <c r="D95" i="2"/>
  <c r="H95" i="2" s="1"/>
  <c r="N95" i="2" s="1"/>
  <c r="D66" i="2"/>
  <c r="H66" i="2" s="1"/>
  <c r="N66" i="2" s="1"/>
  <c r="D80" i="2"/>
  <c r="H80" i="2" s="1"/>
  <c r="N80" i="2" s="1"/>
  <c r="D68" i="2"/>
  <c r="H68" i="2" s="1"/>
  <c r="N68" i="2" s="1"/>
  <c r="D94" i="2"/>
  <c r="H94" i="2" s="1"/>
  <c r="N94" i="2" s="1"/>
  <c r="D64" i="2"/>
  <c r="H64" i="2" s="1"/>
  <c r="N64" i="2" s="1"/>
  <c r="D70" i="2"/>
  <c r="H70" i="2" s="1"/>
  <c r="N70" i="2" s="1"/>
  <c r="D202" i="2"/>
  <c r="H202" i="2" s="1"/>
  <c r="N202" i="2" s="1"/>
  <c r="D72" i="2"/>
  <c r="H72" i="2" s="1"/>
  <c r="N72" i="2" s="1"/>
  <c r="D93" i="2"/>
  <c r="H93" i="2" s="1"/>
  <c r="N93" i="2" s="1"/>
  <c r="D90" i="2"/>
  <c r="H90" i="2" s="1"/>
  <c r="N90" i="2" s="1"/>
  <c r="D99" i="2"/>
  <c r="H99" i="2" s="1"/>
  <c r="D89" i="2"/>
  <c r="H89" i="2" s="1"/>
  <c r="N89" i="2" s="1"/>
  <c r="D84" i="2"/>
  <c r="H84" i="2" s="1"/>
  <c r="N84" i="2" s="1"/>
  <c r="D59" i="2"/>
  <c r="H59" i="2" s="1"/>
  <c r="D67" i="2"/>
  <c r="H67" i="2" s="1"/>
  <c r="N67" i="2" s="1"/>
  <c r="D71" i="2"/>
  <c r="H71" i="2" s="1"/>
  <c r="P71" i="2" s="1"/>
  <c r="D83" i="2"/>
  <c r="H83" i="2" s="1"/>
  <c r="N83" i="2" s="1"/>
  <c r="D115" i="2"/>
  <c r="H115" i="2" s="1"/>
  <c r="N115" i="2" s="1"/>
  <c r="D122" i="2"/>
  <c r="H122" i="2" s="1"/>
  <c r="N122" i="2" s="1"/>
  <c r="D107" i="2"/>
  <c r="H107" i="2" s="1"/>
  <c r="N107" i="2" s="1"/>
  <c r="D126" i="2"/>
  <c r="H126" i="2" s="1"/>
  <c r="N126" i="2" s="1"/>
  <c r="D203" i="2"/>
  <c r="H203" i="2" s="1"/>
  <c r="N203" i="2" s="1"/>
  <c r="D56" i="2"/>
  <c r="H56" i="2" s="1"/>
  <c r="N56" i="2" s="1"/>
  <c r="D57" i="2"/>
  <c r="H57" i="2" s="1"/>
  <c r="D65" i="2"/>
  <c r="H65" i="2" s="1"/>
  <c r="D62" i="2"/>
  <c r="H62" i="2" s="1"/>
  <c r="N62" i="2" s="1"/>
  <c r="D88" i="2"/>
  <c r="H88" i="2" s="1"/>
  <c r="N88" i="2" s="1"/>
  <c r="D63" i="2"/>
  <c r="H63" i="2" s="1"/>
  <c r="D73" i="2"/>
  <c r="H73" i="2" s="1"/>
  <c r="D96" i="2"/>
  <c r="H96" i="2" s="1"/>
  <c r="N96" i="2" s="1"/>
  <c r="D74" i="2"/>
  <c r="H74" i="2" s="1"/>
  <c r="N74" i="2" s="1"/>
  <c r="D87" i="2"/>
  <c r="H87" i="2" s="1"/>
  <c r="N87" i="2" s="1"/>
  <c r="D40" i="2"/>
  <c r="H40" i="2" s="1"/>
  <c r="N40" i="2" s="1"/>
  <c r="D41" i="2"/>
  <c r="H41" i="2" s="1"/>
  <c r="N41" i="2" s="1"/>
  <c r="D42" i="2"/>
  <c r="H42" i="2" s="1"/>
  <c r="N42" i="2" s="1"/>
  <c r="D43" i="2"/>
  <c r="H43" i="2" s="1"/>
  <c r="N43" i="2" s="1"/>
  <c r="D44" i="2"/>
  <c r="H44" i="2" s="1"/>
  <c r="D45" i="2"/>
  <c r="H45" i="2" s="1"/>
  <c r="D46" i="2"/>
  <c r="H46" i="2" s="1"/>
  <c r="N46" i="2" s="1"/>
  <c r="D47" i="2"/>
  <c r="H47" i="2" s="1"/>
  <c r="D48" i="2"/>
  <c r="H48" i="2" s="1"/>
  <c r="N48" i="2" s="1"/>
  <c r="D49" i="2"/>
  <c r="H49" i="2" s="1"/>
  <c r="D50" i="2"/>
  <c r="H50" i="2" s="1"/>
  <c r="N50" i="2" s="1"/>
  <c r="D51" i="2"/>
  <c r="H51" i="2" s="1"/>
  <c r="N51" i="2" s="1"/>
  <c r="D54" i="2"/>
  <c r="H54" i="2" s="1"/>
  <c r="N54" i="2" s="1"/>
  <c r="D55" i="2"/>
  <c r="H55" i="2" s="1"/>
  <c r="N55" i="2" s="1"/>
  <c r="D52" i="2"/>
  <c r="H52" i="2" s="1"/>
  <c r="D53" i="2"/>
  <c r="H53" i="2" s="1"/>
  <c r="N53" i="2" s="1"/>
  <c r="D58" i="2"/>
  <c r="H58" i="2" s="1"/>
  <c r="N58" i="2" s="1"/>
  <c r="D60" i="2"/>
  <c r="H60" i="2" s="1"/>
  <c r="N60" i="2" s="1"/>
  <c r="D61" i="2"/>
  <c r="H61" i="2" s="1"/>
  <c r="N61" i="2" s="1"/>
  <c r="D69" i="2"/>
  <c r="H69" i="2" s="1"/>
  <c r="N69" i="2" s="1"/>
  <c r="D36" i="2"/>
  <c r="H36" i="2" s="1"/>
  <c r="N36" i="2" s="1"/>
  <c r="D37" i="2"/>
  <c r="H37" i="2" s="1"/>
  <c r="N37" i="2" s="1"/>
  <c r="D38" i="2"/>
  <c r="H38" i="2" s="1"/>
  <c r="N38" i="2" s="1"/>
  <c r="D39" i="2"/>
  <c r="H39" i="2" s="1"/>
  <c r="N39" i="2" s="1"/>
  <c r="D16" i="2"/>
  <c r="H16" i="2" s="1"/>
  <c r="N16" i="2" s="1"/>
  <c r="D17" i="2"/>
  <c r="H17" i="2" s="1"/>
  <c r="N17" i="2" s="1"/>
  <c r="D18" i="2"/>
  <c r="H18" i="2" s="1"/>
  <c r="N18" i="2" s="1"/>
  <c r="D19" i="2"/>
  <c r="H19" i="2" s="1"/>
  <c r="D20" i="2"/>
  <c r="H20" i="2" s="1"/>
  <c r="N20" i="2" s="1"/>
  <c r="D21" i="2"/>
  <c r="H21" i="2" s="1"/>
  <c r="N21" i="2" s="1"/>
  <c r="D22" i="2"/>
  <c r="H22" i="2" s="1"/>
  <c r="N22" i="2" s="1"/>
  <c r="D23" i="2"/>
  <c r="H23" i="2" s="1"/>
  <c r="N23" i="2" s="1"/>
  <c r="D24" i="2"/>
  <c r="H24" i="2" s="1"/>
  <c r="D25" i="2"/>
  <c r="H25" i="2" s="1"/>
  <c r="N25" i="2" s="1"/>
  <c r="A2726" i="2"/>
  <c r="A2727" i="2"/>
  <c r="A2722" i="2"/>
  <c r="C2722" i="2" s="1"/>
  <c r="A2725" i="2"/>
  <c r="C2725" i="2" s="1"/>
  <c r="A2718" i="2"/>
  <c r="C2718" i="2" s="1"/>
  <c r="A2715" i="2"/>
  <c r="C2715" i="2" s="1"/>
  <c r="A2709" i="2"/>
  <c r="C2709" i="2" s="1"/>
  <c r="A2710" i="2"/>
  <c r="C2710" i="2" s="1"/>
  <c r="A2711" i="2"/>
  <c r="A2712" i="2"/>
  <c r="C2712" i="2" s="1"/>
  <c r="A2705" i="2"/>
  <c r="C2705" i="2" s="1"/>
  <c r="A2681" i="2"/>
  <c r="C2681" i="2" s="1"/>
  <c r="A2701" i="2"/>
  <c r="C2701" i="2" s="1"/>
  <c r="A2678" i="2"/>
  <c r="C2678" i="2" s="1"/>
  <c r="A2690" i="2"/>
  <c r="C2690" i="2" s="1"/>
  <c r="A2689" i="2"/>
  <c r="C2689" i="2" s="1"/>
  <c r="A2" i="2"/>
  <c r="A2693" i="2"/>
  <c r="A2694" i="2"/>
  <c r="C2694" i="2" s="1"/>
  <c r="A2679" i="2"/>
  <c r="C2679" i="2" s="1"/>
  <c r="A2695" i="2"/>
  <c r="C2695" i="2" s="1"/>
  <c r="A3" i="2"/>
  <c r="C3" i="2" s="1"/>
  <c r="A2656" i="2"/>
  <c r="C2656" i="2" s="1"/>
  <c r="A2683" i="2"/>
  <c r="C2683" i="2" s="1"/>
  <c r="A2684" i="2"/>
  <c r="A2677" i="2"/>
  <c r="C2677" i="2" s="1"/>
  <c r="A2665" i="2"/>
  <c r="C2665" i="2" s="1"/>
  <c r="A2682" i="2"/>
  <c r="C2682" i="2" s="1"/>
  <c r="A2696" i="2"/>
  <c r="C2696" i="2" s="1"/>
  <c r="A2700" i="2"/>
  <c r="C2700" i="2" s="1"/>
  <c r="A2674" i="2"/>
  <c r="C2674" i="2" s="1"/>
  <c r="A2691" i="2"/>
  <c r="C2691" i="2" s="1"/>
  <c r="A2658" i="2"/>
  <c r="A2671" i="2"/>
  <c r="A2668" i="2"/>
  <c r="C2668" i="2" s="1"/>
  <c r="A2686" i="2"/>
  <c r="C2686" i="2" s="1"/>
  <c r="A2675" i="2"/>
  <c r="C2675" i="2" s="1"/>
  <c r="A2706" i="2"/>
  <c r="C2706" i="2" s="1"/>
  <c r="A2702" i="2"/>
  <c r="C2702" i="2" s="1"/>
  <c r="A2703" i="2"/>
  <c r="C2703" i="2" s="1"/>
  <c r="A2680" i="2"/>
  <c r="A2699" i="2"/>
  <c r="C2699" i="2" s="1"/>
  <c r="A2697" i="2"/>
  <c r="C2697" i="2" s="1"/>
  <c r="A2657" i="2"/>
  <c r="C2657" i="2" s="1"/>
  <c r="A2685" i="2"/>
  <c r="C2685" i="2" s="1"/>
  <c r="A2676" i="2"/>
  <c r="C2676" i="2" s="1"/>
  <c r="A2687" i="2"/>
  <c r="C2687" i="2" s="1"/>
  <c r="D2726" i="2"/>
  <c r="H2726" i="2" s="1"/>
  <c r="N2726" i="2" s="1"/>
  <c r="D2727" i="2"/>
  <c r="H2727" i="2" s="1"/>
  <c r="N2727" i="2" s="1"/>
  <c r="D2722" i="2"/>
  <c r="H2722" i="2" s="1"/>
  <c r="D2725" i="2"/>
  <c r="H2725" i="2" s="1"/>
  <c r="N2725" i="2" s="1"/>
  <c r="D2718" i="2"/>
  <c r="H2718" i="2" s="1"/>
  <c r="D2715" i="2"/>
  <c r="H2715" i="2" s="1"/>
  <c r="N2715" i="2" s="1"/>
  <c r="D2709" i="2"/>
  <c r="H2709" i="2" s="1"/>
  <c r="N2709" i="2" s="1"/>
  <c r="D2710" i="2"/>
  <c r="H2710" i="2" s="1"/>
  <c r="N2710" i="2" s="1"/>
  <c r="D2711" i="2"/>
  <c r="H2711" i="2" s="1"/>
  <c r="N2711" i="2" s="1"/>
  <c r="D2712" i="2"/>
  <c r="H2712" i="2" s="1"/>
  <c r="N2712" i="2" s="1"/>
  <c r="D2705" i="2"/>
  <c r="H2705" i="2" s="1"/>
  <c r="N2705" i="2" s="1"/>
  <c r="D2681" i="2"/>
  <c r="H2681" i="2" s="1"/>
  <c r="N2681" i="2" s="1"/>
  <c r="D2701" i="2"/>
  <c r="H2701" i="2" s="1"/>
  <c r="N2701" i="2" s="1"/>
  <c r="D2678" i="2"/>
  <c r="H2678" i="2" s="1"/>
  <c r="N2678" i="2" s="1"/>
  <c r="D2690" i="2"/>
  <c r="H2690" i="2" s="1"/>
  <c r="N2690" i="2" s="1"/>
  <c r="D2689" i="2"/>
  <c r="H2689" i="2" s="1"/>
  <c r="N2689" i="2" s="1"/>
  <c r="D2" i="2"/>
  <c r="H2" i="2" s="1"/>
  <c r="N2" i="2" s="1"/>
  <c r="D2693" i="2"/>
  <c r="H2693" i="2" s="1"/>
  <c r="N2693" i="2" s="1"/>
  <c r="D2694" i="2"/>
  <c r="H2694" i="2" s="1"/>
  <c r="N2694" i="2" s="1"/>
  <c r="D2679" i="2"/>
  <c r="H2679" i="2" s="1"/>
  <c r="N2679" i="2" s="1"/>
  <c r="D2695" i="2"/>
  <c r="H2695" i="2" s="1"/>
  <c r="N2695" i="2" s="1"/>
  <c r="D3" i="2"/>
  <c r="H3" i="2" s="1"/>
  <c r="D2656" i="2"/>
  <c r="H2656" i="2" s="1"/>
  <c r="N2656" i="2" s="1"/>
  <c r="D2683" i="2"/>
  <c r="H2683" i="2" s="1"/>
  <c r="N2683" i="2" s="1"/>
  <c r="D2684" i="2"/>
  <c r="H2684" i="2" s="1"/>
  <c r="D2677" i="2"/>
  <c r="H2677" i="2" s="1"/>
  <c r="D2665" i="2"/>
  <c r="H2665" i="2" s="1"/>
  <c r="N2665" i="2" s="1"/>
  <c r="D2682" i="2"/>
  <c r="H2682" i="2" s="1"/>
  <c r="N2682" i="2" s="1"/>
  <c r="D2696" i="2"/>
  <c r="H2696" i="2" s="1"/>
  <c r="N2696" i="2" s="1"/>
  <c r="D2700" i="2"/>
  <c r="H2700" i="2" s="1"/>
  <c r="N2700" i="2" s="1"/>
  <c r="D2674" i="2"/>
  <c r="H2674" i="2" s="1"/>
  <c r="N2674" i="2" s="1"/>
  <c r="D2691" i="2"/>
  <c r="H2691" i="2" s="1"/>
  <c r="N2691" i="2" s="1"/>
  <c r="D2658" i="2"/>
  <c r="H2658" i="2" s="1"/>
  <c r="N2658" i="2" s="1"/>
  <c r="D2671" i="2"/>
  <c r="H2671" i="2" s="1"/>
  <c r="N2671" i="2" s="1"/>
  <c r="D2668" i="2"/>
  <c r="H2668" i="2" s="1"/>
  <c r="N2668" i="2" s="1"/>
  <c r="D2686" i="2"/>
  <c r="H2686" i="2" s="1"/>
  <c r="D2675" i="2"/>
  <c r="H2675" i="2" s="1"/>
  <c r="N2675" i="2" s="1"/>
  <c r="D2706" i="2"/>
  <c r="H2706" i="2" s="1"/>
  <c r="N2706" i="2" s="1"/>
  <c r="D2702" i="2"/>
  <c r="H2702" i="2" s="1"/>
  <c r="N2702" i="2" s="1"/>
  <c r="D2703" i="2"/>
  <c r="H2703" i="2" s="1"/>
  <c r="N2703" i="2" s="1"/>
  <c r="D2680" i="2"/>
  <c r="H2680" i="2" s="1"/>
  <c r="N2680" i="2" s="1"/>
  <c r="D2699" i="2"/>
  <c r="H2699" i="2" s="1"/>
  <c r="N2699" i="2" s="1"/>
  <c r="D2697" i="2"/>
  <c r="H2697" i="2" s="1"/>
  <c r="N2697" i="2" s="1"/>
  <c r="D2657" i="2"/>
  <c r="H2657" i="2" s="1"/>
  <c r="N2657" i="2" s="1"/>
  <c r="D2685" i="2"/>
  <c r="H2685" i="2" s="1"/>
  <c r="P2685" i="2" s="1"/>
  <c r="D2676" i="2"/>
  <c r="H2676" i="2" s="1"/>
  <c r="N2676" i="2" s="1"/>
  <c r="D2687" i="2"/>
  <c r="H2687" i="2" s="1"/>
  <c r="D2859" i="2"/>
  <c r="H2859" i="2" s="1"/>
  <c r="P2859" i="2" s="1"/>
  <c r="D2860" i="2"/>
  <c r="H2860" i="2" s="1"/>
  <c r="P2860" i="2" s="1"/>
  <c r="D2861" i="2"/>
  <c r="H2861" i="2" s="1"/>
  <c r="P2861" i="2" s="1"/>
  <c r="D2841" i="2"/>
  <c r="H2841" i="2" s="1"/>
  <c r="N2841" i="2" s="1"/>
  <c r="D2842" i="2"/>
  <c r="H2842" i="2" s="1"/>
  <c r="N2842" i="2" s="1"/>
  <c r="D2843" i="2"/>
  <c r="H2843" i="2" s="1"/>
  <c r="N2843" i="2" s="1"/>
  <c r="D2844" i="2"/>
  <c r="H2844" i="2" s="1"/>
  <c r="N2844" i="2" s="1"/>
  <c r="D2845" i="2"/>
  <c r="H2845" i="2" s="1"/>
  <c r="P2845" i="2" s="1"/>
  <c r="D2846" i="2"/>
  <c r="H2846" i="2" s="1"/>
  <c r="P2846" i="2" s="1"/>
  <c r="D2847" i="2"/>
  <c r="H2847" i="2" s="1"/>
  <c r="N2847" i="2" s="1"/>
  <c r="D2848" i="2"/>
  <c r="H2848" i="2" s="1"/>
  <c r="N2848" i="2" s="1"/>
  <c r="D2849" i="2"/>
  <c r="H2849" i="2" s="1"/>
  <c r="N2849" i="2" s="1"/>
  <c r="D2850" i="2"/>
  <c r="H2850" i="2" s="1"/>
  <c r="N2850" i="2" s="1"/>
  <c r="D2851" i="2"/>
  <c r="H2851" i="2" s="1"/>
  <c r="N2851" i="2" s="1"/>
  <c r="D2852" i="2"/>
  <c r="H2852" i="2" s="1"/>
  <c r="N2852" i="2" s="1"/>
  <c r="D2853" i="2"/>
  <c r="H2853" i="2" s="1"/>
  <c r="P2853" i="2" s="1"/>
  <c r="D2854" i="2"/>
  <c r="H2854" i="2" s="1"/>
  <c r="D2855" i="2"/>
  <c r="H2855" i="2" s="1"/>
  <c r="P2855" i="2" s="1"/>
  <c r="D2856" i="2"/>
  <c r="H2856" i="2" s="1"/>
  <c r="P2856" i="2" s="1"/>
  <c r="D2857" i="2"/>
  <c r="H2857" i="2" s="1"/>
  <c r="P2857" i="2" s="1"/>
  <c r="D2840" i="2"/>
  <c r="H2840" i="2" s="1"/>
  <c r="N2840" i="2" s="1"/>
  <c r="D2826" i="2"/>
  <c r="H2826" i="2" s="1"/>
  <c r="N2826" i="2" s="1"/>
  <c r="D2827" i="2"/>
  <c r="H2827" i="2" s="1"/>
  <c r="N2827" i="2" s="1"/>
  <c r="D2828" i="2"/>
  <c r="H2828" i="2" s="1"/>
  <c r="N2828" i="2" s="1"/>
  <c r="D2802" i="2"/>
  <c r="H2802" i="2" s="1"/>
  <c r="N2802" i="2" s="1"/>
  <c r="D2803" i="2"/>
  <c r="H2803" i="2" s="1"/>
  <c r="N2803" i="2" s="1"/>
  <c r="D2804" i="2"/>
  <c r="H2804" i="2" s="1"/>
  <c r="N2804" i="2" s="1"/>
  <c r="D2805" i="2"/>
  <c r="H2805" i="2" s="1"/>
  <c r="N2805" i="2" s="1"/>
  <c r="D2829" i="2"/>
  <c r="H2829" i="2" s="1"/>
  <c r="N2829" i="2" s="1"/>
  <c r="D2830" i="2"/>
  <c r="H2830" i="2" s="1"/>
  <c r="D2831" i="2"/>
  <c r="H2831" i="2" s="1"/>
  <c r="N2831" i="2" s="1"/>
  <c r="D2832" i="2"/>
  <c r="H2832" i="2" s="1"/>
  <c r="N2832" i="2" s="1"/>
  <c r="D2833" i="2"/>
  <c r="H2833" i="2" s="1"/>
  <c r="N2833" i="2" s="1"/>
  <c r="D2834" i="2"/>
  <c r="H2834" i="2" s="1"/>
  <c r="N2834" i="2" s="1"/>
  <c r="D2835" i="2"/>
  <c r="H2835" i="2" s="1"/>
  <c r="N2835" i="2" s="1"/>
  <c r="D2836" i="2"/>
  <c r="H2836" i="2" s="1"/>
  <c r="P2836" i="2" s="1"/>
  <c r="D2837" i="2"/>
  <c r="H2837" i="2" s="1"/>
  <c r="P2837" i="2" s="1"/>
  <c r="D2838" i="2"/>
  <c r="H2838" i="2" s="1"/>
  <c r="D2839" i="2"/>
  <c r="H2839" i="2" s="1"/>
  <c r="D2825" i="2"/>
  <c r="H2825" i="2" s="1"/>
  <c r="N2825" i="2" s="1"/>
  <c r="D2824" i="2"/>
  <c r="H2824" i="2" s="1"/>
  <c r="N2824" i="2" s="1"/>
  <c r="D2819" i="2"/>
  <c r="H2819" i="2" s="1"/>
  <c r="N2819" i="2" s="1"/>
  <c r="D2820" i="2"/>
  <c r="H2820" i="2" s="1"/>
  <c r="N2820" i="2" s="1"/>
  <c r="D2821" i="2"/>
  <c r="H2821" i="2" s="1"/>
  <c r="N2821" i="2" s="1"/>
  <c r="D2791" i="2"/>
  <c r="H2791" i="2" s="1"/>
  <c r="N2791" i="2" s="1"/>
  <c r="D2792" i="2"/>
  <c r="H2792" i="2" s="1"/>
  <c r="N2792" i="2" s="1"/>
  <c r="D2793" i="2"/>
  <c r="H2793" i="2" s="1"/>
  <c r="N2793" i="2" s="1"/>
  <c r="D2794" i="2"/>
  <c r="H2794" i="2" s="1"/>
  <c r="N2794" i="2" s="1"/>
  <c r="D2818" i="2"/>
  <c r="H2818" i="2" s="1"/>
  <c r="N2818" i="2" s="1"/>
  <c r="D2815" i="2"/>
  <c r="H2815" i="2" s="1"/>
  <c r="D2822" i="2"/>
  <c r="H2822" i="2" s="1"/>
  <c r="N2822" i="2" s="1"/>
  <c r="D2823" i="2"/>
  <c r="H2823" i="2" s="1"/>
  <c r="N2823" i="2" s="1"/>
  <c r="D2806" i="2"/>
  <c r="H2806" i="2" s="1"/>
  <c r="N2806" i="2" s="1"/>
  <c r="D2808" i="2"/>
  <c r="H2808" i="2" s="1"/>
  <c r="N2808" i="2" s="1"/>
  <c r="D2809" i="2"/>
  <c r="H2809" i="2" s="1"/>
  <c r="N2809" i="2" s="1"/>
  <c r="D2801" i="2"/>
  <c r="H2801" i="2" s="1"/>
  <c r="N2801" i="2" s="1"/>
  <c r="D2810" i="2"/>
  <c r="H2810" i="2" s="1"/>
  <c r="N2810" i="2" s="1"/>
  <c r="D2771" i="2"/>
  <c r="H2771" i="2" s="1"/>
  <c r="N2771" i="2" s="1"/>
  <c r="D2811" i="2"/>
  <c r="H2811" i="2" s="1"/>
  <c r="N2811" i="2" s="1"/>
  <c r="D2788" i="2"/>
  <c r="H2788" i="2" s="1"/>
  <c r="D2800" i="2"/>
  <c r="H2800" i="2" s="1"/>
  <c r="N2800" i="2" s="1"/>
  <c r="D2767" i="2"/>
  <c r="H2767" i="2" s="1"/>
  <c r="N2767" i="2" s="1"/>
  <c r="D2812" i="2"/>
  <c r="H2812" i="2" s="1"/>
  <c r="N2812" i="2" s="1"/>
  <c r="D2798" i="2"/>
  <c r="H2798" i="2" s="1"/>
  <c r="N2798" i="2" s="1"/>
  <c r="D2664" i="2"/>
  <c r="H2664" i="2" s="1"/>
  <c r="N2664" i="2" s="1"/>
  <c r="D2795" i="2"/>
  <c r="H2795" i="2" s="1"/>
  <c r="N2795" i="2" s="1"/>
  <c r="D2776" i="2"/>
  <c r="H2776" i="2" s="1"/>
  <c r="N2776" i="2" s="1"/>
  <c r="D2773" i="2"/>
  <c r="H2773" i="2" s="1"/>
  <c r="N2773" i="2" s="1"/>
  <c r="D2758" i="2"/>
  <c r="H2758" i="2" s="1"/>
  <c r="N2758" i="2" s="1"/>
  <c r="D2772" i="2"/>
  <c r="H2772" i="2" s="1"/>
  <c r="N2772" i="2" s="1"/>
  <c r="D2780" i="2"/>
  <c r="H2780" i="2" s="1"/>
  <c r="N2780" i="2" s="1"/>
  <c r="D2807" i="2"/>
  <c r="H2807" i="2" s="1"/>
  <c r="D2799" i="2"/>
  <c r="H2799" i="2" s="1"/>
  <c r="N2799" i="2" s="1"/>
  <c r="D2797" i="2"/>
  <c r="H2797" i="2" s="1"/>
  <c r="N2797" i="2" s="1"/>
  <c r="D2781" i="2"/>
  <c r="H2781" i="2" s="1"/>
  <c r="N2781" i="2" s="1"/>
  <c r="D2662" i="2"/>
  <c r="H2662" i="2" s="1"/>
  <c r="N2662" i="2" s="1"/>
  <c r="D2816" i="2"/>
  <c r="H2816" i="2" s="1"/>
  <c r="D2817" i="2"/>
  <c r="H2817" i="2" s="1"/>
  <c r="N2817" i="2" s="1"/>
  <c r="D2813" i="2"/>
  <c r="H2813" i="2" s="1"/>
  <c r="P2813" i="2" s="1"/>
  <c r="D2787" i="2"/>
  <c r="H2787" i="2" s="1"/>
  <c r="P2787" i="2" s="1"/>
  <c r="D2768" i="2"/>
  <c r="H2768" i="2" s="1"/>
  <c r="N2768" i="2" s="1"/>
  <c r="D2814" i="2"/>
  <c r="H2814" i="2" s="1"/>
  <c r="P2814" i="2" s="1"/>
  <c r="D2796" i="2"/>
  <c r="H2796" i="2" s="1"/>
  <c r="N2796" i="2" s="1"/>
  <c r="D2769" i="2"/>
  <c r="H2769" i="2" s="1"/>
  <c r="N2769" i="2" s="1"/>
  <c r="D2782" i="2"/>
  <c r="H2782" i="2" s="1"/>
  <c r="D2778" i="2"/>
  <c r="H2778" i="2" s="1"/>
  <c r="D2783" i="2"/>
  <c r="H2783" i="2" s="1"/>
  <c r="N2783" i="2" s="1"/>
  <c r="D2766" i="2"/>
  <c r="H2766" i="2" s="1"/>
  <c r="N2766" i="2" s="1"/>
  <c r="D2786" i="2"/>
  <c r="H2786" i="2" s="1"/>
  <c r="P2786" i="2" s="1"/>
  <c r="D2789" i="2"/>
  <c r="H2789" i="2" s="1"/>
  <c r="D2775" i="2"/>
  <c r="H2775" i="2" s="1"/>
  <c r="N2775" i="2" s="1"/>
  <c r="D2774" i="2"/>
  <c r="H2774" i="2" s="1"/>
  <c r="N2774" i="2" s="1"/>
  <c r="D2779" i="2"/>
  <c r="H2779" i="2" s="1"/>
  <c r="N2779" i="2" s="1"/>
  <c r="D2785" i="2"/>
  <c r="H2785" i="2" s="1"/>
  <c r="N2785" i="2" s="1"/>
  <c r="D2777" i="2"/>
  <c r="H2777" i="2" s="1"/>
  <c r="N2777" i="2" s="1"/>
  <c r="D2770" i="2"/>
  <c r="H2770" i="2" s="1"/>
  <c r="N2770" i="2" s="1"/>
  <c r="D2784" i="2"/>
  <c r="H2784" i="2" s="1"/>
  <c r="N2784" i="2" s="1"/>
  <c r="D2790" i="2"/>
  <c r="H2790" i="2" s="1"/>
  <c r="N2790" i="2" s="1"/>
  <c r="D2759" i="2"/>
  <c r="H2759" i="2" s="1"/>
  <c r="N2759" i="2" s="1"/>
  <c r="D2760" i="2"/>
  <c r="H2760" i="2" s="1"/>
  <c r="P2760" i="2" s="1"/>
  <c r="D2744" i="2"/>
  <c r="H2744" i="2" s="1"/>
  <c r="N2744" i="2" s="1"/>
  <c r="D2741" i="2"/>
  <c r="H2741" i="2" s="1"/>
  <c r="N2741" i="2" s="1"/>
  <c r="D2756" i="2"/>
  <c r="H2756" i="2" s="1"/>
  <c r="N2756" i="2" s="1"/>
  <c r="D2735" i="2"/>
  <c r="H2735" i="2" s="1"/>
  <c r="N2735" i="2" s="1"/>
  <c r="D2763" i="2"/>
  <c r="H2763" i="2" s="1"/>
  <c r="N2763" i="2" s="1"/>
  <c r="D2761" i="2"/>
  <c r="H2761" i="2" s="1"/>
  <c r="D2745" i="2"/>
  <c r="H2745" i="2" s="1"/>
  <c r="N2745" i="2" s="1"/>
  <c r="D2752" i="2"/>
  <c r="H2752" i="2" s="1"/>
  <c r="N2752" i="2" s="1"/>
  <c r="D2753" i="2"/>
  <c r="H2753" i="2" s="1"/>
  <c r="N2753" i="2" s="1"/>
  <c r="D2762" i="2"/>
  <c r="H2762" i="2" s="1"/>
  <c r="D2729" i="2"/>
  <c r="H2729" i="2" s="1"/>
  <c r="D2748" i="2"/>
  <c r="H2748" i="2" s="1"/>
  <c r="N2748" i="2" s="1"/>
  <c r="D2728" i="2"/>
  <c r="H2728" i="2" s="1"/>
  <c r="N2728" i="2" s="1"/>
  <c r="D2764" i="2"/>
  <c r="H2764" i="2" s="1"/>
  <c r="N2764" i="2" s="1"/>
  <c r="D2742" i="2"/>
  <c r="H2742" i="2" s="1"/>
  <c r="N2742" i="2" s="1"/>
  <c r="D2716" i="2"/>
  <c r="H2716" i="2" s="1"/>
  <c r="N2716" i="2" s="1"/>
  <c r="D2730" i="2"/>
  <c r="H2730" i="2" s="1"/>
  <c r="P2730" i="2" s="1"/>
  <c r="D2754" i="2"/>
  <c r="H2754" i="2" s="1"/>
  <c r="D2732" i="2"/>
  <c r="H2732" i="2" s="1"/>
  <c r="D2719" i="2"/>
  <c r="H2719" i="2" s="1"/>
  <c r="N2719" i="2" s="1"/>
  <c r="D2755" i="2"/>
  <c r="H2755" i="2" s="1"/>
  <c r="N2755" i="2" s="1"/>
  <c r="D2757" i="2"/>
  <c r="H2757" i="2" s="1"/>
  <c r="N2757" i="2" s="1"/>
  <c r="D2723" i="2"/>
  <c r="H2723" i="2" s="1"/>
  <c r="N2723" i="2" s="1"/>
  <c r="D2739" i="2"/>
  <c r="H2739" i="2" s="1"/>
  <c r="N2739" i="2" s="1"/>
  <c r="D2737" i="2"/>
  <c r="H2737" i="2" s="1"/>
  <c r="N2737" i="2" s="1"/>
  <c r="D2733" i="2"/>
  <c r="H2733" i="2" s="1"/>
  <c r="N2733" i="2" s="1"/>
  <c r="D2714" i="2"/>
  <c r="H2714" i="2" s="1"/>
  <c r="N2714" i="2" s="1"/>
  <c r="D2736" i="2"/>
  <c r="H2736" i="2" s="1"/>
  <c r="N2736" i="2" s="1"/>
  <c r="D2724" i="2"/>
  <c r="H2724" i="2" s="1"/>
  <c r="N2724" i="2" s="1"/>
  <c r="D2765" i="2"/>
  <c r="H2765" i="2" s="1"/>
  <c r="N2765" i="2" s="1"/>
  <c r="D2734" i="2"/>
  <c r="H2734" i="2" s="1"/>
  <c r="N2734" i="2" s="1"/>
  <c r="D2717" i="2"/>
  <c r="H2717" i="2" s="1"/>
  <c r="N2717" i="2" s="1"/>
  <c r="D2707" i="2"/>
  <c r="H2707" i="2" s="1"/>
  <c r="N2707" i="2" s="1"/>
  <c r="D2731" i="2"/>
  <c r="H2731" i="2" s="1"/>
  <c r="D2721" i="2"/>
  <c r="H2721" i="2" s="1"/>
  <c r="N2721" i="2" s="1"/>
  <c r="D2713" i="2"/>
  <c r="H2713" i="2" s="1"/>
  <c r="N2713" i="2" s="1"/>
  <c r="D2751" i="2"/>
  <c r="H2751" i="2" s="1"/>
  <c r="N2751" i="2" s="1"/>
  <c r="D2746" i="2"/>
  <c r="H2746" i="2" s="1"/>
  <c r="N2746" i="2" s="1"/>
  <c r="D2747" i="2"/>
  <c r="H2747" i="2" s="1"/>
  <c r="N2747" i="2" s="1"/>
  <c r="D2750" i="2"/>
  <c r="H2750" i="2" s="1"/>
  <c r="D2720" i="2"/>
  <c r="H2720" i="2" s="1"/>
  <c r="N2720" i="2" s="1"/>
  <c r="D2708" i="2"/>
  <c r="H2708" i="2" s="1"/>
  <c r="N2708" i="2" s="1"/>
  <c r="D2743" i="2"/>
  <c r="H2743" i="2" s="1"/>
  <c r="N2743" i="2" s="1"/>
  <c r="D2740" i="2"/>
  <c r="H2740" i="2" s="1"/>
  <c r="N2740" i="2" s="1"/>
  <c r="D2738" i="2"/>
  <c r="H2738" i="2" s="1"/>
  <c r="N2738" i="2" s="1"/>
  <c r="D2749" i="2"/>
  <c r="H2749" i="2" s="1"/>
  <c r="N2749" i="2" s="1"/>
  <c r="A2860" i="2"/>
  <c r="A2861" i="2"/>
  <c r="A2841" i="2"/>
  <c r="A2842" i="2"/>
  <c r="C2842" i="2" s="1"/>
  <c r="A2843" i="2"/>
  <c r="C2843" i="2" s="1"/>
  <c r="A2844" i="2"/>
  <c r="C2844" i="2" s="1"/>
  <c r="A2845" i="2"/>
  <c r="C2845" i="2" s="1"/>
  <c r="A2846" i="2"/>
  <c r="C2846" i="2" s="1"/>
  <c r="A2847" i="2"/>
  <c r="A2848" i="2"/>
  <c r="C2848" i="2" s="1"/>
  <c r="A2849" i="2"/>
  <c r="C2849" i="2" s="1"/>
  <c r="A2850" i="2"/>
  <c r="C2850" i="2" s="1"/>
  <c r="A2851" i="2"/>
  <c r="A2852" i="2"/>
  <c r="A2853" i="2"/>
  <c r="C2853" i="2" s="1"/>
  <c r="A2854" i="2"/>
  <c r="C2854" i="2" s="1"/>
  <c r="A2855" i="2"/>
  <c r="A2856" i="2"/>
  <c r="A2857" i="2"/>
  <c r="A2840" i="2"/>
  <c r="C2840" i="2" s="1"/>
  <c r="A2826" i="2"/>
  <c r="C2826" i="2" s="1"/>
  <c r="A2827" i="2"/>
  <c r="C2827" i="2" s="1"/>
  <c r="A2828" i="2"/>
  <c r="C2828" i="2" s="1"/>
  <c r="A2802" i="2"/>
  <c r="C2802" i="2" s="1"/>
  <c r="A2803" i="2"/>
  <c r="A2804" i="2"/>
  <c r="C2804" i="2" s="1"/>
  <c r="A2805" i="2"/>
  <c r="C2805" i="2" s="1"/>
  <c r="A2829" i="2"/>
  <c r="C2829" i="2" s="1"/>
  <c r="A2830" i="2"/>
  <c r="A2831" i="2"/>
  <c r="A2832" i="2"/>
  <c r="C2832" i="2" s="1"/>
  <c r="A2833" i="2"/>
  <c r="C2833" i="2" s="1"/>
  <c r="A2834" i="2"/>
  <c r="A2835" i="2"/>
  <c r="A2836" i="2"/>
  <c r="C2836" i="2" s="1"/>
  <c r="A2837" i="2"/>
  <c r="C2837" i="2" s="1"/>
  <c r="A2838" i="2"/>
  <c r="C2838" i="2" s="1"/>
  <c r="A2839" i="2"/>
  <c r="C2839" i="2" s="1"/>
  <c r="A2825" i="2"/>
  <c r="C2825" i="2" s="1"/>
  <c r="A2824" i="2"/>
  <c r="C2824" i="2" s="1"/>
  <c r="A2819" i="2"/>
  <c r="A2820" i="2"/>
  <c r="C2820" i="2" s="1"/>
  <c r="A2821" i="2"/>
  <c r="C2821" i="2" s="1"/>
  <c r="A2791" i="2"/>
  <c r="C2791" i="2" s="1"/>
  <c r="A2792" i="2"/>
  <c r="A2793" i="2"/>
  <c r="A2794" i="2"/>
  <c r="C2794" i="2" s="1"/>
  <c r="A2818" i="2"/>
  <c r="C2818" i="2" s="1"/>
  <c r="A2815" i="2"/>
  <c r="A2822" i="2"/>
  <c r="A2823" i="2"/>
  <c r="C2823" i="2" s="1"/>
  <c r="A2806" i="2"/>
  <c r="C2806" i="2" s="1"/>
  <c r="A2808" i="2"/>
  <c r="C2808" i="2" s="1"/>
  <c r="A2809" i="2"/>
  <c r="C2809" i="2" s="1"/>
  <c r="A2801" i="2"/>
  <c r="C2801" i="2" s="1"/>
  <c r="A2810" i="2"/>
  <c r="C2810" i="2" s="1"/>
  <c r="A2771" i="2"/>
  <c r="A2811" i="2"/>
  <c r="C2811" i="2" s="1"/>
  <c r="A2788" i="2"/>
  <c r="C2788" i="2" s="1"/>
  <c r="A2800" i="2"/>
  <c r="C2800" i="2" s="1"/>
  <c r="A2767" i="2"/>
  <c r="A2812" i="2"/>
  <c r="A2798" i="2"/>
  <c r="C2798" i="2" s="1"/>
  <c r="A2664" i="2"/>
  <c r="C2664" i="2" s="1"/>
  <c r="A2795" i="2"/>
  <c r="A2776" i="2"/>
  <c r="A2773" i="2"/>
  <c r="A2758" i="2"/>
  <c r="C2758" i="2" s="1"/>
  <c r="A2772" i="2"/>
  <c r="C2772" i="2" s="1"/>
  <c r="A2780" i="2"/>
  <c r="C2780" i="2" s="1"/>
  <c r="A2807" i="2"/>
  <c r="C2807" i="2" s="1"/>
  <c r="A2799" i="2"/>
  <c r="C2799" i="2" s="1"/>
  <c r="A2797" i="2"/>
  <c r="A2781" i="2"/>
  <c r="C2781" i="2" s="1"/>
  <c r="A2662" i="2"/>
  <c r="C2662" i="2" s="1"/>
  <c r="A2816" i="2"/>
  <c r="C2816" i="2" s="1"/>
  <c r="A2817" i="2"/>
  <c r="A2813" i="2"/>
  <c r="A2787" i="2"/>
  <c r="C2787" i="2" s="1"/>
  <c r="A2768" i="2"/>
  <c r="C2768" i="2" s="1"/>
  <c r="A2814" i="2"/>
  <c r="A2796" i="2"/>
  <c r="A2769" i="2"/>
  <c r="A2782" i="2"/>
  <c r="C2782" i="2" s="1"/>
  <c r="A2778" i="2"/>
  <c r="C2778" i="2" s="1"/>
  <c r="A2783" i="2"/>
  <c r="C2783" i="2" s="1"/>
  <c r="A2766" i="2"/>
  <c r="C2766" i="2" s="1"/>
  <c r="A2786" i="2"/>
  <c r="C2786" i="2" s="1"/>
  <c r="A2789" i="2"/>
  <c r="A2775" i="2"/>
  <c r="C2775" i="2" s="1"/>
  <c r="A2774" i="2"/>
  <c r="C2774" i="2" s="1"/>
  <c r="A2779" i="2"/>
  <c r="C2779" i="2" s="1"/>
  <c r="A2785" i="2"/>
  <c r="A2777" i="2"/>
  <c r="A2770" i="2"/>
  <c r="C2770" i="2" s="1"/>
  <c r="A2784" i="2"/>
  <c r="C2784" i="2" s="1"/>
  <c r="A2790" i="2"/>
  <c r="A2759" i="2"/>
  <c r="A2760" i="2"/>
  <c r="C2760" i="2" s="1"/>
  <c r="A2744" i="2"/>
  <c r="C2744" i="2" s="1"/>
  <c r="A2741" i="2"/>
  <c r="C2741" i="2" s="1"/>
  <c r="A2756" i="2"/>
  <c r="C2756" i="2" s="1"/>
  <c r="A2735" i="2"/>
  <c r="C2735" i="2" s="1"/>
  <c r="A2763" i="2"/>
  <c r="C2763" i="2" s="1"/>
  <c r="A2761" i="2"/>
  <c r="A2745" i="2"/>
  <c r="C2745" i="2" s="1"/>
  <c r="A2752" i="2"/>
  <c r="C2752" i="2" s="1"/>
  <c r="A2753" i="2"/>
  <c r="C2753" i="2" s="1"/>
  <c r="A2762" i="2"/>
  <c r="A2729" i="2"/>
  <c r="A2748" i="2"/>
  <c r="C2748" i="2" s="1"/>
  <c r="A2728" i="2"/>
  <c r="C2728" i="2" s="1"/>
  <c r="A2764" i="2"/>
  <c r="A2742" i="2"/>
  <c r="A2716" i="2"/>
  <c r="C2716" i="2" s="1"/>
  <c r="A2730" i="2"/>
  <c r="C2730" i="2" s="1"/>
  <c r="A2754" i="2"/>
  <c r="C2754" i="2" s="1"/>
  <c r="A2732" i="2"/>
  <c r="C2732" i="2" s="1"/>
  <c r="A2719" i="2"/>
  <c r="C2719" i="2" s="1"/>
  <c r="A2755" i="2"/>
  <c r="C2755" i="2" s="1"/>
  <c r="A2757" i="2"/>
  <c r="A2723" i="2"/>
  <c r="C2723" i="2" s="1"/>
  <c r="A2739" i="2"/>
  <c r="C2739" i="2" s="1"/>
  <c r="A2737" i="2"/>
  <c r="C2737" i="2" s="1"/>
  <c r="A2733" i="2"/>
  <c r="A2714" i="2"/>
  <c r="A2736" i="2"/>
  <c r="C2736" i="2" s="1"/>
  <c r="A2724" i="2"/>
  <c r="C2724" i="2" s="1"/>
  <c r="A2765" i="2"/>
  <c r="A2734" i="2"/>
  <c r="A2717" i="2"/>
  <c r="C2717" i="2" s="1"/>
  <c r="A2707" i="2"/>
  <c r="C2707" i="2" s="1"/>
  <c r="A2731" i="2"/>
  <c r="C2731" i="2" s="1"/>
  <c r="A2721" i="2"/>
  <c r="C2721" i="2" s="1"/>
  <c r="A2713" i="2"/>
  <c r="C2713" i="2" s="1"/>
  <c r="A2751" i="2"/>
  <c r="C2751" i="2" s="1"/>
  <c r="A2746" i="2"/>
  <c r="A2747" i="2"/>
  <c r="C2747" i="2" s="1"/>
  <c r="A2750" i="2"/>
  <c r="C2750" i="2" s="1"/>
  <c r="A2720" i="2"/>
  <c r="C2720" i="2" s="1"/>
  <c r="A2708" i="2"/>
  <c r="A2743" i="2"/>
  <c r="A2740" i="2"/>
  <c r="C2740" i="2" s="1"/>
  <c r="A2738" i="2"/>
  <c r="C2738" i="2" s="1"/>
  <c r="A2749" i="2"/>
  <c r="A2859" i="2"/>
  <c r="C2859" i="2" s="1"/>
  <c r="B31" i="8" l="1"/>
  <c r="R385" i="2"/>
  <c r="E10" i="8"/>
  <c r="R2876" i="2"/>
  <c r="R2156" i="2"/>
  <c r="R2016" i="2"/>
  <c r="B10" i="8"/>
  <c r="E18" i="8"/>
  <c r="R2875" i="2"/>
  <c r="B33" i="8"/>
  <c r="R278" i="2"/>
  <c r="E27" i="8"/>
  <c r="E33" i="8" a="1"/>
  <c r="E33" i="8" s="1"/>
  <c r="R2" i="2"/>
  <c r="B593" i="2"/>
  <c r="B1281" i="2"/>
  <c r="B1711" i="2"/>
  <c r="B1828" i="2"/>
  <c r="B1869" i="2"/>
  <c r="B1849" i="2"/>
  <c r="B1829" i="2"/>
  <c r="B1933" i="2"/>
  <c r="B194" i="2"/>
  <c r="B2884" i="2"/>
  <c r="B670" i="2"/>
  <c r="B781" i="2"/>
  <c r="B1094" i="2"/>
  <c r="B1224" i="2"/>
  <c r="B1259" i="2"/>
  <c r="B1359" i="2"/>
  <c r="B1406" i="2"/>
  <c r="B1464" i="2"/>
  <c r="B1547" i="2"/>
  <c r="B1650" i="2"/>
  <c r="B1689" i="2"/>
  <c r="B1737" i="2"/>
  <c r="B1717" i="2"/>
  <c r="B1757" i="2"/>
  <c r="B1801" i="2"/>
  <c r="B1835" i="2"/>
  <c r="B1907" i="2"/>
  <c r="B1999" i="2"/>
  <c r="B1987" i="2"/>
  <c r="B2014" i="2"/>
  <c r="B2037" i="2"/>
  <c r="B2025" i="2"/>
  <c r="B2063" i="2"/>
  <c r="B2224" i="2"/>
  <c r="B2309" i="2"/>
  <c r="B581" i="2"/>
  <c r="B614" i="2"/>
  <c r="B679" i="2"/>
  <c r="B650" i="2"/>
  <c r="B845" i="2"/>
  <c r="B1054" i="2"/>
  <c r="B1244" i="2"/>
  <c r="B1298" i="2"/>
  <c r="B1258" i="2"/>
  <c r="B1509" i="2"/>
  <c r="B1619" i="2"/>
  <c r="B1701" i="2"/>
  <c r="B1797" i="2"/>
  <c r="B709" i="2"/>
  <c r="B912" i="2"/>
  <c r="B1034" i="2"/>
  <c r="B1199" i="2"/>
  <c r="B1221" i="2"/>
  <c r="B1373" i="2"/>
  <c r="B1493" i="2"/>
  <c r="B1521" i="2"/>
  <c r="B1662" i="2"/>
  <c r="B1785" i="2"/>
  <c r="B1871" i="2"/>
  <c r="B1855" i="2"/>
  <c r="B1847" i="2"/>
  <c r="B1935" i="2"/>
  <c r="B1919" i="2"/>
  <c r="B1899" i="2"/>
  <c r="B2003" i="2"/>
  <c r="B1975" i="2"/>
  <c r="B1967" i="2"/>
  <c r="B2018" i="2"/>
  <c r="B2041" i="2"/>
  <c r="B2114" i="2"/>
  <c r="B2098" i="2"/>
  <c r="B2070" i="2"/>
  <c r="B2166" i="2"/>
  <c r="B2281" i="2"/>
  <c r="B2260" i="2"/>
  <c r="B2244" i="2"/>
  <c r="B2232" i="2"/>
  <c r="B2294" i="2"/>
  <c r="B2345" i="2"/>
  <c r="B2321" i="2"/>
  <c r="B2305" i="2"/>
  <c r="B2369" i="2"/>
  <c r="B2385" i="2"/>
  <c r="B2326" i="2"/>
  <c r="B2442" i="2"/>
  <c r="B2426" i="2"/>
  <c r="B2410" i="2"/>
  <c r="B2447" i="2"/>
  <c r="B2497" i="2"/>
  <c r="B2481" i="2"/>
  <c r="B2465" i="2"/>
  <c r="B2507" i="2"/>
  <c r="B2527" i="2"/>
  <c r="B2873" i="2"/>
  <c r="B2864" i="2"/>
  <c r="B2587" i="2"/>
  <c r="B2562" i="2"/>
  <c r="B2563" i="2"/>
  <c r="B2571" i="2"/>
  <c r="B2601" i="2"/>
  <c r="B2605" i="2"/>
  <c r="B2630" i="2"/>
  <c r="B1429" i="2"/>
  <c r="B1517" i="2"/>
  <c r="B1485" i="2"/>
  <c r="B1557" i="2"/>
  <c r="B1608" i="2"/>
  <c r="B638" i="2"/>
  <c r="B833" i="2"/>
  <c r="B968" i="2"/>
  <c r="B1106" i="2"/>
  <c r="B1145" i="2"/>
  <c r="B1232" i="2"/>
  <c r="B1246" i="2"/>
  <c r="B1271" i="2"/>
  <c r="B1317" i="2"/>
  <c r="B1356" i="2"/>
  <c r="B1417" i="2"/>
  <c r="B1479" i="2"/>
  <c r="B27" i="2"/>
  <c r="B490" i="2"/>
  <c r="B804" i="2"/>
  <c r="B875" i="2"/>
  <c r="B1024" i="2"/>
  <c r="B1073" i="2"/>
  <c r="B1559" i="2"/>
  <c r="B1676" i="2"/>
  <c r="B1652" i="2"/>
  <c r="B1644" i="2"/>
  <c r="B1747" i="2"/>
  <c r="B1751" i="2"/>
  <c r="B1795" i="2"/>
  <c r="B204" i="2"/>
  <c r="B35" i="2"/>
  <c r="B658" i="2"/>
  <c r="B627" i="2"/>
  <c r="B738" i="2"/>
  <c r="B771" i="2"/>
  <c r="B792" i="2"/>
  <c r="B813" i="2"/>
  <c r="B957" i="2"/>
  <c r="B1012" i="2"/>
  <c r="B1091" i="2"/>
  <c r="B1157" i="2"/>
  <c r="B1182" i="2"/>
  <c r="B1228" i="2"/>
  <c r="B1249" i="2"/>
  <c r="B1360" i="2"/>
  <c r="B1431" i="2"/>
  <c r="B1691" i="2"/>
  <c r="B1775" i="2"/>
  <c r="B1901" i="2"/>
  <c r="B1989" i="2"/>
  <c r="B2016" i="2"/>
  <c r="B2031" i="2"/>
  <c r="B132" i="2"/>
  <c r="B157" i="2"/>
  <c r="B245" i="2"/>
  <c r="B358" i="2"/>
  <c r="B526" i="2"/>
  <c r="B801" i="2"/>
  <c r="B884" i="2"/>
  <c r="B988" i="2"/>
  <c r="B1086" i="2"/>
  <c r="B1140" i="2"/>
  <c r="B1176" i="2"/>
  <c r="B1233" i="2"/>
  <c r="B1334" i="2"/>
  <c r="B1401" i="2"/>
  <c r="B1463" i="2"/>
  <c r="B1447" i="2"/>
  <c r="B1435" i="2"/>
  <c r="B1495" i="2"/>
  <c r="B1487" i="2"/>
  <c r="B1520" i="2"/>
  <c r="B1531" i="2"/>
  <c r="B1602" i="2"/>
  <c r="B1594" i="2"/>
  <c r="B1574" i="2"/>
  <c r="B1621" i="2"/>
  <c r="B1632" i="2"/>
  <c r="B1664" i="2"/>
  <c r="B1640" i="2"/>
  <c r="B1731" i="2"/>
  <c r="B1723" i="2"/>
  <c r="B1703" i="2"/>
  <c r="B1695" i="2"/>
  <c r="B1807" i="2"/>
  <c r="B1799" i="2"/>
  <c r="B1791" i="2"/>
  <c r="B1813" i="2"/>
  <c r="B1873" i="2"/>
  <c r="B1841" i="2"/>
  <c r="B1879" i="2"/>
  <c r="B1925" i="2"/>
  <c r="B1893" i="2"/>
  <c r="B2005" i="2"/>
  <c r="B1993" i="2"/>
  <c r="B1961" i="2"/>
  <c r="B2020" i="2"/>
  <c r="B2043" i="2"/>
  <c r="B2053" i="2"/>
  <c r="B2116" i="2"/>
  <c r="B2104" i="2"/>
  <c r="B2092" i="2"/>
  <c r="B2072" i="2"/>
  <c r="B2146" i="2"/>
  <c r="B2134" i="2"/>
  <c r="B2175" i="2"/>
  <c r="B2192" i="2"/>
  <c r="B2180" i="2"/>
  <c r="B2267" i="2"/>
  <c r="B2277" i="2"/>
  <c r="B2238" i="2"/>
  <c r="B2226" i="2"/>
  <c r="B2286" i="2"/>
  <c r="B2339" i="2"/>
  <c r="B2315" i="2"/>
  <c r="B2350" i="2"/>
  <c r="B2363" i="2"/>
  <c r="B2388" i="2"/>
  <c r="B2393" i="2"/>
  <c r="B2437" i="2"/>
  <c r="B2420" i="2"/>
  <c r="B2404" i="2"/>
  <c r="B2452" i="2"/>
  <c r="B2491" i="2"/>
  <c r="B2475" i="2"/>
  <c r="B2459" i="2"/>
  <c r="B2533" i="2"/>
  <c r="B2519" i="2"/>
  <c r="B2870" i="2"/>
  <c r="B2875" i="2"/>
  <c r="B2549" i="2"/>
  <c r="B2559" i="2"/>
  <c r="B2584" i="2"/>
  <c r="B2599" i="2"/>
  <c r="B2609" i="2"/>
  <c r="B2636" i="2"/>
  <c r="B2629" i="2"/>
  <c r="B2663" i="2"/>
  <c r="B435" i="2"/>
  <c r="B500" i="2"/>
  <c r="B1045" i="2"/>
  <c r="B1211" i="2"/>
  <c r="B1475" i="2"/>
  <c r="B1543" i="2"/>
  <c r="B1582" i="2"/>
  <c r="B1687" i="2"/>
  <c r="B1735" i="2"/>
  <c r="B1707" i="2"/>
  <c r="B1779" i="2"/>
  <c r="B1767" i="2"/>
  <c r="B1816" i="2"/>
  <c r="B1877" i="2"/>
  <c r="B1853" i="2"/>
  <c r="B1883" i="2"/>
  <c r="B1929" i="2"/>
  <c r="B1905" i="2"/>
  <c r="B2009" i="2"/>
  <c r="B1997" i="2"/>
  <c r="B1973" i="2"/>
  <c r="B1945" i="2"/>
  <c r="B2023" i="2"/>
  <c r="B2254" i="2"/>
  <c r="B2242" i="2"/>
  <c r="B2230" i="2"/>
  <c r="B2343" i="2"/>
  <c r="B2303" i="2"/>
  <c r="B2324" i="2"/>
  <c r="B2424" i="2"/>
  <c r="B2445" i="2"/>
  <c r="B2479" i="2"/>
  <c r="B2512" i="2"/>
  <c r="B2879" i="2"/>
  <c r="B2548" i="2"/>
  <c r="B2560" i="2"/>
  <c r="B2613" i="2"/>
  <c r="B2621" i="2"/>
  <c r="B1413" i="2"/>
  <c r="B1385" i="2"/>
  <c r="B1425" i="2"/>
  <c r="B1507" i="2"/>
  <c r="B1527" i="2"/>
  <c r="B1614" i="2"/>
  <c r="B1672" i="2"/>
  <c r="B1656" i="2"/>
  <c r="B1743" i="2"/>
  <c r="B1727" i="2"/>
  <c r="B1715" i="2"/>
  <c r="B1809" i="2"/>
  <c r="B1845" i="2"/>
  <c r="B1833" i="2"/>
  <c r="B1897" i="2"/>
  <c r="B1939" i="2"/>
  <c r="B1965" i="2"/>
  <c r="B1953" i="2"/>
  <c r="B2047" i="2"/>
  <c r="B2057" i="2"/>
  <c r="B2120" i="2"/>
  <c r="B2108" i="2"/>
  <c r="B2122" i="2"/>
  <c r="B2161" i="2"/>
  <c r="B2150" i="2"/>
  <c r="B2138" i="2"/>
  <c r="B2206" i="2"/>
  <c r="B2195" i="2"/>
  <c r="B2184" i="2"/>
  <c r="B2272" i="2"/>
  <c r="B2290" i="2"/>
  <c r="B2319" i="2"/>
  <c r="B2367" i="2"/>
  <c r="B2383" i="2"/>
  <c r="B2440" i="2"/>
  <c r="B2408" i="2"/>
  <c r="B2495" i="2"/>
  <c r="B2463" i="2"/>
  <c r="B2543" i="2"/>
  <c r="B2537" i="2"/>
  <c r="B2076" i="2"/>
  <c r="B2592" i="2"/>
  <c r="B20" i="2"/>
  <c r="B55" i="2"/>
  <c r="B40" i="2"/>
  <c r="B83" i="2"/>
  <c r="B66" i="2"/>
  <c r="B92" i="2"/>
  <c r="B142" i="2"/>
  <c r="B135" i="2"/>
  <c r="B162" i="2"/>
  <c r="B146" i="2"/>
  <c r="B209" i="2"/>
  <c r="B173" i="2"/>
  <c r="B159" i="2"/>
  <c r="B218" i="2"/>
  <c r="B234" i="2"/>
  <c r="B267" i="2"/>
  <c r="B232" i="2"/>
  <c r="B374" i="2"/>
  <c r="B313" i="2"/>
  <c r="B367" i="2"/>
  <c r="B336" i="2"/>
  <c r="B786" i="2"/>
  <c r="B310" i="2"/>
  <c r="B309" i="2"/>
  <c r="B33" i="2"/>
  <c r="B8" i="2"/>
  <c r="B363" i="2"/>
  <c r="B387" i="2"/>
  <c r="B418" i="2"/>
  <c r="B402" i="2"/>
  <c r="B446" i="2"/>
  <c r="B430" i="2"/>
  <c r="B484" i="2"/>
  <c r="B469" i="2"/>
  <c r="B538" i="2"/>
  <c r="B567" i="2"/>
  <c r="B512" i="2"/>
  <c r="B499" i="2"/>
  <c r="B558" i="2"/>
  <c r="B542" i="2"/>
  <c r="B599" i="2"/>
  <c r="B587" i="2"/>
  <c r="B573" i="2"/>
  <c r="B611" i="2"/>
  <c r="B696" i="2"/>
  <c r="B664" i="2"/>
  <c r="B673" i="2"/>
  <c r="B652" i="2"/>
  <c r="B640" i="2"/>
  <c r="B629" i="2"/>
  <c r="B726" i="2"/>
  <c r="B732" i="2"/>
  <c r="B735" i="2"/>
  <c r="B773" i="2"/>
  <c r="B760" i="2"/>
  <c r="B850" i="2"/>
  <c r="B816" i="2"/>
  <c r="B896" i="2"/>
  <c r="B937" i="2"/>
  <c r="B1196" i="2"/>
  <c r="B1250" i="2"/>
  <c r="B1287" i="2"/>
  <c r="B1261" i="2"/>
  <c r="B1311" i="2"/>
  <c r="B1368" i="2"/>
  <c r="B1348" i="2"/>
  <c r="B1407" i="2"/>
  <c r="B1395" i="2"/>
  <c r="B1383" i="2"/>
  <c r="B1467" i="2"/>
  <c r="B1455" i="2"/>
  <c r="B1427" i="2"/>
  <c r="B1515" i="2"/>
  <c r="B1503" i="2"/>
  <c r="B1551" i="2"/>
  <c r="B1539" i="2"/>
  <c r="B1523" i="2"/>
  <c r="B1612" i="2"/>
  <c r="B1606" i="2"/>
  <c r="B1596" i="2"/>
  <c r="B1590" i="2"/>
  <c r="B1580" i="2"/>
  <c r="B1629" i="2"/>
  <c r="B1678" i="2"/>
  <c r="B1668" i="2"/>
  <c r="B1636" i="2"/>
  <c r="B1741" i="2"/>
  <c r="B1733" i="2"/>
  <c r="B1725" i="2"/>
  <c r="B1719" i="2"/>
  <c r="B1705" i="2"/>
  <c r="B1699" i="2"/>
  <c r="B1748" i="2"/>
  <c r="B1755" i="2"/>
  <c r="B1803" i="2"/>
  <c r="B1783" i="2"/>
  <c r="B1771" i="2"/>
  <c r="B1763" i="2"/>
  <c r="B1822" i="2"/>
  <c r="B1875" i="2"/>
  <c r="B1865" i="2"/>
  <c r="B1857" i="2"/>
  <c r="B1843" i="2"/>
  <c r="B1837" i="2"/>
  <c r="B1831" i="2"/>
  <c r="B1881" i="2"/>
  <c r="B1927" i="2"/>
  <c r="B1917" i="2"/>
  <c r="B1909" i="2"/>
  <c r="B1895" i="2"/>
  <c r="B1889" i="2"/>
  <c r="B1937" i="2"/>
  <c r="B2007" i="2"/>
  <c r="B1995" i="2"/>
  <c r="B1985" i="2"/>
  <c r="B1977" i="2"/>
  <c r="B1963" i="2"/>
  <c r="B1957" i="2"/>
  <c r="B1951" i="2"/>
  <c r="B1943" i="2"/>
  <c r="B2021" i="2"/>
  <c r="B2035" i="2"/>
  <c r="B2027" i="2"/>
  <c r="B2061" i="2"/>
  <c r="B2055" i="2"/>
  <c r="B2049" i="2"/>
  <c r="B2118" i="2"/>
  <c r="B2106" i="2"/>
  <c r="B2096" i="2"/>
  <c r="B2078" i="2"/>
  <c r="B2164" i="2"/>
  <c r="B2159" i="2"/>
  <c r="B2154" i="2"/>
  <c r="B2148" i="2"/>
  <c r="B2136" i="2"/>
  <c r="B2126" i="2"/>
  <c r="B2210" i="2"/>
  <c r="B2199" i="2"/>
  <c r="B2194" i="2"/>
  <c r="B2188" i="2"/>
  <c r="B2182" i="2"/>
  <c r="B2270" i="2"/>
  <c r="B2172" i="2"/>
  <c r="B2258" i="2"/>
  <c r="B2246" i="2"/>
  <c r="B2240" i="2"/>
  <c r="B2234" i="2"/>
  <c r="B2228" i="2"/>
  <c r="B2296" i="2"/>
  <c r="B2288" i="2"/>
  <c r="B2347" i="2"/>
  <c r="B2341" i="2"/>
  <c r="B2327" i="2"/>
  <c r="B2317" i="2"/>
  <c r="B2307" i="2"/>
  <c r="B2352" i="2"/>
  <c r="B2371" i="2"/>
  <c r="B2365" i="2"/>
  <c r="B2354" i="2"/>
  <c r="B2381" i="2"/>
  <c r="B2359" i="2"/>
  <c r="B2285" i="2"/>
  <c r="B2444" i="2"/>
  <c r="B2439" i="2"/>
  <c r="B2428" i="2"/>
  <c r="B2422" i="2"/>
  <c r="B2412" i="2"/>
  <c r="B2406" i="2"/>
  <c r="B2336" i="2"/>
  <c r="B2449" i="2"/>
  <c r="B2499" i="2"/>
  <c r="B2493" i="2"/>
  <c r="B2483" i="2"/>
  <c r="B2477" i="2"/>
  <c r="B2467" i="2"/>
  <c r="B2461" i="2"/>
  <c r="B2506" i="2"/>
  <c r="B2521" i="2"/>
  <c r="B2541" i="2"/>
  <c r="B2524" i="2"/>
  <c r="B2517" i="2"/>
  <c r="B2516" i="2"/>
  <c r="B2866" i="2"/>
  <c r="B2877" i="2"/>
  <c r="B2567" i="2"/>
  <c r="B2565" i="2"/>
  <c r="B2580" i="2"/>
  <c r="B2564" i="2"/>
  <c r="B2578" i="2"/>
  <c r="B2561" i="2"/>
  <c r="B2573" i="2"/>
  <c r="B2600" i="2"/>
  <c r="B2620" i="2"/>
  <c r="B2637" i="2"/>
  <c r="B2650" i="2"/>
  <c r="B2669" i="2"/>
  <c r="B45" i="2"/>
  <c r="B89" i="2"/>
  <c r="B111" i="2"/>
  <c r="B155" i="2"/>
  <c r="B226" i="2"/>
  <c r="B273" i="2"/>
  <c r="B341" i="2"/>
  <c r="B287" i="2"/>
  <c r="B372" i="2"/>
  <c r="B355" i="2"/>
  <c r="B471" i="2"/>
  <c r="B463" i="2"/>
  <c r="B523" i="2"/>
  <c r="B511" i="2"/>
  <c r="B559" i="2"/>
  <c r="B549" i="2"/>
  <c r="B609" i="2"/>
  <c r="B698" i="2"/>
  <c r="B675" i="2"/>
  <c r="B751" i="2"/>
  <c r="B857" i="2"/>
  <c r="B832" i="2"/>
  <c r="B873" i="2"/>
  <c r="B913" i="2"/>
  <c r="B953" i="2"/>
  <c r="B987" i="2"/>
  <c r="B1027" i="2"/>
  <c r="B1081" i="2"/>
  <c r="B1118" i="2"/>
  <c r="B1165" i="2"/>
  <c r="B1142" i="2"/>
  <c r="B1188" i="2"/>
  <c r="B1245" i="2"/>
  <c r="B1301" i="2"/>
  <c r="B1336" i="2"/>
  <c r="B1453" i="2"/>
  <c r="B1481" i="2"/>
  <c r="B1572" i="2"/>
  <c r="B1674" i="2"/>
  <c r="B1666" i="2"/>
  <c r="B1646" i="2"/>
  <c r="B1721" i="2"/>
  <c r="B1709" i="2"/>
  <c r="B1753" i="2"/>
  <c r="B1765" i="2"/>
  <c r="B1811" i="2"/>
  <c r="B1818" i="2"/>
  <c r="B1863" i="2"/>
  <c r="B1851" i="2"/>
  <c r="B1839" i="2"/>
  <c r="B1885" i="2"/>
  <c r="B1915" i="2"/>
  <c r="B1903" i="2"/>
  <c r="B1891" i="2"/>
  <c r="B2011" i="2"/>
  <c r="B1983" i="2"/>
  <c r="B1971" i="2"/>
  <c r="B1959" i="2"/>
  <c r="B1947" i="2"/>
  <c r="B2033" i="2"/>
  <c r="B2045" i="2"/>
  <c r="B2051" i="2"/>
  <c r="B2110" i="2"/>
  <c r="B2094" i="2"/>
  <c r="B2121" i="2"/>
  <c r="B2156" i="2"/>
  <c r="B2140" i="2"/>
  <c r="B2170" i="2"/>
  <c r="B2204" i="2"/>
  <c r="B2190" i="2"/>
  <c r="B2274" i="2"/>
  <c r="B2279" i="2"/>
  <c r="B2252" i="2"/>
  <c r="B2236" i="2"/>
  <c r="B349" i="2"/>
  <c r="B366" i="2"/>
  <c r="B332" i="2"/>
  <c r="B312" i="2"/>
  <c r="B401" i="2"/>
  <c r="B487" i="2"/>
  <c r="B475" i="2"/>
  <c r="B262" i="2"/>
  <c r="B249" i="2"/>
  <c r="B275" i="2"/>
  <c r="B290" i="2"/>
  <c r="B335" i="2"/>
  <c r="B409" i="2"/>
  <c r="B598" i="2"/>
  <c r="B752" i="2"/>
  <c r="B2695" i="2"/>
  <c r="B240" i="2"/>
  <c r="B243" i="2"/>
  <c r="B311" i="2"/>
  <c r="B12" i="2"/>
  <c r="B393" i="2"/>
  <c r="B413" i="2"/>
  <c r="B453" i="2"/>
  <c r="B441" i="2"/>
  <c r="B620" i="2"/>
  <c r="B528" i="2"/>
  <c r="B565" i="2"/>
  <c r="B571" i="2"/>
  <c r="B613" i="2"/>
  <c r="B663" i="2"/>
  <c r="B642" i="2"/>
  <c r="B688" i="2"/>
  <c r="B728" i="2"/>
  <c r="B737" i="2"/>
  <c r="B783" i="2"/>
  <c r="B791" i="2"/>
  <c r="B841" i="2"/>
  <c r="B821" i="2"/>
  <c r="B888" i="2"/>
  <c r="B924" i="2"/>
  <c r="B934" i="2"/>
  <c r="B971" i="2"/>
  <c r="B976" i="2"/>
  <c r="B1000" i="2"/>
  <c r="B1043" i="2"/>
  <c r="B1072" i="2"/>
  <c r="B1107" i="2"/>
  <c r="B1127" i="2"/>
  <c r="B1148" i="2"/>
  <c r="B1204" i="2"/>
  <c r="B1187" i="2"/>
  <c r="B1208" i="2"/>
  <c r="B1236" i="2"/>
  <c r="B1225" i="2"/>
  <c r="B1216" i="2"/>
  <c r="B1306" i="2"/>
  <c r="B1282" i="2"/>
  <c r="B1266" i="2"/>
  <c r="B1313" i="2"/>
  <c r="B1323" i="2"/>
  <c r="B1367" i="2"/>
  <c r="B1351" i="2"/>
  <c r="B1335" i="2"/>
  <c r="B1371" i="2"/>
  <c r="B1409" i="2"/>
  <c r="B1399" i="2"/>
  <c r="B1393" i="2"/>
  <c r="B1378" i="2"/>
  <c r="B1420" i="2"/>
  <c r="B1461" i="2"/>
  <c r="B1451" i="2"/>
  <c r="B1443" i="2"/>
  <c r="B1433" i="2"/>
  <c r="B1499" i="2"/>
  <c r="B1563" i="2"/>
  <c r="C643" i="2"/>
  <c r="B643" i="2"/>
  <c r="C744" i="2"/>
  <c r="B744" i="2"/>
  <c r="C793" i="2"/>
  <c r="B793" i="2"/>
  <c r="C854" i="2"/>
  <c r="B854" i="2"/>
  <c r="C822" i="2"/>
  <c r="B822" i="2"/>
  <c r="C868" i="2"/>
  <c r="B868" i="2"/>
  <c r="C945" i="2"/>
  <c r="B945" i="2"/>
  <c r="C972" i="2"/>
  <c r="B972" i="2"/>
  <c r="C1162" i="2"/>
  <c r="B1162" i="2"/>
  <c r="C1146" i="2"/>
  <c r="B1146" i="2"/>
  <c r="C1212" i="2"/>
  <c r="B1212" i="2"/>
  <c r="C1307" i="2"/>
  <c r="B1307" i="2"/>
  <c r="C1295" i="2"/>
  <c r="B1295" i="2"/>
  <c r="C1275" i="2"/>
  <c r="B1275" i="2"/>
  <c r="C1309" i="2"/>
  <c r="B1309" i="2"/>
  <c r="C1411" i="2"/>
  <c r="B1411" i="2"/>
  <c r="C1465" i="2"/>
  <c r="B1465" i="2"/>
  <c r="C1445" i="2"/>
  <c r="B1445" i="2"/>
  <c r="C1497" i="2"/>
  <c r="B1497" i="2"/>
  <c r="C1477" i="2"/>
  <c r="B1477" i="2"/>
  <c r="C1561" i="2"/>
  <c r="B1561" i="2"/>
  <c r="C1545" i="2"/>
  <c r="B1545" i="2"/>
  <c r="C1537" i="2"/>
  <c r="B1537" i="2"/>
  <c r="C1525" i="2"/>
  <c r="B1525" i="2"/>
  <c r="C662" i="2"/>
  <c r="B662" i="2"/>
  <c r="C683" i="2"/>
  <c r="B683" i="2"/>
  <c r="C716" i="2"/>
  <c r="B716" i="2"/>
  <c r="C763" i="2"/>
  <c r="B763" i="2"/>
  <c r="C883" i="2"/>
  <c r="B883" i="2"/>
  <c r="C920" i="2"/>
  <c r="B920" i="2"/>
  <c r="C900" i="2"/>
  <c r="B900" i="2"/>
  <c r="C1007" i="2"/>
  <c r="B1007" i="2"/>
  <c r="C1046" i="2"/>
  <c r="B1046" i="2"/>
  <c r="C1068" i="2"/>
  <c r="B1068" i="2"/>
  <c r="C1110" i="2"/>
  <c r="B1110" i="2"/>
  <c r="C1123" i="2"/>
  <c r="B1123" i="2"/>
  <c r="C1173" i="2"/>
  <c r="B1173" i="2"/>
  <c r="C1191" i="2"/>
  <c r="B1191" i="2"/>
  <c r="C1179" i="2"/>
  <c r="B1179" i="2"/>
  <c r="C1331" i="2"/>
  <c r="B1331" i="2"/>
  <c r="C1418" i="2"/>
  <c r="B1418" i="2"/>
  <c r="C1377" i="2"/>
  <c r="B1377" i="2"/>
  <c r="C1452" i="2"/>
  <c r="B1452" i="2"/>
  <c r="C1432" i="2"/>
  <c r="B1432" i="2"/>
  <c r="C1504" i="2"/>
  <c r="B1504" i="2"/>
  <c r="C840" i="2"/>
  <c r="B840" i="2"/>
  <c r="C990" i="2"/>
  <c r="B990" i="2"/>
  <c r="C1056" i="2"/>
  <c r="B1056" i="2"/>
  <c r="C1239" i="2"/>
  <c r="B1239" i="2"/>
  <c r="C1231" i="2"/>
  <c r="B1231" i="2"/>
  <c r="C1223" i="2"/>
  <c r="B1223" i="2"/>
  <c r="C1252" i="2"/>
  <c r="B1252" i="2"/>
  <c r="C1265" i="2"/>
  <c r="B1265" i="2"/>
  <c r="C1315" i="2"/>
  <c r="B1315" i="2"/>
  <c r="C1326" i="2"/>
  <c r="B1326" i="2"/>
  <c r="C1366" i="2"/>
  <c r="B1366" i="2"/>
  <c r="C1354" i="2"/>
  <c r="B1354" i="2"/>
  <c r="C1342" i="2"/>
  <c r="B1342" i="2"/>
  <c r="C1405" i="2"/>
  <c r="B1405" i="2"/>
  <c r="C1397" i="2"/>
  <c r="B1397" i="2"/>
  <c r="C1389" i="2"/>
  <c r="B1389" i="2"/>
  <c r="C1381" i="2"/>
  <c r="B1381" i="2"/>
  <c r="C1459" i="2"/>
  <c r="B1459" i="2"/>
  <c r="C1439" i="2"/>
  <c r="B1439" i="2"/>
  <c r="C1423" i="2"/>
  <c r="B1423" i="2"/>
  <c r="C1511" i="2"/>
  <c r="B1511" i="2"/>
  <c r="C1491" i="2"/>
  <c r="B1491" i="2"/>
  <c r="C1483" i="2"/>
  <c r="B1483" i="2"/>
  <c r="C1555" i="2"/>
  <c r="B1555" i="2"/>
  <c r="C1566" i="2"/>
  <c r="B1566" i="2"/>
  <c r="C1610" i="2"/>
  <c r="B1610" i="2"/>
  <c r="C1598" i="2"/>
  <c r="B1598" i="2"/>
  <c r="B1604" i="2"/>
  <c r="B1592" i="2"/>
  <c r="B1586" i="2"/>
  <c r="B1578" i="2"/>
  <c r="B1570" i="2"/>
  <c r="B1623" i="2"/>
  <c r="B1617" i="2"/>
  <c r="B1680" i="2"/>
  <c r="B1660" i="2"/>
  <c r="B1648" i="2"/>
  <c r="B1642" i="2"/>
  <c r="B1693" i="2"/>
  <c r="B1685" i="2"/>
  <c r="B2690" i="2"/>
  <c r="B101" i="2"/>
  <c r="B98" i="2"/>
  <c r="B228" i="2"/>
  <c r="B237" i="2"/>
  <c r="B323" i="2"/>
  <c r="B279" i="2"/>
  <c r="B386" i="2"/>
  <c r="B316" i="2"/>
  <c r="B304" i="2"/>
  <c r="B379" i="2"/>
  <c r="B362" i="2"/>
  <c r="B407" i="2"/>
  <c r="B437" i="2"/>
  <c r="B429" i="2"/>
  <c r="B577" i="2"/>
  <c r="B509" i="2"/>
  <c r="B535" i="2"/>
  <c r="B594" i="2"/>
  <c r="B586" i="2"/>
  <c r="B578" i="2"/>
  <c r="B610" i="2"/>
  <c r="B622" i="2"/>
  <c r="B695" i="2"/>
  <c r="B681" i="2"/>
  <c r="B672" i="2"/>
  <c r="B655" i="2"/>
  <c r="B639" i="2"/>
  <c r="B631" i="2"/>
  <c r="B704" i="2"/>
  <c r="B684" i="2"/>
  <c r="B721" i="2"/>
  <c r="B714" i="2"/>
  <c r="B782" i="2"/>
  <c r="B776" i="2"/>
  <c r="B768" i="2"/>
  <c r="B755" i="2"/>
  <c r="B743" i="2"/>
  <c r="B800" i="2"/>
  <c r="B858" i="2"/>
  <c r="B846" i="2"/>
  <c r="B838" i="2"/>
  <c r="B826" i="2"/>
  <c r="B814" i="2"/>
  <c r="B891" i="2"/>
  <c r="B876" i="2"/>
  <c r="B921" i="2"/>
  <c r="B908" i="2"/>
  <c r="B960" i="2"/>
  <c r="B944" i="2"/>
  <c r="B996" i="2"/>
  <c r="B980" i="2"/>
  <c r="B1019" i="2"/>
  <c r="B1004" i="2"/>
  <c r="B1051" i="2"/>
  <c r="B1037" i="2"/>
  <c r="B1080" i="2"/>
  <c r="B1061" i="2"/>
  <c r="B1115" i="2"/>
  <c r="B1097" i="2"/>
  <c r="B1154" i="2"/>
  <c r="B1170" i="2"/>
  <c r="B1180" i="2"/>
  <c r="B1248" i="2"/>
  <c r="B1303" i="2"/>
  <c r="B1293" i="2"/>
  <c r="B1277" i="2"/>
  <c r="B1269" i="2"/>
  <c r="B1350" i="2"/>
  <c r="B1338" i="2"/>
  <c r="B2687" i="2"/>
  <c r="B117" i="2"/>
  <c r="B96" i="2"/>
  <c r="B102" i="2"/>
  <c r="B133" i="2"/>
  <c r="B149" i="2"/>
  <c r="B214" i="2"/>
  <c r="B207" i="2"/>
  <c r="B217" i="2"/>
  <c r="B227" i="2"/>
  <c r="B253" i="2"/>
  <c r="B247" i="2"/>
  <c r="B264" i="2"/>
  <c r="B385" i="2"/>
  <c r="B277" i="2"/>
  <c r="B351" i="2"/>
  <c r="B346" i="2"/>
  <c r="B343" i="2"/>
  <c r="B863" i="2"/>
  <c r="B787" i="2"/>
  <c r="B302" i="2"/>
  <c r="B284" i="2"/>
  <c r="B293" i="2"/>
  <c r="B10" i="2"/>
  <c r="B5" i="2"/>
  <c r="B365" i="2"/>
  <c r="B361" i="2"/>
  <c r="B395" i="2"/>
  <c r="B419" i="2"/>
  <c r="B411" i="2"/>
  <c r="B425" i="2"/>
  <c r="B447" i="2"/>
  <c r="B439" i="2"/>
  <c r="B489" i="2"/>
  <c r="B481" i="2"/>
  <c r="B473" i="2"/>
  <c r="B541" i="2"/>
  <c r="B515" i="2"/>
  <c r="B561" i="2"/>
  <c r="B553" i="2"/>
  <c r="B545" i="2"/>
  <c r="B533" i="2"/>
  <c r="B602" i="2"/>
  <c r="B589" i="2"/>
  <c r="B582" i="2"/>
  <c r="B575" i="2"/>
  <c r="B618" i="2"/>
  <c r="B604" i="2"/>
  <c r="B699" i="2"/>
  <c r="B694" i="2"/>
  <c r="B667" i="2"/>
  <c r="B686" i="2"/>
  <c r="B659" i="2"/>
  <c r="B654" i="2"/>
  <c r="B647" i="2"/>
  <c r="B634" i="2"/>
  <c r="B628" i="2"/>
  <c r="B703" i="2"/>
  <c r="B706" i="2"/>
  <c r="B724" i="2"/>
  <c r="B717" i="2"/>
  <c r="B713" i="2"/>
  <c r="B733" i="2"/>
  <c r="B731" i="2"/>
  <c r="B772" i="2"/>
  <c r="B767" i="2"/>
  <c r="B759" i="2"/>
  <c r="B747" i="2"/>
  <c r="B805" i="2"/>
  <c r="B797" i="2"/>
  <c r="B861" i="2"/>
  <c r="B853" i="2"/>
  <c r="B844" i="2"/>
  <c r="B834" i="2"/>
  <c r="B828" i="2"/>
  <c r="B818" i="2"/>
  <c r="B871" i="2"/>
  <c r="B890" i="2"/>
  <c r="B880" i="2"/>
  <c r="B898" i="2"/>
  <c r="B915" i="2"/>
  <c r="B907" i="2"/>
  <c r="B933" i="2"/>
  <c r="B947" i="2"/>
  <c r="B964" i="2"/>
  <c r="B995" i="2"/>
  <c r="B983" i="2"/>
  <c r="B999" i="2"/>
  <c r="B1030" i="2"/>
  <c r="B1060" i="2"/>
  <c r="B1098" i="2"/>
  <c r="B1135" i="2"/>
  <c r="B1141" i="2"/>
  <c r="B1169" i="2"/>
  <c r="B1195" i="2"/>
  <c r="B1175" i="2"/>
  <c r="B1215" i="2"/>
  <c r="B1290" i="2"/>
  <c r="B1278" i="2"/>
  <c r="B1321" i="2"/>
  <c r="B1347" i="2"/>
  <c r="B1410" i="2"/>
  <c r="B1382" i="2"/>
  <c r="B1468" i="2"/>
  <c r="B1428" i="2"/>
  <c r="B1496" i="2"/>
  <c r="B1484" i="2"/>
  <c r="B1540" i="2"/>
  <c r="B1532" i="2"/>
  <c r="B1524" i="2"/>
  <c r="B1571" i="2"/>
  <c r="B1626" i="2"/>
  <c r="B1677" i="2"/>
  <c r="B1692" i="2"/>
  <c r="B1736" i="2"/>
  <c r="B1749" i="2"/>
  <c r="B1800" i="2"/>
  <c r="B1810" i="2"/>
  <c r="B2675" i="2"/>
  <c r="C925" i="2"/>
  <c r="B925" i="2"/>
  <c r="C917" i="2"/>
  <c r="B917" i="2"/>
  <c r="C909" i="2"/>
  <c r="B909" i="2"/>
  <c r="C901" i="2"/>
  <c r="B901" i="2"/>
  <c r="C931" i="2"/>
  <c r="B931" i="2"/>
  <c r="C949" i="2"/>
  <c r="B949" i="2"/>
  <c r="C992" i="2"/>
  <c r="B992" i="2"/>
  <c r="C984" i="2"/>
  <c r="B984" i="2"/>
  <c r="C1020" i="2"/>
  <c r="B1020" i="2"/>
  <c r="C1077" i="2"/>
  <c r="B1077" i="2"/>
  <c r="C1065" i="2"/>
  <c r="B1065" i="2"/>
  <c r="C1092" i="2"/>
  <c r="B1092" i="2"/>
  <c r="C940" i="2"/>
  <c r="B940" i="2"/>
  <c r="C975" i="2"/>
  <c r="B975" i="2"/>
  <c r="C1011" i="2"/>
  <c r="B1011" i="2"/>
  <c r="C1028" i="2"/>
  <c r="B1028" i="2"/>
  <c r="C1050" i="2"/>
  <c r="B1050" i="2"/>
  <c r="C1038" i="2"/>
  <c r="B1038" i="2"/>
  <c r="C1057" i="2"/>
  <c r="B1057" i="2"/>
  <c r="C1161" i="2"/>
  <c r="B1161" i="2"/>
  <c r="C1149" i="2"/>
  <c r="B1149" i="2"/>
  <c r="C1203" i="2"/>
  <c r="B1203" i="2"/>
  <c r="C1183" i="2"/>
  <c r="B1183" i="2"/>
  <c r="C1253" i="2"/>
  <c r="B1253" i="2"/>
  <c r="C1302" i="2"/>
  <c r="B1302" i="2"/>
  <c r="C1294" i="2"/>
  <c r="B1294" i="2"/>
  <c r="C1286" i="2"/>
  <c r="B1286" i="2"/>
  <c r="C1270" i="2"/>
  <c r="B1270" i="2"/>
  <c r="C1262" i="2"/>
  <c r="B1262" i="2"/>
  <c r="C1316" i="2"/>
  <c r="B1316" i="2"/>
  <c r="C1327" i="2"/>
  <c r="B1327" i="2"/>
  <c r="C1363" i="2"/>
  <c r="B1363" i="2"/>
  <c r="C1355" i="2"/>
  <c r="B1355" i="2"/>
  <c r="C1339" i="2"/>
  <c r="B1339" i="2"/>
  <c r="C1414" i="2"/>
  <c r="B1414" i="2"/>
  <c r="C1402" i="2"/>
  <c r="B1402" i="2"/>
  <c r="C1390" i="2"/>
  <c r="B1390" i="2"/>
  <c r="C1421" i="2"/>
  <c r="B1421" i="2"/>
  <c r="C1460" i="2"/>
  <c r="B1460" i="2"/>
  <c r="C1448" i="2"/>
  <c r="B1448" i="2"/>
  <c r="C1436" i="2"/>
  <c r="B1436" i="2"/>
  <c r="C1512" i="2"/>
  <c r="B1512" i="2"/>
  <c r="C1476" i="2"/>
  <c r="B1476" i="2"/>
  <c r="C1556" i="2"/>
  <c r="B1556" i="2"/>
  <c r="C1548" i="2"/>
  <c r="B1548" i="2"/>
  <c r="C1536" i="2"/>
  <c r="B1536" i="2"/>
  <c r="C1528" i="2"/>
  <c r="B1528" i="2"/>
  <c r="C1615" i="2"/>
  <c r="B1615" i="2"/>
  <c r="C1579" i="2"/>
  <c r="B1579" i="2"/>
  <c r="C1622" i="2"/>
  <c r="B1622" i="2"/>
  <c r="C1681" i="2"/>
  <c r="B1681" i="2"/>
  <c r="C1669" i="2"/>
  <c r="B1669" i="2"/>
  <c r="C1641" i="2"/>
  <c r="B1641" i="2"/>
  <c r="C1688" i="2"/>
  <c r="B1688" i="2"/>
  <c r="C1740" i="2"/>
  <c r="B1740" i="2"/>
  <c r="C1728" i="2"/>
  <c r="B1728" i="2"/>
  <c r="C1700" i="2"/>
  <c r="B1700" i="2"/>
  <c r="C1752" i="2"/>
  <c r="B1752" i="2"/>
  <c r="C1804" i="2"/>
  <c r="B1804" i="2"/>
  <c r="C1792" i="2"/>
  <c r="B1792" i="2"/>
  <c r="C1764" i="2"/>
  <c r="B1764" i="2"/>
  <c r="C1821" i="2"/>
  <c r="B1821" i="2"/>
  <c r="C1878" i="2"/>
  <c r="B1878" i="2"/>
  <c r="C1862" i="2"/>
  <c r="B1862" i="2"/>
  <c r="C1846" i="2"/>
  <c r="B1846" i="2"/>
  <c r="C1830" i="2"/>
  <c r="B1830" i="2"/>
  <c r="B597" i="2"/>
  <c r="C970" i="2"/>
  <c r="B970" i="2"/>
  <c r="C1113" i="2"/>
  <c r="B1113" i="2"/>
  <c r="C1172" i="2"/>
  <c r="B1172" i="2"/>
  <c r="C1194" i="2"/>
  <c r="B1194" i="2"/>
  <c r="B1099" i="2"/>
  <c r="B1124" i="2"/>
  <c r="B1128" i="2"/>
  <c r="B1243" i="2"/>
  <c r="B1227" i="2"/>
  <c r="B1930" i="2"/>
  <c r="B1914" i="2"/>
  <c r="B1898" i="2"/>
  <c r="B1941" i="2"/>
  <c r="B1998" i="2"/>
  <c r="B1982" i="2"/>
  <c r="B1966" i="2"/>
  <c r="B1950" i="2"/>
  <c r="B2024" i="2"/>
  <c r="B2032" i="2"/>
  <c r="C935" i="2"/>
  <c r="B935" i="2"/>
  <c r="C941" i="2"/>
  <c r="B941" i="2"/>
  <c r="C961" i="2"/>
  <c r="B961" i="2"/>
  <c r="C1016" i="2"/>
  <c r="B1016" i="2"/>
  <c r="C1025" i="2"/>
  <c r="B1025" i="2"/>
  <c r="C1047" i="2"/>
  <c r="B1047" i="2"/>
  <c r="C1035" i="2"/>
  <c r="B1035" i="2"/>
  <c r="C1058" i="2"/>
  <c r="B1058" i="2"/>
  <c r="C1069" i="2"/>
  <c r="B1069" i="2"/>
  <c r="C1095" i="2"/>
  <c r="B1095" i="2"/>
  <c r="C1136" i="2"/>
  <c r="B1136" i="2"/>
  <c r="C1150" i="2"/>
  <c r="B1150" i="2"/>
  <c r="C1138" i="2"/>
  <c r="B1138" i="2"/>
  <c r="C1200" i="2"/>
  <c r="B1200" i="2"/>
  <c r="C1209" i="2"/>
  <c r="B1209" i="2"/>
  <c r="C1241" i="2"/>
  <c r="B1241" i="2"/>
  <c r="C1229" i="2"/>
  <c r="B1229" i="2"/>
  <c r="C1217" i="2"/>
  <c r="B1217" i="2"/>
  <c r="C1291" i="2"/>
  <c r="B1291" i="2"/>
  <c r="C1279" i="2"/>
  <c r="B1279" i="2"/>
  <c r="C1267" i="2"/>
  <c r="B1267" i="2"/>
  <c r="C1255" i="2"/>
  <c r="B1255" i="2"/>
  <c r="C1364" i="2"/>
  <c r="B1364" i="2"/>
  <c r="C1352" i="2"/>
  <c r="B1352" i="2"/>
  <c r="C1340" i="2"/>
  <c r="B1340" i="2"/>
  <c r="C1375" i="2"/>
  <c r="B1375" i="2"/>
  <c r="C1403" i="2"/>
  <c r="B1403" i="2"/>
  <c r="C1387" i="2"/>
  <c r="B1387" i="2"/>
  <c r="C1473" i="2"/>
  <c r="B1473" i="2"/>
  <c r="C1457" i="2"/>
  <c r="B1457" i="2"/>
  <c r="C1441" i="2"/>
  <c r="B1441" i="2"/>
  <c r="C1470" i="2"/>
  <c r="B1470" i="2"/>
  <c r="C1505" i="2"/>
  <c r="B1505" i="2"/>
  <c r="C1489" i="2"/>
  <c r="B1489" i="2"/>
  <c r="C1518" i="2"/>
  <c r="B1518" i="2"/>
  <c r="C1549" i="2"/>
  <c r="B1549" i="2"/>
  <c r="C1533" i="2"/>
  <c r="B1533" i="2"/>
  <c r="C1616" i="2"/>
  <c r="B1616" i="2"/>
  <c r="C1600" i="2"/>
  <c r="B1600" i="2"/>
  <c r="C1584" i="2"/>
  <c r="B1584" i="2"/>
  <c r="C1568" i="2"/>
  <c r="B1568" i="2"/>
  <c r="C1634" i="2"/>
  <c r="B1634" i="2"/>
  <c r="C1670" i="2"/>
  <c r="B1670" i="2"/>
  <c r="C1654" i="2"/>
  <c r="B1654" i="2"/>
  <c r="C1638" i="2"/>
  <c r="B1638" i="2"/>
  <c r="B19" i="2"/>
  <c r="C930" i="2"/>
  <c r="B930" i="2"/>
  <c r="C956" i="2"/>
  <c r="B956" i="2"/>
  <c r="C948" i="2"/>
  <c r="B948" i="2"/>
  <c r="C967" i="2"/>
  <c r="B967" i="2"/>
  <c r="C991" i="2"/>
  <c r="B991" i="2"/>
  <c r="C979" i="2"/>
  <c r="B979" i="2"/>
  <c r="C1023" i="2"/>
  <c r="B1023" i="2"/>
  <c r="C1003" i="2"/>
  <c r="B1003" i="2"/>
  <c r="C1042" i="2"/>
  <c r="B1042" i="2"/>
  <c r="C1084" i="2"/>
  <c r="B1084" i="2"/>
  <c r="C1076" i="2"/>
  <c r="B1076" i="2"/>
  <c r="C1064" i="2"/>
  <c r="B1064" i="2"/>
  <c r="C1087" i="2"/>
  <c r="B1087" i="2"/>
  <c r="B2674" i="2"/>
  <c r="B63" i="2"/>
  <c r="B124" i="2"/>
  <c r="B200" i="2"/>
  <c r="C986" i="2"/>
  <c r="B986" i="2"/>
  <c r="C974" i="2"/>
  <c r="B974" i="2"/>
  <c r="C1010" i="2"/>
  <c r="B1010" i="2"/>
  <c r="C1121" i="2"/>
  <c r="B1121" i="2"/>
  <c r="C1109" i="2"/>
  <c r="B1109" i="2"/>
  <c r="C1130" i="2"/>
  <c r="B1130" i="2"/>
  <c r="C1190" i="2"/>
  <c r="B1190" i="2"/>
  <c r="C1178" i="2"/>
  <c r="B1178" i="2"/>
  <c r="C1214" i="2"/>
  <c r="B1214" i="2"/>
  <c r="C1254" i="2"/>
  <c r="B1254" i="2"/>
  <c r="C1297" i="2"/>
  <c r="B1297" i="2"/>
  <c r="C1285" i="2"/>
  <c r="B1285" i="2"/>
  <c r="B21" i="2"/>
  <c r="B51" i="2"/>
  <c r="B62" i="2"/>
  <c r="B59" i="2"/>
  <c r="B70" i="2"/>
  <c r="B119" i="2"/>
  <c r="B108" i="2"/>
  <c r="B113" i="2"/>
  <c r="B167" i="2"/>
  <c r="B213" i="2"/>
  <c r="B191" i="2"/>
  <c r="B193" i="2"/>
  <c r="B199" i="2"/>
  <c r="B539" i="2"/>
  <c r="B491" i="2"/>
  <c r="B566" i="2"/>
  <c r="B521" i="2"/>
  <c r="B507" i="2"/>
  <c r="B498" i="2"/>
  <c r="B547" i="2"/>
  <c r="B537" i="2"/>
  <c r="B601" i="2"/>
  <c r="B590" i="2"/>
  <c r="B585" i="2"/>
  <c r="B572" i="2"/>
  <c r="B617" i="2"/>
  <c r="B606" i="2"/>
  <c r="B624" i="2"/>
  <c r="B691" i="2"/>
  <c r="B666" i="2"/>
  <c r="B687" i="2"/>
  <c r="B671" i="2"/>
  <c r="B651" i="2"/>
  <c r="B646" i="2"/>
  <c r="B635" i="2"/>
  <c r="B605" i="2"/>
  <c r="B710" i="2"/>
  <c r="B705" i="2"/>
  <c r="B725" i="2"/>
  <c r="B720" i="2"/>
  <c r="B730" i="2"/>
  <c r="B741" i="2"/>
  <c r="B778" i="2"/>
  <c r="B775" i="2"/>
  <c r="B764" i="2"/>
  <c r="B756" i="2"/>
  <c r="B748" i="2"/>
  <c r="B784" i="2"/>
  <c r="B803" i="2"/>
  <c r="B796" i="2"/>
  <c r="B808" i="2"/>
  <c r="B856" i="2"/>
  <c r="B849" i="2"/>
  <c r="B842" i="2"/>
  <c r="B837" i="2"/>
  <c r="B830" i="2"/>
  <c r="B825" i="2"/>
  <c r="B817" i="2"/>
  <c r="B872" i="2"/>
  <c r="B892" i="2"/>
  <c r="B887" i="2"/>
  <c r="B879" i="2"/>
  <c r="B895" i="2"/>
  <c r="B923" i="2"/>
  <c r="B916" i="2"/>
  <c r="B911" i="2"/>
  <c r="B905" i="2"/>
  <c r="B899" i="2"/>
  <c r="B927" i="2"/>
  <c r="B952" i="2"/>
  <c r="B978" i="2"/>
  <c r="B1018" i="2"/>
  <c r="B1008" i="2"/>
  <c r="B1039" i="2"/>
  <c r="B1031" i="2"/>
  <c r="B1085" i="2"/>
  <c r="B1075" i="2"/>
  <c r="B1067" i="2"/>
  <c r="B1088" i="2"/>
  <c r="B1119" i="2"/>
  <c r="B1111" i="2"/>
  <c r="B1103" i="2"/>
  <c r="B1132" i="2"/>
  <c r="B1166" i="2"/>
  <c r="B1158" i="2"/>
  <c r="B1152" i="2"/>
  <c r="B1174" i="2"/>
  <c r="B1198" i="2"/>
  <c r="B1192" i="2"/>
  <c r="B1184" i="2"/>
  <c r="B1237" i="2"/>
  <c r="B1299" i="2"/>
  <c r="B1283" i="2"/>
  <c r="B1263" i="2"/>
  <c r="B1318" i="2"/>
  <c r="B1344" i="2"/>
  <c r="B1332" i="2"/>
  <c r="B1391" i="2"/>
  <c r="B1379" i="2"/>
  <c r="B1469" i="2"/>
  <c r="B1471" i="2"/>
  <c r="B1513" i="2"/>
  <c r="B1501" i="2"/>
  <c r="B1553" i="2"/>
  <c r="B1541" i="2"/>
  <c r="B1529" i="2"/>
  <c r="B1588" i="2"/>
  <c r="B1576" i="2"/>
  <c r="B1627" i="2"/>
  <c r="B1114" i="2"/>
  <c r="B1102" i="2"/>
  <c r="B1320" i="2"/>
  <c r="B1370" i="2"/>
  <c r="B1358" i="2"/>
  <c r="B1330" i="2"/>
  <c r="B1745" i="2"/>
  <c r="B1729" i="2"/>
  <c r="B1713" i="2"/>
  <c r="B1697" i="2"/>
  <c r="B1759" i="2"/>
  <c r="B1793" i="2"/>
  <c r="B1777" i="2"/>
  <c r="B1761" i="2"/>
  <c r="B1825" i="2"/>
  <c r="C39" i="2"/>
  <c r="B39" i="2"/>
  <c r="C47" i="2"/>
  <c r="B47" i="2"/>
  <c r="C57" i="2"/>
  <c r="B57" i="2"/>
  <c r="C72" i="2"/>
  <c r="B72" i="2"/>
  <c r="C82" i="2"/>
  <c r="B82" i="2"/>
  <c r="C151" i="2"/>
  <c r="B151" i="2"/>
  <c r="C144" i="2"/>
  <c r="B144" i="2"/>
  <c r="C187" i="2"/>
  <c r="B187" i="2"/>
  <c r="C143" i="2"/>
  <c r="B143" i="2"/>
  <c r="C165" i="2"/>
  <c r="B165" i="2"/>
  <c r="C206" i="2"/>
  <c r="B206" i="2"/>
  <c r="C170" i="2"/>
  <c r="B170" i="2"/>
  <c r="C215" i="2"/>
  <c r="B215" i="2"/>
  <c r="C255" i="2"/>
  <c r="B255" i="2"/>
  <c r="C241" i="2"/>
  <c r="B241" i="2"/>
  <c r="C282" i="2"/>
  <c r="B282" i="2"/>
  <c r="C271" i="2"/>
  <c r="B271" i="2"/>
  <c r="C348" i="2"/>
  <c r="B348" i="2"/>
  <c r="C339" i="2"/>
  <c r="B339" i="2"/>
  <c r="C789" i="2"/>
  <c r="B789" i="2"/>
  <c r="C328" i="2"/>
  <c r="B328" i="2"/>
  <c r="C317" i="2"/>
  <c r="B317" i="2"/>
  <c r="C31" i="2"/>
  <c r="B31" i="2"/>
  <c r="C383" i="2"/>
  <c r="B383" i="2"/>
  <c r="C370" i="2"/>
  <c r="B370" i="2"/>
  <c r="C421" i="2"/>
  <c r="B421" i="2"/>
  <c r="C405" i="2"/>
  <c r="B405" i="2"/>
  <c r="C449" i="2"/>
  <c r="B449" i="2"/>
  <c r="C434" i="2"/>
  <c r="B434" i="2"/>
  <c r="C483" i="2"/>
  <c r="B483" i="2"/>
  <c r="C467" i="2"/>
  <c r="B467" i="2"/>
  <c r="B23" i="2"/>
  <c r="B17" i="2"/>
  <c r="B69" i="2"/>
  <c r="B87" i="2"/>
  <c r="B107" i="2"/>
  <c r="B95" i="2"/>
  <c r="B77" i="2"/>
  <c r="B127" i="2"/>
  <c r="B147" i="2"/>
  <c r="B175" i="2"/>
  <c r="B120" i="2"/>
  <c r="B195" i="2"/>
  <c r="B188" i="2"/>
  <c r="B239" i="2"/>
  <c r="B2712" i="2"/>
  <c r="C25" i="2"/>
  <c r="B25" i="2"/>
  <c r="C60" i="2"/>
  <c r="B60" i="2"/>
  <c r="C41" i="2"/>
  <c r="B41" i="2"/>
  <c r="C115" i="2"/>
  <c r="B115" i="2"/>
  <c r="C80" i="2"/>
  <c r="B80" i="2"/>
  <c r="C91" i="2"/>
  <c r="B91" i="2"/>
  <c r="C106" i="2"/>
  <c r="B106" i="2"/>
  <c r="C105" i="2"/>
  <c r="B105" i="2"/>
  <c r="C186" i="2"/>
  <c r="B186" i="2"/>
  <c r="C125" i="2"/>
  <c r="B125" i="2"/>
  <c r="C208" i="2"/>
  <c r="B208" i="2"/>
  <c r="C163" i="2"/>
  <c r="B163" i="2"/>
  <c r="C220" i="2"/>
  <c r="B220" i="2"/>
  <c r="C221" i="2"/>
  <c r="B221" i="2"/>
  <c r="C268" i="2"/>
  <c r="B268" i="2"/>
  <c r="C261" i="2"/>
  <c r="B261" i="2"/>
  <c r="C281" i="2"/>
  <c r="B281" i="2"/>
  <c r="C283" i="2"/>
  <c r="B283" i="2"/>
  <c r="C375" i="2"/>
  <c r="B375" i="2"/>
  <c r="C867" i="2"/>
  <c r="B867" i="2"/>
  <c r="C288" i="2"/>
  <c r="B288" i="2"/>
  <c r="C318" i="2"/>
  <c r="B318" i="2"/>
  <c r="C14" i="2"/>
  <c r="B14" i="2"/>
  <c r="C9" i="2"/>
  <c r="B9" i="2"/>
  <c r="C380" i="2"/>
  <c r="B380" i="2"/>
  <c r="C353" i="2"/>
  <c r="B353" i="2"/>
  <c r="C415" i="2"/>
  <c r="B415" i="2"/>
  <c r="C399" i="2"/>
  <c r="B399" i="2"/>
  <c r="C443" i="2"/>
  <c r="B443" i="2"/>
  <c r="C458" i="2"/>
  <c r="B458" i="2"/>
  <c r="C477" i="2"/>
  <c r="B477" i="2"/>
  <c r="C503" i="2"/>
  <c r="B503" i="2"/>
  <c r="C568" i="2"/>
  <c r="B568" i="2"/>
  <c r="C513" i="2"/>
  <c r="B513" i="2"/>
  <c r="C496" i="2"/>
  <c r="B496" i="2"/>
  <c r="C551" i="2"/>
  <c r="B551" i="2"/>
  <c r="C531" i="2"/>
  <c r="B531" i="2"/>
  <c r="C746" i="2"/>
  <c r="B746" i="2"/>
  <c r="C824" i="2"/>
  <c r="B824" i="2"/>
  <c r="C812" i="2"/>
  <c r="B812" i="2"/>
  <c r="B2677" i="2"/>
  <c r="B37" i="2"/>
  <c r="B53" i="2"/>
  <c r="B49" i="2"/>
  <c r="B43" i="2"/>
  <c r="B203" i="2"/>
  <c r="B71" i="2"/>
  <c r="B90" i="2"/>
  <c r="B94" i="2"/>
  <c r="B97" i="2"/>
  <c r="B81" i="2"/>
  <c r="B103" i="2"/>
  <c r="B148" i="2"/>
  <c r="B109" i="2"/>
  <c r="B153" i="2"/>
  <c r="B174" i="2"/>
  <c r="B183" i="2"/>
  <c r="B137" i="2"/>
  <c r="B205" i="2"/>
  <c r="B211" i="2"/>
  <c r="B182" i="2"/>
  <c r="B2858" i="2"/>
  <c r="B190" i="2"/>
  <c r="B189" i="2"/>
  <c r="B178" i="2"/>
  <c r="B222" i="2"/>
  <c r="B210" i="2"/>
  <c r="B257" i="2"/>
  <c r="B251" i="2"/>
  <c r="B235" i="2"/>
  <c r="B259" i="2"/>
  <c r="B297" i="2"/>
  <c r="B295" i="2"/>
  <c r="B269" i="2"/>
  <c r="B378" i="2"/>
  <c r="B368" i="2"/>
  <c r="B345" i="2"/>
  <c r="B337" i="2"/>
  <c r="B865" i="2"/>
  <c r="B330" i="2"/>
  <c r="B810" i="2"/>
  <c r="B320" i="2"/>
  <c r="B286" i="2"/>
  <c r="B325" i="2"/>
  <c r="B324" i="2"/>
  <c r="B29" i="2"/>
  <c r="B7" i="2"/>
  <c r="B384" i="2"/>
  <c r="B364" i="2"/>
  <c r="B356" i="2"/>
  <c r="B397" i="2"/>
  <c r="B423" i="2"/>
  <c r="B417" i="2"/>
  <c r="B403" i="2"/>
  <c r="B427" i="2"/>
  <c r="B451" i="2"/>
  <c r="B445" i="2"/>
  <c r="B432" i="2"/>
  <c r="B456" i="2"/>
  <c r="B485" i="2"/>
  <c r="B479" i="2"/>
  <c r="B465" i="2"/>
  <c r="B460" i="2"/>
  <c r="B517" i="2"/>
  <c r="B505" i="2"/>
  <c r="B555" i="2"/>
  <c r="B543" i="2"/>
  <c r="B754" i="2"/>
  <c r="B493" i="2"/>
  <c r="B519" i="2"/>
  <c r="B502" i="2"/>
  <c r="B557" i="2"/>
  <c r="B882" i="2"/>
  <c r="B955" i="2"/>
  <c r="B963" i="2"/>
  <c r="B994" i="2"/>
  <c r="B1053" i="2"/>
  <c r="B1041" i="2"/>
  <c r="B1029" i="2"/>
  <c r="B1105" i="2"/>
  <c r="B1126" i="2"/>
  <c r="B1164" i="2"/>
  <c r="B2718" i="2"/>
  <c r="C563" i="2"/>
  <c r="B563" i="2"/>
  <c r="C600" i="2"/>
  <c r="B600" i="2"/>
  <c r="C596" i="2"/>
  <c r="B596" i="2"/>
  <c r="C592" i="2"/>
  <c r="B592" i="2"/>
  <c r="C588" i="2"/>
  <c r="B588" i="2"/>
  <c r="C584" i="2"/>
  <c r="B584" i="2"/>
  <c r="C580" i="2"/>
  <c r="B580" i="2"/>
  <c r="C574" i="2"/>
  <c r="B574" i="2"/>
  <c r="C570" i="2"/>
  <c r="B570" i="2"/>
  <c r="C616" i="2"/>
  <c r="B616" i="2"/>
  <c r="C612" i="2"/>
  <c r="B612" i="2"/>
  <c r="C608" i="2"/>
  <c r="B608" i="2"/>
  <c r="C603" i="2"/>
  <c r="B603" i="2"/>
  <c r="C701" i="2"/>
  <c r="B701" i="2"/>
  <c r="C697" i="2"/>
  <c r="B697" i="2"/>
  <c r="C693" i="2"/>
  <c r="B693" i="2"/>
  <c r="C669" i="2"/>
  <c r="B669" i="2"/>
  <c r="C665" i="2"/>
  <c r="B665" i="2"/>
  <c r="C661" i="2"/>
  <c r="B661" i="2"/>
  <c r="C678" i="2"/>
  <c r="B678" i="2"/>
  <c r="C674" i="2"/>
  <c r="B674" i="2"/>
  <c r="C676" i="2"/>
  <c r="B676" i="2"/>
  <c r="C657" i="2"/>
  <c r="B657" i="2"/>
  <c r="C653" i="2"/>
  <c r="B653" i="2"/>
  <c r="C649" i="2"/>
  <c r="B649" i="2"/>
  <c r="C645" i="2"/>
  <c r="B645" i="2"/>
  <c r="C641" i="2"/>
  <c r="B641" i="2"/>
  <c r="C637" i="2"/>
  <c r="B637" i="2"/>
  <c r="C633" i="2"/>
  <c r="B633" i="2"/>
  <c r="C630" i="2"/>
  <c r="B630" i="2"/>
  <c r="C626" i="2"/>
  <c r="B626" i="2"/>
  <c r="C702" i="2"/>
  <c r="B702" i="2"/>
  <c r="C708" i="2"/>
  <c r="B708" i="2"/>
  <c r="C690" i="2"/>
  <c r="B690" i="2"/>
  <c r="C727" i="2"/>
  <c r="B727" i="2"/>
  <c r="C680" i="2"/>
  <c r="B680" i="2"/>
  <c r="C723" i="2"/>
  <c r="B723" i="2"/>
  <c r="C719" i="2"/>
  <c r="B719" i="2"/>
  <c r="C715" i="2"/>
  <c r="B715" i="2"/>
  <c r="C712" i="2"/>
  <c r="B712" i="2"/>
  <c r="C862" i="2"/>
  <c r="B862" i="2"/>
  <c r="C740" i="2"/>
  <c r="B740" i="2"/>
  <c r="C736" i="2"/>
  <c r="B736" i="2"/>
  <c r="C780" i="2"/>
  <c r="B780" i="2"/>
  <c r="C777" i="2"/>
  <c r="B777" i="2"/>
  <c r="C774" i="2"/>
  <c r="B774" i="2"/>
  <c r="C770" i="2"/>
  <c r="B770" i="2"/>
  <c r="C766" i="2"/>
  <c r="B766" i="2"/>
  <c r="C762" i="2"/>
  <c r="B762" i="2"/>
  <c r="C750" i="2"/>
  <c r="B750" i="2"/>
  <c r="C807" i="2"/>
  <c r="B807" i="2"/>
  <c r="C852" i="2"/>
  <c r="B852" i="2"/>
  <c r="C836" i="2"/>
  <c r="B836" i="2"/>
  <c r="C820" i="2"/>
  <c r="B820" i="2"/>
  <c r="C894" i="2"/>
  <c r="B894" i="2"/>
  <c r="C878" i="2"/>
  <c r="B878" i="2"/>
  <c r="C919" i="2"/>
  <c r="B919" i="2"/>
  <c r="C903" i="2"/>
  <c r="B903" i="2"/>
  <c r="C959" i="2"/>
  <c r="B959" i="2"/>
  <c r="C943" i="2"/>
  <c r="B943" i="2"/>
  <c r="C966" i="2"/>
  <c r="B966" i="2"/>
  <c r="C982" i="2"/>
  <c r="B982" i="2"/>
  <c r="C1022" i="2"/>
  <c r="B1022" i="2"/>
  <c r="C1006" i="2"/>
  <c r="B1006" i="2"/>
  <c r="C1049" i="2"/>
  <c r="B1049" i="2"/>
  <c r="C1033" i="2"/>
  <c r="B1033" i="2"/>
  <c r="C1079" i="2"/>
  <c r="B1079" i="2"/>
  <c r="C1063" i="2"/>
  <c r="B1063" i="2"/>
  <c r="C1117" i="2"/>
  <c r="B1117" i="2"/>
  <c r="C1101" i="2"/>
  <c r="B1101" i="2"/>
  <c r="C1134" i="2"/>
  <c r="B1134" i="2"/>
  <c r="C1160" i="2"/>
  <c r="B1160" i="2"/>
  <c r="C1144" i="2"/>
  <c r="B1144" i="2"/>
  <c r="C1202" i="2"/>
  <c r="B1202" i="2"/>
  <c r="C1186" i="2"/>
  <c r="B1186" i="2"/>
  <c r="C1207" i="2"/>
  <c r="B1207" i="2"/>
  <c r="C1235" i="2"/>
  <c r="B1235" i="2"/>
  <c r="B2715" i="2"/>
  <c r="B2699" i="2"/>
  <c r="B2700" i="2"/>
  <c r="B2706" i="2"/>
  <c r="B2696" i="2"/>
  <c r="B2678" i="2"/>
  <c r="B22" i="2"/>
  <c r="B18" i="2"/>
  <c r="B38" i="2"/>
  <c r="B61" i="2"/>
  <c r="B52" i="2"/>
  <c r="B50" i="2"/>
  <c r="B46" i="2"/>
  <c r="B42" i="2"/>
  <c r="B74" i="2"/>
  <c r="B88" i="2"/>
  <c r="B56" i="2"/>
  <c r="B122" i="2"/>
  <c r="B67" i="2"/>
  <c r="B99" i="2"/>
  <c r="B202" i="2"/>
  <c r="B68" i="2"/>
  <c r="B79" i="2"/>
  <c r="B104" i="2"/>
  <c r="B76" i="2"/>
  <c r="B85" i="2"/>
  <c r="B78" i="2"/>
  <c r="B134" i="2"/>
  <c r="B139" i="2"/>
  <c r="B130" i="2"/>
  <c r="B150" i="2"/>
  <c r="B141" i="2"/>
  <c r="B131" i="2"/>
  <c r="B123" i="2"/>
  <c r="B145" i="2"/>
  <c r="B114" i="2"/>
  <c r="B168" i="2"/>
  <c r="B184" i="2"/>
  <c r="B158" i="2"/>
  <c r="B154" i="2"/>
  <c r="B140" i="2"/>
  <c r="B129" i="2"/>
  <c r="B233" i="2"/>
  <c r="B230" i="2"/>
  <c r="B172" i="2"/>
  <c r="B201" i="2"/>
  <c r="B198" i="2"/>
  <c r="B181" i="2"/>
  <c r="B171" i="2"/>
  <c r="B164" i="2"/>
  <c r="B180" i="2"/>
  <c r="B185" i="2"/>
  <c r="B176" i="2"/>
  <c r="B177" i="2"/>
  <c r="B231" i="2"/>
  <c r="B216" i="2"/>
  <c r="B223" i="2"/>
  <c r="B219" i="2"/>
  <c r="B229" i="2"/>
  <c r="B263" i="2"/>
  <c r="B254" i="2"/>
  <c r="B250" i="2"/>
  <c r="B248" i="2"/>
  <c r="B244" i="2"/>
  <c r="B236" i="2"/>
  <c r="B266" i="2"/>
  <c r="B258" i="2"/>
  <c r="B315" i="2"/>
  <c r="B289" i="2"/>
  <c r="B321" i="2"/>
  <c r="B278" i="2"/>
  <c r="B274" i="2"/>
  <c r="B270" i="2"/>
  <c r="B322" i="2"/>
  <c r="B352" i="2"/>
  <c r="B369" i="2"/>
  <c r="B347" i="2"/>
  <c r="B376" i="2"/>
  <c r="B382" i="2"/>
  <c r="B388" i="2"/>
  <c r="B338" i="2"/>
  <c r="B334" i="2"/>
  <c r="B864" i="2"/>
  <c r="B331" i="2"/>
  <c r="B788" i="2"/>
  <c r="B307" i="2"/>
  <c r="B303" i="2"/>
  <c r="B306" i="2"/>
  <c r="B327" i="2"/>
  <c r="B319" i="2"/>
  <c r="B285" i="2"/>
  <c r="B326" i="2"/>
  <c r="B314" i="2"/>
  <c r="B296" i="2"/>
  <c r="B11" i="2"/>
  <c r="B34" i="2"/>
  <c r="B30" i="2"/>
  <c r="B26" i="2"/>
  <c r="B6" i="2"/>
  <c r="B392" i="2"/>
  <c r="B391" i="2"/>
  <c r="B381" i="2"/>
  <c r="B389" i="2"/>
  <c r="B359" i="2"/>
  <c r="B357" i="2"/>
  <c r="B354" i="2"/>
  <c r="B396" i="2"/>
  <c r="B424" i="2"/>
  <c r="B420" i="2"/>
  <c r="B416" i="2"/>
  <c r="B412" i="2"/>
  <c r="B408" i="2"/>
  <c r="B404" i="2"/>
  <c r="B400" i="2"/>
  <c r="B426" i="2"/>
  <c r="B452" i="2"/>
  <c r="B448" i="2"/>
  <c r="B444" i="2"/>
  <c r="B440" i="2"/>
  <c r="B436" i="2"/>
  <c r="B433" i="2"/>
  <c r="B459" i="2"/>
  <c r="B455" i="2"/>
  <c r="B486" i="2"/>
  <c r="B482" i="2"/>
  <c r="B478" i="2"/>
  <c r="B474" i="2"/>
  <c r="B470" i="2"/>
  <c r="B466" i="2"/>
  <c r="B462" i="2"/>
  <c r="B540" i="2"/>
  <c r="B576" i="2"/>
  <c r="B492" i="2"/>
  <c r="B569" i="2"/>
  <c r="B621" i="2"/>
  <c r="B522" i="2"/>
  <c r="B518" i="2"/>
  <c r="B514" i="2"/>
  <c r="B510" i="2"/>
  <c r="B506" i="2"/>
  <c r="B501" i="2"/>
  <c r="B497" i="2"/>
  <c r="B527" i="2"/>
  <c r="B560" i="2"/>
  <c r="B556" i="2"/>
  <c r="B552" i="2"/>
  <c r="B548" i="2"/>
  <c r="B544" i="2"/>
  <c r="B536" i="2"/>
  <c r="B532" i="2"/>
  <c r="B564" i="2"/>
  <c r="B799" i="2"/>
  <c r="B860" i="2"/>
  <c r="B848" i="2"/>
  <c r="B870" i="2"/>
  <c r="B886" i="2"/>
  <c r="B874" i="2"/>
  <c r="B929" i="2"/>
  <c r="B951" i="2"/>
  <c r="B939" i="2"/>
  <c r="B998" i="2"/>
  <c r="B1014" i="2"/>
  <c r="B1002" i="2"/>
  <c r="B1083" i="2"/>
  <c r="B1071" i="2"/>
  <c r="B1090" i="2"/>
  <c r="B1122" i="2"/>
  <c r="B1168" i="2"/>
  <c r="B1156" i="2"/>
  <c r="B1219" i="2"/>
  <c r="B1305" i="2"/>
  <c r="B1289" i="2"/>
  <c r="B1273" i="2"/>
  <c r="B1257" i="2"/>
  <c r="B1325" i="2"/>
  <c r="B1362" i="2"/>
  <c r="B1346" i="2"/>
  <c r="B2751" i="2"/>
  <c r="B2799" i="2"/>
  <c r="B2840" i="2"/>
  <c r="B2680" i="2"/>
  <c r="C2680" i="2"/>
  <c r="B2658" i="2"/>
  <c r="C2658" i="2"/>
  <c r="B2684" i="2"/>
  <c r="C2684" i="2"/>
  <c r="B2" i="2"/>
  <c r="C2" i="2"/>
  <c r="B2711" i="2"/>
  <c r="C2711" i="2"/>
  <c r="B2726" i="2"/>
  <c r="C2726" i="2"/>
  <c r="B2769" i="2"/>
  <c r="C2769" i="2"/>
  <c r="B2773" i="2"/>
  <c r="C2773" i="2"/>
  <c r="B2841" i="2"/>
  <c r="C2841" i="2"/>
  <c r="B2810" i="2"/>
  <c r="B2846" i="2"/>
  <c r="B2676" i="2"/>
  <c r="B2857" i="2"/>
  <c r="C2857" i="2"/>
  <c r="B2755" i="2"/>
  <c r="B2743" i="2"/>
  <c r="C2743" i="2"/>
  <c r="B2734" i="2"/>
  <c r="C2734" i="2"/>
  <c r="B2714" i="2"/>
  <c r="C2714" i="2"/>
  <c r="B2742" i="2"/>
  <c r="C2742" i="2"/>
  <c r="B2729" i="2"/>
  <c r="C2729" i="2"/>
  <c r="B2759" i="2"/>
  <c r="C2759" i="2"/>
  <c r="B2777" i="2"/>
  <c r="C2777" i="2"/>
  <c r="B2796" i="2"/>
  <c r="C2796" i="2"/>
  <c r="B2813" i="2"/>
  <c r="C2813" i="2"/>
  <c r="B2776" i="2"/>
  <c r="C2776" i="2"/>
  <c r="B2812" i="2"/>
  <c r="C2812" i="2"/>
  <c r="B2822" i="2"/>
  <c r="C2822" i="2"/>
  <c r="B2793" i="2"/>
  <c r="C2793" i="2"/>
  <c r="B2835" i="2"/>
  <c r="C2835" i="2"/>
  <c r="B2831" i="2"/>
  <c r="C2831" i="2"/>
  <c r="B2856" i="2"/>
  <c r="C2856" i="2"/>
  <c r="B2852" i="2"/>
  <c r="C2852" i="2"/>
  <c r="B2861" i="2"/>
  <c r="C2861" i="2"/>
  <c r="B2763" i="2"/>
  <c r="B2824" i="2"/>
  <c r="B2842" i="2"/>
  <c r="B2685" i="2"/>
  <c r="B3" i="2"/>
  <c r="B2701" i="2"/>
  <c r="B758" i="2"/>
  <c r="B742" i="2"/>
  <c r="B795" i="2"/>
  <c r="C761" i="2"/>
  <c r="B761" i="2"/>
  <c r="C757" i="2"/>
  <c r="B757" i="2"/>
  <c r="C753" i="2"/>
  <c r="B753" i="2"/>
  <c r="C749" i="2"/>
  <c r="B749" i="2"/>
  <c r="C745" i="2"/>
  <c r="B745" i="2"/>
  <c r="C785" i="2"/>
  <c r="B785" i="2"/>
  <c r="C806" i="2"/>
  <c r="B806" i="2"/>
  <c r="C802" i="2"/>
  <c r="B802" i="2"/>
  <c r="C798" i="2"/>
  <c r="B798" i="2"/>
  <c r="C794" i="2"/>
  <c r="B794" i="2"/>
  <c r="C790" i="2"/>
  <c r="B790" i="2"/>
  <c r="C859" i="2"/>
  <c r="B859" i="2"/>
  <c r="C855" i="2"/>
  <c r="B855" i="2"/>
  <c r="C851" i="2"/>
  <c r="B851" i="2"/>
  <c r="C847" i="2"/>
  <c r="B847" i="2"/>
  <c r="C843" i="2"/>
  <c r="B843" i="2"/>
  <c r="C839" i="2"/>
  <c r="B839" i="2"/>
  <c r="C835" i="2"/>
  <c r="B835" i="2"/>
  <c r="C831" i="2"/>
  <c r="B831" i="2"/>
  <c r="C827" i="2"/>
  <c r="B827" i="2"/>
  <c r="C823" i="2"/>
  <c r="B823" i="2"/>
  <c r="C819" i="2"/>
  <c r="B819" i="2"/>
  <c r="C815" i="2"/>
  <c r="B815" i="2"/>
  <c r="C811" i="2"/>
  <c r="B811" i="2"/>
  <c r="C869" i="2"/>
  <c r="B869" i="2"/>
  <c r="C893" i="2"/>
  <c r="B893" i="2"/>
  <c r="C889" i="2"/>
  <c r="B889" i="2"/>
  <c r="C885" i="2"/>
  <c r="B885" i="2"/>
  <c r="C881" i="2"/>
  <c r="B881" i="2"/>
  <c r="C877" i="2"/>
  <c r="B877" i="2"/>
  <c r="C897" i="2"/>
  <c r="B897" i="2"/>
  <c r="C926" i="2"/>
  <c r="B926" i="2"/>
  <c r="C922" i="2"/>
  <c r="B922" i="2"/>
  <c r="C918" i="2"/>
  <c r="B918" i="2"/>
  <c r="C914" i="2"/>
  <c r="B914" i="2"/>
  <c r="C910" i="2"/>
  <c r="B910" i="2"/>
  <c r="C906" i="2"/>
  <c r="B906" i="2"/>
  <c r="C902" i="2"/>
  <c r="B902" i="2"/>
  <c r="C936" i="2"/>
  <c r="B936" i="2"/>
  <c r="C932" i="2"/>
  <c r="B932" i="2"/>
  <c r="C928" i="2"/>
  <c r="B928" i="2"/>
  <c r="C958" i="2"/>
  <c r="B958" i="2"/>
  <c r="C954" i="2"/>
  <c r="B954" i="2"/>
  <c r="C950" i="2"/>
  <c r="B950" i="2"/>
  <c r="C946" i="2"/>
  <c r="B946" i="2"/>
  <c r="C942" i="2"/>
  <c r="B942" i="2"/>
  <c r="C938" i="2"/>
  <c r="B938" i="2"/>
  <c r="C962" i="2"/>
  <c r="B962" i="2"/>
  <c r="C969" i="2"/>
  <c r="B969" i="2"/>
  <c r="C965" i="2"/>
  <c r="B965" i="2"/>
  <c r="C993" i="2"/>
  <c r="B993" i="2"/>
  <c r="C989" i="2"/>
  <c r="B989" i="2"/>
  <c r="C985" i="2"/>
  <c r="B985" i="2"/>
  <c r="C981" i="2"/>
  <c r="B981" i="2"/>
  <c r="C977" i="2"/>
  <c r="B977" i="2"/>
  <c r="C973" i="2"/>
  <c r="B973" i="2"/>
  <c r="C997" i="2"/>
  <c r="B997" i="2"/>
  <c r="C1021" i="2"/>
  <c r="B1021" i="2"/>
  <c r="C1017" i="2"/>
  <c r="B1017" i="2"/>
  <c r="C1013" i="2"/>
  <c r="B1013" i="2"/>
  <c r="C1009" i="2"/>
  <c r="B1009" i="2"/>
  <c r="C1005" i="2"/>
  <c r="B1005" i="2"/>
  <c r="C1001" i="2"/>
  <c r="B1001" i="2"/>
  <c r="C1026" i="2"/>
  <c r="B1026" i="2"/>
  <c r="C1052" i="2"/>
  <c r="B1052" i="2"/>
  <c r="C1048" i="2"/>
  <c r="B1048" i="2"/>
  <c r="C1044" i="2"/>
  <c r="B1044" i="2"/>
  <c r="C1040" i="2"/>
  <c r="B1040" i="2"/>
  <c r="C1036" i="2"/>
  <c r="B1036" i="2"/>
  <c r="C1032" i="2"/>
  <c r="B1032" i="2"/>
  <c r="C1059" i="2"/>
  <c r="B1059" i="2"/>
  <c r="C1055" i="2"/>
  <c r="B1055" i="2"/>
  <c r="C1082" i="2"/>
  <c r="B1082" i="2"/>
  <c r="C1078" i="2"/>
  <c r="B1078" i="2"/>
  <c r="C1074" i="2"/>
  <c r="B1074" i="2"/>
  <c r="C1070" i="2"/>
  <c r="B1070" i="2"/>
  <c r="C1066" i="2"/>
  <c r="B1066" i="2"/>
  <c r="C1062" i="2"/>
  <c r="B1062" i="2"/>
  <c r="C1089" i="2"/>
  <c r="B1089" i="2"/>
  <c r="C1093" i="2"/>
  <c r="B1093" i="2"/>
  <c r="C1120" i="2"/>
  <c r="B1120" i="2"/>
  <c r="C1116" i="2"/>
  <c r="B1116" i="2"/>
  <c r="C1112" i="2"/>
  <c r="B1112" i="2"/>
  <c r="C1108" i="2"/>
  <c r="B1108" i="2"/>
  <c r="C1104" i="2"/>
  <c r="B1104" i="2"/>
  <c r="C1100" i="2"/>
  <c r="B1100" i="2"/>
  <c r="C1096" i="2"/>
  <c r="B1096" i="2"/>
  <c r="C1125" i="2"/>
  <c r="B1125" i="2"/>
  <c r="C1137" i="2"/>
  <c r="B1137" i="2"/>
  <c r="C1133" i="2"/>
  <c r="B1133" i="2"/>
  <c r="C1129" i="2"/>
  <c r="B1129" i="2"/>
  <c r="C1167" i="2"/>
  <c r="B1167" i="2"/>
  <c r="C1163" i="2"/>
  <c r="B1163" i="2"/>
  <c r="C1159" i="2"/>
  <c r="B1159" i="2"/>
  <c r="C1155" i="2"/>
  <c r="B1155" i="2"/>
  <c r="C1151" i="2"/>
  <c r="B1151" i="2"/>
  <c r="C1147" i="2"/>
  <c r="B1147" i="2"/>
  <c r="C1143" i="2"/>
  <c r="B1143" i="2"/>
  <c r="C1139" i="2"/>
  <c r="B1139" i="2"/>
  <c r="C1171" i="2"/>
  <c r="B1171" i="2"/>
  <c r="C1205" i="2"/>
  <c r="B1205" i="2"/>
  <c r="C1201" i="2"/>
  <c r="B1201" i="2"/>
  <c r="C1197" i="2"/>
  <c r="B1197" i="2"/>
  <c r="C1193" i="2"/>
  <c r="B1193" i="2"/>
  <c r="C1189" i="2"/>
  <c r="B1189" i="2"/>
  <c r="C1185" i="2"/>
  <c r="B1185" i="2"/>
  <c r="C1181" i="2"/>
  <c r="B1181" i="2"/>
  <c r="C1177" i="2"/>
  <c r="B1177" i="2"/>
  <c r="C1210" i="2"/>
  <c r="B1210" i="2"/>
  <c r="C1206" i="2"/>
  <c r="B1206" i="2"/>
  <c r="C1213" i="2"/>
  <c r="B1213" i="2"/>
  <c r="C1242" i="2"/>
  <c r="B1242" i="2"/>
  <c r="C1238" i="2"/>
  <c r="B1238" i="2"/>
  <c r="C1234" i="2"/>
  <c r="B1234" i="2"/>
  <c r="C1230" i="2"/>
  <c r="B1230" i="2"/>
  <c r="C1226" i="2"/>
  <c r="B1226" i="2"/>
  <c r="C1222" i="2"/>
  <c r="B1222" i="2"/>
  <c r="C1218" i="2"/>
  <c r="B1218" i="2"/>
  <c r="C1251" i="2"/>
  <c r="B1251" i="2"/>
  <c r="C1247" i="2"/>
  <c r="B1247" i="2"/>
  <c r="C1308" i="2"/>
  <c r="B1308" i="2"/>
  <c r="C1304" i="2"/>
  <c r="B1304" i="2"/>
  <c r="C1300" i="2"/>
  <c r="B1300" i="2"/>
  <c r="C1296" i="2"/>
  <c r="B1296" i="2"/>
  <c r="C1292" i="2"/>
  <c r="B1292" i="2"/>
  <c r="C1288" i="2"/>
  <c r="B1288" i="2"/>
  <c r="C1284" i="2"/>
  <c r="B1284" i="2"/>
  <c r="C1280" i="2"/>
  <c r="B1280" i="2"/>
  <c r="C1276" i="2"/>
  <c r="B1276" i="2"/>
  <c r="C1272" i="2"/>
  <c r="B1272" i="2"/>
  <c r="C1268" i="2"/>
  <c r="B1268" i="2"/>
  <c r="C1264" i="2"/>
  <c r="B1264" i="2"/>
  <c r="C1260" i="2"/>
  <c r="B1260" i="2"/>
  <c r="C1256" i="2"/>
  <c r="B1256" i="2"/>
  <c r="C1314" i="2"/>
  <c r="B1314" i="2"/>
  <c r="C1310" i="2"/>
  <c r="B1310" i="2"/>
  <c r="C1319" i="2"/>
  <c r="B1319" i="2"/>
  <c r="C1324" i="2"/>
  <c r="B1324" i="2"/>
  <c r="C1329" i="2"/>
  <c r="B1329" i="2"/>
  <c r="C1369" i="2"/>
  <c r="B1369" i="2"/>
  <c r="C1365" i="2"/>
  <c r="B1365" i="2"/>
  <c r="C1361" i="2"/>
  <c r="B1361" i="2"/>
  <c r="C1357" i="2"/>
  <c r="B1357" i="2"/>
  <c r="C1353" i="2"/>
  <c r="B1353" i="2"/>
  <c r="C1349" i="2"/>
  <c r="B1349" i="2"/>
  <c r="C1345" i="2"/>
  <c r="B1345" i="2"/>
  <c r="C1341" i="2"/>
  <c r="B1341" i="2"/>
  <c r="C1337" i="2"/>
  <c r="B1337" i="2"/>
  <c r="C1333" i="2"/>
  <c r="B1333" i="2"/>
  <c r="C1374" i="2"/>
  <c r="B1374" i="2"/>
  <c r="C1376" i="2"/>
  <c r="B1376" i="2"/>
  <c r="C1416" i="2"/>
  <c r="B1416" i="2"/>
  <c r="C1412" i="2"/>
  <c r="B1412" i="2"/>
  <c r="C1408" i="2"/>
  <c r="B1408" i="2"/>
  <c r="C1404" i="2"/>
  <c r="B1404" i="2"/>
  <c r="C1400" i="2"/>
  <c r="B1400" i="2"/>
  <c r="C1396" i="2"/>
  <c r="B1396" i="2"/>
  <c r="C1392" i="2"/>
  <c r="B1392" i="2"/>
  <c r="C1388" i="2"/>
  <c r="B1388" i="2"/>
  <c r="C1384" i="2"/>
  <c r="B1384" i="2"/>
  <c r="C1380" i="2"/>
  <c r="B1380" i="2"/>
  <c r="C1430" i="2"/>
  <c r="B1430" i="2"/>
  <c r="C1474" i="2"/>
  <c r="B1474" i="2"/>
  <c r="C1419" i="2"/>
  <c r="B1419" i="2"/>
  <c r="C1466" i="2"/>
  <c r="B1466" i="2"/>
  <c r="C1462" i="2"/>
  <c r="B1462" i="2"/>
  <c r="C1458" i="2"/>
  <c r="B1458" i="2"/>
  <c r="C1454" i="2"/>
  <c r="B1454" i="2"/>
  <c r="C1450" i="2"/>
  <c r="B1450" i="2"/>
  <c r="C1446" i="2"/>
  <c r="B1446" i="2"/>
  <c r="C1442" i="2"/>
  <c r="B1442" i="2"/>
  <c r="C1438" i="2"/>
  <c r="B1438" i="2"/>
  <c r="C1434" i="2"/>
  <c r="B1434" i="2"/>
  <c r="C1472" i="2"/>
  <c r="B1472" i="2"/>
  <c r="C1426" i="2"/>
  <c r="B1426" i="2"/>
  <c r="C1422" i="2"/>
  <c r="B1422" i="2"/>
  <c r="C1514" i="2"/>
  <c r="B1514" i="2"/>
  <c r="C1510" i="2"/>
  <c r="B1510" i="2"/>
  <c r="C1506" i="2"/>
  <c r="B1506" i="2"/>
  <c r="C1502" i="2"/>
  <c r="B1502" i="2"/>
  <c r="C1498" i="2"/>
  <c r="B1498" i="2"/>
  <c r="C1494" i="2"/>
  <c r="B1494" i="2"/>
  <c r="C1490" i="2"/>
  <c r="B1490" i="2"/>
  <c r="C1486" i="2"/>
  <c r="B1486" i="2"/>
  <c r="C1482" i="2"/>
  <c r="B1482" i="2"/>
  <c r="C1478" i="2"/>
  <c r="B1478" i="2"/>
  <c r="C1519" i="2"/>
  <c r="B1519" i="2"/>
  <c r="C1562" i="2"/>
  <c r="B1562" i="2"/>
  <c r="C1558" i="2"/>
  <c r="B1558" i="2"/>
  <c r="C1554" i="2"/>
  <c r="B1554" i="2"/>
  <c r="C1550" i="2"/>
  <c r="B1550" i="2"/>
  <c r="C1546" i="2"/>
  <c r="B1546" i="2"/>
  <c r="C1542" i="2"/>
  <c r="B1542" i="2"/>
  <c r="C1538" i="2"/>
  <c r="B1538" i="2"/>
  <c r="C1534" i="2"/>
  <c r="B1534" i="2"/>
  <c r="C1530" i="2"/>
  <c r="B1530" i="2"/>
  <c r="C1526" i="2"/>
  <c r="B1526" i="2"/>
  <c r="C1522" i="2"/>
  <c r="B1522" i="2"/>
  <c r="C1565" i="2"/>
  <c r="B1565" i="2"/>
  <c r="C1613" i="2"/>
  <c r="B1613" i="2"/>
  <c r="C1609" i="2"/>
  <c r="B1609" i="2"/>
  <c r="C1605" i="2"/>
  <c r="B1605" i="2"/>
  <c r="C1601" i="2"/>
  <c r="B1601" i="2"/>
  <c r="C1597" i="2"/>
  <c r="B1597" i="2"/>
  <c r="C1593" i="2"/>
  <c r="B1593" i="2"/>
  <c r="C1589" i="2"/>
  <c r="B1589" i="2"/>
  <c r="C1585" i="2"/>
  <c r="B1585" i="2"/>
  <c r="C1581" i="2"/>
  <c r="B1581" i="2"/>
  <c r="C1577" i="2"/>
  <c r="B1577" i="2"/>
  <c r="C1573" i="2"/>
  <c r="B1573" i="2"/>
  <c r="C1569" i="2"/>
  <c r="B1569" i="2"/>
  <c r="C1628" i="2"/>
  <c r="B1628" i="2"/>
  <c r="C1624" i="2"/>
  <c r="B1624" i="2"/>
  <c r="C1620" i="2"/>
  <c r="B1620" i="2"/>
  <c r="C1631" i="2"/>
  <c r="B1631" i="2"/>
  <c r="C1683" i="2"/>
  <c r="B1683" i="2"/>
  <c r="C1679" i="2"/>
  <c r="B1679" i="2"/>
  <c r="C1675" i="2"/>
  <c r="B1675" i="2"/>
  <c r="C1671" i="2"/>
  <c r="B1671" i="2"/>
  <c r="C1667" i="2"/>
  <c r="B1667" i="2"/>
  <c r="C1663" i="2"/>
  <c r="B1663" i="2"/>
  <c r="C1659" i="2"/>
  <c r="B1659" i="2"/>
  <c r="C1655" i="2"/>
  <c r="B1655" i="2"/>
  <c r="C1651" i="2"/>
  <c r="B1651" i="2"/>
  <c r="C1647" i="2"/>
  <c r="B1647" i="2"/>
  <c r="C1643" i="2"/>
  <c r="B1643" i="2"/>
  <c r="C1639" i="2"/>
  <c r="B1639" i="2"/>
  <c r="C1635" i="2"/>
  <c r="B1635" i="2"/>
  <c r="C1690" i="2"/>
  <c r="B1690" i="2"/>
  <c r="C1686" i="2"/>
  <c r="B1686" i="2"/>
  <c r="C1746" i="2"/>
  <c r="B1746" i="2"/>
  <c r="C1742" i="2"/>
  <c r="B1742" i="2"/>
  <c r="C1738" i="2"/>
  <c r="B1738" i="2"/>
  <c r="C1734" i="2"/>
  <c r="B1734" i="2"/>
  <c r="C1730" i="2"/>
  <c r="B1730" i="2"/>
  <c r="C1726" i="2"/>
  <c r="B1726" i="2"/>
  <c r="C1722" i="2"/>
  <c r="B1722" i="2"/>
  <c r="C1718" i="2"/>
  <c r="B1718" i="2"/>
  <c r="C1714" i="2"/>
  <c r="B1714" i="2"/>
  <c r="C1710" i="2"/>
  <c r="B1710" i="2"/>
  <c r="C1706" i="2"/>
  <c r="B1706" i="2"/>
  <c r="C1702" i="2"/>
  <c r="B1702" i="2"/>
  <c r="C1698" i="2"/>
  <c r="B1698" i="2"/>
  <c r="C1694" i="2"/>
  <c r="B1694" i="2"/>
  <c r="C1754" i="2"/>
  <c r="B1754" i="2"/>
  <c r="C1758" i="2"/>
  <c r="B1758" i="2"/>
  <c r="C1760" i="2"/>
  <c r="B1760" i="2"/>
  <c r="C1806" i="2"/>
  <c r="B1806" i="2"/>
  <c r="C1802" i="2"/>
  <c r="B1802" i="2"/>
  <c r="C1798" i="2"/>
  <c r="B1798" i="2"/>
  <c r="C1794" i="2"/>
  <c r="B1794" i="2"/>
  <c r="C1790" i="2"/>
  <c r="B1790" i="2"/>
  <c r="C1786" i="2"/>
  <c r="B1786" i="2"/>
  <c r="C1782" i="2"/>
  <c r="B1782" i="2"/>
  <c r="C1778" i="2"/>
  <c r="B1778" i="2"/>
  <c r="C1774" i="2"/>
  <c r="B1774" i="2"/>
  <c r="C1770" i="2"/>
  <c r="B1770" i="2"/>
  <c r="C1766" i="2"/>
  <c r="B1766" i="2"/>
  <c r="C1762" i="2"/>
  <c r="B1762" i="2"/>
  <c r="C1812" i="2"/>
  <c r="B1812" i="2"/>
  <c r="C1823" i="2"/>
  <c r="B1823" i="2"/>
  <c r="C1819" i="2"/>
  <c r="B1819" i="2"/>
  <c r="C1815" i="2"/>
  <c r="B1815" i="2"/>
  <c r="C1827" i="2"/>
  <c r="B1827" i="2"/>
  <c r="C1876" i="2"/>
  <c r="B1876" i="2"/>
  <c r="C1872" i="2"/>
  <c r="B1872" i="2"/>
  <c r="C1868" i="2"/>
  <c r="B1868" i="2"/>
  <c r="C1864" i="2"/>
  <c r="B1864" i="2"/>
  <c r="C1860" i="2"/>
  <c r="B1860" i="2"/>
  <c r="C1856" i="2"/>
  <c r="B1856" i="2"/>
  <c r="C1852" i="2"/>
  <c r="B1852" i="2"/>
  <c r="C1848" i="2"/>
  <c r="B1848" i="2"/>
  <c r="C1844" i="2"/>
  <c r="B1844" i="2"/>
  <c r="C1840" i="2"/>
  <c r="B1840" i="2"/>
  <c r="C1836" i="2"/>
  <c r="B1836" i="2"/>
  <c r="C1832" i="2"/>
  <c r="B1832" i="2"/>
  <c r="C1886" i="2"/>
  <c r="B1886" i="2"/>
  <c r="C1882" i="2"/>
  <c r="B1882" i="2"/>
  <c r="C1936" i="2"/>
  <c r="B1936" i="2"/>
  <c r="C1932" i="2"/>
  <c r="B1932" i="2"/>
  <c r="C1928" i="2"/>
  <c r="B1928" i="2"/>
  <c r="C1924" i="2"/>
  <c r="B1924" i="2"/>
  <c r="C1920" i="2"/>
  <c r="B1920" i="2"/>
  <c r="C1916" i="2"/>
  <c r="B1916" i="2"/>
  <c r="C1912" i="2"/>
  <c r="B1912" i="2"/>
  <c r="C1908" i="2"/>
  <c r="B1908" i="2"/>
  <c r="C1904" i="2"/>
  <c r="B1904" i="2"/>
  <c r="C1900" i="2"/>
  <c r="B1900" i="2"/>
  <c r="C1896" i="2"/>
  <c r="B1896" i="2"/>
  <c r="C1892" i="2"/>
  <c r="B1892" i="2"/>
  <c r="C1888" i="2"/>
  <c r="B1888" i="2"/>
  <c r="C1938" i="2"/>
  <c r="B1938" i="2"/>
  <c r="C2012" i="2"/>
  <c r="B2012" i="2"/>
  <c r="C2008" i="2"/>
  <c r="B2008" i="2"/>
  <c r="C2004" i="2"/>
  <c r="B2004" i="2"/>
  <c r="C2000" i="2"/>
  <c r="B2000" i="2"/>
  <c r="C1996" i="2"/>
  <c r="B1996" i="2"/>
  <c r="C1992" i="2"/>
  <c r="B1992" i="2"/>
  <c r="C1988" i="2"/>
  <c r="B1988" i="2"/>
  <c r="C1984" i="2"/>
  <c r="B1984" i="2"/>
  <c r="C1980" i="2"/>
  <c r="B1980" i="2"/>
  <c r="C1976" i="2"/>
  <c r="B1976" i="2"/>
  <c r="C1972" i="2"/>
  <c r="B1972" i="2"/>
  <c r="C1968" i="2"/>
  <c r="B1968" i="2"/>
  <c r="C1964" i="2"/>
  <c r="B1964" i="2"/>
  <c r="C1960" i="2"/>
  <c r="B1960" i="2"/>
  <c r="C1956" i="2"/>
  <c r="B1956" i="2"/>
  <c r="C1952" i="2"/>
  <c r="B1952" i="2"/>
  <c r="C1948" i="2"/>
  <c r="B1948" i="2"/>
  <c r="C1944" i="2"/>
  <c r="B1944" i="2"/>
  <c r="C2019" i="2"/>
  <c r="B2019" i="2"/>
  <c r="C2015" i="2"/>
  <c r="B2015" i="2"/>
  <c r="C2022" i="2"/>
  <c r="B2022" i="2"/>
  <c r="C2042" i="2"/>
  <c r="B2042" i="2"/>
  <c r="C2038" i="2"/>
  <c r="B2038" i="2"/>
  <c r="C2034" i="2"/>
  <c r="B2034" i="2"/>
  <c r="C2030" i="2"/>
  <c r="B2030" i="2"/>
  <c r="C2026" i="2"/>
  <c r="B2026" i="2"/>
  <c r="C2046" i="2"/>
  <c r="B2046" i="2"/>
  <c r="C2064" i="2"/>
  <c r="B2064" i="2"/>
  <c r="C2060" i="2"/>
  <c r="B2060" i="2"/>
  <c r="C2056" i="2"/>
  <c r="B2056" i="2"/>
  <c r="C2052" i="2"/>
  <c r="B2052" i="2"/>
  <c r="C2069" i="2"/>
  <c r="B2069" i="2"/>
  <c r="C2119" i="2"/>
  <c r="B2119" i="2"/>
  <c r="C2115" i="2"/>
  <c r="B2115" i="2"/>
  <c r="C2111" i="2"/>
  <c r="B2111" i="2"/>
  <c r="C2107" i="2"/>
  <c r="B2107" i="2"/>
  <c r="C2103" i="2"/>
  <c r="B2103" i="2"/>
  <c r="C2099" i="2"/>
  <c r="B2099" i="2"/>
  <c r="C2095" i="2"/>
  <c r="B2095" i="2"/>
  <c r="C2091" i="2"/>
  <c r="B2091" i="2"/>
  <c r="C2087" i="2"/>
  <c r="B2087" i="2"/>
  <c r="C2071" i="2"/>
  <c r="B2071" i="2"/>
  <c r="C2125" i="2"/>
  <c r="B2125" i="2"/>
  <c r="C2167" i="2"/>
  <c r="B2167" i="2"/>
  <c r="C2079" i="2"/>
  <c r="B2079" i="2"/>
  <c r="C2160" i="2"/>
  <c r="B2160" i="2"/>
  <c r="C2157" i="2"/>
  <c r="B2157" i="2"/>
  <c r="C2153" i="2"/>
  <c r="B2153" i="2"/>
  <c r="C2149" i="2"/>
  <c r="B2149" i="2"/>
  <c r="C2145" i="2"/>
  <c r="B2145" i="2"/>
  <c r="C2141" i="2"/>
  <c r="B2141" i="2"/>
  <c r="C2137" i="2"/>
  <c r="B2137" i="2"/>
  <c r="C2133" i="2"/>
  <c r="B2133" i="2"/>
  <c r="C2129" i="2"/>
  <c r="B2129" i="2"/>
  <c r="C2124" i="2"/>
  <c r="B2124" i="2"/>
  <c r="C2174" i="2"/>
  <c r="B2174" i="2"/>
  <c r="C2212" i="2"/>
  <c r="B2212" i="2"/>
  <c r="C2209" i="2"/>
  <c r="B2209" i="2"/>
  <c r="C2205" i="2"/>
  <c r="B2205" i="2"/>
  <c r="C2201" i="2"/>
  <c r="B2201" i="2"/>
  <c r="C2198" i="2"/>
  <c r="B2198" i="2"/>
  <c r="C2263" i="2"/>
  <c r="B2263" i="2"/>
  <c r="C2191" i="2"/>
  <c r="B2191" i="2"/>
  <c r="C2187" i="2"/>
  <c r="B2187" i="2"/>
  <c r="C2183" i="2"/>
  <c r="B2183" i="2"/>
  <c r="C2179" i="2"/>
  <c r="B2179" i="2"/>
  <c r="C2275" i="2"/>
  <c r="B2275" i="2"/>
  <c r="C2271" i="2"/>
  <c r="B2271" i="2"/>
  <c r="C2266" i="2"/>
  <c r="B2266" i="2"/>
  <c r="C2220" i="2"/>
  <c r="B2220" i="2"/>
  <c r="C2280" i="2"/>
  <c r="B2280" i="2"/>
  <c r="C2218" i="2"/>
  <c r="B2218" i="2"/>
  <c r="C2261" i="2"/>
  <c r="B2261" i="2"/>
  <c r="C2257" i="2"/>
  <c r="B2257" i="2"/>
  <c r="C2253" i="2"/>
  <c r="B2253" i="2"/>
  <c r="C2249" i="2"/>
  <c r="B2249" i="2"/>
  <c r="C2245" i="2"/>
  <c r="B2245" i="2"/>
  <c r="C2241" i="2"/>
  <c r="B2241" i="2"/>
  <c r="C2237" i="2"/>
  <c r="B2237" i="2"/>
  <c r="C2233" i="2"/>
  <c r="B2233" i="2"/>
  <c r="C2229" i="2"/>
  <c r="B2229" i="2"/>
  <c r="C2225" i="2"/>
  <c r="B2225" i="2"/>
  <c r="C2221" i="2"/>
  <c r="B2221" i="2"/>
  <c r="C2295" i="2"/>
  <c r="B2295" i="2"/>
  <c r="C2289" i="2"/>
  <c r="B2289" i="2"/>
  <c r="C2283" i="2"/>
  <c r="B2283" i="2"/>
  <c r="C2300" i="2"/>
  <c r="B2300" i="2"/>
  <c r="C2346" i="2"/>
  <c r="B2346" i="2"/>
  <c r="C2342" i="2"/>
  <c r="B2342" i="2"/>
  <c r="C2334" i="2"/>
  <c r="B2334" i="2"/>
  <c r="C2330" i="2"/>
  <c r="B2330" i="2"/>
  <c r="C2322" i="2"/>
  <c r="B2322" i="2"/>
  <c r="C2318" i="2"/>
  <c r="B2318" i="2"/>
  <c r="C2314" i="2"/>
  <c r="B2314" i="2"/>
  <c r="C2310" i="2"/>
  <c r="B2310" i="2"/>
  <c r="C2306" i="2"/>
  <c r="B2306" i="2"/>
  <c r="C2302" i="2"/>
  <c r="B2302" i="2"/>
  <c r="C2379" i="2"/>
  <c r="B2379" i="2"/>
  <c r="C2375" i="2"/>
  <c r="B2375" i="2"/>
  <c r="C2370" i="2"/>
  <c r="B2370" i="2"/>
  <c r="C2366" i="2"/>
  <c r="B2366" i="2"/>
  <c r="C2362" i="2"/>
  <c r="B2362" i="2"/>
  <c r="C2357" i="2"/>
  <c r="B2357" i="2"/>
  <c r="C2353" i="2"/>
  <c r="B2353" i="2"/>
  <c r="C2382" i="2"/>
  <c r="B2382" i="2"/>
  <c r="C2387" i="2"/>
  <c r="B2387" i="2"/>
  <c r="C2397" i="2"/>
  <c r="B2397" i="2"/>
  <c r="C2394" i="2"/>
  <c r="B2394" i="2"/>
  <c r="C2323" i="2"/>
  <c r="B2323" i="2"/>
  <c r="C2392" i="2"/>
  <c r="B2392" i="2"/>
  <c r="C2293" i="2"/>
  <c r="B2293" i="2"/>
  <c r="C2443" i="2"/>
  <c r="B2443" i="2"/>
  <c r="C2435" i="2"/>
  <c r="B2435" i="2"/>
  <c r="C2436" i="2"/>
  <c r="B2436" i="2"/>
  <c r="C2432" i="2"/>
  <c r="B2432" i="2"/>
  <c r="C2427" i="2"/>
  <c r="B2427" i="2"/>
  <c r="C2423" i="2"/>
  <c r="B2423" i="2"/>
  <c r="C2419" i="2"/>
  <c r="B2419" i="2"/>
  <c r="C2415" i="2"/>
  <c r="B2415" i="2"/>
  <c r="C2411" i="2"/>
  <c r="B2411" i="2"/>
  <c r="C2407" i="2"/>
  <c r="B2407" i="2"/>
  <c r="C2403" i="2"/>
  <c r="B2403" i="2"/>
  <c r="C2400" i="2"/>
  <c r="B2400" i="2"/>
  <c r="C2448" i="2"/>
  <c r="B2448" i="2"/>
  <c r="C2450" i="2"/>
  <c r="B2450" i="2"/>
  <c r="C2451" i="2"/>
  <c r="B2451" i="2"/>
  <c r="C2502" i="2"/>
  <c r="B2502" i="2"/>
  <c r="C2498" i="2"/>
  <c r="B2498" i="2"/>
  <c r="C2494" i="2"/>
  <c r="B2494" i="2"/>
  <c r="C2490" i="2"/>
  <c r="B2490" i="2"/>
  <c r="C2486" i="2"/>
  <c r="B2486" i="2"/>
  <c r="C2482" i="2"/>
  <c r="B2482" i="2"/>
  <c r="C2478" i="2"/>
  <c r="B2478" i="2"/>
  <c r="C2474" i="2"/>
  <c r="B2474" i="2"/>
  <c r="C2470" i="2"/>
  <c r="B2470" i="2"/>
  <c r="C2466" i="2"/>
  <c r="B2466" i="2"/>
  <c r="C2462" i="2"/>
  <c r="B2462" i="2"/>
  <c r="C2458" i="2"/>
  <c r="B2458" i="2"/>
  <c r="C2509" i="2"/>
  <c r="B2509" i="2"/>
  <c r="C2874" i="2"/>
  <c r="B2874" i="2"/>
  <c r="C2534" i="2"/>
  <c r="B2534" i="2"/>
  <c r="C2532" i="2"/>
  <c r="B2532" i="2"/>
  <c r="C2542" i="2"/>
  <c r="B2542" i="2"/>
  <c r="C2540" i="2"/>
  <c r="B2540" i="2"/>
  <c r="C2525" i="2"/>
  <c r="B2525" i="2"/>
  <c r="C2518" i="2"/>
  <c r="B2518" i="2"/>
  <c r="C2881" i="2"/>
  <c r="B2881" i="2"/>
  <c r="C2880" i="2"/>
  <c r="B2880" i="2"/>
  <c r="C2871" i="2"/>
  <c r="B2871" i="2"/>
  <c r="C2536" i="2"/>
  <c r="B2536" i="2"/>
  <c r="C2867" i="2"/>
  <c r="B2867" i="2"/>
  <c r="C2865" i="2"/>
  <c r="B2865" i="2"/>
  <c r="C2878" i="2"/>
  <c r="B2878" i="2"/>
  <c r="C2546" i="2"/>
  <c r="B2546" i="2"/>
  <c r="C2583" i="2"/>
  <c r="B2583" i="2"/>
  <c r="C2566" i="2"/>
  <c r="B2566" i="2"/>
  <c r="C2582" i="2"/>
  <c r="B2582" i="2"/>
  <c r="C2084" i="2"/>
  <c r="B2084" i="2"/>
  <c r="C2082" i="2"/>
  <c r="B2082" i="2"/>
  <c r="C2579" i="2"/>
  <c r="B2579" i="2"/>
  <c r="C2547" i="2"/>
  <c r="B2547" i="2"/>
  <c r="C2588" i="2"/>
  <c r="B2588" i="2"/>
  <c r="C2558" i="2"/>
  <c r="B2558" i="2"/>
  <c r="C2075" i="2"/>
  <c r="B2075" i="2"/>
  <c r="C2570" i="2"/>
  <c r="B2570" i="2"/>
  <c r="C2513" i="2"/>
  <c r="B2513" i="2"/>
  <c r="C2576" i="2"/>
  <c r="B2576" i="2"/>
  <c r="C2572" i="2"/>
  <c r="B2572" i="2"/>
  <c r="C2591" i="2"/>
  <c r="B2591" i="2"/>
  <c r="C2598" i="2"/>
  <c r="B2598" i="2"/>
  <c r="C2616" i="2"/>
  <c r="B2616" i="2"/>
  <c r="C2619" i="2"/>
  <c r="B2619" i="2"/>
  <c r="C2612" i="2"/>
  <c r="B2612" i="2"/>
  <c r="C2608" i="2"/>
  <c r="B2608" i="2"/>
  <c r="C2606" i="2"/>
  <c r="B2606" i="2"/>
  <c r="C2624" i="2"/>
  <c r="B2624" i="2"/>
  <c r="C2625" i="2"/>
  <c r="B2625" i="2"/>
  <c r="C2640" i="2"/>
  <c r="B2640" i="2"/>
  <c r="C2635" i="2"/>
  <c r="B2635" i="2"/>
  <c r="C2652" i="2"/>
  <c r="B2652" i="2"/>
  <c r="C2644" i="2"/>
  <c r="B2644" i="2"/>
  <c r="C2655" i="2"/>
  <c r="B2655" i="2"/>
  <c r="C2638" i="2"/>
  <c r="B2638" i="2"/>
  <c r="C2645" i="2"/>
  <c r="B2645" i="2"/>
  <c r="C2660" i="2"/>
  <c r="B2660" i="2"/>
  <c r="C2672" i="2"/>
  <c r="B2672" i="2"/>
  <c r="C2670" i="2"/>
  <c r="B2670" i="2"/>
  <c r="C2666" i="2"/>
  <c r="B2666" i="2"/>
  <c r="B2749" i="2"/>
  <c r="C2749" i="2"/>
  <c r="B2708" i="2"/>
  <c r="C2708" i="2"/>
  <c r="B2746" i="2"/>
  <c r="C2746" i="2"/>
  <c r="B2765" i="2"/>
  <c r="C2765" i="2"/>
  <c r="B2733" i="2"/>
  <c r="C2733" i="2"/>
  <c r="B2757" i="2"/>
  <c r="C2757" i="2"/>
  <c r="B2764" i="2"/>
  <c r="C2764" i="2"/>
  <c r="B2762" i="2"/>
  <c r="C2762" i="2"/>
  <c r="B2761" i="2"/>
  <c r="C2761" i="2"/>
  <c r="B2790" i="2"/>
  <c r="C2790" i="2"/>
  <c r="B2785" i="2"/>
  <c r="C2785" i="2"/>
  <c r="B2789" i="2"/>
  <c r="C2789" i="2"/>
  <c r="B2814" i="2"/>
  <c r="C2814" i="2"/>
  <c r="B2817" i="2"/>
  <c r="C2817" i="2"/>
  <c r="B2797" i="2"/>
  <c r="C2797" i="2"/>
  <c r="B2795" i="2"/>
  <c r="C2795" i="2"/>
  <c r="B2767" i="2"/>
  <c r="C2767" i="2"/>
  <c r="B2771" i="2"/>
  <c r="C2771" i="2"/>
  <c r="B2815" i="2"/>
  <c r="C2815" i="2"/>
  <c r="B2792" i="2"/>
  <c r="C2792" i="2"/>
  <c r="B2819" i="2"/>
  <c r="C2819" i="2"/>
  <c r="B2834" i="2"/>
  <c r="C2834" i="2"/>
  <c r="B2830" i="2"/>
  <c r="C2830" i="2"/>
  <c r="B2803" i="2"/>
  <c r="C2803" i="2"/>
  <c r="B2855" i="2"/>
  <c r="C2855" i="2"/>
  <c r="B2851" i="2"/>
  <c r="C2851" i="2"/>
  <c r="B2847" i="2"/>
  <c r="C2847" i="2"/>
  <c r="B2860" i="2"/>
  <c r="C2860" i="2"/>
  <c r="B2786" i="2"/>
  <c r="B2802" i="2"/>
  <c r="B2671" i="2"/>
  <c r="C2671" i="2"/>
  <c r="B2693" i="2"/>
  <c r="C2693" i="2"/>
  <c r="B2727" i="2"/>
  <c r="C2727" i="2"/>
  <c r="B2738" i="2"/>
  <c r="B2724" i="2"/>
  <c r="B2728" i="2"/>
  <c r="B2784" i="2"/>
  <c r="B2768" i="2"/>
  <c r="B2664" i="2"/>
  <c r="B2818" i="2"/>
  <c r="B2833" i="2"/>
  <c r="B2854" i="2"/>
  <c r="B2859" i="2"/>
  <c r="B2720" i="2"/>
  <c r="B2737" i="2"/>
  <c r="B2753" i="2"/>
  <c r="B2779" i="2"/>
  <c r="B2816" i="2"/>
  <c r="B2800" i="2"/>
  <c r="B2791" i="2"/>
  <c r="B2829" i="2"/>
  <c r="B2850" i="2"/>
  <c r="B2707" i="2"/>
  <c r="B2730" i="2"/>
  <c r="B2744" i="2"/>
  <c r="B2782" i="2"/>
  <c r="B2758" i="2"/>
  <c r="B2806" i="2"/>
  <c r="B2837" i="2"/>
  <c r="B2697" i="2"/>
  <c r="B2665" i="2"/>
  <c r="B2668" i="2"/>
  <c r="B2694" i="2"/>
  <c r="B2705" i="2"/>
  <c r="B2740" i="2"/>
  <c r="B2750" i="2"/>
  <c r="B2713" i="2"/>
  <c r="B2717" i="2"/>
  <c r="B2736" i="2"/>
  <c r="B2739" i="2"/>
  <c r="B2719" i="2"/>
  <c r="B2716" i="2"/>
  <c r="B2748" i="2"/>
  <c r="B2752" i="2"/>
  <c r="B2735" i="2"/>
  <c r="B2760" i="2"/>
  <c r="B2770" i="2"/>
  <c r="B2774" i="2"/>
  <c r="B2766" i="2"/>
  <c r="B2787" i="2"/>
  <c r="B2662" i="2"/>
  <c r="B2807" i="2"/>
  <c r="B2798" i="2"/>
  <c r="B2788" i="2"/>
  <c r="B2801" i="2"/>
  <c r="B2823" i="2"/>
  <c r="B2794" i="2"/>
  <c r="B2821" i="2"/>
  <c r="B2825" i="2"/>
  <c r="B2836" i="2"/>
  <c r="B2832" i="2"/>
  <c r="B2805" i="2"/>
  <c r="B2828" i="2"/>
  <c r="B2853" i="2"/>
  <c r="B2849" i="2"/>
  <c r="B2845" i="2"/>
  <c r="B2702" i="2"/>
  <c r="B2656" i="2"/>
  <c r="B2709" i="2"/>
  <c r="B2747" i="2"/>
  <c r="B2721" i="2"/>
  <c r="B2723" i="2"/>
  <c r="B2732" i="2"/>
  <c r="B2745" i="2"/>
  <c r="B2756" i="2"/>
  <c r="B2775" i="2"/>
  <c r="B2783" i="2"/>
  <c r="B2781" i="2"/>
  <c r="B2780" i="2"/>
  <c r="B2811" i="2"/>
  <c r="B2809" i="2"/>
  <c r="B2820" i="2"/>
  <c r="B2839" i="2"/>
  <c r="B2804" i="2"/>
  <c r="B2827" i="2"/>
  <c r="B2848" i="2"/>
  <c r="B2844" i="2"/>
  <c r="B2722" i="2"/>
  <c r="B2731" i="2"/>
  <c r="B2754" i="2"/>
  <c r="B2741" i="2"/>
  <c r="B2778" i="2"/>
  <c r="B2772" i="2"/>
  <c r="B2808" i="2"/>
  <c r="B2838" i="2"/>
  <c r="B2826" i="2"/>
  <c r="B2843" i="2"/>
  <c r="B2657" i="2"/>
  <c r="B2703" i="2"/>
  <c r="B2686" i="2"/>
  <c r="B2691" i="2"/>
  <c r="B2682" i="2"/>
  <c r="B2683" i="2"/>
  <c r="B2679" i="2"/>
  <c r="B2689" i="2"/>
  <c r="B2681" i="2"/>
  <c r="B2710" i="2"/>
  <c r="B2725" i="2"/>
  <c r="B29" i="8"/>
  <c r="E31"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<sst xmlns="http://schemas.openxmlformats.org/spreadsheetml/2006/main" count="17906" uniqueCount="817">
  <si>
    <t>FECHA</t>
  </si>
  <si>
    <t>Year</t>
  </si>
  <si>
    <t>CONCEPTO</t>
  </si>
  <si>
    <t>DEPORTISTA</t>
  </si>
  <si>
    <t>CLIENTE</t>
  </si>
  <si>
    <t>CUENTA (IN)</t>
  </si>
  <si>
    <t>CUENTA (OUT)</t>
  </si>
  <si>
    <t>VALOR (IN)</t>
  </si>
  <si>
    <t>VALOR (OUT)</t>
  </si>
  <si>
    <t>SALDO EFECTIVO</t>
  </si>
  <si>
    <t>FACTURA</t>
  </si>
  <si>
    <t>OBSERVACIONES</t>
  </si>
  <si>
    <t>SourceFile</t>
  </si>
  <si>
    <t>DIA</t>
  </si>
  <si>
    <t>Saldo Inicial En Caja</t>
  </si>
  <si>
    <t>CxC 2019</t>
  </si>
  <si>
    <t>Becas Resultados 2019 (100%) (ENE)</t>
  </si>
  <si>
    <t>Pago Matricula 100%</t>
  </si>
  <si>
    <t>Beca 2do Hermanos (20%) (ENE)</t>
  </si>
  <si>
    <t>Pago Mensualidad (ENE)</t>
  </si>
  <si>
    <t>Apoyo Gimnasio (Crossfit) (ENE)</t>
  </si>
  <si>
    <t>Afiliacion Anual Liga 2020 (LINAVALLE)</t>
  </si>
  <si>
    <t>Pago Nomina (ENE)</t>
  </si>
  <si>
    <t>Becas Resultados 2019 (100%) (FEB)</t>
  </si>
  <si>
    <t>Abono Mensualidad (FEB)</t>
  </si>
  <si>
    <t>Beca 2do Hermanos (20%) (FEB)</t>
  </si>
  <si>
    <t>Pago Mensualidad (FEB)</t>
  </si>
  <si>
    <t>Pago Mensualidad (NOV,DIC 2019) (CxC)</t>
  </si>
  <si>
    <t>Abono a Compra de Uniformes (GIMAO)</t>
  </si>
  <si>
    <t>Compra de 1000 Volantes Publicitarios</t>
  </si>
  <si>
    <t>Compra de Espadadrapo</t>
  </si>
  <si>
    <t>Compra de Hielo para Recuperacion</t>
  </si>
  <si>
    <t>Compra Postres para Deportistas (Medellin Chequeo)</t>
  </si>
  <si>
    <t>Parqueadero y Estampillas Certificado (SEC DEP)</t>
  </si>
  <si>
    <t>Pago Nomina (FEB)</t>
  </si>
  <si>
    <t>Apoyo Ficha Fecna (3) y Seguros (5) 2020</t>
  </si>
  <si>
    <t>Becas Resultados 2019 (100%) (MAR)</t>
  </si>
  <si>
    <t>Beca 2do Hermanos (20%) (MAR)</t>
  </si>
  <si>
    <t>Pago Media Mensualidad (MAR)</t>
  </si>
  <si>
    <t>Pago Nomina (MAR)</t>
  </si>
  <si>
    <t>Becas Resultados 2019 (100%) (ABR)</t>
  </si>
  <si>
    <t>Pago Mensualidad COVID (ABR)</t>
  </si>
  <si>
    <t>Debe Matricula 75%</t>
  </si>
  <si>
    <t>Pago Matricula 75%</t>
  </si>
  <si>
    <t>Pago Nomina (ABR)</t>
  </si>
  <si>
    <t>Becas Resultados 2019 (100%) (MAY)</t>
  </si>
  <si>
    <t>Pago Mensualidad COVID (MAY)</t>
  </si>
  <si>
    <t>Pago Nomina (MAY)</t>
  </si>
  <si>
    <t>Becas Resultados 2019 (100%) (JUN)</t>
  </si>
  <si>
    <t>Pago Mensualidad COVID (JUN)</t>
  </si>
  <si>
    <t>Pago Nomina (JUN)</t>
  </si>
  <si>
    <t>Auxilio Entrenador</t>
  </si>
  <si>
    <t>Becas Resultados 2019 (100%) (JUL)</t>
  </si>
  <si>
    <t>Pago Mensualidad COVID (JUL)</t>
  </si>
  <si>
    <t>Pago Nomina (JUL)</t>
  </si>
  <si>
    <t>Pago Software Contable (Alegra)</t>
  </si>
  <si>
    <t>Becas Resultados 2019 (100%) (AGO)</t>
  </si>
  <si>
    <t>Pago Mensualidad COVID (AGO)</t>
  </si>
  <si>
    <t>Pago Nomina (AGO)</t>
  </si>
  <si>
    <t>Becas Resultados 2019 (100%) (SEP)</t>
  </si>
  <si>
    <t>Pago Mensualidad COVID (SEP)</t>
  </si>
  <si>
    <t>Pago Nomina (SEP)</t>
  </si>
  <si>
    <t>Becas Resultados 2019 (100%) (OCT)</t>
  </si>
  <si>
    <t>Pago Mensualidad COVID (OCT)</t>
  </si>
  <si>
    <t>Pago Nomina (OCT)</t>
  </si>
  <si>
    <t xml:space="preserve">Compra de Anchetas Para el Dia del Niño </t>
  </si>
  <si>
    <t>Becas Resultados 2019 (100%) (NOV)</t>
  </si>
  <si>
    <t>Debe Mensualidad COVID (NOV)</t>
  </si>
  <si>
    <t>Pago Mensualidad COVID (NOV)</t>
  </si>
  <si>
    <t>Pago Ingreso Deportistas (13 deportistas)</t>
  </si>
  <si>
    <t>Pago Ingreso Deportistas (8 deportistas)</t>
  </si>
  <si>
    <t>Pago Ingreso Deportistas (14 deportistas)</t>
  </si>
  <si>
    <t>Pago Ingreso Deportistas (12 deportistas)</t>
  </si>
  <si>
    <t>Pago Ingreso Deportistas (9 deportistas)</t>
  </si>
  <si>
    <t>Pago Ingreso Deportistas (11 deportistas)</t>
  </si>
  <si>
    <t>Pago Ingreso Deportistas (10 deportistas)</t>
  </si>
  <si>
    <t>Pago Ingreso Deportistas x Semana (67 entradas)</t>
  </si>
  <si>
    <t>Compra de Guantes para Halar</t>
  </si>
  <si>
    <t>Pago Nomina (NOV)</t>
  </si>
  <si>
    <t>Becas Resultados 2019 (100%) (DIC)</t>
  </si>
  <si>
    <t>Debe Mensualidad COVID (DIC)</t>
  </si>
  <si>
    <t>Pago Mensualidad COVID (DIC)</t>
  </si>
  <si>
    <t>Pago Ingreso Deportistas x Semana (33 entradas)</t>
  </si>
  <si>
    <t>Compra de Airtrack (Peana Inflable) USD $547</t>
  </si>
  <si>
    <t>Costo Traida de la Peana USD $80</t>
  </si>
  <si>
    <t>Compra de Airtrack (Peana Inflable) USD $737</t>
  </si>
  <si>
    <t>Pago Ingreso Deportistas x Semana (59 entradas)</t>
  </si>
  <si>
    <t>Pago Ingreso Deportistas x Semana (7 entradas)</t>
  </si>
  <si>
    <t>Pago Nomina (DIC)</t>
  </si>
  <si>
    <t>CxC 2020</t>
  </si>
  <si>
    <t>Uniforme GIMAO</t>
  </si>
  <si>
    <t>Beca Resultados 2019 (100%) (ENE)</t>
  </si>
  <si>
    <t>Pago Mensualidad Alto Rendimiento (100%) (ENE)</t>
  </si>
  <si>
    <t>Pago Mensualidad Formacion (80%) (ENE)</t>
  </si>
  <si>
    <t>Beca Hermandad 2020 (20%) (ENE)</t>
  </si>
  <si>
    <t>Pago Mensualidad Alto Rendimiento (68%) (ENE)</t>
  </si>
  <si>
    <t>Descuento por Inasistencia con Excusa (32%) (ENE)</t>
  </si>
  <si>
    <t>Pago Mensualidad Formacion (60%) (ENE)</t>
  </si>
  <si>
    <t>Beca Hermandad 2020 (40%) (ENE)</t>
  </si>
  <si>
    <t>Pago Mensualidad Alto Rendimiento (84%) (ENE)</t>
  </si>
  <si>
    <t>Descuento por Inasistencia con Excusa (16%) (ENE)</t>
  </si>
  <si>
    <t>Pago Mensualidad Formacion (100%) (ENE)</t>
  </si>
  <si>
    <t>Beca Resultados 2019 (100%) (FEB)</t>
  </si>
  <si>
    <t>Pago Mensualidad Alto Rendimiento (60%) (FEB)</t>
  </si>
  <si>
    <t>Descuento por Inasistencia con Excusa (40%) (FEB)</t>
  </si>
  <si>
    <t>Pago Mensualidad Formacion (80%) (FEB)</t>
  </si>
  <si>
    <t>Beca Hermandad 2020 (20%) (FEB)</t>
  </si>
  <si>
    <t>Pago Mensualidad Alto Rendimiento (100%) (FEB)</t>
  </si>
  <si>
    <t>Pago Mensualidad Formacion (60%) (FEB)</t>
  </si>
  <si>
    <t>Beca Hermandad 2020 (40%) (FEB)</t>
  </si>
  <si>
    <t>Pago Mensualidad Formacion (100%) (FEB)</t>
  </si>
  <si>
    <t>Pago Apoyo Mensualidad Gimnasia (FEB)</t>
  </si>
  <si>
    <t>Pago Cuota de Manejo Davivienda (DIC-ENE-FEB)</t>
  </si>
  <si>
    <t>Pago Intereses Compra Peana (DIC-ENE)</t>
  </si>
  <si>
    <t>Devolucion de Compra de Peana $737 USD</t>
  </si>
  <si>
    <t>Costos de envio Devolucion de Peana $100 USD</t>
  </si>
  <si>
    <t>Devolucion Mensualidad AGO-SEP-OCT-NOV-DIC 2020</t>
  </si>
  <si>
    <t>Beca Resultados 2019 (100%) (MAR)</t>
  </si>
  <si>
    <t>Pago Mensualidad Alto Rendimiento (50%) (MAR)</t>
  </si>
  <si>
    <t>Descuento por Excusa Medica (50%) (MAR)</t>
  </si>
  <si>
    <t>Pago Mensualidad Formacion (80%) (MAR)</t>
  </si>
  <si>
    <t>Beca Hermandad 2020 (20%) (MAR)</t>
  </si>
  <si>
    <t>Pago Mensualidad Alto Rendimiento (100%) (MAR)</t>
  </si>
  <si>
    <t>Pago Mensualidad Formacion (60%) (MAR)</t>
  </si>
  <si>
    <t>Beca Hermandad 2020 (40%) (MAR)</t>
  </si>
  <si>
    <t>Pago Mensualidad Formacion (100%) (MAR)</t>
  </si>
  <si>
    <t>Pago Apoyo Mensualidad Gimnasia (MAR)</t>
  </si>
  <si>
    <t>Compra de Refrigerios para Revision Tecnica</t>
  </si>
  <si>
    <t>Compra de Lechonas para entrenadores y directivos</t>
  </si>
  <si>
    <t>Pago Ficha FECNA 2021 (4+17=21 Deportistas)</t>
  </si>
  <si>
    <t>Gastos Financieros por Transferencia a otros bancos</t>
  </si>
  <si>
    <t>Pago Cuota de Manejo Davivienda (MAR)</t>
  </si>
  <si>
    <t>Abono Vestidos de Baño Natare (22 prendas)</t>
  </si>
  <si>
    <t>Abono Uniformes</t>
  </si>
  <si>
    <t>Pago Tiquete CLO-MDE-CLO de Miguel (Entrenador)</t>
  </si>
  <si>
    <t>Beca Resultados 2019 (100%) (ABR)</t>
  </si>
  <si>
    <t>Pago Mensualidad Alto Rendimiento (50%) (ABR)</t>
  </si>
  <si>
    <t>Descuento por Excusa Medica (50%) (ABR)</t>
  </si>
  <si>
    <t>Pago Mensualidad Formacion (80%) (ABR)</t>
  </si>
  <si>
    <t>Beca Hermandad 2020 (20%) (ABR)</t>
  </si>
  <si>
    <t>Pago Mensualidad Alto Rendimiento (100%) (ABR)</t>
  </si>
  <si>
    <t>Pago Mensualidad Formacion (60%) (ABR)</t>
  </si>
  <si>
    <t>Beca Hermandad 2020 (40%) (ABR)</t>
  </si>
  <si>
    <t>Pago Mensualidad Formacion (100%) (ABR)</t>
  </si>
  <si>
    <t>Pago Apoyo Mensualidad Gimnasia (ABR)</t>
  </si>
  <si>
    <t>Pago Refrigerios InterClubes Juvenil</t>
  </si>
  <si>
    <t>Pago Liderman Trabajos Varios</t>
  </si>
  <si>
    <t>Pago Contadora (Declaracion de Renta 2020)</t>
  </si>
  <si>
    <t>Pago de Uniformes (Talla Pequeña)</t>
  </si>
  <si>
    <t>Pago de Vestido de Baño (Varon)</t>
  </si>
  <si>
    <t>Pago de Uniformes (Talla Grande)</t>
  </si>
  <si>
    <t>Pago de Vestido de Baño (Dama)</t>
  </si>
  <si>
    <t>Pago Refrigerios InterClubes Infantil</t>
  </si>
  <si>
    <t>Pago Coach Deportiva</t>
  </si>
  <si>
    <t>Pago Cuota de Manejo Davivienda (ABR)</t>
  </si>
  <si>
    <t>Beca Resultados 2019 (100%) (MAY)</t>
  </si>
  <si>
    <t>Pago Mensualidad Formacion (80%) (MAY)</t>
  </si>
  <si>
    <t>Beca Hermandad 2020 (20%) (MAY)</t>
  </si>
  <si>
    <t>Pago Mensualidad Alto Rendimiento (100%) (MAY)</t>
  </si>
  <si>
    <t>Pago Mensualidad Formacion (100%) (MAY)</t>
  </si>
  <si>
    <t>Beca Resultados 2019 (100%) (JUN)</t>
  </si>
  <si>
    <t>Pago Mensualidad Alto Rendimiento (50%) (JUN)</t>
  </si>
  <si>
    <t>Descuento por Excusa Medica (50%) (JUN)</t>
  </si>
  <si>
    <t>Pago Mensualidad Alto Rendimiento (100%) (JUN)</t>
  </si>
  <si>
    <t>Pago Mensualidad Formacion (80%) (JUN)</t>
  </si>
  <si>
    <t>Beca Hermandad 2020 (20%) (JUN)</t>
  </si>
  <si>
    <t>Pago Mensualidad Formacion (100%) (JUN)</t>
  </si>
  <si>
    <t>Pago Apoyo Mensualidad Gimnasia (JUN)</t>
  </si>
  <si>
    <t>Pago Inscripcion y Pruebas InterClubes 2021</t>
  </si>
  <si>
    <t>Pruebas InterClubes 2021 - Pereira</t>
  </si>
  <si>
    <t>Beca Resultados 2019 (100%) (JUL)</t>
  </si>
  <si>
    <t>Pago Mensualidad Alto Rendimiento (50%) (JUL)</t>
  </si>
  <si>
    <t>Descuento por Excusa Medica (50%) (JUL)</t>
  </si>
  <si>
    <t>Pago Mensualidad Alto Rendimiento (100%) (JUL)</t>
  </si>
  <si>
    <t>Pago Mensualidad Formacion (80%) (JUL)</t>
  </si>
  <si>
    <t>Beca Hermandad 2020 (20%) (JUL)</t>
  </si>
  <si>
    <t>Pago Mensualidad Formacion (50%) (JUL)</t>
  </si>
  <si>
    <t>Pago Mensualidad Formacion (100%) (JUL)</t>
  </si>
  <si>
    <t>Pago Apoyo Mensualidad Gimnasia (JUL)</t>
  </si>
  <si>
    <t>Pago Matricula 50%</t>
  </si>
  <si>
    <t>Pago Cuota de Manejo Davivienda (JUL)</t>
  </si>
  <si>
    <t>Pago al Club Alcatraz JUN y JUL 1 Deportista</t>
  </si>
  <si>
    <t>Pago Apoyo Entrenadores (Cucuta)</t>
  </si>
  <si>
    <t>Pago Refrigerios Festival Novatos I</t>
  </si>
  <si>
    <t>Beca Resultados 2019 (100%) (AGO)</t>
  </si>
  <si>
    <t>Pago Mensualidad Alto Rendimiento (50%) (AGO)</t>
  </si>
  <si>
    <t>Descuento por Excusa Medica (50%) (AGO)</t>
  </si>
  <si>
    <t>Pago Mensualidad Alto Rendimiento (100%) (AGO)</t>
  </si>
  <si>
    <t>Pago Mensualidad Formacion (80%) (AGO)</t>
  </si>
  <si>
    <t>Beca Hermandad 2020 (20%) (AGO)</t>
  </si>
  <si>
    <t>Pago Mensualidad Formacion (100%) (AGO)</t>
  </si>
  <si>
    <t>Pago Apoyo Mensualidad Gimnasia (AGO)</t>
  </si>
  <si>
    <t>Beca Resultados 2019 (100%) (SEP)</t>
  </si>
  <si>
    <t>Pago Mensualidad Formacion (100%) (SEP)</t>
  </si>
  <si>
    <t>Pago Mensualidad Formacion (80%) (SEP)</t>
  </si>
  <si>
    <t>Beca Hermandad 2020 (20%) (SEP)</t>
  </si>
  <si>
    <t>Pago Mensualidad Alto Rendimiento (50%) (SEP)</t>
  </si>
  <si>
    <t>Descuento por Excusa Medica (50%) (SEP)</t>
  </si>
  <si>
    <t>Pago Mensualidad Alto Rendimiento (100%) (SEP)</t>
  </si>
  <si>
    <t>Pago Matricula 25%</t>
  </si>
  <si>
    <t>Pago Apoyo Mensualidad Gimnasia (SEP)</t>
  </si>
  <si>
    <t>Beca Resultados 2019 (100%) (OCT)</t>
  </si>
  <si>
    <t>Pago Mensualidad Formacion (100%) (OCT)</t>
  </si>
  <si>
    <t>Pago Mensualidad Alto Rendimiento (50%) (OCT)</t>
  </si>
  <si>
    <t>Descuento por Excusa Medica (50%) (OCT)</t>
  </si>
  <si>
    <t>Pago Mensualidad Alto Rendimiento (100%) (OCT)</t>
  </si>
  <si>
    <t>Pago Mensualidad Formacion (80%) (OCT)</t>
  </si>
  <si>
    <t>Beca Hermandad 2020 (20%) (OCT)</t>
  </si>
  <si>
    <t>Pago Apoyo Mensualidad Gimnasia (OCT)</t>
  </si>
  <si>
    <t>Beca Resultados 2019 (100%) (NOV)</t>
  </si>
  <si>
    <t>Pago Mensualidad ESPECIAL (NOV)</t>
  </si>
  <si>
    <t>Pago Salon EVENTO FIN DE AÑO + Limpieza</t>
  </si>
  <si>
    <t>Pendon Grande</t>
  </si>
  <si>
    <t>Pago Certificados Premios</t>
  </si>
  <si>
    <t>Pago Trofeos Premios</t>
  </si>
  <si>
    <t>Beca Resultados 2019 (100%) (DIC)</t>
  </si>
  <si>
    <t>Pago Mensualidad ESPECIAL (DIC)</t>
  </si>
  <si>
    <t>Otros Ajustes</t>
  </si>
  <si>
    <t>Ajuste Contable</t>
  </si>
  <si>
    <t>CxC 2021</t>
  </si>
  <si>
    <t>Matricula 2022 (100%)</t>
  </si>
  <si>
    <t>Matricula Afiliado Honorario</t>
  </si>
  <si>
    <t>Beca Fundadores AR (100%) ENE</t>
  </si>
  <si>
    <t>Mensualidad FOR (80%) ENE</t>
  </si>
  <si>
    <t>Beca Hermandad (20%) ENE</t>
  </si>
  <si>
    <t>Mensualidad AR (100%) ENE</t>
  </si>
  <si>
    <t>Mensualidad FOR (100%) ENE</t>
  </si>
  <si>
    <t>Apoyo Pago Gimnasia ENE</t>
  </si>
  <si>
    <t>Pago Nomina ENE</t>
  </si>
  <si>
    <t>Beca Fundadores AR (100%) FEB</t>
  </si>
  <si>
    <t>Mensualidad FOR (80%) FEB</t>
  </si>
  <si>
    <t>Beca Hermandad (20%) FEB</t>
  </si>
  <si>
    <t>Mensualidad AR (100%) FEB</t>
  </si>
  <si>
    <t>Mensualidad FOR (100%) FEB</t>
  </si>
  <si>
    <t>Apoyo Pago Gimnasia FEB</t>
  </si>
  <si>
    <t>Compra de Implementacion Variada</t>
  </si>
  <si>
    <t>Pago ANUALIDAD LINAVALLE 2022</t>
  </si>
  <si>
    <t>Pago FICHA FECNA (21 Atletas) 2022</t>
  </si>
  <si>
    <t>Pago Nomina FEB</t>
  </si>
  <si>
    <t>Gastos Financieros</t>
  </si>
  <si>
    <t>Beca Fundadores AR (100%) MAR</t>
  </si>
  <si>
    <t>Mensualidad FOR (80%) MAR</t>
  </si>
  <si>
    <t>Beca Hermandad (20%) MAR</t>
  </si>
  <si>
    <t>Mensualidad AR (100%) MAR</t>
  </si>
  <si>
    <t>Mensualidad FOR (50%) MAR</t>
  </si>
  <si>
    <t>Mensualidad FOR (100%) MAR</t>
  </si>
  <si>
    <t>Apoyo Pago Gimnasia MAR</t>
  </si>
  <si>
    <t>Soporte Barra</t>
  </si>
  <si>
    <t>Compra de Pesas Tobilleras</t>
  </si>
  <si>
    <t>Dulces Dia de La Mujer</t>
  </si>
  <si>
    <t>Pago Materiales Cinturon de Vueltas</t>
  </si>
  <si>
    <t>Pago de Pegante Colchonetas</t>
  </si>
  <si>
    <t>Pago Chequeo InterClubes Juvenil</t>
  </si>
  <si>
    <t xml:space="preserve">Pago Inscripcion InterClubes Juvenil </t>
  </si>
  <si>
    <t>Pago Pruebas 4 Atletas InterClubs Juvenil</t>
  </si>
  <si>
    <t>Chequeo InterClubes Juvenil - LinaValle</t>
  </si>
  <si>
    <t>Pago Nomina MAR</t>
  </si>
  <si>
    <t>Abono para tela de uniformes y compra de Camiseta</t>
  </si>
  <si>
    <t>Buzo con Capucha (Uniforme)</t>
  </si>
  <si>
    <t>Beca Fundadores AR (100%) ABR</t>
  </si>
  <si>
    <t>Mensualidad FOR (80%) ABR</t>
  </si>
  <si>
    <t>Beca Hermandad (20%) ABR</t>
  </si>
  <si>
    <t>Mensualidad AR (100%) ABR</t>
  </si>
  <si>
    <t>Mensualidad FOR (100%) ABR</t>
  </si>
  <si>
    <t>Apoyo Pago Gimnasia ABR</t>
  </si>
  <si>
    <t>Pago Contador Declaracion de Renta</t>
  </si>
  <si>
    <t>Hidratacion InterClubes Juvenil</t>
  </si>
  <si>
    <t>Refrigerios InterClubes Juvenil</t>
  </si>
  <si>
    <t>Pago de Pruebas InterClubes Juvenil 2022</t>
  </si>
  <si>
    <t>Hidratacion InterClubes Abierto</t>
  </si>
  <si>
    <t>Refrigerios InterClubes Abierto</t>
  </si>
  <si>
    <t>Gasto transporte y medicamentos</t>
  </si>
  <si>
    <t>Apoyo Entrenador</t>
  </si>
  <si>
    <t>Pago Nomina ABR</t>
  </si>
  <si>
    <t>Beca Fundadores AR (100%) MAY</t>
  </si>
  <si>
    <t>Mensualidad FOR (80%) MAY</t>
  </si>
  <si>
    <t>Beca Hermandad (20%) MAY</t>
  </si>
  <si>
    <t>Mensualidad AR (100%) MAY</t>
  </si>
  <si>
    <t>Mensualidad FOR (100%) MAY</t>
  </si>
  <si>
    <t>Apoyo Pago Gimnasia MAY</t>
  </si>
  <si>
    <t>Compra de Vestido de Baños (Medallas de Oro)</t>
  </si>
  <si>
    <t>Pago Nomina MAY</t>
  </si>
  <si>
    <t>Pago Inscripcion InterClubes Abierta</t>
  </si>
  <si>
    <t>Pago Pruebas 4 Atletas InterClubes Abierta</t>
  </si>
  <si>
    <t>Pago de Pruebas InterClubes Abierta 2022</t>
  </si>
  <si>
    <t>Beca Fundadores AR (100%) JUN</t>
  </si>
  <si>
    <t>Mensualidad FOR (80%) JUN</t>
  </si>
  <si>
    <t>Beca Hermandad (20%) JUN</t>
  </si>
  <si>
    <t>Mensualidad AR (100%) JUN</t>
  </si>
  <si>
    <t>Mensualidad FOR (100%) JUN</t>
  </si>
  <si>
    <t>Apoyo Pago Gimnasia JUN</t>
  </si>
  <si>
    <t>Refrigerios InterClubes Infantil</t>
  </si>
  <si>
    <t>Hidratacion InterClubes Infantil</t>
  </si>
  <si>
    <t>Refrigerios Festival Novatos</t>
  </si>
  <si>
    <t>Pago Nomina JUN</t>
  </si>
  <si>
    <t>Pantaloneta de Baño Hombre</t>
  </si>
  <si>
    <t>Pago Inscripcion InterClubes Infantil</t>
  </si>
  <si>
    <t>Pago Pruebas 6 Atletas InterClubes Infantil</t>
  </si>
  <si>
    <t>Pago de Pruebas InterClubes Infantil 2022</t>
  </si>
  <si>
    <t>Beca Fundadores AR (100%) JUL</t>
  </si>
  <si>
    <t>Mensualidad FOR (80%) JUL</t>
  </si>
  <si>
    <t>Beca Hermandad (20%) JUL</t>
  </si>
  <si>
    <t>Mensualidad AR (100%) JUL</t>
  </si>
  <si>
    <t>Mensualidad FOR (50%) JUL</t>
  </si>
  <si>
    <t>Excusa (50%) JUL</t>
  </si>
  <si>
    <t>Mensualidad FOR (100%) JUL</t>
  </si>
  <si>
    <t>Apoyo Pago Gimnasia JUL</t>
  </si>
  <si>
    <t>Pago Nomina JUL</t>
  </si>
  <si>
    <t>Beca Fundadores AR (100%) AGO</t>
  </si>
  <si>
    <t>Mensualidad FOR (80%) AGO</t>
  </si>
  <si>
    <t>Beca Hermandad (20%) AGO</t>
  </si>
  <si>
    <t>Mensualidad AR (100%) AGO</t>
  </si>
  <si>
    <t>Mensualidad FOR (100%) AGO</t>
  </si>
  <si>
    <t>Apoyo Pago Gimnasia AGO</t>
  </si>
  <si>
    <t>Pago Nomina AGO</t>
  </si>
  <si>
    <t>Beca Fundadores AR (100%) SEP</t>
  </si>
  <si>
    <t>Mensualidad FOR (80%) SEP</t>
  </si>
  <si>
    <t>Beca Hermandad (20%) SEP</t>
  </si>
  <si>
    <t>Mensualidad AR (100%) SEP</t>
  </si>
  <si>
    <t>Mensualidad FOR (100%) SEP</t>
  </si>
  <si>
    <t>Apoyo Pago Gimnasia SEP</t>
  </si>
  <si>
    <t>Chequeo InterLigas Infantil - LinaValle</t>
  </si>
  <si>
    <t>Pago Chequeo InterLigas Infantil</t>
  </si>
  <si>
    <t>Pago Nomina SEPT</t>
  </si>
  <si>
    <t>Beca Fundadores AR (100%) OCT</t>
  </si>
  <si>
    <t>Mensualidad FOR (80%) OCT</t>
  </si>
  <si>
    <t>Beca Hermandad (20%) OCT</t>
  </si>
  <si>
    <t>Mensualidad AR (100%) OCT</t>
  </si>
  <si>
    <t>Mensualidad FOR (100%) OCT</t>
  </si>
  <si>
    <t>Apoyo Pago Gimnasia OCT</t>
  </si>
  <si>
    <t>Gasto en Cajitornado "Cumpleaños"</t>
  </si>
  <si>
    <t>Gasto en "Dia de los niños"</t>
  </si>
  <si>
    <t>Apoyo Entrenador (Viaje a Capacitacion)</t>
  </si>
  <si>
    <t>Pago Nomina OCT</t>
  </si>
  <si>
    <t>Beca Fundadores AR (100%) NOV</t>
  </si>
  <si>
    <t>Mensualidad FOR (80%) NOV</t>
  </si>
  <si>
    <t>Beca Hermandad (20%) NOV</t>
  </si>
  <si>
    <t>Mensualidad AR (100%) NOV</t>
  </si>
  <si>
    <t>Mensualidad FOR (100%) NOV</t>
  </si>
  <si>
    <t>Apoyo Pago Gimnasia NOV</t>
  </si>
  <si>
    <t>Gasto Refrigerios Festival Novatos</t>
  </si>
  <si>
    <t>Apoyo Entrenadora Festival Novatos</t>
  </si>
  <si>
    <t>Pago Nomina NOV</t>
  </si>
  <si>
    <t>Pago Nomina NOV (Daniel H)</t>
  </si>
  <si>
    <t>Beca Fundadores AR (100%) DIC</t>
  </si>
  <si>
    <t>Mensualidad FOR (80%) DIC</t>
  </si>
  <si>
    <t>Beca Hermandad (20%) DIC</t>
  </si>
  <si>
    <t>Mensualidad AR (100%) DIC</t>
  </si>
  <si>
    <t>Mensualidad FOR (100%) DIC</t>
  </si>
  <si>
    <t>Apoyo Pago Gimnasia DIC</t>
  </si>
  <si>
    <t>Apoyo Paseo Fin de Año 2022</t>
  </si>
  <si>
    <t>Pago Nomina Año (Milena)</t>
  </si>
  <si>
    <t>Aguinaldo Entrenadores 2022</t>
  </si>
  <si>
    <t>Pago Nomina DIC</t>
  </si>
  <si>
    <t>Pago Nomina DIC (Daniel H)</t>
  </si>
  <si>
    <t>Otros Gastos Fin de Año</t>
  </si>
  <si>
    <t>Ajuste CxC 2022 (A Favor)</t>
  </si>
  <si>
    <t>Ajuste CxC 2022 (Saldo)</t>
  </si>
  <si>
    <t>Saldo Inicial Efectivo</t>
  </si>
  <si>
    <t>CxC 2022</t>
  </si>
  <si>
    <t>Matricula 2023 Miembro Honorario</t>
  </si>
  <si>
    <t>Matricula 2023 (100%)</t>
  </si>
  <si>
    <t>Beca Fundadores AR(SG) 100% ENE</t>
  </si>
  <si>
    <t>Mensualidad FOR ENE</t>
  </si>
  <si>
    <t>Mensualidad AR ENE</t>
  </si>
  <si>
    <t>Beca Apoyo Econmico (32%) ENE</t>
  </si>
  <si>
    <t>Mensualidad AR(SG) ENE</t>
  </si>
  <si>
    <t>Pago CxC 2022</t>
  </si>
  <si>
    <t>Compra Implementación Pliometria</t>
  </si>
  <si>
    <t>Compra Refrigerios Reunion Padres</t>
  </si>
  <si>
    <t>Beca Fundadores AR(SG) 100% FEB</t>
  </si>
  <si>
    <t>Mensualidad FOR (85%) FEB</t>
  </si>
  <si>
    <t>Beca Hermandad (15%) FEB</t>
  </si>
  <si>
    <t>Mensualidad AR FEB</t>
  </si>
  <si>
    <t>Mensualidad FOR FEB</t>
  </si>
  <si>
    <t>Beca Apoyo Econmico (32%) FEB</t>
  </si>
  <si>
    <t>Mensualidad AR(SG) FEB</t>
  </si>
  <si>
    <t>Gastos Varios (CajiTornado y mas)</t>
  </si>
  <si>
    <t>Pago Office 2023</t>
  </si>
  <si>
    <t>Otros Ingresos</t>
  </si>
  <si>
    <t>Beca Fundadores AR(SG) 100% MAR</t>
  </si>
  <si>
    <t>Mensualidad FOR (85%) MAR</t>
  </si>
  <si>
    <t>Beca Hermandad (15%) MAR</t>
  </si>
  <si>
    <t>Mensualidad AR MAR</t>
  </si>
  <si>
    <t>Mensualidad FOR MAR</t>
  </si>
  <si>
    <t>Beca Apoyo Econmico (32%) MAR</t>
  </si>
  <si>
    <t>Mensualidad AR(SG) MAR</t>
  </si>
  <si>
    <t>Mensualidad GIM MAR</t>
  </si>
  <si>
    <t>Gastos Bancarios Davivienda</t>
  </si>
  <si>
    <t>Beca Fundadores AR(SG) 100% ABR</t>
  </si>
  <si>
    <t>Mensualidad FOR (85%) ABR</t>
  </si>
  <si>
    <t>Beca Hermandad (15%) ABR</t>
  </si>
  <si>
    <t>Mensualidad AR ABR</t>
  </si>
  <si>
    <t>Mensualidad FOR ABR</t>
  </si>
  <si>
    <t>Beca Apoyo Econmico (32%) ABR</t>
  </si>
  <si>
    <t>Mensualidad AR(SG) ABR</t>
  </si>
  <si>
    <t>Mensualidad GIM ABR</t>
  </si>
  <si>
    <t>Refrigerio+Hidratacion IC Juvenil</t>
  </si>
  <si>
    <t>Refrigerio+Hidratacion IC Infantil</t>
  </si>
  <si>
    <t>Pruebas IC Juvenil</t>
  </si>
  <si>
    <t>Pruebas IC Infantil</t>
  </si>
  <si>
    <t>Beca Fundadores AR(SG) 100% MAY</t>
  </si>
  <si>
    <t>Mensualidad FOR (85%) MAY</t>
  </si>
  <si>
    <t>Beca Hermandad (15%) MAY</t>
  </si>
  <si>
    <t>Mensualidad AR MAY</t>
  </si>
  <si>
    <t>Mensualidad FOR MAY</t>
  </si>
  <si>
    <t>Beca Apoyo Econmico (32%) MAY</t>
  </si>
  <si>
    <t>Mensualidad AR(SG) MAY</t>
  </si>
  <si>
    <t>Pago Ficha Fecna</t>
  </si>
  <si>
    <t>Inscripcion IC Juvenil</t>
  </si>
  <si>
    <t>Inscripcion IC Infantil</t>
  </si>
  <si>
    <t>Beca Fundadores AR(SG) 100% JUN</t>
  </si>
  <si>
    <t>Mensualidad FOR (85%) JUN</t>
  </si>
  <si>
    <t>Beca Hermandad (15%) JUN</t>
  </si>
  <si>
    <t>Mensualidad AR JUN</t>
  </si>
  <si>
    <t>Mensualidad FOR JUN</t>
  </si>
  <si>
    <t>Mensualidad AR(SG) JUN</t>
  </si>
  <si>
    <t>Beca Fundadores AR(SG) 100% JUL</t>
  </si>
  <si>
    <t>Mensualidad FOR (85%) JUL</t>
  </si>
  <si>
    <t>Beca Hermandad (15%) JUL</t>
  </si>
  <si>
    <t>Mensualidad AR JUL</t>
  </si>
  <si>
    <t>Mensualidad FOR JUL</t>
  </si>
  <si>
    <t>Mensualidad AR(SG) JUL</t>
  </si>
  <si>
    <t>Beca Fundadores AR(SG) 100% AGO</t>
  </si>
  <si>
    <t>Mensualidad FOR (85%) AGO</t>
  </si>
  <si>
    <t>Beca Hermandad (15%) AGO</t>
  </si>
  <si>
    <t>Mensualidad AR AGO</t>
  </si>
  <si>
    <t>Mensualidad FOR AGO</t>
  </si>
  <si>
    <t>Mensualidad AR(SG) AGO</t>
  </si>
  <si>
    <t>Beca Fundadores AR(SG) 100% SEP</t>
  </si>
  <si>
    <t>Mensualidad FOR (85%) SEP</t>
  </si>
  <si>
    <t>Beca Hermandad (15%) SEP</t>
  </si>
  <si>
    <t>Mensualidad AR SEP</t>
  </si>
  <si>
    <t>Mensualidad FOR SEP</t>
  </si>
  <si>
    <t>Mensualidad AR(SG) SEP</t>
  </si>
  <si>
    <t>Pruebas 1er Festival Novatos</t>
  </si>
  <si>
    <t>Inscripcion 1er Festival Novatos</t>
  </si>
  <si>
    <t>CajiTornado</t>
  </si>
  <si>
    <t>Pago Nomina SEP</t>
  </si>
  <si>
    <t>Beca Fundadores AR(SG) 100% OCT</t>
  </si>
  <si>
    <t>Mensualidad FOR (85%) OCT</t>
  </si>
  <si>
    <t>Beca Hermandad (15%) OCT</t>
  </si>
  <si>
    <t>Mensualidad AR OCT</t>
  </si>
  <si>
    <t>Mensualidad FOR OCT</t>
  </si>
  <si>
    <t>Mensualidad AR(SG) OCT</t>
  </si>
  <si>
    <t>Inscripcion IC Mayores</t>
  </si>
  <si>
    <t>Refrigerio+Hidratacion IC Mayores</t>
  </si>
  <si>
    <t>Refrigerio+Hidratacion Festival Novatos I</t>
  </si>
  <si>
    <t>Refrigerio+Hidratacion Festival Novatos II</t>
  </si>
  <si>
    <t>Pruebas IC Mayor</t>
  </si>
  <si>
    <t>Beca Fundadores AR(SG) 100% NOV</t>
  </si>
  <si>
    <t>Mensualidad AR NOV</t>
  </si>
  <si>
    <t>Mensualidad FOR NOV</t>
  </si>
  <si>
    <t>Mensualidad FOR (85%) NOV</t>
  </si>
  <si>
    <t>Beca Hermandad (15%) NOV</t>
  </si>
  <si>
    <t>Mensualidad AR(SG) NOV</t>
  </si>
  <si>
    <t>Pruebas 2do Festival Novatos</t>
  </si>
  <si>
    <t>Inscripcion 2do Festival Novatos</t>
  </si>
  <si>
    <t>Beca Fundadores AR(SG) 100% DIC</t>
  </si>
  <si>
    <t>Mensualidad AR DIC</t>
  </si>
  <si>
    <t>Mensualidad FOR DIC</t>
  </si>
  <si>
    <t>Mensualidad FOR (85%) DIC</t>
  </si>
  <si>
    <t>Beca Hermandad (15%) DIC</t>
  </si>
  <si>
    <t>Mensualidad AR(SG) DIC (Apoyo)</t>
  </si>
  <si>
    <t>Gastos Novena y 2 Regalos (Liga)</t>
  </si>
  <si>
    <t>Pago Anualidad 2023</t>
  </si>
  <si>
    <t>Prestamo Ajuste fin de Año 2023</t>
  </si>
  <si>
    <t>CxC 2023</t>
  </si>
  <si>
    <t>CxP 2023</t>
  </si>
  <si>
    <t>Matricula 2024 Miembro Honorario</t>
  </si>
  <si>
    <t>Matricula 2024 (100%)</t>
  </si>
  <si>
    <t>Beca Hermandad (15%) ENE</t>
  </si>
  <si>
    <t>Ficha FECNA 2024</t>
  </si>
  <si>
    <t>Gasto Detalle Cumpleaños 2024</t>
  </si>
  <si>
    <t>Chequeo Infantil y Juvenil</t>
  </si>
  <si>
    <t>Pago Ficha Fecna 2024</t>
  </si>
  <si>
    <t>Pago CxP 2023</t>
  </si>
  <si>
    <t>Valor Anualidad Piscina 2024</t>
  </si>
  <si>
    <t>Inscripcion InterClubes Juvenil 2024</t>
  </si>
  <si>
    <t>Pago Pruebas InterClubes Juvenil 2024</t>
  </si>
  <si>
    <t>Refrigerio InterClubes Juvenil 2024</t>
  </si>
  <si>
    <t>Inscripcion InterClubes Infantil 2024</t>
  </si>
  <si>
    <t>Matricula 2024 (75%)</t>
  </si>
  <si>
    <t>Pago Declaracion Renta 2024</t>
  </si>
  <si>
    <t>Compra de Implementacion Novatos</t>
  </si>
  <si>
    <t>Pago Pruebas InterClubes Infantil 2024</t>
  </si>
  <si>
    <t>CxC Incobrable (Perdida)</t>
  </si>
  <si>
    <t>Inscripcion 1er Festival Novatos 2024</t>
  </si>
  <si>
    <t>Pago Pruebas 1er Festival Novatos 2024</t>
  </si>
  <si>
    <t>Refrigerio Festival Novatos 2024</t>
  </si>
  <si>
    <t>Refrigerio InterClubes Infantil 2024</t>
  </si>
  <si>
    <t>Chequeo Juvenil y Mayores</t>
  </si>
  <si>
    <t xml:space="preserve">Compra Detalle Funebre Sonia </t>
  </si>
  <si>
    <t>Refrigerio Reunion Papas (Novatos)</t>
  </si>
  <si>
    <t>Matricula 2024 (50%)</t>
  </si>
  <si>
    <t>Inscripcion 2do Festival Novatos 2024</t>
  </si>
  <si>
    <t>Gastos Novena</t>
  </si>
  <si>
    <t>Gastos Paseo Fin de Año</t>
  </si>
  <si>
    <t>Pago CxP 2024 Liga</t>
  </si>
  <si>
    <t>Pago CxP 2024 Terceros</t>
  </si>
  <si>
    <t>Pago Arreglo del Armario</t>
  </si>
  <si>
    <t>Ajuste Fin de Año</t>
  </si>
  <si>
    <t>Matricula 2025 (100%)</t>
  </si>
  <si>
    <t>Beca Fundadores AR ENE</t>
  </si>
  <si>
    <t>Poliza FECNA</t>
  </si>
  <si>
    <t>Ficha FECNA</t>
  </si>
  <si>
    <t>Apoyo Temporal (18%) FEB</t>
  </si>
  <si>
    <t>Beca Fundadores (100%) AR FEB</t>
  </si>
  <si>
    <t>Pago Ficha Fecna 2025 (23 Atletas)</t>
  </si>
  <si>
    <t>Apoyo Temporal (18%) MAR</t>
  </si>
  <si>
    <t>Beca Fundadores (100%) AR MAR</t>
  </si>
  <si>
    <t>Pago Anualidad Liga 2025</t>
  </si>
  <si>
    <t>Pago Inscripcion InterClubes Juvenil 2025</t>
  </si>
  <si>
    <t>Pago Inscripcion Torneo Open 2025</t>
  </si>
  <si>
    <t>Pago Inscripcion InterClubes Infantil 2025</t>
  </si>
  <si>
    <t>Pago Refrigerios Juveniles InterClubes</t>
  </si>
  <si>
    <t>Gastos Cumpleaños</t>
  </si>
  <si>
    <t>Pruebas InterClubes Juvenil</t>
  </si>
  <si>
    <t>Pruebas Open Juvenil</t>
  </si>
  <si>
    <t>Pago Pruebas InterClubes Juvenil 2025</t>
  </si>
  <si>
    <t>Pago Pruebas InterClubes Open 2025</t>
  </si>
  <si>
    <t>Apoyo Temporal (18%) ABR</t>
  </si>
  <si>
    <t>Beca Fundadores (100%) AR ABR</t>
  </si>
  <si>
    <t xml:space="preserve">Pruebas InterClubes Infantil </t>
  </si>
  <si>
    <t>Pago Pruebas Interclubes Infantil 2025</t>
  </si>
  <si>
    <t>Pago Chequeo Infantiles</t>
  </si>
  <si>
    <t>Ingreso Chequeo Infantiles</t>
  </si>
  <si>
    <t>Pago Refrigerios Infantil InterClubes</t>
  </si>
  <si>
    <t>Apoyo Temporal (18%) MAY</t>
  </si>
  <si>
    <t>Beca Fundadores (100%) AR MAY</t>
  </si>
  <si>
    <t>Pago Inscripcion InterClubes Mayores 2025</t>
  </si>
  <si>
    <t>Pago Refrigerios Mayores InterClubes</t>
  </si>
  <si>
    <t>Pago Contadora 2025</t>
  </si>
  <si>
    <t>Apoyo Temporal (18%) JUN</t>
  </si>
  <si>
    <t>Beca Fundadores (100%) AR JUN</t>
  </si>
  <si>
    <t>Pago Inscripcion Festival Novatos 2025-1</t>
  </si>
  <si>
    <t>Apoyo Temporal (18%) JUL</t>
  </si>
  <si>
    <t>Beca Fundadores (100%) AR JUL</t>
  </si>
  <si>
    <t>Apoyo Temporal (18%) AGO</t>
  </si>
  <si>
    <t>Beca Fundadores (100%) AR AGO</t>
  </si>
  <si>
    <t>Otros Gastos (Cumpleaños y otros)</t>
  </si>
  <si>
    <t>Pago Refrigerios Novatos</t>
  </si>
  <si>
    <t>Pago Contadora Cambio a SAL</t>
  </si>
  <si>
    <t>Cuenta Incobrable</t>
  </si>
  <si>
    <t>Apoyo Temporal (18%) SEP</t>
  </si>
  <si>
    <t>Beca Fundadores (100%) AR SEP</t>
  </si>
  <si>
    <t>Apoyo Temporal (18%) OCT</t>
  </si>
  <si>
    <t>Beca Fundadores (100%) AR OCT</t>
  </si>
  <si>
    <t>Jacobo Zea Osorio</t>
  </si>
  <si>
    <t>Alejandro Solarte Osorio</t>
  </si>
  <si>
    <t>Juan Camilo Osorio Mendoza</t>
  </si>
  <si>
    <t>Juan Manuel Duque Pinto</t>
  </si>
  <si>
    <t>Luciana Pinedo Torres</t>
  </si>
  <si>
    <t>Martin Pinzón Correa</t>
  </si>
  <si>
    <t>Sofía Gómez Torres</t>
  </si>
  <si>
    <t>Valentina Quintero Torres</t>
  </si>
  <si>
    <t>Tiffany Santamaría Escobar</t>
  </si>
  <si>
    <t>jacobo Zea Osorio</t>
  </si>
  <si>
    <t>Juan Andrés Delgado Giraldo</t>
  </si>
  <si>
    <t>Juan Esteban Duque Pinto</t>
  </si>
  <si>
    <t>Juan Martin Solórzano Basto</t>
  </si>
  <si>
    <t>María José Delgado Giraldo</t>
  </si>
  <si>
    <t>Mariana Osorio Mendoza</t>
  </si>
  <si>
    <t>Mathias Rojas Salcedo</t>
  </si>
  <si>
    <t>Matías Carvajal Sánchez</t>
  </si>
  <si>
    <t>Naireth Leaños Serna</t>
  </si>
  <si>
    <t>Santiago Piedrahita Peña</t>
  </si>
  <si>
    <t>Santiago Solórzano Basto</t>
  </si>
  <si>
    <t>Sara Zapata Zapata</t>
  </si>
  <si>
    <t>Valentina Carvajal Sánchez</t>
  </si>
  <si>
    <t>Miguel García Celis</t>
  </si>
  <si>
    <t>Esteban Valdiri Guauña</t>
  </si>
  <si>
    <t>Juan Diego Floyd Martinez</t>
  </si>
  <si>
    <t>Juan Diego Floyd Martínez</t>
  </si>
  <si>
    <t>Luis Miguel Duque Valencia</t>
  </si>
  <si>
    <t>María Paula Quintero Torres</t>
  </si>
  <si>
    <t>María Antonia Camacho Bravo</t>
  </si>
  <si>
    <t>Mariana Vásquez González</t>
  </si>
  <si>
    <t>Farly Apraez Betancur</t>
  </si>
  <si>
    <t>Juan Manuel López Gómez</t>
  </si>
  <si>
    <t>Samuel David López Gómez</t>
  </si>
  <si>
    <t>Adelaida Camacho Bravo</t>
  </si>
  <si>
    <t>Thalyana Domingos Criollo</t>
  </si>
  <si>
    <t>Ariana Floyd Martínez</t>
  </si>
  <si>
    <t>Mariana Sofía Bello Escobar</t>
  </si>
  <si>
    <t>Alicia Valderrama Prado</t>
  </si>
  <si>
    <t>Arianna Floyd Martínez</t>
  </si>
  <si>
    <t>Juliana Borja Cifuentes</t>
  </si>
  <si>
    <t>Laura Sofía Valencia Andrade</t>
  </si>
  <si>
    <t>Derwin Cuastumal Leal</t>
  </si>
  <si>
    <t>Salome Rodriguez Rico</t>
  </si>
  <si>
    <t>Daniel Felipe Cabrera Cruz</t>
  </si>
  <si>
    <t>Joss Luciana Chaparro Molina</t>
  </si>
  <si>
    <t>Antonella Velasco Aristizabal</t>
  </si>
  <si>
    <t>Luciana Botina Cañar</t>
  </si>
  <si>
    <t>Victoria David Cruz</t>
  </si>
  <si>
    <t>Ana Milena Sánchez Patiño</t>
  </si>
  <si>
    <t>Ana Sofia Velandia Galindez</t>
  </si>
  <si>
    <t>Santiago Ceballos Acosta</t>
  </si>
  <si>
    <t>Josue David Cano Rodriguez</t>
  </si>
  <si>
    <t>Jose Julian Diaz Quisaboni</t>
  </si>
  <si>
    <t>Ismael Hurtado Romero</t>
  </si>
  <si>
    <t>Pablo Gabriel Bacca Luna</t>
  </si>
  <si>
    <t>Samantha Fernandez Urbano</t>
  </si>
  <si>
    <t>Alejandro Arbeláez Martínez</t>
  </si>
  <si>
    <t>Jerónimo Parra Valenzuela</t>
  </si>
  <si>
    <t>Maximiliano Rodríguez Jimeno</t>
  </si>
  <si>
    <t>Jeronimo Cano Peña</t>
  </si>
  <si>
    <t>Mateo Castellon Zuñiga</t>
  </si>
  <si>
    <t>Miguel Esteban Tovar Guiral</t>
  </si>
  <si>
    <t>Sara Urrea Chavarriaga</t>
  </si>
  <si>
    <t xml:space="preserve"> </t>
  </si>
  <si>
    <t>Luis Fernando Zea Sanabria</t>
  </si>
  <si>
    <t>Luis Eduardo Solarte Serna</t>
  </si>
  <si>
    <t>Omar Osorio Valencia</t>
  </si>
  <si>
    <t>Víctor Manuel Duque Yepes</t>
  </si>
  <si>
    <t>Silvana Torres López</t>
  </si>
  <si>
    <t>Katherine Correa Muñoz</t>
  </si>
  <si>
    <t>Nelson Gómez Serna</t>
  </si>
  <si>
    <t>Jenifer Giraldo Giraldo</t>
  </si>
  <si>
    <t>Ingrith Basto Zamorano</t>
  </si>
  <si>
    <t>Edward Armando Rojas</t>
  </si>
  <si>
    <t>Wilson Leaños</t>
  </si>
  <si>
    <t>Yanibel Peña Londoño</t>
  </si>
  <si>
    <t>Marcela Zapata Duque</t>
  </si>
  <si>
    <t>Rodrigo Valdiri Zambrano</t>
  </si>
  <si>
    <t>Juan Sebastian Floyd</t>
  </si>
  <si>
    <t>Carlos Andrés Delgado</t>
  </si>
  <si>
    <t>Juan Sebastián Floyd</t>
  </si>
  <si>
    <t>Jairo Duque Gil</t>
  </si>
  <si>
    <t>Diana Marcela Bravo Clavijo</t>
  </si>
  <si>
    <t>Mónica González Esguerra</t>
  </si>
  <si>
    <t>Diana Gómez Herrera</t>
  </si>
  <si>
    <t>Kelly Criollo</t>
  </si>
  <si>
    <t>Sandra Patricia Escobar Gutiérrez</t>
  </si>
  <si>
    <t>Liliana Prado Olave</t>
  </si>
  <si>
    <t>Nelson Raul Borja Montes</t>
  </si>
  <si>
    <t>Viviana Andrade Álvarez</t>
  </si>
  <si>
    <t>Zoraida Julieta Rico Vivas</t>
  </si>
  <si>
    <t>Victor Orlando Mena Montealegre</t>
  </si>
  <si>
    <t>Gina Marcela Molina Perdomo</t>
  </si>
  <si>
    <t>Carlos Andrés Velasco Ruiz</t>
  </si>
  <si>
    <t>Edilma Solarte</t>
  </si>
  <si>
    <t>Paula Andrea Cruz</t>
  </si>
  <si>
    <t>Hortencia Maria Velasco</t>
  </si>
  <si>
    <t>Claudia Acosta</t>
  </si>
  <si>
    <t>Emerson Cano</t>
  </si>
  <si>
    <t>Nulbi Quisaboni Ortiz</t>
  </si>
  <si>
    <t>Tatiana Romero Tenorio</t>
  </si>
  <si>
    <t>Jaime Daniel Bacca Garzon</t>
  </si>
  <si>
    <t>Steveen Fernandez</t>
  </si>
  <si>
    <t>Sandra Martínez</t>
  </si>
  <si>
    <t>Fabio Eduardo Parra Martínez</t>
  </si>
  <si>
    <t>Mauricio Rodríguez Hoyos</t>
  </si>
  <si>
    <t>Juan Carlos Cano Ortiz</t>
  </si>
  <si>
    <t>Dayana Andrea Zuñiga Ortiz</t>
  </si>
  <si>
    <t>Luz Ines Guiral</t>
  </si>
  <si>
    <t>Oscar Urrea Ramirez</t>
  </si>
  <si>
    <t>Efectivo</t>
  </si>
  <si>
    <t>Utilidad Del Ejercicio 2020</t>
  </si>
  <si>
    <t>Implementacion Deportiva</t>
  </si>
  <si>
    <t>CxC</t>
  </si>
  <si>
    <t>Becas</t>
  </si>
  <si>
    <t>CxP</t>
  </si>
  <si>
    <t>Utilidad Del Ejercicio 2021</t>
  </si>
  <si>
    <t>Uniformes</t>
  </si>
  <si>
    <t>Descuentos</t>
  </si>
  <si>
    <t>Utilidad Del Ejercicio 2022</t>
  </si>
  <si>
    <t>Utilidad Acumulada 2022</t>
  </si>
  <si>
    <t>Utilidad Del Ejercicio 2023</t>
  </si>
  <si>
    <t>CxP (Liga)</t>
  </si>
  <si>
    <t>CxP (Terceros)</t>
  </si>
  <si>
    <t>Utilidad Acumulada 2023</t>
  </si>
  <si>
    <t>Utilidad Del Ejercicio 2024</t>
  </si>
  <si>
    <t>Utilidad Acumulada 2024</t>
  </si>
  <si>
    <t>Utilidad Del Ejercicio 2025</t>
  </si>
  <si>
    <t>Utilidad Del Ejercicio 2019</t>
  </si>
  <si>
    <t>Ajustes</t>
  </si>
  <si>
    <t>Capital Social</t>
  </si>
  <si>
    <t>Mensualidad</t>
  </si>
  <si>
    <t>Matricula</t>
  </si>
  <si>
    <t>Apoyo Deportistas</t>
  </si>
  <si>
    <t>Arriendos</t>
  </si>
  <si>
    <t>Nomina</t>
  </si>
  <si>
    <t>Publicidad</t>
  </si>
  <si>
    <t>Otros Gastos Deportivos</t>
  </si>
  <si>
    <t>Otros Gastos</t>
  </si>
  <si>
    <t>Apoyo Entrenadores</t>
  </si>
  <si>
    <t>Mensualidad Gimnasia</t>
  </si>
  <si>
    <t>Devoluciones</t>
  </si>
  <si>
    <t>Transporte</t>
  </si>
  <si>
    <t>Torneos</t>
  </si>
  <si>
    <t>Ingresos CxC 2022</t>
  </si>
  <si>
    <t>Se cobra la mitad de la mensualidad por cierre de escenarios deportivos</t>
  </si>
  <si>
    <t>Se cobra una mensualidad simbolica (COVID)</t>
  </si>
  <si>
    <t>Se cobra un porcentaje de la matricula porque entra en el segundo trimestre</t>
  </si>
  <si>
    <t>2020-2 Contabilidad Tornado.xlsx</t>
  </si>
  <si>
    <t>2021 Contabilidad Tornado.xlsx</t>
  </si>
  <si>
    <t>2022 Contabilidad Tornado.xlsx</t>
  </si>
  <si>
    <t>2023 Contabilidad Tornado.xlsx</t>
  </si>
  <si>
    <t>2024 Contabilidad Tornado.xlsx</t>
  </si>
  <si>
    <t>2025 Contabilidad Tornado.xlsx</t>
  </si>
  <si>
    <t>00:00:00</t>
  </si>
  <si>
    <t>Date</t>
  </si>
  <si>
    <t>Month</t>
  </si>
  <si>
    <t>Type</t>
  </si>
  <si>
    <t>Category</t>
  </si>
  <si>
    <t>Subcategory</t>
  </si>
  <si>
    <t>Description</t>
  </si>
  <si>
    <t>Amount</t>
  </si>
  <si>
    <t>Method</t>
  </si>
  <si>
    <t>Client</t>
  </si>
  <si>
    <t>Athlete</t>
  </si>
  <si>
    <t>Uniforms</t>
  </si>
  <si>
    <t>Capital</t>
  </si>
  <si>
    <t>Account</t>
  </si>
  <si>
    <t>Enrollment Fees</t>
  </si>
  <si>
    <t>Accounts Receivable</t>
  </si>
  <si>
    <t>Rent</t>
  </si>
  <si>
    <t>Adjustments</t>
  </si>
  <si>
    <t>Payroll</t>
  </si>
  <si>
    <t>Athlete Support</t>
  </si>
  <si>
    <t>Coach Support</t>
  </si>
  <si>
    <t>Advertising</t>
  </si>
  <si>
    <t>Sports Expenses</t>
  </si>
  <si>
    <t>Operating Expenses</t>
  </si>
  <si>
    <t>Financial Charges</t>
  </si>
  <si>
    <t>Refunds</t>
  </si>
  <si>
    <t>Account Adjustments</t>
  </si>
  <si>
    <t>Accounts Payable</t>
  </si>
  <si>
    <t>Cash</t>
  </si>
  <si>
    <t>Scholarships</t>
  </si>
  <si>
    <t>Uniform Sales</t>
  </si>
  <si>
    <t>Profit 2019</t>
  </si>
  <si>
    <t>Profit 2020</t>
  </si>
  <si>
    <t>Profit 2021</t>
  </si>
  <si>
    <t>Profit 2022</t>
  </si>
  <si>
    <t>Profit 2023</t>
  </si>
  <si>
    <t>Profit 2024</t>
  </si>
  <si>
    <t>Profit 2025</t>
  </si>
  <si>
    <t>Retained Earnings 2022</t>
  </si>
  <si>
    <t>Retained Earnings 2023</t>
  </si>
  <si>
    <t>Retained Earnings 2024</t>
  </si>
  <si>
    <t>Sports Equipment</t>
  </si>
  <si>
    <t>Monthly Fee</t>
  </si>
  <si>
    <t>Gymnastics Monthly Fee</t>
  </si>
  <si>
    <t>Accounts Payable – League</t>
  </si>
  <si>
    <t>Accounts Payable – Third Parties</t>
  </si>
  <si>
    <t>CUENTA_IN</t>
  </si>
  <si>
    <t>CUENTA_OUT</t>
  </si>
  <si>
    <t>Other Incomes</t>
  </si>
  <si>
    <t>Other Incomes 2022</t>
  </si>
  <si>
    <t>Tournaments</t>
  </si>
  <si>
    <t>Transportation</t>
  </si>
  <si>
    <t>Row Labels</t>
  </si>
  <si>
    <t>Grand Total</t>
  </si>
  <si>
    <t>January</t>
  </si>
  <si>
    <t>February</t>
  </si>
  <si>
    <t>March</t>
  </si>
  <si>
    <t>April</t>
  </si>
  <si>
    <t>May</t>
  </si>
  <si>
    <t>June</t>
  </si>
  <si>
    <t>July</t>
  </si>
  <si>
    <t>August</t>
  </si>
  <si>
    <t>September</t>
  </si>
  <si>
    <t>October</t>
  </si>
  <si>
    <t>November</t>
  </si>
  <si>
    <t>December</t>
  </si>
  <si>
    <t>Column Labels</t>
  </si>
  <si>
    <t>Expense</t>
  </si>
  <si>
    <t>Income</t>
  </si>
  <si>
    <t>Sum of Amount</t>
  </si>
  <si>
    <t>Cash Flag</t>
  </si>
  <si>
    <t>Cash Amount</t>
  </si>
  <si>
    <t>AR_Flag</t>
  </si>
  <si>
    <t>AR_Amount</t>
  </si>
  <si>
    <t>AP_Flag</t>
  </si>
  <si>
    <t>AP_Amount</t>
  </si>
  <si>
    <t>Total Income</t>
  </si>
  <si>
    <t>Total Expense</t>
  </si>
  <si>
    <t>Net Profit</t>
  </si>
  <si>
    <t>Sum of Cash Amount</t>
  </si>
  <si>
    <t>Sum of AR_Amount</t>
  </si>
  <si>
    <t>Cash In (Total)</t>
  </si>
  <si>
    <t>Cash Out (Total)</t>
  </si>
  <si>
    <t>Net Cash Flow</t>
  </si>
  <si>
    <t>Cash Transactions Count</t>
  </si>
  <si>
    <t>Cash Income %</t>
  </si>
  <si>
    <t>Cash Expense %</t>
  </si>
  <si>
    <t>Average Monthly Income</t>
  </si>
  <si>
    <t>Average Monthly Expense</t>
  </si>
  <si>
    <t>Income Categories (Count)</t>
  </si>
  <si>
    <t>Expense Subcategories (Count)</t>
  </si>
  <si>
    <t>Total Accounts Receivable</t>
  </si>
  <si>
    <t>Clients with Debt (count)</t>
  </si>
  <si>
    <t>Average Debt per Client</t>
  </si>
  <si>
    <t>Biggest Debtor Amount</t>
  </si>
  <si>
    <t>Total AR Transactions</t>
  </si>
  <si>
    <t>Total Accounts Payable</t>
  </si>
  <si>
    <t>Payables Items Count</t>
  </si>
  <si>
    <t>Largest Payable</t>
  </si>
  <si>
    <t>CxP Categories</t>
  </si>
  <si>
    <t>KPI - Cash Flow</t>
  </si>
  <si>
    <t>KPI - General Financial</t>
  </si>
  <si>
    <t>Sum of AP_Amount</t>
  </si>
  <si>
    <t>Profit</t>
  </si>
  <si>
    <r>
      <t xml:space="preserve">CLUB TORNADO — </t>
    </r>
    <r>
      <rPr>
        <b/>
        <sz val="24"/>
        <color theme="1"/>
        <rFont val="Calibri Light"/>
        <family val="2"/>
      </rPr>
      <t>FINANCIAL DASHBOARD</t>
    </r>
    <r>
      <rPr>
        <sz val="24"/>
        <color theme="1"/>
        <rFont val="Calibri Light"/>
        <family val="2"/>
      </rPr>
      <t xml:space="preserve">  (2020–2025)</t>
    </r>
  </si>
  <si>
    <t>INCOME</t>
  </si>
  <si>
    <t>EXPENSES</t>
  </si>
  <si>
    <t>NET PROFIT</t>
  </si>
  <si>
    <t>CASH IN</t>
  </si>
  <si>
    <t>CASH OUT</t>
  </si>
  <si>
    <t>ACCOUNT RECEIVABLE</t>
  </si>
  <si>
    <t>ACCOUNT PAYABLE</t>
  </si>
  <si>
    <t>(All)</t>
  </si>
  <si>
    <t>KPI - AR &amp; AP</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</si>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</sst>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hh:mm:ss"/>
    <numFmt numFmtId="165" formatCode="dd/mm/yyyy"/>
    <numFmt numFmtId="166" formatCode="&quot;$&quot;#,##0.00"/>
    <numFmt numFmtId="167" formatCode="_(&quot;$&quot;* #,##0_);_(&quot;$&quot;* \(#,##0\);_(&quot;$&quot;* &quot;-&quot;??_);_(@_)"/>
    <numFmt numFmtId="168"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0"/>
      <color theme="1"/>
      <name val="Arial Unicode MS"/>
      <family val="2"/>
    </font>
    <font>
      <sz val="24"/>
      <color theme="1"/>
      <name val="Calibri Light"/>
      <family val="2"/>
    </font>
    <font>
      <b/>
      <sz val="24"/>
      <color theme="1"/>
      <name val="Calibri Light"/>
      <family val="2"/>
    </font>
    <font>
      <b/>
      <u/>
      <sz val="14"/>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horizontal="center" vertical="center"/>
    </xf>
    <xf numFmtId="165" fontId="0" fillId="0" borderId="0" xfId="0" applyNumberFormat="1" applyAlignment="1">
      <alignment horizontal="center" vertical="center"/>
    </xf>
    <xf numFmtId="166" fontId="0" fillId="0" borderId="0" xfId="1" applyNumberFormat="1" applyFont="1" applyAlignment="1">
      <alignment horizontal="center" vertical="center"/>
    </xf>
    <xf numFmtId="49"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167" fontId="0" fillId="0" borderId="0" xfId="1" applyNumberFormat="1" applyFont="1" applyAlignment="1">
      <alignment horizontal="center" vertical="center"/>
    </xf>
    <xf numFmtId="44" fontId="0" fillId="0" borderId="0" xfId="1" applyFont="1" applyAlignment="1">
      <alignment horizontal="center" vertical="center"/>
    </xf>
    <xf numFmtId="0" fontId="1" fillId="0" borderId="0" xfId="0" applyFont="1"/>
    <xf numFmtId="0" fontId="4" fillId="0" borderId="0" xfId="0" applyFont="1"/>
    <xf numFmtId="168" fontId="4" fillId="0" borderId="0" xfId="2" applyNumberFormat="1" applyFont="1"/>
    <xf numFmtId="44" fontId="4" fillId="0" borderId="0" xfId="1" applyFont="1"/>
    <xf numFmtId="0" fontId="0" fillId="2" borderId="0" xfId="0" applyFill="1"/>
    <xf numFmtId="0" fontId="5" fillId="0" borderId="0" xfId="0" applyFont="1" applyAlignment="1">
      <alignment vertical="center"/>
    </xf>
    <xf numFmtId="44" fontId="0" fillId="0" borderId="0" xfId="1" applyFont="1"/>
    <xf numFmtId="0" fontId="5" fillId="2" borderId="0" xfId="0" applyFont="1" applyFill="1" applyAlignment="1">
      <alignment vertical="center"/>
    </xf>
    <xf numFmtId="0" fontId="7" fillId="3" borderId="0" xfId="0" applyFont="1" applyFill="1" applyAlignment="1">
      <alignment horizontal="center" vertical="center"/>
    </xf>
    <xf numFmtId="0" fontId="5" fillId="0" borderId="0" xfId="0" applyFont="1" applyAlignment="1">
      <alignment horizontal="center" vertical="center"/>
    </xf>
    <xf numFmtId="44" fontId="8" fillId="4" borderId="0" xfId="0" applyNumberFormat="1" applyFont="1" applyFill="1" applyAlignment="1">
      <alignment horizontal="center" vertical="top"/>
    </xf>
    <xf numFmtId="44" fontId="8" fillId="5" borderId="0" xfId="1" applyFont="1" applyFill="1" applyAlignment="1">
      <alignment horizontal="center" vertical="top"/>
    </xf>
    <xf numFmtId="0" fontId="1" fillId="4" borderId="0" xfId="0" applyFont="1" applyFill="1" applyAlignment="1">
      <alignment horizontal="center" wrapText="1"/>
    </xf>
    <xf numFmtId="0" fontId="1" fillId="5" borderId="0" xfId="0" applyFont="1" applyFill="1" applyAlignment="1">
      <alignment horizontal="center" wrapText="1"/>
    </xf>
    <xf numFmtId="0" fontId="1" fillId="4" borderId="0" xfId="0" applyFont="1" applyFill="1" applyAlignment="1">
      <alignment horizontal="center"/>
    </xf>
  </cellXfs>
  <cellStyles count="3">
    <cellStyle name="Currency" xfId="1" builtinId="4"/>
    <cellStyle name="Normal" xfId="0" builtinId="0"/>
    <cellStyle name="Percent" xfId="2" builtinId="5"/>
  </cellStyles>
  <dxfs count="3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7" formatCode="_(&quot;$&quot;* #,##0_);_(&quot;$&quot;* \(#,##0\);_(&quot;$&quot;* &quot;-&quot;??_);_(@_)"/>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4" formatCode="_(&quot;$&quot;* #,##0.00_);_(&quot;$&quot;* \(#,##0.00\);_(&quot;$&quot;* &quot;-&quot;??_);_(@_)"/>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6" formatCode="&quot;$&quot;#,##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[Club_Tornado_Financial_Transactions_2018_2025.xlsx]Pivot_Financials!Pivot_CashFlow</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Pivot_Financials!$O$4</c:f>
              <c:strCache>
                <c:ptCount val="1"/>
                <c:pt idx="0">
                  <c:v>Total</c:v>
                </c:pt>
              </c:strCache>
            </c:strRef>
          </c:tx>
          <c:spPr>
            <a:solidFill>
              <a:schemeClr val="accent1"/>
            </a:solidFill>
            <a:ln w="12700">
              <a:solidFill>
                <a:srgbClr val="FF0000"/>
              </a:solidFill>
            </a:ln>
            <a:effectLst/>
          </c:spPr>
          <c:invertIfNegative val="0"/>
          <c:cat>
            <c:multiLvlStrRef>
              <c:f>Pivot_Financials!$N$5:$N$82</c:f>
              <c:multiLvlStrCache>
                <c:ptCount val="71"/>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pt idx="60">
                    <c:v>January</c:v>
                  </c:pt>
                  <c:pt idx="61">
                    <c:v>February</c:v>
                  </c:pt>
                  <c:pt idx="62">
                    <c:v>March</c:v>
                  </c:pt>
                  <c:pt idx="63">
                    <c:v>April</c:v>
                  </c:pt>
                  <c:pt idx="64">
                    <c:v>May</c:v>
                  </c:pt>
                  <c:pt idx="65">
                    <c:v>June</c:v>
                  </c:pt>
                  <c:pt idx="66">
                    <c:v>July</c:v>
                  </c:pt>
                  <c:pt idx="67">
                    <c:v>August</c:v>
                  </c:pt>
                  <c:pt idx="68">
                    <c:v>September</c:v>
                  </c:pt>
                  <c:pt idx="69">
                    <c:v>October</c:v>
                  </c:pt>
                  <c:pt idx="70">
                    <c:v>December</c:v>
                  </c:pt>
                </c:lvl>
                <c:lvl>
                  <c:pt idx="0">
                    <c:v>2020</c:v>
                  </c:pt>
                  <c:pt idx="12">
                    <c:v>2021</c:v>
                  </c:pt>
                  <c:pt idx="24">
                    <c:v>2022</c:v>
                  </c:pt>
                  <c:pt idx="36">
                    <c:v>2023</c:v>
                  </c:pt>
                  <c:pt idx="48">
                    <c:v>2024</c:v>
                  </c:pt>
                  <c:pt idx="60">
                    <c:v>2025</c:v>
                  </c:pt>
                </c:lvl>
              </c:multiLvlStrCache>
            </c:multiLvlStrRef>
          </c:cat>
          <c:val>
            <c:numRef>
              <c:f>Pivot_Financials!$O$5:$O$82</c:f>
              <c:numCache>
                <c:formatCode>_("$"* #,##0.00_);_("$"* \(#,##0.00\);_("$"* "-"??_);_(@_)</c:formatCode>
                <c:ptCount val="71"/>
                <c:pt idx="0">
                  <c:v>1772000</c:v>
                </c:pt>
                <c:pt idx="1">
                  <c:v>-401500</c:v>
                </c:pt>
                <c:pt idx="2">
                  <c:v>-185000</c:v>
                </c:pt>
                <c:pt idx="3">
                  <c:v>100000</c:v>
                </c:pt>
                <c:pt idx="4">
                  <c:v>400000</c:v>
                </c:pt>
                <c:pt idx="5">
                  <c:v>-450000</c:v>
                </c:pt>
                <c:pt idx="6">
                  <c:v>-280000</c:v>
                </c:pt>
                <c:pt idx="7">
                  <c:v>280000</c:v>
                </c:pt>
                <c:pt idx="8">
                  <c:v>100000</c:v>
                </c:pt>
                <c:pt idx="9">
                  <c:v>595000</c:v>
                </c:pt>
                <c:pt idx="10">
                  <c:v>410000</c:v>
                </c:pt>
                <c:pt idx="11">
                  <c:v>-1641031</c:v>
                </c:pt>
                <c:pt idx="12">
                  <c:v>2703469</c:v>
                </c:pt>
                <c:pt idx="13">
                  <c:v>-298800</c:v>
                </c:pt>
                <c:pt idx="14">
                  <c:v>-1590300</c:v>
                </c:pt>
                <c:pt idx="15">
                  <c:v>1199321</c:v>
                </c:pt>
                <c:pt idx="16">
                  <c:v>604000</c:v>
                </c:pt>
                <c:pt idx="17">
                  <c:v>-953500</c:v>
                </c:pt>
                <c:pt idx="18">
                  <c:v>1329000</c:v>
                </c:pt>
                <c:pt idx="19">
                  <c:v>432500</c:v>
                </c:pt>
                <c:pt idx="20">
                  <c:v>456000</c:v>
                </c:pt>
                <c:pt idx="21">
                  <c:v>62000</c:v>
                </c:pt>
                <c:pt idx="22">
                  <c:v>-1806000</c:v>
                </c:pt>
                <c:pt idx="23">
                  <c:v>-1973690</c:v>
                </c:pt>
                <c:pt idx="24">
                  <c:v>4050000</c:v>
                </c:pt>
                <c:pt idx="25">
                  <c:v>-1388000</c:v>
                </c:pt>
                <c:pt idx="26">
                  <c:v>-387000</c:v>
                </c:pt>
                <c:pt idx="27">
                  <c:v>178000</c:v>
                </c:pt>
                <c:pt idx="28">
                  <c:v>1078000</c:v>
                </c:pt>
                <c:pt idx="29">
                  <c:v>-330000</c:v>
                </c:pt>
                <c:pt idx="30">
                  <c:v>400000</c:v>
                </c:pt>
                <c:pt idx="31">
                  <c:v>185000</c:v>
                </c:pt>
                <c:pt idx="32">
                  <c:v>-2400000</c:v>
                </c:pt>
                <c:pt idx="33">
                  <c:v>1507000</c:v>
                </c:pt>
                <c:pt idx="34">
                  <c:v>-760000</c:v>
                </c:pt>
                <c:pt idx="35">
                  <c:v>-2610531</c:v>
                </c:pt>
                <c:pt idx="36">
                  <c:v>3411999.9000000004</c:v>
                </c:pt>
                <c:pt idx="37">
                  <c:v>590999.68999999994</c:v>
                </c:pt>
                <c:pt idx="38">
                  <c:v>36000</c:v>
                </c:pt>
                <c:pt idx="39">
                  <c:v>212000</c:v>
                </c:pt>
                <c:pt idx="40">
                  <c:v>-1605000</c:v>
                </c:pt>
                <c:pt idx="41">
                  <c:v>-540000</c:v>
                </c:pt>
                <c:pt idx="42">
                  <c:v>-780000</c:v>
                </c:pt>
                <c:pt idx="43">
                  <c:v>23000</c:v>
                </c:pt>
                <c:pt idx="44">
                  <c:v>460000</c:v>
                </c:pt>
                <c:pt idx="45">
                  <c:v>-411000</c:v>
                </c:pt>
                <c:pt idx="46">
                  <c:v>-60000</c:v>
                </c:pt>
                <c:pt idx="47">
                  <c:v>-1338000</c:v>
                </c:pt>
                <c:pt idx="48">
                  <c:v>3070000</c:v>
                </c:pt>
                <c:pt idx="49">
                  <c:v>416000</c:v>
                </c:pt>
                <c:pt idx="50">
                  <c:v>-729000</c:v>
                </c:pt>
                <c:pt idx="51">
                  <c:v>468000</c:v>
                </c:pt>
                <c:pt idx="52">
                  <c:v>210500</c:v>
                </c:pt>
                <c:pt idx="53">
                  <c:v>1531000</c:v>
                </c:pt>
                <c:pt idx="54">
                  <c:v>1081000</c:v>
                </c:pt>
                <c:pt idx="55">
                  <c:v>556000</c:v>
                </c:pt>
                <c:pt idx="56">
                  <c:v>631000</c:v>
                </c:pt>
                <c:pt idx="57">
                  <c:v>18000</c:v>
                </c:pt>
                <c:pt idx="58">
                  <c:v>-579000</c:v>
                </c:pt>
                <c:pt idx="59">
                  <c:v>3168000</c:v>
                </c:pt>
                <c:pt idx="60">
                  <c:v>4154700</c:v>
                </c:pt>
                <c:pt idx="61">
                  <c:v>-1228700</c:v>
                </c:pt>
                <c:pt idx="62">
                  <c:v>-649500</c:v>
                </c:pt>
                <c:pt idx="63">
                  <c:v>494000</c:v>
                </c:pt>
                <c:pt idx="64">
                  <c:v>1034000</c:v>
                </c:pt>
                <c:pt idx="65">
                  <c:v>1593000</c:v>
                </c:pt>
                <c:pt idx="66">
                  <c:v>-40000</c:v>
                </c:pt>
                <c:pt idx="67">
                  <c:v>919000</c:v>
                </c:pt>
                <c:pt idx="68">
                  <c:v>-2231000</c:v>
                </c:pt>
                <c:pt idx="69">
                  <c:v>0</c:v>
                </c:pt>
                <c:pt idx="70">
                  <c:v>-9241500</c:v>
                </c:pt>
              </c:numCache>
            </c:numRef>
          </c:val>
          <c:extLst>
            <c:ext xmlns:c16="http://schemas.microsoft.com/office/drawing/2014/chart" uri="{C3380CC4-5D6E-409C-BE32-E72D297353CC}">
              <c16:uniqueId val="{00000000-59B4-1A4C-BDDA-8B2BCE4F0B05}"/>
            </c:ext>
          </c:extLst>
        </c:ser>
        <c:dLbls>
          <c:showLegendKey val="0"/>
          <c:showVal val="0"/>
          <c:showCatName val="0"/>
          <c:showSerName val="0"/>
          <c:showPercent val="0"/>
          <c:showBubbleSize val="0"/>
        </c:dLbls>
        <c:gapWidth val="219"/>
        <c:overlap val="-27"/>
        <c:axId val="1382810304"/>
        <c:axId val="1404664688"/>
      </c:barChart>
      <c:catAx>
        <c:axId val="138281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64688"/>
        <c:crosses val="autoZero"/>
        <c:auto val="1"/>
        <c:lblAlgn val="ctr"/>
        <c:lblOffset val="100"/>
        <c:noMultiLvlLbl val="0"/>
      </c:catAx>
      <c:valAx>
        <c:axId val="1404664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81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[Club_Tornado_Financial_Transactions_2018_2025.xlsx]Pivot_Financials!Pivot_Income_Expense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Vs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Pivot_Financials!$C$4:$C$5</c:f>
              <c:strCache>
                <c:ptCount val="1"/>
                <c:pt idx="0">
                  <c:v>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Pivot_Financials!$B$6:$B$83</c:f>
              <c:multiLvlStrCache>
                <c:ptCount val="71"/>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pt idx="60">
                    <c:v>January</c:v>
                  </c:pt>
                  <c:pt idx="61">
                    <c:v>February</c:v>
                  </c:pt>
                  <c:pt idx="62">
                    <c:v>March</c:v>
                  </c:pt>
                  <c:pt idx="63">
                    <c:v>April</c:v>
                  </c:pt>
                  <c:pt idx="64">
                    <c:v>May</c:v>
                  </c:pt>
                  <c:pt idx="65">
                    <c:v>June</c:v>
                  </c:pt>
                  <c:pt idx="66">
                    <c:v>July</c:v>
                  </c:pt>
                  <c:pt idx="67">
                    <c:v>August</c:v>
                  </c:pt>
                  <c:pt idx="68">
                    <c:v>September</c:v>
                  </c:pt>
                  <c:pt idx="69">
                    <c:v>October</c:v>
                  </c:pt>
                  <c:pt idx="70">
                    <c:v>December</c:v>
                  </c:pt>
                </c:lvl>
                <c:lvl>
                  <c:pt idx="0">
                    <c:v>2020</c:v>
                  </c:pt>
                  <c:pt idx="12">
                    <c:v>2021</c:v>
                  </c:pt>
                  <c:pt idx="24">
                    <c:v>2022</c:v>
                  </c:pt>
                  <c:pt idx="36">
                    <c:v>2023</c:v>
                  </c:pt>
                  <c:pt idx="48">
                    <c:v>2024</c:v>
                  </c:pt>
                  <c:pt idx="60">
                    <c:v>2025</c:v>
                  </c:pt>
                </c:lvl>
              </c:multiLvlStrCache>
            </c:multiLvlStrRef>
          </c:cat>
          <c:val>
            <c:numRef>
              <c:f>Pivot_Financials!$C$6:$C$83</c:f>
              <c:numCache>
                <c:formatCode>_("$"* #,##0.00_);_("$"* \(#,##0.00\);_("$"* "-"??_);_(@_)</c:formatCode>
                <c:ptCount val="71"/>
                <c:pt idx="0">
                  <c:v>5222020</c:v>
                </c:pt>
                <c:pt idx="1">
                  <c:v>1160000</c:v>
                </c:pt>
                <c:pt idx="2">
                  <c:v>605000</c:v>
                </c:pt>
                <c:pt idx="3">
                  <c:v>495000</c:v>
                </c:pt>
                <c:pt idx="4">
                  <c:v>720000</c:v>
                </c:pt>
                <c:pt idx="5">
                  <c:v>420000</c:v>
                </c:pt>
                <c:pt idx="6">
                  <c:v>630000</c:v>
                </c:pt>
                <c:pt idx="7">
                  <c:v>600000</c:v>
                </c:pt>
                <c:pt idx="8">
                  <c:v>420000</c:v>
                </c:pt>
                <c:pt idx="9">
                  <c:v>1135000</c:v>
                </c:pt>
                <c:pt idx="10">
                  <c:v>1800000</c:v>
                </c:pt>
                <c:pt idx="11">
                  <c:v>1900000</c:v>
                </c:pt>
                <c:pt idx="12">
                  <c:v>9942676</c:v>
                </c:pt>
                <c:pt idx="13">
                  <c:v>3425000</c:v>
                </c:pt>
                <c:pt idx="14">
                  <c:v>3195000</c:v>
                </c:pt>
                <c:pt idx="15">
                  <c:v>5133000</c:v>
                </c:pt>
                <c:pt idx="16">
                  <c:v>2495000</c:v>
                </c:pt>
                <c:pt idx="17">
                  <c:v>3728000</c:v>
                </c:pt>
                <c:pt idx="18">
                  <c:v>4763000</c:v>
                </c:pt>
                <c:pt idx="19">
                  <c:v>2980000</c:v>
                </c:pt>
                <c:pt idx="20">
                  <c:v>3122500</c:v>
                </c:pt>
                <c:pt idx="21">
                  <c:v>2852500</c:v>
                </c:pt>
                <c:pt idx="22">
                  <c:v>915000</c:v>
                </c:pt>
                <c:pt idx="23">
                  <c:v>760000</c:v>
                </c:pt>
                <c:pt idx="24">
                  <c:v>10995489</c:v>
                </c:pt>
                <c:pt idx="25">
                  <c:v>3780000</c:v>
                </c:pt>
                <c:pt idx="26">
                  <c:v>4165000</c:v>
                </c:pt>
                <c:pt idx="27">
                  <c:v>4210000</c:v>
                </c:pt>
                <c:pt idx="28">
                  <c:v>4510000</c:v>
                </c:pt>
                <c:pt idx="29">
                  <c:v>4757000</c:v>
                </c:pt>
                <c:pt idx="30">
                  <c:v>3865000</c:v>
                </c:pt>
                <c:pt idx="31">
                  <c:v>3545000</c:v>
                </c:pt>
                <c:pt idx="32">
                  <c:v>3610000</c:v>
                </c:pt>
                <c:pt idx="33">
                  <c:v>3385000</c:v>
                </c:pt>
                <c:pt idx="34">
                  <c:v>3545000</c:v>
                </c:pt>
                <c:pt idx="35">
                  <c:v>3520000</c:v>
                </c:pt>
                <c:pt idx="36">
                  <c:v>10654551</c:v>
                </c:pt>
                <c:pt idx="37">
                  <c:v>4642000</c:v>
                </c:pt>
                <c:pt idx="38">
                  <c:v>3936000</c:v>
                </c:pt>
                <c:pt idx="39">
                  <c:v>5057000</c:v>
                </c:pt>
                <c:pt idx="40">
                  <c:v>3855000</c:v>
                </c:pt>
                <c:pt idx="41">
                  <c:v>3708000</c:v>
                </c:pt>
                <c:pt idx="42">
                  <c:v>3708000</c:v>
                </c:pt>
                <c:pt idx="43">
                  <c:v>3511000</c:v>
                </c:pt>
                <c:pt idx="44">
                  <c:v>3978000</c:v>
                </c:pt>
                <c:pt idx="45">
                  <c:v>3581000</c:v>
                </c:pt>
                <c:pt idx="46">
                  <c:v>3564000</c:v>
                </c:pt>
                <c:pt idx="47">
                  <c:v>3321000</c:v>
                </c:pt>
                <c:pt idx="48">
                  <c:v>13373551</c:v>
                </c:pt>
                <c:pt idx="49">
                  <c:v>4070000</c:v>
                </c:pt>
                <c:pt idx="50">
                  <c:v>6274500</c:v>
                </c:pt>
                <c:pt idx="51">
                  <c:v>4868000</c:v>
                </c:pt>
                <c:pt idx="52">
                  <c:v>9352500</c:v>
                </c:pt>
                <c:pt idx="53">
                  <c:v>6070000</c:v>
                </c:pt>
                <c:pt idx="54">
                  <c:v>5690000</c:v>
                </c:pt>
                <c:pt idx="55">
                  <c:v>5450000</c:v>
                </c:pt>
                <c:pt idx="56">
                  <c:v>5535000</c:v>
                </c:pt>
                <c:pt idx="57">
                  <c:v>4880000</c:v>
                </c:pt>
                <c:pt idx="58">
                  <c:v>4880000</c:v>
                </c:pt>
                <c:pt idx="59">
                  <c:v>4880000</c:v>
                </c:pt>
                <c:pt idx="60">
                  <c:v>22348751</c:v>
                </c:pt>
                <c:pt idx="61">
                  <c:v>4822000</c:v>
                </c:pt>
                <c:pt idx="62">
                  <c:v>6115000</c:v>
                </c:pt>
                <c:pt idx="63">
                  <c:v>7323000</c:v>
                </c:pt>
                <c:pt idx="64">
                  <c:v>5047000</c:v>
                </c:pt>
                <c:pt idx="65">
                  <c:v>4822000</c:v>
                </c:pt>
                <c:pt idx="66">
                  <c:v>4404000</c:v>
                </c:pt>
                <c:pt idx="67">
                  <c:v>4179000</c:v>
                </c:pt>
                <c:pt idx="68">
                  <c:v>4179000</c:v>
                </c:pt>
                <c:pt idx="69">
                  <c:v>4179000</c:v>
                </c:pt>
              </c:numCache>
            </c:numRef>
          </c:val>
          <c:smooth val="0"/>
          <c:extLst>
            <c:ext xmlns:c16="http://schemas.microsoft.com/office/drawing/2014/chart" uri="{C3380CC4-5D6E-409C-BE32-E72D297353CC}">
              <c16:uniqueId val="{00000000-6E13-004C-8E16-D643053E1FA0}"/>
            </c:ext>
          </c:extLst>
        </c:ser>
        <c:ser>
          <c:idx val="1"/>
          <c:order val="1"/>
          <c:tx>
            <c:strRef>
              <c:f>Pivot_Financials!$D$4:$D$5</c:f>
              <c:strCache>
                <c:ptCount val="1"/>
                <c:pt idx="0">
                  <c:v>Expense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Pivot_Financials!$B$6:$B$83</c:f>
              <c:multiLvlStrCache>
                <c:ptCount val="71"/>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pt idx="60">
                    <c:v>January</c:v>
                  </c:pt>
                  <c:pt idx="61">
                    <c:v>February</c:v>
                  </c:pt>
                  <c:pt idx="62">
                    <c:v>March</c:v>
                  </c:pt>
                  <c:pt idx="63">
                    <c:v>April</c:v>
                  </c:pt>
                  <c:pt idx="64">
                    <c:v>May</c:v>
                  </c:pt>
                  <c:pt idx="65">
                    <c:v>June</c:v>
                  </c:pt>
                  <c:pt idx="66">
                    <c:v>July</c:v>
                  </c:pt>
                  <c:pt idx="67">
                    <c:v>August</c:v>
                  </c:pt>
                  <c:pt idx="68">
                    <c:v>September</c:v>
                  </c:pt>
                  <c:pt idx="69">
                    <c:v>October</c:v>
                  </c:pt>
                  <c:pt idx="70">
                    <c:v>December</c:v>
                  </c:pt>
                </c:lvl>
                <c:lvl>
                  <c:pt idx="0">
                    <c:v>2020</c:v>
                  </c:pt>
                  <c:pt idx="12">
                    <c:v>2021</c:v>
                  </c:pt>
                  <c:pt idx="24">
                    <c:v>2022</c:v>
                  </c:pt>
                  <c:pt idx="36">
                    <c:v>2023</c:v>
                  </c:pt>
                  <c:pt idx="48">
                    <c:v>2024</c:v>
                  </c:pt>
                  <c:pt idx="60">
                    <c:v>2025</c:v>
                  </c:pt>
                </c:lvl>
              </c:multiLvlStrCache>
            </c:multiLvlStrRef>
          </c:cat>
          <c:val>
            <c:numRef>
              <c:f>Pivot_Financials!$D$6:$D$83</c:f>
              <c:numCache>
                <c:formatCode>_("$"* #,##0.00_);_("$"* \(#,##0.00\);_("$"* "-"??_);_(@_)</c:formatCode>
                <c:ptCount val="71"/>
                <c:pt idx="0">
                  <c:v>-1228000</c:v>
                </c:pt>
                <c:pt idx="1">
                  <c:v>-1071500</c:v>
                </c:pt>
                <c:pt idx="2">
                  <c:v>-545000</c:v>
                </c:pt>
                <c:pt idx="3">
                  <c:v>-200000</c:v>
                </c:pt>
                <c:pt idx="4">
                  <c:v>-200000</c:v>
                </c:pt>
                <c:pt idx="5">
                  <c:v>-750000</c:v>
                </c:pt>
                <c:pt idx="6">
                  <c:v>-790000</c:v>
                </c:pt>
                <c:pt idx="7">
                  <c:v>-200000</c:v>
                </c:pt>
                <c:pt idx="8">
                  <c:v>-200000</c:v>
                </c:pt>
                <c:pt idx="9">
                  <c:v>-420000</c:v>
                </c:pt>
                <c:pt idx="10">
                  <c:v>-990000</c:v>
                </c:pt>
                <c:pt idx="11">
                  <c:v>-5711687</c:v>
                </c:pt>
                <c:pt idx="12">
                  <c:v>-1025469</c:v>
                </c:pt>
                <c:pt idx="13">
                  <c:v>-5217456</c:v>
                </c:pt>
                <c:pt idx="14">
                  <c:v>-4095800</c:v>
                </c:pt>
                <c:pt idx="15">
                  <c:v>-3244179</c:v>
                </c:pt>
                <c:pt idx="16">
                  <c:v>-1300000</c:v>
                </c:pt>
                <c:pt idx="17">
                  <c:v>-4034000</c:v>
                </c:pt>
                <c:pt idx="18">
                  <c:v>-2786500</c:v>
                </c:pt>
                <c:pt idx="19">
                  <c:v>-1900000</c:v>
                </c:pt>
                <c:pt idx="20">
                  <c:v>-1900000</c:v>
                </c:pt>
                <c:pt idx="21">
                  <c:v>-1900000</c:v>
                </c:pt>
                <c:pt idx="22">
                  <c:v>-2196000</c:v>
                </c:pt>
                <c:pt idx="23">
                  <c:v>-2273690</c:v>
                </c:pt>
                <c:pt idx="24">
                  <c:v>-2153000</c:v>
                </c:pt>
                <c:pt idx="25">
                  <c:v>-4214000</c:v>
                </c:pt>
                <c:pt idx="26">
                  <c:v>-3620000</c:v>
                </c:pt>
                <c:pt idx="27">
                  <c:v>-3100000</c:v>
                </c:pt>
                <c:pt idx="28">
                  <c:v>-2500000</c:v>
                </c:pt>
                <c:pt idx="29">
                  <c:v>-4035000</c:v>
                </c:pt>
                <c:pt idx="30">
                  <c:v>-2500000</c:v>
                </c:pt>
                <c:pt idx="31">
                  <c:v>-2450000</c:v>
                </c:pt>
                <c:pt idx="32">
                  <c:v>-5100000</c:v>
                </c:pt>
                <c:pt idx="33">
                  <c:v>-808000</c:v>
                </c:pt>
                <c:pt idx="34">
                  <c:v>-3000000</c:v>
                </c:pt>
                <c:pt idx="35">
                  <c:v>-4480531</c:v>
                </c:pt>
                <c:pt idx="36">
                  <c:v>-4766000.4099999964</c:v>
                </c:pt>
                <c:pt idx="37">
                  <c:v>-2934000</c:v>
                </c:pt>
                <c:pt idx="38">
                  <c:v>-2805000</c:v>
                </c:pt>
                <c:pt idx="39">
                  <c:v>-3750000</c:v>
                </c:pt>
                <c:pt idx="40">
                  <c:v>-5670000</c:v>
                </c:pt>
                <c:pt idx="41">
                  <c:v>-2860000</c:v>
                </c:pt>
                <c:pt idx="42">
                  <c:v>-3100000</c:v>
                </c:pt>
                <c:pt idx="43">
                  <c:v>-2100000</c:v>
                </c:pt>
                <c:pt idx="44">
                  <c:v>-2502000</c:v>
                </c:pt>
                <c:pt idx="45">
                  <c:v>-3360000</c:v>
                </c:pt>
                <c:pt idx="46">
                  <c:v>-2450000</c:v>
                </c:pt>
                <c:pt idx="47">
                  <c:v>-3485000</c:v>
                </c:pt>
                <c:pt idx="48">
                  <c:v>-6800000</c:v>
                </c:pt>
                <c:pt idx="49">
                  <c:v>-2100000</c:v>
                </c:pt>
                <c:pt idx="50">
                  <c:v>-5404500</c:v>
                </c:pt>
                <c:pt idx="51">
                  <c:v>-2801000</c:v>
                </c:pt>
                <c:pt idx="52">
                  <c:v>-9560000</c:v>
                </c:pt>
                <c:pt idx="53">
                  <c:v>-3150000</c:v>
                </c:pt>
                <c:pt idx="54">
                  <c:v>-3240000</c:v>
                </c:pt>
                <c:pt idx="55">
                  <c:v>-3550000</c:v>
                </c:pt>
                <c:pt idx="56">
                  <c:v>-3350000</c:v>
                </c:pt>
                <c:pt idx="57">
                  <c:v>-3350000</c:v>
                </c:pt>
                <c:pt idx="58">
                  <c:v>-3947000</c:v>
                </c:pt>
                <c:pt idx="59">
                  <c:v>-200000</c:v>
                </c:pt>
                <c:pt idx="60">
                  <c:v>-4636000</c:v>
                </c:pt>
                <c:pt idx="61">
                  <c:v>-5531700</c:v>
                </c:pt>
                <c:pt idx="62">
                  <c:v>-5986500</c:v>
                </c:pt>
                <c:pt idx="63">
                  <c:v>-6051000</c:v>
                </c:pt>
                <c:pt idx="64">
                  <c:v>-3235000</c:v>
                </c:pt>
                <c:pt idx="65">
                  <c:v>-2485000</c:v>
                </c:pt>
                <c:pt idx="66">
                  <c:v>-3475000</c:v>
                </c:pt>
                <c:pt idx="67">
                  <c:v>-2325000</c:v>
                </c:pt>
                <c:pt idx="68">
                  <c:v>-5025000</c:v>
                </c:pt>
                <c:pt idx="69">
                  <c:v>-225000</c:v>
                </c:pt>
                <c:pt idx="70">
                  <c:v>-11101500</c:v>
                </c:pt>
              </c:numCache>
            </c:numRef>
          </c:val>
          <c:smooth val="0"/>
          <c:extLst>
            <c:ext xmlns:c16="http://schemas.microsoft.com/office/drawing/2014/chart" uri="{C3380CC4-5D6E-409C-BE32-E72D297353CC}">
              <c16:uniqueId val="{00000001-6E13-004C-8E16-D643053E1FA0}"/>
            </c:ext>
          </c:extLst>
        </c:ser>
        <c:dLbls>
          <c:showLegendKey val="0"/>
          <c:showVal val="0"/>
          <c:showCatName val="0"/>
          <c:showSerName val="0"/>
          <c:showPercent val="0"/>
          <c:showBubbleSize val="0"/>
        </c:dLbls>
        <c:marker val="1"/>
        <c:smooth val="0"/>
        <c:axId val="1382904400"/>
        <c:axId val="1359868384"/>
      </c:lineChart>
      <c:catAx>
        <c:axId val="138290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68384"/>
        <c:crosses val="autoZero"/>
        <c:auto val="1"/>
        <c:lblAlgn val="ctr"/>
        <c:lblOffset val="100"/>
        <c:noMultiLvlLbl val="0"/>
      </c:catAx>
      <c:valAx>
        <c:axId val="13598683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0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[Club_Tornado_Financial_Transactions_2018_2025.xlsx]Pivot_Financials!Pivot_Income_Category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Pivot_Financials!$J$6</c:f>
              <c:strCache>
                <c:ptCount val="1"/>
                <c:pt idx="0">
                  <c:v>Total</c:v>
                </c:pt>
              </c:strCache>
            </c:strRef>
          </c:tx>
          <c:spPr>
            <a:solidFill>
              <a:schemeClr val="accent1"/>
            </a:solidFill>
            <a:ln>
              <a:noFill/>
            </a:ln>
            <a:effectLst/>
          </c:spPr>
          <c:invertIfNegative val="0"/>
          <c:cat>
            <c:strRef>
              <c:f>Pivot_Financials!$I$7:$I$18</c:f>
              <c:strCache>
                <c:ptCount val="11"/>
                <c:pt idx="0">
                  <c:v>Accounts Receivable</c:v>
                </c:pt>
                <c:pt idx="1">
                  <c:v>Adjustments</c:v>
                </c:pt>
                <c:pt idx="2">
                  <c:v>Cash</c:v>
                </c:pt>
                <c:pt idx="3">
                  <c:v>Profit 2020</c:v>
                </c:pt>
                <c:pt idx="4">
                  <c:v>Profit 2021</c:v>
                </c:pt>
                <c:pt idx="5">
                  <c:v>Profit 2022</c:v>
                </c:pt>
                <c:pt idx="6">
                  <c:v>Profit 2024</c:v>
                </c:pt>
                <c:pt idx="7">
                  <c:v>Profit 2025</c:v>
                </c:pt>
                <c:pt idx="8">
                  <c:v>Scholarships</c:v>
                </c:pt>
                <c:pt idx="9">
                  <c:v>Sports Equipment</c:v>
                </c:pt>
                <c:pt idx="10">
                  <c:v>Uniform Sales</c:v>
                </c:pt>
              </c:strCache>
            </c:strRef>
          </c:cat>
          <c:val>
            <c:numRef>
              <c:f>Pivot_Financials!$J$7:$J$18</c:f>
              <c:numCache>
                <c:formatCode>_("$"* #,##0.00_);_("$"* \(#,##0.00\);_("$"* "-"??_);_(@_)</c:formatCode>
                <c:ptCount val="11"/>
                <c:pt idx="0">
                  <c:v>14980000</c:v>
                </c:pt>
                <c:pt idx="1">
                  <c:v>927500</c:v>
                </c:pt>
                <c:pt idx="2">
                  <c:v>204898668.59</c:v>
                </c:pt>
                <c:pt idx="3">
                  <c:v>1177020</c:v>
                </c:pt>
                <c:pt idx="4">
                  <c:v>25469</c:v>
                </c:pt>
                <c:pt idx="5">
                  <c:v>1355469</c:v>
                </c:pt>
                <c:pt idx="6">
                  <c:v>976000</c:v>
                </c:pt>
                <c:pt idx="7">
                  <c:v>11094500</c:v>
                </c:pt>
                <c:pt idx="8">
                  <c:v>55896000.409999996</c:v>
                </c:pt>
                <c:pt idx="9">
                  <c:v>16733411</c:v>
                </c:pt>
                <c:pt idx="10">
                  <c:v>500000</c:v>
                </c:pt>
              </c:numCache>
            </c:numRef>
          </c:val>
          <c:extLst>
            <c:ext xmlns:c16="http://schemas.microsoft.com/office/drawing/2014/chart" uri="{C3380CC4-5D6E-409C-BE32-E72D297353CC}">
              <c16:uniqueId val="{00000000-95C4-6044-910C-D1DDDD43C8E3}"/>
            </c:ext>
          </c:extLst>
        </c:ser>
        <c:dLbls>
          <c:showLegendKey val="0"/>
          <c:showVal val="0"/>
          <c:showCatName val="0"/>
          <c:showSerName val="0"/>
          <c:showPercent val="0"/>
          <c:showBubbleSize val="0"/>
        </c:dLbls>
        <c:gapWidth val="150"/>
        <c:axId val="1405947920"/>
        <c:axId val="1405391616"/>
      </c:barChart>
      <c:catAx>
        <c:axId val="140594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91616"/>
        <c:crosses val="autoZero"/>
        <c:auto val="1"/>
        <c:lblAlgn val="ctr"/>
        <c:lblOffset val="100"/>
        <c:noMultiLvlLbl val="0"/>
      </c:catAx>
      <c:valAx>
        <c:axId val="1405391616"/>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40594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[Club_Tornado_Financial_Transactions_2018_2025.xlsx]Pivot_Financials!Pivot_Expense_Subcategory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5875">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Pivot_Financials!$J$25</c:f>
              <c:strCache>
                <c:ptCount val="1"/>
                <c:pt idx="0">
                  <c:v>Total</c:v>
                </c:pt>
              </c:strCache>
            </c:strRef>
          </c:tx>
          <c:spPr>
            <a:solidFill>
              <a:srgbClr val="FF0000"/>
            </a:solidFill>
            <a:ln w="15875">
              <a:solidFill>
                <a:srgbClr val="FF0000"/>
              </a:solidFill>
            </a:ln>
            <a:effectLst/>
          </c:spPr>
          <c:invertIfNegative val="0"/>
          <c:cat>
            <c:strRef>
              <c:f>Pivot_Financials!$I$26:$I$47</c:f>
              <c:strCache>
                <c:ptCount val="21"/>
                <c:pt idx="0">
                  <c:v>Account Adjustments</c:v>
                </c:pt>
                <c:pt idx="1">
                  <c:v>Accounts Payable</c:v>
                </c:pt>
                <c:pt idx="2">
                  <c:v>Accounts Payable – League</c:v>
                </c:pt>
                <c:pt idx="3">
                  <c:v>Accounts Payable – Third Parties</c:v>
                </c:pt>
                <c:pt idx="4">
                  <c:v>Advertising</c:v>
                </c:pt>
                <c:pt idx="5">
                  <c:v>Athlete Support</c:v>
                </c:pt>
                <c:pt idx="6">
                  <c:v>Capital</c:v>
                </c:pt>
                <c:pt idx="7">
                  <c:v>Cash</c:v>
                </c:pt>
                <c:pt idx="8">
                  <c:v>Coach Support</c:v>
                </c:pt>
                <c:pt idx="9">
                  <c:v>Financial Charges</c:v>
                </c:pt>
                <c:pt idx="10">
                  <c:v>Monthly Fee</c:v>
                </c:pt>
                <c:pt idx="11">
                  <c:v>Operating Expenses</c:v>
                </c:pt>
                <c:pt idx="12">
                  <c:v>Payroll</c:v>
                </c:pt>
                <c:pt idx="13">
                  <c:v>Refunds</c:v>
                </c:pt>
                <c:pt idx="14">
                  <c:v>Rent</c:v>
                </c:pt>
                <c:pt idx="15">
                  <c:v>Scholarships</c:v>
                </c:pt>
                <c:pt idx="16">
                  <c:v>Sports Equipment</c:v>
                </c:pt>
                <c:pt idx="17">
                  <c:v>Sports Expenses</c:v>
                </c:pt>
                <c:pt idx="18">
                  <c:v>Tournaments</c:v>
                </c:pt>
                <c:pt idx="19">
                  <c:v>Transportation</c:v>
                </c:pt>
                <c:pt idx="20">
                  <c:v>Uniforms</c:v>
                </c:pt>
              </c:strCache>
            </c:strRef>
          </c:cat>
          <c:val>
            <c:numRef>
              <c:f>Pivot_Financials!$J$26:$J$47</c:f>
              <c:numCache>
                <c:formatCode>_("$"* #,##0.00_);_("$"* \(#,##0.00\);_("$"* "-"??_);_(@_)</c:formatCode>
                <c:ptCount val="21"/>
                <c:pt idx="0">
                  <c:v>-651469.40999999642</c:v>
                </c:pt>
                <c:pt idx="1">
                  <c:v>-2570656</c:v>
                </c:pt>
                <c:pt idx="2">
                  <c:v>-3225000</c:v>
                </c:pt>
                <c:pt idx="3">
                  <c:v>-771000</c:v>
                </c:pt>
                <c:pt idx="4">
                  <c:v>-385000</c:v>
                </c:pt>
                <c:pt idx="5">
                  <c:v>-3347800</c:v>
                </c:pt>
                <c:pt idx="6">
                  <c:v>-5706000</c:v>
                </c:pt>
                <c:pt idx="7">
                  <c:v>-503000</c:v>
                </c:pt>
                <c:pt idx="8">
                  <c:v>-2200000</c:v>
                </c:pt>
                <c:pt idx="9">
                  <c:v>-1293179</c:v>
                </c:pt>
                <c:pt idx="10">
                  <c:v>-16000</c:v>
                </c:pt>
                <c:pt idx="11">
                  <c:v>-10821721</c:v>
                </c:pt>
                <c:pt idx="12">
                  <c:v>-142175000</c:v>
                </c:pt>
                <c:pt idx="13">
                  <c:v>-290000</c:v>
                </c:pt>
                <c:pt idx="14">
                  <c:v>-8418200</c:v>
                </c:pt>
                <c:pt idx="15">
                  <c:v>-3877000</c:v>
                </c:pt>
                <c:pt idx="16">
                  <c:v>-5273207</c:v>
                </c:pt>
                <c:pt idx="17">
                  <c:v>-2147280</c:v>
                </c:pt>
                <c:pt idx="18">
                  <c:v>-19508500</c:v>
                </c:pt>
                <c:pt idx="19">
                  <c:v>-194000</c:v>
                </c:pt>
                <c:pt idx="20">
                  <c:v>-6077000</c:v>
                </c:pt>
              </c:numCache>
            </c:numRef>
          </c:val>
          <c:extLst>
            <c:ext xmlns:c16="http://schemas.microsoft.com/office/drawing/2014/chart" uri="{C3380CC4-5D6E-409C-BE32-E72D297353CC}">
              <c16:uniqueId val="{00000000-0690-3A44-8947-18DF72EF6BBA}"/>
            </c:ext>
          </c:extLst>
        </c:ser>
        <c:dLbls>
          <c:showLegendKey val="0"/>
          <c:showVal val="0"/>
          <c:showCatName val="0"/>
          <c:showSerName val="0"/>
          <c:showPercent val="0"/>
          <c:showBubbleSize val="0"/>
        </c:dLbls>
        <c:gapWidth val="190"/>
        <c:axId val="1394692368"/>
        <c:axId val="1394694080"/>
      </c:barChart>
      <c:catAx>
        <c:axId val="1394692368"/>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694080"/>
        <c:crosses val="autoZero"/>
        <c:auto val="1"/>
        <c:lblAlgn val="ctr"/>
        <c:lblOffset val="100"/>
        <c:noMultiLvlLbl val="0"/>
      </c:catAx>
      <c:valAx>
        <c:axId val="1394694080"/>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39469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1</xdr:row>
      <xdr:rowOff>317500</xdr:rowOff>
    </xdr:from>
    <xdr:to>
      <xdr:col>0</xdr:col>
      <xdr:colOff>1787611</xdr:colOff>
      <xdr:row>7</xdr:row>
      <xdr:rowOff>114299</xdr:rowOff>
    </xdr:to>
    <xdr:pic>
      <xdr:nvPicPr>
        <xdr:cNvPr id="3" name="Picture 2">
          <a:extLst>
            <a:ext uri="{FF2B5EF4-FFF2-40B4-BE49-F238E27FC236}">
              <a16:creationId xmlns:a16="http://schemas.microsoft.com/office/drawing/2014/main" id="{22F14D42-CF89-A643-F991-B14E827E0875}"/>
            </a:ext>
          </a:extLst>
        </xdr:cNvPr>
        <xdr:cNvPicPr>
          <a:picLocks noChangeAspect="1"/>
        </xdr:cNvPicPr>
      </xdr:nvPicPr>
      <xdr:blipFill>
        <a:blip xmlns:r="http://schemas.openxmlformats.org/officeDocument/2006/relationships" r:embed="rId1"/>
        <a:stretch>
          <a:fillRect/>
        </a:stretch>
      </xdr:blipFill>
      <xdr:spPr>
        <a:xfrm>
          <a:off x="304800" y="317500"/>
          <a:ext cx="1482811" cy="1143000"/>
        </a:xfrm>
        <a:prstGeom prst="rect">
          <a:avLst/>
        </a:prstGeom>
      </xdr:spPr>
    </xdr:pic>
    <xdr:clientData/>
  </xdr:twoCellAnchor>
  <xdr:twoCellAnchor editAs="oneCell">
    <xdr:from>
      <xdr:col>0</xdr:col>
      <xdr:colOff>127223</xdr:colOff>
      <xdr:row>8</xdr:row>
      <xdr:rowOff>88900</xdr:rowOff>
    </xdr:from>
    <xdr:to>
      <xdr:col>0</xdr:col>
      <xdr:colOff>1956023</xdr:colOff>
      <xdr:row>13</xdr:row>
      <xdr:rowOff>160138</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A295AF5F-3408-0A41-8FA2-226ACDF26D7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7223" y="1615602"/>
              <a:ext cx="1828800" cy="1016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127223</xdr:colOff>
      <xdr:row>14</xdr:row>
      <xdr:rowOff>70681</xdr:rowOff>
    </xdr:from>
    <xdr:to>
      <xdr:col>0</xdr:col>
      <xdr:colOff>1956023</xdr:colOff>
      <xdr:row>19</xdr:row>
      <xdr:rowOff>80800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EDCD082-0ECB-9640-8AC7-7CBDDB40A5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7223" y="2732277"/>
              <a:ext cx="1828800" cy="955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127223</xdr:colOff>
      <xdr:row>19</xdr:row>
      <xdr:rowOff>180729</xdr:rowOff>
    </xdr:from>
    <xdr:to>
      <xdr:col>0</xdr:col>
      <xdr:colOff>1956023</xdr:colOff>
      <xdr:row>25</xdr:row>
      <xdr:rowOff>1463</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444FD78-D421-7C41-98AB-835D542449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223" y="3788069"/>
              <a:ext cx="1828800" cy="955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127223</xdr:colOff>
      <xdr:row>25</xdr:row>
      <xdr:rowOff>101392</xdr:rowOff>
    </xdr:from>
    <xdr:to>
      <xdr:col>0</xdr:col>
      <xdr:colOff>1956023</xdr:colOff>
      <xdr:row>30</xdr:row>
      <xdr:rowOff>80951</xdr:rowOff>
    </xdr:to>
    <mc:AlternateContent xmlns:mc="http://schemas.openxmlformats.org/markup-compatibility/2006" xmlns:a14="http://schemas.microsoft.com/office/drawing/2010/main">
      <mc:Choice Requires="a14">
        <xdr:graphicFrame macro="">
          <xdr:nvGraphicFramePr>
            <xdr:cNvPr id="7" name="Subcategory">
              <a:extLst>
                <a:ext uri="{FF2B5EF4-FFF2-40B4-BE49-F238E27FC236}">
                  <a16:creationId xmlns:a16="http://schemas.microsoft.com/office/drawing/2014/main" id="{DF1C43DF-520C-664C-8CF2-639362AF392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7223" y="4843626"/>
              <a:ext cx="1828800" cy="925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127223</xdr:colOff>
      <xdr:row>30</xdr:row>
      <xdr:rowOff>180881</xdr:rowOff>
    </xdr:from>
    <xdr:to>
      <xdr:col>0</xdr:col>
      <xdr:colOff>1956023</xdr:colOff>
      <xdr:row>35</xdr:row>
      <xdr:rowOff>145162</xdr:rowOff>
    </xdr:to>
    <mc:AlternateContent xmlns:mc="http://schemas.openxmlformats.org/markup-compatibility/2006" xmlns:a14="http://schemas.microsoft.com/office/drawing/2010/main">
      <mc:Choice Requires="a14">
        <xdr:graphicFrame macro="">
          <xdr:nvGraphicFramePr>
            <xdr:cNvPr id="9" name="Client">
              <a:extLst>
                <a:ext uri="{FF2B5EF4-FFF2-40B4-BE49-F238E27FC236}">
                  <a16:creationId xmlns:a16="http://schemas.microsoft.com/office/drawing/2014/main" id="{9E6FAFE5-CB65-DE4B-B4A3-DE247EAA6E35}"/>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127223" y="5868860"/>
              <a:ext cx="1828800" cy="910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127223</xdr:colOff>
      <xdr:row>36</xdr:row>
      <xdr:rowOff>55702</xdr:rowOff>
    </xdr:from>
    <xdr:to>
      <xdr:col>0</xdr:col>
      <xdr:colOff>1956023</xdr:colOff>
      <xdr:row>41</xdr:row>
      <xdr:rowOff>81101</xdr:rowOff>
    </xdr:to>
    <mc:AlternateContent xmlns:mc="http://schemas.openxmlformats.org/markup-compatibility/2006" xmlns:a14="http://schemas.microsoft.com/office/drawing/2010/main">
      <mc:Choice Requires="a14">
        <xdr:graphicFrame macro="">
          <xdr:nvGraphicFramePr>
            <xdr:cNvPr id="10" name="Athlete">
              <a:extLst>
                <a:ext uri="{FF2B5EF4-FFF2-40B4-BE49-F238E27FC236}">
                  <a16:creationId xmlns:a16="http://schemas.microsoft.com/office/drawing/2014/main" id="{A6D1CD81-2DC1-EF4B-A3AA-7183A8FAAC7A}"/>
                </a:ext>
              </a:extLst>
            </xdr:cNvPr>
            <xdr:cNvGraphicFramePr/>
          </xdr:nvGraphicFramePr>
          <xdr:xfrm>
            <a:off x="0" y="0"/>
            <a:ext cx="0" cy="0"/>
          </xdr:xfrm>
          <a:graphic>
            <a:graphicData uri="http://schemas.microsoft.com/office/drawing/2010/slicer">
              <sle:slicer xmlns:sle="http://schemas.microsoft.com/office/drawing/2010/slicer" name="Athlete"/>
            </a:graphicData>
          </a:graphic>
        </xdr:graphicFrame>
      </mc:Choice>
      <mc:Fallback xmlns="">
        <xdr:sp macro="" textlink="">
          <xdr:nvSpPr>
            <xdr:cNvPr id="0" name=""/>
            <xdr:cNvSpPr>
              <a:spLocks noTextEdit="1"/>
            </xdr:cNvSpPr>
          </xdr:nvSpPr>
          <xdr:spPr>
            <a:xfrm>
              <a:off x="127223" y="6878574"/>
              <a:ext cx="1828800" cy="971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482600</xdr:colOff>
      <xdr:row>9</xdr:row>
      <xdr:rowOff>0</xdr:rowOff>
    </xdr:from>
    <xdr:to>
      <xdr:col>8</xdr:col>
      <xdr:colOff>0</xdr:colOff>
      <xdr:row>25</xdr:row>
      <xdr:rowOff>1</xdr:rowOff>
    </xdr:to>
    <xdr:graphicFrame macro="">
      <xdr:nvGraphicFramePr>
        <xdr:cNvPr id="12" name="Chart 11">
          <a:extLst>
            <a:ext uri="{FF2B5EF4-FFF2-40B4-BE49-F238E27FC236}">
              <a16:creationId xmlns:a16="http://schemas.microsoft.com/office/drawing/2014/main" id="{F6AD89D2-6745-5F4B-9E3C-4E67B5A82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9</xdr:row>
      <xdr:rowOff>4537</xdr:rowOff>
    </xdr:from>
    <xdr:to>
      <xdr:col>4</xdr:col>
      <xdr:colOff>462280</xdr:colOff>
      <xdr:row>25</xdr:row>
      <xdr:rowOff>4538</xdr:rowOff>
    </xdr:to>
    <xdr:graphicFrame macro="">
      <xdr:nvGraphicFramePr>
        <xdr:cNvPr id="13" name="Chart 12">
          <a:extLst>
            <a:ext uri="{FF2B5EF4-FFF2-40B4-BE49-F238E27FC236}">
              <a16:creationId xmlns:a16="http://schemas.microsoft.com/office/drawing/2014/main" id="{87012CF5-E216-604A-A9D6-60A39EBEB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xdr:row>
      <xdr:rowOff>108084</xdr:rowOff>
    </xdr:from>
    <xdr:to>
      <xdr:col>4</xdr:col>
      <xdr:colOff>462280</xdr:colOff>
      <xdr:row>41</xdr:row>
      <xdr:rowOff>108085</xdr:rowOff>
    </xdr:to>
    <xdr:graphicFrame macro="">
      <xdr:nvGraphicFramePr>
        <xdr:cNvPr id="14" name="Chart 13">
          <a:extLst>
            <a:ext uri="{FF2B5EF4-FFF2-40B4-BE49-F238E27FC236}">
              <a16:creationId xmlns:a16="http://schemas.microsoft.com/office/drawing/2014/main" id="{847039EE-C7A8-7D4D-A035-7E224CAB0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482600</xdr:colOff>
      <xdr:row>25</xdr:row>
      <xdr:rowOff>108084</xdr:rowOff>
    </xdr:from>
    <xdr:to>
      <xdr:col>8</xdr:col>
      <xdr:colOff>0</xdr:colOff>
      <xdr:row>41</xdr:row>
      <xdr:rowOff>108085</xdr:rowOff>
    </xdr:to>
    <xdr:graphicFrame macro="">
      <xdr:nvGraphicFramePr>
        <xdr:cNvPr id="15" name="Chart 14">
          <a:extLst>
            <a:ext uri="{FF2B5EF4-FFF2-40B4-BE49-F238E27FC236}">
              <a16:creationId xmlns:a16="http://schemas.microsoft.com/office/drawing/2014/main" id="{DB302D97-B097-9343-9764-92E97BC8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Garcia" refreshedDate="45994.901992708335" createdVersion="8" refreshedVersion="8" minRefreshableVersion="3" recordCount="2883" xr:uid="{46696B89-BB81-4940-985E-2CDCD5A5BFEC}">
  <cacheSource type="worksheet">
    <worksheetSource name="FIN_DATASET"/>
  </cacheSource>
  <cacheFields count="18">
    <cacheField name="Date" numFmtId="165">
      <sharedItems containsSemiMixedTypes="0" containsNonDate="0" containsDate="1" containsString="0" minDate="2020-01-01T00:00:00" maxDate="2026-01-01T00:00:00"/>
    </cacheField>
    <cacheField name="Year" numFmtId="0">
      <sharedItems containsSemiMixedTypes="0" containsString="0" containsNumber="1" containsInteger="1" minValue="1900" maxValue="2025" count="7">
        <n v="2020"/>
        <n v="2021"/>
        <n v="2022"/>
        <n v="2023"/>
        <n v="2024"/>
        <n v="2025"/>
        <n v="1900" u="1"/>
      </sharedItems>
    </cacheField>
    <cacheField name="Month" numFmtId="0">
      <sharedItems count="12">
        <s v="January"/>
        <s v="February"/>
        <s v="March"/>
        <s v="April"/>
        <s v="May"/>
        <s v="June"/>
        <s v="July"/>
        <s v="August"/>
        <s v="September"/>
        <s v="October"/>
        <s v="November"/>
        <s v="December"/>
      </sharedItems>
    </cacheField>
    <cacheField name="Type" numFmtId="0">
      <sharedItems count="3">
        <s v="Income"/>
        <s v="Expense"/>
        <s v="Check"/>
      </sharedItems>
    </cacheField>
    <cacheField name="Category" numFmtId="0">
      <sharedItems count="18">
        <s v="Cash"/>
        <s v="Profit 2020"/>
        <s v="Sports Equipment"/>
        <s v="Accounts Receivable"/>
        <s v="Scholarships"/>
        <s v="Accounts Payable"/>
        <s v="Profit 2021"/>
        <s v="Uniform Sales"/>
        <s v="Adjustments"/>
        <s v="Profit 2022"/>
        <s v="Retained Earnings 2022"/>
        <s v="Profit 2023"/>
        <s v="Accounts Payable – League"/>
        <s v="Accounts Payable – Third Parties"/>
        <s v="Retained Earnings 2023"/>
        <s v="Profit 2024"/>
        <s v="Retained Earnings 2024"/>
        <s v="Profit 2025"/>
      </sharedItems>
    </cacheField>
    <cacheField name="Subcategory" numFmtId="0">
      <sharedItems count="28">
        <s v="Profit 2019"/>
        <s v="Account Adjustments"/>
        <s v="Capital"/>
        <s v="Monthly Fee"/>
        <s v="Enrollment Fees"/>
        <s v="Athlete Support"/>
        <s v="Rent"/>
        <s v="Payroll"/>
        <s v="Accounts Receivable"/>
        <s v="Uniforms"/>
        <s v="Advertising"/>
        <s v="Sports Expenses"/>
        <s v="Operating Expenses"/>
        <s v="Coach Support"/>
        <s v="Sports Equipment"/>
        <s v="Profit 2020"/>
        <s v="Accounts Payable"/>
        <s v="Gymnastics Monthly Fee"/>
        <s v="Financial Charges"/>
        <s v="Refunds"/>
        <s v="Transportation"/>
        <s v="Tournaments"/>
        <s v="Other Incomes"/>
        <s v="Cash"/>
        <s v="Other Incomes 2022"/>
        <s v="Accounts Payable – Third Parties"/>
        <s v="Accounts Payable – League"/>
        <s v="Scholarships"/>
      </sharedItems>
    </cacheField>
    <cacheField name="Description" numFmtId="0">
      <sharedItems/>
    </cacheField>
    <cacheField name="Amount" numFmtId="166">
      <sharedItems containsSemiMixedTypes="0" containsString="0" containsNumber="1" minValue="-2700000" maxValue="11094500"/>
    </cacheField>
    <cacheField name="Method" numFmtId="0">
      <sharedItems count="18">
        <s v="Efectivo"/>
        <s v="Utilidad Del Ejercicio 2020"/>
        <s v="Implementacion Deportiva"/>
        <s v="CxC"/>
        <s v="Becas"/>
        <s v="CxP"/>
        <s v="Utilidad Del Ejercicio 2021"/>
        <s v="Uniformes"/>
        <s v="Descuentos"/>
        <s v="Utilidad Del Ejercicio 2022"/>
        <s v="Utilidad Acumulada 2022"/>
        <s v="Utilidad Del Ejercicio 2023"/>
        <s v="CxP (Liga)"/>
        <s v="CxP (Terceros)"/>
        <s v="Utilidad Acumulada 2023"/>
        <s v="Utilidad Del Ejercicio 2024"/>
        <s v="Utilidad Acumulada 2024"/>
        <s v="Utilidad Del Ejercicio 2025"/>
      </sharedItems>
    </cacheField>
    <cacheField name="Account" numFmtId="49">
      <sharedItems count="28">
        <s v="Utilidad Del Ejercicio 2019"/>
        <s v="Ajustes"/>
        <s v="Capital Social"/>
        <s v="Mensualidad"/>
        <s v="Matricula"/>
        <s v="Apoyo Deportistas"/>
        <s v="Arriendos"/>
        <s v="Nomina"/>
        <s v="CxC"/>
        <s v="Uniformes"/>
        <s v="Publicidad"/>
        <s v="Otros Gastos Deportivos"/>
        <s v="Otros Gastos"/>
        <s v="Apoyo Entrenadores"/>
        <s v="Implementacion Deportiva"/>
        <s v="Utilidad Del Ejercicio 2020"/>
        <s v="CxP"/>
        <s v="Mensualidad Gimnasia"/>
        <s v="Gastos Financieros"/>
        <s v="Devoluciones"/>
        <s v="Transporte"/>
        <s v="Torneos"/>
        <s v="Otros Ingresos"/>
        <s v="Efectivo"/>
        <s v="Ingresos CxC 2022"/>
        <s v="CxP (Terceros)"/>
        <s v="CxP (Liga)"/>
        <s v="Becas"/>
      </sharedItems>
    </cacheField>
    <cacheField name="Client" numFmtId="0">
      <sharedItems containsMixedTypes="1" containsNumber="1" containsInteger="1" minValue="0" maxValue="0" count="53">
        <s v=""/>
        <s v="Luis Fernando Zea Sanabria"/>
        <s v="Luis Eduardo Solarte Serna"/>
        <s v="Omar Osorio Valencia"/>
        <s v="Víctor Manuel Duque Yepes"/>
        <s v="Silvana Torres López"/>
        <s v="Katherine Correa Muñoz"/>
        <s v="Nelson Gómez Serna"/>
        <s v="Tiffany Santamaría Escobar"/>
        <s v="Marcela Zapata Duque"/>
        <s v="Jenifer Giraldo Giraldo"/>
        <s v="Edward Armando Rojas"/>
        <s v="Yanibel Peña Londoño"/>
        <s v="Wilson Leaños"/>
        <s v="Ingrith Basto Zamorano"/>
        <s v="Ana Milena Sánchez Patiño"/>
        <s v="Miguel García Celis"/>
        <s v="Rodrigo Valdiri Zambrano"/>
        <s v="Juan Sebastian Floyd"/>
        <s v="Jairo Duque Gil"/>
        <s v="Carlos Andrés Delgado"/>
        <s v="Juan Sebastián Floyd"/>
        <s v="Mónica González Esguerra"/>
        <s v="Diana Marcela Bravo Clavijo"/>
        <s v="Farly Apraez Betancur"/>
        <s v="Diana Gómez Herrera"/>
        <s v="Kelly Criollo"/>
        <s v="Sandra Patricia Escobar Gutiérrez"/>
        <s v="Liliana Prado Olave"/>
        <s v="Nelson Raul Borja Montes"/>
        <s v="Viviana Andrade Álvarez"/>
        <s v="Derwin Cuastumal Leal"/>
        <s v="Zoraida Julieta Rico Vivas"/>
        <s v="Victor Orlando Mena Montealegre"/>
        <s v="Gina Marcela Molina Perdomo"/>
        <s v="Carlos Andrés Velasco Ruiz"/>
        <s v="Edilma Solarte"/>
        <s v="Paula Andrea Cruz"/>
        <s v="Mauricio Rodríguez Hoyos"/>
        <s v="Hortencia Maria Velasco"/>
        <s v="Claudia Acosta"/>
        <s v="Emerson Cano"/>
        <s v="Nulbi Quisaboni Ortiz"/>
        <s v="Tatiana Romero Tenorio"/>
        <s v="Jaime Daniel Bacca Garzon"/>
        <s v="Steveen Fernandez"/>
        <s v="Sandra Martínez"/>
        <s v="Fabio Eduardo Parra Martínez"/>
        <s v="Juan Carlos Cano Ortiz"/>
        <s v="Luz Ines Guiral"/>
        <s v="Dayana Andrea Zuñiga Ortiz"/>
        <s v="Oscar Urrea Ramirez"/>
        <n v="0" u="1"/>
      </sharedItems>
    </cacheField>
    <cacheField name="Athlete" numFmtId="0">
      <sharedItems containsMixedTypes="1" containsNumber="1" containsInteger="1" minValue="0" maxValue="0" count="64">
        <s v=""/>
        <s v="Jacobo Zea Osorio"/>
        <s v="Alejandro Solarte Osorio"/>
        <s v="Juan Camilo Osorio Mendoza"/>
        <s v="Juan Manuel Duque Pinto"/>
        <s v="Luciana Pinedo Torres"/>
        <s v="Martin Pinzón Correa"/>
        <s v="Sofía Gómez Torres"/>
        <s v="Valentina Quintero Torres"/>
        <s v="Tiffany Santamaría Escobar"/>
        <s v="Sara Zapata Zapata"/>
        <s v="Juan Esteban Duque Pinto"/>
        <s v="Mariana Osorio Mendoza"/>
        <s v="Juan Andrés Delgado Giraldo"/>
        <s v="María José Delgado Giraldo"/>
        <s v="Mathias Rojas Salcedo"/>
        <s v="Santiago Piedrahita Peña"/>
        <s v="Naireth Leaños Serna"/>
        <s v="Juan Martin Solórzano Basto"/>
        <s v="Santiago Solórzano Basto"/>
        <s v="Matías Carvajal Sánchez"/>
        <s v="Valentina Carvajal Sánchez"/>
        <s v="Miguel García Celis"/>
        <s v="Esteban Valdiri Guauña"/>
        <s v="Juan Diego Floyd Martinez"/>
        <s v="Luis Miguel Duque Valencia"/>
        <s v="María Paula Quintero Torres"/>
        <s v="Juan Diego Floyd Martínez"/>
        <s v="Mariana Vásquez González"/>
        <s v="María Antonia Camacho Bravo"/>
        <s v="Farly Apraez Betancur"/>
        <s v="Juan Manuel López Gómez"/>
        <s v="Samuel David López Gómez"/>
        <s v="Adelaida Camacho Bravo"/>
        <s v="Thalyana Domingos Criollo"/>
        <s v="Ariana Floyd Martínez"/>
        <s v="Mariana Sofía Bello Escobar"/>
        <s v="Alicia Valderrama Prado"/>
        <s v="Arianna Floyd Martínez"/>
        <s v="Juliana Borja Cifuentes"/>
        <s v="Laura Sofía Valencia Andrade"/>
        <s v="Derwin Cuastumal Leal"/>
        <s v="Salome Rodriguez Rico"/>
        <s v="Daniel Felipe Cabrera Cruz"/>
        <s v="Joss Luciana Chaparro Molina"/>
        <s v="Antonella Velasco Aristizabal"/>
        <s v="Luciana Botina Cañar"/>
        <s v="Victoria David Cruz"/>
        <s v="Maximiliano Rodríguez Jimeno"/>
        <s v="Ana Milena Sánchez Patiño"/>
        <s v="Ana Sofia Velandia Galindez"/>
        <s v="Santiago Ceballos Acosta"/>
        <s v="Josue David Cano Rodriguez"/>
        <s v="Jose Julian Diaz Quisaboni"/>
        <s v="Ismael Hurtado Romero"/>
        <s v="Pablo Gabriel Bacca Luna"/>
        <s v="Samantha Fernandez Urbano"/>
        <s v="Alejandro Arbeláez Martínez"/>
        <s v="Jerónimo Parra Valenzuela"/>
        <s v="Jeronimo Cano Peña"/>
        <s v="Miguel Esteban Tovar Guiral"/>
        <s v="Mateo Castellon Zuñiga"/>
        <s v="Sara Urrea Chavarriaga"/>
        <n v="0" u="1"/>
      </sharedItems>
    </cacheField>
    <cacheField name="Cash Flag" numFmtId="0">
      <sharedItems containsSemiMixedTypes="0" containsString="0" containsNumber="1" containsInteger="1" minValue="0" maxValue="1" count="2">
        <n v="1"/>
        <n v="0"/>
      </sharedItems>
    </cacheField>
    <cacheField name="Cash Amount" numFmtId="44">
      <sharedItems containsSemiMixedTypes="0" containsString="0" containsNumber="1" minValue="-2700000" maxValue="1870000"/>
    </cacheField>
    <cacheField name="AR_Flag" numFmtId="0">
      <sharedItems containsSemiMixedTypes="0" containsString="0" containsNumber="1" containsInteger="1" minValue="0" maxValue="1" count="2">
        <n v="0"/>
        <n v="1"/>
      </sharedItems>
    </cacheField>
    <cacheField name="AR_Amount" numFmtId="167">
      <sharedItems containsSemiMixedTypes="0" containsString="0" containsNumber="1" containsInteger="1" minValue="-2017000" maxValue="1020000"/>
    </cacheField>
    <cacheField name="AP_Flag" numFmtId="0">
      <sharedItems containsSemiMixedTypes="0" containsString="0" containsNumber="1" containsInteger="1" minValue="0" maxValue="1" count="2">
        <n v="0"/>
        <n v="1"/>
      </sharedItems>
    </cacheField>
    <cacheField name="AP_Amount" numFmtId="0">
      <sharedItems containsSemiMixedTypes="0" containsString="0" containsNumber="1" containsInteger="1" minValue="-2570656" maxValue="2570656"/>
    </cacheField>
  </cacheFields>
  <extLst>
    <ext xmlns:x14="http://schemas.microsoft.com/office/spreadsheetml/2009/9/main" uri="{725AE2AE-9491-48be-B2B4-4EB974FC3084}">
      <x14:pivotCacheDefinition pivotCacheId="95502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3">
  <r>
    <d v="2020-01-01T00:00:00"/>
    <x v="0"/>
    <x v="0"/>
    <x v="0"/>
    <x v="0"/>
    <x v="0"/>
    <s v="Saldo Inicial En Caja"/>
    <n v="1870000"/>
    <x v="0"/>
    <x v="0"/>
    <x v="0"/>
    <x v="0"/>
    <x v="0"/>
    <n v="1870000"/>
    <x v="0"/>
    <n v="0"/>
    <x v="0"/>
    <n v="0"/>
  </r>
  <r>
    <d v="2020-01-01T00:00:00"/>
    <x v="0"/>
    <x v="0"/>
    <x v="0"/>
    <x v="1"/>
    <x v="1"/>
    <s v=""/>
    <n v="1177020"/>
    <x v="1"/>
    <x v="1"/>
    <x v="0"/>
    <x v="0"/>
    <x v="1"/>
    <n v="0"/>
    <x v="0"/>
    <n v="0"/>
    <x v="0"/>
    <n v="0"/>
  </r>
  <r>
    <d v="2020-01-01T00:00:00"/>
    <x v="0"/>
    <x v="0"/>
    <x v="0"/>
    <x v="2"/>
    <x v="2"/>
    <s v=""/>
    <n v="415000"/>
    <x v="2"/>
    <x v="2"/>
    <x v="0"/>
    <x v="0"/>
    <x v="1"/>
    <n v="0"/>
    <x v="0"/>
    <n v="0"/>
    <x v="0"/>
    <n v="0"/>
  </r>
  <r>
    <d v="2020-01-01T00:00:00"/>
    <x v="0"/>
    <x v="0"/>
    <x v="0"/>
    <x v="3"/>
    <x v="0"/>
    <s v="CxC 2019"/>
    <n v="160000"/>
    <x v="3"/>
    <x v="0"/>
    <x v="1"/>
    <x v="1"/>
    <x v="1"/>
    <n v="0"/>
    <x v="1"/>
    <n v="160000"/>
    <x v="0"/>
    <n v="0"/>
  </r>
  <r>
    <d v="2020-01-02T00:00:00"/>
    <x v="0"/>
    <x v="0"/>
    <x v="0"/>
    <x v="4"/>
    <x v="3"/>
    <s v="Becas Resultados 2019 (100%) (ENE)"/>
    <n v="150000"/>
    <x v="4"/>
    <x v="3"/>
    <x v="2"/>
    <x v="2"/>
    <x v="1"/>
    <n v="0"/>
    <x v="0"/>
    <n v="0"/>
    <x v="0"/>
    <n v="0"/>
  </r>
  <r>
    <d v="2020-01-02T00:00:00"/>
    <x v="0"/>
    <x v="0"/>
    <x v="0"/>
    <x v="0"/>
    <x v="4"/>
    <s v="Pago Matricula 100%"/>
    <n v="100000"/>
    <x v="0"/>
    <x v="4"/>
    <x v="2"/>
    <x v="2"/>
    <x v="0"/>
    <n v="100000"/>
    <x v="0"/>
    <n v="0"/>
    <x v="0"/>
    <n v="0"/>
  </r>
  <r>
    <d v="2020-01-02T00:00:00"/>
    <x v="0"/>
    <x v="0"/>
    <x v="0"/>
    <x v="4"/>
    <x v="3"/>
    <s v="Beca 2do Hermanos (20%) (ENE)"/>
    <n v="20000"/>
    <x v="4"/>
    <x v="3"/>
    <x v="1"/>
    <x v="1"/>
    <x v="1"/>
    <n v="0"/>
    <x v="0"/>
    <n v="0"/>
    <x v="0"/>
    <n v="0"/>
  </r>
  <r>
    <d v="2020-01-02T00:00:00"/>
    <x v="0"/>
    <x v="0"/>
    <x v="0"/>
    <x v="0"/>
    <x v="4"/>
    <s v="Pago Matricula 100%"/>
    <n v="100000"/>
    <x v="0"/>
    <x v="4"/>
    <x v="1"/>
    <x v="1"/>
    <x v="0"/>
    <n v="100000"/>
    <x v="0"/>
    <n v="0"/>
    <x v="0"/>
    <n v="0"/>
  </r>
  <r>
    <d v="2020-01-02T00:00:00"/>
    <x v="0"/>
    <x v="0"/>
    <x v="0"/>
    <x v="0"/>
    <x v="3"/>
    <s v="Pago Mensualidad (ENE)"/>
    <n v="80000"/>
    <x v="0"/>
    <x v="3"/>
    <x v="1"/>
    <x v="1"/>
    <x v="0"/>
    <n v="80000"/>
    <x v="0"/>
    <n v="0"/>
    <x v="0"/>
    <n v="0"/>
  </r>
  <r>
    <d v="2020-01-02T00:00:00"/>
    <x v="0"/>
    <x v="0"/>
    <x v="0"/>
    <x v="4"/>
    <x v="3"/>
    <s v="Becas Resultados 2019 (100%) (ENE)"/>
    <n v="150000"/>
    <x v="4"/>
    <x v="3"/>
    <x v="3"/>
    <x v="3"/>
    <x v="1"/>
    <n v="0"/>
    <x v="0"/>
    <n v="0"/>
    <x v="0"/>
    <n v="0"/>
  </r>
  <r>
    <d v="2020-01-02T00:00:00"/>
    <x v="0"/>
    <x v="0"/>
    <x v="1"/>
    <x v="0"/>
    <x v="5"/>
    <s v="Apoyo Gimnasio (Crossfit) (ENE)"/>
    <n v="-50000"/>
    <x v="0"/>
    <x v="5"/>
    <x v="4"/>
    <x v="4"/>
    <x v="0"/>
    <n v="-50000"/>
    <x v="0"/>
    <n v="0"/>
    <x v="0"/>
    <n v="0"/>
  </r>
  <r>
    <d v="2020-01-02T00:00:00"/>
    <x v="0"/>
    <x v="0"/>
    <x v="0"/>
    <x v="0"/>
    <x v="4"/>
    <s v="Pago Matricula 100%"/>
    <n v="100000"/>
    <x v="0"/>
    <x v="4"/>
    <x v="4"/>
    <x v="4"/>
    <x v="0"/>
    <n v="100000"/>
    <x v="0"/>
    <n v="0"/>
    <x v="0"/>
    <n v="0"/>
  </r>
  <r>
    <d v="2020-01-02T00:00:00"/>
    <x v="0"/>
    <x v="0"/>
    <x v="0"/>
    <x v="0"/>
    <x v="3"/>
    <s v="Pago Mensualidad (ENE)"/>
    <n v="150000"/>
    <x v="0"/>
    <x v="3"/>
    <x v="4"/>
    <x v="4"/>
    <x v="0"/>
    <n v="150000"/>
    <x v="0"/>
    <n v="0"/>
    <x v="0"/>
    <n v="0"/>
  </r>
  <r>
    <d v="2020-01-02T00:00:00"/>
    <x v="0"/>
    <x v="0"/>
    <x v="0"/>
    <x v="0"/>
    <x v="4"/>
    <s v="Pago Matricula 100%"/>
    <n v="100000"/>
    <x v="0"/>
    <x v="4"/>
    <x v="5"/>
    <x v="5"/>
    <x v="0"/>
    <n v="100000"/>
    <x v="0"/>
    <n v="0"/>
    <x v="0"/>
    <n v="0"/>
  </r>
  <r>
    <d v="2020-01-02T00:00:00"/>
    <x v="0"/>
    <x v="0"/>
    <x v="0"/>
    <x v="0"/>
    <x v="4"/>
    <s v="Pago Matricula 100%"/>
    <n v="100000"/>
    <x v="0"/>
    <x v="4"/>
    <x v="6"/>
    <x v="6"/>
    <x v="0"/>
    <n v="100000"/>
    <x v="0"/>
    <n v="0"/>
    <x v="0"/>
    <n v="0"/>
  </r>
  <r>
    <d v="2020-01-02T00:00:00"/>
    <x v="0"/>
    <x v="0"/>
    <x v="0"/>
    <x v="0"/>
    <x v="4"/>
    <s v="Pago Matricula 100%"/>
    <n v="100000"/>
    <x v="0"/>
    <x v="4"/>
    <x v="7"/>
    <x v="7"/>
    <x v="0"/>
    <n v="100000"/>
    <x v="0"/>
    <n v="0"/>
    <x v="0"/>
    <n v="0"/>
  </r>
  <r>
    <d v="2020-01-02T00:00:00"/>
    <x v="0"/>
    <x v="0"/>
    <x v="0"/>
    <x v="0"/>
    <x v="3"/>
    <s v="Pago Mensualidad (ENE)"/>
    <n v="100000"/>
    <x v="0"/>
    <x v="3"/>
    <x v="7"/>
    <x v="7"/>
    <x v="0"/>
    <n v="100000"/>
    <x v="0"/>
    <n v="0"/>
    <x v="0"/>
    <n v="0"/>
  </r>
  <r>
    <d v="2020-01-02T00:00:00"/>
    <x v="0"/>
    <x v="0"/>
    <x v="0"/>
    <x v="4"/>
    <x v="3"/>
    <s v="Becas Resultados 2019 (100%) (ENE)"/>
    <n v="150000"/>
    <x v="4"/>
    <x v="3"/>
    <x v="5"/>
    <x v="8"/>
    <x v="1"/>
    <n v="0"/>
    <x v="0"/>
    <n v="0"/>
    <x v="0"/>
    <n v="0"/>
  </r>
  <r>
    <d v="2020-01-02T00:00:00"/>
    <x v="0"/>
    <x v="0"/>
    <x v="0"/>
    <x v="0"/>
    <x v="4"/>
    <s v="Pago Matricula 100%"/>
    <n v="100000"/>
    <x v="0"/>
    <x v="4"/>
    <x v="5"/>
    <x v="8"/>
    <x v="0"/>
    <n v="100000"/>
    <x v="0"/>
    <n v="0"/>
    <x v="0"/>
    <n v="0"/>
  </r>
  <r>
    <d v="2020-01-02T00:00:00"/>
    <x v="0"/>
    <x v="0"/>
    <x v="0"/>
    <x v="0"/>
    <x v="4"/>
    <s v="Pago Matricula 100%"/>
    <n v="100000"/>
    <x v="0"/>
    <x v="4"/>
    <x v="3"/>
    <x v="3"/>
    <x v="0"/>
    <n v="100000"/>
    <x v="0"/>
    <n v="0"/>
    <x v="0"/>
    <n v="0"/>
  </r>
  <r>
    <d v="2020-01-02T00:00:00"/>
    <x v="0"/>
    <x v="0"/>
    <x v="1"/>
    <x v="0"/>
    <x v="6"/>
    <s v="Afiliacion Anual Liga 2020 (LINAVALLE)"/>
    <n v="-878000"/>
    <x v="0"/>
    <x v="6"/>
    <x v="0"/>
    <x v="0"/>
    <x v="0"/>
    <n v="-878000"/>
    <x v="0"/>
    <n v="0"/>
    <x v="0"/>
    <n v="0"/>
  </r>
  <r>
    <d v="2020-01-31T00:00:00"/>
    <x v="0"/>
    <x v="0"/>
    <x v="1"/>
    <x v="0"/>
    <x v="7"/>
    <s v="Pago Nomina (ENE)"/>
    <n v="-300000"/>
    <x v="0"/>
    <x v="7"/>
    <x v="8"/>
    <x v="9"/>
    <x v="0"/>
    <n v="-300000"/>
    <x v="0"/>
    <n v="0"/>
    <x v="0"/>
    <n v="0"/>
  </r>
  <r>
    <d v="2020-02-01T00:00:00"/>
    <x v="0"/>
    <x v="1"/>
    <x v="0"/>
    <x v="4"/>
    <x v="3"/>
    <s v="Becas Resultados 2019 (100%) (FEB)"/>
    <n v="150000"/>
    <x v="4"/>
    <x v="3"/>
    <x v="2"/>
    <x v="2"/>
    <x v="1"/>
    <n v="0"/>
    <x v="0"/>
    <n v="0"/>
    <x v="0"/>
    <n v="0"/>
  </r>
  <r>
    <d v="2020-02-01T00:00:00"/>
    <x v="0"/>
    <x v="1"/>
    <x v="0"/>
    <x v="0"/>
    <x v="3"/>
    <s v="Abono Mensualidad (FEB)"/>
    <n v="20000"/>
    <x v="0"/>
    <x v="3"/>
    <x v="1"/>
    <x v="1"/>
    <x v="0"/>
    <n v="20000"/>
    <x v="0"/>
    <n v="0"/>
    <x v="0"/>
    <n v="0"/>
  </r>
  <r>
    <d v="2020-02-01T00:00:00"/>
    <x v="0"/>
    <x v="1"/>
    <x v="0"/>
    <x v="4"/>
    <x v="3"/>
    <s v="Beca 2do Hermanos (20%) (FEB)"/>
    <n v="20000"/>
    <x v="4"/>
    <x v="3"/>
    <x v="1"/>
    <x v="1"/>
    <x v="1"/>
    <n v="0"/>
    <x v="0"/>
    <n v="0"/>
    <x v="0"/>
    <n v="0"/>
  </r>
  <r>
    <d v="2020-02-01T00:00:00"/>
    <x v="0"/>
    <x v="1"/>
    <x v="0"/>
    <x v="0"/>
    <x v="3"/>
    <s v="Pago Mensualidad (FEB)"/>
    <n v="60000"/>
    <x v="0"/>
    <x v="3"/>
    <x v="1"/>
    <x v="1"/>
    <x v="0"/>
    <n v="60000"/>
    <x v="0"/>
    <n v="0"/>
    <x v="0"/>
    <n v="0"/>
  </r>
  <r>
    <d v="2020-02-01T00:00:00"/>
    <x v="0"/>
    <x v="1"/>
    <x v="0"/>
    <x v="0"/>
    <x v="8"/>
    <s v="Pago Mensualidad (NOV,DIC 2019) (CxC)"/>
    <n v="160000"/>
    <x v="0"/>
    <x v="8"/>
    <x v="1"/>
    <x v="1"/>
    <x v="0"/>
    <n v="160000"/>
    <x v="0"/>
    <n v="0"/>
    <x v="0"/>
    <n v="0"/>
  </r>
  <r>
    <d v="2020-02-01T00:00:00"/>
    <x v="0"/>
    <x v="1"/>
    <x v="0"/>
    <x v="4"/>
    <x v="3"/>
    <s v="Becas Resultados 2019 (100%) (FEB)"/>
    <n v="150000"/>
    <x v="4"/>
    <x v="3"/>
    <x v="3"/>
    <x v="3"/>
    <x v="1"/>
    <n v="0"/>
    <x v="0"/>
    <n v="0"/>
    <x v="0"/>
    <n v="0"/>
  </r>
  <r>
    <d v="2020-02-01T00:00:00"/>
    <x v="0"/>
    <x v="1"/>
    <x v="0"/>
    <x v="0"/>
    <x v="3"/>
    <s v="Pago Mensualidad (FEB)"/>
    <n v="150000"/>
    <x v="0"/>
    <x v="3"/>
    <x v="4"/>
    <x v="4"/>
    <x v="0"/>
    <n v="150000"/>
    <x v="0"/>
    <n v="0"/>
    <x v="0"/>
    <n v="0"/>
  </r>
  <r>
    <d v="2020-02-01T00:00:00"/>
    <x v="0"/>
    <x v="1"/>
    <x v="0"/>
    <x v="4"/>
    <x v="3"/>
    <s v="Beca 2do Hermanos (20%) (FEB)"/>
    <n v="20000"/>
    <x v="4"/>
    <x v="3"/>
    <x v="5"/>
    <x v="5"/>
    <x v="1"/>
    <n v="0"/>
    <x v="0"/>
    <n v="0"/>
    <x v="0"/>
    <n v="0"/>
  </r>
  <r>
    <d v="2020-02-01T00:00:00"/>
    <x v="0"/>
    <x v="1"/>
    <x v="0"/>
    <x v="0"/>
    <x v="3"/>
    <s v="Pago Mensualidad (FEB)"/>
    <n v="80000"/>
    <x v="0"/>
    <x v="3"/>
    <x v="5"/>
    <x v="5"/>
    <x v="0"/>
    <n v="80000"/>
    <x v="0"/>
    <n v="0"/>
    <x v="0"/>
    <n v="0"/>
  </r>
  <r>
    <d v="2020-02-01T00:00:00"/>
    <x v="0"/>
    <x v="1"/>
    <x v="0"/>
    <x v="0"/>
    <x v="3"/>
    <s v="Pago Mensualidad (FEB)"/>
    <n v="100000"/>
    <x v="0"/>
    <x v="3"/>
    <x v="6"/>
    <x v="6"/>
    <x v="0"/>
    <n v="100000"/>
    <x v="0"/>
    <n v="0"/>
    <x v="0"/>
    <n v="0"/>
  </r>
  <r>
    <d v="2020-02-01T00:00:00"/>
    <x v="0"/>
    <x v="1"/>
    <x v="0"/>
    <x v="0"/>
    <x v="3"/>
    <s v="Pago Mensualidad (FEB)"/>
    <n v="100000"/>
    <x v="0"/>
    <x v="3"/>
    <x v="7"/>
    <x v="7"/>
    <x v="0"/>
    <n v="100000"/>
    <x v="0"/>
    <n v="0"/>
    <x v="0"/>
    <n v="0"/>
  </r>
  <r>
    <d v="2020-02-01T00:00:00"/>
    <x v="0"/>
    <x v="1"/>
    <x v="0"/>
    <x v="4"/>
    <x v="3"/>
    <s v="Becas Resultados 2019 (100%) (FEB)"/>
    <n v="150000"/>
    <x v="4"/>
    <x v="3"/>
    <x v="5"/>
    <x v="8"/>
    <x v="1"/>
    <n v="0"/>
    <x v="0"/>
    <n v="0"/>
    <x v="0"/>
    <n v="0"/>
  </r>
  <r>
    <d v="2020-02-01T00:00:00"/>
    <x v="0"/>
    <x v="1"/>
    <x v="1"/>
    <x v="0"/>
    <x v="9"/>
    <s v="Abono a Compra de Uniformes (GIMAO)"/>
    <n v="-500000"/>
    <x v="0"/>
    <x v="9"/>
    <x v="0"/>
    <x v="0"/>
    <x v="0"/>
    <n v="-500000"/>
    <x v="0"/>
    <n v="0"/>
    <x v="0"/>
    <n v="0"/>
  </r>
  <r>
    <d v="2020-02-01T00:00:00"/>
    <x v="0"/>
    <x v="1"/>
    <x v="1"/>
    <x v="0"/>
    <x v="10"/>
    <s v="Compra de 1000 Volantes Publicitarios"/>
    <n v="-135000"/>
    <x v="0"/>
    <x v="10"/>
    <x v="0"/>
    <x v="0"/>
    <x v="0"/>
    <n v="-135000"/>
    <x v="0"/>
    <n v="0"/>
    <x v="0"/>
    <n v="0"/>
  </r>
  <r>
    <d v="2020-02-01T00:00:00"/>
    <x v="0"/>
    <x v="1"/>
    <x v="1"/>
    <x v="0"/>
    <x v="11"/>
    <s v="Compra de Espadadrapo"/>
    <n v="-60000"/>
    <x v="0"/>
    <x v="11"/>
    <x v="0"/>
    <x v="0"/>
    <x v="0"/>
    <n v="-60000"/>
    <x v="0"/>
    <n v="0"/>
    <x v="0"/>
    <n v="0"/>
  </r>
  <r>
    <d v="2020-02-01T00:00:00"/>
    <x v="0"/>
    <x v="1"/>
    <x v="1"/>
    <x v="0"/>
    <x v="11"/>
    <s v="Compra de Hielo para Recuperacion"/>
    <n v="-23000"/>
    <x v="0"/>
    <x v="11"/>
    <x v="0"/>
    <x v="0"/>
    <x v="0"/>
    <n v="-23000"/>
    <x v="0"/>
    <n v="0"/>
    <x v="0"/>
    <n v="0"/>
  </r>
  <r>
    <d v="2020-02-01T00:00:00"/>
    <x v="0"/>
    <x v="1"/>
    <x v="1"/>
    <x v="0"/>
    <x v="12"/>
    <s v="Compra Postres para Deportistas (Medellin Chequeo)"/>
    <n v="-37000"/>
    <x v="0"/>
    <x v="12"/>
    <x v="0"/>
    <x v="0"/>
    <x v="0"/>
    <n v="-37000"/>
    <x v="0"/>
    <n v="0"/>
    <x v="0"/>
    <n v="0"/>
  </r>
  <r>
    <d v="2020-02-01T00:00:00"/>
    <x v="0"/>
    <x v="1"/>
    <x v="1"/>
    <x v="0"/>
    <x v="12"/>
    <s v="Parqueadero y Estampillas Certificado (SEC DEP)"/>
    <n v="-16500"/>
    <x v="0"/>
    <x v="12"/>
    <x v="0"/>
    <x v="0"/>
    <x v="0"/>
    <n v="-16500"/>
    <x v="0"/>
    <n v="0"/>
    <x v="0"/>
    <n v="0"/>
  </r>
  <r>
    <d v="2020-02-29T00:00:00"/>
    <x v="0"/>
    <x v="1"/>
    <x v="1"/>
    <x v="0"/>
    <x v="7"/>
    <s v="Pago Nomina (FEB)"/>
    <n v="-300000"/>
    <x v="0"/>
    <x v="7"/>
    <x v="8"/>
    <x v="9"/>
    <x v="0"/>
    <n v="-300000"/>
    <x v="0"/>
    <n v="0"/>
    <x v="0"/>
    <n v="0"/>
  </r>
  <r>
    <d v="2020-03-01T00:00:00"/>
    <x v="0"/>
    <x v="2"/>
    <x v="1"/>
    <x v="0"/>
    <x v="5"/>
    <s v="Apoyo Ficha Fecna (3) y Seguros (5) 2020"/>
    <n v="-345000"/>
    <x v="0"/>
    <x v="5"/>
    <x v="0"/>
    <x v="0"/>
    <x v="0"/>
    <n v="-345000"/>
    <x v="0"/>
    <n v="0"/>
    <x v="0"/>
    <n v="0"/>
  </r>
  <r>
    <d v="2020-03-02T00:00:00"/>
    <x v="0"/>
    <x v="2"/>
    <x v="0"/>
    <x v="4"/>
    <x v="3"/>
    <s v="Becas Resultados 2019 (100%) (MAR)"/>
    <n v="75000"/>
    <x v="4"/>
    <x v="3"/>
    <x v="2"/>
    <x v="2"/>
    <x v="1"/>
    <n v="0"/>
    <x v="0"/>
    <n v="0"/>
    <x v="0"/>
    <n v="0"/>
  </r>
  <r>
    <d v="2020-03-02T00:00:00"/>
    <x v="0"/>
    <x v="2"/>
    <x v="0"/>
    <x v="4"/>
    <x v="3"/>
    <s v="Beca 2do Hermanos (20%) (MAR)"/>
    <n v="10000"/>
    <x v="4"/>
    <x v="3"/>
    <x v="1"/>
    <x v="1"/>
    <x v="1"/>
    <n v="0"/>
    <x v="0"/>
    <n v="0"/>
    <x v="0"/>
    <n v="0"/>
  </r>
  <r>
    <d v="2020-03-02T00:00:00"/>
    <x v="0"/>
    <x v="2"/>
    <x v="0"/>
    <x v="0"/>
    <x v="3"/>
    <s v="Pago Media Mensualidad (MAR)"/>
    <n v="40000"/>
    <x v="0"/>
    <x v="3"/>
    <x v="1"/>
    <x v="1"/>
    <x v="0"/>
    <n v="40000"/>
    <x v="0"/>
    <n v="0"/>
    <x v="0"/>
    <n v="0"/>
  </r>
  <r>
    <d v="2020-03-02T00:00:00"/>
    <x v="0"/>
    <x v="2"/>
    <x v="0"/>
    <x v="4"/>
    <x v="3"/>
    <s v="Becas Resultados 2019 (100%) (MAR)"/>
    <n v="75000"/>
    <x v="4"/>
    <x v="3"/>
    <x v="3"/>
    <x v="3"/>
    <x v="1"/>
    <n v="0"/>
    <x v="0"/>
    <n v="0"/>
    <x v="0"/>
    <n v="0"/>
  </r>
  <r>
    <d v="2020-03-02T00:00:00"/>
    <x v="0"/>
    <x v="2"/>
    <x v="0"/>
    <x v="0"/>
    <x v="3"/>
    <s v="Pago Media Mensualidad (MAR)"/>
    <n v="75000"/>
    <x v="0"/>
    <x v="3"/>
    <x v="4"/>
    <x v="4"/>
    <x v="0"/>
    <n v="75000"/>
    <x v="0"/>
    <n v="0"/>
    <x v="0"/>
    <n v="0"/>
  </r>
  <r>
    <d v="2020-03-02T00:00:00"/>
    <x v="0"/>
    <x v="2"/>
    <x v="0"/>
    <x v="4"/>
    <x v="3"/>
    <s v="Beca 2do Hermanos (20%) (MAR)"/>
    <n v="10000"/>
    <x v="4"/>
    <x v="3"/>
    <x v="5"/>
    <x v="5"/>
    <x v="1"/>
    <n v="0"/>
    <x v="0"/>
    <n v="0"/>
    <x v="0"/>
    <n v="0"/>
  </r>
  <r>
    <d v="2020-03-02T00:00:00"/>
    <x v="0"/>
    <x v="2"/>
    <x v="0"/>
    <x v="0"/>
    <x v="3"/>
    <s v="Pago Media Mensualidad (MAR)"/>
    <n v="40000"/>
    <x v="0"/>
    <x v="3"/>
    <x v="5"/>
    <x v="5"/>
    <x v="0"/>
    <n v="40000"/>
    <x v="0"/>
    <n v="0"/>
    <x v="0"/>
    <n v="0"/>
  </r>
  <r>
    <d v="2020-03-02T00:00:00"/>
    <x v="0"/>
    <x v="2"/>
    <x v="0"/>
    <x v="0"/>
    <x v="3"/>
    <s v="Pago Media Mensualidad (MAR)"/>
    <n v="50000"/>
    <x v="0"/>
    <x v="3"/>
    <x v="7"/>
    <x v="7"/>
    <x v="0"/>
    <n v="50000"/>
    <x v="0"/>
    <n v="0"/>
    <x v="0"/>
    <n v="0"/>
  </r>
  <r>
    <d v="2020-03-02T00:00:00"/>
    <x v="0"/>
    <x v="2"/>
    <x v="0"/>
    <x v="4"/>
    <x v="3"/>
    <s v="Becas Resultados 2019 (100%) (MAR)"/>
    <n v="75000"/>
    <x v="4"/>
    <x v="3"/>
    <x v="5"/>
    <x v="8"/>
    <x v="1"/>
    <n v="0"/>
    <x v="0"/>
    <n v="0"/>
    <x v="0"/>
    <n v="0"/>
  </r>
  <r>
    <d v="2020-03-28T00:00:00"/>
    <x v="0"/>
    <x v="2"/>
    <x v="0"/>
    <x v="0"/>
    <x v="3"/>
    <s v="Pago Media Mensualidad (MAR)"/>
    <n v="50000"/>
    <x v="0"/>
    <x v="3"/>
    <x v="6"/>
    <x v="6"/>
    <x v="0"/>
    <n v="50000"/>
    <x v="0"/>
    <n v="0"/>
    <x v="0"/>
    <n v="0"/>
  </r>
  <r>
    <d v="2020-03-31T00:00:00"/>
    <x v="0"/>
    <x v="2"/>
    <x v="1"/>
    <x v="0"/>
    <x v="7"/>
    <s v="Pago Nomina (MAR)"/>
    <n v="-200000"/>
    <x v="0"/>
    <x v="7"/>
    <x v="8"/>
    <x v="9"/>
    <x v="0"/>
    <n v="-200000"/>
    <x v="0"/>
    <n v="0"/>
    <x v="0"/>
    <n v="0"/>
  </r>
  <r>
    <d v="2020-03-31T00:00:00"/>
    <x v="0"/>
    <x v="2"/>
    <x v="0"/>
    <x v="0"/>
    <x v="4"/>
    <s v="Pago Matricula 75%"/>
    <n v="75000"/>
    <x v="0"/>
    <x v="4"/>
    <x v="9"/>
    <x v="10"/>
    <x v="0"/>
    <n v="75000"/>
    <x v="0"/>
    <n v="0"/>
    <x v="0"/>
    <n v="0"/>
  </r>
  <r>
    <d v="2020-03-31T00:00:00"/>
    <x v="0"/>
    <x v="2"/>
    <x v="0"/>
    <x v="0"/>
    <x v="3"/>
    <s v="Pago Mensualidad COVID (ABR)"/>
    <n v="30000"/>
    <x v="0"/>
    <x v="3"/>
    <x v="9"/>
    <x v="10"/>
    <x v="0"/>
    <n v="30000"/>
    <x v="0"/>
    <n v="0"/>
    <x v="0"/>
    <n v="0"/>
  </r>
  <r>
    <d v="2020-04-01T00:00:00"/>
    <x v="0"/>
    <x v="3"/>
    <x v="0"/>
    <x v="4"/>
    <x v="3"/>
    <s v="Becas Resultados 2019 (100%) (ABR)"/>
    <n v="30000"/>
    <x v="4"/>
    <x v="3"/>
    <x v="2"/>
    <x v="2"/>
    <x v="1"/>
    <n v="0"/>
    <x v="0"/>
    <n v="0"/>
    <x v="0"/>
    <n v="0"/>
  </r>
  <r>
    <d v="2020-04-01T00:00:00"/>
    <x v="0"/>
    <x v="3"/>
    <x v="0"/>
    <x v="0"/>
    <x v="3"/>
    <s v="Pago Mensualidad COVID (ABR)"/>
    <n v="30000"/>
    <x v="0"/>
    <x v="3"/>
    <x v="1"/>
    <x v="1"/>
    <x v="0"/>
    <n v="30000"/>
    <x v="0"/>
    <n v="0"/>
    <x v="0"/>
    <n v="0"/>
  </r>
  <r>
    <d v="2020-04-01T00:00:00"/>
    <x v="0"/>
    <x v="3"/>
    <x v="0"/>
    <x v="4"/>
    <x v="3"/>
    <s v="Becas Resultados 2019 (100%) (ABR)"/>
    <n v="30000"/>
    <x v="4"/>
    <x v="3"/>
    <x v="3"/>
    <x v="3"/>
    <x v="1"/>
    <n v="0"/>
    <x v="0"/>
    <n v="0"/>
    <x v="0"/>
    <n v="0"/>
  </r>
  <r>
    <d v="2020-04-01T00:00:00"/>
    <x v="0"/>
    <x v="3"/>
    <x v="0"/>
    <x v="0"/>
    <x v="3"/>
    <s v="Pago Mensualidad COVID (ABR)"/>
    <n v="30000"/>
    <x v="0"/>
    <x v="3"/>
    <x v="4"/>
    <x v="11"/>
    <x v="0"/>
    <n v="30000"/>
    <x v="0"/>
    <n v="0"/>
    <x v="0"/>
    <n v="0"/>
  </r>
  <r>
    <d v="2020-04-01T00:00:00"/>
    <x v="0"/>
    <x v="3"/>
    <x v="0"/>
    <x v="0"/>
    <x v="3"/>
    <s v="Pago Mensualidad COVID (ABR)"/>
    <n v="30000"/>
    <x v="0"/>
    <x v="3"/>
    <x v="4"/>
    <x v="4"/>
    <x v="0"/>
    <n v="30000"/>
    <x v="0"/>
    <n v="0"/>
    <x v="0"/>
    <n v="0"/>
  </r>
  <r>
    <d v="2020-04-01T00:00:00"/>
    <x v="0"/>
    <x v="3"/>
    <x v="0"/>
    <x v="0"/>
    <x v="3"/>
    <s v="Pago Mensualidad COVID (ABR)"/>
    <n v="30000"/>
    <x v="0"/>
    <x v="3"/>
    <x v="5"/>
    <x v="5"/>
    <x v="0"/>
    <n v="30000"/>
    <x v="0"/>
    <n v="0"/>
    <x v="0"/>
    <n v="0"/>
  </r>
  <r>
    <d v="2020-04-01T00:00:00"/>
    <x v="0"/>
    <x v="3"/>
    <x v="0"/>
    <x v="4"/>
    <x v="3"/>
    <s v="Becas Resultados 2019 (100%) (ABR)"/>
    <n v="30000"/>
    <x v="4"/>
    <x v="3"/>
    <x v="3"/>
    <x v="12"/>
    <x v="1"/>
    <n v="0"/>
    <x v="0"/>
    <n v="0"/>
    <x v="0"/>
    <n v="0"/>
  </r>
  <r>
    <d v="2020-04-01T00:00:00"/>
    <x v="0"/>
    <x v="3"/>
    <x v="0"/>
    <x v="0"/>
    <x v="3"/>
    <s v="Pago Mensualidad COVID (ABR)"/>
    <n v="30000"/>
    <x v="0"/>
    <x v="3"/>
    <x v="7"/>
    <x v="7"/>
    <x v="0"/>
    <n v="30000"/>
    <x v="0"/>
    <n v="0"/>
    <x v="0"/>
    <n v="0"/>
  </r>
  <r>
    <d v="2020-04-01T00:00:00"/>
    <x v="0"/>
    <x v="3"/>
    <x v="0"/>
    <x v="4"/>
    <x v="3"/>
    <s v="Becas Resultados 2019 (100%) (ABR)"/>
    <n v="30000"/>
    <x v="4"/>
    <x v="3"/>
    <x v="5"/>
    <x v="8"/>
    <x v="1"/>
    <n v="0"/>
    <x v="0"/>
    <n v="0"/>
    <x v="0"/>
    <n v="0"/>
  </r>
  <r>
    <d v="2020-04-07T00:00:00"/>
    <x v="0"/>
    <x v="3"/>
    <x v="0"/>
    <x v="0"/>
    <x v="3"/>
    <s v="Pago Mensualidad COVID (ABR)"/>
    <n v="30000"/>
    <x v="0"/>
    <x v="3"/>
    <x v="10"/>
    <x v="13"/>
    <x v="0"/>
    <n v="30000"/>
    <x v="0"/>
    <n v="0"/>
    <x v="0"/>
    <n v="0"/>
  </r>
  <r>
    <d v="2020-04-07T00:00:00"/>
    <x v="0"/>
    <x v="3"/>
    <x v="0"/>
    <x v="0"/>
    <x v="3"/>
    <s v="Pago Mensualidad COVID (ABR)"/>
    <n v="30000"/>
    <x v="0"/>
    <x v="3"/>
    <x v="10"/>
    <x v="14"/>
    <x v="0"/>
    <n v="30000"/>
    <x v="0"/>
    <n v="0"/>
    <x v="0"/>
    <n v="0"/>
  </r>
  <r>
    <d v="2020-04-07T00:00:00"/>
    <x v="0"/>
    <x v="3"/>
    <x v="0"/>
    <x v="0"/>
    <x v="3"/>
    <s v="Pago Mensualidad COVID (ABR)"/>
    <n v="30000"/>
    <x v="0"/>
    <x v="3"/>
    <x v="11"/>
    <x v="15"/>
    <x v="0"/>
    <n v="30000"/>
    <x v="0"/>
    <n v="0"/>
    <x v="0"/>
    <n v="0"/>
  </r>
  <r>
    <d v="2020-04-13T00:00:00"/>
    <x v="0"/>
    <x v="3"/>
    <x v="0"/>
    <x v="0"/>
    <x v="3"/>
    <s v="Pago Mensualidad COVID (ABR)"/>
    <n v="30000"/>
    <x v="0"/>
    <x v="3"/>
    <x v="12"/>
    <x v="16"/>
    <x v="0"/>
    <n v="30000"/>
    <x v="0"/>
    <n v="0"/>
    <x v="0"/>
    <n v="0"/>
  </r>
  <r>
    <d v="2020-04-25T00:00:00"/>
    <x v="0"/>
    <x v="3"/>
    <x v="0"/>
    <x v="0"/>
    <x v="3"/>
    <s v="Pago Mensualidad COVID (ABR)"/>
    <n v="30000"/>
    <x v="0"/>
    <x v="3"/>
    <x v="6"/>
    <x v="6"/>
    <x v="0"/>
    <n v="30000"/>
    <x v="0"/>
    <n v="0"/>
    <x v="0"/>
    <n v="0"/>
  </r>
  <r>
    <d v="2020-04-30T00:00:00"/>
    <x v="0"/>
    <x v="3"/>
    <x v="0"/>
    <x v="3"/>
    <x v="4"/>
    <s v="Debe Matricula 75%"/>
    <n v="75000"/>
    <x v="3"/>
    <x v="4"/>
    <x v="13"/>
    <x v="17"/>
    <x v="1"/>
    <n v="0"/>
    <x v="1"/>
    <n v="75000"/>
    <x v="0"/>
    <n v="0"/>
  </r>
  <r>
    <d v="2020-04-30T00:00:00"/>
    <x v="0"/>
    <x v="3"/>
    <x v="1"/>
    <x v="0"/>
    <x v="7"/>
    <s v="Pago Nomina (ABR)"/>
    <n v="-200000"/>
    <x v="0"/>
    <x v="7"/>
    <x v="8"/>
    <x v="9"/>
    <x v="0"/>
    <n v="-200000"/>
    <x v="0"/>
    <n v="0"/>
    <x v="0"/>
    <n v="0"/>
  </r>
  <r>
    <d v="2020-05-01T00:00:00"/>
    <x v="0"/>
    <x v="4"/>
    <x v="0"/>
    <x v="4"/>
    <x v="3"/>
    <s v="Becas Resultados 2019 (100%) (MAY)"/>
    <n v="30000"/>
    <x v="4"/>
    <x v="3"/>
    <x v="2"/>
    <x v="2"/>
    <x v="1"/>
    <n v="0"/>
    <x v="0"/>
    <n v="0"/>
    <x v="0"/>
    <n v="0"/>
  </r>
  <r>
    <d v="2020-05-01T00:00:00"/>
    <x v="0"/>
    <x v="4"/>
    <x v="0"/>
    <x v="0"/>
    <x v="3"/>
    <s v="Pago Mensualidad COVID (MAY)"/>
    <n v="30000"/>
    <x v="0"/>
    <x v="3"/>
    <x v="1"/>
    <x v="1"/>
    <x v="0"/>
    <n v="30000"/>
    <x v="0"/>
    <n v="0"/>
    <x v="0"/>
    <n v="0"/>
  </r>
  <r>
    <d v="2020-05-01T00:00:00"/>
    <x v="0"/>
    <x v="4"/>
    <x v="0"/>
    <x v="4"/>
    <x v="3"/>
    <s v="Becas Resultados 2019 (100%) (MAY)"/>
    <n v="30000"/>
    <x v="4"/>
    <x v="3"/>
    <x v="3"/>
    <x v="3"/>
    <x v="1"/>
    <n v="0"/>
    <x v="0"/>
    <n v="0"/>
    <x v="0"/>
    <n v="0"/>
  </r>
  <r>
    <d v="2020-05-01T00:00:00"/>
    <x v="0"/>
    <x v="4"/>
    <x v="0"/>
    <x v="0"/>
    <x v="3"/>
    <s v="Pago Mensualidad COVID (MAY)"/>
    <n v="30000"/>
    <x v="0"/>
    <x v="3"/>
    <x v="4"/>
    <x v="11"/>
    <x v="0"/>
    <n v="30000"/>
    <x v="0"/>
    <n v="0"/>
    <x v="0"/>
    <n v="0"/>
  </r>
  <r>
    <d v="2020-05-01T00:00:00"/>
    <x v="0"/>
    <x v="4"/>
    <x v="0"/>
    <x v="0"/>
    <x v="3"/>
    <s v="Pago Mensualidad COVID (MAY)"/>
    <n v="30000"/>
    <x v="0"/>
    <x v="3"/>
    <x v="4"/>
    <x v="4"/>
    <x v="0"/>
    <n v="30000"/>
    <x v="0"/>
    <n v="0"/>
    <x v="0"/>
    <n v="0"/>
  </r>
  <r>
    <d v="2020-05-01T00:00:00"/>
    <x v="0"/>
    <x v="4"/>
    <x v="0"/>
    <x v="0"/>
    <x v="3"/>
    <s v="Pago Mensualidad COVID (MAY)"/>
    <n v="30000"/>
    <x v="0"/>
    <x v="3"/>
    <x v="5"/>
    <x v="5"/>
    <x v="0"/>
    <n v="30000"/>
    <x v="0"/>
    <n v="0"/>
    <x v="0"/>
    <n v="0"/>
  </r>
  <r>
    <d v="2020-05-01T00:00:00"/>
    <x v="0"/>
    <x v="4"/>
    <x v="0"/>
    <x v="4"/>
    <x v="3"/>
    <s v="Becas Resultados 2019 (100%) (MAY)"/>
    <n v="30000"/>
    <x v="4"/>
    <x v="3"/>
    <x v="3"/>
    <x v="12"/>
    <x v="1"/>
    <n v="0"/>
    <x v="0"/>
    <n v="0"/>
    <x v="0"/>
    <n v="0"/>
  </r>
  <r>
    <d v="2020-05-01T00:00:00"/>
    <x v="0"/>
    <x v="4"/>
    <x v="0"/>
    <x v="0"/>
    <x v="3"/>
    <s v="Pago Mensualidad COVID (MAY)"/>
    <n v="30000"/>
    <x v="0"/>
    <x v="3"/>
    <x v="7"/>
    <x v="7"/>
    <x v="0"/>
    <n v="30000"/>
    <x v="0"/>
    <n v="0"/>
    <x v="0"/>
    <n v="0"/>
  </r>
  <r>
    <d v="2020-05-01T00:00:00"/>
    <x v="0"/>
    <x v="4"/>
    <x v="0"/>
    <x v="4"/>
    <x v="3"/>
    <s v="Becas Resultados 2019 (100%) (MAY)"/>
    <n v="30000"/>
    <x v="4"/>
    <x v="3"/>
    <x v="5"/>
    <x v="8"/>
    <x v="1"/>
    <n v="0"/>
    <x v="0"/>
    <n v="0"/>
    <x v="0"/>
    <n v="0"/>
  </r>
  <r>
    <d v="2020-05-05T00:00:00"/>
    <x v="0"/>
    <x v="4"/>
    <x v="0"/>
    <x v="0"/>
    <x v="3"/>
    <s v="Pago Mensualidad COVID (MAY)"/>
    <n v="30000"/>
    <x v="0"/>
    <x v="3"/>
    <x v="9"/>
    <x v="10"/>
    <x v="0"/>
    <n v="30000"/>
    <x v="0"/>
    <n v="0"/>
    <x v="0"/>
    <n v="0"/>
  </r>
  <r>
    <d v="2020-05-06T00:00:00"/>
    <x v="0"/>
    <x v="4"/>
    <x v="0"/>
    <x v="0"/>
    <x v="3"/>
    <s v="Pago Mensualidad COVID (MAY)"/>
    <n v="30000"/>
    <x v="0"/>
    <x v="3"/>
    <x v="11"/>
    <x v="15"/>
    <x v="0"/>
    <n v="30000"/>
    <x v="0"/>
    <n v="0"/>
    <x v="0"/>
    <n v="0"/>
  </r>
  <r>
    <d v="2020-05-11T00:00:00"/>
    <x v="0"/>
    <x v="4"/>
    <x v="0"/>
    <x v="0"/>
    <x v="3"/>
    <s v="Pago Mensualidad COVID (MAY)"/>
    <n v="30000"/>
    <x v="0"/>
    <x v="3"/>
    <x v="12"/>
    <x v="16"/>
    <x v="0"/>
    <n v="30000"/>
    <x v="0"/>
    <n v="0"/>
    <x v="0"/>
    <n v="0"/>
  </r>
  <r>
    <d v="2020-05-12T00:00:00"/>
    <x v="0"/>
    <x v="4"/>
    <x v="0"/>
    <x v="0"/>
    <x v="3"/>
    <s v="Pago Mensualidad COVID (MAY)"/>
    <n v="30000"/>
    <x v="0"/>
    <x v="3"/>
    <x v="10"/>
    <x v="13"/>
    <x v="0"/>
    <n v="30000"/>
    <x v="0"/>
    <n v="0"/>
    <x v="0"/>
    <n v="0"/>
  </r>
  <r>
    <d v="2020-05-12T00:00:00"/>
    <x v="0"/>
    <x v="4"/>
    <x v="0"/>
    <x v="0"/>
    <x v="3"/>
    <s v="Pago Mensualidad COVID (MAY)"/>
    <n v="30000"/>
    <x v="0"/>
    <x v="3"/>
    <x v="10"/>
    <x v="14"/>
    <x v="0"/>
    <n v="30000"/>
    <x v="0"/>
    <n v="0"/>
    <x v="0"/>
    <n v="0"/>
  </r>
  <r>
    <d v="2020-05-19T00:00:00"/>
    <x v="0"/>
    <x v="4"/>
    <x v="0"/>
    <x v="0"/>
    <x v="3"/>
    <s v="Pago Mensualidad COVID (ABR)"/>
    <n v="30000"/>
    <x v="0"/>
    <x v="3"/>
    <x v="14"/>
    <x v="18"/>
    <x v="0"/>
    <n v="30000"/>
    <x v="0"/>
    <n v="0"/>
    <x v="0"/>
    <n v="0"/>
  </r>
  <r>
    <d v="2020-05-19T00:00:00"/>
    <x v="0"/>
    <x v="4"/>
    <x v="0"/>
    <x v="0"/>
    <x v="3"/>
    <s v="Pago Mensualidad COVID (ABR)"/>
    <n v="30000"/>
    <x v="0"/>
    <x v="3"/>
    <x v="13"/>
    <x v="17"/>
    <x v="0"/>
    <n v="30000"/>
    <x v="0"/>
    <n v="0"/>
    <x v="0"/>
    <n v="0"/>
  </r>
  <r>
    <d v="2020-05-19T00:00:00"/>
    <x v="0"/>
    <x v="4"/>
    <x v="0"/>
    <x v="0"/>
    <x v="3"/>
    <s v="Pago Mensualidad COVID (ABR)"/>
    <n v="30000"/>
    <x v="0"/>
    <x v="3"/>
    <x v="14"/>
    <x v="19"/>
    <x v="0"/>
    <n v="30000"/>
    <x v="0"/>
    <n v="0"/>
    <x v="0"/>
    <n v="0"/>
  </r>
  <r>
    <d v="2020-05-19T00:00:00"/>
    <x v="0"/>
    <x v="4"/>
    <x v="0"/>
    <x v="0"/>
    <x v="3"/>
    <s v="Pago Mensualidad COVID (MAY)"/>
    <n v="30000"/>
    <x v="0"/>
    <x v="3"/>
    <x v="14"/>
    <x v="18"/>
    <x v="0"/>
    <n v="30000"/>
    <x v="0"/>
    <n v="0"/>
    <x v="0"/>
    <n v="0"/>
  </r>
  <r>
    <d v="2020-05-19T00:00:00"/>
    <x v="0"/>
    <x v="4"/>
    <x v="0"/>
    <x v="0"/>
    <x v="3"/>
    <s v="Pago Mensualidad COVID (MAY)"/>
    <n v="30000"/>
    <x v="0"/>
    <x v="3"/>
    <x v="13"/>
    <x v="17"/>
    <x v="0"/>
    <n v="30000"/>
    <x v="0"/>
    <n v="0"/>
    <x v="0"/>
    <n v="0"/>
  </r>
  <r>
    <d v="2020-05-19T00:00:00"/>
    <x v="0"/>
    <x v="4"/>
    <x v="0"/>
    <x v="0"/>
    <x v="3"/>
    <s v="Pago Mensualidad COVID (MAY)"/>
    <n v="30000"/>
    <x v="0"/>
    <x v="3"/>
    <x v="14"/>
    <x v="19"/>
    <x v="0"/>
    <n v="30000"/>
    <x v="0"/>
    <n v="0"/>
    <x v="0"/>
    <n v="0"/>
  </r>
  <r>
    <d v="2020-05-22T00:00:00"/>
    <x v="0"/>
    <x v="4"/>
    <x v="0"/>
    <x v="0"/>
    <x v="3"/>
    <s v="Pago Mensualidad COVID (ABR)"/>
    <n v="30000"/>
    <x v="0"/>
    <x v="3"/>
    <x v="15"/>
    <x v="20"/>
    <x v="0"/>
    <n v="30000"/>
    <x v="0"/>
    <n v="0"/>
    <x v="0"/>
    <n v="0"/>
  </r>
  <r>
    <d v="2020-05-22T00:00:00"/>
    <x v="0"/>
    <x v="4"/>
    <x v="0"/>
    <x v="0"/>
    <x v="3"/>
    <s v="Pago Mensualidad COVID (ABR)"/>
    <n v="30000"/>
    <x v="0"/>
    <x v="3"/>
    <x v="15"/>
    <x v="21"/>
    <x v="0"/>
    <n v="30000"/>
    <x v="0"/>
    <n v="0"/>
    <x v="0"/>
    <n v="0"/>
  </r>
  <r>
    <d v="2020-05-22T00:00:00"/>
    <x v="0"/>
    <x v="4"/>
    <x v="0"/>
    <x v="0"/>
    <x v="3"/>
    <s v="Pago Mensualidad COVID (MAY)"/>
    <n v="30000"/>
    <x v="0"/>
    <x v="3"/>
    <x v="15"/>
    <x v="20"/>
    <x v="0"/>
    <n v="30000"/>
    <x v="0"/>
    <n v="0"/>
    <x v="0"/>
    <n v="0"/>
  </r>
  <r>
    <d v="2020-05-22T00:00:00"/>
    <x v="0"/>
    <x v="4"/>
    <x v="0"/>
    <x v="0"/>
    <x v="3"/>
    <s v="Pago Mensualidad COVID (MAY)"/>
    <n v="30000"/>
    <x v="0"/>
    <x v="3"/>
    <x v="15"/>
    <x v="21"/>
    <x v="0"/>
    <n v="30000"/>
    <x v="0"/>
    <n v="0"/>
    <x v="0"/>
    <n v="0"/>
  </r>
  <r>
    <d v="2020-05-31T00:00:00"/>
    <x v="0"/>
    <x v="4"/>
    <x v="1"/>
    <x v="0"/>
    <x v="7"/>
    <s v="Pago Nomina (MAY)"/>
    <n v="-200000"/>
    <x v="0"/>
    <x v="7"/>
    <x v="8"/>
    <x v="9"/>
    <x v="0"/>
    <n v="-200000"/>
    <x v="0"/>
    <n v="0"/>
    <x v="0"/>
    <n v="0"/>
  </r>
  <r>
    <d v="2020-06-01T00:00:00"/>
    <x v="0"/>
    <x v="5"/>
    <x v="0"/>
    <x v="0"/>
    <x v="3"/>
    <s v="Pago Mensualidad COVID (MAY)"/>
    <n v="30000"/>
    <x v="0"/>
    <x v="3"/>
    <x v="6"/>
    <x v="6"/>
    <x v="0"/>
    <n v="30000"/>
    <x v="0"/>
    <n v="0"/>
    <x v="0"/>
    <n v="0"/>
  </r>
  <r>
    <d v="2020-06-01T00:00:00"/>
    <x v="0"/>
    <x v="5"/>
    <x v="0"/>
    <x v="4"/>
    <x v="3"/>
    <s v="Becas Resultados 2019 (100%) (JUN)"/>
    <n v="30000"/>
    <x v="4"/>
    <x v="3"/>
    <x v="2"/>
    <x v="2"/>
    <x v="1"/>
    <n v="0"/>
    <x v="0"/>
    <n v="0"/>
    <x v="0"/>
    <n v="0"/>
  </r>
  <r>
    <d v="2020-06-01T00:00:00"/>
    <x v="0"/>
    <x v="5"/>
    <x v="0"/>
    <x v="0"/>
    <x v="3"/>
    <s v="Pago Mensualidad COVID (JUN)"/>
    <n v="30000"/>
    <x v="0"/>
    <x v="3"/>
    <x v="1"/>
    <x v="1"/>
    <x v="0"/>
    <n v="30000"/>
    <x v="0"/>
    <n v="0"/>
    <x v="0"/>
    <n v="0"/>
  </r>
  <r>
    <d v="2020-06-01T00:00:00"/>
    <x v="0"/>
    <x v="5"/>
    <x v="0"/>
    <x v="4"/>
    <x v="3"/>
    <s v="Becas Resultados 2019 (100%) (JUN)"/>
    <n v="30000"/>
    <x v="4"/>
    <x v="3"/>
    <x v="3"/>
    <x v="3"/>
    <x v="1"/>
    <n v="0"/>
    <x v="0"/>
    <n v="0"/>
    <x v="0"/>
    <n v="0"/>
  </r>
  <r>
    <d v="2020-06-01T00:00:00"/>
    <x v="0"/>
    <x v="5"/>
    <x v="0"/>
    <x v="0"/>
    <x v="3"/>
    <s v="Pago Mensualidad COVID (JUN)"/>
    <n v="30000"/>
    <x v="0"/>
    <x v="3"/>
    <x v="5"/>
    <x v="5"/>
    <x v="0"/>
    <n v="30000"/>
    <x v="0"/>
    <n v="0"/>
    <x v="0"/>
    <n v="0"/>
  </r>
  <r>
    <d v="2020-06-01T00:00:00"/>
    <x v="0"/>
    <x v="5"/>
    <x v="0"/>
    <x v="4"/>
    <x v="3"/>
    <s v="Becas Resultados 2019 (100%) (JUN)"/>
    <n v="30000"/>
    <x v="4"/>
    <x v="3"/>
    <x v="3"/>
    <x v="12"/>
    <x v="1"/>
    <n v="0"/>
    <x v="0"/>
    <n v="0"/>
    <x v="0"/>
    <n v="0"/>
  </r>
  <r>
    <d v="2020-06-01T00:00:00"/>
    <x v="0"/>
    <x v="5"/>
    <x v="0"/>
    <x v="0"/>
    <x v="3"/>
    <s v="Pago Mensualidad COVID (JUN)"/>
    <n v="30000"/>
    <x v="0"/>
    <x v="3"/>
    <x v="6"/>
    <x v="6"/>
    <x v="0"/>
    <n v="30000"/>
    <x v="0"/>
    <n v="0"/>
    <x v="0"/>
    <n v="0"/>
  </r>
  <r>
    <d v="2020-06-01T00:00:00"/>
    <x v="0"/>
    <x v="5"/>
    <x v="0"/>
    <x v="4"/>
    <x v="3"/>
    <s v="Becas Resultados 2019 (100%) (JUN)"/>
    <n v="30000"/>
    <x v="4"/>
    <x v="3"/>
    <x v="5"/>
    <x v="8"/>
    <x v="1"/>
    <n v="0"/>
    <x v="0"/>
    <n v="0"/>
    <x v="0"/>
    <n v="0"/>
  </r>
  <r>
    <d v="2020-06-10T00:00:00"/>
    <x v="0"/>
    <x v="5"/>
    <x v="0"/>
    <x v="0"/>
    <x v="3"/>
    <s v="Pago Mensualidad COVID (JUN)"/>
    <n v="30000"/>
    <x v="0"/>
    <x v="3"/>
    <x v="11"/>
    <x v="15"/>
    <x v="0"/>
    <n v="30000"/>
    <x v="0"/>
    <n v="0"/>
    <x v="0"/>
    <n v="0"/>
  </r>
  <r>
    <d v="2020-06-10T00:00:00"/>
    <x v="0"/>
    <x v="5"/>
    <x v="0"/>
    <x v="0"/>
    <x v="3"/>
    <s v="Pago Mensualidad COVID (JUN)"/>
    <n v="30000"/>
    <x v="0"/>
    <x v="3"/>
    <x v="9"/>
    <x v="10"/>
    <x v="0"/>
    <n v="30000"/>
    <x v="0"/>
    <n v="0"/>
    <x v="0"/>
    <n v="0"/>
  </r>
  <r>
    <d v="2020-06-24T00:00:00"/>
    <x v="0"/>
    <x v="5"/>
    <x v="0"/>
    <x v="0"/>
    <x v="3"/>
    <s v="Pago Mensualidad COVID (JUN)"/>
    <n v="30000"/>
    <x v="0"/>
    <x v="3"/>
    <x v="14"/>
    <x v="18"/>
    <x v="0"/>
    <n v="30000"/>
    <x v="0"/>
    <n v="0"/>
    <x v="0"/>
    <n v="0"/>
  </r>
  <r>
    <d v="2020-06-24T00:00:00"/>
    <x v="0"/>
    <x v="5"/>
    <x v="0"/>
    <x v="0"/>
    <x v="3"/>
    <s v="Pago Mensualidad COVID (JUN)"/>
    <n v="30000"/>
    <x v="0"/>
    <x v="3"/>
    <x v="14"/>
    <x v="19"/>
    <x v="0"/>
    <n v="30000"/>
    <x v="0"/>
    <n v="0"/>
    <x v="0"/>
    <n v="0"/>
  </r>
  <r>
    <d v="2020-06-26T00:00:00"/>
    <x v="0"/>
    <x v="5"/>
    <x v="0"/>
    <x v="0"/>
    <x v="3"/>
    <s v="Pago Mensualidad COVID (JUN)"/>
    <n v="30000"/>
    <x v="0"/>
    <x v="3"/>
    <x v="4"/>
    <x v="11"/>
    <x v="0"/>
    <n v="30000"/>
    <x v="0"/>
    <n v="0"/>
    <x v="0"/>
    <n v="0"/>
  </r>
  <r>
    <d v="2020-06-26T00:00:00"/>
    <x v="0"/>
    <x v="5"/>
    <x v="0"/>
    <x v="0"/>
    <x v="3"/>
    <s v="Pago Mensualidad COVID (JUN)"/>
    <n v="30000"/>
    <x v="0"/>
    <x v="3"/>
    <x v="4"/>
    <x v="4"/>
    <x v="0"/>
    <n v="30000"/>
    <x v="0"/>
    <n v="0"/>
    <x v="0"/>
    <n v="0"/>
  </r>
  <r>
    <d v="2020-06-30T00:00:00"/>
    <x v="0"/>
    <x v="5"/>
    <x v="1"/>
    <x v="0"/>
    <x v="7"/>
    <s v="Pago Nomina (JUN)"/>
    <n v="-200000"/>
    <x v="0"/>
    <x v="7"/>
    <x v="8"/>
    <x v="9"/>
    <x v="0"/>
    <n v="-200000"/>
    <x v="0"/>
    <n v="0"/>
    <x v="0"/>
    <n v="0"/>
  </r>
  <r>
    <d v="2020-06-30T00:00:00"/>
    <x v="0"/>
    <x v="5"/>
    <x v="1"/>
    <x v="0"/>
    <x v="13"/>
    <s v="Auxilio Entrenador"/>
    <n v="-550000"/>
    <x v="0"/>
    <x v="13"/>
    <x v="16"/>
    <x v="22"/>
    <x v="0"/>
    <n v="-550000"/>
    <x v="0"/>
    <n v="0"/>
    <x v="0"/>
    <n v="0"/>
  </r>
  <r>
    <d v="2020-07-01T00:00:00"/>
    <x v="0"/>
    <x v="6"/>
    <x v="0"/>
    <x v="4"/>
    <x v="3"/>
    <s v="Becas Resultados 2019 (100%) (JUL)"/>
    <n v="30000"/>
    <x v="4"/>
    <x v="3"/>
    <x v="2"/>
    <x v="2"/>
    <x v="1"/>
    <n v="0"/>
    <x v="0"/>
    <n v="0"/>
    <x v="0"/>
    <n v="0"/>
  </r>
  <r>
    <d v="2020-07-01T00:00:00"/>
    <x v="0"/>
    <x v="6"/>
    <x v="0"/>
    <x v="0"/>
    <x v="3"/>
    <s v="Pago Mensualidad COVID (JUL)"/>
    <n v="30000"/>
    <x v="0"/>
    <x v="3"/>
    <x v="1"/>
    <x v="1"/>
    <x v="0"/>
    <n v="30000"/>
    <x v="0"/>
    <n v="0"/>
    <x v="0"/>
    <n v="0"/>
  </r>
  <r>
    <d v="2020-07-01T00:00:00"/>
    <x v="0"/>
    <x v="6"/>
    <x v="0"/>
    <x v="4"/>
    <x v="3"/>
    <s v="Becas Resultados 2019 (100%) (JUL)"/>
    <n v="30000"/>
    <x v="4"/>
    <x v="3"/>
    <x v="3"/>
    <x v="3"/>
    <x v="1"/>
    <n v="0"/>
    <x v="0"/>
    <n v="0"/>
    <x v="0"/>
    <n v="0"/>
  </r>
  <r>
    <d v="2020-07-01T00:00:00"/>
    <x v="0"/>
    <x v="6"/>
    <x v="0"/>
    <x v="0"/>
    <x v="3"/>
    <s v="Pago Mensualidad COVID (JUL)"/>
    <n v="30000"/>
    <x v="0"/>
    <x v="3"/>
    <x v="5"/>
    <x v="5"/>
    <x v="0"/>
    <n v="30000"/>
    <x v="0"/>
    <n v="0"/>
    <x v="0"/>
    <n v="0"/>
  </r>
  <r>
    <d v="2020-07-01T00:00:00"/>
    <x v="0"/>
    <x v="6"/>
    <x v="0"/>
    <x v="4"/>
    <x v="3"/>
    <s v="Becas Resultados 2019 (100%) (JUL)"/>
    <n v="30000"/>
    <x v="4"/>
    <x v="3"/>
    <x v="3"/>
    <x v="12"/>
    <x v="1"/>
    <n v="0"/>
    <x v="0"/>
    <n v="0"/>
    <x v="0"/>
    <n v="0"/>
  </r>
  <r>
    <d v="2020-07-01T00:00:00"/>
    <x v="0"/>
    <x v="6"/>
    <x v="0"/>
    <x v="4"/>
    <x v="3"/>
    <s v="Becas Resultados 2019 (100%) (JUL)"/>
    <n v="30000"/>
    <x v="4"/>
    <x v="3"/>
    <x v="5"/>
    <x v="8"/>
    <x v="1"/>
    <n v="0"/>
    <x v="0"/>
    <n v="0"/>
    <x v="0"/>
    <n v="0"/>
  </r>
  <r>
    <d v="2020-07-08T00:00:00"/>
    <x v="0"/>
    <x v="6"/>
    <x v="0"/>
    <x v="0"/>
    <x v="3"/>
    <s v="Pago Mensualidad COVID (JUL)"/>
    <n v="30000"/>
    <x v="0"/>
    <x v="3"/>
    <x v="9"/>
    <x v="10"/>
    <x v="0"/>
    <n v="30000"/>
    <x v="0"/>
    <n v="0"/>
    <x v="0"/>
    <n v="0"/>
  </r>
  <r>
    <d v="2020-07-09T00:00:00"/>
    <x v="0"/>
    <x v="6"/>
    <x v="0"/>
    <x v="0"/>
    <x v="3"/>
    <s v="Pago Mensualidad COVID (JUN)"/>
    <n v="30000"/>
    <x v="0"/>
    <x v="3"/>
    <x v="10"/>
    <x v="13"/>
    <x v="0"/>
    <n v="30000"/>
    <x v="0"/>
    <n v="0"/>
    <x v="0"/>
    <n v="0"/>
  </r>
  <r>
    <d v="2020-07-09T00:00:00"/>
    <x v="0"/>
    <x v="6"/>
    <x v="0"/>
    <x v="0"/>
    <x v="3"/>
    <s v="Pago Mensualidad COVID (JUN)"/>
    <n v="30000"/>
    <x v="0"/>
    <x v="3"/>
    <x v="10"/>
    <x v="14"/>
    <x v="0"/>
    <n v="30000"/>
    <x v="0"/>
    <n v="0"/>
    <x v="0"/>
    <n v="0"/>
  </r>
  <r>
    <d v="2020-07-10T00:00:00"/>
    <x v="0"/>
    <x v="6"/>
    <x v="0"/>
    <x v="0"/>
    <x v="3"/>
    <s v="Pago Mensualidad COVID (JUN)"/>
    <n v="30000"/>
    <x v="0"/>
    <x v="3"/>
    <x v="7"/>
    <x v="7"/>
    <x v="0"/>
    <n v="30000"/>
    <x v="0"/>
    <n v="0"/>
    <x v="0"/>
    <n v="0"/>
  </r>
  <r>
    <d v="2020-07-10T00:00:00"/>
    <x v="0"/>
    <x v="6"/>
    <x v="0"/>
    <x v="0"/>
    <x v="3"/>
    <s v="Pago Mensualidad COVID (JUL)"/>
    <n v="30000"/>
    <x v="0"/>
    <x v="3"/>
    <x v="7"/>
    <x v="7"/>
    <x v="0"/>
    <n v="30000"/>
    <x v="0"/>
    <n v="0"/>
    <x v="0"/>
    <n v="0"/>
  </r>
  <r>
    <d v="2020-07-13T00:00:00"/>
    <x v="0"/>
    <x v="6"/>
    <x v="0"/>
    <x v="0"/>
    <x v="3"/>
    <s v="Pago Mensualidad COVID (JUN)"/>
    <n v="30000"/>
    <x v="0"/>
    <x v="3"/>
    <x v="15"/>
    <x v="20"/>
    <x v="0"/>
    <n v="30000"/>
    <x v="0"/>
    <n v="0"/>
    <x v="0"/>
    <n v="0"/>
  </r>
  <r>
    <d v="2020-07-13T00:00:00"/>
    <x v="0"/>
    <x v="6"/>
    <x v="0"/>
    <x v="0"/>
    <x v="3"/>
    <s v="Pago Mensualidad COVID (JUN)"/>
    <n v="30000"/>
    <x v="0"/>
    <x v="3"/>
    <x v="15"/>
    <x v="21"/>
    <x v="0"/>
    <n v="30000"/>
    <x v="0"/>
    <n v="0"/>
    <x v="0"/>
    <n v="0"/>
  </r>
  <r>
    <d v="2020-07-13T00:00:00"/>
    <x v="0"/>
    <x v="6"/>
    <x v="0"/>
    <x v="0"/>
    <x v="3"/>
    <s v="Pago Mensualidad COVID (JUL)"/>
    <n v="30000"/>
    <x v="0"/>
    <x v="3"/>
    <x v="15"/>
    <x v="20"/>
    <x v="0"/>
    <n v="30000"/>
    <x v="0"/>
    <n v="0"/>
    <x v="0"/>
    <n v="0"/>
  </r>
  <r>
    <d v="2020-07-13T00:00:00"/>
    <x v="0"/>
    <x v="6"/>
    <x v="0"/>
    <x v="0"/>
    <x v="3"/>
    <s v="Pago Mensualidad COVID (JUL)"/>
    <n v="30000"/>
    <x v="0"/>
    <x v="3"/>
    <x v="15"/>
    <x v="21"/>
    <x v="0"/>
    <n v="30000"/>
    <x v="0"/>
    <n v="0"/>
    <x v="0"/>
    <n v="0"/>
  </r>
  <r>
    <d v="2020-07-15T00:00:00"/>
    <x v="0"/>
    <x v="6"/>
    <x v="0"/>
    <x v="0"/>
    <x v="3"/>
    <s v="Pago Mensualidad COVID (JUL)"/>
    <n v="30000"/>
    <x v="0"/>
    <x v="3"/>
    <x v="11"/>
    <x v="15"/>
    <x v="0"/>
    <n v="30000"/>
    <x v="0"/>
    <n v="0"/>
    <x v="0"/>
    <n v="0"/>
  </r>
  <r>
    <d v="2020-07-17T00:00:00"/>
    <x v="0"/>
    <x v="6"/>
    <x v="0"/>
    <x v="0"/>
    <x v="3"/>
    <s v="Pago Mensualidad COVID (JUN)"/>
    <n v="30000"/>
    <x v="0"/>
    <x v="3"/>
    <x v="13"/>
    <x v="17"/>
    <x v="0"/>
    <n v="30000"/>
    <x v="0"/>
    <n v="0"/>
    <x v="0"/>
    <n v="0"/>
  </r>
  <r>
    <d v="2020-07-17T00:00:00"/>
    <x v="0"/>
    <x v="6"/>
    <x v="0"/>
    <x v="0"/>
    <x v="3"/>
    <s v="Pago Mensualidad COVID (JUL)"/>
    <n v="30000"/>
    <x v="0"/>
    <x v="3"/>
    <x v="13"/>
    <x v="17"/>
    <x v="0"/>
    <n v="30000"/>
    <x v="0"/>
    <n v="0"/>
    <x v="0"/>
    <n v="0"/>
  </r>
  <r>
    <d v="2020-07-21T00:00:00"/>
    <x v="0"/>
    <x v="6"/>
    <x v="0"/>
    <x v="0"/>
    <x v="3"/>
    <s v="Pago Mensualidad COVID (JUL)"/>
    <n v="30000"/>
    <x v="0"/>
    <x v="3"/>
    <x v="6"/>
    <x v="6"/>
    <x v="0"/>
    <n v="30000"/>
    <x v="0"/>
    <n v="0"/>
    <x v="0"/>
    <n v="0"/>
  </r>
  <r>
    <d v="2020-07-28T00:00:00"/>
    <x v="0"/>
    <x v="6"/>
    <x v="0"/>
    <x v="0"/>
    <x v="3"/>
    <s v="Pago Mensualidad COVID (JUL)"/>
    <n v="30000"/>
    <x v="0"/>
    <x v="3"/>
    <x v="4"/>
    <x v="11"/>
    <x v="0"/>
    <n v="30000"/>
    <x v="0"/>
    <n v="0"/>
    <x v="0"/>
    <n v="0"/>
  </r>
  <r>
    <d v="2020-07-28T00:00:00"/>
    <x v="0"/>
    <x v="6"/>
    <x v="0"/>
    <x v="0"/>
    <x v="3"/>
    <s v="Pago Mensualidad COVID (JUL)"/>
    <n v="30000"/>
    <x v="0"/>
    <x v="3"/>
    <x v="4"/>
    <x v="4"/>
    <x v="0"/>
    <n v="30000"/>
    <x v="0"/>
    <n v="0"/>
    <x v="0"/>
    <n v="0"/>
  </r>
  <r>
    <d v="2020-07-31T00:00:00"/>
    <x v="0"/>
    <x v="6"/>
    <x v="1"/>
    <x v="0"/>
    <x v="7"/>
    <s v="Pago Nomina (JUL)"/>
    <n v="-200000"/>
    <x v="0"/>
    <x v="7"/>
    <x v="8"/>
    <x v="9"/>
    <x v="0"/>
    <n v="-200000"/>
    <x v="0"/>
    <n v="0"/>
    <x v="0"/>
    <n v="0"/>
  </r>
  <r>
    <d v="2020-07-31T00:00:00"/>
    <x v="0"/>
    <x v="6"/>
    <x v="1"/>
    <x v="0"/>
    <x v="12"/>
    <s v="Pago Software Contable (Alegra)"/>
    <n v="-40000"/>
    <x v="0"/>
    <x v="12"/>
    <x v="0"/>
    <x v="0"/>
    <x v="0"/>
    <n v="-40000"/>
    <x v="0"/>
    <n v="0"/>
    <x v="0"/>
    <n v="0"/>
  </r>
  <r>
    <d v="2020-07-31T00:00:00"/>
    <x v="0"/>
    <x v="6"/>
    <x v="1"/>
    <x v="0"/>
    <x v="13"/>
    <s v="Auxilio Entrenador"/>
    <n v="-550000"/>
    <x v="0"/>
    <x v="13"/>
    <x v="16"/>
    <x v="22"/>
    <x v="0"/>
    <n v="-550000"/>
    <x v="0"/>
    <n v="0"/>
    <x v="0"/>
    <n v="0"/>
  </r>
  <r>
    <d v="2020-08-01T00:00:00"/>
    <x v="0"/>
    <x v="7"/>
    <x v="0"/>
    <x v="4"/>
    <x v="3"/>
    <s v="Becas Resultados 2019 (100%) (AGO)"/>
    <n v="30000"/>
    <x v="4"/>
    <x v="3"/>
    <x v="2"/>
    <x v="2"/>
    <x v="1"/>
    <n v="0"/>
    <x v="0"/>
    <n v="0"/>
    <x v="0"/>
    <n v="0"/>
  </r>
  <r>
    <d v="2020-08-01T00:00:00"/>
    <x v="0"/>
    <x v="7"/>
    <x v="0"/>
    <x v="4"/>
    <x v="3"/>
    <s v="Becas Resultados 2019 (100%) (AGO)"/>
    <n v="30000"/>
    <x v="4"/>
    <x v="3"/>
    <x v="3"/>
    <x v="3"/>
    <x v="1"/>
    <n v="0"/>
    <x v="0"/>
    <n v="0"/>
    <x v="0"/>
    <n v="0"/>
  </r>
  <r>
    <d v="2020-08-01T00:00:00"/>
    <x v="0"/>
    <x v="7"/>
    <x v="0"/>
    <x v="0"/>
    <x v="3"/>
    <s v="Pago Mensualidad COVID (AGO)"/>
    <n v="30000"/>
    <x v="0"/>
    <x v="3"/>
    <x v="5"/>
    <x v="5"/>
    <x v="0"/>
    <n v="30000"/>
    <x v="0"/>
    <n v="0"/>
    <x v="0"/>
    <n v="0"/>
  </r>
  <r>
    <d v="2020-08-01T00:00:00"/>
    <x v="0"/>
    <x v="7"/>
    <x v="0"/>
    <x v="4"/>
    <x v="3"/>
    <s v="Becas Resultados 2019 (100%) (AGO)"/>
    <n v="30000"/>
    <x v="4"/>
    <x v="3"/>
    <x v="3"/>
    <x v="12"/>
    <x v="1"/>
    <n v="0"/>
    <x v="0"/>
    <n v="0"/>
    <x v="0"/>
    <n v="0"/>
  </r>
  <r>
    <d v="2020-08-01T00:00:00"/>
    <x v="0"/>
    <x v="7"/>
    <x v="0"/>
    <x v="4"/>
    <x v="3"/>
    <s v="Becas Resultados 2019 (100%) (AGO)"/>
    <n v="30000"/>
    <x v="4"/>
    <x v="3"/>
    <x v="5"/>
    <x v="8"/>
    <x v="1"/>
    <n v="0"/>
    <x v="0"/>
    <n v="0"/>
    <x v="0"/>
    <n v="0"/>
  </r>
  <r>
    <d v="2020-08-02T00:00:00"/>
    <x v="0"/>
    <x v="7"/>
    <x v="0"/>
    <x v="0"/>
    <x v="3"/>
    <s v="Pago Mensualidad COVID (JUN)"/>
    <n v="30000"/>
    <x v="0"/>
    <x v="3"/>
    <x v="12"/>
    <x v="16"/>
    <x v="0"/>
    <n v="30000"/>
    <x v="0"/>
    <n v="0"/>
    <x v="0"/>
    <n v="0"/>
  </r>
  <r>
    <d v="2020-08-02T00:00:00"/>
    <x v="0"/>
    <x v="7"/>
    <x v="0"/>
    <x v="0"/>
    <x v="3"/>
    <s v="Pago Mensualidad COVID (JUL)"/>
    <n v="30000"/>
    <x v="0"/>
    <x v="3"/>
    <x v="12"/>
    <x v="16"/>
    <x v="0"/>
    <n v="30000"/>
    <x v="0"/>
    <n v="0"/>
    <x v="0"/>
    <n v="0"/>
  </r>
  <r>
    <d v="2020-08-06T00:00:00"/>
    <x v="0"/>
    <x v="7"/>
    <x v="0"/>
    <x v="0"/>
    <x v="3"/>
    <s v="Pago Mensualidad COVID (AGO)"/>
    <n v="30000"/>
    <x v="0"/>
    <x v="3"/>
    <x v="9"/>
    <x v="10"/>
    <x v="0"/>
    <n v="30000"/>
    <x v="0"/>
    <n v="0"/>
    <x v="0"/>
    <n v="0"/>
  </r>
  <r>
    <d v="2020-08-07T00:00:00"/>
    <x v="0"/>
    <x v="7"/>
    <x v="0"/>
    <x v="0"/>
    <x v="3"/>
    <s v="Pago Mensualidad COVID (JUL)"/>
    <n v="30000"/>
    <x v="0"/>
    <x v="3"/>
    <x v="10"/>
    <x v="13"/>
    <x v="0"/>
    <n v="30000"/>
    <x v="0"/>
    <n v="0"/>
    <x v="0"/>
    <n v="0"/>
  </r>
  <r>
    <d v="2020-08-07T00:00:00"/>
    <x v="0"/>
    <x v="7"/>
    <x v="0"/>
    <x v="0"/>
    <x v="3"/>
    <s v="Pago Mensualidad COVID (JUL)"/>
    <n v="30000"/>
    <x v="0"/>
    <x v="3"/>
    <x v="10"/>
    <x v="14"/>
    <x v="0"/>
    <n v="30000"/>
    <x v="0"/>
    <n v="0"/>
    <x v="0"/>
    <n v="0"/>
  </r>
  <r>
    <d v="2020-08-08T00:00:00"/>
    <x v="0"/>
    <x v="7"/>
    <x v="0"/>
    <x v="0"/>
    <x v="3"/>
    <s v="Pago Mensualidad COVID (AGO)"/>
    <n v="30000"/>
    <x v="0"/>
    <x v="3"/>
    <x v="11"/>
    <x v="15"/>
    <x v="0"/>
    <n v="30000"/>
    <x v="0"/>
    <n v="0"/>
    <x v="0"/>
    <n v="0"/>
  </r>
  <r>
    <d v="2020-08-09T00:00:00"/>
    <x v="0"/>
    <x v="7"/>
    <x v="0"/>
    <x v="0"/>
    <x v="3"/>
    <s v="Pago Mensualidad COVID (AGO)"/>
    <n v="30000"/>
    <x v="0"/>
    <x v="3"/>
    <x v="17"/>
    <x v="23"/>
    <x v="0"/>
    <n v="30000"/>
    <x v="0"/>
    <n v="0"/>
    <x v="0"/>
    <n v="0"/>
  </r>
  <r>
    <d v="2020-08-15T00:00:00"/>
    <x v="0"/>
    <x v="7"/>
    <x v="0"/>
    <x v="0"/>
    <x v="3"/>
    <s v="Pago Mensualidad COVID (AGO)"/>
    <n v="30000"/>
    <x v="0"/>
    <x v="3"/>
    <x v="7"/>
    <x v="7"/>
    <x v="0"/>
    <n v="30000"/>
    <x v="0"/>
    <n v="0"/>
    <x v="0"/>
    <n v="0"/>
  </r>
  <r>
    <d v="2020-08-18T00:00:00"/>
    <x v="0"/>
    <x v="7"/>
    <x v="0"/>
    <x v="0"/>
    <x v="3"/>
    <s v="Pago Mensualidad COVID (JUL)"/>
    <n v="30000"/>
    <x v="0"/>
    <x v="3"/>
    <x v="14"/>
    <x v="18"/>
    <x v="0"/>
    <n v="30000"/>
    <x v="0"/>
    <n v="0"/>
    <x v="0"/>
    <n v="0"/>
  </r>
  <r>
    <d v="2020-08-18T00:00:00"/>
    <x v="0"/>
    <x v="7"/>
    <x v="0"/>
    <x v="0"/>
    <x v="3"/>
    <s v="Pago Mensualidad COVID (JUL)"/>
    <n v="30000"/>
    <x v="0"/>
    <x v="3"/>
    <x v="14"/>
    <x v="19"/>
    <x v="0"/>
    <n v="30000"/>
    <x v="0"/>
    <n v="0"/>
    <x v="0"/>
    <n v="0"/>
  </r>
  <r>
    <d v="2020-08-18T00:00:00"/>
    <x v="0"/>
    <x v="7"/>
    <x v="0"/>
    <x v="0"/>
    <x v="3"/>
    <s v="Pago Mensualidad COVID (AGO)"/>
    <n v="30000"/>
    <x v="0"/>
    <x v="3"/>
    <x v="10"/>
    <x v="13"/>
    <x v="0"/>
    <n v="30000"/>
    <x v="0"/>
    <n v="0"/>
    <x v="0"/>
    <n v="0"/>
  </r>
  <r>
    <d v="2020-08-18T00:00:00"/>
    <x v="0"/>
    <x v="7"/>
    <x v="0"/>
    <x v="0"/>
    <x v="3"/>
    <s v="Pago Mensualidad COVID (AGO)"/>
    <n v="30000"/>
    <x v="0"/>
    <x v="3"/>
    <x v="14"/>
    <x v="18"/>
    <x v="0"/>
    <n v="30000"/>
    <x v="0"/>
    <n v="0"/>
    <x v="0"/>
    <n v="0"/>
  </r>
  <r>
    <d v="2020-08-18T00:00:00"/>
    <x v="0"/>
    <x v="7"/>
    <x v="0"/>
    <x v="0"/>
    <x v="3"/>
    <s v="Pago Mensualidad COVID (AGO)"/>
    <n v="30000"/>
    <x v="0"/>
    <x v="3"/>
    <x v="10"/>
    <x v="14"/>
    <x v="0"/>
    <n v="30000"/>
    <x v="0"/>
    <n v="0"/>
    <x v="0"/>
    <n v="0"/>
  </r>
  <r>
    <d v="2020-08-18T00:00:00"/>
    <x v="0"/>
    <x v="7"/>
    <x v="0"/>
    <x v="0"/>
    <x v="3"/>
    <s v="Pago Mensualidad COVID (AGO)"/>
    <n v="30000"/>
    <x v="0"/>
    <x v="3"/>
    <x v="14"/>
    <x v="19"/>
    <x v="0"/>
    <n v="30000"/>
    <x v="0"/>
    <n v="0"/>
    <x v="0"/>
    <n v="0"/>
  </r>
  <r>
    <d v="2020-08-31T00:00:00"/>
    <x v="0"/>
    <x v="7"/>
    <x v="0"/>
    <x v="0"/>
    <x v="3"/>
    <s v="Pago Mensualidad COVID (AGO)"/>
    <n v="30000"/>
    <x v="0"/>
    <x v="3"/>
    <x v="1"/>
    <x v="1"/>
    <x v="0"/>
    <n v="30000"/>
    <x v="0"/>
    <n v="0"/>
    <x v="0"/>
    <n v="0"/>
  </r>
  <r>
    <d v="2020-08-31T00:00:00"/>
    <x v="0"/>
    <x v="7"/>
    <x v="1"/>
    <x v="0"/>
    <x v="7"/>
    <s v="Pago Nomina (AGO)"/>
    <n v="-200000"/>
    <x v="0"/>
    <x v="7"/>
    <x v="8"/>
    <x v="9"/>
    <x v="0"/>
    <n v="-200000"/>
    <x v="0"/>
    <n v="0"/>
    <x v="0"/>
    <n v="0"/>
  </r>
  <r>
    <d v="2020-09-01T00:00:00"/>
    <x v="0"/>
    <x v="8"/>
    <x v="0"/>
    <x v="4"/>
    <x v="3"/>
    <s v="Becas Resultados 2019 (100%) (SEP)"/>
    <n v="30000"/>
    <x v="4"/>
    <x v="3"/>
    <x v="2"/>
    <x v="2"/>
    <x v="1"/>
    <n v="0"/>
    <x v="0"/>
    <n v="0"/>
    <x v="0"/>
    <n v="0"/>
  </r>
  <r>
    <d v="2020-09-01T00:00:00"/>
    <x v="0"/>
    <x v="8"/>
    <x v="0"/>
    <x v="0"/>
    <x v="3"/>
    <s v="Pago Mensualidad COVID (SEP)"/>
    <n v="30000"/>
    <x v="0"/>
    <x v="3"/>
    <x v="1"/>
    <x v="1"/>
    <x v="0"/>
    <n v="30000"/>
    <x v="0"/>
    <n v="0"/>
    <x v="0"/>
    <n v="0"/>
  </r>
  <r>
    <d v="2020-09-01T00:00:00"/>
    <x v="0"/>
    <x v="8"/>
    <x v="0"/>
    <x v="4"/>
    <x v="3"/>
    <s v="Becas Resultados 2019 (100%) (SEP)"/>
    <n v="30000"/>
    <x v="4"/>
    <x v="3"/>
    <x v="3"/>
    <x v="3"/>
    <x v="1"/>
    <n v="0"/>
    <x v="0"/>
    <n v="0"/>
    <x v="0"/>
    <n v="0"/>
  </r>
  <r>
    <d v="2020-09-01T00:00:00"/>
    <x v="0"/>
    <x v="8"/>
    <x v="0"/>
    <x v="0"/>
    <x v="3"/>
    <s v="Pago Mensualidad COVID (SEP)"/>
    <n v="30000"/>
    <x v="0"/>
    <x v="3"/>
    <x v="5"/>
    <x v="5"/>
    <x v="0"/>
    <n v="30000"/>
    <x v="0"/>
    <n v="0"/>
    <x v="0"/>
    <n v="0"/>
  </r>
  <r>
    <d v="2020-09-01T00:00:00"/>
    <x v="0"/>
    <x v="8"/>
    <x v="0"/>
    <x v="4"/>
    <x v="3"/>
    <s v="Becas Resultados 2019 (100%) (SEP)"/>
    <n v="30000"/>
    <x v="4"/>
    <x v="3"/>
    <x v="3"/>
    <x v="12"/>
    <x v="1"/>
    <n v="0"/>
    <x v="0"/>
    <n v="0"/>
    <x v="0"/>
    <n v="0"/>
  </r>
  <r>
    <d v="2020-09-01T00:00:00"/>
    <x v="0"/>
    <x v="8"/>
    <x v="0"/>
    <x v="4"/>
    <x v="3"/>
    <s v="Becas Resultados 2019 (100%) (SEP)"/>
    <n v="30000"/>
    <x v="4"/>
    <x v="3"/>
    <x v="5"/>
    <x v="8"/>
    <x v="1"/>
    <n v="0"/>
    <x v="0"/>
    <n v="0"/>
    <x v="0"/>
    <n v="0"/>
  </r>
  <r>
    <d v="2020-09-02T00:00:00"/>
    <x v="0"/>
    <x v="8"/>
    <x v="0"/>
    <x v="0"/>
    <x v="3"/>
    <s v="Pago Mensualidad COVID (SEP)"/>
    <n v="30000"/>
    <x v="0"/>
    <x v="3"/>
    <x v="11"/>
    <x v="15"/>
    <x v="0"/>
    <n v="30000"/>
    <x v="0"/>
    <n v="0"/>
    <x v="0"/>
    <n v="0"/>
  </r>
  <r>
    <d v="2020-09-04T00:00:00"/>
    <x v="0"/>
    <x v="8"/>
    <x v="0"/>
    <x v="0"/>
    <x v="3"/>
    <s v="Pago Mensualidad COVID (AGO)"/>
    <n v="30000"/>
    <x v="0"/>
    <x v="3"/>
    <x v="4"/>
    <x v="11"/>
    <x v="0"/>
    <n v="30000"/>
    <x v="0"/>
    <n v="0"/>
    <x v="0"/>
    <n v="0"/>
  </r>
  <r>
    <d v="2020-09-04T00:00:00"/>
    <x v="0"/>
    <x v="8"/>
    <x v="0"/>
    <x v="0"/>
    <x v="3"/>
    <s v="Pago Mensualidad COVID (AGO)"/>
    <n v="30000"/>
    <x v="0"/>
    <x v="3"/>
    <x v="4"/>
    <x v="4"/>
    <x v="0"/>
    <n v="30000"/>
    <x v="0"/>
    <n v="0"/>
    <x v="0"/>
    <n v="0"/>
  </r>
  <r>
    <d v="2020-09-04T00:00:00"/>
    <x v="0"/>
    <x v="8"/>
    <x v="0"/>
    <x v="0"/>
    <x v="3"/>
    <s v="Pago Mensualidad COVID (AGO)"/>
    <n v="30000"/>
    <x v="0"/>
    <x v="3"/>
    <x v="15"/>
    <x v="20"/>
    <x v="0"/>
    <n v="30000"/>
    <x v="0"/>
    <n v="0"/>
    <x v="0"/>
    <n v="0"/>
  </r>
  <r>
    <d v="2020-09-04T00:00:00"/>
    <x v="0"/>
    <x v="8"/>
    <x v="0"/>
    <x v="0"/>
    <x v="3"/>
    <s v="Pago Mensualidad COVID (AGO)"/>
    <n v="30000"/>
    <x v="0"/>
    <x v="3"/>
    <x v="15"/>
    <x v="21"/>
    <x v="0"/>
    <n v="30000"/>
    <x v="0"/>
    <n v="0"/>
    <x v="0"/>
    <n v="0"/>
  </r>
  <r>
    <d v="2020-09-04T00:00:00"/>
    <x v="0"/>
    <x v="8"/>
    <x v="0"/>
    <x v="0"/>
    <x v="3"/>
    <s v="Pago Mensualidad COVID (SEP)"/>
    <n v="30000"/>
    <x v="0"/>
    <x v="3"/>
    <x v="15"/>
    <x v="20"/>
    <x v="0"/>
    <n v="30000"/>
    <x v="0"/>
    <n v="0"/>
    <x v="0"/>
    <n v="0"/>
  </r>
  <r>
    <d v="2020-09-04T00:00:00"/>
    <x v="0"/>
    <x v="8"/>
    <x v="0"/>
    <x v="0"/>
    <x v="3"/>
    <s v="Pago Mensualidad COVID (SEP)"/>
    <n v="30000"/>
    <x v="0"/>
    <x v="3"/>
    <x v="15"/>
    <x v="21"/>
    <x v="0"/>
    <n v="30000"/>
    <x v="0"/>
    <n v="0"/>
    <x v="0"/>
    <n v="0"/>
  </r>
  <r>
    <d v="2020-09-24T00:00:00"/>
    <x v="0"/>
    <x v="8"/>
    <x v="0"/>
    <x v="0"/>
    <x v="3"/>
    <s v="Pago Mensualidad COVID (SEP)"/>
    <n v="30000"/>
    <x v="0"/>
    <x v="3"/>
    <x v="9"/>
    <x v="10"/>
    <x v="0"/>
    <n v="30000"/>
    <x v="0"/>
    <n v="0"/>
    <x v="0"/>
    <n v="0"/>
  </r>
  <r>
    <d v="2020-09-30T00:00:00"/>
    <x v="0"/>
    <x v="8"/>
    <x v="1"/>
    <x v="0"/>
    <x v="7"/>
    <s v="Pago Nomina (SEP)"/>
    <n v="-200000"/>
    <x v="0"/>
    <x v="7"/>
    <x v="8"/>
    <x v="9"/>
    <x v="0"/>
    <n v="-200000"/>
    <x v="0"/>
    <n v="0"/>
    <x v="0"/>
    <n v="0"/>
  </r>
  <r>
    <d v="2020-10-01T00:00:00"/>
    <x v="0"/>
    <x v="9"/>
    <x v="0"/>
    <x v="0"/>
    <x v="3"/>
    <s v="Pago Mensualidad COVID (SEP)"/>
    <n v="30000"/>
    <x v="0"/>
    <x v="3"/>
    <x v="17"/>
    <x v="23"/>
    <x v="0"/>
    <n v="30000"/>
    <x v="0"/>
    <n v="0"/>
    <x v="0"/>
    <n v="0"/>
  </r>
  <r>
    <d v="2020-10-01T00:00:00"/>
    <x v="0"/>
    <x v="9"/>
    <x v="0"/>
    <x v="4"/>
    <x v="3"/>
    <s v="Becas Resultados 2019 (100%) (OCT)"/>
    <n v="30000"/>
    <x v="4"/>
    <x v="3"/>
    <x v="2"/>
    <x v="2"/>
    <x v="1"/>
    <n v="0"/>
    <x v="0"/>
    <n v="0"/>
    <x v="0"/>
    <n v="0"/>
  </r>
  <r>
    <d v="2020-10-01T00:00:00"/>
    <x v="0"/>
    <x v="9"/>
    <x v="0"/>
    <x v="0"/>
    <x v="3"/>
    <s v="Pago Mensualidad COVID (OCT)"/>
    <n v="30000"/>
    <x v="0"/>
    <x v="3"/>
    <x v="1"/>
    <x v="1"/>
    <x v="0"/>
    <n v="30000"/>
    <x v="0"/>
    <n v="0"/>
    <x v="0"/>
    <n v="0"/>
  </r>
  <r>
    <d v="2020-10-01T00:00:00"/>
    <x v="0"/>
    <x v="9"/>
    <x v="0"/>
    <x v="0"/>
    <x v="3"/>
    <s v="Pago Mensualidad COVID (OCT)"/>
    <n v="30000"/>
    <x v="0"/>
    <x v="3"/>
    <x v="10"/>
    <x v="13"/>
    <x v="0"/>
    <n v="30000"/>
    <x v="0"/>
    <n v="0"/>
    <x v="0"/>
    <n v="0"/>
  </r>
  <r>
    <d v="2020-10-01T00:00:00"/>
    <x v="0"/>
    <x v="9"/>
    <x v="0"/>
    <x v="4"/>
    <x v="3"/>
    <s v="Becas Resultados 2019 (100%) (OCT)"/>
    <n v="30000"/>
    <x v="4"/>
    <x v="3"/>
    <x v="3"/>
    <x v="3"/>
    <x v="1"/>
    <n v="0"/>
    <x v="0"/>
    <n v="0"/>
    <x v="0"/>
    <n v="0"/>
  </r>
  <r>
    <d v="2020-10-01T00:00:00"/>
    <x v="0"/>
    <x v="9"/>
    <x v="0"/>
    <x v="0"/>
    <x v="3"/>
    <s v="Pago Mensualidad COVID (OCT)"/>
    <n v="30000"/>
    <x v="0"/>
    <x v="3"/>
    <x v="5"/>
    <x v="5"/>
    <x v="0"/>
    <n v="30000"/>
    <x v="0"/>
    <n v="0"/>
    <x v="0"/>
    <n v="0"/>
  </r>
  <r>
    <d v="2020-10-01T00:00:00"/>
    <x v="0"/>
    <x v="9"/>
    <x v="0"/>
    <x v="0"/>
    <x v="3"/>
    <s v="Pago Mensualidad COVID (OCT)"/>
    <n v="30000"/>
    <x v="0"/>
    <x v="3"/>
    <x v="10"/>
    <x v="14"/>
    <x v="0"/>
    <n v="30000"/>
    <x v="0"/>
    <n v="0"/>
    <x v="0"/>
    <n v="0"/>
  </r>
  <r>
    <d v="2020-10-01T00:00:00"/>
    <x v="0"/>
    <x v="9"/>
    <x v="0"/>
    <x v="4"/>
    <x v="3"/>
    <s v="Becas Resultados 2019 (100%) (OCT)"/>
    <n v="30000"/>
    <x v="4"/>
    <x v="3"/>
    <x v="3"/>
    <x v="12"/>
    <x v="1"/>
    <n v="0"/>
    <x v="0"/>
    <n v="0"/>
    <x v="0"/>
    <n v="0"/>
  </r>
  <r>
    <d v="2020-10-01T00:00:00"/>
    <x v="0"/>
    <x v="9"/>
    <x v="0"/>
    <x v="0"/>
    <x v="3"/>
    <s v="Pago Mensualidad COVID (OCT)"/>
    <n v="30000"/>
    <x v="0"/>
    <x v="3"/>
    <x v="15"/>
    <x v="20"/>
    <x v="0"/>
    <n v="30000"/>
    <x v="0"/>
    <n v="0"/>
    <x v="0"/>
    <n v="0"/>
  </r>
  <r>
    <d v="2020-10-01T00:00:00"/>
    <x v="0"/>
    <x v="9"/>
    <x v="0"/>
    <x v="0"/>
    <x v="3"/>
    <s v="Pago Mensualidad COVID (OCT)"/>
    <n v="30000"/>
    <x v="0"/>
    <x v="3"/>
    <x v="15"/>
    <x v="21"/>
    <x v="0"/>
    <n v="30000"/>
    <x v="0"/>
    <n v="0"/>
    <x v="0"/>
    <n v="0"/>
  </r>
  <r>
    <d v="2020-10-01T00:00:00"/>
    <x v="0"/>
    <x v="9"/>
    <x v="0"/>
    <x v="4"/>
    <x v="3"/>
    <s v="Becas Resultados 2019 (100%) (OCT)"/>
    <n v="30000"/>
    <x v="4"/>
    <x v="3"/>
    <x v="5"/>
    <x v="8"/>
    <x v="1"/>
    <n v="0"/>
    <x v="0"/>
    <n v="0"/>
    <x v="0"/>
    <n v="0"/>
  </r>
  <r>
    <d v="2020-10-03T00:00:00"/>
    <x v="0"/>
    <x v="9"/>
    <x v="0"/>
    <x v="0"/>
    <x v="3"/>
    <s v="Pago Mensualidad COVID (SEP)"/>
    <n v="30000"/>
    <x v="0"/>
    <x v="3"/>
    <x v="10"/>
    <x v="13"/>
    <x v="0"/>
    <n v="30000"/>
    <x v="0"/>
    <n v="0"/>
    <x v="0"/>
    <n v="0"/>
  </r>
  <r>
    <d v="2020-10-03T00:00:00"/>
    <x v="0"/>
    <x v="9"/>
    <x v="0"/>
    <x v="0"/>
    <x v="3"/>
    <s v="Pago Mensualidad COVID (SEP)"/>
    <n v="30000"/>
    <x v="0"/>
    <x v="3"/>
    <x v="10"/>
    <x v="14"/>
    <x v="0"/>
    <n v="30000"/>
    <x v="0"/>
    <n v="0"/>
    <x v="0"/>
    <n v="0"/>
  </r>
  <r>
    <d v="2020-10-03T00:00:00"/>
    <x v="0"/>
    <x v="9"/>
    <x v="0"/>
    <x v="0"/>
    <x v="3"/>
    <s v="Pago Mensualidad COVID (OCT)"/>
    <n v="30000"/>
    <x v="0"/>
    <x v="3"/>
    <x v="17"/>
    <x v="23"/>
    <x v="0"/>
    <n v="30000"/>
    <x v="0"/>
    <n v="0"/>
    <x v="0"/>
    <n v="0"/>
  </r>
  <r>
    <d v="2020-10-05T00:00:00"/>
    <x v="0"/>
    <x v="9"/>
    <x v="0"/>
    <x v="0"/>
    <x v="3"/>
    <s v="Pago Mensualidad COVID (SEP)"/>
    <n v="30000"/>
    <x v="0"/>
    <x v="3"/>
    <x v="4"/>
    <x v="11"/>
    <x v="0"/>
    <n v="30000"/>
    <x v="0"/>
    <n v="0"/>
    <x v="0"/>
    <n v="0"/>
  </r>
  <r>
    <d v="2020-10-05T00:00:00"/>
    <x v="0"/>
    <x v="9"/>
    <x v="0"/>
    <x v="0"/>
    <x v="3"/>
    <s v="Pago Mensualidad COVID (SEP)"/>
    <n v="30000"/>
    <x v="0"/>
    <x v="3"/>
    <x v="4"/>
    <x v="4"/>
    <x v="0"/>
    <n v="30000"/>
    <x v="0"/>
    <n v="0"/>
    <x v="0"/>
    <n v="0"/>
  </r>
  <r>
    <d v="2020-10-05T00:00:00"/>
    <x v="0"/>
    <x v="9"/>
    <x v="0"/>
    <x v="0"/>
    <x v="3"/>
    <s v="Pago Mensualidad COVID (OCT)"/>
    <n v="30000"/>
    <x v="0"/>
    <x v="3"/>
    <x v="4"/>
    <x v="11"/>
    <x v="0"/>
    <n v="30000"/>
    <x v="0"/>
    <n v="0"/>
    <x v="0"/>
    <n v="0"/>
  </r>
  <r>
    <d v="2020-10-05T00:00:00"/>
    <x v="0"/>
    <x v="9"/>
    <x v="0"/>
    <x v="0"/>
    <x v="3"/>
    <s v="Pago Mensualidad COVID (OCT)"/>
    <n v="30000"/>
    <x v="0"/>
    <x v="3"/>
    <x v="4"/>
    <x v="4"/>
    <x v="0"/>
    <n v="30000"/>
    <x v="0"/>
    <n v="0"/>
    <x v="0"/>
    <n v="0"/>
  </r>
  <r>
    <d v="2020-10-15T00:00:00"/>
    <x v="0"/>
    <x v="9"/>
    <x v="0"/>
    <x v="0"/>
    <x v="3"/>
    <s v="Pago Mensualidad COVID (SEP)"/>
    <n v="30000"/>
    <x v="0"/>
    <x v="3"/>
    <x v="14"/>
    <x v="18"/>
    <x v="0"/>
    <n v="30000"/>
    <x v="0"/>
    <n v="0"/>
    <x v="0"/>
    <n v="0"/>
  </r>
  <r>
    <d v="2020-10-15T00:00:00"/>
    <x v="0"/>
    <x v="9"/>
    <x v="0"/>
    <x v="0"/>
    <x v="3"/>
    <s v="Pago Mensualidad COVID (SEP)"/>
    <n v="30000"/>
    <x v="0"/>
    <x v="3"/>
    <x v="14"/>
    <x v="19"/>
    <x v="0"/>
    <n v="30000"/>
    <x v="0"/>
    <n v="0"/>
    <x v="0"/>
    <n v="0"/>
  </r>
  <r>
    <d v="2020-10-15T00:00:00"/>
    <x v="0"/>
    <x v="9"/>
    <x v="0"/>
    <x v="0"/>
    <x v="3"/>
    <s v="Pago Mensualidad COVID (SEP)"/>
    <n v="30000"/>
    <x v="0"/>
    <x v="3"/>
    <x v="7"/>
    <x v="7"/>
    <x v="0"/>
    <n v="30000"/>
    <x v="0"/>
    <n v="0"/>
    <x v="0"/>
    <n v="0"/>
  </r>
  <r>
    <d v="2020-10-15T00:00:00"/>
    <x v="0"/>
    <x v="9"/>
    <x v="0"/>
    <x v="0"/>
    <x v="3"/>
    <s v="Pago Mensualidad COVID (OCT)"/>
    <n v="30000"/>
    <x v="0"/>
    <x v="3"/>
    <x v="14"/>
    <x v="18"/>
    <x v="0"/>
    <n v="30000"/>
    <x v="0"/>
    <n v="0"/>
    <x v="0"/>
    <n v="0"/>
  </r>
  <r>
    <d v="2020-10-15T00:00:00"/>
    <x v="0"/>
    <x v="9"/>
    <x v="0"/>
    <x v="0"/>
    <x v="3"/>
    <s v="Pago Mensualidad COVID (OCT)"/>
    <n v="30000"/>
    <x v="0"/>
    <x v="3"/>
    <x v="14"/>
    <x v="19"/>
    <x v="0"/>
    <n v="30000"/>
    <x v="0"/>
    <n v="0"/>
    <x v="0"/>
    <n v="0"/>
  </r>
  <r>
    <d v="2020-10-15T00:00:00"/>
    <x v="0"/>
    <x v="9"/>
    <x v="0"/>
    <x v="0"/>
    <x v="3"/>
    <s v="Pago Mensualidad COVID (OCT)"/>
    <n v="30000"/>
    <x v="0"/>
    <x v="3"/>
    <x v="7"/>
    <x v="7"/>
    <x v="0"/>
    <n v="30000"/>
    <x v="0"/>
    <n v="0"/>
    <x v="0"/>
    <n v="0"/>
  </r>
  <r>
    <d v="2020-10-19T00:00:00"/>
    <x v="0"/>
    <x v="9"/>
    <x v="0"/>
    <x v="0"/>
    <x v="3"/>
    <s v="Pago Mensualidad COVID (AGO)"/>
    <n v="30000"/>
    <x v="0"/>
    <x v="3"/>
    <x v="12"/>
    <x v="16"/>
    <x v="0"/>
    <n v="30000"/>
    <x v="0"/>
    <n v="0"/>
    <x v="0"/>
    <n v="0"/>
  </r>
  <r>
    <d v="2020-10-19T00:00:00"/>
    <x v="0"/>
    <x v="9"/>
    <x v="0"/>
    <x v="0"/>
    <x v="3"/>
    <s v="Pago Mensualidad COVID (SEP)"/>
    <n v="30000"/>
    <x v="0"/>
    <x v="3"/>
    <x v="12"/>
    <x v="16"/>
    <x v="0"/>
    <n v="30000"/>
    <x v="0"/>
    <n v="0"/>
    <x v="0"/>
    <n v="0"/>
  </r>
  <r>
    <d v="2020-10-19T00:00:00"/>
    <x v="0"/>
    <x v="9"/>
    <x v="0"/>
    <x v="0"/>
    <x v="3"/>
    <s v="Pago Mensualidad COVID (OCT)"/>
    <n v="30000"/>
    <x v="0"/>
    <x v="3"/>
    <x v="12"/>
    <x v="16"/>
    <x v="0"/>
    <n v="30000"/>
    <x v="0"/>
    <n v="0"/>
    <x v="0"/>
    <n v="0"/>
  </r>
  <r>
    <d v="2020-10-21T00:00:00"/>
    <x v="0"/>
    <x v="9"/>
    <x v="0"/>
    <x v="0"/>
    <x v="3"/>
    <s v="Pago Mensualidad COVID (OCT)"/>
    <n v="30000"/>
    <x v="0"/>
    <x v="3"/>
    <x v="9"/>
    <x v="10"/>
    <x v="0"/>
    <n v="30000"/>
    <x v="0"/>
    <n v="0"/>
    <x v="0"/>
    <n v="0"/>
  </r>
  <r>
    <d v="2020-10-29T00:00:00"/>
    <x v="0"/>
    <x v="9"/>
    <x v="0"/>
    <x v="0"/>
    <x v="4"/>
    <s v="Debe Matricula 75%"/>
    <n v="75000"/>
    <x v="0"/>
    <x v="4"/>
    <x v="11"/>
    <x v="15"/>
    <x v="0"/>
    <n v="75000"/>
    <x v="0"/>
    <n v="0"/>
    <x v="0"/>
    <n v="0"/>
  </r>
  <r>
    <d v="2020-10-29T00:00:00"/>
    <x v="0"/>
    <x v="9"/>
    <x v="0"/>
    <x v="0"/>
    <x v="3"/>
    <s v="Pago Mensualidad COVID (OCT)"/>
    <n v="30000"/>
    <x v="0"/>
    <x v="3"/>
    <x v="11"/>
    <x v="15"/>
    <x v="0"/>
    <n v="30000"/>
    <x v="0"/>
    <n v="0"/>
    <x v="0"/>
    <n v="0"/>
  </r>
  <r>
    <d v="2020-10-30T00:00:00"/>
    <x v="0"/>
    <x v="9"/>
    <x v="0"/>
    <x v="0"/>
    <x v="3"/>
    <s v="Pago Mensualidad COVID (AGO)"/>
    <n v="30000"/>
    <x v="0"/>
    <x v="3"/>
    <x v="13"/>
    <x v="17"/>
    <x v="0"/>
    <n v="30000"/>
    <x v="0"/>
    <n v="0"/>
    <x v="0"/>
    <n v="0"/>
  </r>
  <r>
    <d v="2020-10-30T00:00:00"/>
    <x v="0"/>
    <x v="9"/>
    <x v="0"/>
    <x v="0"/>
    <x v="3"/>
    <s v="Pago Mensualidad COVID (SEP)"/>
    <n v="30000"/>
    <x v="0"/>
    <x v="3"/>
    <x v="13"/>
    <x v="17"/>
    <x v="0"/>
    <n v="30000"/>
    <x v="0"/>
    <n v="0"/>
    <x v="0"/>
    <n v="0"/>
  </r>
  <r>
    <d v="2020-10-30T00:00:00"/>
    <x v="0"/>
    <x v="9"/>
    <x v="0"/>
    <x v="0"/>
    <x v="3"/>
    <s v="Pago Mensualidad COVID (OCT)"/>
    <n v="30000"/>
    <x v="0"/>
    <x v="3"/>
    <x v="13"/>
    <x v="17"/>
    <x v="0"/>
    <n v="30000"/>
    <x v="0"/>
    <n v="0"/>
    <x v="0"/>
    <n v="0"/>
  </r>
  <r>
    <d v="2020-10-30T00:00:00"/>
    <x v="0"/>
    <x v="9"/>
    <x v="1"/>
    <x v="0"/>
    <x v="7"/>
    <s v="Pago Nomina (OCT)"/>
    <n v="-250000"/>
    <x v="0"/>
    <x v="7"/>
    <x v="8"/>
    <x v="9"/>
    <x v="0"/>
    <n v="-250000"/>
    <x v="0"/>
    <n v="0"/>
    <x v="0"/>
    <n v="0"/>
  </r>
  <r>
    <d v="2020-10-30T00:00:00"/>
    <x v="0"/>
    <x v="9"/>
    <x v="1"/>
    <x v="0"/>
    <x v="12"/>
    <s v="Compra de Anchetas Para el Dia del Niño "/>
    <n v="-170000"/>
    <x v="0"/>
    <x v="12"/>
    <x v="0"/>
    <x v="0"/>
    <x v="0"/>
    <n v="-170000"/>
    <x v="0"/>
    <n v="0"/>
    <x v="0"/>
    <n v="0"/>
  </r>
  <r>
    <d v="2020-10-30T00:00:00"/>
    <x v="0"/>
    <x v="9"/>
    <x v="0"/>
    <x v="0"/>
    <x v="3"/>
    <s v="Pago Mensualidad COVID (NOV)"/>
    <n v="100000"/>
    <x v="0"/>
    <x v="3"/>
    <x v="13"/>
    <x v="17"/>
    <x v="0"/>
    <n v="100000"/>
    <x v="0"/>
    <n v="0"/>
    <x v="0"/>
    <n v="0"/>
  </r>
  <r>
    <d v="2020-11-03T00:00:00"/>
    <x v="0"/>
    <x v="10"/>
    <x v="0"/>
    <x v="4"/>
    <x v="3"/>
    <s v="Becas Resultados 2019 (100%) (NOV)"/>
    <n v="100000"/>
    <x v="4"/>
    <x v="3"/>
    <x v="2"/>
    <x v="2"/>
    <x v="1"/>
    <n v="0"/>
    <x v="0"/>
    <n v="0"/>
    <x v="0"/>
    <n v="0"/>
  </r>
  <r>
    <d v="2020-11-03T00:00:00"/>
    <x v="0"/>
    <x v="10"/>
    <x v="0"/>
    <x v="0"/>
    <x v="3"/>
    <s v="Debe Mensualidad COVID (NOV)"/>
    <n v="100000"/>
    <x v="0"/>
    <x v="3"/>
    <x v="17"/>
    <x v="23"/>
    <x v="0"/>
    <n v="100000"/>
    <x v="0"/>
    <n v="0"/>
    <x v="0"/>
    <n v="0"/>
  </r>
  <r>
    <d v="2020-11-03T00:00:00"/>
    <x v="0"/>
    <x v="10"/>
    <x v="0"/>
    <x v="0"/>
    <x v="3"/>
    <s v="Pago Mensualidad COVID (NOV)"/>
    <n v="100000"/>
    <x v="0"/>
    <x v="3"/>
    <x v="10"/>
    <x v="13"/>
    <x v="0"/>
    <n v="100000"/>
    <x v="0"/>
    <n v="0"/>
    <x v="0"/>
    <n v="0"/>
  </r>
  <r>
    <d v="2020-11-03T00:00:00"/>
    <x v="0"/>
    <x v="10"/>
    <x v="0"/>
    <x v="4"/>
    <x v="3"/>
    <s v="Becas Resultados 2019 (100%) (NOV)"/>
    <n v="100000"/>
    <x v="4"/>
    <x v="3"/>
    <x v="3"/>
    <x v="3"/>
    <x v="1"/>
    <n v="0"/>
    <x v="0"/>
    <n v="0"/>
    <x v="0"/>
    <n v="0"/>
  </r>
  <r>
    <d v="2020-11-03T00:00:00"/>
    <x v="0"/>
    <x v="10"/>
    <x v="0"/>
    <x v="0"/>
    <x v="3"/>
    <s v="Pago Mensualidad COVID (NOV)"/>
    <n v="100000"/>
    <x v="0"/>
    <x v="3"/>
    <x v="10"/>
    <x v="14"/>
    <x v="0"/>
    <n v="100000"/>
    <x v="0"/>
    <n v="0"/>
    <x v="0"/>
    <n v="0"/>
  </r>
  <r>
    <d v="2020-11-03T00:00:00"/>
    <x v="0"/>
    <x v="10"/>
    <x v="0"/>
    <x v="4"/>
    <x v="3"/>
    <s v="Becas Resultados 2019 (100%) (NOV)"/>
    <n v="100000"/>
    <x v="4"/>
    <x v="3"/>
    <x v="3"/>
    <x v="12"/>
    <x v="1"/>
    <n v="0"/>
    <x v="0"/>
    <n v="0"/>
    <x v="0"/>
    <n v="0"/>
  </r>
  <r>
    <d v="2020-11-03T00:00:00"/>
    <x v="0"/>
    <x v="10"/>
    <x v="0"/>
    <x v="0"/>
    <x v="3"/>
    <s v="Pago Mensualidad COVID (NOV)"/>
    <n v="100000"/>
    <x v="0"/>
    <x v="3"/>
    <x v="9"/>
    <x v="10"/>
    <x v="0"/>
    <n v="100000"/>
    <x v="0"/>
    <n v="0"/>
    <x v="0"/>
    <n v="0"/>
  </r>
  <r>
    <d v="2020-11-03T00:00:00"/>
    <x v="0"/>
    <x v="10"/>
    <x v="0"/>
    <x v="4"/>
    <x v="3"/>
    <s v="Becas Resultados 2019 (100%) (NOV)"/>
    <n v="100000"/>
    <x v="4"/>
    <x v="3"/>
    <x v="5"/>
    <x v="8"/>
    <x v="1"/>
    <n v="0"/>
    <x v="0"/>
    <n v="0"/>
    <x v="0"/>
    <n v="0"/>
  </r>
  <r>
    <d v="2020-11-03T00:00:00"/>
    <x v="0"/>
    <x v="10"/>
    <x v="1"/>
    <x v="0"/>
    <x v="6"/>
    <s v="Pago Ingreso Deportistas (13 deportistas)"/>
    <n v="-26000"/>
    <x v="0"/>
    <x v="6"/>
    <x v="0"/>
    <x v="0"/>
    <x v="0"/>
    <n v="-26000"/>
    <x v="0"/>
    <n v="0"/>
    <x v="0"/>
    <n v="0"/>
  </r>
  <r>
    <d v="2020-11-04T00:00:00"/>
    <x v="0"/>
    <x v="10"/>
    <x v="1"/>
    <x v="0"/>
    <x v="6"/>
    <s v="Pago Ingreso Deportistas (8 deportistas)"/>
    <n v="-16000"/>
    <x v="0"/>
    <x v="6"/>
    <x v="0"/>
    <x v="0"/>
    <x v="0"/>
    <n v="-16000"/>
    <x v="0"/>
    <n v="0"/>
    <x v="0"/>
    <n v="0"/>
  </r>
  <r>
    <d v="2020-11-05T00:00:00"/>
    <x v="0"/>
    <x v="10"/>
    <x v="0"/>
    <x v="0"/>
    <x v="3"/>
    <s v="Pago Mensualidad COVID (NOV)"/>
    <n v="100000"/>
    <x v="0"/>
    <x v="3"/>
    <x v="14"/>
    <x v="18"/>
    <x v="0"/>
    <n v="100000"/>
    <x v="0"/>
    <n v="0"/>
    <x v="0"/>
    <n v="0"/>
  </r>
  <r>
    <d v="2020-11-05T00:00:00"/>
    <x v="0"/>
    <x v="10"/>
    <x v="0"/>
    <x v="0"/>
    <x v="3"/>
    <s v="Pago Mensualidad COVID (NOV)"/>
    <n v="100000"/>
    <x v="0"/>
    <x v="3"/>
    <x v="12"/>
    <x v="16"/>
    <x v="0"/>
    <n v="100000"/>
    <x v="0"/>
    <n v="0"/>
    <x v="0"/>
    <n v="0"/>
  </r>
  <r>
    <d v="2020-11-05T00:00:00"/>
    <x v="0"/>
    <x v="10"/>
    <x v="0"/>
    <x v="0"/>
    <x v="3"/>
    <s v="Pago Mensualidad COVID (NOV)"/>
    <n v="100000"/>
    <x v="0"/>
    <x v="3"/>
    <x v="14"/>
    <x v="19"/>
    <x v="0"/>
    <n v="100000"/>
    <x v="0"/>
    <n v="0"/>
    <x v="0"/>
    <n v="0"/>
  </r>
  <r>
    <d v="2020-11-05T00:00:00"/>
    <x v="0"/>
    <x v="10"/>
    <x v="1"/>
    <x v="0"/>
    <x v="6"/>
    <s v="Pago Ingreso Deportistas (13 deportistas)"/>
    <n v="-26000"/>
    <x v="0"/>
    <x v="6"/>
    <x v="0"/>
    <x v="0"/>
    <x v="0"/>
    <n v="-26000"/>
    <x v="0"/>
    <n v="0"/>
    <x v="0"/>
    <n v="0"/>
  </r>
  <r>
    <d v="2020-11-06T00:00:00"/>
    <x v="0"/>
    <x v="10"/>
    <x v="1"/>
    <x v="0"/>
    <x v="6"/>
    <s v="Pago Ingreso Deportistas (13 deportistas)"/>
    <n v="-26000"/>
    <x v="0"/>
    <x v="6"/>
    <x v="0"/>
    <x v="0"/>
    <x v="0"/>
    <n v="-26000"/>
    <x v="0"/>
    <n v="0"/>
    <x v="0"/>
    <n v="0"/>
  </r>
  <r>
    <d v="2020-11-09T00:00:00"/>
    <x v="0"/>
    <x v="10"/>
    <x v="1"/>
    <x v="0"/>
    <x v="6"/>
    <s v="Pago Ingreso Deportistas (14 deportistas)"/>
    <n v="-28000"/>
    <x v="0"/>
    <x v="6"/>
    <x v="0"/>
    <x v="0"/>
    <x v="0"/>
    <n v="-28000"/>
    <x v="0"/>
    <n v="0"/>
    <x v="0"/>
    <n v="0"/>
  </r>
  <r>
    <d v="2020-11-10T00:00:00"/>
    <x v="0"/>
    <x v="10"/>
    <x v="1"/>
    <x v="0"/>
    <x v="6"/>
    <s v="Pago Ingreso Deportistas (14 deportistas)"/>
    <n v="-28000"/>
    <x v="0"/>
    <x v="6"/>
    <x v="0"/>
    <x v="0"/>
    <x v="0"/>
    <n v="-28000"/>
    <x v="0"/>
    <n v="0"/>
    <x v="0"/>
    <n v="0"/>
  </r>
  <r>
    <d v="2020-11-11T00:00:00"/>
    <x v="0"/>
    <x v="10"/>
    <x v="0"/>
    <x v="0"/>
    <x v="3"/>
    <s v="Pago Mensualidad COVID (NOV)"/>
    <n v="100000"/>
    <x v="0"/>
    <x v="3"/>
    <x v="11"/>
    <x v="15"/>
    <x v="0"/>
    <n v="100000"/>
    <x v="0"/>
    <n v="0"/>
    <x v="0"/>
    <n v="0"/>
  </r>
  <r>
    <d v="2020-11-11T00:00:00"/>
    <x v="0"/>
    <x v="10"/>
    <x v="1"/>
    <x v="0"/>
    <x v="6"/>
    <s v="Pago Ingreso Deportistas (13 deportistas)"/>
    <n v="-26000"/>
    <x v="0"/>
    <x v="6"/>
    <x v="0"/>
    <x v="0"/>
    <x v="0"/>
    <n v="-26000"/>
    <x v="0"/>
    <n v="0"/>
    <x v="0"/>
    <n v="0"/>
  </r>
  <r>
    <d v="2020-11-12T00:00:00"/>
    <x v="0"/>
    <x v="10"/>
    <x v="0"/>
    <x v="0"/>
    <x v="3"/>
    <s v="Debe Mensualidad COVID (NOV)"/>
    <n v="100000"/>
    <x v="0"/>
    <x v="3"/>
    <x v="1"/>
    <x v="1"/>
    <x v="0"/>
    <n v="100000"/>
    <x v="0"/>
    <n v="0"/>
    <x v="0"/>
    <n v="0"/>
  </r>
  <r>
    <d v="2020-11-12T00:00:00"/>
    <x v="0"/>
    <x v="10"/>
    <x v="0"/>
    <x v="0"/>
    <x v="3"/>
    <s v="Debe Mensualidad COVID (NOV)"/>
    <n v="100000"/>
    <x v="0"/>
    <x v="3"/>
    <x v="7"/>
    <x v="7"/>
    <x v="0"/>
    <n v="100000"/>
    <x v="0"/>
    <n v="0"/>
    <x v="0"/>
    <n v="0"/>
  </r>
  <r>
    <d v="2020-11-12T00:00:00"/>
    <x v="0"/>
    <x v="10"/>
    <x v="1"/>
    <x v="0"/>
    <x v="6"/>
    <s v="Pago Ingreso Deportistas (12 deportistas)"/>
    <n v="-24000"/>
    <x v="0"/>
    <x v="6"/>
    <x v="0"/>
    <x v="0"/>
    <x v="0"/>
    <n v="-24000"/>
    <x v="0"/>
    <n v="0"/>
    <x v="0"/>
    <n v="0"/>
  </r>
  <r>
    <d v="2020-11-13T00:00:00"/>
    <x v="0"/>
    <x v="10"/>
    <x v="0"/>
    <x v="0"/>
    <x v="3"/>
    <s v="Pago Mensualidad COVID (NOV)"/>
    <n v="100000"/>
    <x v="0"/>
    <x v="3"/>
    <x v="4"/>
    <x v="11"/>
    <x v="0"/>
    <n v="100000"/>
    <x v="0"/>
    <n v="0"/>
    <x v="0"/>
    <n v="0"/>
  </r>
  <r>
    <d v="2020-11-13T00:00:00"/>
    <x v="0"/>
    <x v="10"/>
    <x v="0"/>
    <x v="0"/>
    <x v="3"/>
    <s v="Pago Mensualidad COVID (NOV)"/>
    <n v="100000"/>
    <x v="0"/>
    <x v="3"/>
    <x v="4"/>
    <x v="4"/>
    <x v="0"/>
    <n v="100000"/>
    <x v="0"/>
    <n v="0"/>
    <x v="0"/>
    <n v="0"/>
  </r>
  <r>
    <d v="2020-11-13T00:00:00"/>
    <x v="0"/>
    <x v="10"/>
    <x v="1"/>
    <x v="0"/>
    <x v="6"/>
    <s v="Pago Ingreso Deportistas (12 deportistas)"/>
    <n v="-24000"/>
    <x v="0"/>
    <x v="6"/>
    <x v="0"/>
    <x v="0"/>
    <x v="0"/>
    <n v="-24000"/>
    <x v="0"/>
    <n v="0"/>
    <x v="0"/>
    <n v="0"/>
  </r>
  <r>
    <d v="2020-11-17T00:00:00"/>
    <x v="0"/>
    <x v="10"/>
    <x v="1"/>
    <x v="0"/>
    <x v="6"/>
    <s v="Pago Ingreso Deportistas (9 deportistas)"/>
    <n v="-18000"/>
    <x v="0"/>
    <x v="6"/>
    <x v="0"/>
    <x v="0"/>
    <x v="0"/>
    <n v="-18000"/>
    <x v="0"/>
    <n v="0"/>
    <x v="0"/>
    <n v="0"/>
  </r>
  <r>
    <d v="2020-11-18T00:00:00"/>
    <x v="0"/>
    <x v="10"/>
    <x v="1"/>
    <x v="0"/>
    <x v="6"/>
    <s v="Pago Ingreso Deportistas (11 deportistas)"/>
    <n v="-22000"/>
    <x v="0"/>
    <x v="6"/>
    <x v="0"/>
    <x v="0"/>
    <x v="0"/>
    <n v="-22000"/>
    <x v="0"/>
    <n v="0"/>
    <x v="0"/>
    <n v="0"/>
  </r>
  <r>
    <d v="2020-11-19T00:00:00"/>
    <x v="0"/>
    <x v="10"/>
    <x v="0"/>
    <x v="0"/>
    <x v="3"/>
    <s v="Pago Mensualidad COVID (NOV)"/>
    <n v="100000"/>
    <x v="0"/>
    <x v="3"/>
    <x v="15"/>
    <x v="20"/>
    <x v="0"/>
    <n v="100000"/>
    <x v="0"/>
    <n v="0"/>
    <x v="0"/>
    <n v="0"/>
  </r>
  <r>
    <d v="2020-11-19T00:00:00"/>
    <x v="0"/>
    <x v="10"/>
    <x v="0"/>
    <x v="0"/>
    <x v="3"/>
    <s v="Pago Mensualidad COVID (NOV)"/>
    <n v="100000"/>
    <x v="0"/>
    <x v="3"/>
    <x v="15"/>
    <x v="21"/>
    <x v="0"/>
    <n v="100000"/>
    <x v="0"/>
    <n v="0"/>
    <x v="0"/>
    <n v="0"/>
  </r>
  <r>
    <d v="2020-11-19T00:00:00"/>
    <x v="0"/>
    <x v="10"/>
    <x v="1"/>
    <x v="0"/>
    <x v="6"/>
    <s v="Pago Ingreso Deportistas (10 deportistas)"/>
    <n v="-20000"/>
    <x v="0"/>
    <x v="6"/>
    <x v="0"/>
    <x v="0"/>
    <x v="0"/>
    <n v="-20000"/>
    <x v="0"/>
    <n v="0"/>
    <x v="0"/>
    <n v="0"/>
  </r>
  <r>
    <d v="2020-11-20T00:00:00"/>
    <x v="0"/>
    <x v="10"/>
    <x v="1"/>
    <x v="0"/>
    <x v="6"/>
    <s v="Pago Ingreso Deportistas (12 deportistas)"/>
    <n v="-24000"/>
    <x v="0"/>
    <x v="6"/>
    <x v="0"/>
    <x v="0"/>
    <x v="0"/>
    <n v="-24000"/>
    <x v="0"/>
    <n v="0"/>
    <x v="0"/>
    <n v="0"/>
  </r>
  <r>
    <d v="2020-11-27T00:00:00"/>
    <x v="0"/>
    <x v="10"/>
    <x v="1"/>
    <x v="0"/>
    <x v="6"/>
    <s v="Pago Ingreso Deportistas x Semana (67 entradas)"/>
    <n v="-134000"/>
    <x v="0"/>
    <x v="6"/>
    <x v="0"/>
    <x v="0"/>
    <x v="0"/>
    <n v="-134000"/>
    <x v="0"/>
    <n v="0"/>
    <x v="0"/>
    <n v="0"/>
  </r>
  <r>
    <d v="2020-11-27T00:00:00"/>
    <x v="0"/>
    <x v="10"/>
    <x v="1"/>
    <x v="0"/>
    <x v="11"/>
    <s v="Compra de Guantes para Halar"/>
    <n v="-30000"/>
    <x v="0"/>
    <x v="11"/>
    <x v="0"/>
    <x v="0"/>
    <x v="0"/>
    <n v="-30000"/>
    <x v="0"/>
    <n v="0"/>
    <x v="0"/>
    <n v="0"/>
  </r>
  <r>
    <d v="2020-11-27T00:00:00"/>
    <x v="0"/>
    <x v="10"/>
    <x v="1"/>
    <x v="0"/>
    <x v="7"/>
    <s v="Pago Nomina (NOV)"/>
    <n v="-300000"/>
    <x v="0"/>
    <x v="7"/>
    <x v="8"/>
    <x v="9"/>
    <x v="0"/>
    <n v="-300000"/>
    <x v="0"/>
    <n v="0"/>
    <x v="0"/>
    <n v="0"/>
  </r>
  <r>
    <d v="2020-11-27T00:00:00"/>
    <x v="0"/>
    <x v="10"/>
    <x v="1"/>
    <x v="0"/>
    <x v="7"/>
    <s v="Pago Nomina (NOV)"/>
    <n v="-200000"/>
    <x v="0"/>
    <x v="7"/>
    <x v="16"/>
    <x v="22"/>
    <x v="0"/>
    <n v="-200000"/>
    <x v="0"/>
    <n v="0"/>
    <x v="0"/>
    <n v="0"/>
  </r>
  <r>
    <d v="2020-11-30T00:00:00"/>
    <x v="0"/>
    <x v="10"/>
    <x v="1"/>
    <x v="0"/>
    <x v="6"/>
    <s v="Pago Ingreso Deportistas (9 deportistas)"/>
    <n v="-18000"/>
    <x v="0"/>
    <x v="6"/>
    <x v="0"/>
    <x v="0"/>
    <x v="0"/>
    <n v="-18000"/>
    <x v="0"/>
    <n v="0"/>
    <x v="0"/>
    <n v="0"/>
  </r>
  <r>
    <d v="2020-12-01T00:00:00"/>
    <x v="0"/>
    <x v="11"/>
    <x v="0"/>
    <x v="4"/>
    <x v="3"/>
    <s v="Becas Resultados 2019 (100%) (DIC)"/>
    <n v="100000"/>
    <x v="4"/>
    <x v="3"/>
    <x v="2"/>
    <x v="2"/>
    <x v="1"/>
    <n v="0"/>
    <x v="0"/>
    <n v="0"/>
    <x v="0"/>
    <n v="0"/>
  </r>
  <r>
    <d v="2020-12-01T00:00:00"/>
    <x v="0"/>
    <x v="11"/>
    <x v="0"/>
    <x v="0"/>
    <x v="3"/>
    <s v="Debe Mensualidad COVID (DIC)"/>
    <n v="100000"/>
    <x v="0"/>
    <x v="3"/>
    <x v="17"/>
    <x v="23"/>
    <x v="0"/>
    <n v="100000"/>
    <x v="0"/>
    <n v="0"/>
    <x v="0"/>
    <n v="0"/>
  </r>
  <r>
    <d v="2020-12-01T00:00:00"/>
    <x v="0"/>
    <x v="11"/>
    <x v="0"/>
    <x v="0"/>
    <x v="3"/>
    <s v="Debe Mensualidad COVID (DIC)"/>
    <n v="100000"/>
    <x v="0"/>
    <x v="3"/>
    <x v="1"/>
    <x v="1"/>
    <x v="0"/>
    <n v="100000"/>
    <x v="0"/>
    <n v="0"/>
    <x v="0"/>
    <n v="0"/>
  </r>
  <r>
    <d v="2020-12-01T00:00:00"/>
    <x v="0"/>
    <x v="11"/>
    <x v="0"/>
    <x v="4"/>
    <x v="3"/>
    <s v="Becas Resultados 2019 (100%) (DIC)"/>
    <n v="100000"/>
    <x v="4"/>
    <x v="3"/>
    <x v="3"/>
    <x v="3"/>
    <x v="1"/>
    <n v="0"/>
    <x v="0"/>
    <n v="0"/>
    <x v="0"/>
    <n v="0"/>
  </r>
  <r>
    <d v="2020-12-01T00:00:00"/>
    <x v="0"/>
    <x v="11"/>
    <x v="0"/>
    <x v="0"/>
    <x v="3"/>
    <s v="Pago Mensualidad COVID (DIC)"/>
    <n v="100000"/>
    <x v="0"/>
    <x v="3"/>
    <x v="4"/>
    <x v="11"/>
    <x v="0"/>
    <n v="100000"/>
    <x v="0"/>
    <n v="0"/>
    <x v="0"/>
    <n v="0"/>
  </r>
  <r>
    <d v="2020-12-01T00:00:00"/>
    <x v="0"/>
    <x v="11"/>
    <x v="0"/>
    <x v="0"/>
    <x v="3"/>
    <s v="Pago Mensualidad COVID (DIC)"/>
    <n v="100000"/>
    <x v="0"/>
    <x v="3"/>
    <x v="4"/>
    <x v="4"/>
    <x v="0"/>
    <n v="100000"/>
    <x v="0"/>
    <n v="0"/>
    <x v="0"/>
    <n v="0"/>
  </r>
  <r>
    <d v="2020-12-01T00:00:00"/>
    <x v="0"/>
    <x v="11"/>
    <x v="0"/>
    <x v="0"/>
    <x v="3"/>
    <s v="Pago Mensualidad COVID (DIC)"/>
    <n v="100000"/>
    <x v="0"/>
    <x v="3"/>
    <x v="14"/>
    <x v="18"/>
    <x v="0"/>
    <n v="100000"/>
    <x v="0"/>
    <n v="0"/>
    <x v="0"/>
    <n v="0"/>
  </r>
  <r>
    <d v="2020-12-01T00:00:00"/>
    <x v="0"/>
    <x v="11"/>
    <x v="0"/>
    <x v="0"/>
    <x v="3"/>
    <s v="Pago Mensualidad COVID (DIC)"/>
    <n v="100000"/>
    <x v="0"/>
    <x v="3"/>
    <x v="18"/>
    <x v="24"/>
    <x v="0"/>
    <n v="100000"/>
    <x v="0"/>
    <n v="0"/>
    <x v="0"/>
    <n v="0"/>
  </r>
  <r>
    <d v="2020-12-01T00:00:00"/>
    <x v="0"/>
    <x v="11"/>
    <x v="0"/>
    <x v="4"/>
    <x v="3"/>
    <s v="Becas Resultados 2019 (100%) (DIC)"/>
    <n v="100000"/>
    <x v="4"/>
    <x v="3"/>
    <x v="3"/>
    <x v="12"/>
    <x v="1"/>
    <n v="0"/>
    <x v="0"/>
    <n v="0"/>
    <x v="0"/>
    <n v="0"/>
  </r>
  <r>
    <d v="2020-12-01T00:00:00"/>
    <x v="0"/>
    <x v="11"/>
    <x v="0"/>
    <x v="0"/>
    <x v="3"/>
    <s v="Pago Mensualidad COVID (DIC)"/>
    <n v="100000"/>
    <x v="0"/>
    <x v="3"/>
    <x v="11"/>
    <x v="15"/>
    <x v="0"/>
    <n v="100000"/>
    <x v="0"/>
    <n v="0"/>
    <x v="0"/>
    <n v="0"/>
  </r>
  <r>
    <d v="2020-12-01T00:00:00"/>
    <x v="0"/>
    <x v="11"/>
    <x v="0"/>
    <x v="0"/>
    <x v="3"/>
    <s v="Pago Mensualidad COVID (DIC)"/>
    <n v="100000"/>
    <x v="0"/>
    <x v="3"/>
    <x v="15"/>
    <x v="20"/>
    <x v="0"/>
    <n v="100000"/>
    <x v="0"/>
    <n v="0"/>
    <x v="0"/>
    <n v="0"/>
  </r>
  <r>
    <d v="2020-12-01T00:00:00"/>
    <x v="0"/>
    <x v="11"/>
    <x v="0"/>
    <x v="0"/>
    <x v="3"/>
    <s v="Pago Mensualidad COVID (DIC)"/>
    <n v="100000"/>
    <x v="0"/>
    <x v="3"/>
    <x v="14"/>
    <x v="19"/>
    <x v="0"/>
    <n v="100000"/>
    <x v="0"/>
    <n v="0"/>
    <x v="0"/>
    <n v="0"/>
  </r>
  <r>
    <d v="2020-12-01T00:00:00"/>
    <x v="0"/>
    <x v="11"/>
    <x v="0"/>
    <x v="0"/>
    <x v="3"/>
    <s v="Pago Mensualidad COVID (DIC)"/>
    <n v="100000"/>
    <x v="0"/>
    <x v="3"/>
    <x v="9"/>
    <x v="10"/>
    <x v="0"/>
    <n v="100000"/>
    <x v="0"/>
    <n v="0"/>
    <x v="0"/>
    <n v="0"/>
  </r>
  <r>
    <d v="2020-12-01T00:00:00"/>
    <x v="0"/>
    <x v="11"/>
    <x v="0"/>
    <x v="0"/>
    <x v="3"/>
    <s v="Debe Mensualidad COVID (DIC)"/>
    <n v="100000"/>
    <x v="0"/>
    <x v="3"/>
    <x v="7"/>
    <x v="7"/>
    <x v="0"/>
    <n v="100000"/>
    <x v="0"/>
    <n v="0"/>
    <x v="0"/>
    <n v="0"/>
  </r>
  <r>
    <d v="2020-12-01T00:00:00"/>
    <x v="0"/>
    <x v="11"/>
    <x v="0"/>
    <x v="0"/>
    <x v="3"/>
    <s v="Pago Mensualidad COVID (DIC)"/>
    <n v="100000"/>
    <x v="0"/>
    <x v="3"/>
    <x v="15"/>
    <x v="21"/>
    <x v="0"/>
    <n v="100000"/>
    <x v="0"/>
    <n v="0"/>
    <x v="0"/>
    <n v="0"/>
  </r>
  <r>
    <d v="2020-12-01T00:00:00"/>
    <x v="0"/>
    <x v="11"/>
    <x v="0"/>
    <x v="4"/>
    <x v="3"/>
    <s v="Becas Resultados 2019 (100%) (DIC)"/>
    <n v="100000"/>
    <x v="4"/>
    <x v="3"/>
    <x v="5"/>
    <x v="8"/>
    <x v="1"/>
    <n v="0"/>
    <x v="0"/>
    <n v="0"/>
    <x v="0"/>
    <n v="0"/>
  </r>
  <r>
    <d v="2020-12-04T00:00:00"/>
    <x v="0"/>
    <x v="11"/>
    <x v="1"/>
    <x v="0"/>
    <x v="6"/>
    <s v="Pago Ingreso Deportistas x Semana (33 entradas)"/>
    <n v="-66000"/>
    <x v="0"/>
    <x v="6"/>
    <x v="0"/>
    <x v="0"/>
    <x v="0"/>
    <n v="-66000"/>
    <x v="0"/>
    <n v="0"/>
    <x v="0"/>
    <n v="0"/>
  </r>
  <r>
    <d v="2020-12-09T00:00:00"/>
    <x v="0"/>
    <x v="11"/>
    <x v="0"/>
    <x v="0"/>
    <x v="3"/>
    <s v="Pago Mensualidad COVID (DIC)"/>
    <n v="100000"/>
    <x v="0"/>
    <x v="3"/>
    <x v="12"/>
    <x v="16"/>
    <x v="0"/>
    <n v="100000"/>
    <x v="0"/>
    <n v="0"/>
    <x v="0"/>
    <n v="0"/>
  </r>
  <r>
    <d v="2020-12-11T00:00:00"/>
    <x v="0"/>
    <x v="11"/>
    <x v="0"/>
    <x v="0"/>
    <x v="3"/>
    <s v="Pago Mensualidad COVID (DIC)"/>
    <n v="100000"/>
    <x v="0"/>
    <x v="3"/>
    <x v="13"/>
    <x v="17"/>
    <x v="0"/>
    <n v="100000"/>
    <x v="0"/>
    <n v="0"/>
    <x v="0"/>
    <n v="0"/>
  </r>
  <r>
    <d v="2020-12-11T00:00:00"/>
    <x v="0"/>
    <x v="11"/>
    <x v="1"/>
    <x v="0"/>
    <x v="6"/>
    <s v="Pago Ingreso Deportistas x Semana (33 entradas)"/>
    <n v="-66000"/>
    <x v="0"/>
    <x v="6"/>
    <x v="0"/>
    <x v="0"/>
    <x v="0"/>
    <n v="-66000"/>
    <x v="0"/>
    <n v="0"/>
    <x v="0"/>
    <n v="0"/>
  </r>
  <r>
    <d v="2020-12-12T00:00:00"/>
    <x v="0"/>
    <x v="11"/>
    <x v="0"/>
    <x v="0"/>
    <x v="3"/>
    <s v="Pago Mensualidad COVID (DIC)"/>
    <n v="100000"/>
    <x v="0"/>
    <x v="3"/>
    <x v="10"/>
    <x v="13"/>
    <x v="0"/>
    <n v="100000"/>
    <x v="0"/>
    <n v="0"/>
    <x v="0"/>
    <n v="0"/>
  </r>
  <r>
    <d v="2020-12-12T00:00:00"/>
    <x v="0"/>
    <x v="11"/>
    <x v="1"/>
    <x v="0"/>
    <x v="14"/>
    <s v="Compra de Airtrack (Peana Inflable) USD $547"/>
    <n v="-1932551"/>
    <x v="0"/>
    <x v="14"/>
    <x v="0"/>
    <x v="0"/>
    <x v="0"/>
    <n v="-1932551"/>
    <x v="0"/>
    <n v="0"/>
    <x v="0"/>
    <n v="0"/>
  </r>
  <r>
    <d v="2020-12-12T00:00:00"/>
    <x v="0"/>
    <x v="11"/>
    <x v="1"/>
    <x v="0"/>
    <x v="11"/>
    <s v="Costo Traida de la Peana USD $80"/>
    <n v="-278480"/>
    <x v="0"/>
    <x v="11"/>
    <x v="0"/>
    <x v="0"/>
    <x v="0"/>
    <n v="-278480"/>
    <x v="0"/>
    <n v="0"/>
    <x v="0"/>
    <n v="0"/>
  </r>
  <r>
    <d v="2020-12-12T00:00:00"/>
    <x v="0"/>
    <x v="11"/>
    <x v="1"/>
    <x v="5"/>
    <x v="14"/>
    <s v="Compra de Airtrack (Peana Inflable) USD $737"/>
    <n v="-2570656"/>
    <x v="5"/>
    <x v="14"/>
    <x v="0"/>
    <x v="0"/>
    <x v="1"/>
    <n v="0"/>
    <x v="0"/>
    <n v="0"/>
    <x v="0"/>
    <n v="0"/>
  </r>
  <r>
    <d v="2020-12-18T00:00:00"/>
    <x v="0"/>
    <x v="11"/>
    <x v="1"/>
    <x v="0"/>
    <x v="6"/>
    <s v="Pago Ingreso Deportistas x Semana (59 entradas)"/>
    <n v="-118000"/>
    <x v="0"/>
    <x v="6"/>
    <x v="0"/>
    <x v="0"/>
    <x v="0"/>
    <n v="-118000"/>
    <x v="0"/>
    <n v="0"/>
    <x v="0"/>
    <n v="0"/>
  </r>
  <r>
    <d v="2020-12-23T00:00:00"/>
    <x v="0"/>
    <x v="11"/>
    <x v="1"/>
    <x v="0"/>
    <x v="6"/>
    <s v="Pago Ingreso Deportistas x Semana (33 entradas)"/>
    <n v="-66000"/>
    <x v="0"/>
    <x v="6"/>
    <x v="0"/>
    <x v="0"/>
    <x v="0"/>
    <n v="-66000"/>
    <x v="0"/>
    <n v="0"/>
    <x v="0"/>
    <n v="0"/>
  </r>
  <r>
    <d v="2020-12-29T00:00:00"/>
    <x v="0"/>
    <x v="11"/>
    <x v="1"/>
    <x v="0"/>
    <x v="6"/>
    <s v="Pago Ingreso Deportistas x Semana (7 entradas)"/>
    <n v="-14000"/>
    <x v="0"/>
    <x v="6"/>
    <x v="0"/>
    <x v="0"/>
    <x v="0"/>
    <n v="-14000"/>
    <x v="0"/>
    <n v="0"/>
    <x v="0"/>
    <n v="0"/>
  </r>
  <r>
    <d v="2020-12-29T00:00:00"/>
    <x v="0"/>
    <x v="11"/>
    <x v="1"/>
    <x v="0"/>
    <x v="7"/>
    <s v="Pago Nomina (DIC)"/>
    <n v="-400000"/>
    <x v="0"/>
    <x v="7"/>
    <x v="8"/>
    <x v="9"/>
    <x v="0"/>
    <n v="-400000"/>
    <x v="0"/>
    <n v="0"/>
    <x v="0"/>
    <n v="0"/>
  </r>
  <r>
    <d v="2020-12-29T00:00:00"/>
    <x v="0"/>
    <x v="11"/>
    <x v="1"/>
    <x v="0"/>
    <x v="7"/>
    <s v="Pago Nomina (DIC)"/>
    <n v="-200000"/>
    <x v="0"/>
    <x v="7"/>
    <x v="16"/>
    <x v="22"/>
    <x v="0"/>
    <n v="-200000"/>
    <x v="0"/>
    <n v="0"/>
    <x v="0"/>
    <n v="0"/>
  </r>
  <r>
    <d v="2021-01-01T00:00:00"/>
    <x v="1"/>
    <x v="0"/>
    <x v="0"/>
    <x v="0"/>
    <x v="15"/>
    <s v="Saldo Inicial En Caja"/>
    <n v="699469"/>
    <x v="0"/>
    <x v="15"/>
    <x v="0"/>
    <x v="0"/>
    <x v="0"/>
    <n v="699469"/>
    <x v="0"/>
    <n v="0"/>
    <x v="0"/>
    <n v="0"/>
  </r>
  <r>
    <d v="2021-01-01T00:00:00"/>
    <x v="1"/>
    <x v="0"/>
    <x v="1"/>
    <x v="6"/>
    <x v="1"/>
    <s v=""/>
    <n v="-25469"/>
    <x v="6"/>
    <x v="1"/>
    <x v="0"/>
    <x v="0"/>
    <x v="1"/>
    <n v="0"/>
    <x v="0"/>
    <n v="0"/>
    <x v="0"/>
    <n v="0"/>
  </r>
  <r>
    <d v="2021-01-01T00:00:00"/>
    <x v="1"/>
    <x v="0"/>
    <x v="0"/>
    <x v="2"/>
    <x v="2"/>
    <s v=""/>
    <n v="2347551"/>
    <x v="2"/>
    <x v="2"/>
    <x v="0"/>
    <x v="0"/>
    <x v="1"/>
    <n v="0"/>
    <x v="0"/>
    <n v="0"/>
    <x v="0"/>
    <n v="0"/>
  </r>
  <r>
    <d v="2021-01-01T00:00:00"/>
    <x v="1"/>
    <x v="0"/>
    <x v="0"/>
    <x v="2"/>
    <x v="16"/>
    <s v=""/>
    <n v="2570656"/>
    <x v="2"/>
    <x v="16"/>
    <x v="0"/>
    <x v="0"/>
    <x v="1"/>
    <n v="0"/>
    <x v="0"/>
    <n v="0"/>
    <x v="1"/>
    <n v="2570656"/>
  </r>
  <r>
    <d v="2021-01-01T00:00:00"/>
    <x v="1"/>
    <x v="0"/>
    <x v="0"/>
    <x v="0"/>
    <x v="15"/>
    <s v="CxC 2020"/>
    <n v="75000"/>
    <x v="0"/>
    <x v="15"/>
    <x v="13"/>
    <x v="17"/>
    <x v="0"/>
    <n v="75000"/>
    <x v="0"/>
    <n v="0"/>
    <x v="0"/>
    <n v="0"/>
  </r>
  <r>
    <d v="2021-01-01T00:00:00"/>
    <x v="1"/>
    <x v="0"/>
    <x v="0"/>
    <x v="7"/>
    <x v="2"/>
    <s v="Uniforme GIMAO"/>
    <n v="500000"/>
    <x v="7"/>
    <x v="2"/>
    <x v="0"/>
    <x v="0"/>
    <x v="1"/>
    <n v="0"/>
    <x v="0"/>
    <n v="0"/>
    <x v="0"/>
    <n v="0"/>
  </r>
  <r>
    <d v="2021-01-01T00:00:00"/>
    <x v="1"/>
    <x v="0"/>
    <x v="0"/>
    <x v="0"/>
    <x v="4"/>
    <s v="Pago Matricula 100%"/>
    <n v="50000"/>
    <x v="0"/>
    <x v="4"/>
    <x v="1"/>
    <x v="1"/>
    <x v="0"/>
    <n v="50000"/>
    <x v="0"/>
    <n v="0"/>
    <x v="0"/>
    <n v="0"/>
  </r>
  <r>
    <d v="2021-01-01T00:00:00"/>
    <x v="1"/>
    <x v="0"/>
    <x v="0"/>
    <x v="0"/>
    <x v="4"/>
    <s v="Pago Matricula 100%"/>
    <n v="50000"/>
    <x v="0"/>
    <x v="4"/>
    <x v="3"/>
    <x v="3"/>
    <x v="0"/>
    <n v="50000"/>
    <x v="0"/>
    <n v="0"/>
    <x v="0"/>
    <n v="0"/>
  </r>
  <r>
    <d v="2021-01-01T00:00:00"/>
    <x v="1"/>
    <x v="0"/>
    <x v="0"/>
    <x v="0"/>
    <x v="4"/>
    <s v="Pago Matricula 100%"/>
    <n v="50000"/>
    <x v="0"/>
    <x v="4"/>
    <x v="19"/>
    <x v="25"/>
    <x v="0"/>
    <n v="50000"/>
    <x v="0"/>
    <n v="0"/>
    <x v="0"/>
    <n v="0"/>
  </r>
  <r>
    <d v="2021-01-01T00:00:00"/>
    <x v="1"/>
    <x v="0"/>
    <x v="0"/>
    <x v="0"/>
    <x v="4"/>
    <s v="Pago Matricula 100%"/>
    <n v="50000"/>
    <x v="0"/>
    <x v="4"/>
    <x v="20"/>
    <x v="14"/>
    <x v="0"/>
    <n v="50000"/>
    <x v="0"/>
    <n v="0"/>
    <x v="0"/>
    <n v="0"/>
  </r>
  <r>
    <d v="2021-01-01T00:00:00"/>
    <x v="1"/>
    <x v="0"/>
    <x v="0"/>
    <x v="0"/>
    <x v="4"/>
    <s v="Pago Matricula 100%"/>
    <n v="50000"/>
    <x v="0"/>
    <x v="4"/>
    <x v="3"/>
    <x v="12"/>
    <x v="0"/>
    <n v="50000"/>
    <x v="0"/>
    <n v="0"/>
    <x v="0"/>
    <n v="0"/>
  </r>
  <r>
    <d v="2021-01-01T00:00:00"/>
    <x v="1"/>
    <x v="0"/>
    <x v="0"/>
    <x v="4"/>
    <x v="3"/>
    <s v="Beca Resultados 2019 (100%) (ENE)"/>
    <n v="155000"/>
    <x v="4"/>
    <x v="3"/>
    <x v="2"/>
    <x v="2"/>
    <x v="1"/>
    <n v="0"/>
    <x v="0"/>
    <n v="0"/>
    <x v="0"/>
    <n v="0"/>
  </r>
  <r>
    <d v="2021-01-01T00:00:00"/>
    <x v="1"/>
    <x v="0"/>
    <x v="0"/>
    <x v="4"/>
    <x v="3"/>
    <s v="Beca Resultados 2019 (100%) (ENE)"/>
    <n v="155000"/>
    <x v="4"/>
    <x v="3"/>
    <x v="3"/>
    <x v="3"/>
    <x v="1"/>
    <n v="0"/>
    <x v="0"/>
    <n v="0"/>
    <x v="0"/>
    <n v="0"/>
  </r>
  <r>
    <d v="2021-01-01T00:00:00"/>
    <x v="1"/>
    <x v="0"/>
    <x v="0"/>
    <x v="4"/>
    <x v="3"/>
    <s v="Beca Resultados 2019 (100%) (ENE)"/>
    <n v="155000"/>
    <x v="4"/>
    <x v="3"/>
    <x v="3"/>
    <x v="12"/>
    <x v="1"/>
    <n v="0"/>
    <x v="0"/>
    <n v="0"/>
    <x v="0"/>
    <n v="0"/>
  </r>
  <r>
    <d v="2021-01-01T00:00:00"/>
    <x v="1"/>
    <x v="0"/>
    <x v="0"/>
    <x v="4"/>
    <x v="3"/>
    <s v="Beca Resultados 2019 (100%) (ENE)"/>
    <n v="155000"/>
    <x v="4"/>
    <x v="3"/>
    <x v="5"/>
    <x v="8"/>
    <x v="1"/>
    <n v="0"/>
    <x v="0"/>
    <n v="0"/>
    <x v="0"/>
    <n v="0"/>
  </r>
  <r>
    <d v="2021-01-01T00:00:00"/>
    <x v="1"/>
    <x v="0"/>
    <x v="0"/>
    <x v="0"/>
    <x v="3"/>
    <s v="Pago Mensualidad Alto Rendimiento (100%) (ENE)"/>
    <n v="155000"/>
    <x v="0"/>
    <x v="3"/>
    <x v="17"/>
    <x v="23"/>
    <x v="0"/>
    <n v="155000"/>
    <x v="0"/>
    <n v="0"/>
    <x v="0"/>
    <n v="0"/>
  </r>
  <r>
    <d v="2021-01-01T00:00:00"/>
    <x v="1"/>
    <x v="0"/>
    <x v="0"/>
    <x v="0"/>
    <x v="3"/>
    <s v="Pago Mensualidad Formacion (80%) (ENE)"/>
    <n v="84000"/>
    <x v="0"/>
    <x v="3"/>
    <x v="1"/>
    <x v="1"/>
    <x v="0"/>
    <n v="84000"/>
    <x v="0"/>
    <n v="0"/>
    <x v="0"/>
    <n v="0"/>
  </r>
  <r>
    <d v="2021-01-01T00:00:00"/>
    <x v="1"/>
    <x v="0"/>
    <x v="0"/>
    <x v="4"/>
    <x v="3"/>
    <s v="Beca Hermandad 2020 (20%) (ENE)"/>
    <n v="21000"/>
    <x v="4"/>
    <x v="3"/>
    <x v="1"/>
    <x v="1"/>
    <x v="1"/>
    <n v="0"/>
    <x v="0"/>
    <n v="0"/>
    <x v="0"/>
    <n v="0"/>
  </r>
  <r>
    <d v="2021-01-01T00:00:00"/>
    <x v="1"/>
    <x v="0"/>
    <x v="0"/>
    <x v="0"/>
    <x v="3"/>
    <s v="Pago Mensualidad Alto Rendimiento (84%) (ENE)"/>
    <n v="130000"/>
    <x v="0"/>
    <x v="3"/>
    <x v="19"/>
    <x v="25"/>
    <x v="0"/>
    <n v="130000"/>
    <x v="0"/>
    <n v="0"/>
    <x v="0"/>
    <n v="0"/>
  </r>
  <r>
    <d v="2021-01-01T00:00:00"/>
    <x v="1"/>
    <x v="0"/>
    <x v="0"/>
    <x v="8"/>
    <x v="3"/>
    <s v="Descuento por Inasistencia con Excusa (16%) (ENE)"/>
    <n v="25000"/>
    <x v="8"/>
    <x v="3"/>
    <x v="19"/>
    <x v="25"/>
    <x v="1"/>
    <n v="0"/>
    <x v="0"/>
    <n v="0"/>
    <x v="0"/>
    <n v="0"/>
  </r>
  <r>
    <d v="2021-01-04T00:00:00"/>
    <x v="1"/>
    <x v="0"/>
    <x v="0"/>
    <x v="0"/>
    <x v="4"/>
    <s v="Pago Matricula 100%"/>
    <n v="50000"/>
    <x v="0"/>
    <x v="4"/>
    <x v="12"/>
    <x v="16"/>
    <x v="0"/>
    <n v="50000"/>
    <x v="0"/>
    <n v="0"/>
    <x v="0"/>
    <n v="0"/>
  </r>
  <r>
    <d v="2021-01-04T00:00:00"/>
    <x v="1"/>
    <x v="0"/>
    <x v="0"/>
    <x v="0"/>
    <x v="3"/>
    <s v="Pago Mensualidad Alto Rendimiento (100%) (ENE)"/>
    <n v="155000"/>
    <x v="0"/>
    <x v="3"/>
    <x v="12"/>
    <x v="16"/>
    <x v="0"/>
    <n v="155000"/>
    <x v="0"/>
    <n v="0"/>
    <x v="0"/>
    <n v="0"/>
  </r>
  <r>
    <d v="2021-01-07T00:00:00"/>
    <x v="1"/>
    <x v="0"/>
    <x v="0"/>
    <x v="0"/>
    <x v="4"/>
    <s v="Pago Matricula 100%"/>
    <n v="50000"/>
    <x v="0"/>
    <x v="4"/>
    <x v="5"/>
    <x v="5"/>
    <x v="0"/>
    <n v="50000"/>
    <x v="0"/>
    <n v="0"/>
    <x v="0"/>
    <n v="0"/>
  </r>
  <r>
    <d v="2021-01-07T00:00:00"/>
    <x v="1"/>
    <x v="0"/>
    <x v="0"/>
    <x v="0"/>
    <x v="4"/>
    <s v="Pago Matricula 100%"/>
    <n v="50000"/>
    <x v="0"/>
    <x v="4"/>
    <x v="9"/>
    <x v="10"/>
    <x v="0"/>
    <n v="50000"/>
    <x v="0"/>
    <n v="0"/>
    <x v="0"/>
    <n v="0"/>
  </r>
  <r>
    <d v="2021-01-07T00:00:00"/>
    <x v="1"/>
    <x v="0"/>
    <x v="0"/>
    <x v="0"/>
    <x v="4"/>
    <s v="Pago Matricula 100%"/>
    <n v="50000"/>
    <x v="0"/>
    <x v="4"/>
    <x v="5"/>
    <x v="8"/>
    <x v="0"/>
    <n v="50000"/>
    <x v="0"/>
    <n v="0"/>
    <x v="0"/>
    <n v="0"/>
  </r>
  <r>
    <d v="2021-01-07T00:00:00"/>
    <x v="1"/>
    <x v="0"/>
    <x v="0"/>
    <x v="0"/>
    <x v="4"/>
    <s v="Pago Matricula 100%"/>
    <n v="50000"/>
    <x v="0"/>
    <x v="4"/>
    <x v="5"/>
    <x v="26"/>
    <x v="0"/>
    <n v="50000"/>
    <x v="0"/>
    <n v="0"/>
    <x v="0"/>
    <n v="0"/>
  </r>
  <r>
    <d v="2021-01-07T00:00:00"/>
    <x v="1"/>
    <x v="0"/>
    <x v="0"/>
    <x v="0"/>
    <x v="3"/>
    <s v="Pago Mensualidad Formacion (60%) (ENE)"/>
    <n v="63000"/>
    <x v="0"/>
    <x v="3"/>
    <x v="5"/>
    <x v="5"/>
    <x v="0"/>
    <n v="63000"/>
    <x v="0"/>
    <n v="0"/>
    <x v="0"/>
    <n v="0"/>
  </r>
  <r>
    <d v="2021-01-07T00:00:00"/>
    <x v="1"/>
    <x v="0"/>
    <x v="0"/>
    <x v="4"/>
    <x v="3"/>
    <s v="Beca Hermandad 2020 (40%) (ENE)"/>
    <n v="42000"/>
    <x v="4"/>
    <x v="3"/>
    <x v="5"/>
    <x v="5"/>
    <x v="1"/>
    <n v="0"/>
    <x v="0"/>
    <n v="0"/>
    <x v="0"/>
    <n v="0"/>
  </r>
  <r>
    <d v="2021-01-07T00:00:00"/>
    <x v="1"/>
    <x v="0"/>
    <x v="0"/>
    <x v="0"/>
    <x v="3"/>
    <s v="Pago Mensualidad Formacion (100%) (ENE)"/>
    <n v="105000"/>
    <x v="0"/>
    <x v="3"/>
    <x v="9"/>
    <x v="10"/>
    <x v="0"/>
    <n v="105000"/>
    <x v="0"/>
    <n v="0"/>
    <x v="0"/>
    <n v="0"/>
  </r>
  <r>
    <d v="2021-01-13T00:00:00"/>
    <x v="1"/>
    <x v="0"/>
    <x v="0"/>
    <x v="0"/>
    <x v="4"/>
    <s v="Pago Matricula 100%"/>
    <n v="50000"/>
    <x v="0"/>
    <x v="4"/>
    <x v="20"/>
    <x v="13"/>
    <x v="0"/>
    <n v="50000"/>
    <x v="0"/>
    <n v="0"/>
    <x v="0"/>
    <n v="0"/>
  </r>
  <r>
    <d v="2021-01-13T00:00:00"/>
    <x v="1"/>
    <x v="0"/>
    <x v="0"/>
    <x v="0"/>
    <x v="4"/>
    <s v="Pago Matricula 100%"/>
    <n v="50000"/>
    <x v="0"/>
    <x v="4"/>
    <x v="11"/>
    <x v="15"/>
    <x v="0"/>
    <n v="50000"/>
    <x v="0"/>
    <n v="0"/>
    <x v="0"/>
    <n v="0"/>
  </r>
  <r>
    <d v="2021-01-13T00:00:00"/>
    <x v="1"/>
    <x v="0"/>
    <x v="0"/>
    <x v="0"/>
    <x v="3"/>
    <s v="Pago Mensualidad Alto Rendimiento (100%) (ENE)"/>
    <n v="155000"/>
    <x v="0"/>
    <x v="3"/>
    <x v="20"/>
    <x v="13"/>
    <x v="0"/>
    <n v="155000"/>
    <x v="0"/>
    <n v="0"/>
    <x v="0"/>
    <n v="0"/>
  </r>
  <r>
    <d v="2021-01-13T00:00:00"/>
    <x v="1"/>
    <x v="0"/>
    <x v="0"/>
    <x v="0"/>
    <x v="3"/>
    <s v="Pago Mensualidad Formacion (100%) (ENE)"/>
    <n v="105000"/>
    <x v="0"/>
    <x v="3"/>
    <x v="11"/>
    <x v="15"/>
    <x v="0"/>
    <n v="105000"/>
    <x v="0"/>
    <n v="0"/>
    <x v="0"/>
    <n v="0"/>
  </r>
  <r>
    <d v="2021-01-14T00:00:00"/>
    <x v="1"/>
    <x v="0"/>
    <x v="0"/>
    <x v="0"/>
    <x v="4"/>
    <s v="Pago Matricula 100%"/>
    <n v="50000"/>
    <x v="0"/>
    <x v="4"/>
    <x v="7"/>
    <x v="7"/>
    <x v="0"/>
    <n v="50000"/>
    <x v="0"/>
    <n v="0"/>
    <x v="0"/>
    <n v="0"/>
  </r>
  <r>
    <d v="2021-01-14T00:00:00"/>
    <x v="1"/>
    <x v="0"/>
    <x v="0"/>
    <x v="0"/>
    <x v="3"/>
    <s v="Pago Mensualidad Formacion (100%) (ENE)"/>
    <n v="105000"/>
    <x v="0"/>
    <x v="3"/>
    <x v="7"/>
    <x v="7"/>
    <x v="0"/>
    <n v="105000"/>
    <x v="0"/>
    <n v="0"/>
    <x v="0"/>
    <n v="0"/>
  </r>
  <r>
    <d v="2021-01-19T00:00:00"/>
    <x v="1"/>
    <x v="0"/>
    <x v="0"/>
    <x v="0"/>
    <x v="4"/>
    <s v="Pago Matricula 100%"/>
    <n v="50000"/>
    <x v="0"/>
    <x v="4"/>
    <x v="14"/>
    <x v="18"/>
    <x v="0"/>
    <n v="50000"/>
    <x v="0"/>
    <n v="0"/>
    <x v="0"/>
    <n v="0"/>
  </r>
  <r>
    <d v="2021-01-19T00:00:00"/>
    <x v="1"/>
    <x v="0"/>
    <x v="0"/>
    <x v="0"/>
    <x v="4"/>
    <s v="Pago Matricula 100%"/>
    <n v="50000"/>
    <x v="0"/>
    <x v="4"/>
    <x v="14"/>
    <x v="19"/>
    <x v="0"/>
    <n v="50000"/>
    <x v="0"/>
    <n v="0"/>
    <x v="0"/>
    <n v="0"/>
  </r>
  <r>
    <d v="2021-01-19T00:00:00"/>
    <x v="1"/>
    <x v="0"/>
    <x v="0"/>
    <x v="0"/>
    <x v="3"/>
    <s v="Pago Mensualidad Formacion (80%) (ENE)"/>
    <n v="84000"/>
    <x v="0"/>
    <x v="3"/>
    <x v="14"/>
    <x v="18"/>
    <x v="0"/>
    <n v="84000"/>
    <x v="0"/>
    <n v="0"/>
    <x v="0"/>
    <n v="0"/>
  </r>
  <r>
    <d v="2021-01-19T00:00:00"/>
    <x v="1"/>
    <x v="0"/>
    <x v="0"/>
    <x v="4"/>
    <x v="3"/>
    <s v="Beca Hermandad 2020 (20%) (ENE)"/>
    <n v="21000"/>
    <x v="4"/>
    <x v="3"/>
    <x v="14"/>
    <x v="18"/>
    <x v="1"/>
    <n v="0"/>
    <x v="0"/>
    <n v="0"/>
    <x v="0"/>
    <n v="0"/>
  </r>
  <r>
    <d v="2021-01-19T00:00:00"/>
    <x v="1"/>
    <x v="0"/>
    <x v="0"/>
    <x v="0"/>
    <x v="3"/>
    <s v="Pago Mensualidad Alto Rendimiento (100%) (ENE)"/>
    <n v="155000"/>
    <x v="0"/>
    <x v="3"/>
    <x v="14"/>
    <x v="19"/>
    <x v="0"/>
    <n v="155000"/>
    <x v="0"/>
    <n v="0"/>
    <x v="0"/>
    <n v="0"/>
  </r>
  <r>
    <d v="2021-01-22T00:00:00"/>
    <x v="1"/>
    <x v="0"/>
    <x v="0"/>
    <x v="0"/>
    <x v="4"/>
    <s v="Pago Matricula 100%"/>
    <n v="50000"/>
    <x v="0"/>
    <x v="4"/>
    <x v="15"/>
    <x v="20"/>
    <x v="0"/>
    <n v="50000"/>
    <x v="0"/>
    <n v="0"/>
    <x v="0"/>
    <n v="0"/>
  </r>
  <r>
    <d v="2021-01-22T00:00:00"/>
    <x v="1"/>
    <x v="0"/>
    <x v="0"/>
    <x v="0"/>
    <x v="4"/>
    <s v="Pago Matricula 100%"/>
    <n v="50000"/>
    <x v="0"/>
    <x v="4"/>
    <x v="15"/>
    <x v="21"/>
    <x v="0"/>
    <n v="50000"/>
    <x v="0"/>
    <n v="0"/>
    <x v="0"/>
    <n v="0"/>
  </r>
  <r>
    <d v="2021-01-22T00:00:00"/>
    <x v="1"/>
    <x v="0"/>
    <x v="0"/>
    <x v="0"/>
    <x v="3"/>
    <s v="Pago Mensualidad Formacion (80%) (ENE)"/>
    <n v="84000"/>
    <x v="0"/>
    <x v="3"/>
    <x v="15"/>
    <x v="20"/>
    <x v="0"/>
    <n v="84000"/>
    <x v="0"/>
    <n v="0"/>
    <x v="0"/>
    <n v="0"/>
  </r>
  <r>
    <d v="2021-01-22T00:00:00"/>
    <x v="1"/>
    <x v="0"/>
    <x v="0"/>
    <x v="4"/>
    <x v="3"/>
    <s v="Beca Hermandad 2020 (20%) (ENE)"/>
    <n v="21000"/>
    <x v="4"/>
    <x v="3"/>
    <x v="15"/>
    <x v="20"/>
    <x v="1"/>
    <n v="0"/>
    <x v="0"/>
    <n v="0"/>
    <x v="0"/>
    <n v="0"/>
  </r>
  <r>
    <d v="2021-01-22T00:00:00"/>
    <x v="1"/>
    <x v="0"/>
    <x v="0"/>
    <x v="0"/>
    <x v="3"/>
    <s v="Pago Mensualidad Alto Rendimiento (100%) (ENE)"/>
    <n v="155000"/>
    <x v="0"/>
    <x v="3"/>
    <x v="15"/>
    <x v="21"/>
    <x v="0"/>
    <n v="155000"/>
    <x v="0"/>
    <n v="0"/>
    <x v="0"/>
    <n v="0"/>
  </r>
  <r>
    <d v="2021-01-25T00:00:00"/>
    <x v="1"/>
    <x v="0"/>
    <x v="0"/>
    <x v="0"/>
    <x v="4"/>
    <s v="Pago Matricula 100%"/>
    <n v="50000"/>
    <x v="0"/>
    <x v="4"/>
    <x v="2"/>
    <x v="2"/>
    <x v="0"/>
    <n v="50000"/>
    <x v="0"/>
    <n v="0"/>
    <x v="0"/>
    <n v="0"/>
  </r>
  <r>
    <d v="2021-01-25T00:00:00"/>
    <x v="1"/>
    <x v="0"/>
    <x v="0"/>
    <x v="0"/>
    <x v="4"/>
    <s v="Pago Matricula 100%"/>
    <n v="50000"/>
    <x v="0"/>
    <x v="4"/>
    <x v="21"/>
    <x v="27"/>
    <x v="0"/>
    <n v="50000"/>
    <x v="0"/>
    <n v="0"/>
    <x v="0"/>
    <n v="0"/>
  </r>
  <r>
    <d v="2021-01-25T00:00:00"/>
    <x v="1"/>
    <x v="0"/>
    <x v="0"/>
    <x v="0"/>
    <x v="3"/>
    <s v="Pago Mensualidad Alto Rendimiento (68%) (ENE)"/>
    <n v="105000"/>
    <x v="0"/>
    <x v="3"/>
    <x v="21"/>
    <x v="27"/>
    <x v="0"/>
    <n v="105000"/>
    <x v="0"/>
    <n v="0"/>
    <x v="0"/>
    <n v="0"/>
  </r>
  <r>
    <d v="2021-01-25T00:00:00"/>
    <x v="1"/>
    <x v="0"/>
    <x v="0"/>
    <x v="8"/>
    <x v="3"/>
    <s v="Descuento por Inasistencia con Excusa (32%) (ENE)"/>
    <n v="50000"/>
    <x v="8"/>
    <x v="3"/>
    <x v="21"/>
    <x v="27"/>
    <x v="1"/>
    <n v="0"/>
    <x v="0"/>
    <n v="0"/>
    <x v="0"/>
    <n v="0"/>
  </r>
  <r>
    <d v="2021-01-26T00:00:00"/>
    <x v="1"/>
    <x v="0"/>
    <x v="0"/>
    <x v="0"/>
    <x v="4"/>
    <s v="Pago Matricula 100%"/>
    <n v="50000"/>
    <x v="0"/>
    <x v="4"/>
    <x v="4"/>
    <x v="11"/>
    <x v="0"/>
    <n v="50000"/>
    <x v="0"/>
    <n v="0"/>
    <x v="0"/>
    <n v="0"/>
  </r>
  <r>
    <d v="2021-01-26T00:00:00"/>
    <x v="1"/>
    <x v="0"/>
    <x v="0"/>
    <x v="0"/>
    <x v="4"/>
    <s v="Pago Matricula 100%"/>
    <n v="50000"/>
    <x v="0"/>
    <x v="4"/>
    <x v="4"/>
    <x v="4"/>
    <x v="0"/>
    <n v="50000"/>
    <x v="0"/>
    <n v="0"/>
    <x v="0"/>
    <n v="0"/>
  </r>
  <r>
    <d v="2021-01-26T00:00:00"/>
    <x v="1"/>
    <x v="0"/>
    <x v="0"/>
    <x v="0"/>
    <x v="3"/>
    <s v="Pago Mensualidad Formacion (80%) (ENE)"/>
    <n v="84000"/>
    <x v="0"/>
    <x v="3"/>
    <x v="4"/>
    <x v="11"/>
    <x v="0"/>
    <n v="84000"/>
    <x v="0"/>
    <n v="0"/>
    <x v="0"/>
    <n v="0"/>
  </r>
  <r>
    <d v="2021-01-26T00:00:00"/>
    <x v="1"/>
    <x v="0"/>
    <x v="0"/>
    <x v="4"/>
    <x v="3"/>
    <s v="Beca Hermandad 2020 (20%) (ENE)"/>
    <n v="21000"/>
    <x v="4"/>
    <x v="3"/>
    <x v="4"/>
    <x v="11"/>
    <x v="1"/>
    <n v="0"/>
    <x v="0"/>
    <n v="0"/>
    <x v="0"/>
    <n v="0"/>
  </r>
  <r>
    <d v="2021-01-26T00:00:00"/>
    <x v="1"/>
    <x v="0"/>
    <x v="0"/>
    <x v="0"/>
    <x v="3"/>
    <s v="Pago Mensualidad Alto Rendimiento (100%) (ENE)"/>
    <n v="155000"/>
    <x v="0"/>
    <x v="3"/>
    <x v="4"/>
    <x v="4"/>
    <x v="0"/>
    <n v="155000"/>
    <x v="0"/>
    <n v="0"/>
    <x v="0"/>
    <n v="0"/>
  </r>
  <r>
    <d v="2021-01-29T00:00:00"/>
    <x v="1"/>
    <x v="0"/>
    <x v="1"/>
    <x v="0"/>
    <x v="7"/>
    <s v="Pago Nomina (ENE)"/>
    <n v="-400000"/>
    <x v="0"/>
    <x v="7"/>
    <x v="8"/>
    <x v="9"/>
    <x v="0"/>
    <n v="-400000"/>
    <x v="0"/>
    <n v="0"/>
    <x v="0"/>
    <n v="0"/>
  </r>
  <r>
    <d v="2021-01-29T00:00:00"/>
    <x v="1"/>
    <x v="0"/>
    <x v="1"/>
    <x v="0"/>
    <x v="7"/>
    <s v="Pago Nomina (ENE)"/>
    <n v="-600000"/>
    <x v="0"/>
    <x v="7"/>
    <x v="16"/>
    <x v="22"/>
    <x v="0"/>
    <n v="-600000"/>
    <x v="0"/>
    <n v="0"/>
    <x v="0"/>
    <n v="0"/>
  </r>
  <r>
    <d v="2021-02-01T00:00:00"/>
    <x v="1"/>
    <x v="1"/>
    <x v="0"/>
    <x v="4"/>
    <x v="3"/>
    <s v="Beca Resultados 2019 (100%) (FEB)"/>
    <n v="155000"/>
    <x v="4"/>
    <x v="3"/>
    <x v="2"/>
    <x v="2"/>
    <x v="1"/>
    <n v="0"/>
    <x v="0"/>
    <n v="0"/>
    <x v="0"/>
    <n v="0"/>
  </r>
  <r>
    <d v="2021-02-01T00:00:00"/>
    <x v="1"/>
    <x v="1"/>
    <x v="0"/>
    <x v="4"/>
    <x v="3"/>
    <s v="Beca Resultados 2019 (100%) (FEB)"/>
    <n v="155000"/>
    <x v="4"/>
    <x v="3"/>
    <x v="3"/>
    <x v="3"/>
    <x v="1"/>
    <n v="0"/>
    <x v="0"/>
    <n v="0"/>
    <x v="0"/>
    <n v="0"/>
  </r>
  <r>
    <d v="2021-02-01T00:00:00"/>
    <x v="1"/>
    <x v="1"/>
    <x v="0"/>
    <x v="4"/>
    <x v="3"/>
    <s v="Beca Resultados 2019 (100%) (FEB)"/>
    <n v="155000"/>
    <x v="4"/>
    <x v="3"/>
    <x v="3"/>
    <x v="12"/>
    <x v="1"/>
    <n v="0"/>
    <x v="0"/>
    <n v="0"/>
    <x v="0"/>
    <n v="0"/>
  </r>
  <r>
    <d v="2021-02-01T00:00:00"/>
    <x v="1"/>
    <x v="1"/>
    <x v="0"/>
    <x v="4"/>
    <x v="3"/>
    <s v="Beca Resultados 2019 (100%) (FEB)"/>
    <n v="155000"/>
    <x v="4"/>
    <x v="3"/>
    <x v="5"/>
    <x v="8"/>
    <x v="1"/>
    <n v="0"/>
    <x v="0"/>
    <n v="0"/>
    <x v="0"/>
    <n v="0"/>
  </r>
  <r>
    <d v="2021-02-01T00:00:00"/>
    <x v="1"/>
    <x v="1"/>
    <x v="0"/>
    <x v="0"/>
    <x v="3"/>
    <s v="Pago Mensualidad Alto Rendimiento (60%) (FEB)"/>
    <n v="93000"/>
    <x v="0"/>
    <x v="3"/>
    <x v="17"/>
    <x v="23"/>
    <x v="0"/>
    <n v="93000"/>
    <x v="0"/>
    <n v="0"/>
    <x v="0"/>
    <n v="0"/>
  </r>
  <r>
    <d v="2021-02-01T00:00:00"/>
    <x v="1"/>
    <x v="1"/>
    <x v="0"/>
    <x v="8"/>
    <x v="3"/>
    <s v="Descuento por Inasistencia con Excusa (40%) (FEB)"/>
    <n v="62000"/>
    <x v="8"/>
    <x v="3"/>
    <x v="17"/>
    <x v="23"/>
    <x v="1"/>
    <n v="0"/>
    <x v="0"/>
    <n v="0"/>
    <x v="0"/>
    <n v="0"/>
  </r>
  <r>
    <d v="2021-02-01T00:00:00"/>
    <x v="1"/>
    <x v="1"/>
    <x v="0"/>
    <x v="0"/>
    <x v="3"/>
    <s v="Pago Mensualidad Formacion (80%) (FEB)"/>
    <n v="84000"/>
    <x v="0"/>
    <x v="3"/>
    <x v="1"/>
    <x v="1"/>
    <x v="0"/>
    <n v="84000"/>
    <x v="0"/>
    <n v="0"/>
    <x v="0"/>
    <n v="0"/>
  </r>
  <r>
    <d v="2021-02-01T00:00:00"/>
    <x v="1"/>
    <x v="1"/>
    <x v="0"/>
    <x v="4"/>
    <x v="3"/>
    <s v="Beca Hermandad 2020 (20%) (FEB)"/>
    <n v="21000"/>
    <x v="4"/>
    <x v="3"/>
    <x v="1"/>
    <x v="1"/>
    <x v="1"/>
    <n v="0"/>
    <x v="0"/>
    <n v="0"/>
    <x v="0"/>
    <n v="0"/>
  </r>
  <r>
    <d v="2021-02-01T00:00:00"/>
    <x v="1"/>
    <x v="1"/>
    <x v="0"/>
    <x v="0"/>
    <x v="3"/>
    <s v="Pago Mensualidad Alto Rendimiento (100%) (FEB)"/>
    <n v="155000"/>
    <x v="0"/>
    <x v="3"/>
    <x v="20"/>
    <x v="13"/>
    <x v="0"/>
    <n v="155000"/>
    <x v="0"/>
    <n v="0"/>
    <x v="0"/>
    <n v="0"/>
  </r>
  <r>
    <d v="2021-02-01T00:00:00"/>
    <x v="1"/>
    <x v="1"/>
    <x v="0"/>
    <x v="0"/>
    <x v="3"/>
    <s v="Pago Mensualidad Formacion (80%) (FEB)"/>
    <n v="84000"/>
    <x v="0"/>
    <x v="3"/>
    <x v="4"/>
    <x v="11"/>
    <x v="0"/>
    <n v="84000"/>
    <x v="0"/>
    <n v="0"/>
    <x v="0"/>
    <n v="0"/>
  </r>
  <r>
    <d v="2021-02-01T00:00:00"/>
    <x v="1"/>
    <x v="1"/>
    <x v="0"/>
    <x v="4"/>
    <x v="3"/>
    <s v="Beca Hermandad 2020 (20%) (FEB)"/>
    <n v="21000"/>
    <x v="4"/>
    <x v="3"/>
    <x v="4"/>
    <x v="11"/>
    <x v="1"/>
    <n v="0"/>
    <x v="0"/>
    <n v="0"/>
    <x v="0"/>
    <n v="0"/>
  </r>
  <r>
    <d v="2021-02-01T00:00:00"/>
    <x v="1"/>
    <x v="1"/>
    <x v="0"/>
    <x v="0"/>
    <x v="3"/>
    <s v="Pago Mensualidad Alto Rendimiento (60%) (FEB)"/>
    <n v="93000"/>
    <x v="0"/>
    <x v="3"/>
    <x v="4"/>
    <x v="4"/>
    <x v="0"/>
    <n v="93000"/>
    <x v="0"/>
    <n v="0"/>
    <x v="0"/>
    <n v="0"/>
  </r>
  <r>
    <d v="2021-02-01T00:00:00"/>
    <x v="1"/>
    <x v="1"/>
    <x v="0"/>
    <x v="8"/>
    <x v="3"/>
    <s v="Descuento por Inasistencia con Excusa (40%) (FEB)"/>
    <n v="62000"/>
    <x v="8"/>
    <x v="3"/>
    <x v="4"/>
    <x v="4"/>
    <x v="1"/>
    <n v="0"/>
    <x v="0"/>
    <n v="0"/>
    <x v="0"/>
    <n v="0"/>
  </r>
  <r>
    <d v="2021-02-01T00:00:00"/>
    <x v="1"/>
    <x v="1"/>
    <x v="0"/>
    <x v="0"/>
    <x v="3"/>
    <s v="Pago Mensualidad Formacion (60%) (FEB)"/>
    <n v="63000"/>
    <x v="0"/>
    <x v="3"/>
    <x v="5"/>
    <x v="5"/>
    <x v="0"/>
    <n v="63000"/>
    <x v="0"/>
    <n v="0"/>
    <x v="0"/>
    <n v="0"/>
  </r>
  <r>
    <d v="2021-02-01T00:00:00"/>
    <x v="1"/>
    <x v="1"/>
    <x v="0"/>
    <x v="4"/>
    <x v="3"/>
    <s v="Beca Hermandad 2020 (40%) (FEB)"/>
    <n v="42000"/>
    <x v="4"/>
    <x v="3"/>
    <x v="5"/>
    <x v="5"/>
    <x v="1"/>
    <n v="0"/>
    <x v="0"/>
    <n v="0"/>
    <x v="0"/>
    <n v="0"/>
  </r>
  <r>
    <d v="2021-02-01T00:00:00"/>
    <x v="1"/>
    <x v="1"/>
    <x v="0"/>
    <x v="0"/>
    <x v="3"/>
    <s v="Pago Mensualidad Formacion (80%) (FEB)"/>
    <n v="84000"/>
    <x v="0"/>
    <x v="3"/>
    <x v="20"/>
    <x v="14"/>
    <x v="0"/>
    <n v="84000"/>
    <x v="0"/>
    <n v="0"/>
    <x v="0"/>
    <n v="0"/>
  </r>
  <r>
    <d v="2021-02-01T00:00:00"/>
    <x v="1"/>
    <x v="1"/>
    <x v="0"/>
    <x v="4"/>
    <x v="3"/>
    <s v="Beca Hermandad 2020 (20%) (FEB)"/>
    <n v="21000"/>
    <x v="4"/>
    <x v="3"/>
    <x v="20"/>
    <x v="14"/>
    <x v="1"/>
    <n v="0"/>
    <x v="0"/>
    <n v="0"/>
    <x v="0"/>
    <n v="0"/>
  </r>
  <r>
    <d v="2021-02-01T00:00:00"/>
    <x v="1"/>
    <x v="1"/>
    <x v="0"/>
    <x v="0"/>
    <x v="3"/>
    <s v="Pago Mensualidad Formacion (80%) (FEB)"/>
    <n v="84000"/>
    <x v="0"/>
    <x v="3"/>
    <x v="15"/>
    <x v="20"/>
    <x v="0"/>
    <n v="84000"/>
    <x v="0"/>
    <n v="0"/>
    <x v="0"/>
    <n v="0"/>
  </r>
  <r>
    <d v="2021-02-01T00:00:00"/>
    <x v="1"/>
    <x v="1"/>
    <x v="0"/>
    <x v="4"/>
    <x v="3"/>
    <s v="Beca Hermandad 2020 (20%) (FEB)"/>
    <n v="21000"/>
    <x v="4"/>
    <x v="3"/>
    <x v="15"/>
    <x v="20"/>
    <x v="1"/>
    <n v="0"/>
    <x v="0"/>
    <n v="0"/>
    <x v="0"/>
    <n v="0"/>
  </r>
  <r>
    <d v="2021-02-01T00:00:00"/>
    <x v="1"/>
    <x v="1"/>
    <x v="0"/>
    <x v="0"/>
    <x v="3"/>
    <s v="Pago Mensualidad Alto Rendimiento (60%) (FEB)"/>
    <n v="93000"/>
    <x v="0"/>
    <x v="3"/>
    <x v="12"/>
    <x v="16"/>
    <x v="0"/>
    <n v="93000"/>
    <x v="0"/>
    <n v="0"/>
    <x v="0"/>
    <n v="0"/>
  </r>
  <r>
    <d v="2021-02-01T00:00:00"/>
    <x v="1"/>
    <x v="1"/>
    <x v="0"/>
    <x v="8"/>
    <x v="3"/>
    <s v="Descuento por Inasistencia con Excusa (40%) (FEB)"/>
    <n v="62000"/>
    <x v="8"/>
    <x v="3"/>
    <x v="12"/>
    <x v="16"/>
    <x v="1"/>
    <n v="0"/>
    <x v="0"/>
    <n v="0"/>
    <x v="0"/>
    <n v="0"/>
  </r>
  <r>
    <d v="2021-02-01T00:00:00"/>
    <x v="1"/>
    <x v="1"/>
    <x v="0"/>
    <x v="0"/>
    <x v="3"/>
    <s v="Pago Mensualidad Formacion (100%) (FEB)"/>
    <n v="105000"/>
    <x v="0"/>
    <x v="3"/>
    <x v="9"/>
    <x v="10"/>
    <x v="0"/>
    <n v="105000"/>
    <x v="0"/>
    <n v="0"/>
    <x v="0"/>
    <n v="0"/>
  </r>
  <r>
    <d v="2021-02-01T00:00:00"/>
    <x v="1"/>
    <x v="1"/>
    <x v="0"/>
    <x v="0"/>
    <x v="3"/>
    <s v="Pago Mensualidad Formacion (100%) (FEB)"/>
    <n v="105000"/>
    <x v="0"/>
    <x v="3"/>
    <x v="7"/>
    <x v="7"/>
    <x v="0"/>
    <n v="105000"/>
    <x v="0"/>
    <n v="0"/>
    <x v="0"/>
    <n v="0"/>
  </r>
  <r>
    <d v="2021-02-01T00:00:00"/>
    <x v="1"/>
    <x v="1"/>
    <x v="0"/>
    <x v="0"/>
    <x v="3"/>
    <s v="Pago Mensualidad Alto Rendimiento (60%) (FEB)"/>
    <n v="93000"/>
    <x v="0"/>
    <x v="3"/>
    <x v="15"/>
    <x v="21"/>
    <x v="0"/>
    <n v="93000"/>
    <x v="0"/>
    <n v="0"/>
    <x v="0"/>
    <n v="0"/>
  </r>
  <r>
    <d v="2021-02-01T00:00:00"/>
    <x v="1"/>
    <x v="1"/>
    <x v="0"/>
    <x v="8"/>
    <x v="3"/>
    <s v="Descuento por Inasistencia con Excusa (40%) (FEB)"/>
    <n v="62000"/>
    <x v="8"/>
    <x v="3"/>
    <x v="15"/>
    <x v="21"/>
    <x v="1"/>
    <n v="0"/>
    <x v="0"/>
    <n v="0"/>
    <x v="0"/>
    <n v="0"/>
  </r>
  <r>
    <d v="2021-02-01T00:00:00"/>
    <x v="1"/>
    <x v="1"/>
    <x v="0"/>
    <x v="0"/>
    <x v="17"/>
    <s v="Pago Apoyo Mensualidad Gimnasia (FEB)"/>
    <n v="25000"/>
    <x v="0"/>
    <x v="17"/>
    <x v="2"/>
    <x v="2"/>
    <x v="0"/>
    <n v="25000"/>
    <x v="0"/>
    <n v="0"/>
    <x v="0"/>
    <n v="0"/>
  </r>
  <r>
    <d v="2021-02-01T00:00:00"/>
    <x v="1"/>
    <x v="1"/>
    <x v="0"/>
    <x v="0"/>
    <x v="17"/>
    <s v="Pago Apoyo Mensualidad Gimnasia (FEB)"/>
    <n v="25000"/>
    <x v="0"/>
    <x v="17"/>
    <x v="17"/>
    <x v="23"/>
    <x v="0"/>
    <n v="25000"/>
    <x v="0"/>
    <n v="0"/>
    <x v="0"/>
    <n v="0"/>
  </r>
  <r>
    <d v="2021-02-01T00:00:00"/>
    <x v="1"/>
    <x v="1"/>
    <x v="0"/>
    <x v="0"/>
    <x v="17"/>
    <s v="Pago Apoyo Mensualidad Gimnasia (FEB)"/>
    <n v="25000"/>
    <x v="0"/>
    <x v="17"/>
    <x v="1"/>
    <x v="1"/>
    <x v="0"/>
    <n v="25000"/>
    <x v="0"/>
    <n v="0"/>
    <x v="0"/>
    <n v="0"/>
  </r>
  <r>
    <d v="2021-02-01T00:00:00"/>
    <x v="1"/>
    <x v="1"/>
    <x v="0"/>
    <x v="0"/>
    <x v="17"/>
    <s v="Pago Apoyo Mensualidad Gimnasia (FEB)"/>
    <n v="25000"/>
    <x v="0"/>
    <x v="17"/>
    <x v="20"/>
    <x v="13"/>
    <x v="0"/>
    <n v="25000"/>
    <x v="0"/>
    <n v="0"/>
    <x v="0"/>
    <n v="0"/>
  </r>
  <r>
    <d v="2021-02-01T00:00:00"/>
    <x v="1"/>
    <x v="1"/>
    <x v="0"/>
    <x v="0"/>
    <x v="17"/>
    <s v="Pago Apoyo Mensualidad Gimnasia (FEB)"/>
    <n v="25000"/>
    <x v="0"/>
    <x v="17"/>
    <x v="3"/>
    <x v="3"/>
    <x v="0"/>
    <n v="25000"/>
    <x v="0"/>
    <n v="0"/>
    <x v="0"/>
    <n v="0"/>
  </r>
  <r>
    <d v="2021-02-01T00:00:00"/>
    <x v="1"/>
    <x v="1"/>
    <x v="0"/>
    <x v="0"/>
    <x v="17"/>
    <s v="Pago Apoyo Mensualidad Gimnasia (FEB)"/>
    <n v="25000"/>
    <x v="0"/>
    <x v="17"/>
    <x v="4"/>
    <x v="11"/>
    <x v="0"/>
    <n v="25000"/>
    <x v="0"/>
    <n v="0"/>
    <x v="0"/>
    <n v="0"/>
  </r>
  <r>
    <d v="2021-02-01T00:00:00"/>
    <x v="1"/>
    <x v="1"/>
    <x v="0"/>
    <x v="0"/>
    <x v="17"/>
    <s v="Pago Apoyo Mensualidad Gimnasia (FEB)"/>
    <n v="25000"/>
    <x v="0"/>
    <x v="17"/>
    <x v="4"/>
    <x v="4"/>
    <x v="0"/>
    <n v="25000"/>
    <x v="0"/>
    <n v="0"/>
    <x v="0"/>
    <n v="0"/>
  </r>
  <r>
    <d v="2021-02-01T00:00:00"/>
    <x v="1"/>
    <x v="1"/>
    <x v="0"/>
    <x v="0"/>
    <x v="17"/>
    <s v="Pago Apoyo Mensualidad Gimnasia (FEB)"/>
    <n v="25000"/>
    <x v="0"/>
    <x v="17"/>
    <x v="20"/>
    <x v="14"/>
    <x v="0"/>
    <n v="25000"/>
    <x v="0"/>
    <n v="0"/>
    <x v="0"/>
    <n v="0"/>
  </r>
  <r>
    <d v="2021-02-01T00:00:00"/>
    <x v="1"/>
    <x v="1"/>
    <x v="0"/>
    <x v="0"/>
    <x v="17"/>
    <s v="Pago Apoyo Mensualidad Gimnasia (FEB)"/>
    <n v="25000"/>
    <x v="0"/>
    <x v="17"/>
    <x v="3"/>
    <x v="12"/>
    <x v="0"/>
    <n v="25000"/>
    <x v="0"/>
    <n v="0"/>
    <x v="0"/>
    <n v="0"/>
  </r>
  <r>
    <d v="2021-02-01T00:00:00"/>
    <x v="1"/>
    <x v="1"/>
    <x v="0"/>
    <x v="0"/>
    <x v="17"/>
    <s v="Pago Apoyo Mensualidad Gimnasia (FEB)"/>
    <n v="25000"/>
    <x v="0"/>
    <x v="17"/>
    <x v="15"/>
    <x v="20"/>
    <x v="0"/>
    <n v="25000"/>
    <x v="0"/>
    <n v="0"/>
    <x v="0"/>
    <n v="0"/>
  </r>
  <r>
    <d v="2021-02-01T00:00:00"/>
    <x v="1"/>
    <x v="1"/>
    <x v="0"/>
    <x v="0"/>
    <x v="17"/>
    <s v="Pago Apoyo Mensualidad Gimnasia (FEB)"/>
    <n v="25000"/>
    <x v="0"/>
    <x v="17"/>
    <x v="12"/>
    <x v="16"/>
    <x v="0"/>
    <n v="25000"/>
    <x v="0"/>
    <n v="0"/>
    <x v="0"/>
    <n v="0"/>
  </r>
  <r>
    <d v="2021-02-01T00:00:00"/>
    <x v="1"/>
    <x v="1"/>
    <x v="0"/>
    <x v="0"/>
    <x v="17"/>
    <s v="Pago Apoyo Mensualidad Gimnasia (FEB)"/>
    <n v="25000"/>
    <x v="0"/>
    <x v="17"/>
    <x v="14"/>
    <x v="19"/>
    <x v="0"/>
    <n v="25000"/>
    <x v="0"/>
    <n v="0"/>
    <x v="0"/>
    <n v="0"/>
  </r>
  <r>
    <d v="2021-02-01T00:00:00"/>
    <x v="1"/>
    <x v="1"/>
    <x v="0"/>
    <x v="0"/>
    <x v="17"/>
    <s v="Pago Apoyo Mensualidad Gimnasia (FEB)"/>
    <n v="25000"/>
    <x v="0"/>
    <x v="17"/>
    <x v="9"/>
    <x v="10"/>
    <x v="0"/>
    <n v="25000"/>
    <x v="0"/>
    <n v="0"/>
    <x v="0"/>
    <n v="0"/>
  </r>
  <r>
    <d v="2021-02-01T00:00:00"/>
    <x v="1"/>
    <x v="1"/>
    <x v="0"/>
    <x v="0"/>
    <x v="17"/>
    <s v="Pago Apoyo Mensualidad Gimnasia (FEB)"/>
    <n v="25000"/>
    <x v="0"/>
    <x v="17"/>
    <x v="7"/>
    <x v="7"/>
    <x v="0"/>
    <n v="25000"/>
    <x v="0"/>
    <n v="0"/>
    <x v="0"/>
    <n v="0"/>
  </r>
  <r>
    <d v="2021-02-01T00:00:00"/>
    <x v="1"/>
    <x v="1"/>
    <x v="0"/>
    <x v="0"/>
    <x v="17"/>
    <s v="Pago Apoyo Mensualidad Gimnasia (FEB)"/>
    <n v="25000"/>
    <x v="0"/>
    <x v="17"/>
    <x v="15"/>
    <x v="21"/>
    <x v="0"/>
    <n v="25000"/>
    <x v="0"/>
    <n v="0"/>
    <x v="0"/>
    <n v="0"/>
  </r>
  <r>
    <d v="2021-02-01T00:00:00"/>
    <x v="1"/>
    <x v="1"/>
    <x v="0"/>
    <x v="0"/>
    <x v="17"/>
    <s v="Pago Apoyo Mensualidad Gimnasia (FEB)"/>
    <n v="25000"/>
    <x v="0"/>
    <x v="17"/>
    <x v="5"/>
    <x v="8"/>
    <x v="0"/>
    <n v="25000"/>
    <x v="0"/>
    <n v="0"/>
    <x v="0"/>
    <n v="0"/>
  </r>
  <r>
    <d v="2021-02-01T00:00:00"/>
    <x v="1"/>
    <x v="1"/>
    <x v="0"/>
    <x v="0"/>
    <x v="17"/>
    <s v="Pago Apoyo Mensualidad Gimnasia (FEB)"/>
    <n v="25000"/>
    <x v="0"/>
    <x v="17"/>
    <x v="5"/>
    <x v="26"/>
    <x v="0"/>
    <n v="25000"/>
    <x v="0"/>
    <n v="0"/>
    <x v="0"/>
    <n v="0"/>
  </r>
  <r>
    <d v="2021-02-01T00:00:00"/>
    <x v="1"/>
    <x v="1"/>
    <x v="0"/>
    <x v="0"/>
    <x v="17"/>
    <s v="Pago Apoyo Mensualidad Gimnasia (FEB)"/>
    <n v="100000"/>
    <x v="0"/>
    <x v="17"/>
    <x v="22"/>
    <x v="28"/>
    <x v="0"/>
    <n v="100000"/>
    <x v="0"/>
    <n v="0"/>
    <x v="0"/>
    <n v="0"/>
  </r>
  <r>
    <d v="2021-02-02T00:00:00"/>
    <x v="1"/>
    <x v="1"/>
    <x v="0"/>
    <x v="0"/>
    <x v="3"/>
    <s v="Pago Mensualidad Formacion (80%) (FEB)"/>
    <n v="84000"/>
    <x v="0"/>
    <x v="3"/>
    <x v="14"/>
    <x v="18"/>
    <x v="0"/>
    <n v="84000"/>
    <x v="0"/>
    <n v="0"/>
    <x v="0"/>
    <n v="0"/>
  </r>
  <r>
    <d v="2021-02-02T00:00:00"/>
    <x v="1"/>
    <x v="1"/>
    <x v="0"/>
    <x v="4"/>
    <x v="3"/>
    <s v="Beca Hermandad 2020 (20%) (FEB)"/>
    <n v="21000"/>
    <x v="4"/>
    <x v="3"/>
    <x v="14"/>
    <x v="18"/>
    <x v="1"/>
    <n v="0"/>
    <x v="0"/>
    <n v="0"/>
    <x v="0"/>
    <n v="0"/>
  </r>
  <r>
    <d v="2021-02-02T00:00:00"/>
    <x v="1"/>
    <x v="1"/>
    <x v="0"/>
    <x v="0"/>
    <x v="3"/>
    <s v="Pago Mensualidad Formacion (100%) (FEB)"/>
    <n v="105000"/>
    <x v="0"/>
    <x v="3"/>
    <x v="11"/>
    <x v="15"/>
    <x v="0"/>
    <n v="105000"/>
    <x v="0"/>
    <n v="0"/>
    <x v="0"/>
    <n v="0"/>
  </r>
  <r>
    <d v="2021-02-02T00:00:00"/>
    <x v="1"/>
    <x v="1"/>
    <x v="0"/>
    <x v="0"/>
    <x v="3"/>
    <s v="Pago Mensualidad Alto Rendimiento (60%) (FEB)"/>
    <n v="93000"/>
    <x v="0"/>
    <x v="3"/>
    <x v="14"/>
    <x v="19"/>
    <x v="0"/>
    <n v="93000"/>
    <x v="0"/>
    <n v="0"/>
    <x v="0"/>
    <n v="0"/>
  </r>
  <r>
    <d v="2021-02-02T00:00:00"/>
    <x v="1"/>
    <x v="1"/>
    <x v="0"/>
    <x v="8"/>
    <x v="3"/>
    <s v="Descuento por Inasistencia con Excusa (40%) (FEB)"/>
    <n v="62000"/>
    <x v="8"/>
    <x v="3"/>
    <x v="14"/>
    <x v="19"/>
    <x v="1"/>
    <n v="0"/>
    <x v="0"/>
    <n v="0"/>
    <x v="0"/>
    <n v="0"/>
  </r>
  <r>
    <d v="2021-02-02T00:00:00"/>
    <x v="1"/>
    <x v="1"/>
    <x v="0"/>
    <x v="0"/>
    <x v="17"/>
    <s v="Pago Apoyo Mensualidad Gimnasia (FEB)"/>
    <n v="25000"/>
    <x v="0"/>
    <x v="17"/>
    <x v="14"/>
    <x v="18"/>
    <x v="0"/>
    <n v="25000"/>
    <x v="0"/>
    <n v="0"/>
    <x v="0"/>
    <n v="0"/>
  </r>
  <r>
    <d v="2021-02-02T00:00:00"/>
    <x v="1"/>
    <x v="1"/>
    <x v="0"/>
    <x v="0"/>
    <x v="17"/>
    <s v="Pago Apoyo Mensualidad Gimnasia (FEB)"/>
    <n v="25000"/>
    <x v="0"/>
    <x v="17"/>
    <x v="5"/>
    <x v="5"/>
    <x v="0"/>
    <n v="25000"/>
    <x v="0"/>
    <n v="0"/>
    <x v="0"/>
    <n v="0"/>
  </r>
  <r>
    <d v="2021-02-02T00:00:00"/>
    <x v="1"/>
    <x v="1"/>
    <x v="0"/>
    <x v="0"/>
    <x v="17"/>
    <s v="Pago Apoyo Mensualidad Gimnasia (FEB)"/>
    <n v="25000"/>
    <x v="0"/>
    <x v="17"/>
    <x v="11"/>
    <x v="15"/>
    <x v="0"/>
    <n v="25000"/>
    <x v="0"/>
    <n v="0"/>
    <x v="0"/>
    <n v="0"/>
  </r>
  <r>
    <d v="2021-02-02T00:00:00"/>
    <x v="1"/>
    <x v="1"/>
    <x v="0"/>
    <x v="0"/>
    <x v="17"/>
    <s v="Pago Apoyo Mensualidad Gimnasia (FEB)"/>
    <n v="100000"/>
    <x v="0"/>
    <x v="17"/>
    <x v="23"/>
    <x v="29"/>
    <x v="0"/>
    <n v="100000"/>
    <x v="0"/>
    <n v="0"/>
    <x v="0"/>
    <n v="0"/>
  </r>
  <r>
    <d v="2021-02-03T00:00:00"/>
    <x v="1"/>
    <x v="1"/>
    <x v="1"/>
    <x v="0"/>
    <x v="18"/>
    <s v="Pago Intereses Compra Peana (DIC-ENE)"/>
    <n v="-100000"/>
    <x v="0"/>
    <x v="18"/>
    <x v="0"/>
    <x v="0"/>
    <x v="0"/>
    <n v="-100000"/>
    <x v="0"/>
    <n v="0"/>
    <x v="0"/>
    <n v="0"/>
  </r>
  <r>
    <d v="2021-02-04T00:00:00"/>
    <x v="1"/>
    <x v="1"/>
    <x v="0"/>
    <x v="0"/>
    <x v="4"/>
    <s v="Pago Matricula 100%"/>
    <n v="50000"/>
    <x v="0"/>
    <x v="4"/>
    <x v="17"/>
    <x v="23"/>
    <x v="0"/>
    <n v="50000"/>
    <x v="0"/>
    <n v="0"/>
    <x v="0"/>
    <n v="0"/>
  </r>
  <r>
    <d v="2021-02-05T00:00:00"/>
    <x v="1"/>
    <x v="1"/>
    <x v="1"/>
    <x v="2"/>
    <x v="16"/>
    <s v="Devolucion de Compra de Peana $737 USD"/>
    <n v="-2570656"/>
    <x v="2"/>
    <x v="16"/>
    <x v="0"/>
    <x v="0"/>
    <x v="1"/>
    <n v="0"/>
    <x v="0"/>
    <n v="0"/>
    <x v="1"/>
    <n v="-2570656"/>
  </r>
  <r>
    <d v="2021-02-05T00:00:00"/>
    <x v="1"/>
    <x v="1"/>
    <x v="1"/>
    <x v="0"/>
    <x v="11"/>
    <s v="Costos de envio Devolucion de Peana $100 USD"/>
    <n v="-348800"/>
    <x v="0"/>
    <x v="11"/>
    <x v="0"/>
    <x v="0"/>
    <x v="0"/>
    <n v="-348800"/>
    <x v="0"/>
    <n v="0"/>
    <x v="0"/>
    <n v="0"/>
  </r>
  <r>
    <d v="2021-02-28T00:00:00"/>
    <x v="1"/>
    <x v="1"/>
    <x v="0"/>
    <x v="0"/>
    <x v="3"/>
    <s v="Pago Mensualidad Alto Rendimiento (100%) (FEB)"/>
    <n v="155000"/>
    <x v="0"/>
    <x v="3"/>
    <x v="21"/>
    <x v="27"/>
    <x v="0"/>
    <n v="155000"/>
    <x v="0"/>
    <n v="0"/>
    <x v="0"/>
    <n v="0"/>
  </r>
  <r>
    <d v="2021-02-28T00:00:00"/>
    <x v="1"/>
    <x v="1"/>
    <x v="0"/>
    <x v="0"/>
    <x v="17"/>
    <s v="Pago Apoyo Mensualidad Gimnasia (FEB)"/>
    <n v="25000"/>
    <x v="0"/>
    <x v="17"/>
    <x v="21"/>
    <x v="27"/>
    <x v="0"/>
    <n v="25000"/>
    <x v="0"/>
    <n v="0"/>
    <x v="0"/>
    <n v="0"/>
  </r>
  <r>
    <d v="2021-02-28T00:00:00"/>
    <x v="1"/>
    <x v="1"/>
    <x v="1"/>
    <x v="0"/>
    <x v="18"/>
    <s v="Pago Cuota de Manejo Davivienda (DIC-ENE-FEB)"/>
    <n v="-8000"/>
    <x v="0"/>
    <x v="18"/>
    <x v="0"/>
    <x v="0"/>
    <x v="0"/>
    <n v="-8000"/>
    <x v="0"/>
    <n v="0"/>
    <x v="0"/>
    <n v="0"/>
  </r>
  <r>
    <d v="2021-02-28T00:00:00"/>
    <x v="1"/>
    <x v="1"/>
    <x v="1"/>
    <x v="0"/>
    <x v="7"/>
    <s v="Pago Nomina (FEB)"/>
    <n v="-400000"/>
    <x v="0"/>
    <x v="7"/>
    <x v="8"/>
    <x v="9"/>
    <x v="0"/>
    <n v="-400000"/>
    <x v="0"/>
    <n v="0"/>
    <x v="0"/>
    <n v="0"/>
  </r>
  <r>
    <d v="2021-02-28T00:00:00"/>
    <x v="1"/>
    <x v="1"/>
    <x v="1"/>
    <x v="0"/>
    <x v="7"/>
    <s v="Pago Nomina (FEB)"/>
    <n v="-600000"/>
    <x v="0"/>
    <x v="7"/>
    <x v="16"/>
    <x v="22"/>
    <x v="0"/>
    <n v="-600000"/>
    <x v="0"/>
    <n v="0"/>
    <x v="0"/>
    <n v="0"/>
  </r>
  <r>
    <d v="2021-02-28T00:00:00"/>
    <x v="1"/>
    <x v="1"/>
    <x v="1"/>
    <x v="0"/>
    <x v="7"/>
    <s v="Pago Nomina (FEB)"/>
    <n v="-900000"/>
    <x v="0"/>
    <x v="7"/>
    <x v="24"/>
    <x v="30"/>
    <x v="0"/>
    <n v="-900000"/>
    <x v="0"/>
    <n v="0"/>
    <x v="0"/>
    <n v="0"/>
  </r>
  <r>
    <d v="2021-02-28T00:00:00"/>
    <x v="1"/>
    <x v="1"/>
    <x v="1"/>
    <x v="0"/>
    <x v="19"/>
    <s v="Devolucion Mensualidad AGO-SEP-OCT-NOV-DIC 2020"/>
    <n v="-290000"/>
    <x v="0"/>
    <x v="19"/>
    <x v="17"/>
    <x v="23"/>
    <x v="0"/>
    <n v="-290000"/>
    <x v="0"/>
    <n v="0"/>
    <x v="0"/>
    <n v="0"/>
  </r>
  <r>
    <d v="2021-03-01T00:00:00"/>
    <x v="1"/>
    <x v="2"/>
    <x v="0"/>
    <x v="4"/>
    <x v="3"/>
    <s v="Beca Resultados 2019 (100%) (MAR)"/>
    <n v="155000"/>
    <x v="4"/>
    <x v="3"/>
    <x v="3"/>
    <x v="3"/>
    <x v="1"/>
    <n v="0"/>
    <x v="0"/>
    <n v="0"/>
    <x v="0"/>
    <n v="0"/>
  </r>
  <r>
    <d v="2021-03-01T00:00:00"/>
    <x v="1"/>
    <x v="2"/>
    <x v="0"/>
    <x v="4"/>
    <x v="3"/>
    <s v="Beca Resultados 2019 (100%) (MAR)"/>
    <n v="155000"/>
    <x v="4"/>
    <x v="3"/>
    <x v="3"/>
    <x v="12"/>
    <x v="1"/>
    <n v="0"/>
    <x v="0"/>
    <n v="0"/>
    <x v="0"/>
    <n v="0"/>
  </r>
  <r>
    <d v="2021-03-01T00:00:00"/>
    <x v="1"/>
    <x v="2"/>
    <x v="0"/>
    <x v="4"/>
    <x v="3"/>
    <s v="Beca Resultados 2019 (100%) (MAR)"/>
    <n v="155000"/>
    <x v="4"/>
    <x v="3"/>
    <x v="5"/>
    <x v="8"/>
    <x v="1"/>
    <n v="0"/>
    <x v="0"/>
    <n v="0"/>
    <x v="0"/>
    <n v="0"/>
  </r>
  <r>
    <d v="2021-03-01T00:00:00"/>
    <x v="1"/>
    <x v="2"/>
    <x v="0"/>
    <x v="0"/>
    <x v="3"/>
    <s v="Pago Mensualidad Alto Rendimiento (50%) (MAR)"/>
    <n v="77500"/>
    <x v="0"/>
    <x v="3"/>
    <x v="17"/>
    <x v="23"/>
    <x v="0"/>
    <n v="77500"/>
    <x v="0"/>
    <n v="0"/>
    <x v="0"/>
    <n v="0"/>
  </r>
  <r>
    <d v="2021-03-01T00:00:00"/>
    <x v="1"/>
    <x v="2"/>
    <x v="0"/>
    <x v="8"/>
    <x v="3"/>
    <s v="Descuento por Excusa Medica (50%) (MAR)"/>
    <n v="77500"/>
    <x v="8"/>
    <x v="3"/>
    <x v="17"/>
    <x v="23"/>
    <x v="1"/>
    <n v="0"/>
    <x v="0"/>
    <n v="0"/>
    <x v="0"/>
    <n v="0"/>
  </r>
  <r>
    <d v="2021-03-01T00:00:00"/>
    <x v="1"/>
    <x v="2"/>
    <x v="0"/>
    <x v="0"/>
    <x v="3"/>
    <s v="Pago Mensualidad Formacion (80%) (MAR)"/>
    <n v="84000"/>
    <x v="0"/>
    <x v="3"/>
    <x v="1"/>
    <x v="1"/>
    <x v="0"/>
    <n v="84000"/>
    <x v="0"/>
    <n v="0"/>
    <x v="0"/>
    <n v="0"/>
  </r>
  <r>
    <d v="2021-03-01T00:00:00"/>
    <x v="1"/>
    <x v="2"/>
    <x v="0"/>
    <x v="4"/>
    <x v="3"/>
    <s v="Beca Hermandad 2020 (20%) (MAR)"/>
    <n v="21000"/>
    <x v="4"/>
    <x v="3"/>
    <x v="1"/>
    <x v="1"/>
    <x v="1"/>
    <n v="0"/>
    <x v="0"/>
    <n v="0"/>
    <x v="0"/>
    <n v="0"/>
  </r>
  <r>
    <d v="2021-03-01T00:00:00"/>
    <x v="1"/>
    <x v="2"/>
    <x v="0"/>
    <x v="0"/>
    <x v="3"/>
    <s v="Pago Mensualidad Alto Rendimiento (100%) (MAR)"/>
    <n v="155000"/>
    <x v="0"/>
    <x v="3"/>
    <x v="20"/>
    <x v="13"/>
    <x v="0"/>
    <n v="155000"/>
    <x v="0"/>
    <n v="0"/>
    <x v="0"/>
    <n v="0"/>
  </r>
  <r>
    <d v="2021-03-01T00:00:00"/>
    <x v="1"/>
    <x v="2"/>
    <x v="0"/>
    <x v="0"/>
    <x v="3"/>
    <s v="Pago Mensualidad Alto Rendimiento (100%) (MAR)"/>
    <n v="155000"/>
    <x v="0"/>
    <x v="3"/>
    <x v="21"/>
    <x v="27"/>
    <x v="0"/>
    <n v="155000"/>
    <x v="0"/>
    <n v="0"/>
    <x v="0"/>
    <n v="0"/>
  </r>
  <r>
    <d v="2021-03-01T00:00:00"/>
    <x v="1"/>
    <x v="2"/>
    <x v="0"/>
    <x v="0"/>
    <x v="3"/>
    <s v="Pago Mensualidad Formacion (80%) (MAR)"/>
    <n v="84000"/>
    <x v="0"/>
    <x v="3"/>
    <x v="4"/>
    <x v="11"/>
    <x v="0"/>
    <n v="84000"/>
    <x v="0"/>
    <n v="0"/>
    <x v="0"/>
    <n v="0"/>
  </r>
  <r>
    <d v="2021-03-01T00:00:00"/>
    <x v="1"/>
    <x v="2"/>
    <x v="0"/>
    <x v="4"/>
    <x v="3"/>
    <s v="Beca Hermandad 2020 (20%) (MAR)"/>
    <n v="21000"/>
    <x v="4"/>
    <x v="3"/>
    <x v="4"/>
    <x v="11"/>
    <x v="1"/>
    <n v="0"/>
    <x v="0"/>
    <n v="0"/>
    <x v="0"/>
    <n v="0"/>
  </r>
  <r>
    <d v="2021-03-01T00:00:00"/>
    <x v="1"/>
    <x v="2"/>
    <x v="0"/>
    <x v="0"/>
    <x v="3"/>
    <s v="Pago Mensualidad Alto Rendimiento (100%) (MAR)"/>
    <n v="155000"/>
    <x v="0"/>
    <x v="3"/>
    <x v="4"/>
    <x v="4"/>
    <x v="0"/>
    <n v="155000"/>
    <x v="0"/>
    <n v="0"/>
    <x v="0"/>
    <n v="0"/>
  </r>
  <r>
    <d v="2021-03-01T00:00:00"/>
    <x v="1"/>
    <x v="2"/>
    <x v="0"/>
    <x v="0"/>
    <x v="3"/>
    <s v="Pago Mensualidad Formacion (80%) (MAR)"/>
    <n v="84000"/>
    <x v="0"/>
    <x v="3"/>
    <x v="14"/>
    <x v="18"/>
    <x v="0"/>
    <n v="84000"/>
    <x v="0"/>
    <n v="0"/>
    <x v="0"/>
    <n v="0"/>
  </r>
  <r>
    <d v="2021-03-01T00:00:00"/>
    <x v="1"/>
    <x v="2"/>
    <x v="0"/>
    <x v="4"/>
    <x v="3"/>
    <s v="Beca Hermandad 2020 (20%) (MAR)"/>
    <n v="21000"/>
    <x v="4"/>
    <x v="3"/>
    <x v="14"/>
    <x v="18"/>
    <x v="1"/>
    <n v="0"/>
    <x v="0"/>
    <n v="0"/>
    <x v="0"/>
    <n v="0"/>
  </r>
  <r>
    <d v="2021-03-01T00:00:00"/>
    <x v="1"/>
    <x v="2"/>
    <x v="0"/>
    <x v="0"/>
    <x v="3"/>
    <s v="Pago Mensualidad Formacion (60%) (MAR)"/>
    <n v="63000"/>
    <x v="0"/>
    <x v="3"/>
    <x v="5"/>
    <x v="5"/>
    <x v="0"/>
    <n v="63000"/>
    <x v="0"/>
    <n v="0"/>
    <x v="0"/>
    <n v="0"/>
  </r>
  <r>
    <d v="2021-03-01T00:00:00"/>
    <x v="1"/>
    <x v="2"/>
    <x v="0"/>
    <x v="4"/>
    <x v="3"/>
    <s v="Beca Hermandad 2020 (40%) (MAR)"/>
    <n v="42000"/>
    <x v="4"/>
    <x v="3"/>
    <x v="5"/>
    <x v="5"/>
    <x v="1"/>
    <n v="0"/>
    <x v="0"/>
    <n v="0"/>
    <x v="0"/>
    <n v="0"/>
  </r>
  <r>
    <d v="2021-03-01T00:00:00"/>
    <x v="1"/>
    <x v="2"/>
    <x v="0"/>
    <x v="0"/>
    <x v="3"/>
    <s v="Pago Mensualidad Formacion (80%) (MAR)"/>
    <n v="84000"/>
    <x v="0"/>
    <x v="3"/>
    <x v="20"/>
    <x v="14"/>
    <x v="0"/>
    <n v="84000"/>
    <x v="0"/>
    <n v="0"/>
    <x v="0"/>
    <n v="0"/>
  </r>
  <r>
    <d v="2021-03-01T00:00:00"/>
    <x v="1"/>
    <x v="2"/>
    <x v="0"/>
    <x v="4"/>
    <x v="3"/>
    <s v="Beca Hermandad 2020 (20%) (MAR)"/>
    <n v="21000"/>
    <x v="4"/>
    <x v="3"/>
    <x v="20"/>
    <x v="14"/>
    <x v="1"/>
    <n v="0"/>
    <x v="0"/>
    <n v="0"/>
    <x v="0"/>
    <n v="0"/>
  </r>
  <r>
    <d v="2021-03-01T00:00:00"/>
    <x v="1"/>
    <x v="2"/>
    <x v="0"/>
    <x v="0"/>
    <x v="3"/>
    <s v="Pago Mensualidad Formacion (100%) (MAR)"/>
    <n v="105000"/>
    <x v="0"/>
    <x v="3"/>
    <x v="11"/>
    <x v="15"/>
    <x v="0"/>
    <n v="105000"/>
    <x v="0"/>
    <n v="0"/>
    <x v="0"/>
    <n v="0"/>
  </r>
  <r>
    <d v="2021-03-01T00:00:00"/>
    <x v="1"/>
    <x v="2"/>
    <x v="0"/>
    <x v="0"/>
    <x v="3"/>
    <s v="Pago Mensualidad Formacion (80%) (MAR)"/>
    <n v="84000"/>
    <x v="0"/>
    <x v="3"/>
    <x v="15"/>
    <x v="20"/>
    <x v="0"/>
    <n v="84000"/>
    <x v="0"/>
    <n v="0"/>
    <x v="0"/>
    <n v="0"/>
  </r>
  <r>
    <d v="2021-03-01T00:00:00"/>
    <x v="1"/>
    <x v="2"/>
    <x v="0"/>
    <x v="4"/>
    <x v="3"/>
    <s v="Beca Hermandad 2020 (20%) (MAR)"/>
    <n v="21000"/>
    <x v="4"/>
    <x v="3"/>
    <x v="15"/>
    <x v="20"/>
    <x v="1"/>
    <n v="0"/>
    <x v="0"/>
    <n v="0"/>
    <x v="0"/>
    <n v="0"/>
  </r>
  <r>
    <d v="2021-03-01T00:00:00"/>
    <x v="1"/>
    <x v="2"/>
    <x v="0"/>
    <x v="0"/>
    <x v="3"/>
    <s v="Pago Mensualidad Alto Rendimiento (100%) (MAR)"/>
    <n v="155000"/>
    <x v="0"/>
    <x v="3"/>
    <x v="12"/>
    <x v="16"/>
    <x v="0"/>
    <n v="155000"/>
    <x v="0"/>
    <n v="0"/>
    <x v="0"/>
    <n v="0"/>
  </r>
  <r>
    <d v="2021-03-01T00:00:00"/>
    <x v="1"/>
    <x v="2"/>
    <x v="0"/>
    <x v="0"/>
    <x v="3"/>
    <s v="Pago Mensualidad Alto Rendimiento (100%) (MAR)"/>
    <n v="155000"/>
    <x v="0"/>
    <x v="3"/>
    <x v="14"/>
    <x v="19"/>
    <x v="0"/>
    <n v="155000"/>
    <x v="0"/>
    <n v="0"/>
    <x v="0"/>
    <n v="0"/>
  </r>
  <r>
    <d v="2021-03-01T00:00:00"/>
    <x v="1"/>
    <x v="2"/>
    <x v="0"/>
    <x v="0"/>
    <x v="3"/>
    <s v="Pago Mensualidad Formacion (100%) (MAR)"/>
    <n v="105000"/>
    <x v="0"/>
    <x v="3"/>
    <x v="9"/>
    <x v="10"/>
    <x v="0"/>
    <n v="105000"/>
    <x v="0"/>
    <n v="0"/>
    <x v="0"/>
    <n v="0"/>
  </r>
  <r>
    <d v="2021-03-01T00:00:00"/>
    <x v="1"/>
    <x v="2"/>
    <x v="0"/>
    <x v="0"/>
    <x v="3"/>
    <s v="Pago Mensualidad Formacion (100%) (MAR)"/>
    <n v="105000"/>
    <x v="0"/>
    <x v="3"/>
    <x v="7"/>
    <x v="7"/>
    <x v="0"/>
    <n v="105000"/>
    <x v="0"/>
    <n v="0"/>
    <x v="0"/>
    <n v="0"/>
  </r>
  <r>
    <d v="2021-03-01T00:00:00"/>
    <x v="1"/>
    <x v="2"/>
    <x v="0"/>
    <x v="0"/>
    <x v="3"/>
    <s v="Pago Mensualidad Alto Rendimiento (100%) (MAR)"/>
    <n v="155000"/>
    <x v="0"/>
    <x v="3"/>
    <x v="15"/>
    <x v="21"/>
    <x v="0"/>
    <n v="155000"/>
    <x v="0"/>
    <n v="0"/>
    <x v="0"/>
    <n v="0"/>
  </r>
  <r>
    <d v="2021-03-01T00:00:00"/>
    <x v="1"/>
    <x v="2"/>
    <x v="0"/>
    <x v="0"/>
    <x v="17"/>
    <s v="Pago Apoyo Mensualidad Gimnasia (MAR)"/>
    <n v="25000"/>
    <x v="0"/>
    <x v="17"/>
    <x v="17"/>
    <x v="23"/>
    <x v="0"/>
    <n v="25000"/>
    <x v="0"/>
    <n v="0"/>
    <x v="0"/>
    <n v="0"/>
  </r>
  <r>
    <d v="2021-03-01T00:00:00"/>
    <x v="1"/>
    <x v="2"/>
    <x v="0"/>
    <x v="0"/>
    <x v="17"/>
    <s v="Pago Apoyo Mensualidad Gimnasia (MAR)"/>
    <n v="25000"/>
    <x v="0"/>
    <x v="17"/>
    <x v="1"/>
    <x v="1"/>
    <x v="0"/>
    <n v="25000"/>
    <x v="0"/>
    <n v="0"/>
    <x v="0"/>
    <n v="0"/>
  </r>
  <r>
    <d v="2021-03-01T00:00:00"/>
    <x v="1"/>
    <x v="2"/>
    <x v="0"/>
    <x v="0"/>
    <x v="17"/>
    <s v="Pago Apoyo Mensualidad Gimnasia (MAR)"/>
    <n v="25000"/>
    <x v="0"/>
    <x v="17"/>
    <x v="20"/>
    <x v="13"/>
    <x v="0"/>
    <n v="25000"/>
    <x v="0"/>
    <n v="0"/>
    <x v="0"/>
    <n v="0"/>
  </r>
  <r>
    <d v="2021-03-01T00:00:00"/>
    <x v="1"/>
    <x v="2"/>
    <x v="0"/>
    <x v="0"/>
    <x v="17"/>
    <s v="Pago Apoyo Mensualidad Gimnasia (MAR)"/>
    <n v="25000"/>
    <x v="0"/>
    <x v="17"/>
    <x v="3"/>
    <x v="3"/>
    <x v="0"/>
    <n v="25000"/>
    <x v="0"/>
    <n v="0"/>
    <x v="0"/>
    <n v="0"/>
  </r>
  <r>
    <d v="2021-03-01T00:00:00"/>
    <x v="1"/>
    <x v="2"/>
    <x v="0"/>
    <x v="0"/>
    <x v="17"/>
    <s v="Pago Apoyo Mensualidad Gimnasia (MAR)"/>
    <n v="25000"/>
    <x v="0"/>
    <x v="17"/>
    <x v="21"/>
    <x v="27"/>
    <x v="0"/>
    <n v="25000"/>
    <x v="0"/>
    <n v="0"/>
    <x v="0"/>
    <n v="0"/>
  </r>
  <r>
    <d v="2021-03-01T00:00:00"/>
    <x v="1"/>
    <x v="2"/>
    <x v="0"/>
    <x v="0"/>
    <x v="17"/>
    <s v="Pago Apoyo Mensualidad Gimnasia (MAR)"/>
    <n v="25000"/>
    <x v="0"/>
    <x v="17"/>
    <x v="4"/>
    <x v="11"/>
    <x v="0"/>
    <n v="25000"/>
    <x v="0"/>
    <n v="0"/>
    <x v="0"/>
    <n v="0"/>
  </r>
  <r>
    <d v="2021-03-01T00:00:00"/>
    <x v="1"/>
    <x v="2"/>
    <x v="0"/>
    <x v="0"/>
    <x v="17"/>
    <s v="Pago Apoyo Mensualidad Gimnasia (MAR)"/>
    <n v="25000"/>
    <x v="0"/>
    <x v="17"/>
    <x v="4"/>
    <x v="4"/>
    <x v="0"/>
    <n v="25000"/>
    <x v="0"/>
    <n v="0"/>
    <x v="0"/>
    <n v="0"/>
  </r>
  <r>
    <d v="2021-03-01T00:00:00"/>
    <x v="1"/>
    <x v="2"/>
    <x v="0"/>
    <x v="0"/>
    <x v="17"/>
    <s v="Pago Apoyo Mensualidad Gimnasia (MAR)"/>
    <n v="25000"/>
    <x v="0"/>
    <x v="17"/>
    <x v="14"/>
    <x v="18"/>
    <x v="0"/>
    <n v="25000"/>
    <x v="0"/>
    <n v="0"/>
    <x v="0"/>
    <n v="0"/>
  </r>
  <r>
    <d v="2021-03-01T00:00:00"/>
    <x v="1"/>
    <x v="2"/>
    <x v="0"/>
    <x v="0"/>
    <x v="17"/>
    <s v="Pago Apoyo Mensualidad Gimnasia (MAR)"/>
    <n v="25000"/>
    <x v="0"/>
    <x v="17"/>
    <x v="5"/>
    <x v="5"/>
    <x v="0"/>
    <n v="25000"/>
    <x v="0"/>
    <n v="0"/>
    <x v="0"/>
    <n v="0"/>
  </r>
  <r>
    <d v="2021-03-01T00:00:00"/>
    <x v="1"/>
    <x v="2"/>
    <x v="0"/>
    <x v="0"/>
    <x v="17"/>
    <s v="Pago Apoyo Mensualidad Gimnasia (MAR)"/>
    <n v="25000"/>
    <x v="0"/>
    <x v="17"/>
    <x v="20"/>
    <x v="14"/>
    <x v="0"/>
    <n v="25000"/>
    <x v="0"/>
    <n v="0"/>
    <x v="0"/>
    <n v="0"/>
  </r>
  <r>
    <d v="2021-03-01T00:00:00"/>
    <x v="1"/>
    <x v="2"/>
    <x v="0"/>
    <x v="0"/>
    <x v="17"/>
    <s v="Pago Apoyo Mensualidad Gimnasia (MAR)"/>
    <n v="25000"/>
    <x v="0"/>
    <x v="17"/>
    <x v="3"/>
    <x v="12"/>
    <x v="0"/>
    <n v="25000"/>
    <x v="0"/>
    <n v="0"/>
    <x v="0"/>
    <n v="0"/>
  </r>
  <r>
    <d v="2021-03-01T00:00:00"/>
    <x v="1"/>
    <x v="2"/>
    <x v="0"/>
    <x v="0"/>
    <x v="17"/>
    <s v="Pago Apoyo Mensualidad Gimnasia (MAR)"/>
    <n v="25000"/>
    <x v="0"/>
    <x v="17"/>
    <x v="11"/>
    <x v="15"/>
    <x v="0"/>
    <n v="25000"/>
    <x v="0"/>
    <n v="0"/>
    <x v="0"/>
    <n v="0"/>
  </r>
  <r>
    <d v="2021-03-01T00:00:00"/>
    <x v="1"/>
    <x v="2"/>
    <x v="0"/>
    <x v="0"/>
    <x v="17"/>
    <s v="Pago Apoyo Mensualidad Gimnasia (MAR)"/>
    <n v="25000"/>
    <x v="0"/>
    <x v="17"/>
    <x v="15"/>
    <x v="20"/>
    <x v="0"/>
    <n v="25000"/>
    <x v="0"/>
    <n v="0"/>
    <x v="0"/>
    <n v="0"/>
  </r>
  <r>
    <d v="2021-03-01T00:00:00"/>
    <x v="1"/>
    <x v="2"/>
    <x v="0"/>
    <x v="0"/>
    <x v="17"/>
    <s v="Pago Apoyo Mensualidad Gimnasia (MAR)"/>
    <n v="25000"/>
    <x v="0"/>
    <x v="17"/>
    <x v="12"/>
    <x v="16"/>
    <x v="0"/>
    <n v="25000"/>
    <x v="0"/>
    <n v="0"/>
    <x v="0"/>
    <n v="0"/>
  </r>
  <r>
    <d v="2021-03-01T00:00:00"/>
    <x v="1"/>
    <x v="2"/>
    <x v="0"/>
    <x v="0"/>
    <x v="17"/>
    <s v="Pago Apoyo Mensualidad Gimnasia (MAR)"/>
    <n v="25000"/>
    <x v="0"/>
    <x v="17"/>
    <x v="14"/>
    <x v="19"/>
    <x v="0"/>
    <n v="25000"/>
    <x v="0"/>
    <n v="0"/>
    <x v="0"/>
    <n v="0"/>
  </r>
  <r>
    <d v="2021-03-01T00:00:00"/>
    <x v="1"/>
    <x v="2"/>
    <x v="0"/>
    <x v="0"/>
    <x v="17"/>
    <s v="Pago Apoyo Mensualidad Gimnasia (MAR)"/>
    <n v="25000"/>
    <x v="0"/>
    <x v="17"/>
    <x v="9"/>
    <x v="10"/>
    <x v="0"/>
    <n v="25000"/>
    <x v="0"/>
    <n v="0"/>
    <x v="0"/>
    <n v="0"/>
  </r>
  <r>
    <d v="2021-03-01T00:00:00"/>
    <x v="1"/>
    <x v="2"/>
    <x v="0"/>
    <x v="0"/>
    <x v="17"/>
    <s v="Pago Apoyo Mensualidad Gimnasia (MAR)"/>
    <n v="25000"/>
    <x v="0"/>
    <x v="17"/>
    <x v="7"/>
    <x v="7"/>
    <x v="0"/>
    <n v="25000"/>
    <x v="0"/>
    <n v="0"/>
    <x v="0"/>
    <n v="0"/>
  </r>
  <r>
    <d v="2021-03-01T00:00:00"/>
    <x v="1"/>
    <x v="2"/>
    <x v="0"/>
    <x v="0"/>
    <x v="17"/>
    <s v="Pago Apoyo Mensualidad Gimnasia (MAR)"/>
    <n v="25000"/>
    <x v="0"/>
    <x v="17"/>
    <x v="15"/>
    <x v="21"/>
    <x v="0"/>
    <n v="25000"/>
    <x v="0"/>
    <n v="0"/>
    <x v="0"/>
    <n v="0"/>
  </r>
  <r>
    <d v="2021-03-01T00:00:00"/>
    <x v="1"/>
    <x v="2"/>
    <x v="0"/>
    <x v="0"/>
    <x v="17"/>
    <s v="Pago Apoyo Mensualidad Gimnasia (MAR)"/>
    <n v="25000"/>
    <x v="0"/>
    <x v="17"/>
    <x v="5"/>
    <x v="8"/>
    <x v="0"/>
    <n v="25000"/>
    <x v="0"/>
    <n v="0"/>
    <x v="0"/>
    <n v="0"/>
  </r>
  <r>
    <d v="2021-03-01T00:00:00"/>
    <x v="1"/>
    <x v="2"/>
    <x v="0"/>
    <x v="0"/>
    <x v="17"/>
    <s v="Pago Apoyo Mensualidad Gimnasia (MAR)"/>
    <n v="25000"/>
    <x v="0"/>
    <x v="17"/>
    <x v="5"/>
    <x v="26"/>
    <x v="0"/>
    <n v="25000"/>
    <x v="0"/>
    <n v="0"/>
    <x v="0"/>
    <n v="0"/>
  </r>
  <r>
    <d v="2021-03-01T00:00:00"/>
    <x v="1"/>
    <x v="2"/>
    <x v="0"/>
    <x v="0"/>
    <x v="17"/>
    <s v="Pago Apoyo Mensualidad Gimnasia (MAR)"/>
    <n v="100000"/>
    <x v="0"/>
    <x v="17"/>
    <x v="23"/>
    <x v="29"/>
    <x v="0"/>
    <n v="100000"/>
    <x v="0"/>
    <n v="0"/>
    <x v="0"/>
    <n v="0"/>
  </r>
  <r>
    <d v="2021-03-01T00:00:00"/>
    <x v="1"/>
    <x v="2"/>
    <x v="0"/>
    <x v="0"/>
    <x v="17"/>
    <s v="Pago Apoyo Mensualidad Gimnasia (MAR)"/>
    <n v="100000"/>
    <x v="0"/>
    <x v="17"/>
    <x v="22"/>
    <x v="28"/>
    <x v="0"/>
    <n v="100000"/>
    <x v="0"/>
    <n v="0"/>
    <x v="0"/>
    <n v="0"/>
  </r>
  <r>
    <d v="2021-03-21T00:00:00"/>
    <x v="1"/>
    <x v="2"/>
    <x v="1"/>
    <x v="0"/>
    <x v="12"/>
    <s v="Compra de Refrigerios para Revision Tecnica"/>
    <n v="-130000"/>
    <x v="0"/>
    <x v="12"/>
    <x v="0"/>
    <x v="0"/>
    <x v="0"/>
    <n v="-130000"/>
    <x v="0"/>
    <n v="0"/>
    <x v="0"/>
    <n v="0"/>
  </r>
  <r>
    <d v="2021-03-21T00:00:00"/>
    <x v="1"/>
    <x v="2"/>
    <x v="1"/>
    <x v="0"/>
    <x v="12"/>
    <s v="Compra de Lechonas para entrenadores y directivos"/>
    <n v="-100000"/>
    <x v="0"/>
    <x v="12"/>
    <x v="0"/>
    <x v="0"/>
    <x v="0"/>
    <n v="-100000"/>
    <x v="0"/>
    <n v="0"/>
    <x v="0"/>
    <n v="0"/>
  </r>
  <r>
    <d v="2021-03-23T00:00:00"/>
    <x v="1"/>
    <x v="2"/>
    <x v="1"/>
    <x v="0"/>
    <x v="5"/>
    <s v="Pago Ficha FECNA 2021 (4+17=21 Deportistas)"/>
    <n v="-495800"/>
    <x v="0"/>
    <x v="5"/>
    <x v="0"/>
    <x v="0"/>
    <x v="0"/>
    <n v="-495800"/>
    <x v="0"/>
    <n v="0"/>
    <x v="0"/>
    <n v="0"/>
  </r>
  <r>
    <d v="2021-03-23T00:00:00"/>
    <x v="1"/>
    <x v="2"/>
    <x v="1"/>
    <x v="0"/>
    <x v="18"/>
    <s v="Gastos Financieros por Transferencia a otros bancos"/>
    <n v="-6000"/>
    <x v="0"/>
    <x v="18"/>
    <x v="0"/>
    <x v="0"/>
    <x v="0"/>
    <n v="-6000"/>
    <x v="0"/>
    <n v="0"/>
    <x v="0"/>
    <n v="0"/>
  </r>
  <r>
    <d v="2021-03-23T00:00:00"/>
    <x v="1"/>
    <x v="2"/>
    <x v="1"/>
    <x v="0"/>
    <x v="18"/>
    <s v="Pago Cuota de Manejo Davivienda (MAR)"/>
    <n v="-2000"/>
    <x v="0"/>
    <x v="18"/>
    <x v="0"/>
    <x v="0"/>
    <x v="0"/>
    <n v="-2000"/>
    <x v="0"/>
    <n v="0"/>
    <x v="0"/>
    <n v="0"/>
  </r>
  <r>
    <d v="2021-03-27T00:00:00"/>
    <x v="1"/>
    <x v="2"/>
    <x v="1"/>
    <x v="0"/>
    <x v="9"/>
    <s v="Abono Vestidos de Baño Natare (22 prendas)"/>
    <n v="-750000"/>
    <x v="0"/>
    <x v="9"/>
    <x v="0"/>
    <x v="0"/>
    <x v="0"/>
    <n v="-750000"/>
    <x v="0"/>
    <n v="0"/>
    <x v="0"/>
    <n v="0"/>
  </r>
  <r>
    <d v="2021-03-27T00:00:00"/>
    <x v="1"/>
    <x v="2"/>
    <x v="1"/>
    <x v="0"/>
    <x v="18"/>
    <s v="Gastos Financieros por Transferencia a otros bancos"/>
    <n v="-12000"/>
    <x v="0"/>
    <x v="18"/>
    <x v="0"/>
    <x v="0"/>
    <x v="0"/>
    <n v="-12000"/>
    <x v="0"/>
    <n v="0"/>
    <x v="0"/>
    <n v="0"/>
  </r>
  <r>
    <d v="2021-03-30T00:00:00"/>
    <x v="1"/>
    <x v="2"/>
    <x v="1"/>
    <x v="0"/>
    <x v="9"/>
    <s v="Abono Uniformes"/>
    <n v="-700000"/>
    <x v="0"/>
    <x v="9"/>
    <x v="0"/>
    <x v="0"/>
    <x v="0"/>
    <n v="-700000"/>
    <x v="0"/>
    <n v="0"/>
    <x v="0"/>
    <n v="0"/>
  </r>
  <r>
    <d v="2021-03-30T00:00:00"/>
    <x v="1"/>
    <x v="2"/>
    <x v="1"/>
    <x v="0"/>
    <x v="7"/>
    <s v="Pago Nomina (MAR)"/>
    <n v="-400000"/>
    <x v="0"/>
    <x v="7"/>
    <x v="8"/>
    <x v="9"/>
    <x v="0"/>
    <n v="-400000"/>
    <x v="0"/>
    <n v="0"/>
    <x v="0"/>
    <n v="0"/>
  </r>
  <r>
    <d v="2021-03-30T00:00:00"/>
    <x v="1"/>
    <x v="2"/>
    <x v="1"/>
    <x v="0"/>
    <x v="7"/>
    <s v="Pago Nomina (MAR)"/>
    <n v="-600000"/>
    <x v="0"/>
    <x v="7"/>
    <x v="16"/>
    <x v="22"/>
    <x v="0"/>
    <n v="-600000"/>
    <x v="0"/>
    <n v="0"/>
    <x v="0"/>
    <n v="0"/>
  </r>
  <r>
    <d v="2021-03-30T00:00:00"/>
    <x v="1"/>
    <x v="2"/>
    <x v="1"/>
    <x v="0"/>
    <x v="7"/>
    <s v="Pago Nomina (MAR)"/>
    <n v="-900000"/>
    <x v="0"/>
    <x v="7"/>
    <x v="24"/>
    <x v="30"/>
    <x v="0"/>
    <n v="-900000"/>
    <x v="0"/>
    <n v="0"/>
    <x v="0"/>
    <n v="0"/>
  </r>
  <r>
    <d v="2021-04-01T00:00:00"/>
    <x v="1"/>
    <x v="3"/>
    <x v="1"/>
    <x v="0"/>
    <x v="20"/>
    <s v="Pago Tiquete CLO-MDE-CLO de Miguel (Entrenador)"/>
    <n v="-194000"/>
    <x v="0"/>
    <x v="20"/>
    <x v="16"/>
    <x v="22"/>
    <x v="0"/>
    <n v="-194000"/>
    <x v="0"/>
    <n v="0"/>
    <x v="0"/>
    <n v="0"/>
  </r>
  <r>
    <d v="2021-04-01T00:00:00"/>
    <x v="1"/>
    <x v="3"/>
    <x v="0"/>
    <x v="4"/>
    <x v="3"/>
    <s v="Beca Resultados 2019 (100%) (ABR)"/>
    <n v="155000"/>
    <x v="4"/>
    <x v="3"/>
    <x v="3"/>
    <x v="3"/>
    <x v="1"/>
    <n v="0"/>
    <x v="0"/>
    <n v="0"/>
    <x v="0"/>
    <n v="0"/>
  </r>
  <r>
    <d v="2021-04-01T00:00:00"/>
    <x v="1"/>
    <x v="3"/>
    <x v="0"/>
    <x v="4"/>
    <x v="3"/>
    <s v="Beca Resultados 2019 (100%) (ABR)"/>
    <n v="155000"/>
    <x v="4"/>
    <x v="3"/>
    <x v="3"/>
    <x v="12"/>
    <x v="1"/>
    <n v="0"/>
    <x v="0"/>
    <n v="0"/>
    <x v="0"/>
    <n v="0"/>
  </r>
  <r>
    <d v="2021-04-01T00:00:00"/>
    <x v="1"/>
    <x v="3"/>
    <x v="0"/>
    <x v="4"/>
    <x v="3"/>
    <s v="Beca Resultados 2019 (100%) (ABR)"/>
    <n v="155000"/>
    <x v="4"/>
    <x v="3"/>
    <x v="5"/>
    <x v="8"/>
    <x v="1"/>
    <n v="0"/>
    <x v="0"/>
    <n v="0"/>
    <x v="0"/>
    <n v="0"/>
  </r>
  <r>
    <d v="2021-04-01T00:00:00"/>
    <x v="1"/>
    <x v="3"/>
    <x v="0"/>
    <x v="0"/>
    <x v="3"/>
    <s v="Pago Mensualidad Alto Rendimiento (50%) (ABR)"/>
    <n v="77500"/>
    <x v="0"/>
    <x v="3"/>
    <x v="17"/>
    <x v="23"/>
    <x v="0"/>
    <n v="77500"/>
    <x v="0"/>
    <n v="0"/>
    <x v="0"/>
    <n v="0"/>
  </r>
  <r>
    <d v="2021-04-01T00:00:00"/>
    <x v="1"/>
    <x v="3"/>
    <x v="0"/>
    <x v="8"/>
    <x v="3"/>
    <s v="Descuento por Excusa Medica (50%) (ABR)"/>
    <n v="77500"/>
    <x v="8"/>
    <x v="3"/>
    <x v="17"/>
    <x v="23"/>
    <x v="1"/>
    <n v="0"/>
    <x v="0"/>
    <n v="0"/>
    <x v="0"/>
    <n v="0"/>
  </r>
  <r>
    <d v="2021-04-01T00:00:00"/>
    <x v="1"/>
    <x v="3"/>
    <x v="0"/>
    <x v="0"/>
    <x v="3"/>
    <s v="Pago Mensualidad Formacion (80%) (ABR)"/>
    <n v="84000"/>
    <x v="0"/>
    <x v="3"/>
    <x v="1"/>
    <x v="1"/>
    <x v="0"/>
    <n v="84000"/>
    <x v="0"/>
    <n v="0"/>
    <x v="0"/>
    <n v="0"/>
  </r>
  <r>
    <d v="2021-04-01T00:00:00"/>
    <x v="1"/>
    <x v="3"/>
    <x v="0"/>
    <x v="4"/>
    <x v="3"/>
    <s v="Beca Hermandad 2020 (20%) (ABR)"/>
    <n v="21000"/>
    <x v="4"/>
    <x v="3"/>
    <x v="1"/>
    <x v="1"/>
    <x v="1"/>
    <n v="0"/>
    <x v="0"/>
    <n v="0"/>
    <x v="0"/>
    <n v="0"/>
  </r>
  <r>
    <d v="2021-04-01T00:00:00"/>
    <x v="1"/>
    <x v="3"/>
    <x v="0"/>
    <x v="0"/>
    <x v="3"/>
    <s v="Pago Mensualidad Alto Rendimiento (100%) (ABR)"/>
    <n v="155000"/>
    <x v="0"/>
    <x v="3"/>
    <x v="20"/>
    <x v="13"/>
    <x v="0"/>
    <n v="155000"/>
    <x v="0"/>
    <n v="0"/>
    <x v="0"/>
    <n v="0"/>
  </r>
  <r>
    <d v="2021-04-01T00:00:00"/>
    <x v="1"/>
    <x v="3"/>
    <x v="0"/>
    <x v="0"/>
    <x v="3"/>
    <s v="Pago Mensualidad Alto Rendimiento (100%) (ABR)"/>
    <n v="155000"/>
    <x v="0"/>
    <x v="3"/>
    <x v="21"/>
    <x v="27"/>
    <x v="0"/>
    <n v="155000"/>
    <x v="0"/>
    <n v="0"/>
    <x v="0"/>
    <n v="0"/>
  </r>
  <r>
    <d v="2021-04-01T00:00:00"/>
    <x v="1"/>
    <x v="3"/>
    <x v="0"/>
    <x v="0"/>
    <x v="3"/>
    <s v="Pago Mensualidad Formacion (80%) (ABR)"/>
    <n v="84000"/>
    <x v="0"/>
    <x v="3"/>
    <x v="4"/>
    <x v="11"/>
    <x v="0"/>
    <n v="84000"/>
    <x v="0"/>
    <n v="0"/>
    <x v="0"/>
    <n v="0"/>
  </r>
  <r>
    <d v="2021-04-01T00:00:00"/>
    <x v="1"/>
    <x v="3"/>
    <x v="0"/>
    <x v="4"/>
    <x v="3"/>
    <s v="Beca Hermandad 2020 (20%) (ABR)"/>
    <n v="21000"/>
    <x v="4"/>
    <x v="3"/>
    <x v="4"/>
    <x v="11"/>
    <x v="1"/>
    <n v="0"/>
    <x v="0"/>
    <n v="0"/>
    <x v="0"/>
    <n v="0"/>
  </r>
  <r>
    <d v="2021-04-01T00:00:00"/>
    <x v="1"/>
    <x v="3"/>
    <x v="0"/>
    <x v="0"/>
    <x v="3"/>
    <s v="Pago Mensualidad Alto Rendimiento (100%) (ABR)"/>
    <n v="155000"/>
    <x v="0"/>
    <x v="3"/>
    <x v="4"/>
    <x v="4"/>
    <x v="0"/>
    <n v="155000"/>
    <x v="0"/>
    <n v="0"/>
    <x v="0"/>
    <n v="0"/>
  </r>
  <r>
    <d v="2021-04-01T00:00:00"/>
    <x v="1"/>
    <x v="3"/>
    <x v="0"/>
    <x v="0"/>
    <x v="3"/>
    <s v="Pago Mensualidad Formacion (80%) (ABR)"/>
    <n v="84000"/>
    <x v="0"/>
    <x v="3"/>
    <x v="14"/>
    <x v="18"/>
    <x v="0"/>
    <n v="84000"/>
    <x v="0"/>
    <n v="0"/>
    <x v="0"/>
    <n v="0"/>
  </r>
  <r>
    <d v="2021-04-01T00:00:00"/>
    <x v="1"/>
    <x v="3"/>
    <x v="0"/>
    <x v="4"/>
    <x v="3"/>
    <s v="Beca Hermandad 2020 (20%) (ABR)"/>
    <n v="21000"/>
    <x v="4"/>
    <x v="3"/>
    <x v="14"/>
    <x v="18"/>
    <x v="1"/>
    <n v="0"/>
    <x v="0"/>
    <n v="0"/>
    <x v="0"/>
    <n v="0"/>
  </r>
  <r>
    <d v="2021-04-01T00:00:00"/>
    <x v="1"/>
    <x v="3"/>
    <x v="0"/>
    <x v="0"/>
    <x v="3"/>
    <s v="Pago Mensualidad Formacion (60%) (ABR)"/>
    <n v="63000"/>
    <x v="0"/>
    <x v="3"/>
    <x v="5"/>
    <x v="5"/>
    <x v="0"/>
    <n v="63000"/>
    <x v="0"/>
    <n v="0"/>
    <x v="0"/>
    <n v="0"/>
  </r>
  <r>
    <d v="2021-04-01T00:00:00"/>
    <x v="1"/>
    <x v="3"/>
    <x v="0"/>
    <x v="4"/>
    <x v="3"/>
    <s v="Beca Hermandad 2020 (40%) (ABR)"/>
    <n v="42000"/>
    <x v="4"/>
    <x v="3"/>
    <x v="5"/>
    <x v="5"/>
    <x v="1"/>
    <n v="0"/>
    <x v="0"/>
    <n v="0"/>
    <x v="0"/>
    <n v="0"/>
  </r>
  <r>
    <d v="2021-04-01T00:00:00"/>
    <x v="1"/>
    <x v="3"/>
    <x v="0"/>
    <x v="0"/>
    <x v="3"/>
    <s v="Pago Mensualidad Formacion (80%) (ABR)"/>
    <n v="84000"/>
    <x v="0"/>
    <x v="3"/>
    <x v="20"/>
    <x v="14"/>
    <x v="0"/>
    <n v="84000"/>
    <x v="0"/>
    <n v="0"/>
    <x v="0"/>
    <n v="0"/>
  </r>
  <r>
    <d v="2021-04-01T00:00:00"/>
    <x v="1"/>
    <x v="3"/>
    <x v="0"/>
    <x v="4"/>
    <x v="3"/>
    <s v="Beca Hermandad 2020 (20%) (ABR)"/>
    <n v="21000"/>
    <x v="4"/>
    <x v="3"/>
    <x v="20"/>
    <x v="14"/>
    <x v="1"/>
    <n v="0"/>
    <x v="0"/>
    <n v="0"/>
    <x v="0"/>
    <n v="0"/>
  </r>
  <r>
    <d v="2021-04-01T00:00:00"/>
    <x v="1"/>
    <x v="3"/>
    <x v="0"/>
    <x v="0"/>
    <x v="3"/>
    <s v="Pago Mensualidad Formacion (100%) (ABR)"/>
    <n v="105000"/>
    <x v="0"/>
    <x v="3"/>
    <x v="11"/>
    <x v="15"/>
    <x v="0"/>
    <n v="105000"/>
    <x v="0"/>
    <n v="0"/>
    <x v="0"/>
    <n v="0"/>
  </r>
  <r>
    <d v="2021-04-01T00:00:00"/>
    <x v="1"/>
    <x v="3"/>
    <x v="0"/>
    <x v="0"/>
    <x v="3"/>
    <s v="Pago Mensualidad Formacion (80%) (ABR)"/>
    <n v="84000"/>
    <x v="0"/>
    <x v="3"/>
    <x v="15"/>
    <x v="20"/>
    <x v="0"/>
    <n v="84000"/>
    <x v="0"/>
    <n v="0"/>
    <x v="0"/>
    <n v="0"/>
  </r>
  <r>
    <d v="2021-04-01T00:00:00"/>
    <x v="1"/>
    <x v="3"/>
    <x v="0"/>
    <x v="4"/>
    <x v="3"/>
    <s v="Beca Hermandad 2020 (20%) (ABR)"/>
    <n v="21000"/>
    <x v="4"/>
    <x v="3"/>
    <x v="15"/>
    <x v="20"/>
    <x v="1"/>
    <n v="0"/>
    <x v="0"/>
    <n v="0"/>
    <x v="0"/>
    <n v="0"/>
  </r>
  <r>
    <d v="2021-04-01T00:00:00"/>
    <x v="1"/>
    <x v="3"/>
    <x v="0"/>
    <x v="0"/>
    <x v="3"/>
    <s v="Pago Mensualidad Alto Rendimiento (100%) (ABR)"/>
    <n v="155000"/>
    <x v="0"/>
    <x v="3"/>
    <x v="12"/>
    <x v="16"/>
    <x v="0"/>
    <n v="155000"/>
    <x v="0"/>
    <n v="0"/>
    <x v="0"/>
    <n v="0"/>
  </r>
  <r>
    <d v="2021-04-01T00:00:00"/>
    <x v="1"/>
    <x v="3"/>
    <x v="0"/>
    <x v="0"/>
    <x v="3"/>
    <s v="Pago Mensualidad Alto Rendimiento (100%) (ABR)"/>
    <n v="155000"/>
    <x v="0"/>
    <x v="3"/>
    <x v="14"/>
    <x v="19"/>
    <x v="0"/>
    <n v="155000"/>
    <x v="0"/>
    <n v="0"/>
    <x v="0"/>
    <n v="0"/>
  </r>
  <r>
    <d v="2021-04-01T00:00:00"/>
    <x v="1"/>
    <x v="3"/>
    <x v="0"/>
    <x v="0"/>
    <x v="3"/>
    <s v="Pago Mensualidad Formacion (100%) (ABR)"/>
    <n v="105000"/>
    <x v="0"/>
    <x v="3"/>
    <x v="9"/>
    <x v="10"/>
    <x v="0"/>
    <n v="105000"/>
    <x v="0"/>
    <n v="0"/>
    <x v="0"/>
    <n v="0"/>
  </r>
  <r>
    <d v="2021-04-01T00:00:00"/>
    <x v="1"/>
    <x v="3"/>
    <x v="0"/>
    <x v="0"/>
    <x v="3"/>
    <s v="Pago Mensualidad Formacion (100%) (ABR)"/>
    <n v="105000"/>
    <x v="0"/>
    <x v="3"/>
    <x v="7"/>
    <x v="7"/>
    <x v="0"/>
    <n v="105000"/>
    <x v="0"/>
    <n v="0"/>
    <x v="0"/>
    <n v="0"/>
  </r>
  <r>
    <d v="2021-04-01T00:00:00"/>
    <x v="1"/>
    <x v="3"/>
    <x v="0"/>
    <x v="0"/>
    <x v="3"/>
    <s v="Pago Mensualidad Alto Rendimiento (100%) (ABR)"/>
    <n v="155000"/>
    <x v="0"/>
    <x v="3"/>
    <x v="15"/>
    <x v="21"/>
    <x v="0"/>
    <n v="155000"/>
    <x v="0"/>
    <n v="0"/>
    <x v="0"/>
    <n v="0"/>
  </r>
  <r>
    <d v="2021-04-01T00:00:00"/>
    <x v="1"/>
    <x v="3"/>
    <x v="0"/>
    <x v="0"/>
    <x v="17"/>
    <s v="Pago Apoyo Mensualidad Gimnasia (ABR)"/>
    <n v="25000"/>
    <x v="0"/>
    <x v="17"/>
    <x v="17"/>
    <x v="23"/>
    <x v="0"/>
    <n v="25000"/>
    <x v="0"/>
    <n v="0"/>
    <x v="0"/>
    <n v="0"/>
  </r>
  <r>
    <d v="2021-04-01T00:00:00"/>
    <x v="1"/>
    <x v="3"/>
    <x v="0"/>
    <x v="0"/>
    <x v="17"/>
    <s v="Pago Apoyo Mensualidad Gimnasia (ABR)"/>
    <n v="25000"/>
    <x v="0"/>
    <x v="17"/>
    <x v="1"/>
    <x v="1"/>
    <x v="0"/>
    <n v="25000"/>
    <x v="0"/>
    <n v="0"/>
    <x v="0"/>
    <n v="0"/>
  </r>
  <r>
    <d v="2021-04-01T00:00:00"/>
    <x v="1"/>
    <x v="3"/>
    <x v="0"/>
    <x v="0"/>
    <x v="17"/>
    <s v="Pago Apoyo Mensualidad Gimnasia (ABR)"/>
    <n v="25000"/>
    <x v="0"/>
    <x v="17"/>
    <x v="20"/>
    <x v="13"/>
    <x v="0"/>
    <n v="25000"/>
    <x v="0"/>
    <n v="0"/>
    <x v="0"/>
    <n v="0"/>
  </r>
  <r>
    <d v="2021-04-01T00:00:00"/>
    <x v="1"/>
    <x v="3"/>
    <x v="0"/>
    <x v="0"/>
    <x v="17"/>
    <s v="Pago Apoyo Mensualidad Gimnasia (ABR)"/>
    <n v="25000"/>
    <x v="0"/>
    <x v="17"/>
    <x v="3"/>
    <x v="3"/>
    <x v="0"/>
    <n v="25000"/>
    <x v="0"/>
    <n v="0"/>
    <x v="0"/>
    <n v="0"/>
  </r>
  <r>
    <d v="2021-04-01T00:00:00"/>
    <x v="1"/>
    <x v="3"/>
    <x v="0"/>
    <x v="0"/>
    <x v="17"/>
    <s v="Pago Apoyo Mensualidad Gimnasia (ABR)"/>
    <n v="25000"/>
    <x v="0"/>
    <x v="17"/>
    <x v="21"/>
    <x v="27"/>
    <x v="0"/>
    <n v="25000"/>
    <x v="0"/>
    <n v="0"/>
    <x v="0"/>
    <n v="0"/>
  </r>
  <r>
    <d v="2021-04-01T00:00:00"/>
    <x v="1"/>
    <x v="3"/>
    <x v="0"/>
    <x v="0"/>
    <x v="17"/>
    <s v="Pago Apoyo Mensualidad Gimnasia (ABR)"/>
    <n v="25000"/>
    <x v="0"/>
    <x v="17"/>
    <x v="4"/>
    <x v="11"/>
    <x v="0"/>
    <n v="25000"/>
    <x v="0"/>
    <n v="0"/>
    <x v="0"/>
    <n v="0"/>
  </r>
  <r>
    <d v="2021-04-01T00:00:00"/>
    <x v="1"/>
    <x v="3"/>
    <x v="0"/>
    <x v="0"/>
    <x v="17"/>
    <s v="Pago Apoyo Mensualidad Gimnasia (ABR)"/>
    <n v="25000"/>
    <x v="0"/>
    <x v="17"/>
    <x v="4"/>
    <x v="4"/>
    <x v="0"/>
    <n v="25000"/>
    <x v="0"/>
    <n v="0"/>
    <x v="0"/>
    <n v="0"/>
  </r>
  <r>
    <d v="2021-04-01T00:00:00"/>
    <x v="1"/>
    <x v="3"/>
    <x v="0"/>
    <x v="0"/>
    <x v="17"/>
    <s v="Pago Apoyo Mensualidad Gimnasia (ABR)"/>
    <n v="25000"/>
    <x v="0"/>
    <x v="17"/>
    <x v="14"/>
    <x v="18"/>
    <x v="0"/>
    <n v="25000"/>
    <x v="0"/>
    <n v="0"/>
    <x v="0"/>
    <n v="0"/>
  </r>
  <r>
    <d v="2021-04-01T00:00:00"/>
    <x v="1"/>
    <x v="3"/>
    <x v="0"/>
    <x v="0"/>
    <x v="17"/>
    <s v="Pago Apoyo Mensualidad Gimnasia (ABR)"/>
    <n v="25000"/>
    <x v="0"/>
    <x v="17"/>
    <x v="5"/>
    <x v="5"/>
    <x v="0"/>
    <n v="25000"/>
    <x v="0"/>
    <n v="0"/>
    <x v="0"/>
    <n v="0"/>
  </r>
  <r>
    <d v="2021-04-01T00:00:00"/>
    <x v="1"/>
    <x v="3"/>
    <x v="0"/>
    <x v="0"/>
    <x v="17"/>
    <s v="Pago Apoyo Mensualidad Gimnasia (ABR)"/>
    <n v="25000"/>
    <x v="0"/>
    <x v="17"/>
    <x v="20"/>
    <x v="14"/>
    <x v="0"/>
    <n v="25000"/>
    <x v="0"/>
    <n v="0"/>
    <x v="0"/>
    <n v="0"/>
  </r>
  <r>
    <d v="2021-04-01T00:00:00"/>
    <x v="1"/>
    <x v="3"/>
    <x v="0"/>
    <x v="0"/>
    <x v="17"/>
    <s v="Pago Apoyo Mensualidad Gimnasia (ABR)"/>
    <n v="25000"/>
    <x v="0"/>
    <x v="17"/>
    <x v="3"/>
    <x v="12"/>
    <x v="0"/>
    <n v="25000"/>
    <x v="0"/>
    <n v="0"/>
    <x v="0"/>
    <n v="0"/>
  </r>
  <r>
    <d v="2021-04-01T00:00:00"/>
    <x v="1"/>
    <x v="3"/>
    <x v="0"/>
    <x v="0"/>
    <x v="17"/>
    <s v="Pago Apoyo Mensualidad Gimnasia (ABR)"/>
    <n v="25000"/>
    <x v="0"/>
    <x v="17"/>
    <x v="11"/>
    <x v="15"/>
    <x v="0"/>
    <n v="25000"/>
    <x v="0"/>
    <n v="0"/>
    <x v="0"/>
    <n v="0"/>
  </r>
  <r>
    <d v="2021-04-01T00:00:00"/>
    <x v="1"/>
    <x v="3"/>
    <x v="0"/>
    <x v="0"/>
    <x v="17"/>
    <s v="Pago Apoyo Mensualidad Gimnasia (ABR)"/>
    <n v="25000"/>
    <x v="0"/>
    <x v="17"/>
    <x v="15"/>
    <x v="20"/>
    <x v="0"/>
    <n v="25000"/>
    <x v="0"/>
    <n v="0"/>
    <x v="0"/>
    <n v="0"/>
  </r>
  <r>
    <d v="2021-04-01T00:00:00"/>
    <x v="1"/>
    <x v="3"/>
    <x v="0"/>
    <x v="0"/>
    <x v="17"/>
    <s v="Pago Apoyo Mensualidad Gimnasia (ABR)"/>
    <n v="25000"/>
    <x v="0"/>
    <x v="17"/>
    <x v="12"/>
    <x v="16"/>
    <x v="0"/>
    <n v="25000"/>
    <x v="0"/>
    <n v="0"/>
    <x v="0"/>
    <n v="0"/>
  </r>
  <r>
    <d v="2021-04-01T00:00:00"/>
    <x v="1"/>
    <x v="3"/>
    <x v="0"/>
    <x v="0"/>
    <x v="17"/>
    <s v="Pago Apoyo Mensualidad Gimnasia (ABR)"/>
    <n v="25000"/>
    <x v="0"/>
    <x v="17"/>
    <x v="14"/>
    <x v="19"/>
    <x v="0"/>
    <n v="25000"/>
    <x v="0"/>
    <n v="0"/>
    <x v="0"/>
    <n v="0"/>
  </r>
  <r>
    <d v="2021-04-01T00:00:00"/>
    <x v="1"/>
    <x v="3"/>
    <x v="0"/>
    <x v="0"/>
    <x v="17"/>
    <s v="Pago Apoyo Mensualidad Gimnasia (ABR)"/>
    <n v="25000"/>
    <x v="0"/>
    <x v="17"/>
    <x v="9"/>
    <x v="10"/>
    <x v="0"/>
    <n v="25000"/>
    <x v="0"/>
    <n v="0"/>
    <x v="0"/>
    <n v="0"/>
  </r>
  <r>
    <d v="2021-04-01T00:00:00"/>
    <x v="1"/>
    <x v="3"/>
    <x v="0"/>
    <x v="0"/>
    <x v="17"/>
    <s v="Pago Apoyo Mensualidad Gimnasia (ABR)"/>
    <n v="25000"/>
    <x v="0"/>
    <x v="17"/>
    <x v="7"/>
    <x v="7"/>
    <x v="0"/>
    <n v="25000"/>
    <x v="0"/>
    <n v="0"/>
    <x v="0"/>
    <n v="0"/>
  </r>
  <r>
    <d v="2021-04-01T00:00:00"/>
    <x v="1"/>
    <x v="3"/>
    <x v="0"/>
    <x v="0"/>
    <x v="17"/>
    <s v="Pago Apoyo Mensualidad Gimnasia (ABR)"/>
    <n v="25000"/>
    <x v="0"/>
    <x v="17"/>
    <x v="15"/>
    <x v="21"/>
    <x v="0"/>
    <n v="25000"/>
    <x v="0"/>
    <n v="0"/>
    <x v="0"/>
    <n v="0"/>
  </r>
  <r>
    <d v="2021-04-01T00:00:00"/>
    <x v="1"/>
    <x v="3"/>
    <x v="0"/>
    <x v="0"/>
    <x v="17"/>
    <s v="Pago Apoyo Mensualidad Gimnasia (ABR)"/>
    <n v="25000"/>
    <x v="0"/>
    <x v="17"/>
    <x v="5"/>
    <x v="8"/>
    <x v="0"/>
    <n v="25000"/>
    <x v="0"/>
    <n v="0"/>
    <x v="0"/>
    <n v="0"/>
  </r>
  <r>
    <d v="2021-04-01T00:00:00"/>
    <x v="1"/>
    <x v="3"/>
    <x v="0"/>
    <x v="0"/>
    <x v="17"/>
    <s v="Pago Apoyo Mensualidad Gimnasia (ABR)"/>
    <n v="25000"/>
    <x v="0"/>
    <x v="17"/>
    <x v="5"/>
    <x v="26"/>
    <x v="0"/>
    <n v="25000"/>
    <x v="0"/>
    <n v="0"/>
    <x v="0"/>
    <n v="0"/>
  </r>
  <r>
    <d v="2021-04-01T00:00:00"/>
    <x v="1"/>
    <x v="3"/>
    <x v="0"/>
    <x v="0"/>
    <x v="17"/>
    <s v="Pago Apoyo Mensualidad Gimnasia (ABR)"/>
    <n v="100000"/>
    <x v="0"/>
    <x v="17"/>
    <x v="23"/>
    <x v="29"/>
    <x v="0"/>
    <n v="100000"/>
    <x v="0"/>
    <n v="0"/>
    <x v="0"/>
    <n v="0"/>
  </r>
  <r>
    <d v="2021-04-01T00:00:00"/>
    <x v="1"/>
    <x v="3"/>
    <x v="0"/>
    <x v="0"/>
    <x v="17"/>
    <s v="Pago Apoyo Mensualidad Gimnasia (ABR)"/>
    <n v="100000"/>
    <x v="0"/>
    <x v="17"/>
    <x v="22"/>
    <x v="28"/>
    <x v="0"/>
    <n v="100000"/>
    <x v="0"/>
    <n v="0"/>
    <x v="0"/>
    <n v="0"/>
  </r>
  <r>
    <d v="2021-04-06T00:00:00"/>
    <x v="1"/>
    <x v="3"/>
    <x v="1"/>
    <x v="0"/>
    <x v="21"/>
    <s v="Pago Refrigerios InterClubes Juvenil"/>
    <n v="-90000"/>
    <x v="0"/>
    <x v="21"/>
    <x v="0"/>
    <x v="0"/>
    <x v="0"/>
    <n v="-90000"/>
    <x v="0"/>
    <n v="0"/>
    <x v="0"/>
    <n v="0"/>
  </r>
  <r>
    <d v="2021-04-14T00:00:00"/>
    <x v="1"/>
    <x v="3"/>
    <x v="1"/>
    <x v="0"/>
    <x v="12"/>
    <s v="Pago Liderman Trabajos Varios"/>
    <n v="-100000"/>
    <x v="0"/>
    <x v="12"/>
    <x v="0"/>
    <x v="0"/>
    <x v="0"/>
    <n v="-100000"/>
    <x v="0"/>
    <n v="0"/>
    <x v="0"/>
    <n v="0"/>
  </r>
  <r>
    <d v="2021-04-14T00:00:00"/>
    <x v="1"/>
    <x v="3"/>
    <x v="1"/>
    <x v="0"/>
    <x v="12"/>
    <s v="Pago Contadora (Declaracion de Renta 2020)"/>
    <n v="-150000"/>
    <x v="0"/>
    <x v="12"/>
    <x v="0"/>
    <x v="0"/>
    <x v="0"/>
    <n v="-150000"/>
    <x v="0"/>
    <n v="0"/>
    <x v="0"/>
    <n v="0"/>
  </r>
  <r>
    <d v="2021-04-20T00:00:00"/>
    <x v="1"/>
    <x v="3"/>
    <x v="0"/>
    <x v="0"/>
    <x v="9"/>
    <s v="Pago de Uniformes (Talla Pequeña)"/>
    <n v="75000"/>
    <x v="0"/>
    <x v="9"/>
    <x v="12"/>
    <x v="16"/>
    <x v="0"/>
    <n v="75000"/>
    <x v="0"/>
    <n v="0"/>
    <x v="0"/>
    <n v="0"/>
  </r>
  <r>
    <d v="2021-04-20T00:00:00"/>
    <x v="1"/>
    <x v="3"/>
    <x v="0"/>
    <x v="0"/>
    <x v="9"/>
    <s v="Pago de Uniformes (Talla Pequeña)"/>
    <n v="111000"/>
    <x v="0"/>
    <x v="9"/>
    <x v="12"/>
    <x v="16"/>
    <x v="0"/>
    <n v="111000"/>
    <x v="0"/>
    <n v="0"/>
    <x v="0"/>
    <n v="0"/>
  </r>
  <r>
    <d v="2021-04-20T00:00:00"/>
    <x v="1"/>
    <x v="3"/>
    <x v="0"/>
    <x v="0"/>
    <x v="9"/>
    <s v="Pago de Vestido de Baño (Varon)"/>
    <n v="41000"/>
    <x v="0"/>
    <x v="9"/>
    <x v="12"/>
    <x v="16"/>
    <x v="0"/>
    <n v="41000"/>
    <x v="0"/>
    <n v="0"/>
    <x v="0"/>
    <n v="0"/>
  </r>
  <r>
    <d v="2021-04-20T00:00:00"/>
    <x v="1"/>
    <x v="3"/>
    <x v="0"/>
    <x v="0"/>
    <x v="9"/>
    <s v="Pago de Uniformes (Talla Grande)"/>
    <n v="210000"/>
    <x v="0"/>
    <x v="9"/>
    <x v="4"/>
    <x v="4"/>
    <x v="0"/>
    <n v="210000"/>
    <x v="0"/>
    <n v="0"/>
    <x v="0"/>
    <n v="0"/>
  </r>
  <r>
    <d v="2021-04-20T00:00:00"/>
    <x v="1"/>
    <x v="3"/>
    <x v="0"/>
    <x v="0"/>
    <x v="9"/>
    <s v="Pago de Vestido de Baño (Varon)"/>
    <n v="52000"/>
    <x v="0"/>
    <x v="9"/>
    <x v="4"/>
    <x v="4"/>
    <x v="0"/>
    <n v="52000"/>
    <x v="0"/>
    <n v="0"/>
    <x v="0"/>
    <n v="0"/>
  </r>
  <r>
    <d v="2021-04-20T00:00:00"/>
    <x v="1"/>
    <x v="3"/>
    <x v="0"/>
    <x v="0"/>
    <x v="9"/>
    <s v="Pago de Uniformes (Talla Grande)"/>
    <n v="210000"/>
    <x v="0"/>
    <x v="9"/>
    <x v="14"/>
    <x v="19"/>
    <x v="0"/>
    <n v="210000"/>
    <x v="0"/>
    <n v="0"/>
    <x v="0"/>
    <n v="0"/>
  </r>
  <r>
    <d v="2021-04-20T00:00:00"/>
    <x v="1"/>
    <x v="3"/>
    <x v="0"/>
    <x v="0"/>
    <x v="9"/>
    <s v="Pago de Vestido de Baño (Varon)"/>
    <n v="52000"/>
    <x v="0"/>
    <x v="9"/>
    <x v="14"/>
    <x v="19"/>
    <x v="0"/>
    <n v="52000"/>
    <x v="0"/>
    <n v="0"/>
    <x v="0"/>
    <n v="0"/>
  </r>
  <r>
    <d v="2021-04-20T00:00:00"/>
    <x v="1"/>
    <x v="3"/>
    <x v="0"/>
    <x v="0"/>
    <x v="9"/>
    <s v="Pago de Uniformes (Talla Grande)"/>
    <n v="24000"/>
    <x v="0"/>
    <x v="9"/>
    <x v="15"/>
    <x v="21"/>
    <x v="0"/>
    <n v="24000"/>
    <x v="0"/>
    <n v="0"/>
    <x v="0"/>
    <n v="0"/>
  </r>
  <r>
    <d v="2021-04-20T00:00:00"/>
    <x v="1"/>
    <x v="3"/>
    <x v="0"/>
    <x v="0"/>
    <x v="9"/>
    <s v="Pago de Vestido de Baño (Dama)"/>
    <n v="109000"/>
    <x v="0"/>
    <x v="9"/>
    <x v="15"/>
    <x v="21"/>
    <x v="0"/>
    <n v="109000"/>
    <x v="0"/>
    <n v="0"/>
    <x v="0"/>
    <n v="0"/>
  </r>
  <r>
    <d v="2021-04-20T00:00:00"/>
    <x v="1"/>
    <x v="3"/>
    <x v="0"/>
    <x v="0"/>
    <x v="9"/>
    <s v="Pago de Vestido de Baño (Dama)"/>
    <n v="76000"/>
    <x v="0"/>
    <x v="9"/>
    <x v="15"/>
    <x v="21"/>
    <x v="0"/>
    <n v="76000"/>
    <x v="0"/>
    <n v="0"/>
    <x v="0"/>
    <n v="0"/>
  </r>
  <r>
    <d v="2021-04-20T00:00:00"/>
    <x v="1"/>
    <x v="3"/>
    <x v="0"/>
    <x v="0"/>
    <x v="9"/>
    <s v="Pago de Vestido de Baño (Dama)"/>
    <n v="40000"/>
    <x v="0"/>
    <x v="9"/>
    <x v="15"/>
    <x v="21"/>
    <x v="0"/>
    <n v="40000"/>
    <x v="0"/>
    <n v="0"/>
    <x v="0"/>
    <n v="0"/>
  </r>
  <r>
    <d v="2021-04-20T00:00:00"/>
    <x v="1"/>
    <x v="3"/>
    <x v="0"/>
    <x v="0"/>
    <x v="9"/>
    <s v="Pago de Uniformes (Talla Pequeña)"/>
    <n v="58300"/>
    <x v="0"/>
    <x v="9"/>
    <x v="21"/>
    <x v="27"/>
    <x v="0"/>
    <n v="58300"/>
    <x v="0"/>
    <n v="0"/>
    <x v="0"/>
    <n v="0"/>
  </r>
  <r>
    <d v="2021-04-20T00:00:00"/>
    <x v="1"/>
    <x v="3"/>
    <x v="0"/>
    <x v="0"/>
    <x v="9"/>
    <s v="Pago de Uniformes (Talla Pequeña)"/>
    <n v="116700"/>
    <x v="0"/>
    <x v="9"/>
    <x v="21"/>
    <x v="27"/>
    <x v="0"/>
    <n v="116700"/>
    <x v="0"/>
    <n v="0"/>
    <x v="0"/>
    <n v="0"/>
  </r>
  <r>
    <d v="2021-04-20T00:00:00"/>
    <x v="1"/>
    <x v="3"/>
    <x v="0"/>
    <x v="0"/>
    <x v="9"/>
    <s v="Pago de Vestido de Baño (Varon)"/>
    <n v="52000"/>
    <x v="0"/>
    <x v="9"/>
    <x v="21"/>
    <x v="27"/>
    <x v="0"/>
    <n v="52000"/>
    <x v="0"/>
    <n v="0"/>
    <x v="0"/>
    <n v="0"/>
  </r>
  <r>
    <d v="2021-04-20T00:00:00"/>
    <x v="1"/>
    <x v="3"/>
    <x v="0"/>
    <x v="0"/>
    <x v="9"/>
    <s v="Pago de Uniformes (Talla Pequeña)"/>
    <n v="175000"/>
    <x v="0"/>
    <x v="9"/>
    <x v="20"/>
    <x v="13"/>
    <x v="0"/>
    <n v="175000"/>
    <x v="0"/>
    <n v="0"/>
    <x v="0"/>
    <n v="0"/>
  </r>
  <r>
    <d v="2021-04-20T00:00:00"/>
    <x v="1"/>
    <x v="3"/>
    <x v="0"/>
    <x v="0"/>
    <x v="9"/>
    <s v="Pago de Vestido de Baño (Varon)"/>
    <n v="52000"/>
    <x v="0"/>
    <x v="9"/>
    <x v="20"/>
    <x v="13"/>
    <x v="0"/>
    <n v="52000"/>
    <x v="0"/>
    <n v="0"/>
    <x v="0"/>
    <n v="0"/>
  </r>
  <r>
    <d v="2021-04-20T00:00:00"/>
    <x v="1"/>
    <x v="3"/>
    <x v="0"/>
    <x v="0"/>
    <x v="9"/>
    <s v="Pago de Uniformes (Talla Pequeña)"/>
    <n v="195000"/>
    <x v="0"/>
    <x v="9"/>
    <x v="7"/>
    <x v="7"/>
    <x v="0"/>
    <n v="195000"/>
    <x v="0"/>
    <n v="0"/>
    <x v="0"/>
    <n v="0"/>
  </r>
  <r>
    <d v="2021-04-20T00:00:00"/>
    <x v="1"/>
    <x v="3"/>
    <x v="0"/>
    <x v="0"/>
    <x v="9"/>
    <s v="Pago de Uniformes (Talla Pequeña)"/>
    <n v="195000"/>
    <x v="0"/>
    <x v="9"/>
    <x v="5"/>
    <x v="5"/>
    <x v="0"/>
    <n v="195000"/>
    <x v="0"/>
    <n v="0"/>
    <x v="0"/>
    <n v="0"/>
  </r>
  <r>
    <d v="2021-04-21T00:00:00"/>
    <x v="1"/>
    <x v="3"/>
    <x v="0"/>
    <x v="0"/>
    <x v="9"/>
    <s v="Pago de Vestido de Baño (Dama)"/>
    <n v="94000"/>
    <x v="0"/>
    <x v="9"/>
    <x v="5"/>
    <x v="5"/>
    <x v="0"/>
    <n v="94000"/>
    <x v="0"/>
    <n v="0"/>
    <x v="0"/>
    <n v="0"/>
  </r>
  <r>
    <d v="2021-04-21T00:00:00"/>
    <x v="1"/>
    <x v="3"/>
    <x v="1"/>
    <x v="0"/>
    <x v="9"/>
    <s v="Abono Uniformes"/>
    <n v="-500000"/>
    <x v="0"/>
    <x v="9"/>
    <x v="0"/>
    <x v="0"/>
    <x v="0"/>
    <n v="-500000"/>
    <x v="0"/>
    <n v="0"/>
    <x v="0"/>
    <n v="0"/>
  </r>
  <r>
    <d v="2021-04-21T00:00:00"/>
    <x v="1"/>
    <x v="3"/>
    <x v="1"/>
    <x v="0"/>
    <x v="21"/>
    <s v="Pago Refrigerios InterClubes Infantil"/>
    <n v="-200000"/>
    <x v="0"/>
    <x v="21"/>
    <x v="0"/>
    <x v="0"/>
    <x v="0"/>
    <n v="-200000"/>
    <x v="0"/>
    <n v="0"/>
    <x v="0"/>
    <n v="0"/>
  </r>
  <r>
    <d v="2021-04-30T00:00:00"/>
    <x v="1"/>
    <x v="3"/>
    <x v="1"/>
    <x v="0"/>
    <x v="7"/>
    <s v="Pago Nomina (ABR)"/>
    <n v="-400000"/>
    <x v="0"/>
    <x v="7"/>
    <x v="8"/>
    <x v="9"/>
    <x v="0"/>
    <n v="-400000"/>
    <x v="0"/>
    <n v="0"/>
    <x v="0"/>
    <n v="0"/>
  </r>
  <r>
    <d v="2021-04-30T00:00:00"/>
    <x v="1"/>
    <x v="3"/>
    <x v="1"/>
    <x v="0"/>
    <x v="7"/>
    <s v="Pago Nomina (ABR)"/>
    <n v="-600000"/>
    <x v="0"/>
    <x v="7"/>
    <x v="16"/>
    <x v="22"/>
    <x v="0"/>
    <n v="-600000"/>
    <x v="0"/>
    <n v="0"/>
    <x v="0"/>
    <n v="0"/>
  </r>
  <r>
    <d v="2021-04-30T00:00:00"/>
    <x v="1"/>
    <x v="3"/>
    <x v="1"/>
    <x v="0"/>
    <x v="7"/>
    <s v="Pago Nomina (ABR)"/>
    <n v="-900000"/>
    <x v="0"/>
    <x v="7"/>
    <x v="24"/>
    <x v="30"/>
    <x v="0"/>
    <n v="-900000"/>
    <x v="0"/>
    <n v="0"/>
    <x v="0"/>
    <n v="0"/>
  </r>
  <r>
    <d v="2021-04-30T00:00:00"/>
    <x v="1"/>
    <x v="3"/>
    <x v="1"/>
    <x v="0"/>
    <x v="11"/>
    <s v="Pago Coach Deportiva"/>
    <n v="-100000"/>
    <x v="0"/>
    <x v="11"/>
    <x v="0"/>
    <x v="0"/>
    <x v="0"/>
    <n v="-100000"/>
    <x v="0"/>
    <n v="0"/>
    <x v="0"/>
    <n v="0"/>
  </r>
  <r>
    <d v="2021-04-30T00:00:00"/>
    <x v="1"/>
    <x v="3"/>
    <x v="1"/>
    <x v="0"/>
    <x v="18"/>
    <s v="Gastos Financieros por Transferencia a otros bancos"/>
    <n v="-8179"/>
    <x v="0"/>
    <x v="18"/>
    <x v="0"/>
    <x v="0"/>
    <x v="0"/>
    <n v="-8179"/>
    <x v="0"/>
    <n v="0"/>
    <x v="0"/>
    <n v="0"/>
  </r>
  <r>
    <d v="2021-04-30T00:00:00"/>
    <x v="1"/>
    <x v="3"/>
    <x v="1"/>
    <x v="0"/>
    <x v="18"/>
    <s v="Pago Cuota de Manejo Davivienda (ABR)"/>
    <n v="-2000"/>
    <x v="0"/>
    <x v="18"/>
    <x v="0"/>
    <x v="0"/>
    <x v="0"/>
    <n v="-2000"/>
    <x v="0"/>
    <n v="0"/>
    <x v="0"/>
    <n v="0"/>
  </r>
  <r>
    <d v="2021-05-01T00:00:00"/>
    <x v="1"/>
    <x v="4"/>
    <x v="0"/>
    <x v="4"/>
    <x v="3"/>
    <s v="Beca Resultados 2019 (100%) (MAY)"/>
    <n v="155000"/>
    <x v="4"/>
    <x v="3"/>
    <x v="3"/>
    <x v="3"/>
    <x v="1"/>
    <n v="0"/>
    <x v="0"/>
    <n v="0"/>
    <x v="0"/>
    <n v="0"/>
  </r>
  <r>
    <d v="2021-05-01T00:00:00"/>
    <x v="1"/>
    <x v="4"/>
    <x v="0"/>
    <x v="4"/>
    <x v="3"/>
    <s v="Beca Resultados 2019 (100%) (MAY)"/>
    <n v="155000"/>
    <x v="4"/>
    <x v="3"/>
    <x v="3"/>
    <x v="12"/>
    <x v="1"/>
    <n v="0"/>
    <x v="0"/>
    <n v="0"/>
    <x v="0"/>
    <n v="0"/>
  </r>
  <r>
    <d v="2021-05-01T00:00:00"/>
    <x v="1"/>
    <x v="4"/>
    <x v="0"/>
    <x v="4"/>
    <x v="3"/>
    <s v="Beca Resultados 2019 (100%) (MAY)"/>
    <n v="155000"/>
    <x v="4"/>
    <x v="3"/>
    <x v="5"/>
    <x v="8"/>
    <x v="1"/>
    <n v="0"/>
    <x v="0"/>
    <n v="0"/>
    <x v="0"/>
    <n v="0"/>
  </r>
  <r>
    <d v="2021-05-01T00:00:00"/>
    <x v="1"/>
    <x v="4"/>
    <x v="0"/>
    <x v="0"/>
    <x v="3"/>
    <s v="Pago Mensualidad Formacion (80%) (MAY)"/>
    <n v="84000"/>
    <x v="0"/>
    <x v="3"/>
    <x v="1"/>
    <x v="1"/>
    <x v="0"/>
    <n v="84000"/>
    <x v="0"/>
    <n v="0"/>
    <x v="0"/>
    <n v="0"/>
  </r>
  <r>
    <d v="2021-05-01T00:00:00"/>
    <x v="1"/>
    <x v="4"/>
    <x v="0"/>
    <x v="4"/>
    <x v="3"/>
    <s v="Beca Hermandad 2020 (20%) (MAY)"/>
    <n v="21000"/>
    <x v="4"/>
    <x v="3"/>
    <x v="1"/>
    <x v="1"/>
    <x v="1"/>
    <n v="0"/>
    <x v="0"/>
    <n v="0"/>
    <x v="0"/>
    <n v="0"/>
  </r>
  <r>
    <d v="2021-05-01T00:00:00"/>
    <x v="1"/>
    <x v="4"/>
    <x v="0"/>
    <x v="0"/>
    <x v="3"/>
    <s v="Pago Mensualidad Alto Rendimiento (100%) (MAY)"/>
    <n v="155000"/>
    <x v="0"/>
    <x v="3"/>
    <x v="20"/>
    <x v="13"/>
    <x v="0"/>
    <n v="155000"/>
    <x v="0"/>
    <n v="0"/>
    <x v="0"/>
    <n v="0"/>
  </r>
  <r>
    <d v="2021-05-01T00:00:00"/>
    <x v="1"/>
    <x v="4"/>
    <x v="0"/>
    <x v="0"/>
    <x v="3"/>
    <s v="Pago Mensualidad Alto Rendimiento (100%) (MAY)"/>
    <n v="155000"/>
    <x v="0"/>
    <x v="3"/>
    <x v="21"/>
    <x v="27"/>
    <x v="0"/>
    <n v="155000"/>
    <x v="0"/>
    <n v="0"/>
    <x v="0"/>
    <n v="0"/>
  </r>
  <r>
    <d v="2021-05-01T00:00:00"/>
    <x v="1"/>
    <x v="4"/>
    <x v="0"/>
    <x v="0"/>
    <x v="3"/>
    <s v="Pago Mensualidad Formacion (80%) (MAY)"/>
    <n v="84000"/>
    <x v="0"/>
    <x v="3"/>
    <x v="4"/>
    <x v="11"/>
    <x v="0"/>
    <n v="84000"/>
    <x v="0"/>
    <n v="0"/>
    <x v="0"/>
    <n v="0"/>
  </r>
  <r>
    <d v="2021-05-01T00:00:00"/>
    <x v="1"/>
    <x v="4"/>
    <x v="0"/>
    <x v="4"/>
    <x v="3"/>
    <s v="Beca Hermandad 2020 (20%) (MAY)"/>
    <n v="21000"/>
    <x v="4"/>
    <x v="3"/>
    <x v="4"/>
    <x v="11"/>
    <x v="1"/>
    <n v="0"/>
    <x v="0"/>
    <n v="0"/>
    <x v="0"/>
    <n v="0"/>
  </r>
  <r>
    <d v="2021-05-01T00:00:00"/>
    <x v="1"/>
    <x v="4"/>
    <x v="0"/>
    <x v="0"/>
    <x v="3"/>
    <s v="Pago Mensualidad Alto Rendimiento (100%) (MAY)"/>
    <n v="155000"/>
    <x v="0"/>
    <x v="3"/>
    <x v="4"/>
    <x v="4"/>
    <x v="0"/>
    <n v="155000"/>
    <x v="0"/>
    <n v="0"/>
    <x v="0"/>
    <n v="0"/>
  </r>
  <r>
    <d v="2021-05-01T00:00:00"/>
    <x v="1"/>
    <x v="4"/>
    <x v="0"/>
    <x v="0"/>
    <x v="3"/>
    <s v="Pago Mensualidad Alto Rendimiento (100%) (MAY)"/>
    <n v="155000"/>
    <x v="0"/>
    <x v="3"/>
    <x v="25"/>
    <x v="31"/>
    <x v="0"/>
    <n v="155000"/>
    <x v="0"/>
    <n v="0"/>
    <x v="0"/>
    <n v="0"/>
  </r>
  <r>
    <d v="2021-05-01T00:00:00"/>
    <x v="1"/>
    <x v="4"/>
    <x v="0"/>
    <x v="0"/>
    <x v="3"/>
    <s v="Pago Mensualidad Formacion (80%) (MAY)"/>
    <n v="84000"/>
    <x v="0"/>
    <x v="3"/>
    <x v="14"/>
    <x v="18"/>
    <x v="0"/>
    <n v="84000"/>
    <x v="0"/>
    <n v="0"/>
    <x v="0"/>
    <n v="0"/>
  </r>
  <r>
    <d v="2021-05-01T00:00:00"/>
    <x v="1"/>
    <x v="4"/>
    <x v="0"/>
    <x v="4"/>
    <x v="3"/>
    <s v="Beca Hermandad 2020 (20%) (MAY)"/>
    <n v="21000"/>
    <x v="4"/>
    <x v="3"/>
    <x v="14"/>
    <x v="18"/>
    <x v="1"/>
    <n v="0"/>
    <x v="0"/>
    <n v="0"/>
    <x v="0"/>
    <n v="0"/>
  </r>
  <r>
    <d v="2021-05-01T00:00:00"/>
    <x v="1"/>
    <x v="4"/>
    <x v="0"/>
    <x v="0"/>
    <x v="3"/>
    <s v="Pago Mensualidad Formacion (80%) (MAY)"/>
    <n v="84000"/>
    <x v="0"/>
    <x v="3"/>
    <x v="20"/>
    <x v="14"/>
    <x v="0"/>
    <n v="84000"/>
    <x v="0"/>
    <n v="0"/>
    <x v="0"/>
    <n v="0"/>
  </r>
  <r>
    <d v="2021-05-01T00:00:00"/>
    <x v="1"/>
    <x v="4"/>
    <x v="0"/>
    <x v="4"/>
    <x v="3"/>
    <s v="Beca Hermandad 2020 (20%) (MAY)"/>
    <n v="21000"/>
    <x v="4"/>
    <x v="3"/>
    <x v="20"/>
    <x v="14"/>
    <x v="1"/>
    <n v="0"/>
    <x v="0"/>
    <n v="0"/>
    <x v="0"/>
    <n v="0"/>
  </r>
  <r>
    <d v="2021-05-01T00:00:00"/>
    <x v="1"/>
    <x v="4"/>
    <x v="0"/>
    <x v="0"/>
    <x v="3"/>
    <s v="Pago Mensualidad Formacion (100%) (MAY)"/>
    <n v="105000"/>
    <x v="0"/>
    <x v="3"/>
    <x v="11"/>
    <x v="15"/>
    <x v="0"/>
    <n v="105000"/>
    <x v="0"/>
    <n v="0"/>
    <x v="0"/>
    <n v="0"/>
  </r>
  <r>
    <d v="2021-05-01T00:00:00"/>
    <x v="1"/>
    <x v="4"/>
    <x v="0"/>
    <x v="0"/>
    <x v="3"/>
    <s v="Pago Mensualidad Formacion (80%) (MAY)"/>
    <n v="84000"/>
    <x v="0"/>
    <x v="3"/>
    <x v="15"/>
    <x v="20"/>
    <x v="0"/>
    <n v="84000"/>
    <x v="0"/>
    <n v="0"/>
    <x v="0"/>
    <n v="0"/>
  </r>
  <r>
    <d v="2021-05-01T00:00:00"/>
    <x v="1"/>
    <x v="4"/>
    <x v="0"/>
    <x v="4"/>
    <x v="3"/>
    <s v="Beca Hermandad 2020 (20%) (MAY)"/>
    <n v="21000"/>
    <x v="4"/>
    <x v="3"/>
    <x v="15"/>
    <x v="20"/>
    <x v="1"/>
    <n v="0"/>
    <x v="0"/>
    <n v="0"/>
    <x v="0"/>
    <n v="0"/>
  </r>
  <r>
    <d v="2021-05-01T00:00:00"/>
    <x v="1"/>
    <x v="4"/>
    <x v="0"/>
    <x v="0"/>
    <x v="3"/>
    <s v="Pago Mensualidad Formacion (80%) (MAY)"/>
    <n v="84000"/>
    <x v="0"/>
    <x v="3"/>
    <x v="25"/>
    <x v="32"/>
    <x v="0"/>
    <n v="84000"/>
    <x v="0"/>
    <n v="0"/>
    <x v="0"/>
    <n v="0"/>
  </r>
  <r>
    <d v="2021-05-01T00:00:00"/>
    <x v="1"/>
    <x v="4"/>
    <x v="0"/>
    <x v="4"/>
    <x v="3"/>
    <s v="Beca Hermandad 2020 (20%) (MAY)"/>
    <n v="21000"/>
    <x v="4"/>
    <x v="3"/>
    <x v="25"/>
    <x v="32"/>
    <x v="1"/>
    <n v="0"/>
    <x v="0"/>
    <n v="0"/>
    <x v="0"/>
    <n v="0"/>
  </r>
  <r>
    <d v="2021-05-01T00:00:00"/>
    <x v="1"/>
    <x v="4"/>
    <x v="0"/>
    <x v="0"/>
    <x v="3"/>
    <s v="Pago Mensualidad Alto Rendimiento (100%) (MAY)"/>
    <n v="155000"/>
    <x v="0"/>
    <x v="3"/>
    <x v="12"/>
    <x v="16"/>
    <x v="0"/>
    <n v="155000"/>
    <x v="0"/>
    <n v="0"/>
    <x v="0"/>
    <n v="0"/>
  </r>
  <r>
    <d v="2021-05-01T00:00:00"/>
    <x v="1"/>
    <x v="4"/>
    <x v="0"/>
    <x v="0"/>
    <x v="3"/>
    <s v="Pago Mensualidad Alto Rendimiento (100%) (MAY)"/>
    <n v="155000"/>
    <x v="0"/>
    <x v="3"/>
    <x v="14"/>
    <x v="19"/>
    <x v="0"/>
    <n v="155000"/>
    <x v="0"/>
    <n v="0"/>
    <x v="0"/>
    <n v="0"/>
  </r>
  <r>
    <d v="2021-05-01T00:00:00"/>
    <x v="1"/>
    <x v="4"/>
    <x v="0"/>
    <x v="0"/>
    <x v="3"/>
    <s v="Pago Mensualidad Formacion (100%) (MAY)"/>
    <n v="105000"/>
    <x v="0"/>
    <x v="3"/>
    <x v="9"/>
    <x v="10"/>
    <x v="0"/>
    <n v="105000"/>
    <x v="0"/>
    <n v="0"/>
    <x v="0"/>
    <n v="0"/>
  </r>
  <r>
    <d v="2021-05-01T00:00:00"/>
    <x v="1"/>
    <x v="4"/>
    <x v="0"/>
    <x v="0"/>
    <x v="3"/>
    <s v="Pago Mensualidad Formacion (100%) (MAY)"/>
    <n v="105000"/>
    <x v="0"/>
    <x v="3"/>
    <x v="7"/>
    <x v="7"/>
    <x v="0"/>
    <n v="105000"/>
    <x v="0"/>
    <n v="0"/>
    <x v="0"/>
    <n v="0"/>
  </r>
  <r>
    <d v="2021-05-01T00:00:00"/>
    <x v="1"/>
    <x v="4"/>
    <x v="0"/>
    <x v="0"/>
    <x v="3"/>
    <s v="Pago Mensualidad Alto Rendimiento (100%) (MAY)"/>
    <n v="155000"/>
    <x v="0"/>
    <x v="3"/>
    <x v="15"/>
    <x v="21"/>
    <x v="0"/>
    <n v="155000"/>
    <x v="0"/>
    <n v="0"/>
    <x v="0"/>
    <n v="0"/>
  </r>
  <r>
    <d v="2021-05-31T00:00:00"/>
    <x v="1"/>
    <x v="4"/>
    <x v="1"/>
    <x v="0"/>
    <x v="7"/>
    <s v="Pago Nomina (MAY)"/>
    <n v="-300000"/>
    <x v="0"/>
    <x v="7"/>
    <x v="8"/>
    <x v="9"/>
    <x v="0"/>
    <n v="-300000"/>
    <x v="0"/>
    <n v="0"/>
    <x v="0"/>
    <n v="0"/>
  </r>
  <r>
    <d v="2021-05-31T00:00:00"/>
    <x v="1"/>
    <x v="4"/>
    <x v="1"/>
    <x v="0"/>
    <x v="7"/>
    <s v="Pago Nomina (MAY)"/>
    <n v="-600000"/>
    <x v="0"/>
    <x v="7"/>
    <x v="16"/>
    <x v="22"/>
    <x v="0"/>
    <n v="-600000"/>
    <x v="0"/>
    <n v="0"/>
    <x v="0"/>
    <n v="0"/>
  </r>
  <r>
    <d v="2021-05-31T00:00:00"/>
    <x v="1"/>
    <x v="4"/>
    <x v="1"/>
    <x v="0"/>
    <x v="7"/>
    <s v="Pago Nomina (MAY)"/>
    <n v="-400000"/>
    <x v="0"/>
    <x v="7"/>
    <x v="24"/>
    <x v="30"/>
    <x v="0"/>
    <n v="-400000"/>
    <x v="0"/>
    <n v="0"/>
    <x v="0"/>
    <n v="0"/>
  </r>
  <r>
    <d v="2021-06-01T00:00:00"/>
    <x v="1"/>
    <x v="5"/>
    <x v="0"/>
    <x v="4"/>
    <x v="3"/>
    <s v="Beca Resultados 2019 (100%) (JUN)"/>
    <n v="155000"/>
    <x v="4"/>
    <x v="3"/>
    <x v="3"/>
    <x v="3"/>
    <x v="1"/>
    <n v="0"/>
    <x v="0"/>
    <n v="0"/>
    <x v="0"/>
    <n v="0"/>
  </r>
  <r>
    <d v="2021-06-01T00:00:00"/>
    <x v="1"/>
    <x v="5"/>
    <x v="0"/>
    <x v="4"/>
    <x v="3"/>
    <s v="Beca Resultados 2019 (100%) (JUN)"/>
    <n v="155000"/>
    <x v="4"/>
    <x v="3"/>
    <x v="3"/>
    <x v="12"/>
    <x v="1"/>
    <n v="0"/>
    <x v="0"/>
    <n v="0"/>
    <x v="0"/>
    <n v="0"/>
  </r>
  <r>
    <d v="2021-06-01T00:00:00"/>
    <x v="1"/>
    <x v="5"/>
    <x v="0"/>
    <x v="4"/>
    <x v="3"/>
    <s v="Beca Resultados 2019 (100%) (JUN)"/>
    <n v="155000"/>
    <x v="4"/>
    <x v="3"/>
    <x v="5"/>
    <x v="8"/>
    <x v="1"/>
    <n v="0"/>
    <x v="0"/>
    <n v="0"/>
    <x v="0"/>
    <n v="0"/>
  </r>
  <r>
    <d v="2021-06-01T00:00:00"/>
    <x v="1"/>
    <x v="5"/>
    <x v="0"/>
    <x v="0"/>
    <x v="3"/>
    <s v="Pago Mensualidad Alto Rendimiento (50%) (JUN)"/>
    <n v="77500"/>
    <x v="0"/>
    <x v="3"/>
    <x v="17"/>
    <x v="23"/>
    <x v="0"/>
    <n v="77500"/>
    <x v="0"/>
    <n v="0"/>
    <x v="0"/>
    <n v="0"/>
  </r>
  <r>
    <d v="2021-06-01T00:00:00"/>
    <x v="1"/>
    <x v="5"/>
    <x v="0"/>
    <x v="8"/>
    <x v="3"/>
    <s v="Descuento por Excusa Medica (50%) (JUN)"/>
    <n v="77500"/>
    <x v="8"/>
    <x v="3"/>
    <x v="17"/>
    <x v="23"/>
    <x v="1"/>
    <n v="0"/>
    <x v="0"/>
    <n v="0"/>
    <x v="0"/>
    <n v="0"/>
  </r>
  <r>
    <d v="2021-06-01T00:00:00"/>
    <x v="1"/>
    <x v="5"/>
    <x v="0"/>
    <x v="0"/>
    <x v="3"/>
    <s v="Pago Mensualidad Alto Rendimiento (100%) (JUN)"/>
    <n v="155000"/>
    <x v="0"/>
    <x v="3"/>
    <x v="20"/>
    <x v="13"/>
    <x v="0"/>
    <n v="155000"/>
    <x v="0"/>
    <n v="0"/>
    <x v="0"/>
    <n v="0"/>
  </r>
  <r>
    <d v="2021-06-01T00:00:00"/>
    <x v="1"/>
    <x v="5"/>
    <x v="0"/>
    <x v="0"/>
    <x v="3"/>
    <s v="Pago Mensualidad Formacion (80%) (JUN)"/>
    <n v="84000"/>
    <x v="0"/>
    <x v="3"/>
    <x v="4"/>
    <x v="11"/>
    <x v="0"/>
    <n v="84000"/>
    <x v="0"/>
    <n v="0"/>
    <x v="0"/>
    <n v="0"/>
  </r>
  <r>
    <d v="2021-06-01T00:00:00"/>
    <x v="1"/>
    <x v="5"/>
    <x v="0"/>
    <x v="4"/>
    <x v="3"/>
    <s v="Beca Hermandad 2020 (20%) (JUN)"/>
    <n v="21000"/>
    <x v="4"/>
    <x v="3"/>
    <x v="4"/>
    <x v="11"/>
    <x v="1"/>
    <n v="0"/>
    <x v="0"/>
    <n v="0"/>
    <x v="0"/>
    <n v="0"/>
  </r>
  <r>
    <d v="2021-06-01T00:00:00"/>
    <x v="1"/>
    <x v="5"/>
    <x v="0"/>
    <x v="0"/>
    <x v="3"/>
    <s v="Pago Mensualidad Alto Rendimiento (100%) (JUN)"/>
    <n v="155000"/>
    <x v="0"/>
    <x v="3"/>
    <x v="4"/>
    <x v="4"/>
    <x v="0"/>
    <n v="155000"/>
    <x v="0"/>
    <n v="0"/>
    <x v="0"/>
    <n v="0"/>
  </r>
  <r>
    <d v="2021-06-01T00:00:00"/>
    <x v="1"/>
    <x v="5"/>
    <x v="0"/>
    <x v="0"/>
    <x v="3"/>
    <s v="Pago Mensualidad Alto Rendimiento (100%) (JUN)"/>
    <n v="155000"/>
    <x v="0"/>
    <x v="3"/>
    <x v="23"/>
    <x v="33"/>
    <x v="0"/>
    <n v="155000"/>
    <x v="0"/>
    <n v="0"/>
    <x v="0"/>
    <n v="0"/>
  </r>
  <r>
    <d v="2021-06-01T00:00:00"/>
    <x v="1"/>
    <x v="5"/>
    <x v="0"/>
    <x v="0"/>
    <x v="3"/>
    <s v="Pago Mensualidad Formacion (80%) (JUN)"/>
    <n v="84000"/>
    <x v="0"/>
    <x v="3"/>
    <x v="14"/>
    <x v="18"/>
    <x v="0"/>
    <n v="84000"/>
    <x v="0"/>
    <n v="0"/>
    <x v="0"/>
    <n v="0"/>
  </r>
  <r>
    <d v="2021-06-01T00:00:00"/>
    <x v="1"/>
    <x v="5"/>
    <x v="0"/>
    <x v="4"/>
    <x v="3"/>
    <s v="Beca Hermandad 2020 (20%) (JUN)"/>
    <n v="21000"/>
    <x v="4"/>
    <x v="3"/>
    <x v="14"/>
    <x v="18"/>
    <x v="1"/>
    <n v="0"/>
    <x v="0"/>
    <n v="0"/>
    <x v="0"/>
    <n v="0"/>
  </r>
  <r>
    <d v="2021-06-01T00:00:00"/>
    <x v="1"/>
    <x v="5"/>
    <x v="0"/>
    <x v="0"/>
    <x v="3"/>
    <s v="Pago Mensualidad Formacion (80%) (JUN)"/>
    <n v="84000"/>
    <x v="0"/>
    <x v="3"/>
    <x v="20"/>
    <x v="14"/>
    <x v="0"/>
    <n v="84000"/>
    <x v="0"/>
    <n v="0"/>
    <x v="0"/>
    <n v="0"/>
  </r>
  <r>
    <d v="2021-06-01T00:00:00"/>
    <x v="1"/>
    <x v="5"/>
    <x v="0"/>
    <x v="4"/>
    <x v="3"/>
    <s v="Beca Hermandad 2020 (20%) (JUN)"/>
    <n v="21000"/>
    <x v="4"/>
    <x v="3"/>
    <x v="20"/>
    <x v="14"/>
    <x v="1"/>
    <n v="0"/>
    <x v="0"/>
    <n v="0"/>
    <x v="0"/>
    <n v="0"/>
  </r>
  <r>
    <d v="2021-06-01T00:00:00"/>
    <x v="1"/>
    <x v="5"/>
    <x v="0"/>
    <x v="0"/>
    <x v="3"/>
    <s v="Pago Mensualidad Formacion (80%) (JUN)"/>
    <n v="84000"/>
    <x v="0"/>
    <x v="3"/>
    <x v="15"/>
    <x v="20"/>
    <x v="0"/>
    <n v="84000"/>
    <x v="0"/>
    <n v="0"/>
    <x v="0"/>
    <n v="0"/>
  </r>
  <r>
    <d v="2021-06-01T00:00:00"/>
    <x v="1"/>
    <x v="5"/>
    <x v="0"/>
    <x v="4"/>
    <x v="3"/>
    <s v="Beca Hermandad 2020 (20%) (JUN)"/>
    <n v="21000"/>
    <x v="4"/>
    <x v="3"/>
    <x v="15"/>
    <x v="20"/>
    <x v="1"/>
    <n v="0"/>
    <x v="0"/>
    <n v="0"/>
    <x v="0"/>
    <n v="0"/>
  </r>
  <r>
    <d v="2021-06-01T00:00:00"/>
    <x v="1"/>
    <x v="5"/>
    <x v="0"/>
    <x v="0"/>
    <x v="3"/>
    <s v="Pago Mensualidad Formacion (80%) (JUN)"/>
    <n v="84000"/>
    <x v="0"/>
    <x v="3"/>
    <x v="25"/>
    <x v="32"/>
    <x v="0"/>
    <n v="84000"/>
    <x v="0"/>
    <n v="0"/>
    <x v="0"/>
    <n v="0"/>
  </r>
  <r>
    <d v="2021-06-01T00:00:00"/>
    <x v="1"/>
    <x v="5"/>
    <x v="0"/>
    <x v="4"/>
    <x v="3"/>
    <s v="Beca Hermandad 2020 (20%) (JUN)"/>
    <n v="21000"/>
    <x v="4"/>
    <x v="3"/>
    <x v="25"/>
    <x v="32"/>
    <x v="1"/>
    <n v="0"/>
    <x v="0"/>
    <n v="0"/>
    <x v="0"/>
    <n v="0"/>
  </r>
  <r>
    <d v="2021-06-01T00:00:00"/>
    <x v="1"/>
    <x v="5"/>
    <x v="0"/>
    <x v="0"/>
    <x v="3"/>
    <s v="Pago Mensualidad Alto Rendimiento (100%) (JUN)"/>
    <n v="155000"/>
    <x v="0"/>
    <x v="3"/>
    <x v="12"/>
    <x v="16"/>
    <x v="0"/>
    <n v="155000"/>
    <x v="0"/>
    <n v="0"/>
    <x v="0"/>
    <n v="0"/>
  </r>
  <r>
    <d v="2021-06-01T00:00:00"/>
    <x v="1"/>
    <x v="5"/>
    <x v="0"/>
    <x v="0"/>
    <x v="3"/>
    <s v="Pago Mensualidad Alto Rendimiento (100%) (JUN)"/>
    <n v="155000"/>
    <x v="0"/>
    <x v="3"/>
    <x v="14"/>
    <x v="19"/>
    <x v="0"/>
    <n v="155000"/>
    <x v="0"/>
    <n v="0"/>
    <x v="0"/>
    <n v="0"/>
  </r>
  <r>
    <d v="2021-06-01T00:00:00"/>
    <x v="1"/>
    <x v="5"/>
    <x v="0"/>
    <x v="0"/>
    <x v="3"/>
    <s v="Pago Mensualidad Formacion (100%) (JUN)"/>
    <n v="105000"/>
    <x v="0"/>
    <x v="3"/>
    <x v="9"/>
    <x v="10"/>
    <x v="0"/>
    <n v="105000"/>
    <x v="0"/>
    <n v="0"/>
    <x v="0"/>
    <n v="0"/>
  </r>
  <r>
    <d v="2021-06-01T00:00:00"/>
    <x v="1"/>
    <x v="5"/>
    <x v="0"/>
    <x v="0"/>
    <x v="3"/>
    <s v="Pago Mensualidad Formacion (100%) (JUN)"/>
    <n v="105000"/>
    <x v="0"/>
    <x v="3"/>
    <x v="7"/>
    <x v="7"/>
    <x v="0"/>
    <n v="105000"/>
    <x v="0"/>
    <n v="0"/>
    <x v="0"/>
    <n v="0"/>
  </r>
  <r>
    <d v="2021-06-01T00:00:00"/>
    <x v="1"/>
    <x v="5"/>
    <x v="0"/>
    <x v="0"/>
    <x v="3"/>
    <s v="Pago Mensualidad Alto Rendimiento (100%) (JUN)"/>
    <n v="155000"/>
    <x v="0"/>
    <x v="3"/>
    <x v="15"/>
    <x v="21"/>
    <x v="0"/>
    <n v="155000"/>
    <x v="0"/>
    <n v="0"/>
    <x v="0"/>
    <n v="0"/>
  </r>
  <r>
    <d v="2021-06-01T00:00:00"/>
    <x v="1"/>
    <x v="5"/>
    <x v="0"/>
    <x v="0"/>
    <x v="17"/>
    <s v="Pago Apoyo Mensualidad Gimnasia (JUN)"/>
    <n v="25000"/>
    <x v="0"/>
    <x v="17"/>
    <x v="17"/>
    <x v="23"/>
    <x v="0"/>
    <n v="25000"/>
    <x v="0"/>
    <n v="0"/>
    <x v="0"/>
    <n v="0"/>
  </r>
  <r>
    <d v="2021-06-01T00:00:00"/>
    <x v="1"/>
    <x v="5"/>
    <x v="0"/>
    <x v="0"/>
    <x v="17"/>
    <s v="Pago Apoyo Mensualidad Gimnasia (JUN)"/>
    <n v="25000"/>
    <x v="0"/>
    <x v="17"/>
    <x v="20"/>
    <x v="13"/>
    <x v="0"/>
    <n v="25000"/>
    <x v="0"/>
    <n v="0"/>
    <x v="0"/>
    <n v="0"/>
  </r>
  <r>
    <d v="2021-06-01T00:00:00"/>
    <x v="1"/>
    <x v="5"/>
    <x v="0"/>
    <x v="0"/>
    <x v="17"/>
    <s v="Pago Apoyo Mensualidad Gimnasia (JUN)"/>
    <n v="25000"/>
    <x v="0"/>
    <x v="17"/>
    <x v="4"/>
    <x v="11"/>
    <x v="0"/>
    <n v="25000"/>
    <x v="0"/>
    <n v="0"/>
    <x v="0"/>
    <n v="0"/>
  </r>
  <r>
    <d v="2021-06-01T00:00:00"/>
    <x v="1"/>
    <x v="5"/>
    <x v="0"/>
    <x v="0"/>
    <x v="17"/>
    <s v="Pago Apoyo Mensualidad Gimnasia (JUN)"/>
    <n v="25000"/>
    <x v="0"/>
    <x v="17"/>
    <x v="4"/>
    <x v="4"/>
    <x v="0"/>
    <n v="25000"/>
    <x v="0"/>
    <n v="0"/>
    <x v="0"/>
    <n v="0"/>
  </r>
  <r>
    <d v="2021-06-01T00:00:00"/>
    <x v="1"/>
    <x v="5"/>
    <x v="0"/>
    <x v="0"/>
    <x v="17"/>
    <s v="Pago Apoyo Mensualidad Gimnasia (JUN)"/>
    <n v="25000"/>
    <x v="0"/>
    <x v="17"/>
    <x v="25"/>
    <x v="31"/>
    <x v="0"/>
    <n v="25000"/>
    <x v="0"/>
    <n v="0"/>
    <x v="0"/>
    <n v="0"/>
  </r>
  <r>
    <d v="2021-06-01T00:00:00"/>
    <x v="1"/>
    <x v="5"/>
    <x v="0"/>
    <x v="0"/>
    <x v="17"/>
    <s v="Pago Apoyo Mensualidad Gimnasia (JUN)"/>
    <n v="25000"/>
    <x v="0"/>
    <x v="17"/>
    <x v="14"/>
    <x v="18"/>
    <x v="0"/>
    <n v="25000"/>
    <x v="0"/>
    <n v="0"/>
    <x v="0"/>
    <n v="0"/>
  </r>
  <r>
    <d v="2021-06-01T00:00:00"/>
    <x v="1"/>
    <x v="5"/>
    <x v="0"/>
    <x v="0"/>
    <x v="17"/>
    <s v="Pago Apoyo Mensualidad Gimnasia (JUN)"/>
    <n v="25000"/>
    <x v="0"/>
    <x v="17"/>
    <x v="20"/>
    <x v="14"/>
    <x v="0"/>
    <n v="25000"/>
    <x v="0"/>
    <n v="0"/>
    <x v="0"/>
    <n v="0"/>
  </r>
  <r>
    <d v="2021-06-01T00:00:00"/>
    <x v="1"/>
    <x v="5"/>
    <x v="0"/>
    <x v="0"/>
    <x v="17"/>
    <s v="Pago Apoyo Mensualidad Gimnasia (JUN)"/>
    <n v="25000"/>
    <x v="0"/>
    <x v="17"/>
    <x v="15"/>
    <x v="20"/>
    <x v="0"/>
    <n v="25000"/>
    <x v="0"/>
    <n v="0"/>
    <x v="0"/>
    <n v="0"/>
  </r>
  <r>
    <d v="2021-06-01T00:00:00"/>
    <x v="1"/>
    <x v="5"/>
    <x v="0"/>
    <x v="0"/>
    <x v="17"/>
    <s v="Pago Apoyo Mensualidad Gimnasia (JUN)"/>
    <n v="25000"/>
    <x v="0"/>
    <x v="17"/>
    <x v="25"/>
    <x v="32"/>
    <x v="0"/>
    <n v="25000"/>
    <x v="0"/>
    <n v="0"/>
    <x v="0"/>
    <n v="0"/>
  </r>
  <r>
    <d v="2021-06-01T00:00:00"/>
    <x v="1"/>
    <x v="5"/>
    <x v="0"/>
    <x v="0"/>
    <x v="17"/>
    <s v="Pago Apoyo Mensualidad Gimnasia (JUN)"/>
    <n v="25000"/>
    <x v="0"/>
    <x v="17"/>
    <x v="12"/>
    <x v="16"/>
    <x v="0"/>
    <n v="25000"/>
    <x v="0"/>
    <n v="0"/>
    <x v="0"/>
    <n v="0"/>
  </r>
  <r>
    <d v="2021-06-01T00:00:00"/>
    <x v="1"/>
    <x v="5"/>
    <x v="0"/>
    <x v="0"/>
    <x v="17"/>
    <s v="Pago Apoyo Mensualidad Gimnasia (JUN)"/>
    <n v="25000"/>
    <x v="0"/>
    <x v="17"/>
    <x v="14"/>
    <x v="19"/>
    <x v="0"/>
    <n v="25000"/>
    <x v="0"/>
    <n v="0"/>
    <x v="0"/>
    <n v="0"/>
  </r>
  <r>
    <d v="2021-06-01T00:00:00"/>
    <x v="1"/>
    <x v="5"/>
    <x v="0"/>
    <x v="0"/>
    <x v="17"/>
    <s v="Pago Apoyo Mensualidad Gimnasia (JUN)"/>
    <n v="25000"/>
    <x v="0"/>
    <x v="17"/>
    <x v="9"/>
    <x v="10"/>
    <x v="0"/>
    <n v="25000"/>
    <x v="0"/>
    <n v="0"/>
    <x v="0"/>
    <n v="0"/>
  </r>
  <r>
    <d v="2021-06-01T00:00:00"/>
    <x v="1"/>
    <x v="5"/>
    <x v="0"/>
    <x v="0"/>
    <x v="17"/>
    <s v="Pago Apoyo Mensualidad Gimnasia (JUN)"/>
    <n v="25000"/>
    <x v="0"/>
    <x v="17"/>
    <x v="7"/>
    <x v="7"/>
    <x v="0"/>
    <n v="25000"/>
    <x v="0"/>
    <n v="0"/>
    <x v="0"/>
    <n v="0"/>
  </r>
  <r>
    <d v="2021-06-01T00:00:00"/>
    <x v="1"/>
    <x v="5"/>
    <x v="0"/>
    <x v="0"/>
    <x v="17"/>
    <s v="Pago Apoyo Mensualidad Gimnasia (JUN)"/>
    <n v="25000"/>
    <x v="0"/>
    <x v="17"/>
    <x v="15"/>
    <x v="21"/>
    <x v="0"/>
    <n v="25000"/>
    <x v="0"/>
    <n v="0"/>
    <x v="0"/>
    <n v="0"/>
  </r>
  <r>
    <d v="2021-06-01T00:00:00"/>
    <x v="1"/>
    <x v="5"/>
    <x v="0"/>
    <x v="0"/>
    <x v="17"/>
    <s v="Pago Apoyo Mensualidad Gimnasia (JUN)"/>
    <n v="80000"/>
    <x v="0"/>
    <x v="17"/>
    <x v="23"/>
    <x v="29"/>
    <x v="0"/>
    <n v="80000"/>
    <x v="0"/>
    <n v="0"/>
    <x v="0"/>
    <n v="0"/>
  </r>
  <r>
    <d v="2021-06-01T00:00:00"/>
    <x v="1"/>
    <x v="5"/>
    <x v="0"/>
    <x v="0"/>
    <x v="17"/>
    <s v="Pago Apoyo Mensualidad Gimnasia (JUN)"/>
    <n v="80000"/>
    <x v="0"/>
    <x v="17"/>
    <x v="22"/>
    <x v="28"/>
    <x v="0"/>
    <n v="80000"/>
    <x v="0"/>
    <n v="0"/>
    <x v="0"/>
    <n v="0"/>
  </r>
  <r>
    <d v="2021-06-01T00:00:00"/>
    <x v="1"/>
    <x v="5"/>
    <x v="0"/>
    <x v="0"/>
    <x v="17"/>
    <s v="Pago Apoyo Mensualidad Gimnasia (JUN)"/>
    <n v="80000"/>
    <x v="0"/>
    <x v="17"/>
    <x v="0"/>
    <x v="34"/>
    <x v="0"/>
    <n v="80000"/>
    <x v="0"/>
    <n v="0"/>
    <x v="0"/>
    <n v="0"/>
  </r>
  <r>
    <d v="2021-06-20T00:00:00"/>
    <x v="1"/>
    <x v="5"/>
    <x v="0"/>
    <x v="0"/>
    <x v="9"/>
    <s v="Pago de Vestido de Baño (Dama)"/>
    <n v="94000"/>
    <x v="0"/>
    <x v="9"/>
    <x v="3"/>
    <x v="12"/>
    <x v="0"/>
    <n v="94000"/>
    <x v="0"/>
    <n v="0"/>
    <x v="0"/>
    <n v="0"/>
  </r>
  <r>
    <d v="2021-06-20T00:00:00"/>
    <x v="1"/>
    <x v="5"/>
    <x v="0"/>
    <x v="0"/>
    <x v="9"/>
    <s v="Pago de Vestido de Baño (Dama)"/>
    <n v="94000"/>
    <x v="0"/>
    <x v="9"/>
    <x v="7"/>
    <x v="7"/>
    <x v="0"/>
    <n v="94000"/>
    <x v="0"/>
    <n v="0"/>
    <x v="0"/>
    <n v="0"/>
  </r>
  <r>
    <d v="2021-06-23T00:00:00"/>
    <x v="1"/>
    <x v="5"/>
    <x v="1"/>
    <x v="0"/>
    <x v="9"/>
    <s v="Abono Vestidos de Baño Natare (22 prendas)"/>
    <n v="-1022000"/>
    <x v="0"/>
    <x v="9"/>
    <x v="0"/>
    <x v="0"/>
    <x v="0"/>
    <n v="-1022000"/>
    <x v="0"/>
    <n v="0"/>
    <x v="0"/>
    <n v="0"/>
  </r>
  <r>
    <d v="2021-06-30T00:00:00"/>
    <x v="1"/>
    <x v="5"/>
    <x v="1"/>
    <x v="0"/>
    <x v="7"/>
    <s v="Pago Nomina (JUN)"/>
    <n v="-400000"/>
    <x v="0"/>
    <x v="7"/>
    <x v="8"/>
    <x v="9"/>
    <x v="0"/>
    <n v="-400000"/>
    <x v="0"/>
    <n v="0"/>
    <x v="0"/>
    <n v="0"/>
  </r>
  <r>
    <d v="2021-06-30T00:00:00"/>
    <x v="1"/>
    <x v="5"/>
    <x v="1"/>
    <x v="0"/>
    <x v="7"/>
    <s v="Pago Nomina (JUN)"/>
    <n v="-600000"/>
    <x v="0"/>
    <x v="7"/>
    <x v="16"/>
    <x v="22"/>
    <x v="0"/>
    <n v="-600000"/>
    <x v="0"/>
    <n v="0"/>
    <x v="0"/>
    <n v="0"/>
  </r>
  <r>
    <d v="2021-06-30T00:00:00"/>
    <x v="1"/>
    <x v="5"/>
    <x v="1"/>
    <x v="0"/>
    <x v="7"/>
    <s v="Pago Nomina (JUN)"/>
    <n v="-900000"/>
    <x v="0"/>
    <x v="7"/>
    <x v="24"/>
    <x v="30"/>
    <x v="0"/>
    <n v="-900000"/>
    <x v="0"/>
    <n v="0"/>
    <x v="0"/>
    <n v="0"/>
  </r>
  <r>
    <d v="2021-06-30T00:00:00"/>
    <x v="1"/>
    <x v="5"/>
    <x v="1"/>
    <x v="0"/>
    <x v="9"/>
    <s v="Abono Uniformes"/>
    <n v="-400000"/>
    <x v="0"/>
    <x v="9"/>
    <x v="0"/>
    <x v="0"/>
    <x v="0"/>
    <n v="-400000"/>
    <x v="0"/>
    <n v="0"/>
    <x v="0"/>
    <n v="0"/>
  </r>
  <r>
    <d v="2021-06-30T00:00:00"/>
    <x v="1"/>
    <x v="5"/>
    <x v="1"/>
    <x v="0"/>
    <x v="21"/>
    <s v="Pago Inscripcion y Pruebas InterClubes 2021"/>
    <n v="-712000"/>
    <x v="0"/>
    <x v="21"/>
    <x v="0"/>
    <x v="0"/>
    <x v="0"/>
    <n v="-712000"/>
    <x v="0"/>
    <n v="0"/>
    <x v="0"/>
    <n v="0"/>
  </r>
  <r>
    <d v="2021-06-30T00:00:00"/>
    <x v="1"/>
    <x v="5"/>
    <x v="0"/>
    <x v="0"/>
    <x v="22"/>
    <s v="Pruebas InterClubes 2021 - Pereira"/>
    <n v="113000"/>
    <x v="0"/>
    <x v="22"/>
    <x v="15"/>
    <x v="21"/>
    <x v="0"/>
    <n v="113000"/>
    <x v="0"/>
    <n v="0"/>
    <x v="0"/>
    <n v="0"/>
  </r>
  <r>
    <d v="2021-06-30T00:00:00"/>
    <x v="1"/>
    <x v="5"/>
    <x v="0"/>
    <x v="0"/>
    <x v="22"/>
    <s v="Pruebas InterClubes 2021 - Pereira"/>
    <n v="74000"/>
    <x v="0"/>
    <x v="22"/>
    <x v="21"/>
    <x v="27"/>
    <x v="0"/>
    <n v="74000"/>
    <x v="0"/>
    <n v="0"/>
    <x v="0"/>
    <n v="0"/>
  </r>
  <r>
    <d v="2021-06-30T00:00:00"/>
    <x v="1"/>
    <x v="5"/>
    <x v="0"/>
    <x v="0"/>
    <x v="22"/>
    <s v="Pruebas InterClubes 2021 - Pereira"/>
    <n v="113000"/>
    <x v="0"/>
    <x v="22"/>
    <x v="4"/>
    <x v="4"/>
    <x v="0"/>
    <n v="113000"/>
    <x v="0"/>
    <n v="0"/>
    <x v="0"/>
    <n v="0"/>
  </r>
  <r>
    <d v="2021-06-30T00:00:00"/>
    <x v="1"/>
    <x v="5"/>
    <x v="0"/>
    <x v="0"/>
    <x v="22"/>
    <s v="Pruebas InterClubes 2021 - Pereira"/>
    <n v="74000"/>
    <x v="0"/>
    <x v="22"/>
    <x v="12"/>
    <x v="16"/>
    <x v="0"/>
    <n v="74000"/>
    <x v="0"/>
    <n v="0"/>
    <x v="0"/>
    <n v="0"/>
  </r>
  <r>
    <d v="2021-06-30T00:00:00"/>
    <x v="1"/>
    <x v="5"/>
    <x v="0"/>
    <x v="0"/>
    <x v="22"/>
    <s v="Pruebas InterClubes 2021 - Pereira"/>
    <n v="113000"/>
    <x v="0"/>
    <x v="22"/>
    <x v="14"/>
    <x v="19"/>
    <x v="0"/>
    <n v="113000"/>
    <x v="0"/>
    <n v="0"/>
    <x v="0"/>
    <n v="0"/>
  </r>
  <r>
    <d v="2021-06-30T00:00:00"/>
    <x v="1"/>
    <x v="5"/>
    <x v="0"/>
    <x v="0"/>
    <x v="22"/>
    <s v="Pruebas InterClubes 2021 - Pereira"/>
    <n v="74000"/>
    <x v="0"/>
    <x v="22"/>
    <x v="20"/>
    <x v="13"/>
    <x v="0"/>
    <n v="74000"/>
    <x v="0"/>
    <n v="0"/>
    <x v="0"/>
    <n v="0"/>
  </r>
  <r>
    <d v="2021-06-30T00:00:00"/>
    <x v="1"/>
    <x v="5"/>
    <x v="0"/>
    <x v="0"/>
    <x v="9"/>
    <s v="Pago de Vestido de Baño (Varon)"/>
    <n v="52000"/>
    <x v="0"/>
    <x v="9"/>
    <x v="20"/>
    <x v="13"/>
    <x v="0"/>
    <n v="52000"/>
    <x v="0"/>
    <n v="0"/>
    <x v="0"/>
    <n v="0"/>
  </r>
  <r>
    <d v="2021-06-30T00:00:00"/>
    <x v="1"/>
    <x v="5"/>
    <x v="0"/>
    <x v="0"/>
    <x v="9"/>
    <s v="Pago de Vestido de Baño (Varon)"/>
    <n v="52000"/>
    <x v="0"/>
    <x v="9"/>
    <x v="12"/>
    <x v="16"/>
    <x v="0"/>
    <n v="52000"/>
    <x v="0"/>
    <n v="0"/>
    <x v="0"/>
    <n v="0"/>
  </r>
  <r>
    <d v="2021-07-01T00:00:00"/>
    <x v="1"/>
    <x v="6"/>
    <x v="0"/>
    <x v="4"/>
    <x v="3"/>
    <s v="Beca Resultados 2019 (100%) (JUL)"/>
    <n v="155000"/>
    <x v="4"/>
    <x v="3"/>
    <x v="3"/>
    <x v="3"/>
    <x v="1"/>
    <n v="0"/>
    <x v="0"/>
    <n v="0"/>
    <x v="0"/>
    <n v="0"/>
  </r>
  <r>
    <d v="2021-07-01T00:00:00"/>
    <x v="1"/>
    <x v="6"/>
    <x v="0"/>
    <x v="4"/>
    <x v="3"/>
    <s v="Beca Resultados 2019 (100%) (JUL)"/>
    <n v="155000"/>
    <x v="4"/>
    <x v="3"/>
    <x v="3"/>
    <x v="12"/>
    <x v="1"/>
    <n v="0"/>
    <x v="0"/>
    <n v="0"/>
    <x v="0"/>
    <n v="0"/>
  </r>
  <r>
    <d v="2021-07-01T00:00:00"/>
    <x v="1"/>
    <x v="6"/>
    <x v="0"/>
    <x v="4"/>
    <x v="3"/>
    <s v="Beca Resultados 2019 (100%) (JUL)"/>
    <n v="155000"/>
    <x v="4"/>
    <x v="3"/>
    <x v="5"/>
    <x v="8"/>
    <x v="1"/>
    <n v="0"/>
    <x v="0"/>
    <n v="0"/>
    <x v="0"/>
    <n v="0"/>
  </r>
  <r>
    <d v="2021-07-01T00:00:00"/>
    <x v="1"/>
    <x v="6"/>
    <x v="0"/>
    <x v="0"/>
    <x v="3"/>
    <s v="Pago Mensualidad Alto Rendimiento (50%) (JUL)"/>
    <n v="77500"/>
    <x v="0"/>
    <x v="3"/>
    <x v="17"/>
    <x v="23"/>
    <x v="0"/>
    <n v="77500"/>
    <x v="0"/>
    <n v="0"/>
    <x v="0"/>
    <n v="0"/>
  </r>
  <r>
    <d v="2021-07-01T00:00:00"/>
    <x v="1"/>
    <x v="6"/>
    <x v="0"/>
    <x v="8"/>
    <x v="3"/>
    <s v="Descuento por Excusa Medica (50%) (JUL)"/>
    <n v="77500"/>
    <x v="8"/>
    <x v="3"/>
    <x v="17"/>
    <x v="23"/>
    <x v="1"/>
    <n v="0"/>
    <x v="0"/>
    <n v="0"/>
    <x v="0"/>
    <n v="0"/>
  </r>
  <r>
    <d v="2021-07-01T00:00:00"/>
    <x v="1"/>
    <x v="6"/>
    <x v="0"/>
    <x v="0"/>
    <x v="3"/>
    <s v="Pago Mensualidad Alto Rendimiento (100%) (JUL)"/>
    <n v="155000"/>
    <x v="0"/>
    <x v="3"/>
    <x v="20"/>
    <x v="13"/>
    <x v="0"/>
    <n v="155000"/>
    <x v="0"/>
    <n v="0"/>
    <x v="0"/>
    <n v="0"/>
  </r>
  <r>
    <d v="2021-07-01T00:00:00"/>
    <x v="1"/>
    <x v="6"/>
    <x v="0"/>
    <x v="0"/>
    <x v="3"/>
    <s v="Pago Mensualidad Alto Rendimiento (100%) (JUL)"/>
    <n v="155000"/>
    <x v="0"/>
    <x v="3"/>
    <x v="21"/>
    <x v="27"/>
    <x v="0"/>
    <n v="155000"/>
    <x v="0"/>
    <n v="0"/>
    <x v="0"/>
    <n v="0"/>
  </r>
  <r>
    <d v="2021-07-01T00:00:00"/>
    <x v="1"/>
    <x v="6"/>
    <x v="0"/>
    <x v="0"/>
    <x v="3"/>
    <s v="Pago Mensualidad Formacion (80%) (JUL)"/>
    <n v="84000"/>
    <x v="0"/>
    <x v="3"/>
    <x v="4"/>
    <x v="11"/>
    <x v="0"/>
    <n v="84000"/>
    <x v="0"/>
    <n v="0"/>
    <x v="0"/>
    <n v="0"/>
  </r>
  <r>
    <d v="2021-07-01T00:00:00"/>
    <x v="1"/>
    <x v="6"/>
    <x v="0"/>
    <x v="4"/>
    <x v="3"/>
    <s v="Beca Hermandad 2020 (20%) (JUL)"/>
    <n v="21000"/>
    <x v="4"/>
    <x v="3"/>
    <x v="4"/>
    <x v="11"/>
    <x v="1"/>
    <n v="0"/>
    <x v="0"/>
    <n v="0"/>
    <x v="0"/>
    <n v="0"/>
  </r>
  <r>
    <d v="2021-07-01T00:00:00"/>
    <x v="1"/>
    <x v="6"/>
    <x v="0"/>
    <x v="0"/>
    <x v="3"/>
    <s v="Pago Mensualidad Alto Rendimiento (100%) (JUL)"/>
    <n v="155000"/>
    <x v="0"/>
    <x v="3"/>
    <x v="4"/>
    <x v="4"/>
    <x v="0"/>
    <n v="155000"/>
    <x v="0"/>
    <n v="0"/>
    <x v="0"/>
    <n v="0"/>
  </r>
  <r>
    <d v="2021-07-01T00:00:00"/>
    <x v="1"/>
    <x v="6"/>
    <x v="0"/>
    <x v="0"/>
    <x v="3"/>
    <s v="Pago Mensualidad Alto Rendimiento (100%) (JUL)"/>
    <n v="155000"/>
    <x v="0"/>
    <x v="3"/>
    <x v="25"/>
    <x v="31"/>
    <x v="0"/>
    <n v="155000"/>
    <x v="0"/>
    <n v="0"/>
    <x v="0"/>
    <n v="0"/>
  </r>
  <r>
    <d v="2021-07-01T00:00:00"/>
    <x v="1"/>
    <x v="6"/>
    <x v="0"/>
    <x v="0"/>
    <x v="3"/>
    <s v="Pago Mensualidad Formacion (80%) (JUL)"/>
    <n v="84000"/>
    <x v="0"/>
    <x v="3"/>
    <x v="14"/>
    <x v="18"/>
    <x v="0"/>
    <n v="84000"/>
    <x v="0"/>
    <n v="0"/>
    <x v="0"/>
    <n v="0"/>
  </r>
  <r>
    <d v="2021-07-01T00:00:00"/>
    <x v="1"/>
    <x v="6"/>
    <x v="0"/>
    <x v="4"/>
    <x v="3"/>
    <s v="Beca Hermandad 2020 (20%) (JUL)"/>
    <n v="21000"/>
    <x v="4"/>
    <x v="3"/>
    <x v="14"/>
    <x v="18"/>
    <x v="1"/>
    <n v="0"/>
    <x v="0"/>
    <n v="0"/>
    <x v="0"/>
    <n v="0"/>
  </r>
  <r>
    <d v="2021-07-01T00:00:00"/>
    <x v="1"/>
    <x v="6"/>
    <x v="0"/>
    <x v="0"/>
    <x v="3"/>
    <s v="Pago Mensualidad Formacion (80%) (JUL)"/>
    <n v="84000"/>
    <x v="0"/>
    <x v="3"/>
    <x v="20"/>
    <x v="14"/>
    <x v="0"/>
    <n v="84000"/>
    <x v="0"/>
    <n v="0"/>
    <x v="0"/>
    <n v="0"/>
  </r>
  <r>
    <d v="2021-07-01T00:00:00"/>
    <x v="1"/>
    <x v="6"/>
    <x v="0"/>
    <x v="4"/>
    <x v="3"/>
    <s v="Beca Hermandad 2020 (20%) (JUL)"/>
    <n v="21000"/>
    <x v="4"/>
    <x v="3"/>
    <x v="20"/>
    <x v="14"/>
    <x v="1"/>
    <n v="0"/>
    <x v="0"/>
    <n v="0"/>
    <x v="0"/>
    <n v="0"/>
  </r>
  <r>
    <d v="2021-07-01T00:00:00"/>
    <x v="1"/>
    <x v="6"/>
    <x v="0"/>
    <x v="0"/>
    <x v="3"/>
    <s v="Pago Mensualidad Formacion (80%) (JUL)"/>
    <n v="84000"/>
    <x v="0"/>
    <x v="3"/>
    <x v="15"/>
    <x v="20"/>
    <x v="0"/>
    <n v="84000"/>
    <x v="0"/>
    <n v="0"/>
    <x v="0"/>
    <n v="0"/>
  </r>
  <r>
    <d v="2021-07-01T00:00:00"/>
    <x v="1"/>
    <x v="6"/>
    <x v="0"/>
    <x v="4"/>
    <x v="3"/>
    <s v="Beca Hermandad 2020 (20%) (JUL)"/>
    <n v="21000"/>
    <x v="4"/>
    <x v="3"/>
    <x v="15"/>
    <x v="20"/>
    <x v="1"/>
    <n v="0"/>
    <x v="0"/>
    <n v="0"/>
    <x v="0"/>
    <n v="0"/>
  </r>
  <r>
    <d v="2021-07-01T00:00:00"/>
    <x v="1"/>
    <x v="6"/>
    <x v="0"/>
    <x v="0"/>
    <x v="3"/>
    <s v="Pago Mensualidad Formacion (50%) (JUL)"/>
    <n v="53000"/>
    <x v="0"/>
    <x v="3"/>
    <x v="13"/>
    <x v="17"/>
    <x v="0"/>
    <n v="53000"/>
    <x v="0"/>
    <n v="0"/>
    <x v="0"/>
    <n v="0"/>
  </r>
  <r>
    <d v="2021-07-01T00:00:00"/>
    <x v="1"/>
    <x v="6"/>
    <x v="0"/>
    <x v="0"/>
    <x v="3"/>
    <s v="Pago Mensualidad Formacion (80%) (JUL)"/>
    <n v="84000"/>
    <x v="0"/>
    <x v="3"/>
    <x v="25"/>
    <x v="32"/>
    <x v="0"/>
    <n v="84000"/>
    <x v="0"/>
    <n v="0"/>
    <x v="0"/>
    <n v="0"/>
  </r>
  <r>
    <d v="2021-07-01T00:00:00"/>
    <x v="1"/>
    <x v="6"/>
    <x v="0"/>
    <x v="4"/>
    <x v="3"/>
    <s v="Beca Hermandad 2020 (20%) (JUL)"/>
    <n v="21000"/>
    <x v="4"/>
    <x v="3"/>
    <x v="25"/>
    <x v="32"/>
    <x v="1"/>
    <n v="0"/>
    <x v="0"/>
    <n v="0"/>
    <x v="0"/>
    <n v="0"/>
  </r>
  <r>
    <d v="2021-07-01T00:00:00"/>
    <x v="1"/>
    <x v="6"/>
    <x v="0"/>
    <x v="0"/>
    <x v="3"/>
    <s v="Pago Mensualidad Alto Rendimiento (100%) (JUL)"/>
    <n v="155000"/>
    <x v="0"/>
    <x v="3"/>
    <x v="12"/>
    <x v="16"/>
    <x v="0"/>
    <n v="155000"/>
    <x v="0"/>
    <n v="0"/>
    <x v="0"/>
    <n v="0"/>
  </r>
  <r>
    <d v="2021-07-01T00:00:00"/>
    <x v="1"/>
    <x v="6"/>
    <x v="0"/>
    <x v="0"/>
    <x v="3"/>
    <s v="Pago Mensualidad Alto Rendimiento (100%) (JUL)"/>
    <n v="155000"/>
    <x v="0"/>
    <x v="3"/>
    <x v="14"/>
    <x v="19"/>
    <x v="0"/>
    <n v="155000"/>
    <x v="0"/>
    <n v="0"/>
    <x v="0"/>
    <n v="0"/>
  </r>
  <r>
    <d v="2021-07-01T00:00:00"/>
    <x v="1"/>
    <x v="6"/>
    <x v="0"/>
    <x v="0"/>
    <x v="3"/>
    <s v="Pago Mensualidad Formacion (100%) (JUL)"/>
    <n v="105000"/>
    <x v="0"/>
    <x v="3"/>
    <x v="9"/>
    <x v="10"/>
    <x v="0"/>
    <n v="105000"/>
    <x v="0"/>
    <n v="0"/>
    <x v="0"/>
    <n v="0"/>
  </r>
  <r>
    <d v="2021-07-01T00:00:00"/>
    <x v="1"/>
    <x v="6"/>
    <x v="0"/>
    <x v="0"/>
    <x v="3"/>
    <s v="Pago Mensualidad Formacion (100%) (JUL)"/>
    <n v="105000"/>
    <x v="0"/>
    <x v="3"/>
    <x v="7"/>
    <x v="7"/>
    <x v="0"/>
    <n v="105000"/>
    <x v="0"/>
    <n v="0"/>
    <x v="0"/>
    <n v="0"/>
  </r>
  <r>
    <d v="2021-07-01T00:00:00"/>
    <x v="1"/>
    <x v="6"/>
    <x v="0"/>
    <x v="0"/>
    <x v="3"/>
    <s v="Pago Mensualidad Alto Rendimiento (100%) (JUL)"/>
    <n v="155000"/>
    <x v="0"/>
    <x v="3"/>
    <x v="15"/>
    <x v="21"/>
    <x v="0"/>
    <n v="155000"/>
    <x v="0"/>
    <n v="0"/>
    <x v="0"/>
    <n v="0"/>
  </r>
  <r>
    <d v="2021-07-01T00:00:00"/>
    <x v="1"/>
    <x v="6"/>
    <x v="0"/>
    <x v="0"/>
    <x v="17"/>
    <s v="Pago Apoyo Mensualidad Gimnasia (JUL)"/>
    <n v="25000"/>
    <x v="0"/>
    <x v="17"/>
    <x v="17"/>
    <x v="23"/>
    <x v="0"/>
    <n v="25000"/>
    <x v="0"/>
    <n v="0"/>
    <x v="0"/>
    <n v="0"/>
  </r>
  <r>
    <d v="2021-07-01T00:00:00"/>
    <x v="1"/>
    <x v="6"/>
    <x v="0"/>
    <x v="0"/>
    <x v="17"/>
    <s v="Pago Apoyo Mensualidad Gimnasia (JUL)"/>
    <n v="25000"/>
    <x v="0"/>
    <x v="17"/>
    <x v="20"/>
    <x v="13"/>
    <x v="0"/>
    <n v="25000"/>
    <x v="0"/>
    <n v="0"/>
    <x v="0"/>
    <n v="0"/>
  </r>
  <r>
    <d v="2021-07-01T00:00:00"/>
    <x v="1"/>
    <x v="6"/>
    <x v="0"/>
    <x v="0"/>
    <x v="17"/>
    <s v="Pago Apoyo Mensualidad Gimnasia (JUL)"/>
    <n v="25000"/>
    <x v="0"/>
    <x v="17"/>
    <x v="21"/>
    <x v="27"/>
    <x v="0"/>
    <n v="25000"/>
    <x v="0"/>
    <n v="0"/>
    <x v="0"/>
    <n v="0"/>
  </r>
  <r>
    <d v="2021-07-01T00:00:00"/>
    <x v="1"/>
    <x v="6"/>
    <x v="0"/>
    <x v="0"/>
    <x v="17"/>
    <s v="Pago Apoyo Mensualidad Gimnasia (JUL)"/>
    <n v="25000"/>
    <x v="0"/>
    <x v="17"/>
    <x v="4"/>
    <x v="11"/>
    <x v="0"/>
    <n v="25000"/>
    <x v="0"/>
    <n v="0"/>
    <x v="0"/>
    <n v="0"/>
  </r>
  <r>
    <d v="2021-07-01T00:00:00"/>
    <x v="1"/>
    <x v="6"/>
    <x v="0"/>
    <x v="0"/>
    <x v="17"/>
    <s v="Pago Apoyo Mensualidad Gimnasia (JUL)"/>
    <n v="25000"/>
    <x v="0"/>
    <x v="17"/>
    <x v="4"/>
    <x v="4"/>
    <x v="0"/>
    <n v="25000"/>
    <x v="0"/>
    <n v="0"/>
    <x v="0"/>
    <n v="0"/>
  </r>
  <r>
    <d v="2021-07-01T00:00:00"/>
    <x v="1"/>
    <x v="6"/>
    <x v="0"/>
    <x v="0"/>
    <x v="17"/>
    <s v="Pago Apoyo Mensualidad Gimnasia (JUL)"/>
    <n v="25000"/>
    <x v="0"/>
    <x v="17"/>
    <x v="14"/>
    <x v="18"/>
    <x v="0"/>
    <n v="25000"/>
    <x v="0"/>
    <n v="0"/>
    <x v="0"/>
    <n v="0"/>
  </r>
  <r>
    <d v="2021-07-01T00:00:00"/>
    <x v="1"/>
    <x v="6"/>
    <x v="0"/>
    <x v="0"/>
    <x v="17"/>
    <s v="Pago Apoyo Mensualidad Gimnasia (JUL)"/>
    <n v="25000"/>
    <x v="0"/>
    <x v="17"/>
    <x v="20"/>
    <x v="14"/>
    <x v="0"/>
    <n v="25000"/>
    <x v="0"/>
    <n v="0"/>
    <x v="0"/>
    <n v="0"/>
  </r>
  <r>
    <d v="2021-07-01T00:00:00"/>
    <x v="1"/>
    <x v="6"/>
    <x v="0"/>
    <x v="0"/>
    <x v="17"/>
    <s v="Pago Apoyo Mensualidad Gimnasia (JUL)"/>
    <n v="25000"/>
    <x v="0"/>
    <x v="17"/>
    <x v="15"/>
    <x v="20"/>
    <x v="0"/>
    <n v="25000"/>
    <x v="0"/>
    <n v="0"/>
    <x v="0"/>
    <n v="0"/>
  </r>
  <r>
    <d v="2021-07-01T00:00:00"/>
    <x v="1"/>
    <x v="6"/>
    <x v="0"/>
    <x v="0"/>
    <x v="17"/>
    <s v="Pago Apoyo Mensualidad Gimnasia (JUL)"/>
    <n v="25000"/>
    <x v="0"/>
    <x v="17"/>
    <x v="13"/>
    <x v="17"/>
    <x v="0"/>
    <n v="25000"/>
    <x v="0"/>
    <n v="0"/>
    <x v="0"/>
    <n v="0"/>
  </r>
  <r>
    <d v="2021-07-01T00:00:00"/>
    <x v="1"/>
    <x v="6"/>
    <x v="0"/>
    <x v="0"/>
    <x v="17"/>
    <s v="Pago Apoyo Mensualidad Gimnasia (JUL)"/>
    <n v="25000"/>
    <x v="0"/>
    <x v="17"/>
    <x v="25"/>
    <x v="32"/>
    <x v="0"/>
    <n v="25000"/>
    <x v="0"/>
    <n v="0"/>
    <x v="0"/>
    <n v="0"/>
  </r>
  <r>
    <d v="2021-07-01T00:00:00"/>
    <x v="1"/>
    <x v="6"/>
    <x v="0"/>
    <x v="0"/>
    <x v="17"/>
    <s v="Pago Apoyo Mensualidad Gimnasia (JUL)"/>
    <n v="25000"/>
    <x v="0"/>
    <x v="17"/>
    <x v="12"/>
    <x v="16"/>
    <x v="0"/>
    <n v="25000"/>
    <x v="0"/>
    <n v="0"/>
    <x v="0"/>
    <n v="0"/>
  </r>
  <r>
    <d v="2021-07-01T00:00:00"/>
    <x v="1"/>
    <x v="6"/>
    <x v="0"/>
    <x v="0"/>
    <x v="17"/>
    <s v="Pago Apoyo Mensualidad Gimnasia (JUL)"/>
    <n v="25000"/>
    <x v="0"/>
    <x v="17"/>
    <x v="14"/>
    <x v="19"/>
    <x v="0"/>
    <n v="25000"/>
    <x v="0"/>
    <n v="0"/>
    <x v="0"/>
    <n v="0"/>
  </r>
  <r>
    <d v="2021-07-01T00:00:00"/>
    <x v="1"/>
    <x v="6"/>
    <x v="0"/>
    <x v="0"/>
    <x v="17"/>
    <s v="Pago Apoyo Mensualidad Gimnasia (JUL)"/>
    <n v="25000"/>
    <x v="0"/>
    <x v="17"/>
    <x v="9"/>
    <x v="10"/>
    <x v="0"/>
    <n v="25000"/>
    <x v="0"/>
    <n v="0"/>
    <x v="0"/>
    <n v="0"/>
  </r>
  <r>
    <d v="2021-07-01T00:00:00"/>
    <x v="1"/>
    <x v="6"/>
    <x v="0"/>
    <x v="0"/>
    <x v="17"/>
    <s v="Pago Apoyo Mensualidad Gimnasia (JUL)"/>
    <n v="25000"/>
    <x v="0"/>
    <x v="17"/>
    <x v="7"/>
    <x v="7"/>
    <x v="0"/>
    <n v="25000"/>
    <x v="0"/>
    <n v="0"/>
    <x v="0"/>
    <n v="0"/>
  </r>
  <r>
    <d v="2021-07-01T00:00:00"/>
    <x v="1"/>
    <x v="6"/>
    <x v="0"/>
    <x v="0"/>
    <x v="17"/>
    <s v="Pago Apoyo Mensualidad Gimnasia (JUL)"/>
    <n v="25000"/>
    <x v="0"/>
    <x v="17"/>
    <x v="15"/>
    <x v="21"/>
    <x v="0"/>
    <n v="25000"/>
    <x v="0"/>
    <n v="0"/>
    <x v="0"/>
    <n v="0"/>
  </r>
  <r>
    <d v="2021-07-01T00:00:00"/>
    <x v="1"/>
    <x v="6"/>
    <x v="0"/>
    <x v="0"/>
    <x v="17"/>
    <s v="Pago Apoyo Mensualidad Gimnasia (JUL)"/>
    <n v="80000"/>
    <x v="0"/>
    <x v="17"/>
    <x v="23"/>
    <x v="29"/>
    <x v="0"/>
    <n v="80000"/>
    <x v="0"/>
    <n v="0"/>
    <x v="0"/>
    <n v="0"/>
  </r>
  <r>
    <d v="2021-07-01T00:00:00"/>
    <x v="1"/>
    <x v="6"/>
    <x v="0"/>
    <x v="0"/>
    <x v="17"/>
    <s v="Pago Apoyo Mensualidad Gimnasia (JUL)"/>
    <n v="80000"/>
    <x v="0"/>
    <x v="17"/>
    <x v="22"/>
    <x v="28"/>
    <x v="0"/>
    <n v="80000"/>
    <x v="0"/>
    <n v="0"/>
    <x v="0"/>
    <n v="0"/>
  </r>
  <r>
    <d v="2021-07-01T00:00:00"/>
    <x v="1"/>
    <x v="6"/>
    <x v="0"/>
    <x v="0"/>
    <x v="17"/>
    <s v="Pago Apoyo Mensualidad Gimnasia (JUL)"/>
    <n v="80000"/>
    <x v="0"/>
    <x v="17"/>
    <x v="26"/>
    <x v="34"/>
    <x v="0"/>
    <n v="80000"/>
    <x v="0"/>
    <n v="0"/>
    <x v="0"/>
    <n v="0"/>
  </r>
  <r>
    <d v="2021-07-01T00:00:00"/>
    <x v="1"/>
    <x v="6"/>
    <x v="0"/>
    <x v="0"/>
    <x v="4"/>
    <s v="Pago Matricula 50%"/>
    <n v="50000"/>
    <x v="0"/>
    <x v="4"/>
    <x v="13"/>
    <x v="17"/>
    <x v="0"/>
    <n v="50000"/>
    <x v="0"/>
    <n v="0"/>
    <x v="0"/>
    <n v="0"/>
  </r>
  <r>
    <d v="2021-07-01T00:00:00"/>
    <x v="1"/>
    <x v="6"/>
    <x v="0"/>
    <x v="0"/>
    <x v="9"/>
    <s v="Pago de Vestido de Baño (Varon)"/>
    <n v="68000"/>
    <x v="0"/>
    <x v="9"/>
    <x v="15"/>
    <x v="20"/>
    <x v="0"/>
    <n v="68000"/>
    <x v="0"/>
    <n v="0"/>
    <x v="0"/>
    <n v="0"/>
  </r>
  <r>
    <d v="2021-07-01T00:00:00"/>
    <x v="1"/>
    <x v="6"/>
    <x v="0"/>
    <x v="0"/>
    <x v="9"/>
    <s v="Pago de Vestido de Baño (Varon)"/>
    <n v="30000"/>
    <x v="0"/>
    <x v="9"/>
    <x v="4"/>
    <x v="11"/>
    <x v="0"/>
    <n v="30000"/>
    <x v="0"/>
    <n v="0"/>
    <x v="0"/>
    <n v="0"/>
  </r>
  <r>
    <d v="2021-07-01T00:00:00"/>
    <x v="1"/>
    <x v="6"/>
    <x v="0"/>
    <x v="0"/>
    <x v="9"/>
    <s v="Pago de Vestido de Baño (Varon)"/>
    <n v="22000"/>
    <x v="0"/>
    <x v="9"/>
    <x v="4"/>
    <x v="11"/>
    <x v="0"/>
    <n v="22000"/>
    <x v="0"/>
    <n v="0"/>
    <x v="0"/>
    <n v="0"/>
  </r>
  <r>
    <d v="2021-07-01T00:00:00"/>
    <x v="1"/>
    <x v="6"/>
    <x v="0"/>
    <x v="0"/>
    <x v="9"/>
    <s v="Pago de Vestido de Baño (Varon)"/>
    <n v="52000"/>
    <x v="0"/>
    <x v="9"/>
    <x v="25"/>
    <x v="32"/>
    <x v="0"/>
    <n v="52000"/>
    <x v="0"/>
    <n v="0"/>
    <x v="0"/>
    <n v="0"/>
  </r>
  <r>
    <d v="2021-07-01T00:00:00"/>
    <x v="1"/>
    <x v="6"/>
    <x v="0"/>
    <x v="0"/>
    <x v="9"/>
    <s v="Pago de Vestido de Baño (Varon)"/>
    <n v="52000"/>
    <x v="0"/>
    <x v="9"/>
    <x v="14"/>
    <x v="18"/>
    <x v="0"/>
    <n v="52000"/>
    <x v="0"/>
    <n v="0"/>
    <x v="0"/>
    <n v="0"/>
  </r>
  <r>
    <d v="2021-07-01T00:00:00"/>
    <x v="1"/>
    <x v="6"/>
    <x v="0"/>
    <x v="0"/>
    <x v="9"/>
    <s v="Pago de Vestido de Baño (Dama)"/>
    <n v="94000"/>
    <x v="0"/>
    <x v="9"/>
    <x v="20"/>
    <x v="14"/>
    <x v="0"/>
    <n v="94000"/>
    <x v="0"/>
    <n v="0"/>
    <x v="0"/>
    <n v="0"/>
  </r>
  <r>
    <d v="2021-07-01T00:00:00"/>
    <x v="1"/>
    <x v="6"/>
    <x v="0"/>
    <x v="0"/>
    <x v="9"/>
    <s v="Pago de Vestido de Baño (Dama)"/>
    <n v="94000"/>
    <x v="0"/>
    <x v="9"/>
    <x v="9"/>
    <x v="10"/>
    <x v="0"/>
    <n v="94000"/>
    <x v="0"/>
    <n v="0"/>
    <x v="0"/>
    <n v="0"/>
  </r>
  <r>
    <d v="2021-07-01T00:00:00"/>
    <x v="1"/>
    <x v="6"/>
    <x v="0"/>
    <x v="0"/>
    <x v="9"/>
    <s v="Pago de Vestido de Baño (Varon)"/>
    <n v="52000"/>
    <x v="0"/>
    <x v="9"/>
    <x v="20"/>
    <x v="13"/>
    <x v="0"/>
    <n v="52000"/>
    <x v="0"/>
    <n v="0"/>
    <x v="0"/>
    <n v="0"/>
  </r>
  <r>
    <d v="2021-07-01T00:00:00"/>
    <x v="1"/>
    <x v="6"/>
    <x v="0"/>
    <x v="0"/>
    <x v="9"/>
    <s v="Pago de Vestido de Baño (Varon)"/>
    <n v="52000"/>
    <x v="0"/>
    <x v="9"/>
    <x v="12"/>
    <x v="16"/>
    <x v="0"/>
    <n v="52000"/>
    <x v="0"/>
    <n v="0"/>
    <x v="0"/>
    <n v="0"/>
  </r>
  <r>
    <d v="2021-07-01T00:00:00"/>
    <x v="1"/>
    <x v="6"/>
    <x v="0"/>
    <x v="0"/>
    <x v="9"/>
    <s v="Pago de Uniformes (Talla Pequeña)"/>
    <n v="159000"/>
    <x v="0"/>
    <x v="9"/>
    <x v="15"/>
    <x v="20"/>
    <x v="0"/>
    <n v="159000"/>
    <x v="0"/>
    <n v="0"/>
    <x v="0"/>
    <n v="0"/>
  </r>
  <r>
    <d v="2021-07-01T00:00:00"/>
    <x v="1"/>
    <x v="6"/>
    <x v="0"/>
    <x v="0"/>
    <x v="9"/>
    <s v="Pago de Uniformes (Talla Pequeña)"/>
    <n v="175000"/>
    <x v="0"/>
    <x v="9"/>
    <x v="4"/>
    <x v="11"/>
    <x v="0"/>
    <n v="175000"/>
    <x v="0"/>
    <n v="0"/>
    <x v="0"/>
    <n v="0"/>
  </r>
  <r>
    <d v="2021-07-01T00:00:00"/>
    <x v="1"/>
    <x v="6"/>
    <x v="0"/>
    <x v="0"/>
    <x v="9"/>
    <s v="Pago de Uniformes (Talla Pequeña)"/>
    <n v="175000"/>
    <x v="0"/>
    <x v="9"/>
    <x v="25"/>
    <x v="32"/>
    <x v="0"/>
    <n v="175000"/>
    <x v="0"/>
    <n v="0"/>
    <x v="0"/>
    <n v="0"/>
  </r>
  <r>
    <d v="2021-07-01T00:00:00"/>
    <x v="1"/>
    <x v="6"/>
    <x v="0"/>
    <x v="0"/>
    <x v="9"/>
    <s v="Pago de Uniformes (Talla Pequeña)"/>
    <n v="175000"/>
    <x v="0"/>
    <x v="9"/>
    <x v="14"/>
    <x v="18"/>
    <x v="0"/>
    <n v="175000"/>
    <x v="0"/>
    <n v="0"/>
    <x v="0"/>
    <n v="0"/>
  </r>
  <r>
    <d v="2021-07-01T00:00:00"/>
    <x v="1"/>
    <x v="6"/>
    <x v="0"/>
    <x v="0"/>
    <x v="9"/>
    <s v="Pago de Uniformes (Talla Pequeña)"/>
    <n v="175000"/>
    <x v="0"/>
    <x v="9"/>
    <x v="20"/>
    <x v="14"/>
    <x v="0"/>
    <n v="175000"/>
    <x v="0"/>
    <n v="0"/>
    <x v="0"/>
    <n v="0"/>
  </r>
  <r>
    <d v="2021-07-01T00:00:00"/>
    <x v="1"/>
    <x v="6"/>
    <x v="0"/>
    <x v="0"/>
    <x v="9"/>
    <s v="Pago de Uniformes (Talla Pequeña)"/>
    <n v="175000"/>
    <x v="0"/>
    <x v="9"/>
    <x v="9"/>
    <x v="10"/>
    <x v="0"/>
    <n v="175000"/>
    <x v="0"/>
    <n v="0"/>
    <x v="0"/>
    <n v="0"/>
  </r>
  <r>
    <d v="2021-07-15T00:00:00"/>
    <x v="1"/>
    <x v="6"/>
    <x v="1"/>
    <x v="0"/>
    <x v="18"/>
    <s v="Gastos Financieros por Transferencia a otros bancos"/>
    <n v="-30000"/>
    <x v="0"/>
    <x v="18"/>
    <x v="0"/>
    <x v="0"/>
    <x v="0"/>
    <n v="-30000"/>
    <x v="0"/>
    <n v="0"/>
    <x v="0"/>
    <n v="0"/>
  </r>
  <r>
    <d v="2021-07-15T00:00:00"/>
    <x v="1"/>
    <x v="6"/>
    <x v="1"/>
    <x v="0"/>
    <x v="18"/>
    <s v="Pago Cuota de Manejo Davivienda (JUL)"/>
    <n v="-2000"/>
    <x v="0"/>
    <x v="18"/>
    <x v="0"/>
    <x v="0"/>
    <x v="0"/>
    <n v="-2000"/>
    <x v="0"/>
    <n v="0"/>
    <x v="0"/>
    <n v="0"/>
  </r>
  <r>
    <d v="2021-07-15T00:00:00"/>
    <x v="1"/>
    <x v="6"/>
    <x v="0"/>
    <x v="0"/>
    <x v="9"/>
    <s v="Pago de Uniformes (Talla Grande)"/>
    <n v="55000"/>
    <x v="0"/>
    <x v="9"/>
    <x v="15"/>
    <x v="21"/>
    <x v="0"/>
    <n v="55000"/>
    <x v="0"/>
    <n v="0"/>
    <x v="0"/>
    <n v="0"/>
  </r>
  <r>
    <d v="2021-07-16T00:00:00"/>
    <x v="1"/>
    <x v="6"/>
    <x v="1"/>
    <x v="0"/>
    <x v="11"/>
    <s v="Pago al Club Alcatraz JUN y JUL 1 Deportista"/>
    <n v="-147000"/>
    <x v="0"/>
    <x v="11"/>
    <x v="7"/>
    <x v="7"/>
    <x v="0"/>
    <n v="-147000"/>
    <x v="0"/>
    <n v="0"/>
    <x v="0"/>
    <n v="0"/>
  </r>
  <r>
    <d v="2021-07-20T00:00:00"/>
    <x v="1"/>
    <x v="6"/>
    <x v="1"/>
    <x v="0"/>
    <x v="9"/>
    <s v="Abono Uniformes"/>
    <n v="-455000"/>
    <x v="0"/>
    <x v="9"/>
    <x v="0"/>
    <x v="0"/>
    <x v="0"/>
    <n v="-455000"/>
    <x v="0"/>
    <n v="0"/>
    <x v="0"/>
    <n v="0"/>
  </r>
  <r>
    <d v="2021-07-23T00:00:00"/>
    <x v="1"/>
    <x v="6"/>
    <x v="1"/>
    <x v="0"/>
    <x v="21"/>
    <s v="Pago Apoyo Entrenadores (Cucuta)"/>
    <n v="-102500"/>
    <x v="0"/>
    <x v="21"/>
    <x v="0"/>
    <x v="0"/>
    <x v="0"/>
    <n v="-102500"/>
    <x v="0"/>
    <n v="0"/>
    <x v="0"/>
    <n v="0"/>
  </r>
  <r>
    <d v="2021-07-24T00:00:00"/>
    <x v="1"/>
    <x v="6"/>
    <x v="1"/>
    <x v="0"/>
    <x v="21"/>
    <s v="Pago Refrigerios Festival Novatos I"/>
    <n v="-150000"/>
    <x v="0"/>
    <x v="21"/>
    <x v="0"/>
    <x v="0"/>
    <x v="0"/>
    <n v="-150000"/>
    <x v="0"/>
    <n v="0"/>
    <x v="0"/>
    <n v="0"/>
  </r>
  <r>
    <d v="2021-07-31T00:00:00"/>
    <x v="1"/>
    <x v="6"/>
    <x v="1"/>
    <x v="0"/>
    <x v="7"/>
    <s v="Pago Nomina (JUL)"/>
    <n v="-600000"/>
    <x v="0"/>
    <x v="7"/>
    <x v="16"/>
    <x v="22"/>
    <x v="0"/>
    <n v="-600000"/>
    <x v="0"/>
    <n v="0"/>
    <x v="0"/>
    <n v="0"/>
  </r>
  <r>
    <d v="2021-07-31T00:00:00"/>
    <x v="1"/>
    <x v="6"/>
    <x v="1"/>
    <x v="0"/>
    <x v="7"/>
    <s v="Pago Nomina (JUL)"/>
    <n v="-400000"/>
    <x v="0"/>
    <x v="7"/>
    <x v="8"/>
    <x v="9"/>
    <x v="0"/>
    <n v="-400000"/>
    <x v="0"/>
    <n v="0"/>
    <x v="0"/>
    <n v="0"/>
  </r>
  <r>
    <d v="2021-07-31T00:00:00"/>
    <x v="1"/>
    <x v="6"/>
    <x v="1"/>
    <x v="0"/>
    <x v="7"/>
    <s v="Pago Nomina (JUL)"/>
    <n v="-900000"/>
    <x v="0"/>
    <x v="7"/>
    <x v="24"/>
    <x v="30"/>
    <x v="0"/>
    <n v="-900000"/>
    <x v="0"/>
    <n v="0"/>
    <x v="0"/>
    <n v="0"/>
  </r>
  <r>
    <d v="2021-08-02T00:00:00"/>
    <x v="1"/>
    <x v="7"/>
    <x v="0"/>
    <x v="4"/>
    <x v="3"/>
    <s v="Beca Resultados 2019 (100%) (AGO)"/>
    <n v="155000"/>
    <x v="4"/>
    <x v="3"/>
    <x v="3"/>
    <x v="3"/>
    <x v="1"/>
    <n v="0"/>
    <x v="0"/>
    <n v="0"/>
    <x v="0"/>
    <n v="0"/>
  </r>
  <r>
    <d v="2021-08-02T00:00:00"/>
    <x v="1"/>
    <x v="7"/>
    <x v="0"/>
    <x v="4"/>
    <x v="3"/>
    <s v="Beca Resultados 2019 (100%) (AGO)"/>
    <n v="155000"/>
    <x v="4"/>
    <x v="3"/>
    <x v="3"/>
    <x v="12"/>
    <x v="1"/>
    <n v="0"/>
    <x v="0"/>
    <n v="0"/>
    <x v="0"/>
    <n v="0"/>
  </r>
  <r>
    <d v="2021-08-02T00:00:00"/>
    <x v="1"/>
    <x v="7"/>
    <x v="0"/>
    <x v="4"/>
    <x v="3"/>
    <s v="Beca Resultados 2019 (100%) (AGO)"/>
    <n v="155000"/>
    <x v="4"/>
    <x v="3"/>
    <x v="5"/>
    <x v="8"/>
    <x v="1"/>
    <n v="0"/>
    <x v="0"/>
    <n v="0"/>
    <x v="0"/>
    <n v="0"/>
  </r>
  <r>
    <d v="2021-08-02T00:00:00"/>
    <x v="1"/>
    <x v="7"/>
    <x v="0"/>
    <x v="0"/>
    <x v="3"/>
    <s v="Pago Mensualidad Alto Rendimiento (50%) (AGO)"/>
    <n v="77500"/>
    <x v="0"/>
    <x v="3"/>
    <x v="17"/>
    <x v="23"/>
    <x v="0"/>
    <n v="77500"/>
    <x v="0"/>
    <n v="0"/>
    <x v="0"/>
    <n v="0"/>
  </r>
  <r>
    <d v="2021-08-02T00:00:00"/>
    <x v="1"/>
    <x v="7"/>
    <x v="0"/>
    <x v="8"/>
    <x v="3"/>
    <s v="Descuento por Excusa Medica (50%) (AGO)"/>
    <n v="77500"/>
    <x v="8"/>
    <x v="3"/>
    <x v="17"/>
    <x v="23"/>
    <x v="1"/>
    <n v="0"/>
    <x v="0"/>
    <n v="0"/>
    <x v="0"/>
    <n v="0"/>
  </r>
  <r>
    <d v="2021-08-02T00:00:00"/>
    <x v="1"/>
    <x v="7"/>
    <x v="0"/>
    <x v="0"/>
    <x v="3"/>
    <s v="Pago Mensualidad Alto Rendimiento (100%) (AGO)"/>
    <n v="155000"/>
    <x v="0"/>
    <x v="3"/>
    <x v="20"/>
    <x v="13"/>
    <x v="0"/>
    <n v="155000"/>
    <x v="0"/>
    <n v="0"/>
    <x v="0"/>
    <n v="0"/>
  </r>
  <r>
    <d v="2021-08-02T00:00:00"/>
    <x v="1"/>
    <x v="7"/>
    <x v="0"/>
    <x v="0"/>
    <x v="3"/>
    <s v="Pago Mensualidad Alto Rendimiento (100%) (AGO)"/>
    <n v="155000"/>
    <x v="0"/>
    <x v="3"/>
    <x v="21"/>
    <x v="27"/>
    <x v="0"/>
    <n v="155000"/>
    <x v="0"/>
    <n v="0"/>
    <x v="0"/>
    <n v="0"/>
  </r>
  <r>
    <d v="2021-08-02T00:00:00"/>
    <x v="1"/>
    <x v="7"/>
    <x v="0"/>
    <x v="0"/>
    <x v="3"/>
    <s v="Pago Mensualidad Formacion (80%) (AGO)"/>
    <n v="84000"/>
    <x v="0"/>
    <x v="3"/>
    <x v="4"/>
    <x v="11"/>
    <x v="0"/>
    <n v="84000"/>
    <x v="0"/>
    <n v="0"/>
    <x v="0"/>
    <n v="0"/>
  </r>
  <r>
    <d v="2021-08-02T00:00:00"/>
    <x v="1"/>
    <x v="7"/>
    <x v="0"/>
    <x v="4"/>
    <x v="3"/>
    <s v="Beca Hermandad 2020 (20%) (AGO)"/>
    <n v="21000"/>
    <x v="4"/>
    <x v="3"/>
    <x v="4"/>
    <x v="11"/>
    <x v="1"/>
    <n v="0"/>
    <x v="0"/>
    <n v="0"/>
    <x v="0"/>
    <n v="0"/>
  </r>
  <r>
    <d v="2021-08-02T00:00:00"/>
    <x v="1"/>
    <x v="7"/>
    <x v="0"/>
    <x v="0"/>
    <x v="3"/>
    <s v="Pago Mensualidad Alto Rendimiento (100%) (AGO)"/>
    <n v="155000"/>
    <x v="0"/>
    <x v="3"/>
    <x v="4"/>
    <x v="4"/>
    <x v="0"/>
    <n v="155000"/>
    <x v="0"/>
    <n v="0"/>
    <x v="0"/>
    <n v="0"/>
  </r>
  <r>
    <d v="2021-08-02T00:00:00"/>
    <x v="1"/>
    <x v="7"/>
    <x v="0"/>
    <x v="0"/>
    <x v="3"/>
    <s v="Pago Mensualidad Alto Rendimiento (100%) (AGO)"/>
    <n v="155000"/>
    <x v="0"/>
    <x v="3"/>
    <x v="25"/>
    <x v="31"/>
    <x v="0"/>
    <n v="155000"/>
    <x v="0"/>
    <n v="0"/>
    <x v="0"/>
    <n v="0"/>
  </r>
  <r>
    <d v="2021-08-02T00:00:00"/>
    <x v="1"/>
    <x v="7"/>
    <x v="0"/>
    <x v="0"/>
    <x v="3"/>
    <s v="Pago Mensualidad Formacion (80%) (AGO)"/>
    <n v="84000"/>
    <x v="0"/>
    <x v="3"/>
    <x v="14"/>
    <x v="18"/>
    <x v="0"/>
    <n v="84000"/>
    <x v="0"/>
    <n v="0"/>
    <x v="0"/>
    <n v="0"/>
  </r>
  <r>
    <d v="2021-08-02T00:00:00"/>
    <x v="1"/>
    <x v="7"/>
    <x v="0"/>
    <x v="4"/>
    <x v="3"/>
    <s v="Beca Hermandad 2020 (20%) (AGO)"/>
    <n v="21000"/>
    <x v="4"/>
    <x v="3"/>
    <x v="14"/>
    <x v="18"/>
    <x v="1"/>
    <n v="0"/>
    <x v="0"/>
    <n v="0"/>
    <x v="0"/>
    <n v="0"/>
  </r>
  <r>
    <d v="2021-08-02T00:00:00"/>
    <x v="1"/>
    <x v="7"/>
    <x v="0"/>
    <x v="0"/>
    <x v="3"/>
    <s v="Pago Mensualidad Formacion (80%) (AGO)"/>
    <n v="84000"/>
    <x v="0"/>
    <x v="3"/>
    <x v="20"/>
    <x v="14"/>
    <x v="0"/>
    <n v="84000"/>
    <x v="0"/>
    <n v="0"/>
    <x v="0"/>
    <n v="0"/>
  </r>
  <r>
    <d v="2021-08-02T00:00:00"/>
    <x v="1"/>
    <x v="7"/>
    <x v="0"/>
    <x v="4"/>
    <x v="3"/>
    <s v="Beca Hermandad 2020 (20%) (AGO)"/>
    <n v="21000"/>
    <x v="4"/>
    <x v="3"/>
    <x v="20"/>
    <x v="14"/>
    <x v="1"/>
    <n v="0"/>
    <x v="0"/>
    <n v="0"/>
    <x v="0"/>
    <n v="0"/>
  </r>
  <r>
    <d v="2021-08-02T00:00:00"/>
    <x v="1"/>
    <x v="7"/>
    <x v="0"/>
    <x v="0"/>
    <x v="3"/>
    <s v="Pago Mensualidad Formacion (80%) (AGO)"/>
    <n v="84000"/>
    <x v="0"/>
    <x v="3"/>
    <x v="15"/>
    <x v="20"/>
    <x v="0"/>
    <n v="84000"/>
    <x v="0"/>
    <n v="0"/>
    <x v="0"/>
    <n v="0"/>
  </r>
  <r>
    <d v="2021-08-02T00:00:00"/>
    <x v="1"/>
    <x v="7"/>
    <x v="0"/>
    <x v="4"/>
    <x v="3"/>
    <s v="Beca Hermandad 2020 (20%) (AGO)"/>
    <n v="21000"/>
    <x v="4"/>
    <x v="3"/>
    <x v="15"/>
    <x v="20"/>
    <x v="1"/>
    <n v="0"/>
    <x v="0"/>
    <n v="0"/>
    <x v="0"/>
    <n v="0"/>
  </r>
  <r>
    <d v="2021-08-02T00:00:00"/>
    <x v="1"/>
    <x v="7"/>
    <x v="0"/>
    <x v="0"/>
    <x v="3"/>
    <s v="Pago Mensualidad Formacion (100%) (AGO)"/>
    <n v="105000"/>
    <x v="0"/>
    <x v="3"/>
    <x v="13"/>
    <x v="17"/>
    <x v="0"/>
    <n v="105000"/>
    <x v="0"/>
    <n v="0"/>
    <x v="0"/>
    <n v="0"/>
  </r>
  <r>
    <d v="2021-08-02T00:00:00"/>
    <x v="1"/>
    <x v="7"/>
    <x v="0"/>
    <x v="0"/>
    <x v="3"/>
    <s v="Pago Mensualidad Formacion (80%) (AGO)"/>
    <n v="84000"/>
    <x v="0"/>
    <x v="3"/>
    <x v="25"/>
    <x v="32"/>
    <x v="0"/>
    <n v="84000"/>
    <x v="0"/>
    <n v="0"/>
    <x v="0"/>
    <n v="0"/>
  </r>
  <r>
    <d v="2021-08-02T00:00:00"/>
    <x v="1"/>
    <x v="7"/>
    <x v="0"/>
    <x v="4"/>
    <x v="3"/>
    <s v="Beca Hermandad 2020 (20%) (AGO)"/>
    <n v="21000"/>
    <x v="4"/>
    <x v="3"/>
    <x v="25"/>
    <x v="32"/>
    <x v="1"/>
    <n v="0"/>
    <x v="0"/>
    <n v="0"/>
    <x v="0"/>
    <n v="0"/>
  </r>
  <r>
    <d v="2021-08-02T00:00:00"/>
    <x v="1"/>
    <x v="7"/>
    <x v="0"/>
    <x v="0"/>
    <x v="3"/>
    <s v="Pago Mensualidad Alto Rendimiento (100%) (AGO)"/>
    <n v="155000"/>
    <x v="0"/>
    <x v="3"/>
    <x v="12"/>
    <x v="16"/>
    <x v="0"/>
    <n v="155000"/>
    <x v="0"/>
    <n v="0"/>
    <x v="0"/>
    <n v="0"/>
  </r>
  <r>
    <d v="2021-08-02T00:00:00"/>
    <x v="1"/>
    <x v="7"/>
    <x v="0"/>
    <x v="0"/>
    <x v="3"/>
    <s v="Pago Mensualidad Formacion (100%) (AGO)"/>
    <n v="105000"/>
    <x v="0"/>
    <x v="3"/>
    <x v="9"/>
    <x v="10"/>
    <x v="0"/>
    <n v="105000"/>
    <x v="0"/>
    <n v="0"/>
    <x v="0"/>
    <n v="0"/>
  </r>
  <r>
    <d v="2021-08-02T00:00:00"/>
    <x v="1"/>
    <x v="7"/>
    <x v="0"/>
    <x v="0"/>
    <x v="3"/>
    <s v="Pago Mensualidad Formacion (100%) (AGO)"/>
    <n v="105000"/>
    <x v="0"/>
    <x v="3"/>
    <x v="7"/>
    <x v="7"/>
    <x v="0"/>
    <n v="105000"/>
    <x v="0"/>
    <n v="0"/>
    <x v="0"/>
    <n v="0"/>
  </r>
  <r>
    <d v="2021-08-02T00:00:00"/>
    <x v="1"/>
    <x v="7"/>
    <x v="0"/>
    <x v="0"/>
    <x v="3"/>
    <s v="Pago Mensualidad Alto Rendimiento (100%) (AGO)"/>
    <n v="155000"/>
    <x v="0"/>
    <x v="3"/>
    <x v="15"/>
    <x v="21"/>
    <x v="0"/>
    <n v="155000"/>
    <x v="0"/>
    <n v="0"/>
    <x v="0"/>
    <n v="0"/>
  </r>
  <r>
    <d v="2021-08-02T00:00:00"/>
    <x v="1"/>
    <x v="7"/>
    <x v="0"/>
    <x v="0"/>
    <x v="17"/>
    <s v="Pago Apoyo Mensualidad Gimnasia (AGO)"/>
    <n v="25000"/>
    <x v="0"/>
    <x v="17"/>
    <x v="17"/>
    <x v="23"/>
    <x v="0"/>
    <n v="25000"/>
    <x v="0"/>
    <n v="0"/>
    <x v="0"/>
    <n v="0"/>
  </r>
  <r>
    <d v="2021-08-02T00:00:00"/>
    <x v="1"/>
    <x v="7"/>
    <x v="0"/>
    <x v="0"/>
    <x v="17"/>
    <s v="Pago Apoyo Mensualidad Gimnasia (AGO)"/>
    <n v="25000"/>
    <x v="0"/>
    <x v="17"/>
    <x v="20"/>
    <x v="13"/>
    <x v="0"/>
    <n v="25000"/>
    <x v="0"/>
    <n v="0"/>
    <x v="0"/>
    <n v="0"/>
  </r>
  <r>
    <d v="2021-08-02T00:00:00"/>
    <x v="1"/>
    <x v="7"/>
    <x v="0"/>
    <x v="0"/>
    <x v="17"/>
    <s v="Pago Apoyo Mensualidad Gimnasia (AGO)"/>
    <n v="25000"/>
    <x v="0"/>
    <x v="17"/>
    <x v="21"/>
    <x v="27"/>
    <x v="0"/>
    <n v="25000"/>
    <x v="0"/>
    <n v="0"/>
    <x v="0"/>
    <n v="0"/>
  </r>
  <r>
    <d v="2021-08-02T00:00:00"/>
    <x v="1"/>
    <x v="7"/>
    <x v="0"/>
    <x v="0"/>
    <x v="17"/>
    <s v="Pago Apoyo Mensualidad Gimnasia (AGO)"/>
    <n v="25000"/>
    <x v="0"/>
    <x v="17"/>
    <x v="4"/>
    <x v="11"/>
    <x v="0"/>
    <n v="25000"/>
    <x v="0"/>
    <n v="0"/>
    <x v="0"/>
    <n v="0"/>
  </r>
  <r>
    <d v="2021-08-02T00:00:00"/>
    <x v="1"/>
    <x v="7"/>
    <x v="0"/>
    <x v="0"/>
    <x v="17"/>
    <s v="Pago Apoyo Mensualidad Gimnasia (AGO)"/>
    <n v="25000"/>
    <x v="0"/>
    <x v="17"/>
    <x v="4"/>
    <x v="4"/>
    <x v="0"/>
    <n v="25000"/>
    <x v="0"/>
    <n v="0"/>
    <x v="0"/>
    <n v="0"/>
  </r>
  <r>
    <d v="2021-08-02T00:00:00"/>
    <x v="1"/>
    <x v="7"/>
    <x v="0"/>
    <x v="0"/>
    <x v="17"/>
    <s v="Pago Apoyo Mensualidad Gimnasia (AGO)"/>
    <n v="25000"/>
    <x v="0"/>
    <x v="17"/>
    <x v="14"/>
    <x v="18"/>
    <x v="0"/>
    <n v="25000"/>
    <x v="0"/>
    <n v="0"/>
    <x v="0"/>
    <n v="0"/>
  </r>
  <r>
    <d v="2021-08-02T00:00:00"/>
    <x v="1"/>
    <x v="7"/>
    <x v="0"/>
    <x v="0"/>
    <x v="17"/>
    <s v="Pago Apoyo Mensualidad Gimnasia (AGO)"/>
    <n v="25000"/>
    <x v="0"/>
    <x v="17"/>
    <x v="20"/>
    <x v="14"/>
    <x v="0"/>
    <n v="25000"/>
    <x v="0"/>
    <n v="0"/>
    <x v="0"/>
    <n v="0"/>
  </r>
  <r>
    <d v="2021-08-02T00:00:00"/>
    <x v="1"/>
    <x v="7"/>
    <x v="0"/>
    <x v="0"/>
    <x v="17"/>
    <s v="Pago Apoyo Mensualidad Gimnasia (AGO)"/>
    <n v="25000"/>
    <x v="0"/>
    <x v="17"/>
    <x v="15"/>
    <x v="20"/>
    <x v="0"/>
    <n v="25000"/>
    <x v="0"/>
    <n v="0"/>
    <x v="0"/>
    <n v="0"/>
  </r>
  <r>
    <d v="2021-08-02T00:00:00"/>
    <x v="1"/>
    <x v="7"/>
    <x v="0"/>
    <x v="0"/>
    <x v="17"/>
    <s v="Pago Apoyo Mensualidad Gimnasia (AGO)"/>
    <n v="25000"/>
    <x v="0"/>
    <x v="17"/>
    <x v="13"/>
    <x v="17"/>
    <x v="0"/>
    <n v="25000"/>
    <x v="0"/>
    <n v="0"/>
    <x v="0"/>
    <n v="0"/>
  </r>
  <r>
    <d v="2021-08-02T00:00:00"/>
    <x v="1"/>
    <x v="7"/>
    <x v="0"/>
    <x v="0"/>
    <x v="17"/>
    <s v="Pago Apoyo Mensualidad Gimnasia (AGO)"/>
    <n v="25000"/>
    <x v="0"/>
    <x v="17"/>
    <x v="25"/>
    <x v="32"/>
    <x v="0"/>
    <n v="25000"/>
    <x v="0"/>
    <n v="0"/>
    <x v="0"/>
    <n v="0"/>
  </r>
  <r>
    <d v="2021-08-02T00:00:00"/>
    <x v="1"/>
    <x v="7"/>
    <x v="0"/>
    <x v="0"/>
    <x v="17"/>
    <s v="Pago Apoyo Mensualidad Gimnasia (AGO)"/>
    <n v="25000"/>
    <x v="0"/>
    <x v="17"/>
    <x v="12"/>
    <x v="16"/>
    <x v="0"/>
    <n v="25000"/>
    <x v="0"/>
    <n v="0"/>
    <x v="0"/>
    <n v="0"/>
  </r>
  <r>
    <d v="2021-08-02T00:00:00"/>
    <x v="1"/>
    <x v="7"/>
    <x v="0"/>
    <x v="0"/>
    <x v="17"/>
    <s v="Pago Apoyo Mensualidad Gimnasia (AGO)"/>
    <n v="25000"/>
    <x v="0"/>
    <x v="17"/>
    <x v="9"/>
    <x v="10"/>
    <x v="0"/>
    <n v="25000"/>
    <x v="0"/>
    <n v="0"/>
    <x v="0"/>
    <n v="0"/>
  </r>
  <r>
    <d v="2021-08-02T00:00:00"/>
    <x v="1"/>
    <x v="7"/>
    <x v="0"/>
    <x v="0"/>
    <x v="17"/>
    <s v="Pago Apoyo Mensualidad Gimnasia (AGO)"/>
    <n v="25000"/>
    <x v="0"/>
    <x v="17"/>
    <x v="7"/>
    <x v="7"/>
    <x v="0"/>
    <n v="25000"/>
    <x v="0"/>
    <n v="0"/>
    <x v="0"/>
    <n v="0"/>
  </r>
  <r>
    <d v="2021-08-02T00:00:00"/>
    <x v="1"/>
    <x v="7"/>
    <x v="0"/>
    <x v="0"/>
    <x v="17"/>
    <s v="Pago Apoyo Mensualidad Gimnasia (AGO)"/>
    <n v="25000"/>
    <x v="0"/>
    <x v="17"/>
    <x v="15"/>
    <x v="21"/>
    <x v="0"/>
    <n v="25000"/>
    <x v="0"/>
    <n v="0"/>
    <x v="0"/>
    <n v="0"/>
  </r>
  <r>
    <d v="2021-08-02T00:00:00"/>
    <x v="1"/>
    <x v="7"/>
    <x v="0"/>
    <x v="0"/>
    <x v="17"/>
    <s v="Pago Apoyo Mensualidad Gimnasia (AGO)"/>
    <n v="80000"/>
    <x v="0"/>
    <x v="17"/>
    <x v="23"/>
    <x v="29"/>
    <x v="0"/>
    <n v="80000"/>
    <x v="0"/>
    <n v="0"/>
    <x v="0"/>
    <n v="0"/>
  </r>
  <r>
    <d v="2021-08-02T00:00:00"/>
    <x v="1"/>
    <x v="7"/>
    <x v="0"/>
    <x v="0"/>
    <x v="17"/>
    <s v="Pago Apoyo Mensualidad Gimnasia (AGO)"/>
    <n v="80000"/>
    <x v="0"/>
    <x v="17"/>
    <x v="22"/>
    <x v="28"/>
    <x v="0"/>
    <n v="80000"/>
    <x v="0"/>
    <n v="0"/>
    <x v="0"/>
    <n v="0"/>
  </r>
  <r>
    <d v="2021-08-02T00:00:00"/>
    <x v="1"/>
    <x v="7"/>
    <x v="0"/>
    <x v="0"/>
    <x v="17"/>
    <s v="Pago Apoyo Mensualidad Gimnasia (AGO)"/>
    <n v="80000"/>
    <x v="0"/>
    <x v="17"/>
    <x v="26"/>
    <x v="34"/>
    <x v="0"/>
    <n v="80000"/>
    <x v="0"/>
    <n v="0"/>
    <x v="0"/>
    <n v="0"/>
  </r>
  <r>
    <d v="2021-08-31T00:00:00"/>
    <x v="1"/>
    <x v="7"/>
    <x v="1"/>
    <x v="0"/>
    <x v="7"/>
    <s v="Pago Nomina (AGO)"/>
    <n v="-400000"/>
    <x v="0"/>
    <x v="7"/>
    <x v="8"/>
    <x v="9"/>
    <x v="0"/>
    <n v="-400000"/>
    <x v="0"/>
    <n v="0"/>
    <x v="0"/>
    <n v="0"/>
  </r>
  <r>
    <d v="2021-08-31T00:00:00"/>
    <x v="1"/>
    <x v="7"/>
    <x v="1"/>
    <x v="0"/>
    <x v="7"/>
    <s v="Pago Nomina (AGO)"/>
    <n v="-900000"/>
    <x v="0"/>
    <x v="7"/>
    <x v="24"/>
    <x v="30"/>
    <x v="0"/>
    <n v="-900000"/>
    <x v="0"/>
    <n v="0"/>
    <x v="0"/>
    <n v="0"/>
  </r>
  <r>
    <d v="2021-08-31T00:00:00"/>
    <x v="1"/>
    <x v="7"/>
    <x v="1"/>
    <x v="0"/>
    <x v="7"/>
    <s v="Pago Nomina (AGO)"/>
    <n v="-600000"/>
    <x v="0"/>
    <x v="7"/>
    <x v="16"/>
    <x v="22"/>
    <x v="0"/>
    <n v="-600000"/>
    <x v="0"/>
    <n v="0"/>
    <x v="0"/>
    <n v="0"/>
  </r>
  <r>
    <d v="2021-09-01T00:00:00"/>
    <x v="1"/>
    <x v="8"/>
    <x v="0"/>
    <x v="4"/>
    <x v="3"/>
    <s v="Beca Resultados 2019 (100%) (SEP)"/>
    <n v="155000"/>
    <x v="4"/>
    <x v="3"/>
    <x v="3"/>
    <x v="3"/>
    <x v="1"/>
    <n v="0"/>
    <x v="0"/>
    <n v="0"/>
    <x v="0"/>
    <n v="0"/>
  </r>
  <r>
    <d v="2021-09-01T00:00:00"/>
    <x v="1"/>
    <x v="8"/>
    <x v="0"/>
    <x v="4"/>
    <x v="3"/>
    <s v="Beca Resultados 2019 (100%) (SEP)"/>
    <n v="155000"/>
    <x v="4"/>
    <x v="3"/>
    <x v="3"/>
    <x v="12"/>
    <x v="1"/>
    <n v="0"/>
    <x v="0"/>
    <n v="0"/>
    <x v="0"/>
    <n v="0"/>
  </r>
  <r>
    <d v="2021-09-01T00:00:00"/>
    <x v="1"/>
    <x v="8"/>
    <x v="0"/>
    <x v="4"/>
    <x v="3"/>
    <s v="Beca Resultados 2019 (100%) (SEP)"/>
    <n v="155000"/>
    <x v="4"/>
    <x v="3"/>
    <x v="5"/>
    <x v="8"/>
    <x v="1"/>
    <n v="0"/>
    <x v="0"/>
    <n v="0"/>
    <x v="0"/>
    <n v="0"/>
  </r>
  <r>
    <d v="2021-09-01T00:00:00"/>
    <x v="1"/>
    <x v="8"/>
    <x v="0"/>
    <x v="0"/>
    <x v="3"/>
    <s v="Pago Mensualidad Formacion (100%) (SEP)"/>
    <n v="105000"/>
    <x v="0"/>
    <x v="3"/>
    <x v="23"/>
    <x v="33"/>
    <x v="0"/>
    <n v="105000"/>
    <x v="0"/>
    <n v="0"/>
    <x v="0"/>
    <n v="0"/>
  </r>
  <r>
    <d v="2021-09-01T00:00:00"/>
    <x v="1"/>
    <x v="8"/>
    <x v="0"/>
    <x v="0"/>
    <x v="3"/>
    <s v="Pago Mensualidad Formacion (80%) (SEP)"/>
    <n v="84000"/>
    <x v="0"/>
    <x v="3"/>
    <x v="21"/>
    <x v="35"/>
    <x v="0"/>
    <n v="84000"/>
    <x v="0"/>
    <n v="0"/>
    <x v="0"/>
    <n v="0"/>
  </r>
  <r>
    <d v="2021-09-01T00:00:00"/>
    <x v="1"/>
    <x v="8"/>
    <x v="0"/>
    <x v="4"/>
    <x v="3"/>
    <s v="Beca Hermandad 2020 (20%) (SEP)"/>
    <n v="21000"/>
    <x v="4"/>
    <x v="3"/>
    <x v="21"/>
    <x v="35"/>
    <x v="1"/>
    <n v="0"/>
    <x v="0"/>
    <n v="0"/>
    <x v="0"/>
    <n v="0"/>
  </r>
  <r>
    <d v="2021-09-01T00:00:00"/>
    <x v="1"/>
    <x v="8"/>
    <x v="0"/>
    <x v="0"/>
    <x v="3"/>
    <s v="Pago Mensualidad Alto Rendimiento (50%) (SEP)"/>
    <n v="70000"/>
    <x v="0"/>
    <x v="3"/>
    <x v="17"/>
    <x v="23"/>
    <x v="0"/>
    <n v="70000"/>
    <x v="0"/>
    <n v="0"/>
    <x v="0"/>
    <n v="0"/>
  </r>
  <r>
    <d v="2021-09-01T00:00:00"/>
    <x v="1"/>
    <x v="8"/>
    <x v="0"/>
    <x v="8"/>
    <x v="3"/>
    <s v="Descuento por Excusa Medica (50%) (SEP)"/>
    <n v="77500"/>
    <x v="8"/>
    <x v="3"/>
    <x v="17"/>
    <x v="23"/>
    <x v="1"/>
    <n v="0"/>
    <x v="0"/>
    <n v="0"/>
    <x v="0"/>
    <n v="0"/>
  </r>
  <r>
    <d v="2021-09-01T00:00:00"/>
    <x v="1"/>
    <x v="8"/>
    <x v="0"/>
    <x v="0"/>
    <x v="3"/>
    <s v="Pago Mensualidad Alto Rendimiento (100%) (SEP)"/>
    <n v="155000"/>
    <x v="0"/>
    <x v="3"/>
    <x v="20"/>
    <x v="13"/>
    <x v="0"/>
    <n v="155000"/>
    <x v="0"/>
    <n v="0"/>
    <x v="0"/>
    <n v="0"/>
  </r>
  <r>
    <d v="2021-09-01T00:00:00"/>
    <x v="1"/>
    <x v="8"/>
    <x v="0"/>
    <x v="0"/>
    <x v="3"/>
    <s v="Pago Mensualidad Alto Rendimiento (100%) (SEP)"/>
    <n v="155000"/>
    <x v="0"/>
    <x v="3"/>
    <x v="21"/>
    <x v="27"/>
    <x v="0"/>
    <n v="155000"/>
    <x v="0"/>
    <n v="0"/>
    <x v="0"/>
    <n v="0"/>
  </r>
  <r>
    <d v="2021-09-01T00:00:00"/>
    <x v="1"/>
    <x v="8"/>
    <x v="0"/>
    <x v="0"/>
    <x v="3"/>
    <s v="Pago Mensualidad Formacion (80%) (SEP)"/>
    <n v="84000"/>
    <x v="0"/>
    <x v="3"/>
    <x v="4"/>
    <x v="11"/>
    <x v="0"/>
    <n v="84000"/>
    <x v="0"/>
    <n v="0"/>
    <x v="0"/>
    <n v="0"/>
  </r>
  <r>
    <d v="2021-09-01T00:00:00"/>
    <x v="1"/>
    <x v="8"/>
    <x v="0"/>
    <x v="4"/>
    <x v="3"/>
    <s v="Beca Hermandad 2020 (20%) (SEP)"/>
    <n v="21000"/>
    <x v="4"/>
    <x v="3"/>
    <x v="4"/>
    <x v="11"/>
    <x v="1"/>
    <n v="0"/>
    <x v="0"/>
    <n v="0"/>
    <x v="0"/>
    <n v="0"/>
  </r>
  <r>
    <d v="2021-09-01T00:00:00"/>
    <x v="1"/>
    <x v="8"/>
    <x v="0"/>
    <x v="0"/>
    <x v="3"/>
    <s v="Pago Mensualidad Alto Rendimiento (100%) (SEP)"/>
    <n v="155000"/>
    <x v="0"/>
    <x v="3"/>
    <x v="4"/>
    <x v="4"/>
    <x v="0"/>
    <n v="155000"/>
    <x v="0"/>
    <n v="0"/>
    <x v="0"/>
    <n v="0"/>
  </r>
  <r>
    <d v="2021-09-01T00:00:00"/>
    <x v="1"/>
    <x v="8"/>
    <x v="0"/>
    <x v="0"/>
    <x v="3"/>
    <s v="Pago Mensualidad Alto Rendimiento (100%) (SEP)"/>
    <n v="145000"/>
    <x v="0"/>
    <x v="3"/>
    <x v="25"/>
    <x v="31"/>
    <x v="0"/>
    <n v="145000"/>
    <x v="0"/>
    <n v="0"/>
    <x v="0"/>
    <n v="0"/>
  </r>
  <r>
    <d v="2021-09-01T00:00:00"/>
    <x v="1"/>
    <x v="8"/>
    <x v="0"/>
    <x v="0"/>
    <x v="3"/>
    <s v="Pago Mensualidad Formacion (80%) (SEP)"/>
    <n v="84000"/>
    <x v="0"/>
    <x v="3"/>
    <x v="14"/>
    <x v="18"/>
    <x v="0"/>
    <n v="84000"/>
    <x v="0"/>
    <n v="0"/>
    <x v="0"/>
    <n v="0"/>
  </r>
  <r>
    <d v="2021-09-01T00:00:00"/>
    <x v="1"/>
    <x v="8"/>
    <x v="0"/>
    <x v="4"/>
    <x v="3"/>
    <s v="Beca Hermandad 2020 (20%) (SEP)"/>
    <n v="21000"/>
    <x v="4"/>
    <x v="3"/>
    <x v="14"/>
    <x v="18"/>
    <x v="1"/>
    <n v="0"/>
    <x v="0"/>
    <n v="0"/>
    <x v="0"/>
    <n v="0"/>
  </r>
  <r>
    <d v="2021-09-01T00:00:00"/>
    <x v="1"/>
    <x v="8"/>
    <x v="0"/>
    <x v="0"/>
    <x v="3"/>
    <s v="Pago Mensualidad Formacion (80%) (SEP)"/>
    <n v="84000"/>
    <x v="0"/>
    <x v="3"/>
    <x v="15"/>
    <x v="20"/>
    <x v="0"/>
    <n v="84000"/>
    <x v="0"/>
    <n v="0"/>
    <x v="0"/>
    <n v="0"/>
  </r>
  <r>
    <d v="2021-09-01T00:00:00"/>
    <x v="1"/>
    <x v="8"/>
    <x v="0"/>
    <x v="4"/>
    <x v="3"/>
    <s v="Beca Hermandad 2020 (20%) (SEP)"/>
    <n v="21000"/>
    <x v="4"/>
    <x v="3"/>
    <x v="15"/>
    <x v="20"/>
    <x v="1"/>
    <n v="0"/>
    <x v="0"/>
    <n v="0"/>
    <x v="0"/>
    <n v="0"/>
  </r>
  <r>
    <d v="2021-09-01T00:00:00"/>
    <x v="1"/>
    <x v="8"/>
    <x v="0"/>
    <x v="0"/>
    <x v="3"/>
    <s v="Pago Mensualidad Formacion (100%) (SEP)"/>
    <n v="105000"/>
    <x v="0"/>
    <x v="3"/>
    <x v="13"/>
    <x v="17"/>
    <x v="0"/>
    <n v="105000"/>
    <x v="0"/>
    <n v="0"/>
    <x v="0"/>
    <n v="0"/>
  </r>
  <r>
    <d v="2021-09-01T00:00:00"/>
    <x v="1"/>
    <x v="8"/>
    <x v="0"/>
    <x v="3"/>
    <x v="3"/>
    <s v="Pago Mensualidad Formacion (80%) (SEP)"/>
    <n v="94000"/>
    <x v="3"/>
    <x v="3"/>
    <x v="25"/>
    <x v="32"/>
    <x v="1"/>
    <n v="0"/>
    <x v="1"/>
    <n v="94000"/>
    <x v="0"/>
    <n v="0"/>
  </r>
  <r>
    <d v="2021-09-01T00:00:00"/>
    <x v="1"/>
    <x v="8"/>
    <x v="0"/>
    <x v="4"/>
    <x v="3"/>
    <s v="Beca Hermandad 2020 (20%) (SEP)"/>
    <n v="21000"/>
    <x v="4"/>
    <x v="3"/>
    <x v="25"/>
    <x v="32"/>
    <x v="1"/>
    <n v="0"/>
    <x v="0"/>
    <n v="0"/>
    <x v="0"/>
    <n v="0"/>
  </r>
  <r>
    <d v="2021-09-01T00:00:00"/>
    <x v="1"/>
    <x v="8"/>
    <x v="0"/>
    <x v="0"/>
    <x v="3"/>
    <s v="Pago Mensualidad Alto Rendimiento (100%) (SEP)"/>
    <n v="155000"/>
    <x v="0"/>
    <x v="3"/>
    <x v="12"/>
    <x v="16"/>
    <x v="0"/>
    <n v="155000"/>
    <x v="0"/>
    <n v="0"/>
    <x v="0"/>
    <n v="0"/>
  </r>
  <r>
    <d v="2021-09-01T00:00:00"/>
    <x v="1"/>
    <x v="8"/>
    <x v="0"/>
    <x v="0"/>
    <x v="3"/>
    <s v="Pago Mensualidad Formacion (100%) (SEP)"/>
    <n v="105000"/>
    <x v="0"/>
    <x v="3"/>
    <x v="9"/>
    <x v="10"/>
    <x v="0"/>
    <n v="105000"/>
    <x v="0"/>
    <n v="0"/>
    <x v="0"/>
    <n v="0"/>
  </r>
  <r>
    <d v="2021-09-01T00:00:00"/>
    <x v="1"/>
    <x v="8"/>
    <x v="0"/>
    <x v="0"/>
    <x v="3"/>
    <s v="Pago Mensualidad Alto Rendimiento (100%) (SEP)"/>
    <n v="155000"/>
    <x v="0"/>
    <x v="3"/>
    <x v="15"/>
    <x v="21"/>
    <x v="0"/>
    <n v="155000"/>
    <x v="0"/>
    <n v="0"/>
    <x v="0"/>
    <n v="0"/>
  </r>
  <r>
    <d v="2021-09-01T00:00:00"/>
    <x v="1"/>
    <x v="8"/>
    <x v="0"/>
    <x v="0"/>
    <x v="3"/>
    <s v="Pago Mensualidad Formacion (100%) (SEP)"/>
    <n v="105000"/>
    <x v="0"/>
    <x v="3"/>
    <x v="27"/>
    <x v="36"/>
    <x v="0"/>
    <n v="105000"/>
    <x v="0"/>
    <n v="0"/>
    <x v="0"/>
    <n v="0"/>
  </r>
  <r>
    <d v="2021-09-01T00:00:00"/>
    <x v="1"/>
    <x v="8"/>
    <x v="0"/>
    <x v="0"/>
    <x v="4"/>
    <s v="Pago Matricula 25%"/>
    <n v="35000"/>
    <x v="0"/>
    <x v="4"/>
    <x v="23"/>
    <x v="33"/>
    <x v="0"/>
    <n v="35000"/>
    <x v="0"/>
    <n v="0"/>
    <x v="0"/>
    <n v="0"/>
  </r>
  <r>
    <d v="2021-09-01T00:00:00"/>
    <x v="1"/>
    <x v="8"/>
    <x v="0"/>
    <x v="0"/>
    <x v="4"/>
    <s v="Pago Matricula 25%"/>
    <n v="35000"/>
    <x v="0"/>
    <x v="4"/>
    <x v="21"/>
    <x v="35"/>
    <x v="0"/>
    <n v="35000"/>
    <x v="0"/>
    <n v="0"/>
    <x v="0"/>
    <n v="0"/>
  </r>
  <r>
    <d v="2021-09-01T00:00:00"/>
    <x v="1"/>
    <x v="8"/>
    <x v="0"/>
    <x v="0"/>
    <x v="4"/>
    <s v="Pago Matricula 25%"/>
    <n v="35000"/>
    <x v="0"/>
    <x v="4"/>
    <x v="27"/>
    <x v="36"/>
    <x v="0"/>
    <n v="35000"/>
    <x v="0"/>
    <n v="0"/>
    <x v="0"/>
    <n v="0"/>
  </r>
  <r>
    <d v="2021-09-01T00:00:00"/>
    <x v="1"/>
    <x v="8"/>
    <x v="0"/>
    <x v="0"/>
    <x v="17"/>
    <s v="Pago Apoyo Mensualidad Gimnasia (SEP)"/>
    <n v="25000"/>
    <x v="0"/>
    <x v="17"/>
    <x v="17"/>
    <x v="23"/>
    <x v="0"/>
    <n v="25000"/>
    <x v="0"/>
    <n v="0"/>
    <x v="0"/>
    <n v="0"/>
  </r>
  <r>
    <d v="2021-09-01T00:00:00"/>
    <x v="1"/>
    <x v="8"/>
    <x v="0"/>
    <x v="0"/>
    <x v="17"/>
    <s v="Pago Apoyo Mensualidad Gimnasia (SEP)"/>
    <n v="25000"/>
    <x v="0"/>
    <x v="17"/>
    <x v="27"/>
    <x v="36"/>
    <x v="0"/>
    <n v="25000"/>
    <x v="0"/>
    <n v="0"/>
    <x v="0"/>
    <n v="0"/>
  </r>
  <r>
    <d v="2021-09-01T00:00:00"/>
    <x v="1"/>
    <x v="8"/>
    <x v="0"/>
    <x v="0"/>
    <x v="17"/>
    <s v="Pago Apoyo Mensualidad Gimnasia (SEP)"/>
    <n v="25000"/>
    <x v="0"/>
    <x v="17"/>
    <x v="20"/>
    <x v="13"/>
    <x v="0"/>
    <n v="25000"/>
    <x v="0"/>
    <n v="0"/>
    <x v="0"/>
    <n v="0"/>
  </r>
  <r>
    <d v="2021-09-01T00:00:00"/>
    <x v="1"/>
    <x v="8"/>
    <x v="0"/>
    <x v="0"/>
    <x v="17"/>
    <s v="Pago Apoyo Mensualidad Gimnasia (SEP)"/>
    <n v="25000"/>
    <x v="0"/>
    <x v="17"/>
    <x v="21"/>
    <x v="27"/>
    <x v="0"/>
    <n v="25000"/>
    <x v="0"/>
    <n v="0"/>
    <x v="0"/>
    <n v="0"/>
  </r>
  <r>
    <d v="2021-09-01T00:00:00"/>
    <x v="1"/>
    <x v="8"/>
    <x v="0"/>
    <x v="0"/>
    <x v="17"/>
    <s v="Pago Apoyo Mensualidad Gimnasia (SEP)"/>
    <n v="25000"/>
    <x v="0"/>
    <x v="17"/>
    <x v="4"/>
    <x v="11"/>
    <x v="0"/>
    <n v="25000"/>
    <x v="0"/>
    <n v="0"/>
    <x v="0"/>
    <n v="0"/>
  </r>
  <r>
    <d v="2021-09-01T00:00:00"/>
    <x v="1"/>
    <x v="8"/>
    <x v="0"/>
    <x v="0"/>
    <x v="17"/>
    <s v="Pago Apoyo Mensualidad Gimnasia (SEP)"/>
    <n v="25000"/>
    <x v="0"/>
    <x v="17"/>
    <x v="4"/>
    <x v="4"/>
    <x v="0"/>
    <n v="25000"/>
    <x v="0"/>
    <n v="0"/>
    <x v="0"/>
    <n v="0"/>
  </r>
  <r>
    <d v="2021-09-01T00:00:00"/>
    <x v="1"/>
    <x v="8"/>
    <x v="0"/>
    <x v="0"/>
    <x v="17"/>
    <s v="Pago Apoyo Mensualidad Gimnasia (SEP)"/>
    <n v="25000"/>
    <x v="0"/>
    <x v="17"/>
    <x v="14"/>
    <x v="18"/>
    <x v="0"/>
    <n v="25000"/>
    <x v="0"/>
    <n v="0"/>
    <x v="0"/>
    <n v="0"/>
  </r>
  <r>
    <d v="2021-09-01T00:00:00"/>
    <x v="1"/>
    <x v="8"/>
    <x v="0"/>
    <x v="0"/>
    <x v="17"/>
    <s v="Pago Apoyo Mensualidad Gimnasia (SEP)"/>
    <n v="25000"/>
    <x v="0"/>
    <x v="17"/>
    <x v="21"/>
    <x v="35"/>
    <x v="0"/>
    <n v="25000"/>
    <x v="0"/>
    <n v="0"/>
    <x v="0"/>
    <n v="0"/>
  </r>
  <r>
    <d v="2021-09-01T00:00:00"/>
    <x v="1"/>
    <x v="8"/>
    <x v="0"/>
    <x v="0"/>
    <x v="17"/>
    <s v="Pago Apoyo Mensualidad Gimnasia (SEP)"/>
    <n v="25000"/>
    <x v="0"/>
    <x v="17"/>
    <x v="15"/>
    <x v="20"/>
    <x v="0"/>
    <n v="25000"/>
    <x v="0"/>
    <n v="0"/>
    <x v="0"/>
    <n v="0"/>
  </r>
  <r>
    <d v="2021-09-01T00:00:00"/>
    <x v="1"/>
    <x v="8"/>
    <x v="0"/>
    <x v="0"/>
    <x v="17"/>
    <s v="Pago Apoyo Mensualidad Gimnasia (SEP)"/>
    <n v="25000"/>
    <x v="0"/>
    <x v="17"/>
    <x v="13"/>
    <x v="17"/>
    <x v="0"/>
    <n v="25000"/>
    <x v="0"/>
    <n v="0"/>
    <x v="0"/>
    <n v="0"/>
  </r>
  <r>
    <d v="2021-09-01T00:00:00"/>
    <x v="1"/>
    <x v="8"/>
    <x v="0"/>
    <x v="3"/>
    <x v="17"/>
    <s v="Pago Apoyo Mensualidad Gimnasia (SEP)"/>
    <n v="25000"/>
    <x v="3"/>
    <x v="17"/>
    <x v="25"/>
    <x v="32"/>
    <x v="1"/>
    <n v="0"/>
    <x v="1"/>
    <n v="25000"/>
    <x v="0"/>
    <n v="0"/>
  </r>
  <r>
    <d v="2021-09-01T00:00:00"/>
    <x v="1"/>
    <x v="8"/>
    <x v="0"/>
    <x v="0"/>
    <x v="17"/>
    <s v="Pago Apoyo Mensualidad Gimnasia (SEP)"/>
    <n v="25000"/>
    <x v="0"/>
    <x v="17"/>
    <x v="12"/>
    <x v="16"/>
    <x v="0"/>
    <n v="25000"/>
    <x v="0"/>
    <n v="0"/>
    <x v="0"/>
    <n v="0"/>
  </r>
  <r>
    <d v="2021-09-01T00:00:00"/>
    <x v="1"/>
    <x v="8"/>
    <x v="0"/>
    <x v="0"/>
    <x v="17"/>
    <s v="Pago Apoyo Mensualidad Gimnasia (SEP)"/>
    <n v="25000"/>
    <x v="0"/>
    <x v="17"/>
    <x v="9"/>
    <x v="10"/>
    <x v="0"/>
    <n v="25000"/>
    <x v="0"/>
    <n v="0"/>
    <x v="0"/>
    <n v="0"/>
  </r>
  <r>
    <d v="2021-09-01T00:00:00"/>
    <x v="1"/>
    <x v="8"/>
    <x v="0"/>
    <x v="0"/>
    <x v="17"/>
    <s v="Pago Apoyo Mensualidad Gimnasia (SEP)"/>
    <n v="25000"/>
    <x v="0"/>
    <x v="17"/>
    <x v="23"/>
    <x v="33"/>
    <x v="0"/>
    <n v="25000"/>
    <x v="0"/>
    <n v="0"/>
    <x v="0"/>
    <n v="0"/>
  </r>
  <r>
    <d v="2021-09-01T00:00:00"/>
    <x v="1"/>
    <x v="8"/>
    <x v="0"/>
    <x v="0"/>
    <x v="17"/>
    <s v="Pago Apoyo Mensualidad Gimnasia (SEP)"/>
    <n v="25000"/>
    <x v="0"/>
    <x v="17"/>
    <x v="15"/>
    <x v="21"/>
    <x v="0"/>
    <n v="25000"/>
    <x v="0"/>
    <n v="0"/>
    <x v="0"/>
    <n v="0"/>
  </r>
  <r>
    <d v="2021-09-01T00:00:00"/>
    <x v="1"/>
    <x v="8"/>
    <x v="0"/>
    <x v="0"/>
    <x v="17"/>
    <s v="Pago Apoyo Mensualidad Gimnasia (SEP)"/>
    <n v="80000"/>
    <x v="0"/>
    <x v="17"/>
    <x v="23"/>
    <x v="29"/>
    <x v="0"/>
    <n v="80000"/>
    <x v="0"/>
    <n v="0"/>
    <x v="0"/>
    <n v="0"/>
  </r>
  <r>
    <d v="2021-09-01T00:00:00"/>
    <x v="1"/>
    <x v="8"/>
    <x v="0"/>
    <x v="0"/>
    <x v="17"/>
    <s v="Pago Apoyo Mensualidad Gimnasia (SEP)"/>
    <n v="25000"/>
    <x v="0"/>
    <x v="17"/>
    <x v="22"/>
    <x v="28"/>
    <x v="0"/>
    <n v="25000"/>
    <x v="0"/>
    <n v="0"/>
    <x v="0"/>
    <n v="0"/>
  </r>
  <r>
    <d v="2021-09-01T00:00:00"/>
    <x v="1"/>
    <x v="8"/>
    <x v="0"/>
    <x v="0"/>
    <x v="17"/>
    <s v="Pago Apoyo Mensualidad Gimnasia (SEP)"/>
    <n v="25000"/>
    <x v="0"/>
    <x v="17"/>
    <x v="26"/>
    <x v="34"/>
    <x v="0"/>
    <n v="25000"/>
    <x v="0"/>
    <n v="0"/>
    <x v="0"/>
    <n v="0"/>
  </r>
  <r>
    <d v="2021-09-01T00:00:00"/>
    <x v="1"/>
    <x v="8"/>
    <x v="0"/>
    <x v="0"/>
    <x v="17"/>
    <s v="Pago Apoyo Mensualidad Gimnasia (SEP)"/>
    <n v="25000"/>
    <x v="0"/>
    <x v="17"/>
    <x v="28"/>
    <x v="37"/>
    <x v="0"/>
    <n v="25000"/>
    <x v="0"/>
    <n v="0"/>
    <x v="0"/>
    <n v="0"/>
  </r>
  <r>
    <d v="2021-09-30T00:00:00"/>
    <x v="1"/>
    <x v="8"/>
    <x v="1"/>
    <x v="0"/>
    <x v="7"/>
    <s v="Pago Nomina (SEP)"/>
    <n v="-400000"/>
    <x v="0"/>
    <x v="7"/>
    <x v="8"/>
    <x v="9"/>
    <x v="0"/>
    <n v="-400000"/>
    <x v="0"/>
    <n v="0"/>
    <x v="0"/>
    <n v="0"/>
  </r>
  <r>
    <d v="2021-09-30T00:00:00"/>
    <x v="1"/>
    <x v="8"/>
    <x v="1"/>
    <x v="0"/>
    <x v="7"/>
    <s v="Pago Nomina (SEP)"/>
    <n v="-900000"/>
    <x v="0"/>
    <x v="7"/>
    <x v="24"/>
    <x v="30"/>
    <x v="0"/>
    <n v="-900000"/>
    <x v="0"/>
    <n v="0"/>
    <x v="0"/>
    <n v="0"/>
  </r>
  <r>
    <d v="2021-09-30T00:00:00"/>
    <x v="1"/>
    <x v="8"/>
    <x v="1"/>
    <x v="0"/>
    <x v="7"/>
    <s v="Pago Nomina (SEP)"/>
    <n v="-600000"/>
    <x v="0"/>
    <x v="7"/>
    <x v="16"/>
    <x v="22"/>
    <x v="0"/>
    <n v="-600000"/>
    <x v="0"/>
    <n v="0"/>
    <x v="0"/>
    <n v="0"/>
  </r>
  <r>
    <d v="2021-10-01T00:00:00"/>
    <x v="1"/>
    <x v="9"/>
    <x v="0"/>
    <x v="4"/>
    <x v="3"/>
    <s v="Beca Resultados 2019 (100%) (OCT)"/>
    <n v="155000"/>
    <x v="4"/>
    <x v="3"/>
    <x v="3"/>
    <x v="3"/>
    <x v="1"/>
    <n v="0"/>
    <x v="0"/>
    <n v="0"/>
    <x v="0"/>
    <n v="0"/>
  </r>
  <r>
    <d v="2021-10-01T00:00:00"/>
    <x v="1"/>
    <x v="9"/>
    <x v="0"/>
    <x v="4"/>
    <x v="3"/>
    <s v="Beca Resultados 2019 (100%) (OCT)"/>
    <n v="155000"/>
    <x v="4"/>
    <x v="3"/>
    <x v="3"/>
    <x v="12"/>
    <x v="1"/>
    <n v="0"/>
    <x v="0"/>
    <n v="0"/>
    <x v="0"/>
    <n v="0"/>
  </r>
  <r>
    <d v="2021-10-01T00:00:00"/>
    <x v="1"/>
    <x v="9"/>
    <x v="0"/>
    <x v="4"/>
    <x v="3"/>
    <s v="Beca Resultados 2019 (100%) (OCT)"/>
    <n v="155000"/>
    <x v="4"/>
    <x v="3"/>
    <x v="5"/>
    <x v="8"/>
    <x v="1"/>
    <n v="0"/>
    <x v="0"/>
    <n v="0"/>
    <x v="0"/>
    <n v="0"/>
  </r>
  <r>
    <d v="2021-10-01T00:00:00"/>
    <x v="1"/>
    <x v="9"/>
    <x v="0"/>
    <x v="0"/>
    <x v="3"/>
    <s v="Pago Mensualidad Formacion (100%) (OCT)"/>
    <n v="105000"/>
    <x v="0"/>
    <x v="3"/>
    <x v="23"/>
    <x v="33"/>
    <x v="0"/>
    <n v="105000"/>
    <x v="0"/>
    <n v="0"/>
    <x v="0"/>
    <n v="0"/>
  </r>
  <r>
    <d v="2021-10-01T00:00:00"/>
    <x v="1"/>
    <x v="9"/>
    <x v="0"/>
    <x v="0"/>
    <x v="3"/>
    <s v="Pago Mensualidad Alto Rendimiento (50%) (OCT)"/>
    <n v="85000"/>
    <x v="0"/>
    <x v="3"/>
    <x v="17"/>
    <x v="23"/>
    <x v="0"/>
    <n v="85000"/>
    <x v="0"/>
    <n v="0"/>
    <x v="0"/>
    <n v="0"/>
  </r>
  <r>
    <d v="2021-10-01T00:00:00"/>
    <x v="1"/>
    <x v="9"/>
    <x v="0"/>
    <x v="8"/>
    <x v="3"/>
    <s v="Descuento por Excusa Medica (50%) (OCT)"/>
    <n v="77500"/>
    <x v="8"/>
    <x v="3"/>
    <x v="17"/>
    <x v="23"/>
    <x v="1"/>
    <n v="0"/>
    <x v="0"/>
    <n v="0"/>
    <x v="0"/>
    <n v="0"/>
  </r>
  <r>
    <d v="2021-10-01T00:00:00"/>
    <x v="1"/>
    <x v="9"/>
    <x v="0"/>
    <x v="0"/>
    <x v="3"/>
    <s v="Pago Mensualidad Alto Rendimiento (100%) (OCT)"/>
    <n v="155000"/>
    <x v="0"/>
    <x v="3"/>
    <x v="20"/>
    <x v="13"/>
    <x v="0"/>
    <n v="155000"/>
    <x v="0"/>
    <n v="0"/>
    <x v="0"/>
    <n v="0"/>
  </r>
  <r>
    <d v="2021-10-01T00:00:00"/>
    <x v="1"/>
    <x v="9"/>
    <x v="0"/>
    <x v="0"/>
    <x v="3"/>
    <s v="Pago Mensualidad Alto Rendimiento (100%) (OCT)"/>
    <n v="155000"/>
    <x v="0"/>
    <x v="3"/>
    <x v="21"/>
    <x v="27"/>
    <x v="0"/>
    <n v="155000"/>
    <x v="0"/>
    <n v="0"/>
    <x v="0"/>
    <n v="0"/>
  </r>
  <r>
    <d v="2021-10-01T00:00:00"/>
    <x v="1"/>
    <x v="9"/>
    <x v="0"/>
    <x v="0"/>
    <x v="3"/>
    <s v="Pago Mensualidad Formacion (80%) (OCT)"/>
    <n v="84000"/>
    <x v="0"/>
    <x v="3"/>
    <x v="4"/>
    <x v="11"/>
    <x v="0"/>
    <n v="84000"/>
    <x v="0"/>
    <n v="0"/>
    <x v="0"/>
    <n v="0"/>
  </r>
  <r>
    <d v="2021-10-01T00:00:00"/>
    <x v="1"/>
    <x v="9"/>
    <x v="0"/>
    <x v="4"/>
    <x v="3"/>
    <s v="Beca Hermandad 2020 (20%) (OCT)"/>
    <n v="21000"/>
    <x v="4"/>
    <x v="3"/>
    <x v="4"/>
    <x v="11"/>
    <x v="1"/>
    <n v="0"/>
    <x v="0"/>
    <n v="0"/>
    <x v="0"/>
    <n v="0"/>
  </r>
  <r>
    <d v="2021-10-01T00:00:00"/>
    <x v="1"/>
    <x v="9"/>
    <x v="0"/>
    <x v="0"/>
    <x v="3"/>
    <s v="Pago Mensualidad Alto Rendimiento (100%) (OCT)"/>
    <n v="155000"/>
    <x v="0"/>
    <x v="3"/>
    <x v="4"/>
    <x v="4"/>
    <x v="0"/>
    <n v="155000"/>
    <x v="0"/>
    <n v="0"/>
    <x v="0"/>
    <n v="0"/>
  </r>
  <r>
    <d v="2021-10-01T00:00:00"/>
    <x v="1"/>
    <x v="9"/>
    <x v="0"/>
    <x v="3"/>
    <x v="3"/>
    <s v="Pago Mensualidad Alto Rendimiento (100%) (OCT)"/>
    <n v="155000"/>
    <x v="3"/>
    <x v="3"/>
    <x v="25"/>
    <x v="31"/>
    <x v="1"/>
    <n v="0"/>
    <x v="1"/>
    <n v="155000"/>
    <x v="0"/>
    <n v="0"/>
  </r>
  <r>
    <d v="2021-10-01T00:00:00"/>
    <x v="1"/>
    <x v="9"/>
    <x v="0"/>
    <x v="0"/>
    <x v="3"/>
    <s v="Pago Mensualidad Formacion (80%) (OCT)"/>
    <n v="84000"/>
    <x v="0"/>
    <x v="3"/>
    <x v="14"/>
    <x v="18"/>
    <x v="0"/>
    <n v="84000"/>
    <x v="0"/>
    <n v="0"/>
    <x v="0"/>
    <n v="0"/>
  </r>
  <r>
    <d v="2021-10-01T00:00:00"/>
    <x v="1"/>
    <x v="9"/>
    <x v="0"/>
    <x v="4"/>
    <x v="3"/>
    <s v="Beca Hermandad 2020 (20%) (OCT)"/>
    <n v="21000"/>
    <x v="4"/>
    <x v="3"/>
    <x v="14"/>
    <x v="18"/>
    <x v="1"/>
    <n v="0"/>
    <x v="0"/>
    <n v="0"/>
    <x v="0"/>
    <n v="0"/>
  </r>
  <r>
    <d v="2021-10-01T00:00:00"/>
    <x v="1"/>
    <x v="9"/>
    <x v="0"/>
    <x v="0"/>
    <x v="3"/>
    <s v="Pago Mensualidad Formacion (80%) (OCT)"/>
    <n v="84000"/>
    <x v="0"/>
    <x v="3"/>
    <x v="15"/>
    <x v="20"/>
    <x v="0"/>
    <n v="84000"/>
    <x v="0"/>
    <n v="0"/>
    <x v="0"/>
    <n v="0"/>
  </r>
  <r>
    <d v="2021-10-01T00:00:00"/>
    <x v="1"/>
    <x v="9"/>
    <x v="0"/>
    <x v="4"/>
    <x v="3"/>
    <s v="Beca Hermandad 2020 (20%) (OCT)"/>
    <n v="21000"/>
    <x v="4"/>
    <x v="3"/>
    <x v="15"/>
    <x v="20"/>
    <x v="1"/>
    <n v="0"/>
    <x v="0"/>
    <n v="0"/>
    <x v="0"/>
    <n v="0"/>
  </r>
  <r>
    <d v="2021-10-01T00:00:00"/>
    <x v="1"/>
    <x v="9"/>
    <x v="0"/>
    <x v="0"/>
    <x v="3"/>
    <s v="Pago Mensualidad Formacion (100%) (OCT)"/>
    <n v="105000"/>
    <x v="0"/>
    <x v="3"/>
    <x v="13"/>
    <x v="17"/>
    <x v="0"/>
    <n v="105000"/>
    <x v="0"/>
    <n v="0"/>
    <x v="0"/>
    <n v="0"/>
  </r>
  <r>
    <d v="2021-10-01T00:00:00"/>
    <x v="1"/>
    <x v="9"/>
    <x v="0"/>
    <x v="3"/>
    <x v="3"/>
    <s v="Pago Mensualidad Formacion (80%) (OCT)"/>
    <n v="84000"/>
    <x v="3"/>
    <x v="3"/>
    <x v="25"/>
    <x v="32"/>
    <x v="1"/>
    <n v="0"/>
    <x v="1"/>
    <n v="84000"/>
    <x v="0"/>
    <n v="0"/>
  </r>
  <r>
    <d v="2021-10-01T00:00:00"/>
    <x v="1"/>
    <x v="9"/>
    <x v="0"/>
    <x v="4"/>
    <x v="3"/>
    <s v="Beca Hermandad 2020 (20%) (OCT)"/>
    <n v="21000"/>
    <x v="4"/>
    <x v="3"/>
    <x v="25"/>
    <x v="32"/>
    <x v="1"/>
    <n v="0"/>
    <x v="0"/>
    <n v="0"/>
    <x v="0"/>
    <n v="0"/>
  </r>
  <r>
    <d v="2021-10-01T00:00:00"/>
    <x v="1"/>
    <x v="9"/>
    <x v="0"/>
    <x v="0"/>
    <x v="3"/>
    <s v="Pago Mensualidad Alto Rendimiento (100%) (OCT)"/>
    <n v="155000"/>
    <x v="0"/>
    <x v="3"/>
    <x v="12"/>
    <x v="16"/>
    <x v="0"/>
    <n v="155000"/>
    <x v="0"/>
    <n v="0"/>
    <x v="0"/>
    <n v="0"/>
  </r>
  <r>
    <d v="2021-10-01T00:00:00"/>
    <x v="1"/>
    <x v="9"/>
    <x v="0"/>
    <x v="0"/>
    <x v="3"/>
    <s v="Pago Mensualidad Formacion (100%) (OCT)"/>
    <n v="105000"/>
    <x v="0"/>
    <x v="3"/>
    <x v="9"/>
    <x v="10"/>
    <x v="0"/>
    <n v="105000"/>
    <x v="0"/>
    <n v="0"/>
    <x v="0"/>
    <n v="0"/>
  </r>
  <r>
    <d v="2021-10-01T00:00:00"/>
    <x v="1"/>
    <x v="9"/>
    <x v="0"/>
    <x v="0"/>
    <x v="3"/>
    <s v="Pago Mensualidad Alto Rendimiento (100%) (OCT)"/>
    <n v="155000"/>
    <x v="0"/>
    <x v="3"/>
    <x v="15"/>
    <x v="21"/>
    <x v="0"/>
    <n v="155000"/>
    <x v="0"/>
    <n v="0"/>
    <x v="0"/>
    <n v="0"/>
  </r>
  <r>
    <d v="2021-10-01T00:00:00"/>
    <x v="1"/>
    <x v="9"/>
    <x v="0"/>
    <x v="0"/>
    <x v="3"/>
    <s v="Pago Mensualidad Formacion (100%) (OCT)"/>
    <n v="105000"/>
    <x v="0"/>
    <x v="3"/>
    <x v="27"/>
    <x v="36"/>
    <x v="0"/>
    <n v="105000"/>
    <x v="0"/>
    <n v="0"/>
    <x v="0"/>
    <n v="0"/>
  </r>
  <r>
    <d v="2021-10-01T00:00:00"/>
    <x v="1"/>
    <x v="9"/>
    <x v="0"/>
    <x v="0"/>
    <x v="17"/>
    <s v="Pago Apoyo Mensualidad Gimnasia (OCT)"/>
    <n v="25000"/>
    <x v="0"/>
    <x v="17"/>
    <x v="17"/>
    <x v="23"/>
    <x v="0"/>
    <n v="25000"/>
    <x v="0"/>
    <n v="0"/>
    <x v="0"/>
    <n v="0"/>
  </r>
  <r>
    <d v="2021-10-01T00:00:00"/>
    <x v="1"/>
    <x v="9"/>
    <x v="0"/>
    <x v="0"/>
    <x v="17"/>
    <s v="Pago Apoyo Mensualidad Gimnasia (OCT)"/>
    <n v="25000"/>
    <x v="0"/>
    <x v="17"/>
    <x v="27"/>
    <x v="36"/>
    <x v="0"/>
    <n v="25000"/>
    <x v="0"/>
    <n v="0"/>
    <x v="0"/>
    <n v="0"/>
  </r>
  <r>
    <d v="2021-10-01T00:00:00"/>
    <x v="1"/>
    <x v="9"/>
    <x v="0"/>
    <x v="0"/>
    <x v="17"/>
    <s v="Pago Apoyo Mensualidad Gimnasia (OCT)"/>
    <n v="25000"/>
    <x v="0"/>
    <x v="17"/>
    <x v="20"/>
    <x v="13"/>
    <x v="0"/>
    <n v="25000"/>
    <x v="0"/>
    <n v="0"/>
    <x v="0"/>
    <n v="0"/>
  </r>
  <r>
    <d v="2021-10-01T00:00:00"/>
    <x v="1"/>
    <x v="9"/>
    <x v="0"/>
    <x v="0"/>
    <x v="17"/>
    <s v="Pago Apoyo Mensualidad Gimnasia (OCT)"/>
    <n v="25000"/>
    <x v="0"/>
    <x v="17"/>
    <x v="21"/>
    <x v="27"/>
    <x v="0"/>
    <n v="25000"/>
    <x v="0"/>
    <n v="0"/>
    <x v="0"/>
    <n v="0"/>
  </r>
  <r>
    <d v="2021-10-01T00:00:00"/>
    <x v="1"/>
    <x v="9"/>
    <x v="0"/>
    <x v="0"/>
    <x v="17"/>
    <s v="Pago Apoyo Mensualidad Gimnasia (OCT)"/>
    <n v="25000"/>
    <x v="0"/>
    <x v="17"/>
    <x v="4"/>
    <x v="11"/>
    <x v="0"/>
    <n v="25000"/>
    <x v="0"/>
    <n v="0"/>
    <x v="0"/>
    <n v="0"/>
  </r>
  <r>
    <d v="2021-10-01T00:00:00"/>
    <x v="1"/>
    <x v="9"/>
    <x v="0"/>
    <x v="0"/>
    <x v="17"/>
    <s v="Pago Apoyo Mensualidad Gimnasia (OCT)"/>
    <n v="25000"/>
    <x v="0"/>
    <x v="17"/>
    <x v="4"/>
    <x v="4"/>
    <x v="0"/>
    <n v="25000"/>
    <x v="0"/>
    <n v="0"/>
    <x v="0"/>
    <n v="0"/>
  </r>
  <r>
    <d v="2021-10-01T00:00:00"/>
    <x v="1"/>
    <x v="9"/>
    <x v="0"/>
    <x v="0"/>
    <x v="17"/>
    <s v="Pago Apoyo Mensualidad Gimnasia (OCT)"/>
    <n v="25000"/>
    <x v="0"/>
    <x v="17"/>
    <x v="14"/>
    <x v="18"/>
    <x v="0"/>
    <n v="25000"/>
    <x v="0"/>
    <n v="0"/>
    <x v="0"/>
    <n v="0"/>
  </r>
  <r>
    <d v="2021-10-01T00:00:00"/>
    <x v="1"/>
    <x v="9"/>
    <x v="0"/>
    <x v="0"/>
    <x v="17"/>
    <s v="Pago Apoyo Mensualidad Gimnasia (OCT)"/>
    <n v="25000"/>
    <x v="0"/>
    <x v="17"/>
    <x v="15"/>
    <x v="20"/>
    <x v="0"/>
    <n v="25000"/>
    <x v="0"/>
    <n v="0"/>
    <x v="0"/>
    <n v="0"/>
  </r>
  <r>
    <d v="2021-10-01T00:00:00"/>
    <x v="1"/>
    <x v="9"/>
    <x v="0"/>
    <x v="0"/>
    <x v="17"/>
    <s v="Pago Apoyo Mensualidad Gimnasia (OCT)"/>
    <n v="25000"/>
    <x v="0"/>
    <x v="17"/>
    <x v="13"/>
    <x v="17"/>
    <x v="0"/>
    <n v="25000"/>
    <x v="0"/>
    <n v="0"/>
    <x v="0"/>
    <n v="0"/>
  </r>
  <r>
    <d v="2021-10-01T00:00:00"/>
    <x v="1"/>
    <x v="9"/>
    <x v="0"/>
    <x v="3"/>
    <x v="17"/>
    <s v="Pago Apoyo Mensualidad Gimnasia (OCT)"/>
    <n v="25000"/>
    <x v="3"/>
    <x v="17"/>
    <x v="25"/>
    <x v="32"/>
    <x v="1"/>
    <n v="0"/>
    <x v="1"/>
    <n v="25000"/>
    <x v="0"/>
    <n v="0"/>
  </r>
  <r>
    <d v="2021-10-01T00:00:00"/>
    <x v="1"/>
    <x v="9"/>
    <x v="0"/>
    <x v="0"/>
    <x v="17"/>
    <s v="Pago Apoyo Mensualidad Gimnasia (OCT)"/>
    <n v="25000"/>
    <x v="0"/>
    <x v="17"/>
    <x v="12"/>
    <x v="16"/>
    <x v="0"/>
    <n v="25000"/>
    <x v="0"/>
    <n v="0"/>
    <x v="0"/>
    <n v="0"/>
  </r>
  <r>
    <d v="2021-10-01T00:00:00"/>
    <x v="1"/>
    <x v="9"/>
    <x v="0"/>
    <x v="0"/>
    <x v="17"/>
    <s v="Pago Apoyo Mensualidad Gimnasia (OCT)"/>
    <n v="25000"/>
    <x v="0"/>
    <x v="17"/>
    <x v="9"/>
    <x v="10"/>
    <x v="0"/>
    <n v="25000"/>
    <x v="0"/>
    <n v="0"/>
    <x v="0"/>
    <n v="0"/>
  </r>
  <r>
    <d v="2021-10-01T00:00:00"/>
    <x v="1"/>
    <x v="9"/>
    <x v="0"/>
    <x v="0"/>
    <x v="17"/>
    <s v="Pago Apoyo Mensualidad Gimnasia (OCT)"/>
    <n v="25000"/>
    <x v="0"/>
    <x v="17"/>
    <x v="23"/>
    <x v="33"/>
    <x v="0"/>
    <n v="25000"/>
    <x v="0"/>
    <n v="0"/>
    <x v="0"/>
    <n v="0"/>
  </r>
  <r>
    <d v="2021-10-01T00:00:00"/>
    <x v="1"/>
    <x v="9"/>
    <x v="0"/>
    <x v="0"/>
    <x v="17"/>
    <s v="Pago Apoyo Mensualidad Gimnasia (OCT)"/>
    <n v="25000"/>
    <x v="0"/>
    <x v="17"/>
    <x v="15"/>
    <x v="21"/>
    <x v="0"/>
    <n v="25000"/>
    <x v="0"/>
    <n v="0"/>
    <x v="0"/>
    <n v="0"/>
  </r>
  <r>
    <d v="2021-10-01T00:00:00"/>
    <x v="1"/>
    <x v="9"/>
    <x v="0"/>
    <x v="0"/>
    <x v="17"/>
    <s v="Pago Apoyo Mensualidad Gimnasia (OCT)"/>
    <n v="80000"/>
    <x v="0"/>
    <x v="17"/>
    <x v="23"/>
    <x v="29"/>
    <x v="0"/>
    <n v="80000"/>
    <x v="0"/>
    <n v="0"/>
    <x v="0"/>
    <n v="0"/>
  </r>
  <r>
    <d v="2021-10-01T00:00:00"/>
    <x v="1"/>
    <x v="9"/>
    <x v="0"/>
    <x v="0"/>
    <x v="17"/>
    <s v="Pago Apoyo Mensualidad Gimnasia (OCT)"/>
    <n v="25000"/>
    <x v="0"/>
    <x v="17"/>
    <x v="22"/>
    <x v="28"/>
    <x v="0"/>
    <n v="25000"/>
    <x v="0"/>
    <n v="0"/>
    <x v="0"/>
    <n v="0"/>
  </r>
  <r>
    <d v="2021-10-29T00:00:00"/>
    <x v="1"/>
    <x v="9"/>
    <x v="1"/>
    <x v="0"/>
    <x v="7"/>
    <s v="Pago Nomina (OCT)"/>
    <n v="-400000"/>
    <x v="0"/>
    <x v="7"/>
    <x v="8"/>
    <x v="9"/>
    <x v="0"/>
    <n v="-400000"/>
    <x v="0"/>
    <n v="0"/>
    <x v="0"/>
    <n v="0"/>
  </r>
  <r>
    <d v="2021-10-29T00:00:00"/>
    <x v="1"/>
    <x v="9"/>
    <x v="1"/>
    <x v="0"/>
    <x v="7"/>
    <s v="Pago Nomina (OCT)"/>
    <n v="-900000"/>
    <x v="0"/>
    <x v="7"/>
    <x v="24"/>
    <x v="30"/>
    <x v="0"/>
    <n v="-900000"/>
    <x v="0"/>
    <n v="0"/>
    <x v="0"/>
    <n v="0"/>
  </r>
  <r>
    <d v="2021-10-29T00:00:00"/>
    <x v="1"/>
    <x v="9"/>
    <x v="1"/>
    <x v="0"/>
    <x v="7"/>
    <s v="Pago Nomina (OCT)"/>
    <n v="-600000"/>
    <x v="0"/>
    <x v="7"/>
    <x v="16"/>
    <x v="22"/>
    <x v="0"/>
    <n v="-600000"/>
    <x v="0"/>
    <n v="0"/>
    <x v="0"/>
    <n v="0"/>
  </r>
  <r>
    <d v="2021-11-01T00:00:00"/>
    <x v="1"/>
    <x v="10"/>
    <x v="0"/>
    <x v="4"/>
    <x v="3"/>
    <s v="Beca Resultados 2019 (100%) (NOV)"/>
    <n v="155000"/>
    <x v="4"/>
    <x v="3"/>
    <x v="3"/>
    <x v="3"/>
    <x v="1"/>
    <n v="0"/>
    <x v="0"/>
    <n v="0"/>
    <x v="0"/>
    <n v="0"/>
  </r>
  <r>
    <d v="2021-11-01T00:00:00"/>
    <x v="1"/>
    <x v="10"/>
    <x v="0"/>
    <x v="4"/>
    <x v="3"/>
    <s v="Beca Resultados 2019 (100%) (NOV)"/>
    <n v="155000"/>
    <x v="4"/>
    <x v="3"/>
    <x v="3"/>
    <x v="12"/>
    <x v="1"/>
    <n v="0"/>
    <x v="0"/>
    <n v="0"/>
    <x v="0"/>
    <n v="0"/>
  </r>
  <r>
    <d v="2021-11-01T00:00:00"/>
    <x v="1"/>
    <x v="10"/>
    <x v="0"/>
    <x v="4"/>
    <x v="3"/>
    <s v="Beca Resultados 2019 (100%) (NOV)"/>
    <n v="155000"/>
    <x v="4"/>
    <x v="3"/>
    <x v="5"/>
    <x v="8"/>
    <x v="1"/>
    <n v="0"/>
    <x v="0"/>
    <n v="0"/>
    <x v="0"/>
    <n v="0"/>
  </r>
  <r>
    <d v="2021-11-01T00:00:00"/>
    <x v="1"/>
    <x v="10"/>
    <x v="0"/>
    <x v="0"/>
    <x v="3"/>
    <s v="Pago Mensualidad ESPECIAL (NOV)"/>
    <n v="30000"/>
    <x v="0"/>
    <x v="3"/>
    <x v="23"/>
    <x v="33"/>
    <x v="0"/>
    <n v="30000"/>
    <x v="0"/>
    <n v="0"/>
    <x v="0"/>
    <n v="0"/>
  </r>
  <r>
    <d v="2021-11-01T00:00:00"/>
    <x v="1"/>
    <x v="10"/>
    <x v="0"/>
    <x v="0"/>
    <x v="3"/>
    <s v="Pago Mensualidad ESPECIAL (NOV)"/>
    <n v="30000"/>
    <x v="0"/>
    <x v="3"/>
    <x v="17"/>
    <x v="23"/>
    <x v="0"/>
    <n v="30000"/>
    <x v="0"/>
    <n v="0"/>
    <x v="0"/>
    <n v="0"/>
  </r>
  <r>
    <d v="2021-11-01T00:00:00"/>
    <x v="1"/>
    <x v="10"/>
    <x v="0"/>
    <x v="0"/>
    <x v="3"/>
    <s v="Pago Mensualidad ESPECIAL (NOV)"/>
    <n v="30000"/>
    <x v="0"/>
    <x v="3"/>
    <x v="20"/>
    <x v="13"/>
    <x v="0"/>
    <n v="30000"/>
    <x v="0"/>
    <n v="0"/>
    <x v="0"/>
    <n v="0"/>
  </r>
  <r>
    <d v="2021-11-01T00:00:00"/>
    <x v="1"/>
    <x v="10"/>
    <x v="0"/>
    <x v="0"/>
    <x v="3"/>
    <s v="Pago Mensualidad ESPECIAL (NOV)"/>
    <n v="30000"/>
    <x v="0"/>
    <x v="3"/>
    <x v="21"/>
    <x v="27"/>
    <x v="0"/>
    <n v="30000"/>
    <x v="0"/>
    <n v="0"/>
    <x v="0"/>
    <n v="0"/>
  </r>
  <r>
    <d v="2021-11-01T00:00:00"/>
    <x v="1"/>
    <x v="10"/>
    <x v="0"/>
    <x v="0"/>
    <x v="3"/>
    <s v="Pago Mensualidad ESPECIAL (NOV)"/>
    <n v="30000"/>
    <x v="0"/>
    <x v="3"/>
    <x v="4"/>
    <x v="11"/>
    <x v="0"/>
    <n v="30000"/>
    <x v="0"/>
    <n v="0"/>
    <x v="0"/>
    <n v="0"/>
  </r>
  <r>
    <d v="2021-11-01T00:00:00"/>
    <x v="1"/>
    <x v="10"/>
    <x v="0"/>
    <x v="0"/>
    <x v="3"/>
    <s v="Pago Mensualidad ESPECIAL (NOV)"/>
    <n v="30000"/>
    <x v="0"/>
    <x v="3"/>
    <x v="4"/>
    <x v="4"/>
    <x v="0"/>
    <n v="30000"/>
    <x v="0"/>
    <n v="0"/>
    <x v="0"/>
    <n v="0"/>
  </r>
  <r>
    <d v="2021-11-01T00:00:00"/>
    <x v="1"/>
    <x v="10"/>
    <x v="0"/>
    <x v="3"/>
    <x v="3"/>
    <s v="Pago Mensualidad ESPECIAL (NOV)"/>
    <n v="30000"/>
    <x v="3"/>
    <x v="3"/>
    <x v="25"/>
    <x v="31"/>
    <x v="1"/>
    <n v="0"/>
    <x v="1"/>
    <n v="30000"/>
    <x v="0"/>
    <n v="0"/>
  </r>
  <r>
    <d v="2021-11-01T00:00:00"/>
    <x v="1"/>
    <x v="10"/>
    <x v="0"/>
    <x v="0"/>
    <x v="3"/>
    <s v="Pago Mensualidad ESPECIAL (NOV)"/>
    <n v="30000"/>
    <x v="0"/>
    <x v="3"/>
    <x v="14"/>
    <x v="18"/>
    <x v="0"/>
    <n v="30000"/>
    <x v="0"/>
    <n v="0"/>
    <x v="0"/>
    <n v="0"/>
  </r>
  <r>
    <d v="2021-11-01T00:00:00"/>
    <x v="1"/>
    <x v="10"/>
    <x v="0"/>
    <x v="0"/>
    <x v="3"/>
    <s v="Pago Mensualidad ESPECIAL (NOV)"/>
    <n v="30000"/>
    <x v="0"/>
    <x v="3"/>
    <x v="15"/>
    <x v="20"/>
    <x v="0"/>
    <n v="30000"/>
    <x v="0"/>
    <n v="0"/>
    <x v="0"/>
    <n v="0"/>
  </r>
  <r>
    <d v="2021-11-01T00:00:00"/>
    <x v="1"/>
    <x v="10"/>
    <x v="0"/>
    <x v="0"/>
    <x v="3"/>
    <s v="Pago Mensualidad ESPECIAL (NOV)"/>
    <n v="30000"/>
    <x v="0"/>
    <x v="3"/>
    <x v="13"/>
    <x v="17"/>
    <x v="0"/>
    <n v="30000"/>
    <x v="0"/>
    <n v="0"/>
    <x v="0"/>
    <n v="0"/>
  </r>
  <r>
    <d v="2021-11-01T00:00:00"/>
    <x v="1"/>
    <x v="10"/>
    <x v="0"/>
    <x v="3"/>
    <x v="3"/>
    <s v="Pago Mensualidad ESPECIAL (NOV)"/>
    <n v="30000"/>
    <x v="3"/>
    <x v="3"/>
    <x v="25"/>
    <x v="32"/>
    <x v="1"/>
    <n v="0"/>
    <x v="1"/>
    <n v="30000"/>
    <x v="0"/>
    <n v="0"/>
  </r>
  <r>
    <d v="2021-11-01T00:00:00"/>
    <x v="1"/>
    <x v="10"/>
    <x v="0"/>
    <x v="0"/>
    <x v="3"/>
    <s v="Pago Mensualidad ESPECIAL (NOV)"/>
    <n v="30000"/>
    <x v="0"/>
    <x v="3"/>
    <x v="12"/>
    <x v="16"/>
    <x v="0"/>
    <n v="30000"/>
    <x v="0"/>
    <n v="0"/>
    <x v="0"/>
    <n v="0"/>
  </r>
  <r>
    <d v="2021-11-01T00:00:00"/>
    <x v="1"/>
    <x v="10"/>
    <x v="0"/>
    <x v="0"/>
    <x v="3"/>
    <s v="Pago Mensualidad ESPECIAL (NOV)"/>
    <n v="30000"/>
    <x v="0"/>
    <x v="3"/>
    <x v="14"/>
    <x v="19"/>
    <x v="0"/>
    <n v="30000"/>
    <x v="0"/>
    <n v="0"/>
    <x v="0"/>
    <n v="0"/>
  </r>
  <r>
    <d v="2021-11-01T00:00:00"/>
    <x v="1"/>
    <x v="10"/>
    <x v="0"/>
    <x v="0"/>
    <x v="3"/>
    <s v="Pago Mensualidad ESPECIAL (NOV)"/>
    <n v="30000"/>
    <x v="0"/>
    <x v="3"/>
    <x v="9"/>
    <x v="10"/>
    <x v="0"/>
    <n v="30000"/>
    <x v="0"/>
    <n v="0"/>
    <x v="0"/>
    <n v="0"/>
  </r>
  <r>
    <d v="2021-11-01T00:00:00"/>
    <x v="1"/>
    <x v="10"/>
    <x v="0"/>
    <x v="0"/>
    <x v="3"/>
    <s v="Pago Mensualidad ESPECIAL (NOV)"/>
    <n v="30000"/>
    <x v="0"/>
    <x v="3"/>
    <x v="21"/>
    <x v="35"/>
    <x v="0"/>
    <n v="30000"/>
    <x v="0"/>
    <n v="0"/>
    <x v="0"/>
    <n v="0"/>
  </r>
  <r>
    <d v="2021-11-30T00:00:00"/>
    <x v="1"/>
    <x v="10"/>
    <x v="1"/>
    <x v="0"/>
    <x v="7"/>
    <s v="Pago Nomina (NOV)"/>
    <n v="-300000"/>
    <x v="0"/>
    <x v="7"/>
    <x v="8"/>
    <x v="9"/>
    <x v="0"/>
    <n v="-300000"/>
    <x v="0"/>
    <n v="0"/>
    <x v="0"/>
    <n v="0"/>
  </r>
  <r>
    <d v="2021-11-30T00:00:00"/>
    <x v="1"/>
    <x v="10"/>
    <x v="1"/>
    <x v="0"/>
    <x v="7"/>
    <s v="Pago Nomina (NOV)"/>
    <n v="-300000"/>
    <x v="0"/>
    <x v="7"/>
    <x v="24"/>
    <x v="30"/>
    <x v="0"/>
    <n v="-300000"/>
    <x v="0"/>
    <n v="0"/>
    <x v="0"/>
    <n v="0"/>
  </r>
  <r>
    <d v="2021-11-30T00:00:00"/>
    <x v="1"/>
    <x v="10"/>
    <x v="1"/>
    <x v="0"/>
    <x v="7"/>
    <s v="Pago Nomina (NOV)"/>
    <n v="-600000"/>
    <x v="0"/>
    <x v="7"/>
    <x v="16"/>
    <x v="22"/>
    <x v="0"/>
    <n v="-600000"/>
    <x v="0"/>
    <n v="0"/>
    <x v="0"/>
    <n v="0"/>
  </r>
  <r>
    <d v="2021-11-30T00:00:00"/>
    <x v="1"/>
    <x v="10"/>
    <x v="1"/>
    <x v="0"/>
    <x v="12"/>
    <s v="Pago Salon EVENTO FIN DE AÑO + Limpieza"/>
    <n v="-996000"/>
    <x v="0"/>
    <x v="12"/>
    <x v="0"/>
    <x v="0"/>
    <x v="0"/>
    <n v="-996000"/>
    <x v="0"/>
    <n v="0"/>
    <x v="0"/>
    <n v="0"/>
  </r>
  <r>
    <d v="2021-12-01T00:00:00"/>
    <x v="1"/>
    <x v="11"/>
    <x v="1"/>
    <x v="0"/>
    <x v="10"/>
    <s v="Pendon Grande"/>
    <n v="-250000"/>
    <x v="0"/>
    <x v="10"/>
    <x v="0"/>
    <x v="0"/>
    <x v="0"/>
    <n v="-250000"/>
    <x v="0"/>
    <n v="0"/>
    <x v="0"/>
    <n v="0"/>
  </r>
  <r>
    <d v="2021-12-01T00:00:00"/>
    <x v="1"/>
    <x v="11"/>
    <x v="1"/>
    <x v="0"/>
    <x v="12"/>
    <s v="Pago Certificados Premios"/>
    <n v="-150000"/>
    <x v="0"/>
    <x v="12"/>
    <x v="0"/>
    <x v="0"/>
    <x v="0"/>
    <n v="-150000"/>
    <x v="0"/>
    <n v="0"/>
    <x v="0"/>
    <n v="0"/>
  </r>
  <r>
    <d v="2021-12-01T00:00:00"/>
    <x v="1"/>
    <x v="11"/>
    <x v="1"/>
    <x v="0"/>
    <x v="12"/>
    <s v="Pago Trofeos Premios"/>
    <n v="-76000"/>
    <x v="0"/>
    <x v="12"/>
    <x v="0"/>
    <x v="0"/>
    <x v="0"/>
    <n v="-76000"/>
    <x v="0"/>
    <n v="0"/>
    <x v="0"/>
    <n v="0"/>
  </r>
  <r>
    <d v="2021-12-01T00:00:00"/>
    <x v="1"/>
    <x v="11"/>
    <x v="0"/>
    <x v="4"/>
    <x v="3"/>
    <s v="Beca Resultados 2019 (100%) (DIC)"/>
    <n v="155000"/>
    <x v="4"/>
    <x v="3"/>
    <x v="3"/>
    <x v="3"/>
    <x v="1"/>
    <n v="0"/>
    <x v="0"/>
    <n v="0"/>
    <x v="0"/>
    <n v="0"/>
  </r>
  <r>
    <d v="2021-12-01T00:00:00"/>
    <x v="1"/>
    <x v="11"/>
    <x v="0"/>
    <x v="4"/>
    <x v="3"/>
    <s v="Beca Resultados 2019 (100%) (DIC)"/>
    <n v="155000"/>
    <x v="4"/>
    <x v="3"/>
    <x v="3"/>
    <x v="12"/>
    <x v="1"/>
    <n v="0"/>
    <x v="0"/>
    <n v="0"/>
    <x v="0"/>
    <n v="0"/>
  </r>
  <r>
    <d v="2021-12-01T00:00:00"/>
    <x v="1"/>
    <x v="11"/>
    <x v="0"/>
    <x v="0"/>
    <x v="3"/>
    <s v="Pago Mensualidad ESPECIAL (DIC)"/>
    <n v="30000"/>
    <x v="0"/>
    <x v="3"/>
    <x v="23"/>
    <x v="33"/>
    <x v="0"/>
    <n v="30000"/>
    <x v="0"/>
    <n v="0"/>
    <x v="0"/>
    <n v="0"/>
  </r>
  <r>
    <d v="2021-12-01T00:00:00"/>
    <x v="1"/>
    <x v="11"/>
    <x v="0"/>
    <x v="0"/>
    <x v="3"/>
    <s v="Pago Mensualidad ESPECIAL (DIC)"/>
    <n v="30000"/>
    <x v="0"/>
    <x v="3"/>
    <x v="23"/>
    <x v="29"/>
    <x v="0"/>
    <n v="30000"/>
    <x v="0"/>
    <n v="0"/>
    <x v="0"/>
    <n v="0"/>
  </r>
  <r>
    <d v="2021-12-01T00:00:00"/>
    <x v="1"/>
    <x v="11"/>
    <x v="0"/>
    <x v="3"/>
    <x v="3"/>
    <s v="Pago Mensualidad ESPECIAL (DIC)"/>
    <n v="30000"/>
    <x v="3"/>
    <x v="3"/>
    <x v="17"/>
    <x v="23"/>
    <x v="1"/>
    <n v="0"/>
    <x v="1"/>
    <n v="30000"/>
    <x v="0"/>
    <n v="0"/>
  </r>
  <r>
    <d v="2021-12-01T00:00:00"/>
    <x v="1"/>
    <x v="11"/>
    <x v="0"/>
    <x v="3"/>
    <x v="3"/>
    <s v="Pago Mensualidad ESPECIAL (DIC)"/>
    <n v="30000"/>
    <x v="3"/>
    <x v="3"/>
    <x v="21"/>
    <x v="27"/>
    <x v="1"/>
    <n v="0"/>
    <x v="1"/>
    <n v="30000"/>
    <x v="0"/>
    <n v="0"/>
  </r>
  <r>
    <d v="2021-12-01T00:00:00"/>
    <x v="1"/>
    <x v="11"/>
    <x v="0"/>
    <x v="0"/>
    <x v="3"/>
    <s v="Pago Mensualidad ESPECIAL (DIC)"/>
    <n v="30000"/>
    <x v="0"/>
    <x v="3"/>
    <x v="4"/>
    <x v="11"/>
    <x v="0"/>
    <n v="30000"/>
    <x v="0"/>
    <n v="0"/>
    <x v="0"/>
    <n v="0"/>
  </r>
  <r>
    <d v="2021-12-01T00:00:00"/>
    <x v="1"/>
    <x v="11"/>
    <x v="0"/>
    <x v="0"/>
    <x v="3"/>
    <s v="Pago Mensualidad ESPECIAL (DIC)"/>
    <n v="30000"/>
    <x v="0"/>
    <x v="3"/>
    <x v="4"/>
    <x v="4"/>
    <x v="0"/>
    <n v="30000"/>
    <x v="0"/>
    <n v="0"/>
    <x v="0"/>
    <n v="0"/>
  </r>
  <r>
    <d v="2021-12-01T00:00:00"/>
    <x v="1"/>
    <x v="11"/>
    <x v="0"/>
    <x v="3"/>
    <x v="3"/>
    <s v="Pago Mensualidad ESPECIAL (DIC)"/>
    <n v="30000"/>
    <x v="3"/>
    <x v="3"/>
    <x v="25"/>
    <x v="31"/>
    <x v="1"/>
    <n v="0"/>
    <x v="1"/>
    <n v="30000"/>
    <x v="0"/>
    <n v="0"/>
  </r>
  <r>
    <d v="2021-12-01T00:00:00"/>
    <x v="1"/>
    <x v="11"/>
    <x v="0"/>
    <x v="0"/>
    <x v="3"/>
    <s v="Pago Mensualidad ESPECIAL (DIC)"/>
    <n v="30000"/>
    <x v="0"/>
    <x v="3"/>
    <x v="14"/>
    <x v="18"/>
    <x v="0"/>
    <n v="30000"/>
    <x v="0"/>
    <n v="0"/>
    <x v="0"/>
    <n v="0"/>
  </r>
  <r>
    <d v="2021-12-01T00:00:00"/>
    <x v="1"/>
    <x v="11"/>
    <x v="0"/>
    <x v="0"/>
    <x v="3"/>
    <s v="Pago Mensualidad ESPECIAL (DIC)"/>
    <n v="30000"/>
    <x v="0"/>
    <x v="3"/>
    <x v="15"/>
    <x v="20"/>
    <x v="0"/>
    <n v="30000"/>
    <x v="0"/>
    <n v="0"/>
    <x v="0"/>
    <n v="0"/>
  </r>
  <r>
    <d v="2021-12-01T00:00:00"/>
    <x v="1"/>
    <x v="11"/>
    <x v="0"/>
    <x v="0"/>
    <x v="3"/>
    <s v="Pago Mensualidad ESPECIAL (DIC)"/>
    <n v="30000"/>
    <x v="0"/>
    <x v="3"/>
    <x v="13"/>
    <x v="17"/>
    <x v="0"/>
    <n v="30000"/>
    <x v="0"/>
    <n v="0"/>
    <x v="0"/>
    <n v="0"/>
  </r>
  <r>
    <d v="2021-12-01T00:00:00"/>
    <x v="1"/>
    <x v="11"/>
    <x v="0"/>
    <x v="3"/>
    <x v="3"/>
    <s v="Pago Mensualidad ESPECIAL (DIC)"/>
    <n v="30000"/>
    <x v="3"/>
    <x v="3"/>
    <x v="25"/>
    <x v="32"/>
    <x v="1"/>
    <n v="0"/>
    <x v="1"/>
    <n v="30000"/>
    <x v="0"/>
    <n v="0"/>
  </r>
  <r>
    <d v="2021-12-01T00:00:00"/>
    <x v="1"/>
    <x v="11"/>
    <x v="0"/>
    <x v="0"/>
    <x v="3"/>
    <s v="Pago Mensualidad ESPECIAL (DIC)"/>
    <n v="30000"/>
    <x v="0"/>
    <x v="3"/>
    <x v="12"/>
    <x v="16"/>
    <x v="0"/>
    <n v="30000"/>
    <x v="0"/>
    <n v="0"/>
    <x v="0"/>
    <n v="0"/>
  </r>
  <r>
    <d v="2021-12-01T00:00:00"/>
    <x v="1"/>
    <x v="11"/>
    <x v="0"/>
    <x v="0"/>
    <x v="3"/>
    <s v="Pago Mensualidad ESPECIAL (DIC)"/>
    <n v="30000"/>
    <x v="0"/>
    <x v="3"/>
    <x v="14"/>
    <x v="19"/>
    <x v="0"/>
    <n v="30000"/>
    <x v="0"/>
    <n v="0"/>
    <x v="0"/>
    <n v="0"/>
  </r>
  <r>
    <d v="2021-12-01T00:00:00"/>
    <x v="1"/>
    <x v="11"/>
    <x v="0"/>
    <x v="0"/>
    <x v="3"/>
    <s v="Pago Mensualidad ESPECIAL (DIC)"/>
    <n v="30000"/>
    <x v="0"/>
    <x v="3"/>
    <x v="9"/>
    <x v="10"/>
    <x v="0"/>
    <n v="30000"/>
    <x v="0"/>
    <n v="0"/>
    <x v="0"/>
    <n v="0"/>
  </r>
  <r>
    <d v="2021-12-01T00:00:00"/>
    <x v="1"/>
    <x v="11"/>
    <x v="0"/>
    <x v="3"/>
    <x v="3"/>
    <s v="Pago Mensualidad ESPECIAL (DIC)"/>
    <n v="30000"/>
    <x v="3"/>
    <x v="3"/>
    <x v="21"/>
    <x v="35"/>
    <x v="1"/>
    <n v="0"/>
    <x v="1"/>
    <n v="30000"/>
    <x v="0"/>
    <n v="0"/>
  </r>
  <r>
    <d v="2021-12-31T00:00:00"/>
    <x v="1"/>
    <x v="11"/>
    <x v="1"/>
    <x v="0"/>
    <x v="7"/>
    <s v="Pago Nomina (DIC)"/>
    <n v="-300000"/>
    <x v="0"/>
    <x v="7"/>
    <x v="8"/>
    <x v="9"/>
    <x v="0"/>
    <n v="-300000"/>
    <x v="0"/>
    <n v="0"/>
    <x v="0"/>
    <n v="0"/>
  </r>
  <r>
    <d v="2021-12-31T00:00:00"/>
    <x v="1"/>
    <x v="11"/>
    <x v="1"/>
    <x v="0"/>
    <x v="7"/>
    <s v="Pago Nomina (DIC)"/>
    <n v="-300000"/>
    <x v="0"/>
    <x v="7"/>
    <x v="24"/>
    <x v="30"/>
    <x v="0"/>
    <n v="-300000"/>
    <x v="0"/>
    <n v="0"/>
    <x v="0"/>
    <n v="0"/>
  </r>
  <r>
    <d v="2021-12-31T00:00:00"/>
    <x v="1"/>
    <x v="11"/>
    <x v="1"/>
    <x v="0"/>
    <x v="7"/>
    <s v="Pago Nomina (DIC)"/>
    <n v="-600000"/>
    <x v="0"/>
    <x v="7"/>
    <x v="16"/>
    <x v="22"/>
    <x v="0"/>
    <n v="-600000"/>
    <x v="0"/>
    <n v="0"/>
    <x v="0"/>
    <n v="0"/>
  </r>
  <r>
    <d v="2021-12-31T00:00:00"/>
    <x v="1"/>
    <x v="11"/>
    <x v="1"/>
    <x v="0"/>
    <x v="12"/>
    <s v="Otros Ajustes"/>
    <n v="-597690"/>
    <x v="0"/>
    <x v="12"/>
    <x v="0"/>
    <x v="0"/>
    <x v="0"/>
    <n v="-597690"/>
    <x v="0"/>
    <n v="0"/>
    <x v="0"/>
    <n v="0"/>
  </r>
  <r>
    <d v="2022-01-01T00:00:00"/>
    <x v="2"/>
    <x v="0"/>
    <x v="0"/>
    <x v="0"/>
    <x v="2"/>
    <s v="Saldo Inicial En Caja"/>
    <n v="164000"/>
    <x v="0"/>
    <x v="2"/>
    <x v="0"/>
    <x v="0"/>
    <x v="0"/>
    <n v="164000"/>
    <x v="0"/>
    <n v="0"/>
    <x v="0"/>
    <n v="0"/>
  </r>
  <r>
    <d v="2022-01-01T00:00:00"/>
    <x v="2"/>
    <x v="0"/>
    <x v="0"/>
    <x v="6"/>
    <x v="23"/>
    <s v="Ajuste Contable"/>
    <n v="25469"/>
    <x v="6"/>
    <x v="23"/>
    <x v="0"/>
    <x v="0"/>
    <x v="1"/>
    <n v="0"/>
    <x v="0"/>
    <n v="0"/>
    <x v="0"/>
    <n v="0"/>
  </r>
  <r>
    <d v="2022-01-01T00:00:00"/>
    <x v="2"/>
    <x v="0"/>
    <x v="0"/>
    <x v="9"/>
    <x v="1"/>
    <s v="Ajuste Contable"/>
    <n v="1355469"/>
    <x v="9"/>
    <x v="1"/>
    <x v="0"/>
    <x v="0"/>
    <x v="1"/>
    <n v="0"/>
    <x v="0"/>
    <n v="0"/>
    <x v="0"/>
    <n v="0"/>
  </r>
  <r>
    <d v="2022-01-01T00:00:00"/>
    <x v="2"/>
    <x v="0"/>
    <x v="0"/>
    <x v="2"/>
    <x v="2"/>
    <s v=""/>
    <n v="2347551"/>
    <x v="2"/>
    <x v="2"/>
    <x v="0"/>
    <x v="0"/>
    <x v="1"/>
    <n v="0"/>
    <x v="0"/>
    <n v="0"/>
    <x v="0"/>
    <n v="0"/>
  </r>
  <r>
    <d v="2022-01-01T00:00:00"/>
    <x v="2"/>
    <x v="0"/>
    <x v="0"/>
    <x v="0"/>
    <x v="2"/>
    <s v="CxC 2021"/>
    <n v="30000"/>
    <x v="0"/>
    <x v="2"/>
    <x v="21"/>
    <x v="27"/>
    <x v="0"/>
    <n v="30000"/>
    <x v="0"/>
    <n v="0"/>
    <x v="0"/>
    <n v="0"/>
  </r>
  <r>
    <d v="2022-01-01T00:00:00"/>
    <x v="2"/>
    <x v="0"/>
    <x v="0"/>
    <x v="3"/>
    <x v="2"/>
    <s v="CxC 2021"/>
    <n v="503000"/>
    <x v="3"/>
    <x v="2"/>
    <x v="25"/>
    <x v="31"/>
    <x v="1"/>
    <n v="0"/>
    <x v="1"/>
    <n v="503000"/>
    <x v="0"/>
    <n v="0"/>
  </r>
  <r>
    <d v="2022-01-01T00:00:00"/>
    <x v="2"/>
    <x v="0"/>
    <x v="0"/>
    <x v="0"/>
    <x v="2"/>
    <s v="CxC 2021"/>
    <n v="30000"/>
    <x v="0"/>
    <x v="2"/>
    <x v="21"/>
    <x v="38"/>
    <x v="0"/>
    <n v="30000"/>
    <x v="0"/>
    <n v="0"/>
    <x v="0"/>
    <n v="0"/>
  </r>
  <r>
    <d v="2022-01-11T00:00:00"/>
    <x v="2"/>
    <x v="0"/>
    <x v="0"/>
    <x v="0"/>
    <x v="4"/>
    <s v="Matricula 2022 (100%)"/>
    <n v="110000"/>
    <x v="0"/>
    <x v="4"/>
    <x v="15"/>
    <x v="20"/>
    <x v="0"/>
    <n v="110000"/>
    <x v="0"/>
    <n v="0"/>
    <x v="0"/>
    <n v="0"/>
  </r>
  <r>
    <d v="2022-01-11T00:00:00"/>
    <x v="2"/>
    <x v="0"/>
    <x v="0"/>
    <x v="0"/>
    <x v="4"/>
    <s v="Matricula 2022 (100%)"/>
    <n v="110000"/>
    <x v="0"/>
    <x v="4"/>
    <x v="15"/>
    <x v="21"/>
    <x v="0"/>
    <n v="110000"/>
    <x v="0"/>
    <n v="0"/>
    <x v="0"/>
    <n v="0"/>
  </r>
  <r>
    <d v="2022-01-11T00:00:00"/>
    <x v="2"/>
    <x v="0"/>
    <x v="0"/>
    <x v="0"/>
    <x v="4"/>
    <s v="Matricula 2022 (100%)"/>
    <n v="110000"/>
    <x v="0"/>
    <x v="4"/>
    <x v="0"/>
    <x v="0"/>
    <x v="0"/>
    <n v="110000"/>
    <x v="0"/>
    <n v="0"/>
    <x v="0"/>
    <n v="0"/>
  </r>
  <r>
    <d v="2022-01-11T00:00:00"/>
    <x v="2"/>
    <x v="0"/>
    <x v="0"/>
    <x v="0"/>
    <x v="4"/>
    <s v="Matricula 2022 (100%)"/>
    <n v="110000"/>
    <x v="0"/>
    <x v="4"/>
    <x v="0"/>
    <x v="0"/>
    <x v="0"/>
    <n v="110000"/>
    <x v="0"/>
    <n v="0"/>
    <x v="0"/>
    <n v="0"/>
  </r>
  <r>
    <d v="2022-01-11T00:00:00"/>
    <x v="2"/>
    <x v="0"/>
    <x v="0"/>
    <x v="0"/>
    <x v="4"/>
    <s v="Matricula 2022 (100%)"/>
    <n v="110000"/>
    <x v="0"/>
    <x v="4"/>
    <x v="20"/>
    <x v="13"/>
    <x v="0"/>
    <n v="110000"/>
    <x v="0"/>
    <n v="0"/>
    <x v="0"/>
    <n v="0"/>
  </r>
  <r>
    <d v="2022-01-11T00:00:00"/>
    <x v="2"/>
    <x v="0"/>
    <x v="0"/>
    <x v="0"/>
    <x v="4"/>
    <s v="Matricula 2022 (100%)"/>
    <n v="110000"/>
    <x v="0"/>
    <x v="4"/>
    <x v="20"/>
    <x v="14"/>
    <x v="0"/>
    <n v="110000"/>
    <x v="0"/>
    <n v="0"/>
    <x v="0"/>
    <n v="0"/>
  </r>
  <r>
    <d v="2022-01-11T00:00:00"/>
    <x v="2"/>
    <x v="0"/>
    <x v="0"/>
    <x v="0"/>
    <x v="4"/>
    <s v="Matricula 2022 (100%)"/>
    <n v="110000"/>
    <x v="0"/>
    <x v="4"/>
    <x v="25"/>
    <x v="31"/>
    <x v="0"/>
    <n v="110000"/>
    <x v="0"/>
    <n v="0"/>
    <x v="0"/>
    <n v="0"/>
  </r>
  <r>
    <d v="2022-01-11T00:00:00"/>
    <x v="2"/>
    <x v="0"/>
    <x v="0"/>
    <x v="0"/>
    <x v="4"/>
    <s v="Matricula 2022 (100%)"/>
    <n v="110000"/>
    <x v="0"/>
    <x v="4"/>
    <x v="25"/>
    <x v="32"/>
    <x v="0"/>
    <n v="110000"/>
    <x v="0"/>
    <n v="0"/>
    <x v="0"/>
    <n v="0"/>
  </r>
  <r>
    <d v="2022-01-11T00:00:00"/>
    <x v="2"/>
    <x v="0"/>
    <x v="0"/>
    <x v="0"/>
    <x v="4"/>
    <s v="Matricula 2022 (100%)"/>
    <n v="110000"/>
    <x v="0"/>
    <x v="4"/>
    <x v="23"/>
    <x v="33"/>
    <x v="0"/>
    <n v="110000"/>
    <x v="0"/>
    <n v="0"/>
    <x v="0"/>
    <n v="0"/>
  </r>
  <r>
    <d v="2022-01-11T00:00:00"/>
    <x v="2"/>
    <x v="0"/>
    <x v="0"/>
    <x v="0"/>
    <x v="4"/>
    <s v="Matricula 2022 (100%)"/>
    <n v="110000"/>
    <x v="0"/>
    <x v="4"/>
    <x v="23"/>
    <x v="29"/>
    <x v="0"/>
    <n v="110000"/>
    <x v="0"/>
    <n v="0"/>
    <x v="0"/>
    <n v="0"/>
  </r>
  <r>
    <d v="2022-01-11T00:00:00"/>
    <x v="2"/>
    <x v="0"/>
    <x v="0"/>
    <x v="0"/>
    <x v="4"/>
    <s v="Matricula 2022 (100%)"/>
    <n v="110000"/>
    <x v="0"/>
    <x v="4"/>
    <x v="14"/>
    <x v="19"/>
    <x v="0"/>
    <n v="110000"/>
    <x v="0"/>
    <n v="0"/>
    <x v="0"/>
    <n v="0"/>
  </r>
  <r>
    <d v="2022-01-11T00:00:00"/>
    <x v="2"/>
    <x v="0"/>
    <x v="0"/>
    <x v="0"/>
    <x v="4"/>
    <s v="Matricula 2022 (100%)"/>
    <n v="110000"/>
    <x v="0"/>
    <x v="4"/>
    <x v="21"/>
    <x v="38"/>
    <x v="0"/>
    <n v="110000"/>
    <x v="0"/>
    <n v="0"/>
    <x v="0"/>
    <n v="0"/>
  </r>
  <r>
    <d v="2022-01-11T00:00:00"/>
    <x v="2"/>
    <x v="0"/>
    <x v="0"/>
    <x v="0"/>
    <x v="4"/>
    <s v="Matricula 2022 (100%)"/>
    <n v="110000"/>
    <x v="0"/>
    <x v="4"/>
    <x v="21"/>
    <x v="27"/>
    <x v="0"/>
    <n v="110000"/>
    <x v="0"/>
    <n v="0"/>
    <x v="0"/>
    <n v="0"/>
  </r>
  <r>
    <d v="2022-01-11T00:00:00"/>
    <x v="2"/>
    <x v="0"/>
    <x v="0"/>
    <x v="0"/>
    <x v="4"/>
    <s v="Matricula 2022 (100%)"/>
    <n v="110000"/>
    <x v="0"/>
    <x v="4"/>
    <x v="2"/>
    <x v="2"/>
    <x v="0"/>
    <n v="110000"/>
    <x v="0"/>
    <n v="0"/>
    <x v="0"/>
    <n v="0"/>
  </r>
  <r>
    <d v="2022-01-11T00:00:00"/>
    <x v="2"/>
    <x v="0"/>
    <x v="0"/>
    <x v="0"/>
    <x v="4"/>
    <s v="Matricula 2022 (100%)"/>
    <n v="110000"/>
    <x v="0"/>
    <x v="4"/>
    <x v="9"/>
    <x v="10"/>
    <x v="0"/>
    <n v="110000"/>
    <x v="0"/>
    <n v="0"/>
    <x v="0"/>
    <n v="0"/>
  </r>
  <r>
    <d v="2022-01-11T00:00:00"/>
    <x v="2"/>
    <x v="0"/>
    <x v="0"/>
    <x v="0"/>
    <x v="4"/>
    <s v="Matricula 2022 (100%)"/>
    <n v="110000"/>
    <x v="0"/>
    <x v="4"/>
    <x v="29"/>
    <x v="39"/>
    <x v="0"/>
    <n v="110000"/>
    <x v="0"/>
    <n v="0"/>
    <x v="0"/>
    <n v="0"/>
  </r>
  <r>
    <d v="2022-01-11T00:00:00"/>
    <x v="2"/>
    <x v="0"/>
    <x v="0"/>
    <x v="0"/>
    <x v="4"/>
    <s v="Matricula 2022 (100%)"/>
    <n v="110000"/>
    <x v="0"/>
    <x v="4"/>
    <x v="3"/>
    <x v="3"/>
    <x v="0"/>
    <n v="110000"/>
    <x v="0"/>
    <n v="0"/>
    <x v="0"/>
    <n v="0"/>
  </r>
  <r>
    <d v="2022-01-11T00:00:00"/>
    <x v="2"/>
    <x v="0"/>
    <x v="0"/>
    <x v="0"/>
    <x v="4"/>
    <s v="Matricula 2022 (100%)"/>
    <n v="110000"/>
    <x v="0"/>
    <x v="4"/>
    <x v="3"/>
    <x v="12"/>
    <x v="0"/>
    <n v="110000"/>
    <x v="0"/>
    <n v="0"/>
    <x v="0"/>
    <n v="0"/>
  </r>
  <r>
    <d v="2022-01-11T00:00:00"/>
    <x v="2"/>
    <x v="0"/>
    <x v="0"/>
    <x v="0"/>
    <x v="4"/>
    <s v="Matricula 2022 (100%)"/>
    <n v="110000"/>
    <x v="0"/>
    <x v="4"/>
    <x v="17"/>
    <x v="23"/>
    <x v="0"/>
    <n v="110000"/>
    <x v="0"/>
    <n v="0"/>
    <x v="0"/>
    <n v="0"/>
  </r>
  <r>
    <d v="2022-01-11T00:00:00"/>
    <x v="2"/>
    <x v="0"/>
    <x v="0"/>
    <x v="0"/>
    <x v="4"/>
    <s v="Matricula 2022 (100%)"/>
    <n v="110000"/>
    <x v="0"/>
    <x v="4"/>
    <x v="5"/>
    <x v="5"/>
    <x v="0"/>
    <n v="110000"/>
    <x v="0"/>
    <n v="0"/>
    <x v="0"/>
    <n v="0"/>
  </r>
  <r>
    <d v="2022-01-11T00:00:00"/>
    <x v="2"/>
    <x v="0"/>
    <x v="0"/>
    <x v="4"/>
    <x v="4"/>
    <s v="Matricula Afiliado Honorario"/>
    <n v="110000"/>
    <x v="4"/>
    <x v="4"/>
    <x v="5"/>
    <x v="26"/>
    <x v="1"/>
    <n v="0"/>
    <x v="0"/>
    <n v="0"/>
    <x v="0"/>
    <n v="0"/>
  </r>
  <r>
    <d v="2022-01-11T00:00:00"/>
    <x v="2"/>
    <x v="0"/>
    <x v="0"/>
    <x v="0"/>
    <x v="4"/>
    <s v="Matricula 2022 (100%)"/>
    <n v="110000"/>
    <x v="0"/>
    <x v="4"/>
    <x v="5"/>
    <x v="8"/>
    <x v="0"/>
    <n v="110000"/>
    <x v="0"/>
    <n v="0"/>
    <x v="0"/>
    <n v="0"/>
  </r>
  <r>
    <d v="2022-01-11T00:00:00"/>
    <x v="2"/>
    <x v="0"/>
    <x v="0"/>
    <x v="0"/>
    <x v="4"/>
    <s v="Matricula 2022 (100%)"/>
    <n v="110000"/>
    <x v="0"/>
    <x v="4"/>
    <x v="4"/>
    <x v="11"/>
    <x v="0"/>
    <n v="110000"/>
    <x v="0"/>
    <n v="0"/>
    <x v="0"/>
    <n v="0"/>
  </r>
  <r>
    <d v="2022-01-11T00:00:00"/>
    <x v="2"/>
    <x v="0"/>
    <x v="0"/>
    <x v="0"/>
    <x v="4"/>
    <s v="Matricula 2022 (100%)"/>
    <n v="110000"/>
    <x v="0"/>
    <x v="4"/>
    <x v="4"/>
    <x v="4"/>
    <x v="0"/>
    <n v="110000"/>
    <x v="0"/>
    <n v="0"/>
    <x v="0"/>
    <n v="0"/>
  </r>
  <r>
    <d v="2022-01-11T00:00:00"/>
    <x v="2"/>
    <x v="0"/>
    <x v="0"/>
    <x v="0"/>
    <x v="4"/>
    <s v="Matricula 2022 (100%)"/>
    <n v="110000"/>
    <x v="0"/>
    <x v="4"/>
    <x v="30"/>
    <x v="40"/>
    <x v="0"/>
    <n v="110000"/>
    <x v="0"/>
    <n v="0"/>
    <x v="0"/>
    <n v="0"/>
  </r>
  <r>
    <d v="2022-01-11T00:00:00"/>
    <x v="2"/>
    <x v="0"/>
    <x v="0"/>
    <x v="0"/>
    <x v="4"/>
    <s v="Matricula 2022 (100%)"/>
    <n v="110000"/>
    <x v="0"/>
    <x v="4"/>
    <x v="12"/>
    <x v="16"/>
    <x v="0"/>
    <n v="110000"/>
    <x v="0"/>
    <n v="0"/>
    <x v="0"/>
    <n v="0"/>
  </r>
  <r>
    <d v="2022-01-11T00:00:00"/>
    <x v="2"/>
    <x v="0"/>
    <x v="0"/>
    <x v="4"/>
    <x v="3"/>
    <s v="Beca Fundadores AR (100%) ENE"/>
    <n v="160000"/>
    <x v="4"/>
    <x v="3"/>
    <x v="2"/>
    <x v="2"/>
    <x v="1"/>
    <n v="0"/>
    <x v="0"/>
    <n v="0"/>
    <x v="0"/>
    <n v="0"/>
  </r>
  <r>
    <d v="2022-01-11T00:00:00"/>
    <x v="2"/>
    <x v="0"/>
    <x v="0"/>
    <x v="4"/>
    <x v="3"/>
    <s v="Beca Fundadores AR (100%) ENE"/>
    <n v="160000"/>
    <x v="4"/>
    <x v="3"/>
    <x v="3"/>
    <x v="3"/>
    <x v="1"/>
    <n v="0"/>
    <x v="0"/>
    <n v="0"/>
    <x v="0"/>
    <n v="0"/>
  </r>
  <r>
    <d v="2022-01-11T00:00:00"/>
    <x v="2"/>
    <x v="0"/>
    <x v="0"/>
    <x v="4"/>
    <x v="3"/>
    <s v="Beca Fundadores AR (100%) ENE"/>
    <n v="160000"/>
    <x v="4"/>
    <x v="3"/>
    <x v="3"/>
    <x v="12"/>
    <x v="1"/>
    <n v="0"/>
    <x v="0"/>
    <n v="0"/>
    <x v="0"/>
    <n v="0"/>
  </r>
  <r>
    <d v="2022-01-11T00:00:00"/>
    <x v="2"/>
    <x v="0"/>
    <x v="0"/>
    <x v="4"/>
    <x v="3"/>
    <s v="Beca Fundadores AR (100%) ENE"/>
    <n v="160000"/>
    <x v="4"/>
    <x v="3"/>
    <x v="5"/>
    <x v="5"/>
    <x v="1"/>
    <n v="0"/>
    <x v="0"/>
    <n v="0"/>
    <x v="0"/>
    <n v="0"/>
  </r>
  <r>
    <d v="2022-01-11T00:00:00"/>
    <x v="2"/>
    <x v="0"/>
    <x v="0"/>
    <x v="4"/>
    <x v="3"/>
    <s v="Beca Fundadores AR (100%) ENE"/>
    <n v="160000"/>
    <x v="4"/>
    <x v="3"/>
    <x v="5"/>
    <x v="8"/>
    <x v="1"/>
    <n v="0"/>
    <x v="0"/>
    <n v="0"/>
    <x v="0"/>
    <n v="0"/>
  </r>
  <r>
    <d v="2022-01-11T00:00:00"/>
    <x v="2"/>
    <x v="0"/>
    <x v="0"/>
    <x v="0"/>
    <x v="3"/>
    <s v="Mensualidad FOR (80%) ENE"/>
    <n v="88000"/>
    <x v="0"/>
    <x v="3"/>
    <x v="15"/>
    <x v="20"/>
    <x v="0"/>
    <n v="88000"/>
    <x v="0"/>
    <n v="0"/>
    <x v="0"/>
    <n v="0"/>
  </r>
  <r>
    <d v="2022-01-11T00:00:00"/>
    <x v="2"/>
    <x v="0"/>
    <x v="0"/>
    <x v="4"/>
    <x v="3"/>
    <s v="Beca Hermandad (20%) ENE"/>
    <n v="22000"/>
    <x v="4"/>
    <x v="3"/>
    <x v="15"/>
    <x v="20"/>
    <x v="1"/>
    <n v="0"/>
    <x v="0"/>
    <n v="0"/>
    <x v="0"/>
    <n v="0"/>
  </r>
  <r>
    <d v="2022-01-11T00:00:00"/>
    <x v="2"/>
    <x v="0"/>
    <x v="0"/>
    <x v="0"/>
    <x v="3"/>
    <s v="Mensualidad AR (100%) ENE"/>
    <n v="160000"/>
    <x v="0"/>
    <x v="3"/>
    <x v="15"/>
    <x v="21"/>
    <x v="0"/>
    <n v="160000"/>
    <x v="0"/>
    <n v="0"/>
    <x v="0"/>
    <n v="0"/>
  </r>
  <r>
    <d v="2022-01-11T00:00:00"/>
    <x v="2"/>
    <x v="0"/>
    <x v="0"/>
    <x v="0"/>
    <x v="3"/>
    <s v="Mensualidad FOR (80%) ENE"/>
    <n v="88000"/>
    <x v="0"/>
    <x v="3"/>
    <x v="20"/>
    <x v="14"/>
    <x v="0"/>
    <n v="88000"/>
    <x v="0"/>
    <n v="0"/>
    <x v="0"/>
    <n v="0"/>
  </r>
  <r>
    <d v="2022-01-11T00:00:00"/>
    <x v="2"/>
    <x v="0"/>
    <x v="0"/>
    <x v="4"/>
    <x v="3"/>
    <s v="Beca Hermandad (20%) ENE"/>
    <n v="22000"/>
    <x v="4"/>
    <x v="3"/>
    <x v="20"/>
    <x v="14"/>
    <x v="1"/>
    <n v="0"/>
    <x v="0"/>
    <n v="0"/>
    <x v="0"/>
    <n v="0"/>
  </r>
  <r>
    <d v="2022-01-11T00:00:00"/>
    <x v="2"/>
    <x v="0"/>
    <x v="0"/>
    <x v="0"/>
    <x v="3"/>
    <s v="Mensualidad AR (100%) ENE"/>
    <n v="160000"/>
    <x v="0"/>
    <x v="3"/>
    <x v="20"/>
    <x v="13"/>
    <x v="0"/>
    <n v="160000"/>
    <x v="0"/>
    <n v="0"/>
    <x v="0"/>
    <n v="0"/>
  </r>
  <r>
    <d v="2022-01-11T00:00:00"/>
    <x v="2"/>
    <x v="0"/>
    <x v="0"/>
    <x v="0"/>
    <x v="3"/>
    <s v="Mensualidad FOR (80%) ENE"/>
    <n v="88000"/>
    <x v="0"/>
    <x v="3"/>
    <x v="25"/>
    <x v="32"/>
    <x v="0"/>
    <n v="88000"/>
    <x v="0"/>
    <n v="0"/>
    <x v="0"/>
    <n v="0"/>
  </r>
  <r>
    <d v="2022-01-11T00:00:00"/>
    <x v="2"/>
    <x v="0"/>
    <x v="0"/>
    <x v="4"/>
    <x v="3"/>
    <s v="Beca Hermandad (20%) ENE"/>
    <n v="22000"/>
    <x v="4"/>
    <x v="3"/>
    <x v="25"/>
    <x v="32"/>
    <x v="1"/>
    <n v="0"/>
    <x v="0"/>
    <n v="0"/>
    <x v="0"/>
    <n v="0"/>
  </r>
  <r>
    <d v="2022-01-11T00:00:00"/>
    <x v="2"/>
    <x v="0"/>
    <x v="0"/>
    <x v="0"/>
    <x v="3"/>
    <s v="Mensualidad AR (100%) ENE"/>
    <n v="160000"/>
    <x v="0"/>
    <x v="3"/>
    <x v="25"/>
    <x v="31"/>
    <x v="0"/>
    <n v="160000"/>
    <x v="0"/>
    <n v="0"/>
    <x v="0"/>
    <n v="0"/>
  </r>
  <r>
    <d v="2022-01-11T00:00:00"/>
    <x v="2"/>
    <x v="0"/>
    <x v="0"/>
    <x v="0"/>
    <x v="3"/>
    <s v="Mensualidad FOR (80%) ENE"/>
    <n v="88000"/>
    <x v="0"/>
    <x v="3"/>
    <x v="23"/>
    <x v="33"/>
    <x v="0"/>
    <n v="88000"/>
    <x v="0"/>
    <n v="0"/>
    <x v="0"/>
    <n v="0"/>
  </r>
  <r>
    <d v="2022-01-11T00:00:00"/>
    <x v="2"/>
    <x v="0"/>
    <x v="0"/>
    <x v="4"/>
    <x v="3"/>
    <s v="Beca Hermandad (20%) ENE"/>
    <n v="22000"/>
    <x v="4"/>
    <x v="3"/>
    <x v="23"/>
    <x v="33"/>
    <x v="1"/>
    <n v="0"/>
    <x v="0"/>
    <n v="0"/>
    <x v="0"/>
    <n v="0"/>
  </r>
  <r>
    <d v="2022-01-11T00:00:00"/>
    <x v="2"/>
    <x v="0"/>
    <x v="0"/>
    <x v="0"/>
    <x v="3"/>
    <s v="Mensualidad AR (100%) ENE"/>
    <n v="160000"/>
    <x v="0"/>
    <x v="3"/>
    <x v="23"/>
    <x v="29"/>
    <x v="0"/>
    <n v="160000"/>
    <x v="0"/>
    <n v="0"/>
    <x v="0"/>
    <n v="0"/>
  </r>
  <r>
    <d v="2022-01-11T00:00:00"/>
    <x v="2"/>
    <x v="0"/>
    <x v="0"/>
    <x v="0"/>
    <x v="3"/>
    <s v="Mensualidad FOR (80%) ENE"/>
    <n v="88000"/>
    <x v="0"/>
    <x v="3"/>
    <x v="14"/>
    <x v="18"/>
    <x v="0"/>
    <n v="88000"/>
    <x v="0"/>
    <n v="0"/>
    <x v="0"/>
    <n v="0"/>
  </r>
  <r>
    <d v="2022-01-11T00:00:00"/>
    <x v="2"/>
    <x v="0"/>
    <x v="0"/>
    <x v="4"/>
    <x v="3"/>
    <s v="Beca Hermandad (20%) ENE"/>
    <n v="22000"/>
    <x v="4"/>
    <x v="3"/>
    <x v="14"/>
    <x v="18"/>
    <x v="1"/>
    <n v="0"/>
    <x v="0"/>
    <n v="0"/>
    <x v="0"/>
    <n v="0"/>
  </r>
  <r>
    <d v="2022-01-11T00:00:00"/>
    <x v="2"/>
    <x v="0"/>
    <x v="0"/>
    <x v="0"/>
    <x v="3"/>
    <s v="Mensualidad AR (100%) ENE"/>
    <n v="160000"/>
    <x v="0"/>
    <x v="3"/>
    <x v="14"/>
    <x v="19"/>
    <x v="0"/>
    <n v="160000"/>
    <x v="0"/>
    <n v="0"/>
    <x v="0"/>
    <n v="0"/>
  </r>
  <r>
    <d v="2022-01-11T00:00:00"/>
    <x v="2"/>
    <x v="0"/>
    <x v="0"/>
    <x v="0"/>
    <x v="3"/>
    <s v="Mensualidad FOR (80%) ENE"/>
    <n v="88000"/>
    <x v="0"/>
    <x v="3"/>
    <x v="21"/>
    <x v="38"/>
    <x v="0"/>
    <n v="88000"/>
    <x v="0"/>
    <n v="0"/>
    <x v="0"/>
    <n v="0"/>
  </r>
  <r>
    <d v="2022-01-11T00:00:00"/>
    <x v="2"/>
    <x v="0"/>
    <x v="0"/>
    <x v="4"/>
    <x v="3"/>
    <s v="Beca Hermandad (20%) ENE"/>
    <n v="22000"/>
    <x v="4"/>
    <x v="3"/>
    <x v="21"/>
    <x v="38"/>
    <x v="1"/>
    <n v="0"/>
    <x v="0"/>
    <n v="0"/>
    <x v="0"/>
    <n v="0"/>
  </r>
  <r>
    <d v="2022-01-11T00:00:00"/>
    <x v="2"/>
    <x v="0"/>
    <x v="0"/>
    <x v="0"/>
    <x v="3"/>
    <s v="Mensualidad AR (100%) ENE"/>
    <n v="160000"/>
    <x v="0"/>
    <x v="3"/>
    <x v="21"/>
    <x v="27"/>
    <x v="0"/>
    <n v="160000"/>
    <x v="0"/>
    <n v="0"/>
    <x v="0"/>
    <n v="0"/>
  </r>
  <r>
    <d v="2022-01-11T00:00:00"/>
    <x v="2"/>
    <x v="0"/>
    <x v="0"/>
    <x v="0"/>
    <x v="3"/>
    <s v="Mensualidad FOR (100%) ENE"/>
    <n v="110000"/>
    <x v="0"/>
    <x v="3"/>
    <x v="9"/>
    <x v="10"/>
    <x v="0"/>
    <n v="110000"/>
    <x v="0"/>
    <n v="0"/>
    <x v="0"/>
    <n v="0"/>
  </r>
  <r>
    <d v="2022-01-11T00:00:00"/>
    <x v="2"/>
    <x v="0"/>
    <x v="0"/>
    <x v="0"/>
    <x v="3"/>
    <s v="Mensualidad AR (100%) ENE"/>
    <n v="160000"/>
    <x v="0"/>
    <x v="3"/>
    <x v="17"/>
    <x v="23"/>
    <x v="0"/>
    <n v="160000"/>
    <x v="0"/>
    <n v="0"/>
    <x v="0"/>
    <n v="0"/>
  </r>
  <r>
    <d v="2022-01-11T00:00:00"/>
    <x v="2"/>
    <x v="0"/>
    <x v="0"/>
    <x v="0"/>
    <x v="3"/>
    <s v="Mensualidad FOR (80%) ENE"/>
    <n v="88000"/>
    <x v="0"/>
    <x v="3"/>
    <x v="4"/>
    <x v="11"/>
    <x v="0"/>
    <n v="88000"/>
    <x v="0"/>
    <n v="0"/>
    <x v="0"/>
    <n v="0"/>
  </r>
  <r>
    <d v="2022-01-11T00:00:00"/>
    <x v="2"/>
    <x v="0"/>
    <x v="0"/>
    <x v="4"/>
    <x v="3"/>
    <s v="Beca Hermandad (20%) ENE"/>
    <n v="22000"/>
    <x v="4"/>
    <x v="3"/>
    <x v="4"/>
    <x v="11"/>
    <x v="1"/>
    <n v="0"/>
    <x v="0"/>
    <n v="0"/>
    <x v="0"/>
    <n v="0"/>
  </r>
  <r>
    <d v="2022-01-11T00:00:00"/>
    <x v="2"/>
    <x v="0"/>
    <x v="0"/>
    <x v="0"/>
    <x v="3"/>
    <s v="Mensualidad AR (100%) ENE"/>
    <n v="160000"/>
    <x v="0"/>
    <x v="3"/>
    <x v="4"/>
    <x v="4"/>
    <x v="0"/>
    <n v="160000"/>
    <x v="0"/>
    <n v="0"/>
    <x v="0"/>
    <n v="0"/>
  </r>
  <r>
    <d v="2022-01-11T00:00:00"/>
    <x v="2"/>
    <x v="0"/>
    <x v="0"/>
    <x v="0"/>
    <x v="3"/>
    <s v="Mensualidad AR (100%) ENE"/>
    <n v="160000"/>
    <x v="0"/>
    <x v="3"/>
    <x v="30"/>
    <x v="40"/>
    <x v="0"/>
    <n v="160000"/>
    <x v="0"/>
    <n v="0"/>
    <x v="0"/>
    <n v="0"/>
  </r>
  <r>
    <d v="2022-01-11T00:00:00"/>
    <x v="2"/>
    <x v="0"/>
    <x v="0"/>
    <x v="0"/>
    <x v="3"/>
    <s v="Mensualidad AR (100%) ENE"/>
    <n v="160000"/>
    <x v="0"/>
    <x v="3"/>
    <x v="12"/>
    <x v="16"/>
    <x v="0"/>
    <n v="160000"/>
    <x v="0"/>
    <n v="0"/>
    <x v="0"/>
    <n v="0"/>
  </r>
  <r>
    <d v="2022-01-11T00:00:00"/>
    <x v="2"/>
    <x v="0"/>
    <x v="0"/>
    <x v="0"/>
    <x v="17"/>
    <s v="Apoyo Pago Gimnasia ENE"/>
    <n v="25000"/>
    <x v="0"/>
    <x v="17"/>
    <x v="15"/>
    <x v="20"/>
    <x v="0"/>
    <n v="25000"/>
    <x v="0"/>
    <n v="0"/>
    <x v="0"/>
    <n v="0"/>
  </r>
  <r>
    <d v="2022-01-11T00:00:00"/>
    <x v="2"/>
    <x v="0"/>
    <x v="0"/>
    <x v="0"/>
    <x v="17"/>
    <s v="Apoyo Pago Gimnasia ENE"/>
    <n v="25000"/>
    <x v="0"/>
    <x v="17"/>
    <x v="15"/>
    <x v="21"/>
    <x v="0"/>
    <n v="25000"/>
    <x v="0"/>
    <n v="0"/>
    <x v="0"/>
    <n v="0"/>
  </r>
  <r>
    <d v="2022-01-11T00:00:00"/>
    <x v="2"/>
    <x v="0"/>
    <x v="0"/>
    <x v="0"/>
    <x v="17"/>
    <s v="Apoyo Pago Gimnasia ENE"/>
    <n v="25000"/>
    <x v="0"/>
    <x v="17"/>
    <x v="20"/>
    <x v="13"/>
    <x v="0"/>
    <n v="25000"/>
    <x v="0"/>
    <n v="0"/>
    <x v="0"/>
    <n v="0"/>
  </r>
  <r>
    <d v="2022-01-11T00:00:00"/>
    <x v="2"/>
    <x v="0"/>
    <x v="0"/>
    <x v="0"/>
    <x v="17"/>
    <s v="Apoyo Pago Gimnasia ENE"/>
    <n v="25000"/>
    <x v="0"/>
    <x v="17"/>
    <x v="20"/>
    <x v="14"/>
    <x v="0"/>
    <n v="25000"/>
    <x v="0"/>
    <n v="0"/>
    <x v="0"/>
    <n v="0"/>
  </r>
  <r>
    <d v="2022-01-11T00:00:00"/>
    <x v="2"/>
    <x v="0"/>
    <x v="0"/>
    <x v="0"/>
    <x v="17"/>
    <s v="Apoyo Pago Gimnasia ENE"/>
    <n v="25000"/>
    <x v="0"/>
    <x v="17"/>
    <x v="25"/>
    <x v="32"/>
    <x v="0"/>
    <n v="25000"/>
    <x v="0"/>
    <n v="0"/>
    <x v="0"/>
    <n v="0"/>
  </r>
  <r>
    <d v="2022-01-11T00:00:00"/>
    <x v="2"/>
    <x v="0"/>
    <x v="0"/>
    <x v="0"/>
    <x v="17"/>
    <s v="Apoyo Pago Gimnasia ENE"/>
    <n v="25000"/>
    <x v="0"/>
    <x v="17"/>
    <x v="23"/>
    <x v="33"/>
    <x v="0"/>
    <n v="25000"/>
    <x v="0"/>
    <n v="0"/>
    <x v="0"/>
    <n v="0"/>
  </r>
  <r>
    <d v="2022-01-11T00:00:00"/>
    <x v="2"/>
    <x v="0"/>
    <x v="0"/>
    <x v="0"/>
    <x v="17"/>
    <s v="Apoyo Pago Gimnasia ENE"/>
    <n v="25000"/>
    <x v="0"/>
    <x v="17"/>
    <x v="23"/>
    <x v="29"/>
    <x v="0"/>
    <n v="25000"/>
    <x v="0"/>
    <n v="0"/>
    <x v="0"/>
    <n v="0"/>
  </r>
  <r>
    <d v="2022-01-11T00:00:00"/>
    <x v="2"/>
    <x v="0"/>
    <x v="0"/>
    <x v="0"/>
    <x v="17"/>
    <s v="Apoyo Pago Gimnasia ENE"/>
    <n v="25000"/>
    <x v="0"/>
    <x v="17"/>
    <x v="14"/>
    <x v="18"/>
    <x v="0"/>
    <n v="25000"/>
    <x v="0"/>
    <n v="0"/>
    <x v="0"/>
    <n v="0"/>
  </r>
  <r>
    <d v="2022-01-11T00:00:00"/>
    <x v="2"/>
    <x v="0"/>
    <x v="0"/>
    <x v="0"/>
    <x v="17"/>
    <s v="Apoyo Pago Gimnasia ENE"/>
    <n v="25000"/>
    <x v="0"/>
    <x v="17"/>
    <x v="14"/>
    <x v="19"/>
    <x v="0"/>
    <n v="25000"/>
    <x v="0"/>
    <n v="0"/>
    <x v="0"/>
    <n v="0"/>
  </r>
  <r>
    <d v="2022-01-11T00:00:00"/>
    <x v="2"/>
    <x v="0"/>
    <x v="0"/>
    <x v="0"/>
    <x v="17"/>
    <s v="Apoyo Pago Gimnasia ENE"/>
    <n v="25000"/>
    <x v="0"/>
    <x v="17"/>
    <x v="21"/>
    <x v="38"/>
    <x v="0"/>
    <n v="25000"/>
    <x v="0"/>
    <n v="0"/>
    <x v="0"/>
    <n v="0"/>
  </r>
  <r>
    <d v="2022-01-11T00:00:00"/>
    <x v="2"/>
    <x v="0"/>
    <x v="0"/>
    <x v="0"/>
    <x v="17"/>
    <s v="Apoyo Pago Gimnasia ENE"/>
    <n v="25000"/>
    <x v="0"/>
    <x v="17"/>
    <x v="21"/>
    <x v="27"/>
    <x v="0"/>
    <n v="25000"/>
    <x v="0"/>
    <n v="0"/>
    <x v="0"/>
    <n v="0"/>
  </r>
  <r>
    <d v="2022-01-11T00:00:00"/>
    <x v="2"/>
    <x v="0"/>
    <x v="0"/>
    <x v="0"/>
    <x v="17"/>
    <s v="Apoyo Pago Gimnasia ENE"/>
    <n v="25000"/>
    <x v="0"/>
    <x v="17"/>
    <x v="9"/>
    <x v="10"/>
    <x v="0"/>
    <n v="25000"/>
    <x v="0"/>
    <n v="0"/>
    <x v="0"/>
    <n v="0"/>
  </r>
  <r>
    <d v="2022-01-11T00:00:00"/>
    <x v="2"/>
    <x v="0"/>
    <x v="0"/>
    <x v="0"/>
    <x v="17"/>
    <s v="Apoyo Pago Gimnasia ENE"/>
    <n v="25000"/>
    <x v="0"/>
    <x v="17"/>
    <x v="17"/>
    <x v="23"/>
    <x v="0"/>
    <n v="25000"/>
    <x v="0"/>
    <n v="0"/>
    <x v="0"/>
    <n v="0"/>
  </r>
  <r>
    <d v="2022-01-11T00:00:00"/>
    <x v="2"/>
    <x v="0"/>
    <x v="0"/>
    <x v="0"/>
    <x v="17"/>
    <s v="Apoyo Pago Gimnasia ENE"/>
    <n v="25000"/>
    <x v="0"/>
    <x v="17"/>
    <x v="4"/>
    <x v="11"/>
    <x v="0"/>
    <n v="25000"/>
    <x v="0"/>
    <n v="0"/>
    <x v="0"/>
    <n v="0"/>
  </r>
  <r>
    <d v="2022-01-11T00:00:00"/>
    <x v="2"/>
    <x v="0"/>
    <x v="0"/>
    <x v="0"/>
    <x v="17"/>
    <s v="Apoyo Pago Gimnasia ENE"/>
    <n v="25000"/>
    <x v="0"/>
    <x v="17"/>
    <x v="4"/>
    <x v="4"/>
    <x v="0"/>
    <n v="25000"/>
    <x v="0"/>
    <n v="0"/>
    <x v="0"/>
    <n v="0"/>
  </r>
  <r>
    <d v="2022-01-11T00:00:00"/>
    <x v="2"/>
    <x v="0"/>
    <x v="0"/>
    <x v="0"/>
    <x v="17"/>
    <s v="Apoyo Pago Gimnasia ENE"/>
    <n v="25000"/>
    <x v="0"/>
    <x v="17"/>
    <x v="12"/>
    <x v="16"/>
    <x v="0"/>
    <n v="25000"/>
    <x v="0"/>
    <n v="0"/>
    <x v="0"/>
    <n v="0"/>
  </r>
  <r>
    <d v="2022-01-20T00:00:00"/>
    <x v="2"/>
    <x v="0"/>
    <x v="1"/>
    <x v="3"/>
    <x v="23"/>
    <s v="CxC 2021"/>
    <n v="-503000"/>
    <x v="3"/>
    <x v="23"/>
    <x v="25"/>
    <x v="31"/>
    <x v="1"/>
    <n v="0"/>
    <x v="1"/>
    <n v="-503000"/>
    <x v="0"/>
    <n v="0"/>
  </r>
  <r>
    <d v="2022-01-31T00:00:00"/>
    <x v="2"/>
    <x v="0"/>
    <x v="1"/>
    <x v="0"/>
    <x v="7"/>
    <s v="Pago Nomina ENE"/>
    <n v="-650000"/>
    <x v="0"/>
    <x v="7"/>
    <x v="16"/>
    <x v="22"/>
    <x v="0"/>
    <n v="-650000"/>
    <x v="0"/>
    <n v="0"/>
    <x v="0"/>
    <n v="0"/>
  </r>
  <r>
    <d v="2022-01-31T00:00:00"/>
    <x v="2"/>
    <x v="0"/>
    <x v="1"/>
    <x v="0"/>
    <x v="7"/>
    <s v="Pago Nomina ENE"/>
    <n v="-400000"/>
    <x v="0"/>
    <x v="7"/>
    <x v="24"/>
    <x v="30"/>
    <x v="0"/>
    <n v="-400000"/>
    <x v="0"/>
    <n v="0"/>
    <x v="0"/>
    <n v="0"/>
  </r>
  <r>
    <d v="2022-01-31T00:00:00"/>
    <x v="2"/>
    <x v="0"/>
    <x v="1"/>
    <x v="0"/>
    <x v="7"/>
    <s v="Pago Nomina ENE"/>
    <n v="-400000"/>
    <x v="0"/>
    <x v="7"/>
    <x v="8"/>
    <x v="9"/>
    <x v="0"/>
    <n v="-400000"/>
    <x v="0"/>
    <n v="0"/>
    <x v="0"/>
    <n v="0"/>
  </r>
  <r>
    <d v="2022-01-31T00:00:00"/>
    <x v="2"/>
    <x v="0"/>
    <x v="1"/>
    <x v="0"/>
    <x v="7"/>
    <s v="Pago Nomina ENE"/>
    <n v="-200000"/>
    <x v="0"/>
    <x v="7"/>
    <x v="31"/>
    <x v="41"/>
    <x v="0"/>
    <n v="-200000"/>
    <x v="0"/>
    <n v="0"/>
    <x v="0"/>
    <n v="0"/>
  </r>
  <r>
    <d v="2022-02-01T00:00:00"/>
    <x v="2"/>
    <x v="1"/>
    <x v="0"/>
    <x v="4"/>
    <x v="3"/>
    <s v="Beca Fundadores AR (100%) FEB"/>
    <n v="160000"/>
    <x v="4"/>
    <x v="3"/>
    <x v="2"/>
    <x v="2"/>
    <x v="1"/>
    <n v="0"/>
    <x v="0"/>
    <n v="0"/>
    <x v="0"/>
    <n v="0"/>
  </r>
  <r>
    <d v="2022-02-01T00:00:00"/>
    <x v="2"/>
    <x v="1"/>
    <x v="0"/>
    <x v="4"/>
    <x v="3"/>
    <s v="Beca Fundadores AR (100%) FEB"/>
    <n v="160000"/>
    <x v="4"/>
    <x v="3"/>
    <x v="3"/>
    <x v="3"/>
    <x v="1"/>
    <n v="0"/>
    <x v="0"/>
    <n v="0"/>
    <x v="0"/>
    <n v="0"/>
  </r>
  <r>
    <d v="2022-02-01T00:00:00"/>
    <x v="2"/>
    <x v="1"/>
    <x v="0"/>
    <x v="4"/>
    <x v="3"/>
    <s v="Beca Fundadores AR (100%) FEB"/>
    <n v="160000"/>
    <x v="4"/>
    <x v="3"/>
    <x v="3"/>
    <x v="12"/>
    <x v="1"/>
    <n v="0"/>
    <x v="0"/>
    <n v="0"/>
    <x v="0"/>
    <n v="0"/>
  </r>
  <r>
    <d v="2022-02-01T00:00:00"/>
    <x v="2"/>
    <x v="1"/>
    <x v="0"/>
    <x v="4"/>
    <x v="3"/>
    <s v="Beca Fundadores AR (100%) FEB"/>
    <n v="160000"/>
    <x v="4"/>
    <x v="3"/>
    <x v="5"/>
    <x v="5"/>
    <x v="1"/>
    <n v="0"/>
    <x v="0"/>
    <n v="0"/>
    <x v="0"/>
    <n v="0"/>
  </r>
  <r>
    <d v="2022-02-01T00:00:00"/>
    <x v="2"/>
    <x v="1"/>
    <x v="0"/>
    <x v="4"/>
    <x v="3"/>
    <s v="Beca Fundadores AR (100%) FEB"/>
    <n v="160000"/>
    <x v="4"/>
    <x v="3"/>
    <x v="5"/>
    <x v="8"/>
    <x v="1"/>
    <n v="0"/>
    <x v="0"/>
    <n v="0"/>
    <x v="0"/>
    <n v="0"/>
  </r>
  <r>
    <d v="2022-02-01T00:00:00"/>
    <x v="2"/>
    <x v="1"/>
    <x v="0"/>
    <x v="0"/>
    <x v="3"/>
    <s v="Mensualidad FOR (80%) FEB"/>
    <n v="88000"/>
    <x v="0"/>
    <x v="3"/>
    <x v="15"/>
    <x v="20"/>
    <x v="0"/>
    <n v="88000"/>
    <x v="0"/>
    <n v="0"/>
    <x v="0"/>
    <n v="0"/>
  </r>
  <r>
    <d v="2022-02-01T00:00:00"/>
    <x v="2"/>
    <x v="1"/>
    <x v="0"/>
    <x v="4"/>
    <x v="3"/>
    <s v="Beca Hermandad (20%) FEB"/>
    <n v="22000"/>
    <x v="4"/>
    <x v="3"/>
    <x v="15"/>
    <x v="20"/>
    <x v="1"/>
    <n v="0"/>
    <x v="0"/>
    <n v="0"/>
    <x v="0"/>
    <n v="0"/>
  </r>
  <r>
    <d v="2022-02-01T00:00:00"/>
    <x v="2"/>
    <x v="1"/>
    <x v="0"/>
    <x v="0"/>
    <x v="3"/>
    <s v="Mensualidad AR (100%) FEB"/>
    <n v="160000"/>
    <x v="0"/>
    <x v="3"/>
    <x v="15"/>
    <x v="21"/>
    <x v="0"/>
    <n v="160000"/>
    <x v="0"/>
    <n v="0"/>
    <x v="0"/>
    <n v="0"/>
  </r>
  <r>
    <d v="2022-02-01T00:00:00"/>
    <x v="2"/>
    <x v="1"/>
    <x v="0"/>
    <x v="0"/>
    <x v="3"/>
    <s v="Mensualidad FOR (80%) FEB"/>
    <n v="88000"/>
    <x v="0"/>
    <x v="3"/>
    <x v="20"/>
    <x v="14"/>
    <x v="0"/>
    <n v="88000"/>
    <x v="0"/>
    <n v="0"/>
    <x v="0"/>
    <n v="0"/>
  </r>
  <r>
    <d v="2022-02-01T00:00:00"/>
    <x v="2"/>
    <x v="1"/>
    <x v="0"/>
    <x v="4"/>
    <x v="3"/>
    <s v="Beca Hermandad (20%) FEB"/>
    <n v="22000"/>
    <x v="4"/>
    <x v="3"/>
    <x v="20"/>
    <x v="14"/>
    <x v="1"/>
    <n v="0"/>
    <x v="0"/>
    <n v="0"/>
    <x v="0"/>
    <n v="0"/>
  </r>
  <r>
    <d v="2022-02-01T00:00:00"/>
    <x v="2"/>
    <x v="1"/>
    <x v="0"/>
    <x v="0"/>
    <x v="3"/>
    <s v="Mensualidad AR (100%) FEB"/>
    <n v="160000"/>
    <x v="0"/>
    <x v="3"/>
    <x v="20"/>
    <x v="13"/>
    <x v="0"/>
    <n v="160000"/>
    <x v="0"/>
    <n v="0"/>
    <x v="0"/>
    <n v="0"/>
  </r>
  <r>
    <d v="2022-02-01T00:00:00"/>
    <x v="2"/>
    <x v="1"/>
    <x v="0"/>
    <x v="0"/>
    <x v="3"/>
    <s v="Mensualidad FOR (80%) FEB"/>
    <n v="88000"/>
    <x v="0"/>
    <x v="3"/>
    <x v="25"/>
    <x v="32"/>
    <x v="0"/>
    <n v="88000"/>
    <x v="0"/>
    <n v="0"/>
    <x v="0"/>
    <n v="0"/>
  </r>
  <r>
    <d v="2022-02-01T00:00:00"/>
    <x v="2"/>
    <x v="1"/>
    <x v="0"/>
    <x v="4"/>
    <x v="3"/>
    <s v="Beca Hermandad (20%) FEB"/>
    <n v="22000"/>
    <x v="4"/>
    <x v="3"/>
    <x v="25"/>
    <x v="32"/>
    <x v="1"/>
    <n v="0"/>
    <x v="0"/>
    <n v="0"/>
    <x v="0"/>
    <n v="0"/>
  </r>
  <r>
    <d v="2022-02-01T00:00:00"/>
    <x v="2"/>
    <x v="1"/>
    <x v="0"/>
    <x v="0"/>
    <x v="3"/>
    <s v="Mensualidad AR (100%) FEB"/>
    <n v="160000"/>
    <x v="0"/>
    <x v="3"/>
    <x v="25"/>
    <x v="31"/>
    <x v="0"/>
    <n v="160000"/>
    <x v="0"/>
    <n v="0"/>
    <x v="0"/>
    <n v="0"/>
  </r>
  <r>
    <d v="2022-02-01T00:00:00"/>
    <x v="2"/>
    <x v="1"/>
    <x v="0"/>
    <x v="0"/>
    <x v="3"/>
    <s v="Mensualidad FOR (80%) FEB"/>
    <n v="88000"/>
    <x v="0"/>
    <x v="3"/>
    <x v="23"/>
    <x v="33"/>
    <x v="0"/>
    <n v="88000"/>
    <x v="0"/>
    <n v="0"/>
    <x v="0"/>
    <n v="0"/>
  </r>
  <r>
    <d v="2022-02-01T00:00:00"/>
    <x v="2"/>
    <x v="1"/>
    <x v="0"/>
    <x v="4"/>
    <x v="3"/>
    <s v="Beca Hermandad (20%) FEB"/>
    <n v="22000"/>
    <x v="4"/>
    <x v="3"/>
    <x v="23"/>
    <x v="33"/>
    <x v="1"/>
    <n v="0"/>
    <x v="0"/>
    <n v="0"/>
    <x v="0"/>
    <n v="0"/>
  </r>
  <r>
    <d v="2022-02-01T00:00:00"/>
    <x v="2"/>
    <x v="1"/>
    <x v="0"/>
    <x v="0"/>
    <x v="3"/>
    <s v="Mensualidad AR (100%) FEB"/>
    <n v="160000"/>
    <x v="0"/>
    <x v="3"/>
    <x v="23"/>
    <x v="29"/>
    <x v="0"/>
    <n v="160000"/>
    <x v="0"/>
    <n v="0"/>
    <x v="0"/>
    <n v="0"/>
  </r>
  <r>
    <d v="2022-02-01T00:00:00"/>
    <x v="2"/>
    <x v="1"/>
    <x v="0"/>
    <x v="0"/>
    <x v="3"/>
    <s v="Mensualidad FOR (80%) FEB"/>
    <n v="88000"/>
    <x v="0"/>
    <x v="3"/>
    <x v="14"/>
    <x v="18"/>
    <x v="0"/>
    <n v="88000"/>
    <x v="0"/>
    <n v="0"/>
    <x v="0"/>
    <n v="0"/>
  </r>
  <r>
    <d v="2022-02-01T00:00:00"/>
    <x v="2"/>
    <x v="1"/>
    <x v="0"/>
    <x v="4"/>
    <x v="3"/>
    <s v="Beca Hermandad (20%) FEB"/>
    <n v="22000"/>
    <x v="4"/>
    <x v="3"/>
    <x v="14"/>
    <x v="18"/>
    <x v="1"/>
    <n v="0"/>
    <x v="0"/>
    <n v="0"/>
    <x v="0"/>
    <n v="0"/>
  </r>
  <r>
    <d v="2022-02-01T00:00:00"/>
    <x v="2"/>
    <x v="1"/>
    <x v="0"/>
    <x v="0"/>
    <x v="3"/>
    <s v="Mensualidad AR (100%) FEB"/>
    <n v="160000"/>
    <x v="0"/>
    <x v="3"/>
    <x v="14"/>
    <x v="19"/>
    <x v="0"/>
    <n v="160000"/>
    <x v="0"/>
    <n v="0"/>
    <x v="0"/>
    <n v="0"/>
  </r>
  <r>
    <d v="2022-02-01T00:00:00"/>
    <x v="2"/>
    <x v="1"/>
    <x v="0"/>
    <x v="0"/>
    <x v="3"/>
    <s v="Mensualidad FOR (80%) FEB"/>
    <n v="88000"/>
    <x v="0"/>
    <x v="3"/>
    <x v="21"/>
    <x v="38"/>
    <x v="0"/>
    <n v="88000"/>
    <x v="0"/>
    <n v="0"/>
    <x v="0"/>
    <n v="0"/>
  </r>
  <r>
    <d v="2022-02-01T00:00:00"/>
    <x v="2"/>
    <x v="1"/>
    <x v="0"/>
    <x v="4"/>
    <x v="3"/>
    <s v="Beca Hermandad (20%) FEB"/>
    <n v="22000"/>
    <x v="4"/>
    <x v="3"/>
    <x v="21"/>
    <x v="38"/>
    <x v="1"/>
    <n v="0"/>
    <x v="0"/>
    <n v="0"/>
    <x v="0"/>
    <n v="0"/>
  </r>
  <r>
    <d v="2022-02-01T00:00:00"/>
    <x v="2"/>
    <x v="1"/>
    <x v="0"/>
    <x v="0"/>
    <x v="3"/>
    <s v="Mensualidad AR (100%) FEB"/>
    <n v="160000"/>
    <x v="0"/>
    <x v="3"/>
    <x v="21"/>
    <x v="27"/>
    <x v="0"/>
    <n v="160000"/>
    <x v="0"/>
    <n v="0"/>
    <x v="0"/>
    <n v="0"/>
  </r>
  <r>
    <d v="2022-02-01T00:00:00"/>
    <x v="2"/>
    <x v="1"/>
    <x v="0"/>
    <x v="0"/>
    <x v="3"/>
    <s v="Mensualidad FOR (100%) FEB"/>
    <n v="110000"/>
    <x v="0"/>
    <x v="3"/>
    <x v="9"/>
    <x v="10"/>
    <x v="0"/>
    <n v="110000"/>
    <x v="0"/>
    <n v="0"/>
    <x v="0"/>
    <n v="0"/>
  </r>
  <r>
    <d v="2022-02-01T00:00:00"/>
    <x v="2"/>
    <x v="1"/>
    <x v="0"/>
    <x v="0"/>
    <x v="3"/>
    <s v="Mensualidad AR (100%) FEB"/>
    <n v="160000"/>
    <x v="0"/>
    <x v="3"/>
    <x v="17"/>
    <x v="23"/>
    <x v="0"/>
    <n v="160000"/>
    <x v="0"/>
    <n v="0"/>
    <x v="0"/>
    <n v="0"/>
  </r>
  <r>
    <d v="2022-02-01T00:00:00"/>
    <x v="2"/>
    <x v="1"/>
    <x v="0"/>
    <x v="0"/>
    <x v="3"/>
    <s v="Mensualidad FOR (80%) FEB"/>
    <n v="88000"/>
    <x v="0"/>
    <x v="3"/>
    <x v="4"/>
    <x v="11"/>
    <x v="0"/>
    <n v="88000"/>
    <x v="0"/>
    <n v="0"/>
    <x v="0"/>
    <n v="0"/>
  </r>
  <r>
    <d v="2022-02-01T00:00:00"/>
    <x v="2"/>
    <x v="1"/>
    <x v="0"/>
    <x v="4"/>
    <x v="3"/>
    <s v="Beca Hermandad (20%) FEB"/>
    <n v="22000"/>
    <x v="4"/>
    <x v="3"/>
    <x v="4"/>
    <x v="11"/>
    <x v="1"/>
    <n v="0"/>
    <x v="0"/>
    <n v="0"/>
    <x v="0"/>
    <n v="0"/>
  </r>
  <r>
    <d v="2022-02-01T00:00:00"/>
    <x v="2"/>
    <x v="1"/>
    <x v="0"/>
    <x v="0"/>
    <x v="3"/>
    <s v="Mensualidad AR (100%) FEB"/>
    <n v="160000"/>
    <x v="0"/>
    <x v="3"/>
    <x v="4"/>
    <x v="4"/>
    <x v="0"/>
    <n v="160000"/>
    <x v="0"/>
    <n v="0"/>
    <x v="0"/>
    <n v="0"/>
  </r>
  <r>
    <d v="2022-02-01T00:00:00"/>
    <x v="2"/>
    <x v="1"/>
    <x v="0"/>
    <x v="0"/>
    <x v="3"/>
    <s v="Mensualidad AR (100%) FEB"/>
    <n v="160000"/>
    <x v="0"/>
    <x v="3"/>
    <x v="30"/>
    <x v="40"/>
    <x v="0"/>
    <n v="160000"/>
    <x v="0"/>
    <n v="0"/>
    <x v="0"/>
    <n v="0"/>
  </r>
  <r>
    <d v="2022-02-01T00:00:00"/>
    <x v="2"/>
    <x v="1"/>
    <x v="0"/>
    <x v="0"/>
    <x v="3"/>
    <s v="Mensualidad AR (100%) FEB"/>
    <n v="160000"/>
    <x v="0"/>
    <x v="3"/>
    <x v="12"/>
    <x v="16"/>
    <x v="0"/>
    <n v="160000"/>
    <x v="0"/>
    <n v="0"/>
    <x v="0"/>
    <n v="0"/>
  </r>
  <r>
    <d v="2022-02-01T00:00:00"/>
    <x v="2"/>
    <x v="1"/>
    <x v="0"/>
    <x v="0"/>
    <x v="17"/>
    <s v="Apoyo Pago Gimnasia FEB"/>
    <n v="25000"/>
    <x v="0"/>
    <x v="17"/>
    <x v="15"/>
    <x v="20"/>
    <x v="0"/>
    <n v="25000"/>
    <x v="0"/>
    <n v="0"/>
    <x v="0"/>
    <n v="0"/>
  </r>
  <r>
    <d v="2022-02-01T00:00:00"/>
    <x v="2"/>
    <x v="1"/>
    <x v="0"/>
    <x v="0"/>
    <x v="17"/>
    <s v="Apoyo Pago Gimnasia FEB"/>
    <n v="25000"/>
    <x v="0"/>
    <x v="17"/>
    <x v="15"/>
    <x v="21"/>
    <x v="0"/>
    <n v="25000"/>
    <x v="0"/>
    <n v="0"/>
    <x v="0"/>
    <n v="0"/>
  </r>
  <r>
    <d v="2022-02-01T00:00:00"/>
    <x v="2"/>
    <x v="1"/>
    <x v="0"/>
    <x v="0"/>
    <x v="17"/>
    <s v="Apoyo Pago Gimnasia FEB"/>
    <n v="25000"/>
    <x v="0"/>
    <x v="17"/>
    <x v="20"/>
    <x v="13"/>
    <x v="0"/>
    <n v="25000"/>
    <x v="0"/>
    <n v="0"/>
    <x v="0"/>
    <n v="0"/>
  </r>
  <r>
    <d v="2022-02-01T00:00:00"/>
    <x v="2"/>
    <x v="1"/>
    <x v="0"/>
    <x v="0"/>
    <x v="17"/>
    <s v="Apoyo Pago Gimnasia FEB"/>
    <n v="25000"/>
    <x v="0"/>
    <x v="17"/>
    <x v="20"/>
    <x v="14"/>
    <x v="0"/>
    <n v="25000"/>
    <x v="0"/>
    <n v="0"/>
    <x v="0"/>
    <n v="0"/>
  </r>
  <r>
    <d v="2022-02-01T00:00:00"/>
    <x v="2"/>
    <x v="1"/>
    <x v="0"/>
    <x v="0"/>
    <x v="17"/>
    <s v="Apoyo Pago Gimnasia FEB"/>
    <n v="25000"/>
    <x v="0"/>
    <x v="17"/>
    <x v="25"/>
    <x v="32"/>
    <x v="0"/>
    <n v="25000"/>
    <x v="0"/>
    <n v="0"/>
    <x v="0"/>
    <n v="0"/>
  </r>
  <r>
    <d v="2022-02-01T00:00:00"/>
    <x v="2"/>
    <x v="1"/>
    <x v="0"/>
    <x v="0"/>
    <x v="17"/>
    <s v="Apoyo Pago Gimnasia FEB"/>
    <n v="25000"/>
    <x v="0"/>
    <x v="17"/>
    <x v="23"/>
    <x v="33"/>
    <x v="0"/>
    <n v="25000"/>
    <x v="0"/>
    <n v="0"/>
    <x v="0"/>
    <n v="0"/>
  </r>
  <r>
    <d v="2022-02-01T00:00:00"/>
    <x v="2"/>
    <x v="1"/>
    <x v="0"/>
    <x v="0"/>
    <x v="17"/>
    <s v="Apoyo Pago Gimnasia FEB"/>
    <n v="25000"/>
    <x v="0"/>
    <x v="17"/>
    <x v="23"/>
    <x v="29"/>
    <x v="0"/>
    <n v="25000"/>
    <x v="0"/>
    <n v="0"/>
    <x v="0"/>
    <n v="0"/>
  </r>
  <r>
    <d v="2022-02-01T00:00:00"/>
    <x v="2"/>
    <x v="1"/>
    <x v="0"/>
    <x v="0"/>
    <x v="17"/>
    <s v="Apoyo Pago Gimnasia FEB"/>
    <n v="25000"/>
    <x v="0"/>
    <x v="17"/>
    <x v="14"/>
    <x v="18"/>
    <x v="0"/>
    <n v="25000"/>
    <x v="0"/>
    <n v="0"/>
    <x v="0"/>
    <n v="0"/>
  </r>
  <r>
    <d v="2022-02-01T00:00:00"/>
    <x v="2"/>
    <x v="1"/>
    <x v="0"/>
    <x v="0"/>
    <x v="17"/>
    <s v="Apoyo Pago Gimnasia FEB"/>
    <n v="25000"/>
    <x v="0"/>
    <x v="17"/>
    <x v="14"/>
    <x v="19"/>
    <x v="0"/>
    <n v="25000"/>
    <x v="0"/>
    <n v="0"/>
    <x v="0"/>
    <n v="0"/>
  </r>
  <r>
    <d v="2022-02-01T00:00:00"/>
    <x v="2"/>
    <x v="1"/>
    <x v="0"/>
    <x v="0"/>
    <x v="17"/>
    <s v="Apoyo Pago Gimnasia FEB"/>
    <n v="25000"/>
    <x v="0"/>
    <x v="17"/>
    <x v="21"/>
    <x v="38"/>
    <x v="0"/>
    <n v="25000"/>
    <x v="0"/>
    <n v="0"/>
    <x v="0"/>
    <n v="0"/>
  </r>
  <r>
    <d v="2022-02-01T00:00:00"/>
    <x v="2"/>
    <x v="1"/>
    <x v="0"/>
    <x v="0"/>
    <x v="17"/>
    <s v="Apoyo Pago Gimnasia FEB"/>
    <n v="25000"/>
    <x v="0"/>
    <x v="17"/>
    <x v="21"/>
    <x v="27"/>
    <x v="0"/>
    <n v="25000"/>
    <x v="0"/>
    <n v="0"/>
    <x v="0"/>
    <n v="0"/>
  </r>
  <r>
    <d v="2022-02-01T00:00:00"/>
    <x v="2"/>
    <x v="1"/>
    <x v="0"/>
    <x v="0"/>
    <x v="17"/>
    <s v="Apoyo Pago Gimnasia FEB"/>
    <n v="25000"/>
    <x v="0"/>
    <x v="17"/>
    <x v="9"/>
    <x v="10"/>
    <x v="0"/>
    <n v="25000"/>
    <x v="0"/>
    <n v="0"/>
    <x v="0"/>
    <n v="0"/>
  </r>
  <r>
    <d v="2022-02-01T00:00:00"/>
    <x v="2"/>
    <x v="1"/>
    <x v="0"/>
    <x v="0"/>
    <x v="17"/>
    <s v="Apoyo Pago Gimnasia FEB"/>
    <n v="25000"/>
    <x v="0"/>
    <x v="17"/>
    <x v="17"/>
    <x v="23"/>
    <x v="0"/>
    <n v="25000"/>
    <x v="0"/>
    <n v="0"/>
    <x v="0"/>
    <n v="0"/>
  </r>
  <r>
    <d v="2022-02-01T00:00:00"/>
    <x v="2"/>
    <x v="1"/>
    <x v="0"/>
    <x v="0"/>
    <x v="17"/>
    <s v="Apoyo Pago Gimnasia FEB"/>
    <n v="25000"/>
    <x v="0"/>
    <x v="17"/>
    <x v="4"/>
    <x v="11"/>
    <x v="0"/>
    <n v="25000"/>
    <x v="0"/>
    <n v="0"/>
    <x v="0"/>
    <n v="0"/>
  </r>
  <r>
    <d v="2022-02-01T00:00:00"/>
    <x v="2"/>
    <x v="1"/>
    <x v="0"/>
    <x v="0"/>
    <x v="17"/>
    <s v="Apoyo Pago Gimnasia FEB"/>
    <n v="25000"/>
    <x v="0"/>
    <x v="17"/>
    <x v="4"/>
    <x v="4"/>
    <x v="0"/>
    <n v="25000"/>
    <x v="0"/>
    <n v="0"/>
    <x v="0"/>
    <n v="0"/>
  </r>
  <r>
    <d v="2022-02-01T00:00:00"/>
    <x v="2"/>
    <x v="1"/>
    <x v="0"/>
    <x v="0"/>
    <x v="17"/>
    <s v="Apoyo Pago Gimnasia FEB"/>
    <n v="25000"/>
    <x v="0"/>
    <x v="17"/>
    <x v="12"/>
    <x v="16"/>
    <x v="0"/>
    <n v="25000"/>
    <x v="0"/>
    <n v="0"/>
    <x v="0"/>
    <n v="0"/>
  </r>
  <r>
    <d v="2022-02-01T00:00:00"/>
    <x v="2"/>
    <x v="1"/>
    <x v="0"/>
    <x v="0"/>
    <x v="17"/>
    <s v="Apoyo Pago Gimnasia FEB"/>
    <n v="25000"/>
    <x v="0"/>
    <x v="17"/>
    <x v="2"/>
    <x v="2"/>
    <x v="0"/>
    <n v="25000"/>
    <x v="0"/>
    <n v="0"/>
    <x v="0"/>
    <n v="0"/>
  </r>
  <r>
    <d v="2022-02-01T00:00:00"/>
    <x v="2"/>
    <x v="1"/>
    <x v="0"/>
    <x v="0"/>
    <x v="17"/>
    <s v="Apoyo Pago Gimnasia FEB"/>
    <n v="25000"/>
    <x v="0"/>
    <x v="17"/>
    <x v="5"/>
    <x v="5"/>
    <x v="0"/>
    <n v="25000"/>
    <x v="0"/>
    <n v="0"/>
    <x v="0"/>
    <n v="0"/>
  </r>
  <r>
    <d v="2022-02-01T00:00:00"/>
    <x v="2"/>
    <x v="1"/>
    <x v="0"/>
    <x v="0"/>
    <x v="17"/>
    <s v="Apoyo Pago Gimnasia FEB"/>
    <n v="25000"/>
    <x v="0"/>
    <x v="17"/>
    <x v="5"/>
    <x v="8"/>
    <x v="0"/>
    <n v="25000"/>
    <x v="0"/>
    <n v="0"/>
    <x v="0"/>
    <n v="0"/>
  </r>
  <r>
    <d v="2022-02-01T00:00:00"/>
    <x v="2"/>
    <x v="1"/>
    <x v="0"/>
    <x v="0"/>
    <x v="17"/>
    <s v="Apoyo Pago Gimnasia FEB"/>
    <n v="25000"/>
    <x v="0"/>
    <x v="17"/>
    <x v="5"/>
    <x v="26"/>
    <x v="0"/>
    <n v="25000"/>
    <x v="0"/>
    <n v="0"/>
    <x v="0"/>
    <n v="0"/>
  </r>
  <r>
    <d v="2022-02-28T00:00:00"/>
    <x v="2"/>
    <x v="1"/>
    <x v="1"/>
    <x v="0"/>
    <x v="14"/>
    <s v="Compra de Implementacion Variada"/>
    <n v="-350000"/>
    <x v="0"/>
    <x v="14"/>
    <x v="0"/>
    <x v="0"/>
    <x v="0"/>
    <n v="-350000"/>
    <x v="0"/>
    <n v="0"/>
    <x v="0"/>
    <n v="0"/>
  </r>
  <r>
    <d v="2022-02-28T00:00:00"/>
    <x v="2"/>
    <x v="1"/>
    <x v="1"/>
    <x v="0"/>
    <x v="6"/>
    <s v="Pago ANUALIDAD LINAVALLE 2022"/>
    <n v="-1000000"/>
    <x v="0"/>
    <x v="6"/>
    <x v="0"/>
    <x v="0"/>
    <x v="0"/>
    <n v="-1000000"/>
    <x v="0"/>
    <n v="0"/>
    <x v="0"/>
    <n v="0"/>
  </r>
  <r>
    <d v="2022-02-28T00:00:00"/>
    <x v="2"/>
    <x v="1"/>
    <x v="1"/>
    <x v="0"/>
    <x v="5"/>
    <s v="Pago FICHA FECNA (21 Atletas) 2022"/>
    <n v="-712000"/>
    <x v="0"/>
    <x v="5"/>
    <x v="0"/>
    <x v="0"/>
    <x v="0"/>
    <n v="-712000"/>
    <x v="0"/>
    <n v="0"/>
    <x v="0"/>
    <n v="0"/>
  </r>
  <r>
    <d v="2022-02-28T00:00:00"/>
    <x v="2"/>
    <x v="1"/>
    <x v="1"/>
    <x v="0"/>
    <x v="7"/>
    <s v="Pago Nomina FEB"/>
    <n v="-650000"/>
    <x v="0"/>
    <x v="7"/>
    <x v="16"/>
    <x v="22"/>
    <x v="0"/>
    <n v="-650000"/>
    <x v="0"/>
    <n v="0"/>
    <x v="0"/>
    <n v="0"/>
  </r>
  <r>
    <d v="2022-02-28T00:00:00"/>
    <x v="2"/>
    <x v="1"/>
    <x v="1"/>
    <x v="0"/>
    <x v="7"/>
    <s v="Pago Nomina FEB"/>
    <n v="-700000"/>
    <x v="0"/>
    <x v="7"/>
    <x v="24"/>
    <x v="30"/>
    <x v="0"/>
    <n v="-700000"/>
    <x v="0"/>
    <n v="0"/>
    <x v="0"/>
    <n v="0"/>
  </r>
  <r>
    <d v="2022-02-28T00:00:00"/>
    <x v="2"/>
    <x v="1"/>
    <x v="1"/>
    <x v="0"/>
    <x v="7"/>
    <s v="Pago Nomina FEB"/>
    <n v="-350000"/>
    <x v="0"/>
    <x v="7"/>
    <x v="31"/>
    <x v="41"/>
    <x v="0"/>
    <n v="-350000"/>
    <x v="0"/>
    <n v="0"/>
    <x v="0"/>
    <n v="0"/>
  </r>
  <r>
    <d v="2022-02-28T00:00:00"/>
    <x v="2"/>
    <x v="1"/>
    <x v="1"/>
    <x v="0"/>
    <x v="7"/>
    <s v="Pago Nomina FEB"/>
    <n v="-400000"/>
    <x v="0"/>
    <x v="7"/>
    <x v="8"/>
    <x v="9"/>
    <x v="0"/>
    <n v="-400000"/>
    <x v="0"/>
    <n v="0"/>
    <x v="0"/>
    <n v="0"/>
  </r>
  <r>
    <d v="2022-02-28T00:00:00"/>
    <x v="2"/>
    <x v="1"/>
    <x v="1"/>
    <x v="0"/>
    <x v="18"/>
    <s v="Gastos Financieros"/>
    <n v="-52000"/>
    <x v="0"/>
    <x v="18"/>
    <x v="0"/>
    <x v="0"/>
    <x v="0"/>
    <n v="-52000"/>
    <x v="0"/>
    <n v="0"/>
    <x v="0"/>
    <n v="0"/>
  </r>
  <r>
    <d v="2022-03-01T00:00:00"/>
    <x v="2"/>
    <x v="2"/>
    <x v="0"/>
    <x v="4"/>
    <x v="3"/>
    <s v="Beca Fundadores AR (100%) MAR"/>
    <n v="160000"/>
    <x v="4"/>
    <x v="3"/>
    <x v="2"/>
    <x v="2"/>
    <x v="1"/>
    <n v="0"/>
    <x v="0"/>
    <n v="0"/>
    <x v="0"/>
    <n v="0"/>
  </r>
  <r>
    <d v="2022-03-01T00:00:00"/>
    <x v="2"/>
    <x v="2"/>
    <x v="0"/>
    <x v="4"/>
    <x v="3"/>
    <s v="Beca Fundadores AR (100%) MAR"/>
    <n v="160000"/>
    <x v="4"/>
    <x v="3"/>
    <x v="3"/>
    <x v="3"/>
    <x v="1"/>
    <n v="0"/>
    <x v="0"/>
    <n v="0"/>
    <x v="0"/>
    <n v="0"/>
  </r>
  <r>
    <d v="2022-03-01T00:00:00"/>
    <x v="2"/>
    <x v="2"/>
    <x v="0"/>
    <x v="4"/>
    <x v="3"/>
    <s v="Beca Fundadores AR (100%) MAR"/>
    <n v="160000"/>
    <x v="4"/>
    <x v="3"/>
    <x v="3"/>
    <x v="12"/>
    <x v="1"/>
    <n v="0"/>
    <x v="0"/>
    <n v="0"/>
    <x v="0"/>
    <n v="0"/>
  </r>
  <r>
    <d v="2022-03-01T00:00:00"/>
    <x v="2"/>
    <x v="2"/>
    <x v="0"/>
    <x v="4"/>
    <x v="3"/>
    <s v="Beca Fundadores AR (100%) MAR"/>
    <n v="160000"/>
    <x v="4"/>
    <x v="3"/>
    <x v="5"/>
    <x v="5"/>
    <x v="1"/>
    <n v="0"/>
    <x v="0"/>
    <n v="0"/>
    <x v="0"/>
    <n v="0"/>
  </r>
  <r>
    <d v="2022-03-01T00:00:00"/>
    <x v="2"/>
    <x v="2"/>
    <x v="0"/>
    <x v="4"/>
    <x v="3"/>
    <s v="Beca Fundadores AR (100%) MAR"/>
    <n v="160000"/>
    <x v="4"/>
    <x v="3"/>
    <x v="5"/>
    <x v="8"/>
    <x v="1"/>
    <n v="0"/>
    <x v="0"/>
    <n v="0"/>
    <x v="0"/>
    <n v="0"/>
  </r>
  <r>
    <d v="2022-03-01T00:00:00"/>
    <x v="2"/>
    <x v="2"/>
    <x v="0"/>
    <x v="0"/>
    <x v="3"/>
    <s v="Mensualidad FOR (80%) MAR"/>
    <n v="88000"/>
    <x v="0"/>
    <x v="3"/>
    <x v="15"/>
    <x v="20"/>
    <x v="0"/>
    <n v="88000"/>
    <x v="0"/>
    <n v="0"/>
    <x v="0"/>
    <n v="0"/>
  </r>
  <r>
    <d v="2022-03-01T00:00:00"/>
    <x v="2"/>
    <x v="2"/>
    <x v="0"/>
    <x v="4"/>
    <x v="3"/>
    <s v="Beca Hermandad (20%) MAR"/>
    <n v="22000"/>
    <x v="4"/>
    <x v="3"/>
    <x v="15"/>
    <x v="20"/>
    <x v="1"/>
    <n v="0"/>
    <x v="0"/>
    <n v="0"/>
    <x v="0"/>
    <n v="0"/>
  </r>
  <r>
    <d v="2022-03-01T00:00:00"/>
    <x v="2"/>
    <x v="2"/>
    <x v="0"/>
    <x v="0"/>
    <x v="3"/>
    <s v="Mensualidad AR (100%) MAR"/>
    <n v="160000"/>
    <x v="0"/>
    <x v="3"/>
    <x v="15"/>
    <x v="21"/>
    <x v="0"/>
    <n v="160000"/>
    <x v="0"/>
    <n v="0"/>
    <x v="0"/>
    <n v="0"/>
  </r>
  <r>
    <d v="2022-03-01T00:00:00"/>
    <x v="2"/>
    <x v="2"/>
    <x v="0"/>
    <x v="0"/>
    <x v="3"/>
    <s v="Mensualidad FOR (50%) MAR"/>
    <n v="60000"/>
    <x v="0"/>
    <x v="3"/>
    <x v="0"/>
    <x v="0"/>
    <x v="0"/>
    <n v="60000"/>
    <x v="0"/>
    <n v="0"/>
    <x v="0"/>
    <n v="0"/>
  </r>
  <r>
    <d v="2022-03-01T00:00:00"/>
    <x v="2"/>
    <x v="2"/>
    <x v="0"/>
    <x v="0"/>
    <x v="3"/>
    <s v="Mensualidad FOR (50%) MAR"/>
    <n v="60000"/>
    <x v="0"/>
    <x v="3"/>
    <x v="0"/>
    <x v="0"/>
    <x v="0"/>
    <n v="60000"/>
    <x v="0"/>
    <n v="0"/>
    <x v="0"/>
    <n v="0"/>
  </r>
  <r>
    <d v="2022-03-01T00:00:00"/>
    <x v="2"/>
    <x v="2"/>
    <x v="0"/>
    <x v="0"/>
    <x v="3"/>
    <s v="Mensualidad FOR (80%) MAR"/>
    <n v="88000"/>
    <x v="0"/>
    <x v="3"/>
    <x v="20"/>
    <x v="14"/>
    <x v="0"/>
    <n v="88000"/>
    <x v="0"/>
    <n v="0"/>
    <x v="0"/>
    <n v="0"/>
  </r>
  <r>
    <d v="2022-03-01T00:00:00"/>
    <x v="2"/>
    <x v="2"/>
    <x v="0"/>
    <x v="4"/>
    <x v="3"/>
    <s v="Beca Hermandad (20%) MAR"/>
    <n v="22000"/>
    <x v="4"/>
    <x v="3"/>
    <x v="20"/>
    <x v="14"/>
    <x v="1"/>
    <n v="0"/>
    <x v="0"/>
    <n v="0"/>
    <x v="0"/>
    <n v="0"/>
  </r>
  <r>
    <d v="2022-03-01T00:00:00"/>
    <x v="2"/>
    <x v="2"/>
    <x v="0"/>
    <x v="0"/>
    <x v="3"/>
    <s v="Mensualidad AR (100%) MAR"/>
    <n v="160000"/>
    <x v="0"/>
    <x v="3"/>
    <x v="20"/>
    <x v="13"/>
    <x v="0"/>
    <n v="160000"/>
    <x v="0"/>
    <n v="0"/>
    <x v="0"/>
    <n v="0"/>
  </r>
  <r>
    <d v="2022-03-01T00:00:00"/>
    <x v="2"/>
    <x v="2"/>
    <x v="0"/>
    <x v="0"/>
    <x v="3"/>
    <s v="Mensualidad FOR (80%) MAR"/>
    <n v="88000"/>
    <x v="0"/>
    <x v="3"/>
    <x v="25"/>
    <x v="32"/>
    <x v="0"/>
    <n v="88000"/>
    <x v="0"/>
    <n v="0"/>
    <x v="0"/>
    <n v="0"/>
  </r>
  <r>
    <d v="2022-03-01T00:00:00"/>
    <x v="2"/>
    <x v="2"/>
    <x v="0"/>
    <x v="4"/>
    <x v="3"/>
    <s v="Beca Hermandad (20%) MAR"/>
    <n v="22000"/>
    <x v="4"/>
    <x v="3"/>
    <x v="25"/>
    <x v="32"/>
    <x v="1"/>
    <n v="0"/>
    <x v="0"/>
    <n v="0"/>
    <x v="0"/>
    <n v="0"/>
  </r>
  <r>
    <d v="2022-03-01T00:00:00"/>
    <x v="2"/>
    <x v="2"/>
    <x v="0"/>
    <x v="0"/>
    <x v="3"/>
    <s v="Mensualidad AR (100%) MAR"/>
    <n v="160000"/>
    <x v="0"/>
    <x v="3"/>
    <x v="25"/>
    <x v="31"/>
    <x v="0"/>
    <n v="160000"/>
    <x v="0"/>
    <n v="0"/>
    <x v="0"/>
    <n v="0"/>
  </r>
  <r>
    <d v="2022-03-01T00:00:00"/>
    <x v="2"/>
    <x v="2"/>
    <x v="0"/>
    <x v="0"/>
    <x v="3"/>
    <s v="Mensualidad FOR (80%) MAR"/>
    <n v="88000"/>
    <x v="0"/>
    <x v="3"/>
    <x v="23"/>
    <x v="33"/>
    <x v="0"/>
    <n v="88000"/>
    <x v="0"/>
    <n v="0"/>
    <x v="0"/>
    <n v="0"/>
  </r>
  <r>
    <d v="2022-03-01T00:00:00"/>
    <x v="2"/>
    <x v="2"/>
    <x v="0"/>
    <x v="4"/>
    <x v="3"/>
    <s v="Beca Hermandad (20%) MAR"/>
    <n v="22000"/>
    <x v="4"/>
    <x v="3"/>
    <x v="23"/>
    <x v="33"/>
    <x v="1"/>
    <n v="0"/>
    <x v="0"/>
    <n v="0"/>
    <x v="0"/>
    <n v="0"/>
  </r>
  <r>
    <d v="2022-03-01T00:00:00"/>
    <x v="2"/>
    <x v="2"/>
    <x v="0"/>
    <x v="0"/>
    <x v="3"/>
    <s v="Mensualidad AR (100%) MAR"/>
    <n v="160000"/>
    <x v="0"/>
    <x v="3"/>
    <x v="23"/>
    <x v="29"/>
    <x v="0"/>
    <n v="160000"/>
    <x v="0"/>
    <n v="0"/>
    <x v="0"/>
    <n v="0"/>
  </r>
  <r>
    <d v="2022-03-01T00:00:00"/>
    <x v="2"/>
    <x v="2"/>
    <x v="0"/>
    <x v="0"/>
    <x v="3"/>
    <s v="Mensualidad AR (100%) MAR"/>
    <n v="160000"/>
    <x v="0"/>
    <x v="3"/>
    <x v="14"/>
    <x v="19"/>
    <x v="0"/>
    <n v="160000"/>
    <x v="0"/>
    <n v="0"/>
    <x v="0"/>
    <n v="0"/>
  </r>
  <r>
    <d v="2022-03-01T00:00:00"/>
    <x v="2"/>
    <x v="2"/>
    <x v="0"/>
    <x v="0"/>
    <x v="3"/>
    <s v="Mensualidad FOR (80%) MAR"/>
    <n v="88000"/>
    <x v="0"/>
    <x v="3"/>
    <x v="21"/>
    <x v="38"/>
    <x v="0"/>
    <n v="88000"/>
    <x v="0"/>
    <n v="0"/>
    <x v="0"/>
    <n v="0"/>
  </r>
  <r>
    <d v="2022-03-01T00:00:00"/>
    <x v="2"/>
    <x v="2"/>
    <x v="0"/>
    <x v="4"/>
    <x v="3"/>
    <s v="Beca Hermandad (20%) MAR"/>
    <n v="22000"/>
    <x v="4"/>
    <x v="3"/>
    <x v="21"/>
    <x v="38"/>
    <x v="1"/>
    <n v="0"/>
    <x v="0"/>
    <n v="0"/>
    <x v="0"/>
    <n v="0"/>
  </r>
  <r>
    <d v="2022-03-01T00:00:00"/>
    <x v="2"/>
    <x v="2"/>
    <x v="0"/>
    <x v="0"/>
    <x v="3"/>
    <s v="Mensualidad AR (100%) MAR"/>
    <n v="160000"/>
    <x v="0"/>
    <x v="3"/>
    <x v="21"/>
    <x v="27"/>
    <x v="0"/>
    <n v="160000"/>
    <x v="0"/>
    <n v="0"/>
    <x v="0"/>
    <n v="0"/>
  </r>
  <r>
    <d v="2022-03-01T00:00:00"/>
    <x v="2"/>
    <x v="2"/>
    <x v="0"/>
    <x v="0"/>
    <x v="3"/>
    <s v="Mensualidad FOR (100%) MAR"/>
    <n v="110000"/>
    <x v="0"/>
    <x v="3"/>
    <x v="9"/>
    <x v="10"/>
    <x v="0"/>
    <n v="110000"/>
    <x v="0"/>
    <n v="0"/>
    <x v="0"/>
    <n v="0"/>
  </r>
  <r>
    <d v="2022-03-01T00:00:00"/>
    <x v="2"/>
    <x v="2"/>
    <x v="0"/>
    <x v="0"/>
    <x v="3"/>
    <s v="Mensualidad FOR (100%) MAR"/>
    <n v="110000"/>
    <x v="0"/>
    <x v="3"/>
    <x v="29"/>
    <x v="39"/>
    <x v="0"/>
    <n v="110000"/>
    <x v="0"/>
    <n v="0"/>
    <x v="0"/>
    <n v="0"/>
  </r>
  <r>
    <d v="2022-03-01T00:00:00"/>
    <x v="2"/>
    <x v="2"/>
    <x v="0"/>
    <x v="0"/>
    <x v="3"/>
    <s v="Mensualidad AR (100%) MAR"/>
    <n v="160000"/>
    <x v="0"/>
    <x v="3"/>
    <x v="17"/>
    <x v="23"/>
    <x v="0"/>
    <n v="160000"/>
    <x v="0"/>
    <n v="0"/>
    <x v="0"/>
    <n v="0"/>
  </r>
  <r>
    <d v="2022-03-01T00:00:00"/>
    <x v="2"/>
    <x v="2"/>
    <x v="0"/>
    <x v="0"/>
    <x v="3"/>
    <s v="Mensualidad FOR (80%) MAR"/>
    <n v="88000"/>
    <x v="0"/>
    <x v="3"/>
    <x v="4"/>
    <x v="11"/>
    <x v="0"/>
    <n v="88000"/>
    <x v="0"/>
    <n v="0"/>
    <x v="0"/>
    <n v="0"/>
  </r>
  <r>
    <d v="2022-03-01T00:00:00"/>
    <x v="2"/>
    <x v="2"/>
    <x v="0"/>
    <x v="4"/>
    <x v="3"/>
    <s v="Beca Hermandad (20%) MAR"/>
    <n v="22000"/>
    <x v="4"/>
    <x v="3"/>
    <x v="4"/>
    <x v="11"/>
    <x v="1"/>
    <n v="0"/>
    <x v="0"/>
    <n v="0"/>
    <x v="0"/>
    <n v="0"/>
  </r>
  <r>
    <d v="2022-03-01T00:00:00"/>
    <x v="2"/>
    <x v="2"/>
    <x v="0"/>
    <x v="0"/>
    <x v="3"/>
    <s v="Mensualidad AR (100%) MAR"/>
    <n v="160000"/>
    <x v="0"/>
    <x v="3"/>
    <x v="4"/>
    <x v="4"/>
    <x v="0"/>
    <n v="160000"/>
    <x v="0"/>
    <n v="0"/>
    <x v="0"/>
    <n v="0"/>
  </r>
  <r>
    <d v="2022-03-01T00:00:00"/>
    <x v="2"/>
    <x v="2"/>
    <x v="0"/>
    <x v="0"/>
    <x v="3"/>
    <s v="Mensualidad AR (100%) MAR"/>
    <n v="160000"/>
    <x v="0"/>
    <x v="3"/>
    <x v="30"/>
    <x v="40"/>
    <x v="0"/>
    <n v="160000"/>
    <x v="0"/>
    <n v="0"/>
    <x v="0"/>
    <n v="0"/>
  </r>
  <r>
    <d v="2022-03-01T00:00:00"/>
    <x v="2"/>
    <x v="2"/>
    <x v="0"/>
    <x v="0"/>
    <x v="3"/>
    <s v="Mensualidad AR (100%) MAR"/>
    <n v="160000"/>
    <x v="0"/>
    <x v="3"/>
    <x v="12"/>
    <x v="16"/>
    <x v="0"/>
    <n v="160000"/>
    <x v="0"/>
    <n v="0"/>
    <x v="0"/>
    <n v="0"/>
  </r>
  <r>
    <d v="2022-03-01T00:00:00"/>
    <x v="2"/>
    <x v="2"/>
    <x v="0"/>
    <x v="0"/>
    <x v="17"/>
    <s v="Apoyo Pago Gimnasia MAR"/>
    <n v="25000"/>
    <x v="0"/>
    <x v="17"/>
    <x v="15"/>
    <x v="20"/>
    <x v="0"/>
    <n v="25000"/>
    <x v="0"/>
    <n v="0"/>
    <x v="0"/>
    <n v="0"/>
  </r>
  <r>
    <d v="2022-03-01T00:00:00"/>
    <x v="2"/>
    <x v="2"/>
    <x v="0"/>
    <x v="0"/>
    <x v="17"/>
    <s v="Apoyo Pago Gimnasia MAR"/>
    <n v="25000"/>
    <x v="0"/>
    <x v="17"/>
    <x v="15"/>
    <x v="21"/>
    <x v="0"/>
    <n v="25000"/>
    <x v="0"/>
    <n v="0"/>
    <x v="0"/>
    <n v="0"/>
  </r>
  <r>
    <d v="2022-03-01T00:00:00"/>
    <x v="2"/>
    <x v="2"/>
    <x v="0"/>
    <x v="0"/>
    <x v="17"/>
    <s v="Apoyo Pago Gimnasia MAR"/>
    <n v="25000"/>
    <x v="0"/>
    <x v="17"/>
    <x v="20"/>
    <x v="13"/>
    <x v="0"/>
    <n v="25000"/>
    <x v="0"/>
    <n v="0"/>
    <x v="0"/>
    <n v="0"/>
  </r>
  <r>
    <d v="2022-03-01T00:00:00"/>
    <x v="2"/>
    <x v="2"/>
    <x v="0"/>
    <x v="0"/>
    <x v="17"/>
    <s v="Apoyo Pago Gimnasia MAR"/>
    <n v="25000"/>
    <x v="0"/>
    <x v="17"/>
    <x v="20"/>
    <x v="14"/>
    <x v="0"/>
    <n v="25000"/>
    <x v="0"/>
    <n v="0"/>
    <x v="0"/>
    <n v="0"/>
  </r>
  <r>
    <d v="2022-03-01T00:00:00"/>
    <x v="2"/>
    <x v="2"/>
    <x v="0"/>
    <x v="0"/>
    <x v="17"/>
    <s v="Apoyo Pago Gimnasia MAR"/>
    <n v="25000"/>
    <x v="0"/>
    <x v="17"/>
    <x v="25"/>
    <x v="32"/>
    <x v="0"/>
    <n v="25000"/>
    <x v="0"/>
    <n v="0"/>
    <x v="0"/>
    <n v="0"/>
  </r>
  <r>
    <d v="2022-03-01T00:00:00"/>
    <x v="2"/>
    <x v="2"/>
    <x v="0"/>
    <x v="0"/>
    <x v="17"/>
    <s v="Apoyo Pago Gimnasia MAR"/>
    <n v="25000"/>
    <x v="0"/>
    <x v="17"/>
    <x v="23"/>
    <x v="33"/>
    <x v="0"/>
    <n v="25000"/>
    <x v="0"/>
    <n v="0"/>
    <x v="0"/>
    <n v="0"/>
  </r>
  <r>
    <d v="2022-03-01T00:00:00"/>
    <x v="2"/>
    <x v="2"/>
    <x v="0"/>
    <x v="0"/>
    <x v="17"/>
    <s v="Apoyo Pago Gimnasia MAR"/>
    <n v="25000"/>
    <x v="0"/>
    <x v="17"/>
    <x v="23"/>
    <x v="29"/>
    <x v="0"/>
    <n v="25000"/>
    <x v="0"/>
    <n v="0"/>
    <x v="0"/>
    <n v="0"/>
  </r>
  <r>
    <d v="2022-03-01T00:00:00"/>
    <x v="2"/>
    <x v="2"/>
    <x v="0"/>
    <x v="0"/>
    <x v="17"/>
    <s v="Apoyo Pago Gimnasia MAR"/>
    <n v="25000"/>
    <x v="0"/>
    <x v="17"/>
    <x v="14"/>
    <x v="19"/>
    <x v="0"/>
    <n v="25000"/>
    <x v="0"/>
    <n v="0"/>
    <x v="0"/>
    <n v="0"/>
  </r>
  <r>
    <d v="2022-03-01T00:00:00"/>
    <x v="2"/>
    <x v="2"/>
    <x v="0"/>
    <x v="0"/>
    <x v="17"/>
    <s v="Apoyo Pago Gimnasia MAR"/>
    <n v="25000"/>
    <x v="0"/>
    <x v="17"/>
    <x v="21"/>
    <x v="38"/>
    <x v="0"/>
    <n v="25000"/>
    <x v="0"/>
    <n v="0"/>
    <x v="0"/>
    <n v="0"/>
  </r>
  <r>
    <d v="2022-03-01T00:00:00"/>
    <x v="2"/>
    <x v="2"/>
    <x v="0"/>
    <x v="0"/>
    <x v="17"/>
    <s v="Apoyo Pago Gimnasia MAR"/>
    <n v="25000"/>
    <x v="0"/>
    <x v="17"/>
    <x v="21"/>
    <x v="27"/>
    <x v="0"/>
    <n v="25000"/>
    <x v="0"/>
    <n v="0"/>
    <x v="0"/>
    <n v="0"/>
  </r>
  <r>
    <d v="2022-03-01T00:00:00"/>
    <x v="2"/>
    <x v="2"/>
    <x v="0"/>
    <x v="0"/>
    <x v="17"/>
    <s v="Apoyo Pago Gimnasia MAR"/>
    <n v="25000"/>
    <x v="0"/>
    <x v="17"/>
    <x v="9"/>
    <x v="10"/>
    <x v="0"/>
    <n v="25000"/>
    <x v="0"/>
    <n v="0"/>
    <x v="0"/>
    <n v="0"/>
  </r>
  <r>
    <d v="2022-03-01T00:00:00"/>
    <x v="2"/>
    <x v="2"/>
    <x v="0"/>
    <x v="0"/>
    <x v="17"/>
    <s v="Apoyo Pago Gimnasia MAR"/>
    <n v="25000"/>
    <x v="0"/>
    <x v="17"/>
    <x v="17"/>
    <x v="23"/>
    <x v="0"/>
    <n v="25000"/>
    <x v="0"/>
    <n v="0"/>
    <x v="0"/>
    <n v="0"/>
  </r>
  <r>
    <d v="2022-03-01T00:00:00"/>
    <x v="2"/>
    <x v="2"/>
    <x v="0"/>
    <x v="0"/>
    <x v="17"/>
    <s v="Apoyo Pago Gimnasia MAR"/>
    <n v="25000"/>
    <x v="0"/>
    <x v="17"/>
    <x v="4"/>
    <x v="11"/>
    <x v="0"/>
    <n v="25000"/>
    <x v="0"/>
    <n v="0"/>
    <x v="0"/>
    <n v="0"/>
  </r>
  <r>
    <d v="2022-03-01T00:00:00"/>
    <x v="2"/>
    <x v="2"/>
    <x v="0"/>
    <x v="0"/>
    <x v="17"/>
    <s v="Apoyo Pago Gimnasia MAR"/>
    <n v="25000"/>
    <x v="0"/>
    <x v="17"/>
    <x v="4"/>
    <x v="4"/>
    <x v="0"/>
    <n v="25000"/>
    <x v="0"/>
    <n v="0"/>
    <x v="0"/>
    <n v="0"/>
  </r>
  <r>
    <d v="2022-03-01T00:00:00"/>
    <x v="2"/>
    <x v="2"/>
    <x v="0"/>
    <x v="0"/>
    <x v="17"/>
    <s v="Apoyo Pago Gimnasia MAR"/>
    <n v="25000"/>
    <x v="0"/>
    <x v="17"/>
    <x v="12"/>
    <x v="16"/>
    <x v="0"/>
    <n v="25000"/>
    <x v="0"/>
    <n v="0"/>
    <x v="0"/>
    <n v="0"/>
  </r>
  <r>
    <d v="2022-03-01T00:00:00"/>
    <x v="2"/>
    <x v="2"/>
    <x v="0"/>
    <x v="0"/>
    <x v="17"/>
    <s v="Apoyo Pago Gimnasia MAR"/>
    <n v="25000"/>
    <x v="0"/>
    <x v="17"/>
    <x v="2"/>
    <x v="2"/>
    <x v="0"/>
    <n v="25000"/>
    <x v="0"/>
    <n v="0"/>
    <x v="0"/>
    <n v="0"/>
  </r>
  <r>
    <d v="2022-03-01T00:00:00"/>
    <x v="2"/>
    <x v="2"/>
    <x v="0"/>
    <x v="0"/>
    <x v="17"/>
    <s v="Apoyo Pago Gimnasia MAR"/>
    <n v="25000"/>
    <x v="0"/>
    <x v="17"/>
    <x v="5"/>
    <x v="5"/>
    <x v="0"/>
    <n v="25000"/>
    <x v="0"/>
    <n v="0"/>
    <x v="0"/>
    <n v="0"/>
  </r>
  <r>
    <d v="2022-03-01T00:00:00"/>
    <x v="2"/>
    <x v="2"/>
    <x v="0"/>
    <x v="0"/>
    <x v="17"/>
    <s v="Apoyo Pago Gimnasia MAR"/>
    <n v="25000"/>
    <x v="0"/>
    <x v="17"/>
    <x v="5"/>
    <x v="8"/>
    <x v="0"/>
    <n v="25000"/>
    <x v="0"/>
    <n v="0"/>
    <x v="0"/>
    <n v="0"/>
  </r>
  <r>
    <d v="2022-03-01T00:00:00"/>
    <x v="2"/>
    <x v="2"/>
    <x v="0"/>
    <x v="0"/>
    <x v="17"/>
    <s v="Apoyo Pago Gimnasia MAR"/>
    <n v="25000"/>
    <x v="0"/>
    <x v="17"/>
    <x v="5"/>
    <x v="26"/>
    <x v="0"/>
    <n v="25000"/>
    <x v="0"/>
    <n v="0"/>
    <x v="0"/>
    <n v="0"/>
  </r>
  <r>
    <d v="2022-03-08T00:00:00"/>
    <x v="2"/>
    <x v="2"/>
    <x v="1"/>
    <x v="0"/>
    <x v="14"/>
    <s v="Soporte Barra"/>
    <n v="-80000"/>
    <x v="0"/>
    <x v="14"/>
    <x v="0"/>
    <x v="0"/>
    <x v="0"/>
    <n v="-80000"/>
    <x v="0"/>
    <n v="0"/>
    <x v="0"/>
    <n v="0"/>
  </r>
  <r>
    <d v="2022-03-08T00:00:00"/>
    <x v="2"/>
    <x v="2"/>
    <x v="1"/>
    <x v="0"/>
    <x v="14"/>
    <s v="Compra de Pesas Tobilleras"/>
    <n v="-90000"/>
    <x v="0"/>
    <x v="14"/>
    <x v="0"/>
    <x v="0"/>
    <x v="0"/>
    <n v="-90000"/>
    <x v="0"/>
    <n v="0"/>
    <x v="0"/>
    <n v="0"/>
  </r>
  <r>
    <d v="2022-03-08T00:00:00"/>
    <x v="2"/>
    <x v="2"/>
    <x v="1"/>
    <x v="0"/>
    <x v="12"/>
    <s v="Dulces Dia de La Mujer"/>
    <n v="-70000"/>
    <x v="0"/>
    <x v="12"/>
    <x v="0"/>
    <x v="0"/>
    <x v="0"/>
    <n v="-70000"/>
    <x v="0"/>
    <n v="0"/>
    <x v="0"/>
    <n v="0"/>
  </r>
  <r>
    <d v="2022-03-10T00:00:00"/>
    <x v="2"/>
    <x v="2"/>
    <x v="1"/>
    <x v="0"/>
    <x v="12"/>
    <s v="Pago Materiales Cinturon de Vueltas"/>
    <n v="-100000"/>
    <x v="0"/>
    <x v="12"/>
    <x v="0"/>
    <x v="0"/>
    <x v="0"/>
    <n v="-100000"/>
    <x v="0"/>
    <n v="0"/>
    <x v="0"/>
    <n v="0"/>
  </r>
  <r>
    <d v="2022-03-10T00:00:00"/>
    <x v="2"/>
    <x v="2"/>
    <x v="1"/>
    <x v="0"/>
    <x v="12"/>
    <s v="Pago de Pegante Colchonetas"/>
    <n v="-50000"/>
    <x v="0"/>
    <x v="12"/>
    <x v="0"/>
    <x v="0"/>
    <x v="0"/>
    <n v="-50000"/>
    <x v="0"/>
    <n v="0"/>
    <x v="0"/>
    <n v="0"/>
  </r>
  <r>
    <d v="2022-03-25T00:00:00"/>
    <x v="2"/>
    <x v="2"/>
    <x v="1"/>
    <x v="0"/>
    <x v="11"/>
    <s v="Pago Chequeo InterClubes Juvenil"/>
    <n v="-240000"/>
    <x v="0"/>
    <x v="11"/>
    <x v="0"/>
    <x v="0"/>
    <x v="0"/>
    <n v="-240000"/>
    <x v="0"/>
    <n v="0"/>
    <x v="0"/>
    <n v="0"/>
  </r>
  <r>
    <d v="2022-03-25T00:00:00"/>
    <x v="2"/>
    <x v="2"/>
    <x v="1"/>
    <x v="0"/>
    <x v="21"/>
    <s v="Pago Inscripcion InterClubes Juvenil "/>
    <n v="-160000"/>
    <x v="0"/>
    <x v="21"/>
    <x v="0"/>
    <x v="0"/>
    <x v="0"/>
    <n v="-160000"/>
    <x v="0"/>
    <n v="0"/>
    <x v="0"/>
    <n v="0"/>
  </r>
  <r>
    <d v="2022-03-25T00:00:00"/>
    <x v="2"/>
    <x v="2"/>
    <x v="1"/>
    <x v="0"/>
    <x v="21"/>
    <s v="Pago Pruebas 4 Atletas InterClubs Juvenil"/>
    <n v="-480000"/>
    <x v="0"/>
    <x v="21"/>
    <x v="0"/>
    <x v="0"/>
    <x v="0"/>
    <n v="-480000"/>
    <x v="0"/>
    <n v="0"/>
    <x v="0"/>
    <n v="0"/>
  </r>
  <r>
    <d v="2022-03-25T00:00:00"/>
    <x v="2"/>
    <x v="2"/>
    <x v="0"/>
    <x v="0"/>
    <x v="22"/>
    <s v="Chequeo InterClubes Juvenil - LinaValle"/>
    <n v="40000"/>
    <x v="0"/>
    <x v="22"/>
    <x v="5"/>
    <x v="5"/>
    <x v="0"/>
    <n v="40000"/>
    <x v="0"/>
    <n v="0"/>
    <x v="0"/>
    <n v="0"/>
  </r>
  <r>
    <d v="2022-03-25T00:00:00"/>
    <x v="2"/>
    <x v="2"/>
    <x v="0"/>
    <x v="0"/>
    <x v="22"/>
    <s v="Chequeo InterClubes Juvenil - LinaValle"/>
    <n v="40000"/>
    <x v="0"/>
    <x v="22"/>
    <x v="15"/>
    <x v="21"/>
    <x v="0"/>
    <n v="40000"/>
    <x v="0"/>
    <n v="0"/>
    <x v="0"/>
    <n v="0"/>
  </r>
  <r>
    <d v="2022-03-25T00:00:00"/>
    <x v="2"/>
    <x v="2"/>
    <x v="0"/>
    <x v="0"/>
    <x v="22"/>
    <s v="Chequeo InterClubes Juvenil - LinaValle"/>
    <n v="40000"/>
    <x v="0"/>
    <x v="22"/>
    <x v="14"/>
    <x v="19"/>
    <x v="0"/>
    <n v="40000"/>
    <x v="0"/>
    <n v="0"/>
    <x v="0"/>
    <n v="0"/>
  </r>
  <r>
    <d v="2022-03-25T00:00:00"/>
    <x v="2"/>
    <x v="2"/>
    <x v="0"/>
    <x v="0"/>
    <x v="22"/>
    <s v="Chequeo InterClubes Juvenil - LinaValle"/>
    <n v="40000"/>
    <x v="0"/>
    <x v="22"/>
    <x v="3"/>
    <x v="12"/>
    <x v="0"/>
    <n v="40000"/>
    <x v="0"/>
    <n v="0"/>
    <x v="0"/>
    <n v="0"/>
  </r>
  <r>
    <d v="2022-03-25T00:00:00"/>
    <x v="2"/>
    <x v="2"/>
    <x v="0"/>
    <x v="0"/>
    <x v="22"/>
    <s v="Chequeo InterClubes Juvenil - LinaValle"/>
    <n v="40000"/>
    <x v="0"/>
    <x v="22"/>
    <x v="25"/>
    <x v="31"/>
    <x v="0"/>
    <n v="40000"/>
    <x v="0"/>
    <n v="0"/>
    <x v="0"/>
    <n v="0"/>
  </r>
  <r>
    <d v="2022-03-25T00:00:00"/>
    <x v="2"/>
    <x v="2"/>
    <x v="0"/>
    <x v="0"/>
    <x v="22"/>
    <s v="Chequeo InterClubes Juvenil - LinaValle"/>
    <n v="40000"/>
    <x v="0"/>
    <x v="22"/>
    <x v="30"/>
    <x v="40"/>
    <x v="0"/>
    <n v="40000"/>
    <x v="0"/>
    <n v="0"/>
    <x v="0"/>
    <n v="0"/>
  </r>
  <r>
    <d v="2022-03-31T00:00:00"/>
    <x v="2"/>
    <x v="2"/>
    <x v="1"/>
    <x v="0"/>
    <x v="7"/>
    <s v="Pago Nomina MAR"/>
    <n v="-650000"/>
    <x v="0"/>
    <x v="7"/>
    <x v="16"/>
    <x v="22"/>
    <x v="0"/>
    <n v="-650000"/>
    <x v="0"/>
    <n v="0"/>
    <x v="0"/>
    <n v="0"/>
  </r>
  <r>
    <d v="2022-03-31T00:00:00"/>
    <x v="2"/>
    <x v="2"/>
    <x v="1"/>
    <x v="0"/>
    <x v="7"/>
    <s v="Pago Nomina MAR"/>
    <n v="-550000"/>
    <x v="0"/>
    <x v="7"/>
    <x v="24"/>
    <x v="30"/>
    <x v="0"/>
    <n v="-550000"/>
    <x v="0"/>
    <n v="0"/>
    <x v="0"/>
    <n v="0"/>
  </r>
  <r>
    <d v="2022-03-31T00:00:00"/>
    <x v="2"/>
    <x v="2"/>
    <x v="1"/>
    <x v="0"/>
    <x v="7"/>
    <s v="Pago Nomina MAR"/>
    <n v="-450000"/>
    <x v="0"/>
    <x v="7"/>
    <x v="31"/>
    <x v="41"/>
    <x v="0"/>
    <n v="-450000"/>
    <x v="0"/>
    <n v="0"/>
    <x v="0"/>
    <n v="0"/>
  </r>
  <r>
    <d v="2022-03-31T00:00:00"/>
    <x v="2"/>
    <x v="2"/>
    <x v="1"/>
    <x v="0"/>
    <x v="7"/>
    <s v="Pago Nomina MAR"/>
    <n v="-400000"/>
    <x v="0"/>
    <x v="7"/>
    <x v="8"/>
    <x v="9"/>
    <x v="0"/>
    <n v="-400000"/>
    <x v="0"/>
    <n v="0"/>
    <x v="0"/>
    <n v="0"/>
  </r>
  <r>
    <d v="2022-03-31T00:00:00"/>
    <x v="2"/>
    <x v="2"/>
    <x v="1"/>
    <x v="0"/>
    <x v="9"/>
    <s v="Abono para tela de uniformes y compra de Camiseta"/>
    <n v="-300000"/>
    <x v="0"/>
    <x v="9"/>
    <x v="0"/>
    <x v="0"/>
    <x v="0"/>
    <n v="-300000"/>
    <x v="0"/>
    <n v="0"/>
    <x v="0"/>
    <n v="0"/>
  </r>
  <r>
    <d v="2022-03-31T00:00:00"/>
    <x v="2"/>
    <x v="2"/>
    <x v="0"/>
    <x v="0"/>
    <x v="9"/>
    <s v="Buzo con Capucha (Uniforme)"/>
    <n v="50000"/>
    <x v="0"/>
    <x v="9"/>
    <x v="25"/>
    <x v="31"/>
    <x v="0"/>
    <n v="50000"/>
    <x v="0"/>
    <n v="0"/>
    <x v="0"/>
    <n v="0"/>
  </r>
  <r>
    <d v="2022-04-01T00:00:00"/>
    <x v="2"/>
    <x v="3"/>
    <x v="0"/>
    <x v="4"/>
    <x v="3"/>
    <s v="Beca Fundadores AR (100%) ABR"/>
    <n v="160000"/>
    <x v="4"/>
    <x v="3"/>
    <x v="2"/>
    <x v="2"/>
    <x v="1"/>
    <n v="0"/>
    <x v="0"/>
    <n v="0"/>
    <x v="0"/>
    <n v="0"/>
  </r>
  <r>
    <d v="2022-04-01T00:00:00"/>
    <x v="2"/>
    <x v="3"/>
    <x v="0"/>
    <x v="4"/>
    <x v="3"/>
    <s v="Beca Fundadores AR (100%) ABR"/>
    <n v="160000"/>
    <x v="4"/>
    <x v="3"/>
    <x v="3"/>
    <x v="3"/>
    <x v="1"/>
    <n v="0"/>
    <x v="0"/>
    <n v="0"/>
    <x v="0"/>
    <n v="0"/>
  </r>
  <r>
    <d v="2022-04-01T00:00:00"/>
    <x v="2"/>
    <x v="3"/>
    <x v="0"/>
    <x v="4"/>
    <x v="3"/>
    <s v="Beca Fundadores AR (100%) ABR"/>
    <n v="160000"/>
    <x v="4"/>
    <x v="3"/>
    <x v="3"/>
    <x v="12"/>
    <x v="1"/>
    <n v="0"/>
    <x v="0"/>
    <n v="0"/>
    <x v="0"/>
    <n v="0"/>
  </r>
  <r>
    <d v="2022-04-01T00:00:00"/>
    <x v="2"/>
    <x v="3"/>
    <x v="0"/>
    <x v="4"/>
    <x v="3"/>
    <s v="Beca Fundadores AR (100%) ABR"/>
    <n v="160000"/>
    <x v="4"/>
    <x v="3"/>
    <x v="5"/>
    <x v="5"/>
    <x v="1"/>
    <n v="0"/>
    <x v="0"/>
    <n v="0"/>
    <x v="0"/>
    <n v="0"/>
  </r>
  <r>
    <d v="2022-04-01T00:00:00"/>
    <x v="2"/>
    <x v="3"/>
    <x v="0"/>
    <x v="4"/>
    <x v="3"/>
    <s v="Beca Fundadores AR (100%) ABR"/>
    <n v="160000"/>
    <x v="4"/>
    <x v="3"/>
    <x v="5"/>
    <x v="8"/>
    <x v="1"/>
    <n v="0"/>
    <x v="0"/>
    <n v="0"/>
    <x v="0"/>
    <n v="0"/>
  </r>
  <r>
    <d v="2022-04-01T00:00:00"/>
    <x v="2"/>
    <x v="3"/>
    <x v="0"/>
    <x v="0"/>
    <x v="3"/>
    <s v="Mensualidad FOR (80%) ABR"/>
    <n v="88000"/>
    <x v="0"/>
    <x v="3"/>
    <x v="15"/>
    <x v="20"/>
    <x v="0"/>
    <n v="88000"/>
    <x v="0"/>
    <n v="0"/>
    <x v="0"/>
    <n v="0"/>
  </r>
  <r>
    <d v="2022-04-01T00:00:00"/>
    <x v="2"/>
    <x v="3"/>
    <x v="0"/>
    <x v="4"/>
    <x v="3"/>
    <s v="Beca Hermandad (20%) ABR"/>
    <n v="22000"/>
    <x v="4"/>
    <x v="3"/>
    <x v="15"/>
    <x v="20"/>
    <x v="1"/>
    <n v="0"/>
    <x v="0"/>
    <n v="0"/>
    <x v="0"/>
    <n v="0"/>
  </r>
  <r>
    <d v="2022-04-01T00:00:00"/>
    <x v="2"/>
    <x v="3"/>
    <x v="0"/>
    <x v="0"/>
    <x v="3"/>
    <s v="Mensualidad AR (100%) ABR"/>
    <n v="160000"/>
    <x v="0"/>
    <x v="3"/>
    <x v="15"/>
    <x v="21"/>
    <x v="0"/>
    <n v="160000"/>
    <x v="0"/>
    <n v="0"/>
    <x v="0"/>
    <n v="0"/>
  </r>
  <r>
    <d v="2022-04-01T00:00:00"/>
    <x v="2"/>
    <x v="3"/>
    <x v="0"/>
    <x v="0"/>
    <x v="3"/>
    <s v="Mensualidad FOR (80%) ABR"/>
    <n v="88000"/>
    <x v="0"/>
    <x v="3"/>
    <x v="20"/>
    <x v="14"/>
    <x v="0"/>
    <n v="88000"/>
    <x v="0"/>
    <n v="0"/>
    <x v="0"/>
    <n v="0"/>
  </r>
  <r>
    <d v="2022-04-01T00:00:00"/>
    <x v="2"/>
    <x v="3"/>
    <x v="0"/>
    <x v="4"/>
    <x v="3"/>
    <s v="Beca Hermandad (20%) ABR"/>
    <n v="22000"/>
    <x v="4"/>
    <x v="3"/>
    <x v="20"/>
    <x v="14"/>
    <x v="1"/>
    <n v="0"/>
    <x v="0"/>
    <n v="0"/>
    <x v="0"/>
    <n v="0"/>
  </r>
  <r>
    <d v="2022-04-01T00:00:00"/>
    <x v="2"/>
    <x v="3"/>
    <x v="0"/>
    <x v="0"/>
    <x v="3"/>
    <s v="Mensualidad AR (100%) ABR"/>
    <n v="160000"/>
    <x v="0"/>
    <x v="3"/>
    <x v="20"/>
    <x v="13"/>
    <x v="0"/>
    <n v="160000"/>
    <x v="0"/>
    <n v="0"/>
    <x v="0"/>
    <n v="0"/>
  </r>
  <r>
    <d v="2022-04-01T00:00:00"/>
    <x v="2"/>
    <x v="3"/>
    <x v="0"/>
    <x v="0"/>
    <x v="3"/>
    <s v="Mensualidad FOR (80%) ABR"/>
    <n v="88000"/>
    <x v="0"/>
    <x v="3"/>
    <x v="25"/>
    <x v="32"/>
    <x v="0"/>
    <n v="88000"/>
    <x v="0"/>
    <n v="0"/>
    <x v="0"/>
    <n v="0"/>
  </r>
  <r>
    <d v="2022-04-01T00:00:00"/>
    <x v="2"/>
    <x v="3"/>
    <x v="0"/>
    <x v="4"/>
    <x v="3"/>
    <s v="Beca Hermandad (20%) ABR"/>
    <n v="22000"/>
    <x v="4"/>
    <x v="3"/>
    <x v="25"/>
    <x v="32"/>
    <x v="1"/>
    <n v="0"/>
    <x v="0"/>
    <n v="0"/>
    <x v="0"/>
    <n v="0"/>
  </r>
  <r>
    <d v="2022-04-01T00:00:00"/>
    <x v="2"/>
    <x v="3"/>
    <x v="0"/>
    <x v="0"/>
    <x v="3"/>
    <s v="Mensualidad AR (100%) ABR"/>
    <n v="160000"/>
    <x v="0"/>
    <x v="3"/>
    <x v="25"/>
    <x v="31"/>
    <x v="0"/>
    <n v="160000"/>
    <x v="0"/>
    <n v="0"/>
    <x v="0"/>
    <n v="0"/>
  </r>
  <r>
    <d v="2022-04-01T00:00:00"/>
    <x v="2"/>
    <x v="3"/>
    <x v="0"/>
    <x v="0"/>
    <x v="3"/>
    <s v="Mensualidad FOR (80%) ABR"/>
    <n v="88000"/>
    <x v="0"/>
    <x v="3"/>
    <x v="23"/>
    <x v="33"/>
    <x v="0"/>
    <n v="88000"/>
    <x v="0"/>
    <n v="0"/>
    <x v="0"/>
    <n v="0"/>
  </r>
  <r>
    <d v="2022-04-01T00:00:00"/>
    <x v="2"/>
    <x v="3"/>
    <x v="0"/>
    <x v="4"/>
    <x v="3"/>
    <s v="Beca Hermandad (20%) ABR"/>
    <n v="22000"/>
    <x v="4"/>
    <x v="3"/>
    <x v="23"/>
    <x v="33"/>
    <x v="1"/>
    <n v="0"/>
    <x v="0"/>
    <n v="0"/>
    <x v="0"/>
    <n v="0"/>
  </r>
  <r>
    <d v="2022-04-01T00:00:00"/>
    <x v="2"/>
    <x v="3"/>
    <x v="0"/>
    <x v="0"/>
    <x v="3"/>
    <s v="Mensualidad AR (100%) ABR"/>
    <n v="160000"/>
    <x v="0"/>
    <x v="3"/>
    <x v="23"/>
    <x v="29"/>
    <x v="0"/>
    <n v="160000"/>
    <x v="0"/>
    <n v="0"/>
    <x v="0"/>
    <n v="0"/>
  </r>
  <r>
    <d v="2022-04-01T00:00:00"/>
    <x v="2"/>
    <x v="3"/>
    <x v="0"/>
    <x v="0"/>
    <x v="3"/>
    <s v="Mensualidad AR (100%) ABR"/>
    <n v="160000"/>
    <x v="0"/>
    <x v="3"/>
    <x v="14"/>
    <x v="19"/>
    <x v="0"/>
    <n v="160000"/>
    <x v="0"/>
    <n v="0"/>
    <x v="0"/>
    <n v="0"/>
  </r>
  <r>
    <d v="2022-04-01T00:00:00"/>
    <x v="2"/>
    <x v="3"/>
    <x v="0"/>
    <x v="0"/>
    <x v="3"/>
    <s v="Mensualidad FOR (80%) ABR"/>
    <n v="88000"/>
    <x v="0"/>
    <x v="3"/>
    <x v="21"/>
    <x v="38"/>
    <x v="0"/>
    <n v="88000"/>
    <x v="0"/>
    <n v="0"/>
    <x v="0"/>
    <n v="0"/>
  </r>
  <r>
    <d v="2022-04-01T00:00:00"/>
    <x v="2"/>
    <x v="3"/>
    <x v="0"/>
    <x v="4"/>
    <x v="3"/>
    <s v="Beca Hermandad (20%) ABR"/>
    <n v="22000"/>
    <x v="4"/>
    <x v="3"/>
    <x v="21"/>
    <x v="38"/>
    <x v="1"/>
    <n v="0"/>
    <x v="0"/>
    <n v="0"/>
    <x v="0"/>
    <n v="0"/>
  </r>
  <r>
    <d v="2022-04-01T00:00:00"/>
    <x v="2"/>
    <x v="3"/>
    <x v="0"/>
    <x v="0"/>
    <x v="3"/>
    <s v="Mensualidad AR (100%) ABR"/>
    <n v="160000"/>
    <x v="0"/>
    <x v="3"/>
    <x v="21"/>
    <x v="27"/>
    <x v="0"/>
    <n v="160000"/>
    <x v="0"/>
    <n v="0"/>
    <x v="0"/>
    <n v="0"/>
  </r>
  <r>
    <d v="2022-04-01T00:00:00"/>
    <x v="2"/>
    <x v="3"/>
    <x v="0"/>
    <x v="0"/>
    <x v="3"/>
    <s v="Mensualidad FOR (100%) ABR"/>
    <n v="110000"/>
    <x v="0"/>
    <x v="3"/>
    <x v="9"/>
    <x v="10"/>
    <x v="0"/>
    <n v="110000"/>
    <x v="0"/>
    <n v="0"/>
    <x v="0"/>
    <n v="0"/>
  </r>
  <r>
    <d v="2022-04-01T00:00:00"/>
    <x v="2"/>
    <x v="3"/>
    <x v="0"/>
    <x v="0"/>
    <x v="3"/>
    <s v="Mensualidad FOR (100%) ABR"/>
    <n v="110000"/>
    <x v="0"/>
    <x v="3"/>
    <x v="29"/>
    <x v="39"/>
    <x v="0"/>
    <n v="110000"/>
    <x v="0"/>
    <n v="0"/>
    <x v="0"/>
    <n v="0"/>
  </r>
  <r>
    <d v="2022-04-01T00:00:00"/>
    <x v="2"/>
    <x v="3"/>
    <x v="0"/>
    <x v="0"/>
    <x v="3"/>
    <s v="Mensualidad AR (100%) ABR"/>
    <n v="160000"/>
    <x v="0"/>
    <x v="3"/>
    <x v="17"/>
    <x v="23"/>
    <x v="0"/>
    <n v="160000"/>
    <x v="0"/>
    <n v="0"/>
    <x v="0"/>
    <n v="0"/>
  </r>
  <r>
    <d v="2022-04-01T00:00:00"/>
    <x v="2"/>
    <x v="3"/>
    <x v="0"/>
    <x v="0"/>
    <x v="3"/>
    <s v="Mensualidad FOR (80%) ABR"/>
    <n v="88000"/>
    <x v="0"/>
    <x v="3"/>
    <x v="4"/>
    <x v="11"/>
    <x v="0"/>
    <n v="88000"/>
    <x v="0"/>
    <n v="0"/>
    <x v="0"/>
    <n v="0"/>
  </r>
  <r>
    <d v="2022-04-01T00:00:00"/>
    <x v="2"/>
    <x v="3"/>
    <x v="0"/>
    <x v="4"/>
    <x v="3"/>
    <s v="Beca Hermandad (20%) ABR"/>
    <n v="22000"/>
    <x v="4"/>
    <x v="3"/>
    <x v="4"/>
    <x v="11"/>
    <x v="1"/>
    <n v="0"/>
    <x v="0"/>
    <n v="0"/>
    <x v="0"/>
    <n v="0"/>
  </r>
  <r>
    <d v="2022-04-01T00:00:00"/>
    <x v="2"/>
    <x v="3"/>
    <x v="0"/>
    <x v="0"/>
    <x v="3"/>
    <s v="Mensualidad AR (100%) ABR"/>
    <n v="160000"/>
    <x v="0"/>
    <x v="3"/>
    <x v="4"/>
    <x v="4"/>
    <x v="0"/>
    <n v="160000"/>
    <x v="0"/>
    <n v="0"/>
    <x v="0"/>
    <n v="0"/>
  </r>
  <r>
    <d v="2022-04-01T00:00:00"/>
    <x v="2"/>
    <x v="3"/>
    <x v="0"/>
    <x v="0"/>
    <x v="3"/>
    <s v="Mensualidad AR (100%) ABR"/>
    <n v="160000"/>
    <x v="0"/>
    <x v="3"/>
    <x v="30"/>
    <x v="40"/>
    <x v="0"/>
    <n v="160000"/>
    <x v="0"/>
    <n v="0"/>
    <x v="0"/>
    <n v="0"/>
  </r>
  <r>
    <d v="2022-04-01T00:00:00"/>
    <x v="2"/>
    <x v="3"/>
    <x v="0"/>
    <x v="0"/>
    <x v="3"/>
    <s v="Mensualidad AR (100%) ABR"/>
    <n v="160000"/>
    <x v="0"/>
    <x v="3"/>
    <x v="12"/>
    <x v="16"/>
    <x v="0"/>
    <n v="160000"/>
    <x v="0"/>
    <n v="0"/>
    <x v="0"/>
    <n v="0"/>
  </r>
  <r>
    <d v="2022-04-01T00:00:00"/>
    <x v="2"/>
    <x v="3"/>
    <x v="0"/>
    <x v="0"/>
    <x v="17"/>
    <s v="Apoyo Pago Gimnasia ABR"/>
    <n v="25000"/>
    <x v="0"/>
    <x v="17"/>
    <x v="15"/>
    <x v="20"/>
    <x v="0"/>
    <n v="25000"/>
    <x v="0"/>
    <n v="0"/>
    <x v="0"/>
    <n v="0"/>
  </r>
  <r>
    <d v="2022-04-01T00:00:00"/>
    <x v="2"/>
    <x v="3"/>
    <x v="0"/>
    <x v="0"/>
    <x v="17"/>
    <s v="Apoyo Pago Gimnasia ABR"/>
    <n v="25000"/>
    <x v="0"/>
    <x v="17"/>
    <x v="15"/>
    <x v="21"/>
    <x v="0"/>
    <n v="25000"/>
    <x v="0"/>
    <n v="0"/>
    <x v="0"/>
    <n v="0"/>
  </r>
  <r>
    <d v="2022-04-01T00:00:00"/>
    <x v="2"/>
    <x v="3"/>
    <x v="0"/>
    <x v="0"/>
    <x v="17"/>
    <s v="Apoyo Pago Gimnasia ABR"/>
    <n v="25000"/>
    <x v="0"/>
    <x v="17"/>
    <x v="20"/>
    <x v="13"/>
    <x v="0"/>
    <n v="25000"/>
    <x v="0"/>
    <n v="0"/>
    <x v="0"/>
    <n v="0"/>
  </r>
  <r>
    <d v="2022-04-01T00:00:00"/>
    <x v="2"/>
    <x v="3"/>
    <x v="0"/>
    <x v="0"/>
    <x v="17"/>
    <s v="Apoyo Pago Gimnasia ABR"/>
    <n v="25000"/>
    <x v="0"/>
    <x v="17"/>
    <x v="20"/>
    <x v="14"/>
    <x v="0"/>
    <n v="25000"/>
    <x v="0"/>
    <n v="0"/>
    <x v="0"/>
    <n v="0"/>
  </r>
  <r>
    <d v="2022-04-01T00:00:00"/>
    <x v="2"/>
    <x v="3"/>
    <x v="0"/>
    <x v="0"/>
    <x v="17"/>
    <s v="Apoyo Pago Gimnasia ABR"/>
    <n v="25000"/>
    <x v="0"/>
    <x v="17"/>
    <x v="25"/>
    <x v="32"/>
    <x v="0"/>
    <n v="25000"/>
    <x v="0"/>
    <n v="0"/>
    <x v="0"/>
    <n v="0"/>
  </r>
  <r>
    <d v="2022-04-01T00:00:00"/>
    <x v="2"/>
    <x v="3"/>
    <x v="0"/>
    <x v="0"/>
    <x v="17"/>
    <s v="Apoyo Pago Gimnasia ABR"/>
    <n v="25000"/>
    <x v="0"/>
    <x v="17"/>
    <x v="23"/>
    <x v="33"/>
    <x v="0"/>
    <n v="25000"/>
    <x v="0"/>
    <n v="0"/>
    <x v="0"/>
    <n v="0"/>
  </r>
  <r>
    <d v="2022-04-01T00:00:00"/>
    <x v="2"/>
    <x v="3"/>
    <x v="0"/>
    <x v="0"/>
    <x v="17"/>
    <s v="Apoyo Pago Gimnasia ABR"/>
    <n v="25000"/>
    <x v="0"/>
    <x v="17"/>
    <x v="23"/>
    <x v="29"/>
    <x v="0"/>
    <n v="25000"/>
    <x v="0"/>
    <n v="0"/>
    <x v="0"/>
    <n v="0"/>
  </r>
  <r>
    <d v="2022-04-01T00:00:00"/>
    <x v="2"/>
    <x v="3"/>
    <x v="0"/>
    <x v="0"/>
    <x v="17"/>
    <s v="Apoyo Pago Gimnasia ABR"/>
    <n v="25000"/>
    <x v="0"/>
    <x v="17"/>
    <x v="14"/>
    <x v="19"/>
    <x v="0"/>
    <n v="25000"/>
    <x v="0"/>
    <n v="0"/>
    <x v="0"/>
    <n v="0"/>
  </r>
  <r>
    <d v="2022-04-01T00:00:00"/>
    <x v="2"/>
    <x v="3"/>
    <x v="0"/>
    <x v="0"/>
    <x v="17"/>
    <s v="Apoyo Pago Gimnasia ABR"/>
    <n v="25000"/>
    <x v="0"/>
    <x v="17"/>
    <x v="21"/>
    <x v="38"/>
    <x v="0"/>
    <n v="25000"/>
    <x v="0"/>
    <n v="0"/>
    <x v="0"/>
    <n v="0"/>
  </r>
  <r>
    <d v="2022-04-01T00:00:00"/>
    <x v="2"/>
    <x v="3"/>
    <x v="0"/>
    <x v="0"/>
    <x v="17"/>
    <s v="Apoyo Pago Gimnasia ABR"/>
    <n v="25000"/>
    <x v="0"/>
    <x v="17"/>
    <x v="21"/>
    <x v="27"/>
    <x v="0"/>
    <n v="25000"/>
    <x v="0"/>
    <n v="0"/>
    <x v="0"/>
    <n v="0"/>
  </r>
  <r>
    <d v="2022-04-01T00:00:00"/>
    <x v="2"/>
    <x v="3"/>
    <x v="0"/>
    <x v="0"/>
    <x v="17"/>
    <s v="Apoyo Pago Gimnasia ABR"/>
    <n v="25000"/>
    <x v="0"/>
    <x v="17"/>
    <x v="9"/>
    <x v="10"/>
    <x v="0"/>
    <n v="25000"/>
    <x v="0"/>
    <n v="0"/>
    <x v="0"/>
    <n v="0"/>
  </r>
  <r>
    <d v="2022-04-01T00:00:00"/>
    <x v="2"/>
    <x v="3"/>
    <x v="0"/>
    <x v="0"/>
    <x v="17"/>
    <s v="Apoyo Pago Gimnasia ABR"/>
    <n v="25000"/>
    <x v="0"/>
    <x v="17"/>
    <x v="17"/>
    <x v="23"/>
    <x v="0"/>
    <n v="25000"/>
    <x v="0"/>
    <n v="0"/>
    <x v="0"/>
    <n v="0"/>
  </r>
  <r>
    <d v="2022-04-01T00:00:00"/>
    <x v="2"/>
    <x v="3"/>
    <x v="0"/>
    <x v="0"/>
    <x v="17"/>
    <s v="Apoyo Pago Gimnasia ABR"/>
    <n v="25000"/>
    <x v="0"/>
    <x v="17"/>
    <x v="4"/>
    <x v="11"/>
    <x v="0"/>
    <n v="25000"/>
    <x v="0"/>
    <n v="0"/>
    <x v="0"/>
    <n v="0"/>
  </r>
  <r>
    <d v="2022-04-01T00:00:00"/>
    <x v="2"/>
    <x v="3"/>
    <x v="0"/>
    <x v="0"/>
    <x v="17"/>
    <s v="Apoyo Pago Gimnasia ABR"/>
    <n v="25000"/>
    <x v="0"/>
    <x v="17"/>
    <x v="4"/>
    <x v="4"/>
    <x v="0"/>
    <n v="25000"/>
    <x v="0"/>
    <n v="0"/>
    <x v="0"/>
    <n v="0"/>
  </r>
  <r>
    <d v="2022-04-01T00:00:00"/>
    <x v="2"/>
    <x v="3"/>
    <x v="0"/>
    <x v="0"/>
    <x v="17"/>
    <s v="Apoyo Pago Gimnasia ABR"/>
    <n v="25000"/>
    <x v="0"/>
    <x v="17"/>
    <x v="12"/>
    <x v="16"/>
    <x v="0"/>
    <n v="25000"/>
    <x v="0"/>
    <n v="0"/>
    <x v="0"/>
    <n v="0"/>
  </r>
  <r>
    <d v="2022-04-01T00:00:00"/>
    <x v="2"/>
    <x v="3"/>
    <x v="0"/>
    <x v="0"/>
    <x v="17"/>
    <s v="Apoyo Pago Gimnasia ABR"/>
    <n v="25000"/>
    <x v="0"/>
    <x v="17"/>
    <x v="2"/>
    <x v="2"/>
    <x v="0"/>
    <n v="25000"/>
    <x v="0"/>
    <n v="0"/>
    <x v="0"/>
    <n v="0"/>
  </r>
  <r>
    <d v="2022-04-01T00:00:00"/>
    <x v="2"/>
    <x v="3"/>
    <x v="0"/>
    <x v="0"/>
    <x v="17"/>
    <s v="Apoyo Pago Gimnasia ABR"/>
    <n v="25000"/>
    <x v="0"/>
    <x v="17"/>
    <x v="5"/>
    <x v="5"/>
    <x v="0"/>
    <n v="25000"/>
    <x v="0"/>
    <n v="0"/>
    <x v="0"/>
    <n v="0"/>
  </r>
  <r>
    <d v="2022-04-01T00:00:00"/>
    <x v="2"/>
    <x v="3"/>
    <x v="0"/>
    <x v="0"/>
    <x v="17"/>
    <s v="Apoyo Pago Gimnasia ABR"/>
    <n v="25000"/>
    <x v="0"/>
    <x v="17"/>
    <x v="5"/>
    <x v="26"/>
    <x v="0"/>
    <n v="25000"/>
    <x v="0"/>
    <n v="0"/>
    <x v="0"/>
    <n v="0"/>
  </r>
  <r>
    <d v="2022-04-01T00:00:00"/>
    <x v="2"/>
    <x v="3"/>
    <x v="1"/>
    <x v="0"/>
    <x v="12"/>
    <s v="Pago Contador Declaracion de Renta"/>
    <n v="-300000"/>
    <x v="0"/>
    <x v="12"/>
    <x v="0"/>
    <x v="0"/>
    <x v="0"/>
    <n v="-300000"/>
    <x v="0"/>
    <n v="0"/>
    <x v="0"/>
    <n v="0"/>
  </r>
  <r>
    <d v="2022-04-03T00:00:00"/>
    <x v="2"/>
    <x v="3"/>
    <x v="1"/>
    <x v="0"/>
    <x v="21"/>
    <s v="Hidratacion InterClubes Juvenil"/>
    <n v="-50000"/>
    <x v="0"/>
    <x v="21"/>
    <x v="0"/>
    <x v="0"/>
    <x v="0"/>
    <n v="-50000"/>
    <x v="0"/>
    <n v="0"/>
    <x v="0"/>
    <n v="0"/>
  </r>
  <r>
    <d v="2022-04-03T00:00:00"/>
    <x v="2"/>
    <x v="3"/>
    <x v="1"/>
    <x v="0"/>
    <x v="21"/>
    <s v="Refrigerios InterClubes Juvenil"/>
    <n v="-300000"/>
    <x v="0"/>
    <x v="21"/>
    <x v="0"/>
    <x v="0"/>
    <x v="0"/>
    <n v="-300000"/>
    <x v="0"/>
    <n v="0"/>
    <x v="0"/>
    <n v="0"/>
  </r>
  <r>
    <d v="2022-04-04T00:00:00"/>
    <x v="2"/>
    <x v="3"/>
    <x v="0"/>
    <x v="0"/>
    <x v="22"/>
    <s v="Pago de Pruebas InterClubes Juvenil 2022"/>
    <n v="120000"/>
    <x v="0"/>
    <x v="22"/>
    <x v="25"/>
    <x v="31"/>
    <x v="0"/>
    <n v="120000"/>
    <x v="0"/>
    <n v="0"/>
    <x v="0"/>
    <n v="0"/>
  </r>
  <r>
    <d v="2022-04-04T00:00:00"/>
    <x v="2"/>
    <x v="3"/>
    <x v="0"/>
    <x v="0"/>
    <x v="22"/>
    <s v="Pago de Pruebas InterClubes Juvenil 2022"/>
    <n v="120000"/>
    <x v="0"/>
    <x v="22"/>
    <x v="3"/>
    <x v="12"/>
    <x v="0"/>
    <n v="120000"/>
    <x v="0"/>
    <n v="0"/>
    <x v="0"/>
    <n v="0"/>
  </r>
  <r>
    <d v="2022-04-04T00:00:00"/>
    <x v="2"/>
    <x v="3"/>
    <x v="0"/>
    <x v="0"/>
    <x v="22"/>
    <s v="Pago de Pruebas InterClubes Juvenil 2022"/>
    <n v="120000"/>
    <x v="0"/>
    <x v="22"/>
    <x v="15"/>
    <x v="21"/>
    <x v="0"/>
    <n v="120000"/>
    <x v="0"/>
    <n v="0"/>
    <x v="0"/>
    <n v="0"/>
  </r>
  <r>
    <d v="2022-04-04T00:00:00"/>
    <x v="2"/>
    <x v="3"/>
    <x v="0"/>
    <x v="0"/>
    <x v="22"/>
    <s v="Pago de Pruebas InterClubes Juvenil 2022"/>
    <n v="120000"/>
    <x v="0"/>
    <x v="22"/>
    <x v="14"/>
    <x v="19"/>
    <x v="0"/>
    <n v="120000"/>
    <x v="0"/>
    <n v="0"/>
    <x v="0"/>
    <n v="0"/>
  </r>
  <r>
    <d v="2022-04-24T00:00:00"/>
    <x v="2"/>
    <x v="3"/>
    <x v="1"/>
    <x v="0"/>
    <x v="21"/>
    <s v="Hidratacion InterClubes Abierto"/>
    <n v="-50000"/>
    <x v="0"/>
    <x v="21"/>
    <x v="0"/>
    <x v="0"/>
    <x v="0"/>
    <n v="-50000"/>
    <x v="0"/>
    <n v="0"/>
    <x v="0"/>
    <n v="0"/>
  </r>
  <r>
    <d v="2022-04-24T00:00:00"/>
    <x v="2"/>
    <x v="3"/>
    <x v="1"/>
    <x v="0"/>
    <x v="21"/>
    <s v="Refrigerios InterClubes Abierto"/>
    <n v="-300000"/>
    <x v="0"/>
    <x v="21"/>
    <x v="0"/>
    <x v="0"/>
    <x v="0"/>
    <n v="-300000"/>
    <x v="0"/>
    <n v="0"/>
    <x v="0"/>
    <n v="0"/>
  </r>
  <r>
    <d v="2022-04-24T00:00:00"/>
    <x v="2"/>
    <x v="3"/>
    <x v="1"/>
    <x v="0"/>
    <x v="21"/>
    <s v="Gasto transporte y medicamentos"/>
    <n v="-50000"/>
    <x v="0"/>
    <x v="21"/>
    <x v="0"/>
    <x v="0"/>
    <x v="0"/>
    <n v="-50000"/>
    <x v="0"/>
    <n v="0"/>
    <x v="0"/>
    <n v="0"/>
  </r>
  <r>
    <d v="2022-04-24T00:00:00"/>
    <x v="2"/>
    <x v="3"/>
    <x v="1"/>
    <x v="0"/>
    <x v="13"/>
    <s v="Apoyo Entrenador"/>
    <n v="-400000"/>
    <x v="0"/>
    <x v="13"/>
    <x v="16"/>
    <x v="22"/>
    <x v="0"/>
    <n v="-400000"/>
    <x v="0"/>
    <n v="0"/>
    <x v="0"/>
    <n v="0"/>
  </r>
  <r>
    <d v="2022-04-30T00:00:00"/>
    <x v="2"/>
    <x v="3"/>
    <x v="1"/>
    <x v="0"/>
    <x v="7"/>
    <s v="Pago Nomina ABR"/>
    <n v="-650000"/>
    <x v="0"/>
    <x v="7"/>
    <x v="16"/>
    <x v="22"/>
    <x v="0"/>
    <n v="-650000"/>
    <x v="0"/>
    <n v="0"/>
    <x v="0"/>
    <n v="0"/>
  </r>
  <r>
    <d v="2022-04-30T00:00:00"/>
    <x v="2"/>
    <x v="3"/>
    <x v="1"/>
    <x v="0"/>
    <x v="7"/>
    <s v="Pago Nomina ABR"/>
    <n v="-550000"/>
    <x v="0"/>
    <x v="7"/>
    <x v="24"/>
    <x v="30"/>
    <x v="0"/>
    <n v="-550000"/>
    <x v="0"/>
    <n v="0"/>
    <x v="0"/>
    <n v="0"/>
  </r>
  <r>
    <d v="2022-04-30T00:00:00"/>
    <x v="2"/>
    <x v="3"/>
    <x v="1"/>
    <x v="0"/>
    <x v="7"/>
    <s v="Pago Nomina ABR"/>
    <n v="-450000"/>
    <x v="0"/>
    <x v="7"/>
    <x v="31"/>
    <x v="41"/>
    <x v="0"/>
    <n v="-450000"/>
    <x v="0"/>
    <n v="0"/>
    <x v="0"/>
    <n v="0"/>
  </r>
  <r>
    <d v="2022-05-01T00:00:00"/>
    <x v="2"/>
    <x v="4"/>
    <x v="0"/>
    <x v="0"/>
    <x v="4"/>
    <s v="Matricula 2022 (100%)"/>
    <n v="110000"/>
    <x v="0"/>
    <x v="4"/>
    <x v="32"/>
    <x v="42"/>
    <x v="0"/>
    <n v="110000"/>
    <x v="0"/>
    <n v="0"/>
    <x v="0"/>
    <n v="0"/>
  </r>
  <r>
    <d v="2022-05-01T00:00:00"/>
    <x v="2"/>
    <x v="4"/>
    <x v="0"/>
    <x v="0"/>
    <x v="4"/>
    <s v="Matricula 2022 (100%)"/>
    <n v="110000"/>
    <x v="0"/>
    <x v="4"/>
    <x v="33"/>
    <x v="43"/>
    <x v="0"/>
    <n v="110000"/>
    <x v="0"/>
    <n v="0"/>
    <x v="0"/>
    <n v="0"/>
  </r>
  <r>
    <d v="2022-05-01T00:00:00"/>
    <x v="2"/>
    <x v="4"/>
    <x v="0"/>
    <x v="4"/>
    <x v="3"/>
    <s v="Beca Fundadores AR (100%) MAY"/>
    <n v="160000"/>
    <x v="4"/>
    <x v="3"/>
    <x v="2"/>
    <x v="2"/>
    <x v="1"/>
    <n v="0"/>
    <x v="0"/>
    <n v="0"/>
    <x v="0"/>
    <n v="0"/>
  </r>
  <r>
    <d v="2022-05-01T00:00:00"/>
    <x v="2"/>
    <x v="4"/>
    <x v="0"/>
    <x v="4"/>
    <x v="3"/>
    <s v="Beca Fundadores AR (100%) MAY"/>
    <n v="160000"/>
    <x v="4"/>
    <x v="3"/>
    <x v="3"/>
    <x v="3"/>
    <x v="1"/>
    <n v="0"/>
    <x v="0"/>
    <n v="0"/>
    <x v="0"/>
    <n v="0"/>
  </r>
  <r>
    <d v="2022-05-01T00:00:00"/>
    <x v="2"/>
    <x v="4"/>
    <x v="0"/>
    <x v="4"/>
    <x v="3"/>
    <s v="Beca Fundadores AR (100%) MAY"/>
    <n v="160000"/>
    <x v="4"/>
    <x v="3"/>
    <x v="3"/>
    <x v="12"/>
    <x v="1"/>
    <n v="0"/>
    <x v="0"/>
    <n v="0"/>
    <x v="0"/>
    <n v="0"/>
  </r>
  <r>
    <d v="2022-05-01T00:00:00"/>
    <x v="2"/>
    <x v="4"/>
    <x v="0"/>
    <x v="4"/>
    <x v="3"/>
    <s v="Beca Fundadores AR (100%) MAY"/>
    <n v="160000"/>
    <x v="4"/>
    <x v="3"/>
    <x v="5"/>
    <x v="5"/>
    <x v="1"/>
    <n v="0"/>
    <x v="0"/>
    <n v="0"/>
    <x v="0"/>
    <n v="0"/>
  </r>
  <r>
    <d v="2022-05-01T00:00:00"/>
    <x v="2"/>
    <x v="4"/>
    <x v="0"/>
    <x v="4"/>
    <x v="3"/>
    <s v="Beca Fundadores AR (100%) MAY"/>
    <n v="160000"/>
    <x v="4"/>
    <x v="3"/>
    <x v="5"/>
    <x v="8"/>
    <x v="1"/>
    <n v="0"/>
    <x v="0"/>
    <n v="0"/>
    <x v="0"/>
    <n v="0"/>
  </r>
  <r>
    <d v="2022-05-01T00:00:00"/>
    <x v="2"/>
    <x v="4"/>
    <x v="0"/>
    <x v="0"/>
    <x v="3"/>
    <s v="Mensualidad FOR (80%) MAY"/>
    <n v="88000"/>
    <x v="0"/>
    <x v="3"/>
    <x v="15"/>
    <x v="20"/>
    <x v="0"/>
    <n v="88000"/>
    <x v="0"/>
    <n v="0"/>
    <x v="0"/>
    <n v="0"/>
  </r>
  <r>
    <d v="2022-05-01T00:00:00"/>
    <x v="2"/>
    <x v="4"/>
    <x v="0"/>
    <x v="4"/>
    <x v="3"/>
    <s v="Beca Hermandad (20%) MAY"/>
    <n v="22000"/>
    <x v="4"/>
    <x v="3"/>
    <x v="15"/>
    <x v="20"/>
    <x v="1"/>
    <n v="0"/>
    <x v="0"/>
    <n v="0"/>
    <x v="0"/>
    <n v="0"/>
  </r>
  <r>
    <d v="2022-05-01T00:00:00"/>
    <x v="2"/>
    <x v="4"/>
    <x v="0"/>
    <x v="0"/>
    <x v="3"/>
    <s v="Mensualidad AR (100%) MAY"/>
    <n v="160000"/>
    <x v="0"/>
    <x v="3"/>
    <x v="15"/>
    <x v="21"/>
    <x v="0"/>
    <n v="160000"/>
    <x v="0"/>
    <n v="0"/>
    <x v="0"/>
    <n v="0"/>
  </r>
  <r>
    <d v="2022-05-01T00:00:00"/>
    <x v="2"/>
    <x v="4"/>
    <x v="0"/>
    <x v="0"/>
    <x v="3"/>
    <s v="Mensualidad FOR (80%) MAY"/>
    <n v="88000"/>
    <x v="0"/>
    <x v="3"/>
    <x v="20"/>
    <x v="14"/>
    <x v="0"/>
    <n v="88000"/>
    <x v="0"/>
    <n v="0"/>
    <x v="0"/>
    <n v="0"/>
  </r>
  <r>
    <d v="2022-05-01T00:00:00"/>
    <x v="2"/>
    <x v="4"/>
    <x v="0"/>
    <x v="4"/>
    <x v="3"/>
    <s v="Beca Hermandad (20%) MAY"/>
    <n v="22000"/>
    <x v="4"/>
    <x v="3"/>
    <x v="20"/>
    <x v="14"/>
    <x v="1"/>
    <n v="0"/>
    <x v="0"/>
    <n v="0"/>
    <x v="0"/>
    <n v="0"/>
  </r>
  <r>
    <d v="2022-05-01T00:00:00"/>
    <x v="2"/>
    <x v="4"/>
    <x v="0"/>
    <x v="0"/>
    <x v="3"/>
    <s v="Mensualidad AR (100%) MAY"/>
    <n v="160000"/>
    <x v="0"/>
    <x v="3"/>
    <x v="20"/>
    <x v="13"/>
    <x v="0"/>
    <n v="160000"/>
    <x v="0"/>
    <n v="0"/>
    <x v="0"/>
    <n v="0"/>
  </r>
  <r>
    <d v="2022-05-01T00:00:00"/>
    <x v="2"/>
    <x v="4"/>
    <x v="0"/>
    <x v="0"/>
    <x v="3"/>
    <s v="Mensualidad FOR (80%) MAY"/>
    <n v="88000"/>
    <x v="0"/>
    <x v="3"/>
    <x v="25"/>
    <x v="32"/>
    <x v="0"/>
    <n v="88000"/>
    <x v="0"/>
    <n v="0"/>
    <x v="0"/>
    <n v="0"/>
  </r>
  <r>
    <d v="2022-05-01T00:00:00"/>
    <x v="2"/>
    <x v="4"/>
    <x v="0"/>
    <x v="4"/>
    <x v="3"/>
    <s v="Beca Hermandad (20%) MAY"/>
    <n v="22000"/>
    <x v="4"/>
    <x v="3"/>
    <x v="25"/>
    <x v="32"/>
    <x v="1"/>
    <n v="0"/>
    <x v="0"/>
    <n v="0"/>
    <x v="0"/>
    <n v="0"/>
  </r>
  <r>
    <d v="2022-05-01T00:00:00"/>
    <x v="2"/>
    <x v="4"/>
    <x v="0"/>
    <x v="0"/>
    <x v="3"/>
    <s v="Mensualidad AR (100%) MAY"/>
    <n v="160000"/>
    <x v="0"/>
    <x v="3"/>
    <x v="25"/>
    <x v="31"/>
    <x v="0"/>
    <n v="160000"/>
    <x v="0"/>
    <n v="0"/>
    <x v="0"/>
    <n v="0"/>
  </r>
  <r>
    <d v="2022-05-01T00:00:00"/>
    <x v="2"/>
    <x v="4"/>
    <x v="0"/>
    <x v="0"/>
    <x v="3"/>
    <s v="Mensualidad FOR (80%) MAY"/>
    <n v="88000"/>
    <x v="0"/>
    <x v="3"/>
    <x v="23"/>
    <x v="33"/>
    <x v="0"/>
    <n v="88000"/>
    <x v="0"/>
    <n v="0"/>
    <x v="0"/>
    <n v="0"/>
  </r>
  <r>
    <d v="2022-05-01T00:00:00"/>
    <x v="2"/>
    <x v="4"/>
    <x v="0"/>
    <x v="4"/>
    <x v="3"/>
    <s v="Beca Hermandad (20%) MAY"/>
    <n v="22000"/>
    <x v="4"/>
    <x v="3"/>
    <x v="23"/>
    <x v="33"/>
    <x v="1"/>
    <n v="0"/>
    <x v="0"/>
    <n v="0"/>
    <x v="0"/>
    <n v="0"/>
  </r>
  <r>
    <d v="2022-05-01T00:00:00"/>
    <x v="2"/>
    <x v="4"/>
    <x v="0"/>
    <x v="0"/>
    <x v="3"/>
    <s v="Mensualidad AR (100%) MAY"/>
    <n v="160000"/>
    <x v="0"/>
    <x v="3"/>
    <x v="23"/>
    <x v="29"/>
    <x v="0"/>
    <n v="160000"/>
    <x v="0"/>
    <n v="0"/>
    <x v="0"/>
    <n v="0"/>
  </r>
  <r>
    <d v="2022-05-01T00:00:00"/>
    <x v="2"/>
    <x v="4"/>
    <x v="0"/>
    <x v="0"/>
    <x v="3"/>
    <s v="Mensualidad AR (100%) MAY"/>
    <n v="160000"/>
    <x v="0"/>
    <x v="3"/>
    <x v="14"/>
    <x v="19"/>
    <x v="0"/>
    <n v="160000"/>
    <x v="0"/>
    <n v="0"/>
    <x v="0"/>
    <n v="0"/>
  </r>
  <r>
    <d v="2022-05-01T00:00:00"/>
    <x v="2"/>
    <x v="4"/>
    <x v="0"/>
    <x v="0"/>
    <x v="3"/>
    <s v="Mensualidad FOR (80%) MAY"/>
    <n v="88000"/>
    <x v="0"/>
    <x v="3"/>
    <x v="21"/>
    <x v="38"/>
    <x v="0"/>
    <n v="88000"/>
    <x v="0"/>
    <n v="0"/>
    <x v="0"/>
    <n v="0"/>
  </r>
  <r>
    <d v="2022-05-01T00:00:00"/>
    <x v="2"/>
    <x v="4"/>
    <x v="0"/>
    <x v="4"/>
    <x v="3"/>
    <s v="Beca Hermandad (20%) MAY"/>
    <n v="22000"/>
    <x v="4"/>
    <x v="3"/>
    <x v="21"/>
    <x v="38"/>
    <x v="1"/>
    <n v="0"/>
    <x v="0"/>
    <n v="0"/>
    <x v="0"/>
    <n v="0"/>
  </r>
  <r>
    <d v="2022-05-01T00:00:00"/>
    <x v="2"/>
    <x v="4"/>
    <x v="0"/>
    <x v="0"/>
    <x v="3"/>
    <s v="Mensualidad AR (100%) MAY"/>
    <n v="160000"/>
    <x v="0"/>
    <x v="3"/>
    <x v="21"/>
    <x v="27"/>
    <x v="0"/>
    <n v="160000"/>
    <x v="0"/>
    <n v="0"/>
    <x v="0"/>
    <n v="0"/>
  </r>
  <r>
    <d v="2022-05-01T00:00:00"/>
    <x v="2"/>
    <x v="4"/>
    <x v="0"/>
    <x v="0"/>
    <x v="3"/>
    <s v="Mensualidad FOR (100%) MAY"/>
    <n v="110000"/>
    <x v="0"/>
    <x v="3"/>
    <x v="9"/>
    <x v="10"/>
    <x v="0"/>
    <n v="110000"/>
    <x v="0"/>
    <n v="0"/>
    <x v="0"/>
    <n v="0"/>
  </r>
  <r>
    <d v="2022-05-01T00:00:00"/>
    <x v="2"/>
    <x v="4"/>
    <x v="0"/>
    <x v="0"/>
    <x v="3"/>
    <s v="Mensualidad FOR (100%) MAY"/>
    <n v="110000"/>
    <x v="0"/>
    <x v="3"/>
    <x v="32"/>
    <x v="42"/>
    <x v="0"/>
    <n v="110000"/>
    <x v="0"/>
    <n v="0"/>
    <x v="0"/>
    <n v="0"/>
  </r>
  <r>
    <d v="2022-05-01T00:00:00"/>
    <x v="2"/>
    <x v="4"/>
    <x v="0"/>
    <x v="0"/>
    <x v="3"/>
    <s v="Mensualidad FOR (100%) MAY"/>
    <n v="110000"/>
    <x v="0"/>
    <x v="3"/>
    <x v="33"/>
    <x v="43"/>
    <x v="0"/>
    <n v="110000"/>
    <x v="0"/>
    <n v="0"/>
    <x v="0"/>
    <n v="0"/>
  </r>
  <r>
    <d v="2022-05-01T00:00:00"/>
    <x v="2"/>
    <x v="4"/>
    <x v="0"/>
    <x v="0"/>
    <x v="3"/>
    <s v="Mensualidad AR (100%) MAY"/>
    <n v="160000"/>
    <x v="0"/>
    <x v="3"/>
    <x v="17"/>
    <x v="23"/>
    <x v="0"/>
    <n v="160000"/>
    <x v="0"/>
    <n v="0"/>
    <x v="0"/>
    <n v="0"/>
  </r>
  <r>
    <d v="2022-05-01T00:00:00"/>
    <x v="2"/>
    <x v="4"/>
    <x v="0"/>
    <x v="0"/>
    <x v="3"/>
    <s v="Mensualidad FOR (80%) MAY"/>
    <n v="88000"/>
    <x v="0"/>
    <x v="3"/>
    <x v="4"/>
    <x v="11"/>
    <x v="0"/>
    <n v="88000"/>
    <x v="0"/>
    <n v="0"/>
    <x v="0"/>
    <n v="0"/>
  </r>
  <r>
    <d v="2022-05-01T00:00:00"/>
    <x v="2"/>
    <x v="4"/>
    <x v="0"/>
    <x v="4"/>
    <x v="3"/>
    <s v="Beca Hermandad (20%) MAY"/>
    <n v="22000"/>
    <x v="4"/>
    <x v="3"/>
    <x v="4"/>
    <x v="11"/>
    <x v="1"/>
    <n v="0"/>
    <x v="0"/>
    <n v="0"/>
    <x v="0"/>
    <n v="0"/>
  </r>
  <r>
    <d v="2022-05-01T00:00:00"/>
    <x v="2"/>
    <x v="4"/>
    <x v="0"/>
    <x v="0"/>
    <x v="3"/>
    <s v="Mensualidad AR (100%) MAY"/>
    <n v="160000"/>
    <x v="0"/>
    <x v="3"/>
    <x v="4"/>
    <x v="4"/>
    <x v="0"/>
    <n v="160000"/>
    <x v="0"/>
    <n v="0"/>
    <x v="0"/>
    <n v="0"/>
  </r>
  <r>
    <d v="2022-05-01T00:00:00"/>
    <x v="2"/>
    <x v="4"/>
    <x v="0"/>
    <x v="0"/>
    <x v="3"/>
    <s v="Mensualidad AR (100%) MAY"/>
    <n v="160000"/>
    <x v="0"/>
    <x v="3"/>
    <x v="30"/>
    <x v="40"/>
    <x v="0"/>
    <n v="160000"/>
    <x v="0"/>
    <n v="0"/>
    <x v="0"/>
    <n v="0"/>
  </r>
  <r>
    <d v="2022-05-01T00:00:00"/>
    <x v="2"/>
    <x v="4"/>
    <x v="0"/>
    <x v="0"/>
    <x v="3"/>
    <s v="Mensualidad AR (100%) MAY"/>
    <n v="160000"/>
    <x v="0"/>
    <x v="3"/>
    <x v="12"/>
    <x v="16"/>
    <x v="0"/>
    <n v="160000"/>
    <x v="0"/>
    <n v="0"/>
    <x v="0"/>
    <n v="0"/>
  </r>
  <r>
    <d v="2022-05-01T00:00:00"/>
    <x v="2"/>
    <x v="4"/>
    <x v="0"/>
    <x v="0"/>
    <x v="17"/>
    <s v="Apoyo Pago Gimnasia MAY"/>
    <n v="25000"/>
    <x v="0"/>
    <x v="17"/>
    <x v="15"/>
    <x v="20"/>
    <x v="0"/>
    <n v="25000"/>
    <x v="0"/>
    <n v="0"/>
    <x v="0"/>
    <n v="0"/>
  </r>
  <r>
    <d v="2022-05-01T00:00:00"/>
    <x v="2"/>
    <x v="4"/>
    <x v="0"/>
    <x v="0"/>
    <x v="17"/>
    <s v="Apoyo Pago Gimnasia MAY"/>
    <n v="25000"/>
    <x v="0"/>
    <x v="17"/>
    <x v="15"/>
    <x v="21"/>
    <x v="0"/>
    <n v="25000"/>
    <x v="0"/>
    <n v="0"/>
    <x v="0"/>
    <n v="0"/>
  </r>
  <r>
    <d v="2022-05-01T00:00:00"/>
    <x v="2"/>
    <x v="4"/>
    <x v="0"/>
    <x v="0"/>
    <x v="17"/>
    <s v="Apoyo Pago Gimnasia MAY"/>
    <n v="25000"/>
    <x v="0"/>
    <x v="17"/>
    <x v="20"/>
    <x v="13"/>
    <x v="0"/>
    <n v="25000"/>
    <x v="0"/>
    <n v="0"/>
    <x v="0"/>
    <n v="0"/>
  </r>
  <r>
    <d v="2022-05-01T00:00:00"/>
    <x v="2"/>
    <x v="4"/>
    <x v="0"/>
    <x v="0"/>
    <x v="17"/>
    <s v="Apoyo Pago Gimnasia MAY"/>
    <n v="25000"/>
    <x v="0"/>
    <x v="17"/>
    <x v="20"/>
    <x v="14"/>
    <x v="0"/>
    <n v="25000"/>
    <x v="0"/>
    <n v="0"/>
    <x v="0"/>
    <n v="0"/>
  </r>
  <r>
    <d v="2022-05-01T00:00:00"/>
    <x v="2"/>
    <x v="4"/>
    <x v="0"/>
    <x v="0"/>
    <x v="17"/>
    <s v="Apoyo Pago Gimnasia MAY"/>
    <n v="25000"/>
    <x v="0"/>
    <x v="17"/>
    <x v="25"/>
    <x v="32"/>
    <x v="0"/>
    <n v="25000"/>
    <x v="0"/>
    <n v="0"/>
    <x v="0"/>
    <n v="0"/>
  </r>
  <r>
    <d v="2022-05-01T00:00:00"/>
    <x v="2"/>
    <x v="4"/>
    <x v="0"/>
    <x v="0"/>
    <x v="17"/>
    <s v="Apoyo Pago Gimnasia MAY"/>
    <n v="25000"/>
    <x v="0"/>
    <x v="17"/>
    <x v="23"/>
    <x v="33"/>
    <x v="0"/>
    <n v="25000"/>
    <x v="0"/>
    <n v="0"/>
    <x v="0"/>
    <n v="0"/>
  </r>
  <r>
    <d v="2022-05-01T00:00:00"/>
    <x v="2"/>
    <x v="4"/>
    <x v="0"/>
    <x v="0"/>
    <x v="17"/>
    <s v="Apoyo Pago Gimnasia MAY"/>
    <n v="25000"/>
    <x v="0"/>
    <x v="17"/>
    <x v="23"/>
    <x v="29"/>
    <x v="0"/>
    <n v="25000"/>
    <x v="0"/>
    <n v="0"/>
    <x v="0"/>
    <n v="0"/>
  </r>
  <r>
    <d v="2022-05-01T00:00:00"/>
    <x v="2"/>
    <x v="4"/>
    <x v="0"/>
    <x v="0"/>
    <x v="17"/>
    <s v="Apoyo Pago Gimnasia MAY"/>
    <n v="25000"/>
    <x v="0"/>
    <x v="17"/>
    <x v="14"/>
    <x v="19"/>
    <x v="0"/>
    <n v="25000"/>
    <x v="0"/>
    <n v="0"/>
    <x v="0"/>
    <n v="0"/>
  </r>
  <r>
    <d v="2022-05-01T00:00:00"/>
    <x v="2"/>
    <x v="4"/>
    <x v="0"/>
    <x v="0"/>
    <x v="17"/>
    <s v="Apoyo Pago Gimnasia MAY"/>
    <n v="25000"/>
    <x v="0"/>
    <x v="17"/>
    <x v="21"/>
    <x v="38"/>
    <x v="0"/>
    <n v="25000"/>
    <x v="0"/>
    <n v="0"/>
    <x v="0"/>
    <n v="0"/>
  </r>
  <r>
    <d v="2022-05-01T00:00:00"/>
    <x v="2"/>
    <x v="4"/>
    <x v="0"/>
    <x v="0"/>
    <x v="17"/>
    <s v="Apoyo Pago Gimnasia MAY"/>
    <n v="25000"/>
    <x v="0"/>
    <x v="17"/>
    <x v="21"/>
    <x v="27"/>
    <x v="0"/>
    <n v="25000"/>
    <x v="0"/>
    <n v="0"/>
    <x v="0"/>
    <n v="0"/>
  </r>
  <r>
    <d v="2022-05-01T00:00:00"/>
    <x v="2"/>
    <x v="4"/>
    <x v="0"/>
    <x v="0"/>
    <x v="17"/>
    <s v="Apoyo Pago Gimnasia MAY"/>
    <n v="25000"/>
    <x v="0"/>
    <x v="17"/>
    <x v="9"/>
    <x v="10"/>
    <x v="0"/>
    <n v="25000"/>
    <x v="0"/>
    <n v="0"/>
    <x v="0"/>
    <n v="0"/>
  </r>
  <r>
    <d v="2022-05-01T00:00:00"/>
    <x v="2"/>
    <x v="4"/>
    <x v="0"/>
    <x v="0"/>
    <x v="17"/>
    <s v="Apoyo Pago Gimnasia MAY"/>
    <n v="25000"/>
    <x v="0"/>
    <x v="17"/>
    <x v="32"/>
    <x v="42"/>
    <x v="0"/>
    <n v="25000"/>
    <x v="0"/>
    <n v="0"/>
    <x v="0"/>
    <n v="0"/>
  </r>
  <r>
    <d v="2022-05-01T00:00:00"/>
    <x v="2"/>
    <x v="4"/>
    <x v="0"/>
    <x v="0"/>
    <x v="17"/>
    <s v="Apoyo Pago Gimnasia MAY"/>
    <n v="25000"/>
    <x v="0"/>
    <x v="17"/>
    <x v="33"/>
    <x v="43"/>
    <x v="0"/>
    <n v="25000"/>
    <x v="0"/>
    <n v="0"/>
    <x v="0"/>
    <n v="0"/>
  </r>
  <r>
    <d v="2022-05-01T00:00:00"/>
    <x v="2"/>
    <x v="4"/>
    <x v="0"/>
    <x v="0"/>
    <x v="17"/>
    <s v="Apoyo Pago Gimnasia MAY"/>
    <n v="25000"/>
    <x v="0"/>
    <x v="17"/>
    <x v="17"/>
    <x v="23"/>
    <x v="0"/>
    <n v="25000"/>
    <x v="0"/>
    <n v="0"/>
    <x v="0"/>
    <n v="0"/>
  </r>
  <r>
    <d v="2022-05-01T00:00:00"/>
    <x v="2"/>
    <x v="4"/>
    <x v="0"/>
    <x v="0"/>
    <x v="17"/>
    <s v="Apoyo Pago Gimnasia MAY"/>
    <n v="25000"/>
    <x v="0"/>
    <x v="17"/>
    <x v="4"/>
    <x v="11"/>
    <x v="0"/>
    <n v="25000"/>
    <x v="0"/>
    <n v="0"/>
    <x v="0"/>
    <n v="0"/>
  </r>
  <r>
    <d v="2022-05-01T00:00:00"/>
    <x v="2"/>
    <x v="4"/>
    <x v="0"/>
    <x v="0"/>
    <x v="17"/>
    <s v="Apoyo Pago Gimnasia MAY"/>
    <n v="25000"/>
    <x v="0"/>
    <x v="17"/>
    <x v="4"/>
    <x v="4"/>
    <x v="0"/>
    <n v="25000"/>
    <x v="0"/>
    <n v="0"/>
    <x v="0"/>
    <n v="0"/>
  </r>
  <r>
    <d v="2022-05-01T00:00:00"/>
    <x v="2"/>
    <x v="4"/>
    <x v="0"/>
    <x v="0"/>
    <x v="17"/>
    <s v="Apoyo Pago Gimnasia MAY"/>
    <n v="25000"/>
    <x v="0"/>
    <x v="17"/>
    <x v="12"/>
    <x v="16"/>
    <x v="0"/>
    <n v="25000"/>
    <x v="0"/>
    <n v="0"/>
    <x v="0"/>
    <n v="0"/>
  </r>
  <r>
    <d v="2022-05-01T00:00:00"/>
    <x v="2"/>
    <x v="4"/>
    <x v="0"/>
    <x v="0"/>
    <x v="17"/>
    <s v="Apoyo Pago Gimnasia MAY"/>
    <n v="25000"/>
    <x v="0"/>
    <x v="17"/>
    <x v="2"/>
    <x v="2"/>
    <x v="0"/>
    <n v="25000"/>
    <x v="0"/>
    <n v="0"/>
    <x v="0"/>
    <n v="0"/>
  </r>
  <r>
    <d v="2022-05-01T00:00:00"/>
    <x v="2"/>
    <x v="4"/>
    <x v="0"/>
    <x v="0"/>
    <x v="17"/>
    <s v="Apoyo Pago Gimnasia MAY"/>
    <n v="25000"/>
    <x v="0"/>
    <x v="17"/>
    <x v="5"/>
    <x v="5"/>
    <x v="0"/>
    <n v="25000"/>
    <x v="0"/>
    <n v="0"/>
    <x v="0"/>
    <n v="0"/>
  </r>
  <r>
    <d v="2022-05-01T00:00:00"/>
    <x v="2"/>
    <x v="4"/>
    <x v="0"/>
    <x v="0"/>
    <x v="17"/>
    <s v="Apoyo Pago Gimnasia MAY"/>
    <n v="25000"/>
    <x v="0"/>
    <x v="17"/>
    <x v="5"/>
    <x v="26"/>
    <x v="0"/>
    <n v="25000"/>
    <x v="0"/>
    <n v="0"/>
    <x v="0"/>
    <n v="0"/>
  </r>
  <r>
    <d v="2022-05-01T00:00:00"/>
    <x v="2"/>
    <x v="4"/>
    <x v="1"/>
    <x v="0"/>
    <x v="5"/>
    <s v="Compra de Vestido de Baños (Medallas de Oro)"/>
    <n v="-300000"/>
    <x v="0"/>
    <x v="5"/>
    <x v="0"/>
    <x v="0"/>
    <x v="0"/>
    <n v="-300000"/>
    <x v="0"/>
    <n v="0"/>
    <x v="0"/>
    <n v="0"/>
  </r>
  <r>
    <d v="2022-05-01T00:00:00"/>
    <x v="2"/>
    <x v="4"/>
    <x v="1"/>
    <x v="0"/>
    <x v="14"/>
    <s v="Compra de Implementacion Variada"/>
    <n v="-100000"/>
    <x v="0"/>
    <x v="14"/>
    <x v="0"/>
    <x v="0"/>
    <x v="0"/>
    <n v="-100000"/>
    <x v="0"/>
    <n v="0"/>
    <x v="0"/>
    <n v="0"/>
  </r>
  <r>
    <d v="2022-05-30T00:00:00"/>
    <x v="2"/>
    <x v="4"/>
    <x v="1"/>
    <x v="0"/>
    <x v="7"/>
    <s v="Pago Nomina MAY"/>
    <n v="-650000"/>
    <x v="0"/>
    <x v="7"/>
    <x v="16"/>
    <x v="22"/>
    <x v="0"/>
    <n v="-650000"/>
    <x v="0"/>
    <n v="0"/>
    <x v="0"/>
    <n v="0"/>
  </r>
  <r>
    <d v="2022-05-30T00:00:00"/>
    <x v="2"/>
    <x v="4"/>
    <x v="1"/>
    <x v="0"/>
    <x v="7"/>
    <s v="Pago Nomina MAY"/>
    <n v="-550000"/>
    <x v="0"/>
    <x v="7"/>
    <x v="24"/>
    <x v="30"/>
    <x v="0"/>
    <n v="-550000"/>
    <x v="0"/>
    <n v="0"/>
    <x v="0"/>
    <n v="0"/>
  </r>
  <r>
    <d v="2022-05-30T00:00:00"/>
    <x v="2"/>
    <x v="4"/>
    <x v="1"/>
    <x v="0"/>
    <x v="7"/>
    <s v="Pago Nomina MAY"/>
    <n v="-300000"/>
    <x v="0"/>
    <x v="7"/>
    <x v="31"/>
    <x v="41"/>
    <x v="0"/>
    <n v="-300000"/>
    <x v="0"/>
    <n v="0"/>
    <x v="0"/>
    <n v="0"/>
  </r>
  <r>
    <d v="2022-05-30T00:00:00"/>
    <x v="2"/>
    <x v="4"/>
    <x v="1"/>
    <x v="0"/>
    <x v="21"/>
    <s v="Pago Inscripcion InterClubes Abierta"/>
    <n v="-160000"/>
    <x v="0"/>
    <x v="21"/>
    <x v="0"/>
    <x v="0"/>
    <x v="0"/>
    <n v="-160000"/>
    <x v="0"/>
    <n v="0"/>
    <x v="0"/>
    <n v="0"/>
  </r>
  <r>
    <d v="2022-05-30T00:00:00"/>
    <x v="2"/>
    <x v="4"/>
    <x v="1"/>
    <x v="0"/>
    <x v="21"/>
    <s v="Pago Pruebas 4 Atletas InterClubes Abierta"/>
    <n v="-400000"/>
    <x v="0"/>
    <x v="21"/>
    <x v="0"/>
    <x v="0"/>
    <x v="0"/>
    <n v="-400000"/>
    <x v="0"/>
    <n v="0"/>
    <x v="0"/>
    <n v="0"/>
  </r>
  <r>
    <d v="2022-05-30T00:00:00"/>
    <x v="2"/>
    <x v="4"/>
    <x v="0"/>
    <x v="0"/>
    <x v="22"/>
    <s v="Pago de Pruebas InterClubes Abierta 2022"/>
    <n v="120000"/>
    <x v="0"/>
    <x v="22"/>
    <x v="2"/>
    <x v="2"/>
    <x v="0"/>
    <n v="120000"/>
    <x v="0"/>
    <n v="0"/>
    <x v="0"/>
    <n v="0"/>
  </r>
  <r>
    <d v="2022-05-30T00:00:00"/>
    <x v="2"/>
    <x v="4"/>
    <x v="0"/>
    <x v="0"/>
    <x v="22"/>
    <s v="Pago de Pruebas InterClubes Abierta 2022"/>
    <n v="120000"/>
    <x v="0"/>
    <x v="22"/>
    <x v="3"/>
    <x v="3"/>
    <x v="0"/>
    <n v="120000"/>
    <x v="0"/>
    <n v="0"/>
    <x v="0"/>
    <n v="0"/>
  </r>
  <r>
    <d v="2022-05-30T00:00:00"/>
    <x v="2"/>
    <x v="4"/>
    <x v="0"/>
    <x v="0"/>
    <x v="22"/>
    <s v="Pago de Pruebas InterClubes Abierta 2022"/>
    <n v="120000"/>
    <x v="0"/>
    <x v="22"/>
    <x v="3"/>
    <x v="12"/>
    <x v="0"/>
    <n v="120000"/>
    <x v="0"/>
    <n v="0"/>
    <x v="0"/>
    <n v="0"/>
  </r>
  <r>
    <d v="2022-05-30T00:00:00"/>
    <x v="2"/>
    <x v="4"/>
    <x v="0"/>
    <x v="0"/>
    <x v="22"/>
    <s v="Pago de Pruebas InterClubes Abierta 2022"/>
    <n v="40000"/>
    <x v="0"/>
    <x v="22"/>
    <x v="25"/>
    <x v="31"/>
    <x v="0"/>
    <n v="40000"/>
    <x v="0"/>
    <n v="0"/>
    <x v="0"/>
    <n v="0"/>
  </r>
  <r>
    <d v="2022-05-30T00:00:00"/>
    <x v="2"/>
    <x v="4"/>
    <x v="1"/>
    <x v="0"/>
    <x v="18"/>
    <s v="Gastos Financieros"/>
    <n v="-40000"/>
    <x v="0"/>
    <x v="18"/>
    <x v="0"/>
    <x v="0"/>
    <x v="0"/>
    <n v="-40000"/>
    <x v="0"/>
    <n v="0"/>
    <x v="0"/>
    <n v="0"/>
  </r>
  <r>
    <d v="2022-06-01T00:00:00"/>
    <x v="2"/>
    <x v="5"/>
    <x v="0"/>
    <x v="4"/>
    <x v="3"/>
    <s v="Beca Fundadores AR (100%) JUN"/>
    <n v="160000"/>
    <x v="4"/>
    <x v="3"/>
    <x v="2"/>
    <x v="2"/>
    <x v="1"/>
    <n v="0"/>
    <x v="0"/>
    <n v="0"/>
    <x v="0"/>
    <n v="0"/>
  </r>
  <r>
    <d v="2022-06-01T00:00:00"/>
    <x v="2"/>
    <x v="5"/>
    <x v="0"/>
    <x v="4"/>
    <x v="3"/>
    <s v="Beca Fundadores AR (100%) JUN"/>
    <n v="160000"/>
    <x v="4"/>
    <x v="3"/>
    <x v="3"/>
    <x v="3"/>
    <x v="1"/>
    <n v="0"/>
    <x v="0"/>
    <n v="0"/>
    <x v="0"/>
    <n v="0"/>
  </r>
  <r>
    <d v="2022-06-01T00:00:00"/>
    <x v="2"/>
    <x v="5"/>
    <x v="0"/>
    <x v="4"/>
    <x v="3"/>
    <s v="Beca Fundadores AR (100%) JUN"/>
    <n v="160000"/>
    <x v="4"/>
    <x v="3"/>
    <x v="3"/>
    <x v="12"/>
    <x v="1"/>
    <n v="0"/>
    <x v="0"/>
    <n v="0"/>
    <x v="0"/>
    <n v="0"/>
  </r>
  <r>
    <d v="2022-06-01T00:00:00"/>
    <x v="2"/>
    <x v="5"/>
    <x v="0"/>
    <x v="4"/>
    <x v="3"/>
    <s v="Beca Fundadores AR (100%) JUN"/>
    <n v="160000"/>
    <x v="4"/>
    <x v="3"/>
    <x v="5"/>
    <x v="5"/>
    <x v="1"/>
    <n v="0"/>
    <x v="0"/>
    <n v="0"/>
    <x v="0"/>
    <n v="0"/>
  </r>
  <r>
    <d v="2022-06-01T00:00:00"/>
    <x v="2"/>
    <x v="5"/>
    <x v="0"/>
    <x v="4"/>
    <x v="3"/>
    <s v="Beca Fundadores AR (100%) JUN"/>
    <n v="160000"/>
    <x v="4"/>
    <x v="3"/>
    <x v="5"/>
    <x v="8"/>
    <x v="1"/>
    <n v="0"/>
    <x v="0"/>
    <n v="0"/>
    <x v="0"/>
    <n v="0"/>
  </r>
  <r>
    <d v="2022-06-01T00:00:00"/>
    <x v="2"/>
    <x v="5"/>
    <x v="0"/>
    <x v="0"/>
    <x v="3"/>
    <s v="Mensualidad FOR (80%) JUN"/>
    <n v="88000"/>
    <x v="0"/>
    <x v="3"/>
    <x v="15"/>
    <x v="20"/>
    <x v="0"/>
    <n v="88000"/>
    <x v="0"/>
    <n v="0"/>
    <x v="0"/>
    <n v="0"/>
  </r>
  <r>
    <d v="2022-06-01T00:00:00"/>
    <x v="2"/>
    <x v="5"/>
    <x v="0"/>
    <x v="4"/>
    <x v="3"/>
    <s v="Beca Hermandad (20%) JUN"/>
    <n v="22000"/>
    <x v="4"/>
    <x v="3"/>
    <x v="15"/>
    <x v="20"/>
    <x v="1"/>
    <n v="0"/>
    <x v="0"/>
    <n v="0"/>
    <x v="0"/>
    <n v="0"/>
  </r>
  <r>
    <d v="2022-06-01T00:00:00"/>
    <x v="2"/>
    <x v="5"/>
    <x v="0"/>
    <x v="0"/>
    <x v="3"/>
    <s v="Mensualidad AR (100%) JUN"/>
    <n v="160000"/>
    <x v="0"/>
    <x v="3"/>
    <x v="15"/>
    <x v="21"/>
    <x v="0"/>
    <n v="160000"/>
    <x v="0"/>
    <n v="0"/>
    <x v="0"/>
    <n v="0"/>
  </r>
  <r>
    <d v="2022-06-01T00:00:00"/>
    <x v="2"/>
    <x v="5"/>
    <x v="0"/>
    <x v="0"/>
    <x v="3"/>
    <s v="Mensualidad FOR (80%) JUN"/>
    <n v="88000"/>
    <x v="0"/>
    <x v="3"/>
    <x v="20"/>
    <x v="14"/>
    <x v="0"/>
    <n v="88000"/>
    <x v="0"/>
    <n v="0"/>
    <x v="0"/>
    <n v="0"/>
  </r>
  <r>
    <d v="2022-06-01T00:00:00"/>
    <x v="2"/>
    <x v="5"/>
    <x v="0"/>
    <x v="4"/>
    <x v="3"/>
    <s v="Beca Hermandad (20%) JUN"/>
    <n v="22000"/>
    <x v="4"/>
    <x v="3"/>
    <x v="20"/>
    <x v="14"/>
    <x v="1"/>
    <n v="0"/>
    <x v="0"/>
    <n v="0"/>
    <x v="0"/>
    <n v="0"/>
  </r>
  <r>
    <d v="2022-06-01T00:00:00"/>
    <x v="2"/>
    <x v="5"/>
    <x v="0"/>
    <x v="0"/>
    <x v="3"/>
    <s v="Mensualidad AR (100%) JUN"/>
    <n v="160000"/>
    <x v="0"/>
    <x v="3"/>
    <x v="20"/>
    <x v="13"/>
    <x v="0"/>
    <n v="160000"/>
    <x v="0"/>
    <n v="0"/>
    <x v="0"/>
    <n v="0"/>
  </r>
  <r>
    <d v="2022-06-01T00:00:00"/>
    <x v="2"/>
    <x v="5"/>
    <x v="0"/>
    <x v="0"/>
    <x v="3"/>
    <s v="Mensualidad FOR (80%) JUN"/>
    <n v="88000"/>
    <x v="0"/>
    <x v="3"/>
    <x v="25"/>
    <x v="32"/>
    <x v="0"/>
    <n v="88000"/>
    <x v="0"/>
    <n v="0"/>
    <x v="0"/>
    <n v="0"/>
  </r>
  <r>
    <d v="2022-06-01T00:00:00"/>
    <x v="2"/>
    <x v="5"/>
    <x v="0"/>
    <x v="4"/>
    <x v="3"/>
    <s v="Beca Hermandad (20%) JUN"/>
    <n v="22000"/>
    <x v="4"/>
    <x v="3"/>
    <x v="25"/>
    <x v="32"/>
    <x v="1"/>
    <n v="0"/>
    <x v="0"/>
    <n v="0"/>
    <x v="0"/>
    <n v="0"/>
  </r>
  <r>
    <d v="2022-06-01T00:00:00"/>
    <x v="2"/>
    <x v="5"/>
    <x v="0"/>
    <x v="0"/>
    <x v="3"/>
    <s v="Mensualidad AR (100%) JUN"/>
    <n v="160000"/>
    <x v="0"/>
    <x v="3"/>
    <x v="25"/>
    <x v="31"/>
    <x v="0"/>
    <n v="160000"/>
    <x v="0"/>
    <n v="0"/>
    <x v="0"/>
    <n v="0"/>
  </r>
  <r>
    <d v="2022-06-01T00:00:00"/>
    <x v="2"/>
    <x v="5"/>
    <x v="0"/>
    <x v="0"/>
    <x v="3"/>
    <s v="Mensualidad FOR (80%) JUN"/>
    <n v="88000"/>
    <x v="0"/>
    <x v="3"/>
    <x v="23"/>
    <x v="33"/>
    <x v="0"/>
    <n v="88000"/>
    <x v="0"/>
    <n v="0"/>
    <x v="0"/>
    <n v="0"/>
  </r>
  <r>
    <d v="2022-06-01T00:00:00"/>
    <x v="2"/>
    <x v="5"/>
    <x v="0"/>
    <x v="4"/>
    <x v="3"/>
    <s v="Beca Hermandad (20%) JUN"/>
    <n v="22000"/>
    <x v="4"/>
    <x v="3"/>
    <x v="23"/>
    <x v="33"/>
    <x v="1"/>
    <n v="0"/>
    <x v="0"/>
    <n v="0"/>
    <x v="0"/>
    <n v="0"/>
  </r>
  <r>
    <d v="2022-06-01T00:00:00"/>
    <x v="2"/>
    <x v="5"/>
    <x v="0"/>
    <x v="0"/>
    <x v="3"/>
    <s v="Mensualidad AR (100%) JUN"/>
    <n v="160000"/>
    <x v="0"/>
    <x v="3"/>
    <x v="23"/>
    <x v="29"/>
    <x v="0"/>
    <n v="160000"/>
    <x v="0"/>
    <n v="0"/>
    <x v="0"/>
    <n v="0"/>
  </r>
  <r>
    <d v="2022-06-01T00:00:00"/>
    <x v="2"/>
    <x v="5"/>
    <x v="0"/>
    <x v="0"/>
    <x v="3"/>
    <s v="Mensualidad AR (100%) JUN"/>
    <n v="160000"/>
    <x v="0"/>
    <x v="3"/>
    <x v="14"/>
    <x v="19"/>
    <x v="0"/>
    <n v="160000"/>
    <x v="0"/>
    <n v="0"/>
    <x v="0"/>
    <n v="0"/>
  </r>
  <r>
    <d v="2022-06-01T00:00:00"/>
    <x v="2"/>
    <x v="5"/>
    <x v="0"/>
    <x v="0"/>
    <x v="3"/>
    <s v="Mensualidad FOR (80%) JUN"/>
    <n v="88000"/>
    <x v="0"/>
    <x v="3"/>
    <x v="21"/>
    <x v="38"/>
    <x v="0"/>
    <n v="88000"/>
    <x v="0"/>
    <n v="0"/>
    <x v="0"/>
    <n v="0"/>
  </r>
  <r>
    <d v="2022-06-01T00:00:00"/>
    <x v="2"/>
    <x v="5"/>
    <x v="0"/>
    <x v="4"/>
    <x v="3"/>
    <s v="Beca Hermandad (20%) JUN"/>
    <n v="22000"/>
    <x v="4"/>
    <x v="3"/>
    <x v="21"/>
    <x v="38"/>
    <x v="1"/>
    <n v="0"/>
    <x v="0"/>
    <n v="0"/>
    <x v="0"/>
    <n v="0"/>
  </r>
  <r>
    <d v="2022-06-01T00:00:00"/>
    <x v="2"/>
    <x v="5"/>
    <x v="0"/>
    <x v="0"/>
    <x v="3"/>
    <s v="Mensualidad AR (100%) JUN"/>
    <n v="160000"/>
    <x v="0"/>
    <x v="3"/>
    <x v="21"/>
    <x v="27"/>
    <x v="0"/>
    <n v="160000"/>
    <x v="0"/>
    <n v="0"/>
    <x v="0"/>
    <n v="0"/>
  </r>
  <r>
    <d v="2022-06-01T00:00:00"/>
    <x v="2"/>
    <x v="5"/>
    <x v="0"/>
    <x v="0"/>
    <x v="3"/>
    <s v="Mensualidad FOR (100%) JUN"/>
    <n v="110000"/>
    <x v="0"/>
    <x v="3"/>
    <x v="9"/>
    <x v="10"/>
    <x v="0"/>
    <n v="110000"/>
    <x v="0"/>
    <n v="0"/>
    <x v="0"/>
    <n v="0"/>
  </r>
  <r>
    <d v="2022-06-01T00:00:00"/>
    <x v="2"/>
    <x v="5"/>
    <x v="0"/>
    <x v="0"/>
    <x v="3"/>
    <s v="Mensualidad FOR (100%) JUN"/>
    <n v="110000"/>
    <x v="0"/>
    <x v="3"/>
    <x v="32"/>
    <x v="42"/>
    <x v="0"/>
    <n v="110000"/>
    <x v="0"/>
    <n v="0"/>
    <x v="0"/>
    <n v="0"/>
  </r>
  <r>
    <d v="2022-06-01T00:00:00"/>
    <x v="2"/>
    <x v="5"/>
    <x v="0"/>
    <x v="0"/>
    <x v="3"/>
    <s v="Mensualidad FOR (100%) JUN"/>
    <n v="110000"/>
    <x v="0"/>
    <x v="3"/>
    <x v="33"/>
    <x v="43"/>
    <x v="0"/>
    <n v="110000"/>
    <x v="0"/>
    <n v="0"/>
    <x v="0"/>
    <n v="0"/>
  </r>
  <r>
    <d v="2022-06-01T00:00:00"/>
    <x v="2"/>
    <x v="5"/>
    <x v="0"/>
    <x v="0"/>
    <x v="3"/>
    <s v="Mensualidad AR (100%) JUN"/>
    <n v="160000"/>
    <x v="0"/>
    <x v="3"/>
    <x v="17"/>
    <x v="23"/>
    <x v="0"/>
    <n v="160000"/>
    <x v="0"/>
    <n v="0"/>
    <x v="0"/>
    <n v="0"/>
  </r>
  <r>
    <d v="2022-06-01T00:00:00"/>
    <x v="2"/>
    <x v="5"/>
    <x v="0"/>
    <x v="0"/>
    <x v="3"/>
    <s v="Mensualidad FOR (80%) JUN"/>
    <n v="88000"/>
    <x v="0"/>
    <x v="3"/>
    <x v="4"/>
    <x v="11"/>
    <x v="0"/>
    <n v="88000"/>
    <x v="0"/>
    <n v="0"/>
    <x v="0"/>
    <n v="0"/>
  </r>
  <r>
    <d v="2022-06-01T00:00:00"/>
    <x v="2"/>
    <x v="5"/>
    <x v="0"/>
    <x v="4"/>
    <x v="3"/>
    <s v="Beca Hermandad (20%) JUN"/>
    <n v="22000"/>
    <x v="4"/>
    <x v="3"/>
    <x v="4"/>
    <x v="11"/>
    <x v="1"/>
    <n v="0"/>
    <x v="0"/>
    <n v="0"/>
    <x v="0"/>
    <n v="0"/>
  </r>
  <r>
    <d v="2022-06-01T00:00:00"/>
    <x v="2"/>
    <x v="5"/>
    <x v="0"/>
    <x v="0"/>
    <x v="3"/>
    <s v="Mensualidad AR (100%) JUN"/>
    <n v="160000"/>
    <x v="0"/>
    <x v="3"/>
    <x v="4"/>
    <x v="4"/>
    <x v="0"/>
    <n v="160000"/>
    <x v="0"/>
    <n v="0"/>
    <x v="0"/>
    <n v="0"/>
  </r>
  <r>
    <d v="2022-06-01T00:00:00"/>
    <x v="2"/>
    <x v="5"/>
    <x v="0"/>
    <x v="0"/>
    <x v="3"/>
    <s v="Mensualidad AR (100%) JUN"/>
    <n v="160000"/>
    <x v="0"/>
    <x v="3"/>
    <x v="30"/>
    <x v="40"/>
    <x v="0"/>
    <n v="160000"/>
    <x v="0"/>
    <n v="0"/>
    <x v="0"/>
    <n v="0"/>
  </r>
  <r>
    <d v="2022-06-01T00:00:00"/>
    <x v="2"/>
    <x v="5"/>
    <x v="0"/>
    <x v="0"/>
    <x v="3"/>
    <s v="Mensualidad AR (100%) JUN"/>
    <n v="160000"/>
    <x v="0"/>
    <x v="3"/>
    <x v="12"/>
    <x v="16"/>
    <x v="0"/>
    <n v="160000"/>
    <x v="0"/>
    <n v="0"/>
    <x v="0"/>
    <n v="0"/>
  </r>
  <r>
    <d v="2022-06-01T00:00:00"/>
    <x v="2"/>
    <x v="5"/>
    <x v="0"/>
    <x v="0"/>
    <x v="17"/>
    <s v="Apoyo Pago Gimnasia JUN"/>
    <n v="25000"/>
    <x v="0"/>
    <x v="17"/>
    <x v="15"/>
    <x v="20"/>
    <x v="0"/>
    <n v="25000"/>
    <x v="0"/>
    <n v="0"/>
    <x v="0"/>
    <n v="0"/>
  </r>
  <r>
    <d v="2022-06-01T00:00:00"/>
    <x v="2"/>
    <x v="5"/>
    <x v="0"/>
    <x v="0"/>
    <x v="17"/>
    <s v="Apoyo Pago Gimnasia JUN"/>
    <n v="25000"/>
    <x v="0"/>
    <x v="17"/>
    <x v="15"/>
    <x v="21"/>
    <x v="0"/>
    <n v="25000"/>
    <x v="0"/>
    <n v="0"/>
    <x v="0"/>
    <n v="0"/>
  </r>
  <r>
    <d v="2022-06-01T00:00:00"/>
    <x v="2"/>
    <x v="5"/>
    <x v="0"/>
    <x v="0"/>
    <x v="17"/>
    <s v="Apoyo Pago Gimnasia JUN"/>
    <n v="25000"/>
    <x v="0"/>
    <x v="17"/>
    <x v="20"/>
    <x v="13"/>
    <x v="0"/>
    <n v="25000"/>
    <x v="0"/>
    <n v="0"/>
    <x v="0"/>
    <n v="0"/>
  </r>
  <r>
    <d v="2022-06-01T00:00:00"/>
    <x v="2"/>
    <x v="5"/>
    <x v="0"/>
    <x v="0"/>
    <x v="17"/>
    <s v="Apoyo Pago Gimnasia JUN"/>
    <n v="25000"/>
    <x v="0"/>
    <x v="17"/>
    <x v="20"/>
    <x v="14"/>
    <x v="0"/>
    <n v="25000"/>
    <x v="0"/>
    <n v="0"/>
    <x v="0"/>
    <n v="0"/>
  </r>
  <r>
    <d v="2022-06-01T00:00:00"/>
    <x v="2"/>
    <x v="5"/>
    <x v="0"/>
    <x v="0"/>
    <x v="17"/>
    <s v="Apoyo Pago Gimnasia JUN"/>
    <n v="25000"/>
    <x v="0"/>
    <x v="17"/>
    <x v="25"/>
    <x v="32"/>
    <x v="0"/>
    <n v="25000"/>
    <x v="0"/>
    <n v="0"/>
    <x v="0"/>
    <n v="0"/>
  </r>
  <r>
    <d v="2022-06-01T00:00:00"/>
    <x v="2"/>
    <x v="5"/>
    <x v="0"/>
    <x v="0"/>
    <x v="17"/>
    <s v="Apoyo Pago Gimnasia JUN"/>
    <n v="25000"/>
    <x v="0"/>
    <x v="17"/>
    <x v="23"/>
    <x v="33"/>
    <x v="0"/>
    <n v="25000"/>
    <x v="0"/>
    <n v="0"/>
    <x v="0"/>
    <n v="0"/>
  </r>
  <r>
    <d v="2022-06-01T00:00:00"/>
    <x v="2"/>
    <x v="5"/>
    <x v="0"/>
    <x v="0"/>
    <x v="17"/>
    <s v="Apoyo Pago Gimnasia JUN"/>
    <n v="25000"/>
    <x v="0"/>
    <x v="17"/>
    <x v="23"/>
    <x v="29"/>
    <x v="0"/>
    <n v="25000"/>
    <x v="0"/>
    <n v="0"/>
    <x v="0"/>
    <n v="0"/>
  </r>
  <r>
    <d v="2022-06-01T00:00:00"/>
    <x v="2"/>
    <x v="5"/>
    <x v="0"/>
    <x v="0"/>
    <x v="17"/>
    <s v="Apoyo Pago Gimnasia JUN"/>
    <n v="25000"/>
    <x v="0"/>
    <x v="17"/>
    <x v="14"/>
    <x v="19"/>
    <x v="0"/>
    <n v="25000"/>
    <x v="0"/>
    <n v="0"/>
    <x v="0"/>
    <n v="0"/>
  </r>
  <r>
    <d v="2022-06-01T00:00:00"/>
    <x v="2"/>
    <x v="5"/>
    <x v="0"/>
    <x v="0"/>
    <x v="17"/>
    <s v="Apoyo Pago Gimnasia JUN"/>
    <n v="25000"/>
    <x v="0"/>
    <x v="17"/>
    <x v="21"/>
    <x v="38"/>
    <x v="0"/>
    <n v="25000"/>
    <x v="0"/>
    <n v="0"/>
    <x v="0"/>
    <n v="0"/>
  </r>
  <r>
    <d v="2022-06-01T00:00:00"/>
    <x v="2"/>
    <x v="5"/>
    <x v="0"/>
    <x v="0"/>
    <x v="17"/>
    <s v="Apoyo Pago Gimnasia JUN"/>
    <n v="25000"/>
    <x v="0"/>
    <x v="17"/>
    <x v="21"/>
    <x v="27"/>
    <x v="0"/>
    <n v="25000"/>
    <x v="0"/>
    <n v="0"/>
    <x v="0"/>
    <n v="0"/>
  </r>
  <r>
    <d v="2022-06-01T00:00:00"/>
    <x v="2"/>
    <x v="5"/>
    <x v="0"/>
    <x v="0"/>
    <x v="17"/>
    <s v="Apoyo Pago Gimnasia JUN"/>
    <n v="25000"/>
    <x v="0"/>
    <x v="17"/>
    <x v="9"/>
    <x v="10"/>
    <x v="0"/>
    <n v="25000"/>
    <x v="0"/>
    <n v="0"/>
    <x v="0"/>
    <n v="0"/>
  </r>
  <r>
    <d v="2022-06-01T00:00:00"/>
    <x v="2"/>
    <x v="5"/>
    <x v="0"/>
    <x v="0"/>
    <x v="17"/>
    <s v="Apoyo Pago Gimnasia JUN"/>
    <n v="25000"/>
    <x v="0"/>
    <x v="17"/>
    <x v="32"/>
    <x v="42"/>
    <x v="0"/>
    <n v="25000"/>
    <x v="0"/>
    <n v="0"/>
    <x v="0"/>
    <n v="0"/>
  </r>
  <r>
    <d v="2022-06-01T00:00:00"/>
    <x v="2"/>
    <x v="5"/>
    <x v="0"/>
    <x v="0"/>
    <x v="17"/>
    <s v="Apoyo Pago Gimnasia JUN"/>
    <n v="25000"/>
    <x v="0"/>
    <x v="17"/>
    <x v="33"/>
    <x v="43"/>
    <x v="0"/>
    <n v="25000"/>
    <x v="0"/>
    <n v="0"/>
    <x v="0"/>
    <n v="0"/>
  </r>
  <r>
    <d v="2022-06-01T00:00:00"/>
    <x v="2"/>
    <x v="5"/>
    <x v="0"/>
    <x v="0"/>
    <x v="17"/>
    <s v="Apoyo Pago Gimnasia JUN"/>
    <n v="25000"/>
    <x v="0"/>
    <x v="17"/>
    <x v="17"/>
    <x v="23"/>
    <x v="0"/>
    <n v="25000"/>
    <x v="0"/>
    <n v="0"/>
    <x v="0"/>
    <n v="0"/>
  </r>
  <r>
    <d v="2022-06-01T00:00:00"/>
    <x v="2"/>
    <x v="5"/>
    <x v="0"/>
    <x v="0"/>
    <x v="17"/>
    <s v="Apoyo Pago Gimnasia JUN"/>
    <n v="25000"/>
    <x v="0"/>
    <x v="17"/>
    <x v="4"/>
    <x v="11"/>
    <x v="0"/>
    <n v="25000"/>
    <x v="0"/>
    <n v="0"/>
    <x v="0"/>
    <n v="0"/>
  </r>
  <r>
    <d v="2022-06-01T00:00:00"/>
    <x v="2"/>
    <x v="5"/>
    <x v="0"/>
    <x v="0"/>
    <x v="17"/>
    <s v="Apoyo Pago Gimnasia JUN"/>
    <n v="25000"/>
    <x v="0"/>
    <x v="17"/>
    <x v="4"/>
    <x v="4"/>
    <x v="0"/>
    <n v="25000"/>
    <x v="0"/>
    <n v="0"/>
    <x v="0"/>
    <n v="0"/>
  </r>
  <r>
    <d v="2022-06-01T00:00:00"/>
    <x v="2"/>
    <x v="5"/>
    <x v="0"/>
    <x v="0"/>
    <x v="17"/>
    <s v="Apoyo Pago Gimnasia JUN"/>
    <n v="25000"/>
    <x v="0"/>
    <x v="17"/>
    <x v="12"/>
    <x v="16"/>
    <x v="0"/>
    <n v="25000"/>
    <x v="0"/>
    <n v="0"/>
    <x v="0"/>
    <n v="0"/>
  </r>
  <r>
    <d v="2022-06-01T00:00:00"/>
    <x v="2"/>
    <x v="5"/>
    <x v="0"/>
    <x v="0"/>
    <x v="17"/>
    <s v="Apoyo Pago Gimnasia JUN"/>
    <n v="25000"/>
    <x v="0"/>
    <x v="17"/>
    <x v="2"/>
    <x v="2"/>
    <x v="0"/>
    <n v="25000"/>
    <x v="0"/>
    <n v="0"/>
    <x v="0"/>
    <n v="0"/>
  </r>
  <r>
    <d v="2022-06-01T00:00:00"/>
    <x v="2"/>
    <x v="5"/>
    <x v="0"/>
    <x v="0"/>
    <x v="17"/>
    <s v="Apoyo Pago Gimnasia JUN"/>
    <n v="25000"/>
    <x v="0"/>
    <x v="17"/>
    <x v="5"/>
    <x v="5"/>
    <x v="0"/>
    <n v="25000"/>
    <x v="0"/>
    <n v="0"/>
    <x v="0"/>
    <n v="0"/>
  </r>
  <r>
    <d v="2022-06-08T00:00:00"/>
    <x v="2"/>
    <x v="5"/>
    <x v="1"/>
    <x v="0"/>
    <x v="21"/>
    <s v="Refrigerios InterClubes Infantil"/>
    <n v="-300000"/>
    <x v="0"/>
    <x v="21"/>
    <x v="0"/>
    <x v="0"/>
    <x v="0"/>
    <n v="-300000"/>
    <x v="0"/>
    <n v="0"/>
    <x v="0"/>
    <n v="0"/>
  </r>
  <r>
    <d v="2022-06-08T00:00:00"/>
    <x v="2"/>
    <x v="5"/>
    <x v="1"/>
    <x v="0"/>
    <x v="21"/>
    <s v="Hidratacion InterClubes Infantil"/>
    <n v="-50000"/>
    <x v="0"/>
    <x v="21"/>
    <x v="0"/>
    <x v="0"/>
    <x v="0"/>
    <n v="-50000"/>
    <x v="0"/>
    <n v="0"/>
    <x v="0"/>
    <n v="0"/>
  </r>
  <r>
    <d v="2022-06-08T00:00:00"/>
    <x v="2"/>
    <x v="5"/>
    <x v="1"/>
    <x v="0"/>
    <x v="13"/>
    <s v="Apoyo Entrenador"/>
    <n v="-400000"/>
    <x v="0"/>
    <x v="13"/>
    <x v="0"/>
    <x v="0"/>
    <x v="0"/>
    <n v="-400000"/>
    <x v="0"/>
    <n v="0"/>
    <x v="0"/>
    <n v="0"/>
  </r>
  <r>
    <d v="2022-06-28T00:00:00"/>
    <x v="2"/>
    <x v="5"/>
    <x v="1"/>
    <x v="0"/>
    <x v="21"/>
    <s v="Refrigerios Festival Novatos"/>
    <n v="-120000"/>
    <x v="0"/>
    <x v="21"/>
    <x v="0"/>
    <x v="0"/>
    <x v="0"/>
    <n v="-120000"/>
    <x v="0"/>
    <n v="0"/>
    <x v="0"/>
    <n v="0"/>
  </r>
  <r>
    <d v="2022-06-30T00:00:00"/>
    <x v="2"/>
    <x v="5"/>
    <x v="1"/>
    <x v="0"/>
    <x v="7"/>
    <s v="Pago Nomina JUN"/>
    <n v="-650000"/>
    <x v="0"/>
    <x v="7"/>
    <x v="16"/>
    <x v="22"/>
    <x v="0"/>
    <n v="-650000"/>
    <x v="0"/>
    <n v="0"/>
    <x v="0"/>
    <n v="0"/>
  </r>
  <r>
    <d v="2022-06-30T00:00:00"/>
    <x v="2"/>
    <x v="5"/>
    <x v="1"/>
    <x v="0"/>
    <x v="7"/>
    <s v="Pago Nomina JUN"/>
    <n v="-1200000"/>
    <x v="0"/>
    <x v="7"/>
    <x v="24"/>
    <x v="30"/>
    <x v="0"/>
    <n v="-1200000"/>
    <x v="0"/>
    <n v="0"/>
    <x v="0"/>
    <n v="0"/>
  </r>
  <r>
    <d v="2022-06-30T00:00:00"/>
    <x v="2"/>
    <x v="5"/>
    <x v="1"/>
    <x v="0"/>
    <x v="7"/>
    <s v="Pago Nomina JUN"/>
    <n v="-300000"/>
    <x v="0"/>
    <x v="7"/>
    <x v="31"/>
    <x v="41"/>
    <x v="0"/>
    <n v="-300000"/>
    <x v="0"/>
    <n v="0"/>
    <x v="0"/>
    <n v="0"/>
  </r>
  <r>
    <d v="2022-06-30T00:00:00"/>
    <x v="2"/>
    <x v="5"/>
    <x v="0"/>
    <x v="0"/>
    <x v="9"/>
    <s v="Pantaloneta de Baño Hombre"/>
    <n v="52000"/>
    <x v="0"/>
    <x v="9"/>
    <x v="17"/>
    <x v="23"/>
    <x v="0"/>
    <n v="52000"/>
    <x v="0"/>
    <n v="0"/>
    <x v="0"/>
    <n v="0"/>
  </r>
  <r>
    <d v="2022-06-30T00:00:00"/>
    <x v="2"/>
    <x v="5"/>
    <x v="1"/>
    <x v="0"/>
    <x v="18"/>
    <s v="Gastos Financieros"/>
    <n v="-15000"/>
    <x v="0"/>
    <x v="18"/>
    <x v="0"/>
    <x v="0"/>
    <x v="0"/>
    <n v="-15000"/>
    <x v="0"/>
    <n v="0"/>
    <x v="0"/>
    <n v="0"/>
  </r>
  <r>
    <d v="2022-06-30T00:00:00"/>
    <x v="2"/>
    <x v="5"/>
    <x v="1"/>
    <x v="0"/>
    <x v="21"/>
    <s v="Pago Inscripcion InterClubes Infantil"/>
    <n v="-160000"/>
    <x v="0"/>
    <x v="21"/>
    <x v="0"/>
    <x v="0"/>
    <x v="0"/>
    <n v="-160000"/>
    <x v="0"/>
    <n v="0"/>
    <x v="0"/>
    <n v="0"/>
  </r>
  <r>
    <d v="2022-06-30T00:00:00"/>
    <x v="2"/>
    <x v="5"/>
    <x v="1"/>
    <x v="0"/>
    <x v="21"/>
    <s v="Pago Pruebas 6 Atletas InterClubes Infantil"/>
    <n v="-840000"/>
    <x v="0"/>
    <x v="21"/>
    <x v="0"/>
    <x v="0"/>
    <x v="0"/>
    <n v="-840000"/>
    <x v="0"/>
    <n v="0"/>
    <x v="0"/>
    <n v="0"/>
  </r>
  <r>
    <d v="2022-06-30T00:00:00"/>
    <x v="2"/>
    <x v="5"/>
    <x v="0"/>
    <x v="0"/>
    <x v="22"/>
    <s v="Pago de Pruebas InterClubes Infantil 2022"/>
    <n v="120000"/>
    <x v="0"/>
    <x v="22"/>
    <x v="5"/>
    <x v="5"/>
    <x v="0"/>
    <n v="120000"/>
    <x v="0"/>
    <n v="0"/>
    <x v="0"/>
    <n v="0"/>
  </r>
  <r>
    <d v="2022-06-30T00:00:00"/>
    <x v="2"/>
    <x v="5"/>
    <x v="0"/>
    <x v="0"/>
    <x v="22"/>
    <s v="Pago de Pruebas InterClubes Infantil 2022"/>
    <n v="120000"/>
    <x v="0"/>
    <x v="22"/>
    <x v="23"/>
    <x v="29"/>
    <x v="0"/>
    <n v="120000"/>
    <x v="0"/>
    <n v="0"/>
    <x v="0"/>
    <n v="0"/>
  </r>
  <r>
    <d v="2022-06-30T00:00:00"/>
    <x v="2"/>
    <x v="5"/>
    <x v="0"/>
    <x v="0"/>
    <x v="22"/>
    <s v="Pago de Pruebas InterClubes Infantil 2022"/>
    <n v="120000"/>
    <x v="0"/>
    <x v="22"/>
    <x v="20"/>
    <x v="13"/>
    <x v="0"/>
    <n v="120000"/>
    <x v="0"/>
    <n v="0"/>
    <x v="0"/>
    <n v="0"/>
  </r>
  <r>
    <d v="2022-06-30T00:00:00"/>
    <x v="2"/>
    <x v="5"/>
    <x v="0"/>
    <x v="0"/>
    <x v="22"/>
    <s v="Pago de Pruebas InterClubes Infantil 2022"/>
    <n v="120000"/>
    <x v="0"/>
    <x v="22"/>
    <x v="21"/>
    <x v="27"/>
    <x v="0"/>
    <n v="120000"/>
    <x v="0"/>
    <n v="0"/>
    <x v="0"/>
    <n v="0"/>
  </r>
  <r>
    <d v="2022-06-30T00:00:00"/>
    <x v="2"/>
    <x v="5"/>
    <x v="0"/>
    <x v="0"/>
    <x v="22"/>
    <s v="Pago de Pruebas InterClubes Infantil 2022"/>
    <n v="120000"/>
    <x v="0"/>
    <x v="22"/>
    <x v="12"/>
    <x v="16"/>
    <x v="0"/>
    <n v="120000"/>
    <x v="0"/>
    <n v="0"/>
    <x v="0"/>
    <n v="0"/>
  </r>
  <r>
    <d v="2022-06-30T00:00:00"/>
    <x v="2"/>
    <x v="5"/>
    <x v="0"/>
    <x v="3"/>
    <x v="22"/>
    <s v="Pago de Pruebas InterClubes Infantil 2022"/>
    <n v="120000"/>
    <x v="3"/>
    <x v="22"/>
    <x v="17"/>
    <x v="23"/>
    <x v="1"/>
    <n v="0"/>
    <x v="1"/>
    <n v="120000"/>
    <x v="0"/>
    <n v="0"/>
  </r>
  <r>
    <d v="2022-06-30T00:00:00"/>
    <x v="2"/>
    <x v="5"/>
    <x v="0"/>
    <x v="0"/>
    <x v="22"/>
    <s v="Pago de Pruebas InterClubes Infantil 2022"/>
    <n v="120000"/>
    <x v="0"/>
    <x v="22"/>
    <x v="4"/>
    <x v="4"/>
    <x v="0"/>
    <n v="120000"/>
    <x v="0"/>
    <n v="0"/>
    <x v="0"/>
    <n v="0"/>
  </r>
  <r>
    <d v="2022-07-01T00:00:00"/>
    <x v="2"/>
    <x v="6"/>
    <x v="0"/>
    <x v="4"/>
    <x v="3"/>
    <s v="Beca Fundadores AR (100%) JUL"/>
    <n v="160000"/>
    <x v="4"/>
    <x v="3"/>
    <x v="2"/>
    <x v="2"/>
    <x v="1"/>
    <n v="0"/>
    <x v="0"/>
    <n v="0"/>
    <x v="0"/>
    <n v="0"/>
  </r>
  <r>
    <d v="2022-07-01T00:00:00"/>
    <x v="2"/>
    <x v="6"/>
    <x v="0"/>
    <x v="4"/>
    <x v="3"/>
    <s v="Beca Fundadores AR (100%) JUL"/>
    <n v="160000"/>
    <x v="4"/>
    <x v="3"/>
    <x v="3"/>
    <x v="3"/>
    <x v="1"/>
    <n v="0"/>
    <x v="0"/>
    <n v="0"/>
    <x v="0"/>
    <n v="0"/>
  </r>
  <r>
    <d v="2022-07-01T00:00:00"/>
    <x v="2"/>
    <x v="6"/>
    <x v="0"/>
    <x v="4"/>
    <x v="3"/>
    <s v="Beca Fundadores AR (100%) JUL"/>
    <n v="160000"/>
    <x v="4"/>
    <x v="3"/>
    <x v="3"/>
    <x v="12"/>
    <x v="1"/>
    <n v="0"/>
    <x v="0"/>
    <n v="0"/>
    <x v="0"/>
    <n v="0"/>
  </r>
  <r>
    <d v="2022-07-01T00:00:00"/>
    <x v="2"/>
    <x v="6"/>
    <x v="0"/>
    <x v="4"/>
    <x v="3"/>
    <s v="Beca Fundadores AR (100%) JUL"/>
    <n v="160000"/>
    <x v="4"/>
    <x v="3"/>
    <x v="5"/>
    <x v="5"/>
    <x v="1"/>
    <n v="0"/>
    <x v="0"/>
    <n v="0"/>
    <x v="0"/>
    <n v="0"/>
  </r>
  <r>
    <d v="2022-07-01T00:00:00"/>
    <x v="2"/>
    <x v="6"/>
    <x v="0"/>
    <x v="4"/>
    <x v="3"/>
    <s v="Beca Fundadores AR (100%) JUL"/>
    <n v="160000"/>
    <x v="4"/>
    <x v="3"/>
    <x v="5"/>
    <x v="8"/>
    <x v="1"/>
    <n v="0"/>
    <x v="0"/>
    <n v="0"/>
    <x v="0"/>
    <n v="0"/>
  </r>
  <r>
    <d v="2022-07-01T00:00:00"/>
    <x v="2"/>
    <x v="6"/>
    <x v="0"/>
    <x v="0"/>
    <x v="3"/>
    <s v="Mensualidad FOR (80%) JUL"/>
    <n v="88000"/>
    <x v="0"/>
    <x v="3"/>
    <x v="15"/>
    <x v="20"/>
    <x v="0"/>
    <n v="88000"/>
    <x v="0"/>
    <n v="0"/>
    <x v="0"/>
    <n v="0"/>
  </r>
  <r>
    <d v="2022-07-01T00:00:00"/>
    <x v="2"/>
    <x v="6"/>
    <x v="0"/>
    <x v="4"/>
    <x v="3"/>
    <s v="Beca Hermandad (20%) JUL"/>
    <n v="22000"/>
    <x v="4"/>
    <x v="3"/>
    <x v="15"/>
    <x v="20"/>
    <x v="1"/>
    <n v="0"/>
    <x v="0"/>
    <n v="0"/>
    <x v="0"/>
    <n v="0"/>
  </r>
  <r>
    <d v="2022-07-01T00:00:00"/>
    <x v="2"/>
    <x v="6"/>
    <x v="0"/>
    <x v="0"/>
    <x v="3"/>
    <s v="Mensualidad AR (100%) JUL"/>
    <n v="160000"/>
    <x v="0"/>
    <x v="3"/>
    <x v="15"/>
    <x v="21"/>
    <x v="0"/>
    <n v="160000"/>
    <x v="0"/>
    <n v="0"/>
    <x v="0"/>
    <n v="0"/>
  </r>
  <r>
    <d v="2022-07-01T00:00:00"/>
    <x v="2"/>
    <x v="6"/>
    <x v="0"/>
    <x v="0"/>
    <x v="3"/>
    <s v="Mensualidad FOR (80%) JUL"/>
    <n v="88000"/>
    <x v="0"/>
    <x v="3"/>
    <x v="20"/>
    <x v="14"/>
    <x v="0"/>
    <n v="88000"/>
    <x v="0"/>
    <n v="0"/>
    <x v="0"/>
    <n v="0"/>
  </r>
  <r>
    <d v="2022-07-01T00:00:00"/>
    <x v="2"/>
    <x v="6"/>
    <x v="0"/>
    <x v="4"/>
    <x v="3"/>
    <s v="Beca Hermandad (20%) JUL"/>
    <n v="22000"/>
    <x v="4"/>
    <x v="3"/>
    <x v="20"/>
    <x v="14"/>
    <x v="1"/>
    <n v="0"/>
    <x v="0"/>
    <n v="0"/>
    <x v="0"/>
    <n v="0"/>
  </r>
  <r>
    <d v="2022-07-01T00:00:00"/>
    <x v="2"/>
    <x v="6"/>
    <x v="0"/>
    <x v="0"/>
    <x v="3"/>
    <s v="Mensualidad AR (100%) JUL"/>
    <n v="160000"/>
    <x v="0"/>
    <x v="3"/>
    <x v="20"/>
    <x v="13"/>
    <x v="0"/>
    <n v="160000"/>
    <x v="0"/>
    <n v="0"/>
    <x v="0"/>
    <n v="0"/>
  </r>
  <r>
    <d v="2022-07-01T00:00:00"/>
    <x v="2"/>
    <x v="6"/>
    <x v="0"/>
    <x v="0"/>
    <x v="3"/>
    <s v="Mensualidad FOR (50%) JUL"/>
    <n v="55000"/>
    <x v="0"/>
    <x v="3"/>
    <x v="25"/>
    <x v="32"/>
    <x v="0"/>
    <n v="55000"/>
    <x v="0"/>
    <n v="0"/>
    <x v="0"/>
    <n v="0"/>
  </r>
  <r>
    <d v="2022-07-01T00:00:00"/>
    <x v="2"/>
    <x v="6"/>
    <x v="0"/>
    <x v="4"/>
    <x v="3"/>
    <s v="Excusa (50%) JUL"/>
    <n v="55000"/>
    <x v="4"/>
    <x v="3"/>
    <x v="25"/>
    <x v="32"/>
    <x v="1"/>
    <n v="0"/>
    <x v="0"/>
    <n v="0"/>
    <x v="0"/>
    <n v="0"/>
  </r>
  <r>
    <d v="2022-07-01T00:00:00"/>
    <x v="2"/>
    <x v="6"/>
    <x v="0"/>
    <x v="0"/>
    <x v="3"/>
    <s v="Mensualidad AR (100%) JUL"/>
    <n v="160000"/>
    <x v="0"/>
    <x v="3"/>
    <x v="25"/>
    <x v="31"/>
    <x v="0"/>
    <n v="160000"/>
    <x v="0"/>
    <n v="0"/>
    <x v="0"/>
    <n v="0"/>
  </r>
  <r>
    <d v="2022-07-01T00:00:00"/>
    <x v="2"/>
    <x v="6"/>
    <x v="0"/>
    <x v="0"/>
    <x v="3"/>
    <s v="Mensualidad FOR (80%) JUL"/>
    <n v="88000"/>
    <x v="0"/>
    <x v="3"/>
    <x v="23"/>
    <x v="33"/>
    <x v="0"/>
    <n v="88000"/>
    <x v="0"/>
    <n v="0"/>
    <x v="0"/>
    <n v="0"/>
  </r>
  <r>
    <d v="2022-07-01T00:00:00"/>
    <x v="2"/>
    <x v="6"/>
    <x v="0"/>
    <x v="4"/>
    <x v="3"/>
    <s v="Beca Hermandad (20%) JUL"/>
    <n v="22000"/>
    <x v="4"/>
    <x v="3"/>
    <x v="23"/>
    <x v="33"/>
    <x v="1"/>
    <n v="0"/>
    <x v="0"/>
    <n v="0"/>
    <x v="0"/>
    <n v="0"/>
  </r>
  <r>
    <d v="2022-07-01T00:00:00"/>
    <x v="2"/>
    <x v="6"/>
    <x v="0"/>
    <x v="0"/>
    <x v="3"/>
    <s v="Mensualidad AR (100%) JUL"/>
    <n v="160000"/>
    <x v="0"/>
    <x v="3"/>
    <x v="23"/>
    <x v="29"/>
    <x v="0"/>
    <n v="160000"/>
    <x v="0"/>
    <n v="0"/>
    <x v="0"/>
    <n v="0"/>
  </r>
  <r>
    <d v="2022-07-01T00:00:00"/>
    <x v="2"/>
    <x v="6"/>
    <x v="0"/>
    <x v="0"/>
    <x v="3"/>
    <s v="Mensualidad AR (100%) JUL"/>
    <n v="160000"/>
    <x v="0"/>
    <x v="3"/>
    <x v="14"/>
    <x v="19"/>
    <x v="0"/>
    <n v="160000"/>
    <x v="0"/>
    <n v="0"/>
    <x v="0"/>
    <n v="0"/>
  </r>
  <r>
    <d v="2022-07-01T00:00:00"/>
    <x v="2"/>
    <x v="6"/>
    <x v="0"/>
    <x v="0"/>
    <x v="3"/>
    <s v="Mensualidad FOR (80%) JUL"/>
    <n v="88000"/>
    <x v="0"/>
    <x v="3"/>
    <x v="21"/>
    <x v="38"/>
    <x v="0"/>
    <n v="88000"/>
    <x v="0"/>
    <n v="0"/>
    <x v="0"/>
    <n v="0"/>
  </r>
  <r>
    <d v="2022-07-01T00:00:00"/>
    <x v="2"/>
    <x v="6"/>
    <x v="0"/>
    <x v="4"/>
    <x v="3"/>
    <s v="Beca Hermandad (20%) JUL"/>
    <n v="22000"/>
    <x v="4"/>
    <x v="3"/>
    <x v="21"/>
    <x v="38"/>
    <x v="1"/>
    <n v="0"/>
    <x v="0"/>
    <n v="0"/>
    <x v="0"/>
    <n v="0"/>
  </r>
  <r>
    <d v="2022-07-01T00:00:00"/>
    <x v="2"/>
    <x v="6"/>
    <x v="0"/>
    <x v="0"/>
    <x v="3"/>
    <s v="Mensualidad AR (100%) JUL"/>
    <n v="160000"/>
    <x v="0"/>
    <x v="3"/>
    <x v="21"/>
    <x v="27"/>
    <x v="0"/>
    <n v="160000"/>
    <x v="0"/>
    <n v="0"/>
    <x v="0"/>
    <n v="0"/>
  </r>
  <r>
    <d v="2022-07-01T00:00:00"/>
    <x v="2"/>
    <x v="6"/>
    <x v="0"/>
    <x v="0"/>
    <x v="3"/>
    <s v="Mensualidad FOR (100%) JUL"/>
    <n v="110000"/>
    <x v="0"/>
    <x v="3"/>
    <x v="9"/>
    <x v="10"/>
    <x v="0"/>
    <n v="110000"/>
    <x v="0"/>
    <n v="0"/>
    <x v="0"/>
    <n v="0"/>
  </r>
  <r>
    <d v="2022-07-01T00:00:00"/>
    <x v="2"/>
    <x v="6"/>
    <x v="0"/>
    <x v="0"/>
    <x v="3"/>
    <s v="Mensualidad FOR (100%) JUL"/>
    <n v="110000"/>
    <x v="0"/>
    <x v="3"/>
    <x v="32"/>
    <x v="42"/>
    <x v="0"/>
    <n v="110000"/>
    <x v="0"/>
    <n v="0"/>
    <x v="0"/>
    <n v="0"/>
  </r>
  <r>
    <d v="2022-07-01T00:00:00"/>
    <x v="2"/>
    <x v="6"/>
    <x v="0"/>
    <x v="0"/>
    <x v="3"/>
    <s v="Mensualidad FOR (100%) JUL"/>
    <n v="110000"/>
    <x v="0"/>
    <x v="3"/>
    <x v="33"/>
    <x v="43"/>
    <x v="0"/>
    <n v="110000"/>
    <x v="0"/>
    <n v="0"/>
    <x v="0"/>
    <n v="0"/>
  </r>
  <r>
    <d v="2022-07-01T00:00:00"/>
    <x v="2"/>
    <x v="6"/>
    <x v="0"/>
    <x v="0"/>
    <x v="3"/>
    <s v="Mensualidad AR (100%) JUL"/>
    <n v="160000"/>
    <x v="0"/>
    <x v="3"/>
    <x v="17"/>
    <x v="23"/>
    <x v="0"/>
    <n v="160000"/>
    <x v="0"/>
    <n v="0"/>
    <x v="0"/>
    <n v="0"/>
  </r>
  <r>
    <d v="2022-07-01T00:00:00"/>
    <x v="2"/>
    <x v="6"/>
    <x v="0"/>
    <x v="0"/>
    <x v="3"/>
    <s v="Mensualidad FOR (80%) JUL"/>
    <n v="88000"/>
    <x v="0"/>
    <x v="3"/>
    <x v="4"/>
    <x v="11"/>
    <x v="0"/>
    <n v="88000"/>
    <x v="0"/>
    <n v="0"/>
    <x v="0"/>
    <n v="0"/>
  </r>
  <r>
    <d v="2022-07-01T00:00:00"/>
    <x v="2"/>
    <x v="6"/>
    <x v="0"/>
    <x v="4"/>
    <x v="3"/>
    <s v="Beca Hermandad (20%) JUL"/>
    <n v="22000"/>
    <x v="4"/>
    <x v="3"/>
    <x v="4"/>
    <x v="11"/>
    <x v="1"/>
    <n v="0"/>
    <x v="0"/>
    <n v="0"/>
    <x v="0"/>
    <n v="0"/>
  </r>
  <r>
    <d v="2022-07-01T00:00:00"/>
    <x v="2"/>
    <x v="6"/>
    <x v="0"/>
    <x v="0"/>
    <x v="3"/>
    <s v="Mensualidad AR (100%) JUL"/>
    <n v="160000"/>
    <x v="0"/>
    <x v="3"/>
    <x v="4"/>
    <x v="4"/>
    <x v="0"/>
    <n v="160000"/>
    <x v="0"/>
    <n v="0"/>
    <x v="0"/>
    <n v="0"/>
  </r>
  <r>
    <d v="2022-07-01T00:00:00"/>
    <x v="2"/>
    <x v="6"/>
    <x v="0"/>
    <x v="0"/>
    <x v="3"/>
    <s v="Mensualidad AR (100%) JUL"/>
    <n v="160000"/>
    <x v="0"/>
    <x v="3"/>
    <x v="30"/>
    <x v="40"/>
    <x v="0"/>
    <n v="160000"/>
    <x v="0"/>
    <n v="0"/>
    <x v="0"/>
    <n v="0"/>
  </r>
  <r>
    <d v="2022-07-01T00:00:00"/>
    <x v="2"/>
    <x v="6"/>
    <x v="0"/>
    <x v="0"/>
    <x v="3"/>
    <s v="Mensualidad AR (100%) JUL"/>
    <n v="160000"/>
    <x v="0"/>
    <x v="3"/>
    <x v="12"/>
    <x v="16"/>
    <x v="0"/>
    <n v="160000"/>
    <x v="0"/>
    <n v="0"/>
    <x v="0"/>
    <n v="0"/>
  </r>
  <r>
    <d v="2022-07-01T00:00:00"/>
    <x v="2"/>
    <x v="6"/>
    <x v="0"/>
    <x v="0"/>
    <x v="17"/>
    <s v="Apoyo Pago Gimnasia JUL"/>
    <n v="25000"/>
    <x v="0"/>
    <x v="17"/>
    <x v="15"/>
    <x v="20"/>
    <x v="0"/>
    <n v="25000"/>
    <x v="0"/>
    <n v="0"/>
    <x v="0"/>
    <n v="0"/>
  </r>
  <r>
    <d v="2022-07-01T00:00:00"/>
    <x v="2"/>
    <x v="6"/>
    <x v="0"/>
    <x v="0"/>
    <x v="17"/>
    <s v="Apoyo Pago Gimnasia JUL"/>
    <n v="25000"/>
    <x v="0"/>
    <x v="17"/>
    <x v="15"/>
    <x v="21"/>
    <x v="0"/>
    <n v="25000"/>
    <x v="0"/>
    <n v="0"/>
    <x v="0"/>
    <n v="0"/>
  </r>
  <r>
    <d v="2022-07-01T00:00:00"/>
    <x v="2"/>
    <x v="6"/>
    <x v="0"/>
    <x v="0"/>
    <x v="17"/>
    <s v="Apoyo Pago Gimnasia JUL"/>
    <n v="25000"/>
    <x v="0"/>
    <x v="17"/>
    <x v="20"/>
    <x v="13"/>
    <x v="0"/>
    <n v="25000"/>
    <x v="0"/>
    <n v="0"/>
    <x v="0"/>
    <n v="0"/>
  </r>
  <r>
    <d v="2022-07-01T00:00:00"/>
    <x v="2"/>
    <x v="6"/>
    <x v="0"/>
    <x v="0"/>
    <x v="17"/>
    <s v="Apoyo Pago Gimnasia JUL"/>
    <n v="25000"/>
    <x v="0"/>
    <x v="17"/>
    <x v="20"/>
    <x v="14"/>
    <x v="0"/>
    <n v="25000"/>
    <x v="0"/>
    <n v="0"/>
    <x v="0"/>
    <n v="0"/>
  </r>
  <r>
    <d v="2022-07-01T00:00:00"/>
    <x v="2"/>
    <x v="6"/>
    <x v="0"/>
    <x v="0"/>
    <x v="17"/>
    <s v="Apoyo Pago Gimnasia JUL"/>
    <n v="25000"/>
    <x v="0"/>
    <x v="17"/>
    <x v="25"/>
    <x v="32"/>
    <x v="0"/>
    <n v="25000"/>
    <x v="0"/>
    <n v="0"/>
    <x v="0"/>
    <n v="0"/>
  </r>
  <r>
    <d v="2022-07-01T00:00:00"/>
    <x v="2"/>
    <x v="6"/>
    <x v="0"/>
    <x v="0"/>
    <x v="17"/>
    <s v="Apoyo Pago Gimnasia JUL"/>
    <n v="25000"/>
    <x v="0"/>
    <x v="17"/>
    <x v="23"/>
    <x v="33"/>
    <x v="0"/>
    <n v="25000"/>
    <x v="0"/>
    <n v="0"/>
    <x v="0"/>
    <n v="0"/>
  </r>
  <r>
    <d v="2022-07-01T00:00:00"/>
    <x v="2"/>
    <x v="6"/>
    <x v="0"/>
    <x v="0"/>
    <x v="17"/>
    <s v="Apoyo Pago Gimnasia JUL"/>
    <n v="25000"/>
    <x v="0"/>
    <x v="17"/>
    <x v="23"/>
    <x v="29"/>
    <x v="0"/>
    <n v="25000"/>
    <x v="0"/>
    <n v="0"/>
    <x v="0"/>
    <n v="0"/>
  </r>
  <r>
    <d v="2022-07-01T00:00:00"/>
    <x v="2"/>
    <x v="6"/>
    <x v="0"/>
    <x v="0"/>
    <x v="17"/>
    <s v="Apoyo Pago Gimnasia JUL"/>
    <n v="25000"/>
    <x v="0"/>
    <x v="17"/>
    <x v="14"/>
    <x v="19"/>
    <x v="0"/>
    <n v="25000"/>
    <x v="0"/>
    <n v="0"/>
    <x v="0"/>
    <n v="0"/>
  </r>
  <r>
    <d v="2022-07-01T00:00:00"/>
    <x v="2"/>
    <x v="6"/>
    <x v="0"/>
    <x v="0"/>
    <x v="17"/>
    <s v="Apoyo Pago Gimnasia JUL"/>
    <n v="25000"/>
    <x v="0"/>
    <x v="17"/>
    <x v="21"/>
    <x v="38"/>
    <x v="0"/>
    <n v="25000"/>
    <x v="0"/>
    <n v="0"/>
    <x v="0"/>
    <n v="0"/>
  </r>
  <r>
    <d v="2022-07-01T00:00:00"/>
    <x v="2"/>
    <x v="6"/>
    <x v="0"/>
    <x v="0"/>
    <x v="17"/>
    <s v="Apoyo Pago Gimnasia JUL"/>
    <n v="25000"/>
    <x v="0"/>
    <x v="17"/>
    <x v="21"/>
    <x v="27"/>
    <x v="0"/>
    <n v="25000"/>
    <x v="0"/>
    <n v="0"/>
    <x v="0"/>
    <n v="0"/>
  </r>
  <r>
    <d v="2022-07-01T00:00:00"/>
    <x v="2"/>
    <x v="6"/>
    <x v="0"/>
    <x v="0"/>
    <x v="17"/>
    <s v="Apoyo Pago Gimnasia JUL"/>
    <n v="25000"/>
    <x v="0"/>
    <x v="17"/>
    <x v="9"/>
    <x v="10"/>
    <x v="0"/>
    <n v="25000"/>
    <x v="0"/>
    <n v="0"/>
    <x v="0"/>
    <n v="0"/>
  </r>
  <r>
    <d v="2022-07-01T00:00:00"/>
    <x v="2"/>
    <x v="6"/>
    <x v="0"/>
    <x v="0"/>
    <x v="17"/>
    <s v="Apoyo Pago Gimnasia JUL"/>
    <n v="25000"/>
    <x v="0"/>
    <x v="17"/>
    <x v="32"/>
    <x v="42"/>
    <x v="0"/>
    <n v="25000"/>
    <x v="0"/>
    <n v="0"/>
    <x v="0"/>
    <n v="0"/>
  </r>
  <r>
    <d v="2022-07-01T00:00:00"/>
    <x v="2"/>
    <x v="6"/>
    <x v="0"/>
    <x v="0"/>
    <x v="17"/>
    <s v="Apoyo Pago Gimnasia JUL"/>
    <n v="25000"/>
    <x v="0"/>
    <x v="17"/>
    <x v="33"/>
    <x v="43"/>
    <x v="0"/>
    <n v="25000"/>
    <x v="0"/>
    <n v="0"/>
    <x v="0"/>
    <n v="0"/>
  </r>
  <r>
    <d v="2022-07-01T00:00:00"/>
    <x v="2"/>
    <x v="6"/>
    <x v="0"/>
    <x v="0"/>
    <x v="17"/>
    <s v="Apoyo Pago Gimnasia JUL"/>
    <n v="25000"/>
    <x v="0"/>
    <x v="17"/>
    <x v="17"/>
    <x v="23"/>
    <x v="0"/>
    <n v="25000"/>
    <x v="0"/>
    <n v="0"/>
    <x v="0"/>
    <n v="0"/>
  </r>
  <r>
    <d v="2022-07-01T00:00:00"/>
    <x v="2"/>
    <x v="6"/>
    <x v="0"/>
    <x v="0"/>
    <x v="17"/>
    <s v="Apoyo Pago Gimnasia JUL"/>
    <n v="25000"/>
    <x v="0"/>
    <x v="17"/>
    <x v="4"/>
    <x v="11"/>
    <x v="0"/>
    <n v="25000"/>
    <x v="0"/>
    <n v="0"/>
    <x v="0"/>
    <n v="0"/>
  </r>
  <r>
    <d v="2022-07-01T00:00:00"/>
    <x v="2"/>
    <x v="6"/>
    <x v="0"/>
    <x v="0"/>
    <x v="17"/>
    <s v="Apoyo Pago Gimnasia JUL"/>
    <n v="25000"/>
    <x v="0"/>
    <x v="17"/>
    <x v="4"/>
    <x v="4"/>
    <x v="0"/>
    <n v="25000"/>
    <x v="0"/>
    <n v="0"/>
    <x v="0"/>
    <n v="0"/>
  </r>
  <r>
    <d v="2022-07-01T00:00:00"/>
    <x v="2"/>
    <x v="6"/>
    <x v="0"/>
    <x v="0"/>
    <x v="17"/>
    <s v="Apoyo Pago Gimnasia JUL"/>
    <n v="25000"/>
    <x v="0"/>
    <x v="17"/>
    <x v="12"/>
    <x v="16"/>
    <x v="0"/>
    <n v="25000"/>
    <x v="0"/>
    <n v="0"/>
    <x v="0"/>
    <n v="0"/>
  </r>
  <r>
    <d v="2022-07-01T00:00:00"/>
    <x v="2"/>
    <x v="6"/>
    <x v="0"/>
    <x v="0"/>
    <x v="17"/>
    <s v="Apoyo Pago Gimnasia JUL"/>
    <n v="25000"/>
    <x v="0"/>
    <x v="17"/>
    <x v="2"/>
    <x v="2"/>
    <x v="0"/>
    <n v="25000"/>
    <x v="0"/>
    <n v="0"/>
    <x v="0"/>
    <n v="0"/>
  </r>
  <r>
    <d v="2022-07-01T00:00:00"/>
    <x v="2"/>
    <x v="6"/>
    <x v="0"/>
    <x v="0"/>
    <x v="17"/>
    <s v="Apoyo Pago Gimnasia JUL"/>
    <n v="25000"/>
    <x v="0"/>
    <x v="17"/>
    <x v="5"/>
    <x v="5"/>
    <x v="0"/>
    <n v="25000"/>
    <x v="0"/>
    <n v="0"/>
    <x v="0"/>
    <n v="0"/>
  </r>
  <r>
    <d v="2022-07-31T00:00:00"/>
    <x v="2"/>
    <x v="6"/>
    <x v="1"/>
    <x v="0"/>
    <x v="7"/>
    <s v="Pago Nomina JUL"/>
    <n v="-1000000"/>
    <x v="0"/>
    <x v="7"/>
    <x v="16"/>
    <x v="22"/>
    <x v="0"/>
    <n v="-1000000"/>
    <x v="0"/>
    <n v="0"/>
    <x v="0"/>
    <n v="0"/>
  </r>
  <r>
    <d v="2022-07-31T00:00:00"/>
    <x v="2"/>
    <x v="6"/>
    <x v="1"/>
    <x v="0"/>
    <x v="7"/>
    <s v="Pago Nomina JUL"/>
    <n v="-1200000"/>
    <x v="0"/>
    <x v="7"/>
    <x v="24"/>
    <x v="30"/>
    <x v="0"/>
    <n v="-1200000"/>
    <x v="0"/>
    <n v="0"/>
    <x v="0"/>
    <n v="0"/>
  </r>
  <r>
    <d v="2022-07-31T00:00:00"/>
    <x v="2"/>
    <x v="6"/>
    <x v="1"/>
    <x v="0"/>
    <x v="7"/>
    <s v="Pago Nomina JUL"/>
    <n v="-300000"/>
    <x v="0"/>
    <x v="7"/>
    <x v="31"/>
    <x v="41"/>
    <x v="0"/>
    <n v="-300000"/>
    <x v="0"/>
    <n v="0"/>
    <x v="0"/>
    <n v="0"/>
  </r>
  <r>
    <d v="2022-08-01T00:00:00"/>
    <x v="2"/>
    <x v="7"/>
    <x v="0"/>
    <x v="4"/>
    <x v="3"/>
    <s v="Beca Fundadores AR (100%) AGO"/>
    <n v="160000"/>
    <x v="4"/>
    <x v="3"/>
    <x v="2"/>
    <x v="2"/>
    <x v="1"/>
    <n v="0"/>
    <x v="0"/>
    <n v="0"/>
    <x v="0"/>
    <n v="0"/>
  </r>
  <r>
    <d v="2022-08-01T00:00:00"/>
    <x v="2"/>
    <x v="7"/>
    <x v="0"/>
    <x v="4"/>
    <x v="3"/>
    <s v="Beca Fundadores AR (100%) AGO"/>
    <n v="160000"/>
    <x v="4"/>
    <x v="3"/>
    <x v="3"/>
    <x v="3"/>
    <x v="1"/>
    <n v="0"/>
    <x v="0"/>
    <n v="0"/>
    <x v="0"/>
    <n v="0"/>
  </r>
  <r>
    <d v="2022-08-01T00:00:00"/>
    <x v="2"/>
    <x v="7"/>
    <x v="0"/>
    <x v="4"/>
    <x v="3"/>
    <s v="Beca Fundadores AR (100%) AGO"/>
    <n v="160000"/>
    <x v="4"/>
    <x v="3"/>
    <x v="3"/>
    <x v="12"/>
    <x v="1"/>
    <n v="0"/>
    <x v="0"/>
    <n v="0"/>
    <x v="0"/>
    <n v="0"/>
  </r>
  <r>
    <d v="2022-08-01T00:00:00"/>
    <x v="2"/>
    <x v="7"/>
    <x v="0"/>
    <x v="4"/>
    <x v="3"/>
    <s v="Beca Fundadores AR (100%) AGO"/>
    <n v="160000"/>
    <x v="4"/>
    <x v="3"/>
    <x v="5"/>
    <x v="5"/>
    <x v="1"/>
    <n v="0"/>
    <x v="0"/>
    <n v="0"/>
    <x v="0"/>
    <n v="0"/>
  </r>
  <r>
    <d v="2022-08-01T00:00:00"/>
    <x v="2"/>
    <x v="7"/>
    <x v="0"/>
    <x v="4"/>
    <x v="3"/>
    <s v="Beca Fundadores AR (100%) AGO"/>
    <n v="160000"/>
    <x v="4"/>
    <x v="3"/>
    <x v="5"/>
    <x v="8"/>
    <x v="1"/>
    <n v="0"/>
    <x v="0"/>
    <n v="0"/>
    <x v="0"/>
    <n v="0"/>
  </r>
  <r>
    <d v="2022-08-01T00:00:00"/>
    <x v="2"/>
    <x v="7"/>
    <x v="0"/>
    <x v="0"/>
    <x v="3"/>
    <s v="Mensualidad FOR (80%) AGO"/>
    <n v="88000"/>
    <x v="0"/>
    <x v="3"/>
    <x v="15"/>
    <x v="20"/>
    <x v="0"/>
    <n v="88000"/>
    <x v="0"/>
    <n v="0"/>
    <x v="0"/>
    <n v="0"/>
  </r>
  <r>
    <d v="2022-08-01T00:00:00"/>
    <x v="2"/>
    <x v="7"/>
    <x v="0"/>
    <x v="4"/>
    <x v="3"/>
    <s v="Beca Hermandad (20%) AGO"/>
    <n v="22000"/>
    <x v="4"/>
    <x v="3"/>
    <x v="15"/>
    <x v="20"/>
    <x v="1"/>
    <n v="0"/>
    <x v="0"/>
    <n v="0"/>
    <x v="0"/>
    <n v="0"/>
  </r>
  <r>
    <d v="2022-08-01T00:00:00"/>
    <x v="2"/>
    <x v="7"/>
    <x v="0"/>
    <x v="0"/>
    <x v="3"/>
    <s v="Mensualidad AR (100%) AGO"/>
    <n v="160000"/>
    <x v="0"/>
    <x v="3"/>
    <x v="15"/>
    <x v="21"/>
    <x v="0"/>
    <n v="160000"/>
    <x v="0"/>
    <n v="0"/>
    <x v="0"/>
    <n v="0"/>
  </r>
  <r>
    <d v="2022-08-01T00:00:00"/>
    <x v="2"/>
    <x v="7"/>
    <x v="0"/>
    <x v="0"/>
    <x v="3"/>
    <s v="Mensualidad FOR (80%) AGO"/>
    <n v="88000"/>
    <x v="0"/>
    <x v="3"/>
    <x v="25"/>
    <x v="32"/>
    <x v="0"/>
    <n v="88000"/>
    <x v="0"/>
    <n v="0"/>
    <x v="0"/>
    <n v="0"/>
  </r>
  <r>
    <d v="2022-08-01T00:00:00"/>
    <x v="2"/>
    <x v="7"/>
    <x v="0"/>
    <x v="4"/>
    <x v="3"/>
    <s v="Beca Hermandad (20%) AGO"/>
    <n v="22000"/>
    <x v="4"/>
    <x v="3"/>
    <x v="25"/>
    <x v="32"/>
    <x v="1"/>
    <n v="0"/>
    <x v="0"/>
    <n v="0"/>
    <x v="0"/>
    <n v="0"/>
  </r>
  <r>
    <d v="2022-08-01T00:00:00"/>
    <x v="2"/>
    <x v="7"/>
    <x v="0"/>
    <x v="0"/>
    <x v="3"/>
    <s v="Mensualidad AR (100%) AGO"/>
    <n v="160000"/>
    <x v="0"/>
    <x v="3"/>
    <x v="25"/>
    <x v="31"/>
    <x v="0"/>
    <n v="160000"/>
    <x v="0"/>
    <n v="0"/>
    <x v="0"/>
    <n v="0"/>
  </r>
  <r>
    <d v="2022-08-01T00:00:00"/>
    <x v="2"/>
    <x v="7"/>
    <x v="0"/>
    <x v="0"/>
    <x v="3"/>
    <s v="Mensualidad FOR (80%) AGO"/>
    <n v="88000"/>
    <x v="0"/>
    <x v="3"/>
    <x v="23"/>
    <x v="33"/>
    <x v="0"/>
    <n v="88000"/>
    <x v="0"/>
    <n v="0"/>
    <x v="0"/>
    <n v="0"/>
  </r>
  <r>
    <d v="2022-08-01T00:00:00"/>
    <x v="2"/>
    <x v="7"/>
    <x v="0"/>
    <x v="4"/>
    <x v="3"/>
    <s v="Beca Hermandad (20%) AGO"/>
    <n v="22000"/>
    <x v="4"/>
    <x v="3"/>
    <x v="23"/>
    <x v="33"/>
    <x v="1"/>
    <n v="0"/>
    <x v="0"/>
    <n v="0"/>
    <x v="0"/>
    <n v="0"/>
  </r>
  <r>
    <d v="2022-08-01T00:00:00"/>
    <x v="2"/>
    <x v="7"/>
    <x v="0"/>
    <x v="0"/>
    <x v="3"/>
    <s v="Mensualidad AR (100%) AGO"/>
    <n v="160000"/>
    <x v="0"/>
    <x v="3"/>
    <x v="23"/>
    <x v="29"/>
    <x v="0"/>
    <n v="160000"/>
    <x v="0"/>
    <n v="0"/>
    <x v="0"/>
    <n v="0"/>
  </r>
  <r>
    <d v="2022-08-01T00:00:00"/>
    <x v="2"/>
    <x v="7"/>
    <x v="0"/>
    <x v="0"/>
    <x v="3"/>
    <s v="Mensualidad AR (100%) AGO"/>
    <n v="160000"/>
    <x v="0"/>
    <x v="3"/>
    <x v="14"/>
    <x v="19"/>
    <x v="0"/>
    <n v="160000"/>
    <x v="0"/>
    <n v="0"/>
    <x v="0"/>
    <n v="0"/>
  </r>
  <r>
    <d v="2022-08-01T00:00:00"/>
    <x v="2"/>
    <x v="7"/>
    <x v="0"/>
    <x v="0"/>
    <x v="3"/>
    <s v="Mensualidad FOR (80%) AGO"/>
    <n v="88000"/>
    <x v="0"/>
    <x v="3"/>
    <x v="21"/>
    <x v="38"/>
    <x v="0"/>
    <n v="88000"/>
    <x v="0"/>
    <n v="0"/>
    <x v="0"/>
    <n v="0"/>
  </r>
  <r>
    <d v="2022-08-01T00:00:00"/>
    <x v="2"/>
    <x v="7"/>
    <x v="0"/>
    <x v="4"/>
    <x v="3"/>
    <s v="Beca Hermandad (20%) AGO"/>
    <n v="22000"/>
    <x v="4"/>
    <x v="3"/>
    <x v="21"/>
    <x v="38"/>
    <x v="1"/>
    <n v="0"/>
    <x v="0"/>
    <n v="0"/>
    <x v="0"/>
    <n v="0"/>
  </r>
  <r>
    <d v="2022-08-01T00:00:00"/>
    <x v="2"/>
    <x v="7"/>
    <x v="0"/>
    <x v="0"/>
    <x v="3"/>
    <s v="Mensualidad AR (100%) AGO"/>
    <n v="160000"/>
    <x v="0"/>
    <x v="3"/>
    <x v="21"/>
    <x v="27"/>
    <x v="0"/>
    <n v="160000"/>
    <x v="0"/>
    <n v="0"/>
    <x v="0"/>
    <n v="0"/>
  </r>
  <r>
    <d v="2022-08-01T00:00:00"/>
    <x v="2"/>
    <x v="7"/>
    <x v="0"/>
    <x v="0"/>
    <x v="3"/>
    <s v="Mensualidad FOR (100%) AGO"/>
    <n v="110000"/>
    <x v="0"/>
    <x v="3"/>
    <x v="9"/>
    <x v="10"/>
    <x v="0"/>
    <n v="110000"/>
    <x v="0"/>
    <n v="0"/>
    <x v="0"/>
    <n v="0"/>
  </r>
  <r>
    <d v="2022-08-01T00:00:00"/>
    <x v="2"/>
    <x v="7"/>
    <x v="0"/>
    <x v="0"/>
    <x v="3"/>
    <s v="Mensualidad FOR (100%) AGO"/>
    <n v="110000"/>
    <x v="0"/>
    <x v="3"/>
    <x v="32"/>
    <x v="42"/>
    <x v="0"/>
    <n v="110000"/>
    <x v="0"/>
    <n v="0"/>
    <x v="0"/>
    <n v="0"/>
  </r>
  <r>
    <d v="2022-08-01T00:00:00"/>
    <x v="2"/>
    <x v="7"/>
    <x v="0"/>
    <x v="0"/>
    <x v="3"/>
    <s v="Mensualidad FOR (100%) AGO"/>
    <n v="110000"/>
    <x v="0"/>
    <x v="3"/>
    <x v="33"/>
    <x v="43"/>
    <x v="0"/>
    <n v="110000"/>
    <x v="0"/>
    <n v="0"/>
    <x v="0"/>
    <n v="0"/>
  </r>
  <r>
    <d v="2022-08-01T00:00:00"/>
    <x v="2"/>
    <x v="7"/>
    <x v="0"/>
    <x v="0"/>
    <x v="3"/>
    <s v="Mensualidad AR (100%) AGO"/>
    <n v="160000"/>
    <x v="0"/>
    <x v="3"/>
    <x v="17"/>
    <x v="23"/>
    <x v="0"/>
    <n v="160000"/>
    <x v="0"/>
    <n v="0"/>
    <x v="0"/>
    <n v="0"/>
  </r>
  <r>
    <d v="2022-08-01T00:00:00"/>
    <x v="2"/>
    <x v="7"/>
    <x v="0"/>
    <x v="0"/>
    <x v="3"/>
    <s v="Mensualidad FOR (80%) AGO"/>
    <n v="88000"/>
    <x v="0"/>
    <x v="3"/>
    <x v="4"/>
    <x v="11"/>
    <x v="0"/>
    <n v="88000"/>
    <x v="0"/>
    <n v="0"/>
    <x v="0"/>
    <n v="0"/>
  </r>
  <r>
    <d v="2022-08-01T00:00:00"/>
    <x v="2"/>
    <x v="7"/>
    <x v="0"/>
    <x v="4"/>
    <x v="3"/>
    <s v="Beca Hermandad (20%) AGO"/>
    <n v="22000"/>
    <x v="4"/>
    <x v="3"/>
    <x v="4"/>
    <x v="11"/>
    <x v="1"/>
    <n v="0"/>
    <x v="0"/>
    <n v="0"/>
    <x v="0"/>
    <n v="0"/>
  </r>
  <r>
    <d v="2022-08-01T00:00:00"/>
    <x v="2"/>
    <x v="7"/>
    <x v="0"/>
    <x v="0"/>
    <x v="3"/>
    <s v="Mensualidad AR (100%) AGO"/>
    <n v="160000"/>
    <x v="0"/>
    <x v="3"/>
    <x v="4"/>
    <x v="4"/>
    <x v="0"/>
    <n v="160000"/>
    <x v="0"/>
    <n v="0"/>
    <x v="0"/>
    <n v="0"/>
  </r>
  <r>
    <d v="2022-08-01T00:00:00"/>
    <x v="2"/>
    <x v="7"/>
    <x v="0"/>
    <x v="0"/>
    <x v="3"/>
    <s v="Mensualidad AR (100%) AGO"/>
    <n v="160000"/>
    <x v="0"/>
    <x v="3"/>
    <x v="30"/>
    <x v="40"/>
    <x v="0"/>
    <n v="160000"/>
    <x v="0"/>
    <n v="0"/>
    <x v="0"/>
    <n v="0"/>
  </r>
  <r>
    <d v="2022-08-01T00:00:00"/>
    <x v="2"/>
    <x v="7"/>
    <x v="0"/>
    <x v="0"/>
    <x v="3"/>
    <s v="Mensualidad AR (100%) AGO"/>
    <n v="160000"/>
    <x v="0"/>
    <x v="3"/>
    <x v="12"/>
    <x v="16"/>
    <x v="0"/>
    <n v="160000"/>
    <x v="0"/>
    <n v="0"/>
    <x v="0"/>
    <n v="0"/>
  </r>
  <r>
    <d v="2022-08-01T00:00:00"/>
    <x v="2"/>
    <x v="7"/>
    <x v="0"/>
    <x v="0"/>
    <x v="17"/>
    <s v="Apoyo Pago Gimnasia AGO"/>
    <n v="25000"/>
    <x v="0"/>
    <x v="17"/>
    <x v="15"/>
    <x v="20"/>
    <x v="0"/>
    <n v="25000"/>
    <x v="0"/>
    <n v="0"/>
    <x v="0"/>
    <n v="0"/>
  </r>
  <r>
    <d v="2022-08-01T00:00:00"/>
    <x v="2"/>
    <x v="7"/>
    <x v="0"/>
    <x v="0"/>
    <x v="17"/>
    <s v="Apoyo Pago Gimnasia AGO"/>
    <n v="25000"/>
    <x v="0"/>
    <x v="17"/>
    <x v="15"/>
    <x v="21"/>
    <x v="0"/>
    <n v="25000"/>
    <x v="0"/>
    <n v="0"/>
    <x v="0"/>
    <n v="0"/>
  </r>
  <r>
    <d v="2022-08-01T00:00:00"/>
    <x v="2"/>
    <x v="7"/>
    <x v="0"/>
    <x v="0"/>
    <x v="17"/>
    <s v="Apoyo Pago Gimnasia AGO"/>
    <n v="25000"/>
    <x v="0"/>
    <x v="17"/>
    <x v="25"/>
    <x v="32"/>
    <x v="0"/>
    <n v="25000"/>
    <x v="0"/>
    <n v="0"/>
    <x v="0"/>
    <n v="0"/>
  </r>
  <r>
    <d v="2022-08-01T00:00:00"/>
    <x v="2"/>
    <x v="7"/>
    <x v="0"/>
    <x v="0"/>
    <x v="17"/>
    <s v="Apoyo Pago Gimnasia AGO"/>
    <n v="25000"/>
    <x v="0"/>
    <x v="17"/>
    <x v="23"/>
    <x v="33"/>
    <x v="0"/>
    <n v="25000"/>
    <x v="0"/>
    <n v="0"/>
    <x v="0"/>
    <n v="0"/>
  </r>
  <r>
    <d v="2022-08-01T00:00:00"/>
    <x v="2"/>
    <x v="7"/>
    <x v="0"/>
    <x v="0"/>
    <x v="17"/>
    <s v="Apoyo Pago Gimnasia AGO"/>
    <n v="25000"/>
    <x v="0"/>
    <x v="17"/>
    <x v="23"/>
    <x v="29"/>
    <x v="0"/>
    <n v="25000"/>
    <x v="0"/>
    <n v="0"/>
    <x v="0"/>
    <n v="0"/>
  </r>
  <r>
    <d v="2022-08-01T00:00:00"/>
    <x v="2"/>
    <x v="7"/>
    <x v="0"/>
    <x v="0"/>
    <x v="17"/>
    <s v="Apoyo Pago Gimnasia AGO"/>
    <n v="25000"/>
    <x v="0"/>
    <x v="17"/>
    <x v="14"/>
    <x v="19"/>
    <x v="0"/>
    <n v="25000"/>
    <x v="0"/>
    <n v="0"/>
    <x v="0"/>
    <n v="0"/>
  </r>
  <r>
    <d v="2022-08-01T00:00:00"/>
    <x v="2"/>
    <x v="7"/>
    <x v="0"/>
    <x v="0"/>
    <x v="17"/>
    <s v="Apoyo Pago Gimnasia AGO"/>
    <n v="25000"/>
    <x v="0"/>
    <x v="17"/>
    <x v="21"/>
    <x v="38"/>
    <x v="0"/>
    <n v="25000"/>
    <x v="0"/>
    <n v="0"/>
    <x v="0"/>
    <n v="0"/>
  </r>
  <r>
    <d v="2022-08-01T00:00:00"/>
    <x v="2"/>
    <x v="7"/>
    <x v="0"/>
    <x v="0"/>
    <x v="17"/>
    <s v="Apoyo Pago Gimnasia AGO"/>
    <n v="25000"/>
    <x v="0"/>
    <x v="17"/>
    <x v="21"/>
    <x v="27"/>
    <x v="0"/>
    <n v="25000"/>
    <x v="0"/>
    <n v="0"/>
    <x v="0"/>
    <n v="0"/>
  </r>
  <r>
    <d v="2022-08-01T00:00:00"/>
    <x v="2"/>
    <x v="7"/>
    <x v="0"/>
    <x v="0"/>
    <x v="17"/>
    <s v="Apoyo Pago Gimnasia AGO"/>
    <n v="25000"/>
    <x v="0"/>
    <x v="17"/>
    <x v="9"/>
    <x v="10"/>
    <x v="0"/>
    <n v="25000"/>
    <x v="0"/>
    <n v="0"/>
    <x v="0"/>
    <n v="0"/>
  </r>
  <r>
    <d v="2022-08-01T00:00:00"/>
    <x v="2"/>
    <x v="7"/>
    <x v="0"/>
    <x v="0"/>
    <x v="17"/>
    <s v="Apoyo Pago Gimnasia AGO"/>
    <n v="25000"/>
    <x v="0"/>
    <x v="17"/>
    <x v="32"/>
    <x v="42"/>
    <x v="0"/>
    <n v="25000"/>
    <x v="0"/>
    <n v="0"/>
    <x v="0"/>
    <n v="0"/>
  </r>
  <r>
    <d v="2022-08-01T00:00:00"/>
    <x v="2"/>
    <x v="7"/>
    <x v="0"/>
    <x v="0"/>
    <x v="17"/>
    <s v="Apoyo Pago Gimnasia AGO"/>
    <n v="25000"/>
    <x v="0"/>
    <x v="17"/>
    <x v="33"/>
    <x v="43"/>
    <x v="0"/>
    <n v="25000"/>
    <x v="0"/>
    <n v="0"/>
    <x v="0"/>
    <n v="0"/>
  </r>
  <r>
    <d v="2022-08-01T00:00:00"/>
    <x v="2"/>
    <x v="7"/>
    <x v="0"/>
    <x v="0"/>
    <x v="17"/>
    <s v="Apoyo Pago Gimnasia AGO"/>
    <n v="25000"/>
    <x v="0"/>
    <x v="17"/>
    <x v="17"/>
    <x v="23"/>
    <x v="0"/>
    <n v="25000"/>
    <x v="0"/>
    <n v="0"/>
    <x v="0"/>
    <n v="0"/>
  </r>
  <r>
    <d v="2022-08-01T00:00:00"/>
    <x v="2"/>
    <x v="7"/>
    <x v="0"/>
    <x v="0"/>
    <x v="17"/>
    <s v="Apoyo Pago Gimnasia AGO"/>
    <n v="25000"/>
    <x v="0"/>
    <x v="17"/>
    <x v="4"/>
    <x v="11"/>
    <x v="0"/>
    <n v="25000"/>
    <x v="0"/>
    <n v="0"/>
    <x v="0"/>
    <n v="0"/>
  </r>
  <r>
    <d v="2022-08-01T00:00:00"/>
    <x v="2"/>
    <x v="7"/>
    <x v="0"/>
    <x v="0"/>
    <x v="17"/>
    <s v="Apoyo Pago Gimnasia AGO"/>
    <n v="25000"/>
    <x v="0"/>
    <x v="17"/>
    <x v="4"/>
    <x v="4"/>
    <x v="0"/>
    <n v="25000"/>
    <x v="0"/>
    <n v="0"/>
    <x v="0"/>
    <n v="0"/>
  </r>
  <r>
    <d v="2022-08-01T00:00:00"/>
    <x v="2"/>
    <x v="7"/>
    <x v="0"/>
    <x v="0"/>
    <x v="17"/>
    <s v="Apoyo Pago Gimnasia AGO"/>
    <n v="25000"/>
    <x v="0"/>
    <x v="17"/>
    <x v="12"/>
    <x v="16"/>
    <x v="0"/>
    <n v="25000"/>
    <x v="0"/>
    <n v="0"/>
    <x v="0"/>
    <n v="0"/>
  </r>
  <r>
    <d v="2022-08-01T00:00:00"/>
    <x v="2"/>
    <x v="7"/>
    <x v="0"/>
    <x v="0"/>
    <x v="17"/>
    <s v="Apoyo Pago Gimnasia AGO"/>
    <n v="25000"/>
    <x v="0"/>
    <x v="17"/>
    <x v="2"/>
    <x v="2"/>
    <x v="0"/>
    <n v="25000"/>
    <x v="0"/>
    <n v="0"/>
    <x v="0"/>
    <n v="0"/>
  </r>
  <r>
    <d v="2022-08-01T00:00:00"/>
    <x v="2"/>
    <x v="7"/>
    <x v="0"/>
    <x v="0"/>
    <x v="17"/>
    <s v="Apoyo Pago Gimnasia AGO"/>
    <n v="25000"/>
    <x v="0"/>
    <x v="17"/>
    <x v="5"/>
    <x v="5"/>
    <x v="0"/>
    <n v="25000"/>
    <x v="0"/>
    <n v="0"/>
    <x v="0"/>
    <n v="0"/>
  </r>
  <r>
    <d v="2022-08-30T00:00:00"/>
    <x v="2"/>
    <x v="7"/>
    <x v="1"/>
    <x v="0"/>
    <x v="7"/>
    <s v="Pago Nomina AGO"/>
    <n v="-250000"/>
    <x v="0"/>
    <x v="7"/>
    <x v="31"/>
    <x v="41"/>
    <x v="0"/>
    <n v="-250000"/>
    <x v="0"/>
    <n v="0"/>
    <x v="0"/>
    <n v="0"/>
  </r>
  <r>
    <d v="2022-08-30T00:00:00"/>
    <x v="2"/>
    <x v="7"/>
    <x v="1"/>
    <x v="0"/>
    <x v="7"/>
    <s v="Pago Nomina AGO"/>
    <n v="-1200000"/>
    <x v="0"/>
    <x v="7"/>
    <x v="24"/>
    <x v="30"/>
    <x v="0"/>
    <n v="-1200000"/>
    <x v="0"/>
    <n v="0"/>
    <x v="0"/>
    <n v="0"/>
  </r>
  <r>
    <d v="2022-08-30T00:00:00"/>
    <x v="2"/>
    <x v="7"/>
    <x v="1"/>
    <x v="0"/>
    <x v="7"/>
    <s v="Pago Nomina AGO"/>
    <n v="-1000000"/>
    <x v="0"/>
    <x v="7"/>
    <x v="16"/>
    <x v="22"/>
    <x v="0"/>
    <n v="-1000000"/>
    <x v="0"/>
    <n v="0"/>
    <x v="0"/>
    <n v="0"/>
  </r>
  <r>
    <d v="2022-09-01T00:00:00"/>
    <x v="2"/>
    <x v="8"/>
    <x v="0"/>
    <x v="4"/>
    <x v="3"/>
    <s v="Beca Fundadores AR (100%) SEP"/>
    <n v="160000"/>
    <x v="4"/>
    <x v="3"/>
    <x v="2"/>
    <x v="2"/>
    <x v="1"/>
    <n v="0"/>
    <x v="0"/>
    <n v="0"/>
    <x v="0"/>
    <n v="0"/>
  </r>
  <r>
    <d v="2022-09-01T00:00:00"/>
    <x v="2"/>
    <x v="8"/>
    <x v="0"/>
    <x v="4"/>
    <x v="3"/>
    <s v="Beca Fundadores AR (100%) SEP"/>
    <n v="160000"/>
    <x v="4"/>
    <x v="3"/>
    <x v="3"/>
    <x v="3"/>
    <x v="1"/>
    <n v="0"/>
    <x v="0"/>
    <n v="0"/>
    <x v="0"/>
    <n v="0"/>
  </r>
  <r>
    <d v="2022-09-01T00:00:00"/>
    <x v="2"/>
    <x v="8"/>
    <x v="0"/>
    <x v="4"/>
    <x v="3"/>
    <s v="Beca Fundadores AR (100%) SEP"/>
    <n v="160000"/>
    <x v="4"/>
    <x v="3"/>
    <x v="3"/>
    <x v="12"/>
    <x v="1"/>
    <n v="0"/>
    <x v="0"/>
    <n v="0"/>
    <x v="0"/>
    <n v="0"/>
  </r>
  <r>
    <d v="2022-09-01T00:00:00"/>
    <x v="2"/>
    <x v="8"/>
    <x v="0"/>
    <x v="4"/>
    <x v="3"/>
    <s v="Beca Fundadores AR (100%) SEP"/>
    <n v="160000"/>
    <x v="4"/>
    <x v="3"/>
    <x v="5"/>
    <x v="5"/>
    <x v="1"/>
    <n v="0"/>
    <x v="0"/>
    <n v="0"/>
    <x v="0"/>
    <n v="0"/>
  </r>
  <r>
    <d v="2022-09-01T00:00:00"/>
    <x v="2"/>
    <x v="8"/>
    <x v="0"/>
    <x v="4"/>
    <x v="3"/>
    <s v="Beca Fundadores AR (100%) SEP"/>
    <n v="160000"/>
    <x v="4"/>
    <x v="3"/>
    <x v="5"/>
    <x v="8"/>
    <x v="1"/>
    <n v="0"/>
    <x v="0"/>
    <n v="0"/>
    <x v="0"/>
    <n v="0"/>
  </r>
  <r>
    <d v="2022-09-01T00:00:00"/>
    <x v="2"/>
    <x v="8"/>
    <x v="0"/>
    <x v="0"/>
    <x v="3"/>
    <s v="Mensualidad FOR (80%) SEP"/>
    <n v="88000"/>
    <x v="0"/>
    <x v="3"/>
    <x v="15"/>
    <x v="20"/>
    <x v="0"/>
    <n v="88000"/>
    <x v="0"/>
    <n v="0"/>
    <x v="0"/>
    <n v="0"/>
  </r>
  <r>
    <d v="2022-09-01T00:00:00"/>
    <x v="2"/>
    <x v="8"/>
    <x v="0"/>
    <x v="4"/>
    <x v="3"/>
    <s v="Beca Hermandad (20%) SEP"/>
    <n v="22000"/>
    <x v="4"/>
    <x v="3"/>
    <x v="15"/>
    <x v="20"/>
    <x v="1"/>
    <n v="0"/>
    <x v="0"/>
    <n v="0"/>
    <x v="0"/>
    <n v="0"/>
  </r>
  <r>
    <d v="2022-09-01T00:00:00"/>
    <x v="2"/>
    <x v="8"/>
    <x v="0"/>
    <x v="0"/>
    <x v="3"/>
    <s v="Mensualidad AR (100%) SEP"/>
    <n v="160000"/>
    <x v="0"/>
    <x v="3"/>
    <x v="15"/>
    <x v="21"/>
    <x v="0"/>
    <n v="160000"/>
    <x v="0"/>
    <n v="0"/>
    <x v="0"/>
    <n v="0"/>
  </r>
  <r>
    <d v="2022-09-01T00:00:00"/>
    <x v="2"/>
    <x v="8"/>
    <x v="0"/>
    <x v="0"/>
    <x v="3"/>
    <s v="Mensualidad FOR (80%) SEP"/>
    <n v="88000"/>
    <x v="0"/>
    <x v="3"/>
    <x v="25"/>
    <x v="32"/>
    <x v="0"/>
    <n v="88000"/>
    <x v="0"/>
    <n v="0"/>
    <x v="0"/>
    <n v="0"/>
  </r>
  <r>
    <d v="2022-09-01T00:00:00"/>
    <x v="2"/>
    <x v="8"/>
    <x v="0"/>
    <x v="4"/>
    <x v="3"/>
    <s v="Beca Hermandad (20%) SEP"/>
    <n v="22000"/>
    <x v="4"/>
    <x v="3"/>
    <x v="25"/>
    <x v="32"/>
    <x v="1"/>
    <n v="0"/>
    <x v="0"/>
    <n v="0"/>
    <x v="0"/>
    <n v="0"/>
  </r>
  <r>
    <d v="2022-09-01T00:00:00"/>
    <x v="2"/>
    <x v="8"/>
    <x v="0"/>
    <x v="0"/>
    <x v="3"/>
    <s v="Mensualidad AR (100%) SEP"/>
    <n v="160000"/>
    <x v="0"/>
    <x v="3"/>
    <x v="25"/>
    <x v="31"/>
    <x v="0"/>
    <n v="160000"/>
    <x v="0"/>
    <n v="0"/>
    <x v="0"/>
    <n v="0"/>
  </r>
  <r>
    <d v="2022-09-01T00:00:00"/>
    <x v="2"/>
    <x v="8"/>
    <x v="0"/>
    <x v="0"/>
    <x v="3"/>
    <s v="Mensualidad FOR (80%) SEP"/>
    <n v="88000"/>
    <x v="0"/>
    <x v="3"/>
    <x v="23"/>
    <x v="33"/>
    <x v="0"/>
    <n v="88000"/>
    <x v="0"/>
    <n v="0"/>
    <x v="0"/>
    <n v="0"/>
  </r>
  <r>
    <d v="2022-09-01T00:00:00"/>
    <x v="2"/>
    <x v="8"/>
    <x v="0"/>
    <x v="4"/>
    <x v="3"/>
    <s v="Beca Hermandad (20%) SEP"/>
    <n v="22000"/>
    <x v="4"/>
    <x v="3"/>
    <x v="23"/>
    <x v="33"/>
    <x v="1"/>
    <n v="0"/>
    <x v="0"/>
    <n v="0"/>
    <x v="0"/>
    <n v="0"/>
  </r>
  <r>
    <d v="2022-09-01T00:00:00"/>
    <x v="2"/>
    <x v="8"/>
    <x v="0"/>
    <x v="0"/>
    <x v="3"/>
    <s v="Mensualidad AR (100%) SEP"/>
    <n v="160000"/>
    <x v="0"/>
    <x v="3"/>
    <x v="23"/>
    <x v="29"/>
    <x v="0"/>
    <n v="160000"/>
    <x v="0"/>
    <n v="0"/>
    <x v="0"/>
    <n v="0"/>
  </r>
  <r>
    <d v="2022-09-01T00:00:00"/>
    <x v="2"/>
    <x v="8"/>
    <x v="0"/>
    <x v="0"/>
    <x v="3"/>
    <s v="Mensualidad AR (100%) SEP"/>
    <n v="160000"/>
    <x v="0"/>
    <x v="3"/>
    <x v="14"/>
    <x v="19"/>
    <x v="0"/>
    <n v="160000"/>
    <x v="0"/>
    <n v="0"/>
    <x v="0"/>
    <n v="0"/>
  </r>
  <r>
    <d v="2022-09-01T00:00:00"/>
    <x v="2"/>
    <x v="8"/>
    <x v="0"/>
    <x v="0"/>
    <x v="3"/>
    <s v="Mensualidad FOR (80%) SEP"/>
    <n v="88000"/>
    <x v="0"/>
    <x v="3"/>
    <x v="21"/>
    <x v="38"/>
    <x v="0"/>
    <n v="88000"/>
    <x v="0"/>
    <n v="0"/>
    <x v="0"/>
    <n v="0"/>
  </r>
  <r>
    <d v="2022-09-01T00:00:00"/>
    <x v="2"/>
    <x v="8"/>
    <x v="0"/>
    <x v="4"/>
    <x v="3"/>
    <s v="Beca Hermandad (20%) SEP"/>
    <n v="22000"/>
    <x v="4"/>
    <x v="3"/>
    <x v="21"/>
    <x v="38"/>
    <x v="1"/>
    <n v="0"/>
    <x v="0"/>
    <n v="0"/>
    <x v="0"/>
    <n v="0"/>
  </r>
  <r>
    <d v="2022-09-01T00:00:00"/>
    <x v="2"/>
    <x v="8"/>
    <x v="0"/>
    <x v="0"/>
    <x v="3"/>
    <s v="Mensualidad AR (100%) SEP"/>
    <n v="160000"/>
    <x v="0"/>
    <x v="3"/>
    <x v="21"/>
    <x v="27"/>
    <x v="0"/>
    <n v="160000"/>
    <x v="0"/>
    <n v="0"/>
    <x v="0"/>
    <n v="0"/>
  </r>
  <r>
    <d v="2022-09-01T00:00:00"/>
    <x v="2"/>
    <x v="8"/>
    <x v="0"/>
    <x v="0"/>
    <x v="3"/>
    <s v="Mensualidad FOR (100%) SEP"/>
    <n v="110000"/>
    <x v="0"/>
    <x v="3"/>
    <x v="9"/>
    <x v="10"/>
    <x v="0"/>
    <n v="110000"/>
    <x v="0"/>
    <n v="0"/>
    <x v="0"/>
    <n v="0"/>
  </r>
  <r>
    <d v="2022-09-01T00:00:00"/>
    <x v="2"/>
    <x v="8"/>
    <x v="0"/>
    <x v="0"/>
    <x v="3"/>
    <s v="Mensualidad FOR (100%) SEP"/>
    <n v="110000"/>
    <x v="0"/>
    <x v="3"/>
    <x v="33"/>
    <x v="43"/>
    <x v="0"/>
    <n v="110000"/>
    <x v="0"/>
    <n v="0"/>
    <x v="0"/>
    <n v="0"/>
  </r>
  <r>
    <d v="2022-09-01T00:00:00"/>
    <x v="2"/>
    <x v="8"/>
    <x v="0"/>
    <x v="0"/>
    <x v="3"/>
    <s v="Mensualidad AR (100%) SEP"/>
    <n v="160000"/>
    <x v="0"/>
    <x v="3"/>
    <x v="17"/>
    <x v="23"/>
    <x v="0"/>
    <n v="160000"/>
    <x v="0"/>
    <n v="0"/>
    <x v="0"/>
    <n v="0"/>
  </r>
  <r>
    <d v="2022-09-01T00:00:00"/>
    <x v="2"/>
    <x v="8"/>
    <x v="0"/>
    <x v="0"/>
    <x v="3"/>
    <s v="Mensualidad FOR (80%) SEP"/>
    <n v="88000"/>
    <x v="0"/>
    <x v="3"/>
    <x v="4"/>
    <x v="11"/>
    <x v="0"/>
    <n v="88000"/>
    <x v="0"/>
    <n v="0"/>
    <x v="0"/>
    <n v="0"/>
  </r>
  <r>
    <d v="2022-09-01T00:00:00"/>
    <x v="2"/>
    <x v="8"/>
    <x v="0"/>
    <x v="4"/>
    <x v="3"/>
    <s v="Beca Hermandad (20%) SEP"/>
    <n v="22000"/>
    <x v="4"/>
    <x v="3"/>
    <x v="4"/>
    <x v="11"/>
    <x v="1"/>
    <n v="0"/>
    <x v="0"/>
    <n v="0"/>
    <x v="0"/>
    <n v="0"/>
  </r>
  <r>
    <d v="2022-09-01T00:00:00"/>
    <x v="2"/>
    <x v="8"/>
    <x v="0"/>
    <x v="0"/>
    <x v="3"/>
    <s v="Mensualidad AR (100%) SEP"/>
    <n v="160000"/>
    <x v="0"/>
    <x v="3"/>
    <x v="4"/>
    <x v="4"/>
    <x v="0"/>
    <n v="160000"/>
    <x v="0"/>
    <n v="0"/>
    <x v="0"/>
    <n v="0"/>
  </r>
  <r>
    <d v="2022-09-01T00:00:00"/>
    <x v="2"/>
    <x v="8"/>
    <x v="0"/>
    <x v="0"/>
    <x v="3"/>
    <s v="Mensualidad AR (100%) SEP"/>
    <n v="160000"/>
    <x v="0"/>
    <x v="3"/>
    <x v="30"/>
    <x v="40"/>
    <x v="0"/>
    <n v="160000"/>
    <x v="0"/>
    <n v="0"/>
    <x v="0"/>
    <n v="0"/>
  </r>
  <r>
    <d v="2022-09-01T00:00:00"/>
    <x v="2"/>
    <x v="8"/>
    <x v="0"/>
    <x v="0"/>
    <x v="3"/>
    <s v="Mensualidad AR (100%) SEP"/>
    <n v="160000"/>
    <x v="0"/>
    <x v="3"/>
    <x v="12"/>
    <x v="16"/>
    <x v="0"/>
    <n v="160000"/>
    <x v="0"/>
    <n v="0"/>
    <x v="0"/>
    <n v="0"/>
  </r>
  <r>
    <d v="2022-09-01T00:00:00"/>
    <x v="2"/>
    <x v="8"/>
    <x v="0"/>
    <x v="0"/>
    <x v="17"/>
    <s v="Apoyo Pago Gimnasia SEP"/>
    <n v="25000"/>
    <x v="0"/>
    <x v="17"/>
    <x v="15"/>
    <x v="20"/>
    <x v="0"/>
    <n v="25000"/>
    <x v="0"/>
    <n v="0"/>
    <x v="0"/>
    <n v="0"/>
  </r>
  <r>
    <d v="2022-09-01T00:00:00"/>
    <x v="2"/>
    <x v="8"/>
    <x v="0"/>
    <x v="0"/>
    <x v="17"/>
    <s v="Apoyo Pago Gimnasia SEP"/>
    <n v="25000"/>
    <x v="0"/>
    <x v="17"/>
    <x v="15"/>
    <x v="21"/>
    <x v="0"/>
    <n v="25000"/>
    <x v="0"/>
    <n v="0"/>
    <x v="0"/>
    <n v="0"/>
  </r>
  <r>
    <d v="2022-09-01T00:00:00"/>
    <x v="2"/>
    <x v="8"/>
    <x v="0"/>
    <x v="0"/>
    <x v="17"/>
    <s v="Apoyo Pago Gimnasia SEP"/>
    <n v="25000"/>
    <x v="0"/>
    <x v="17"/>
    <x v="25"/>
    <x v="32"/>
    <x v="0"/>
    <n v="25000"/>
    <x v="0"/>
    <n v="0"/>
    <x v="0"/>
    <n v="0"/>
  </r>
  <r>
    <d v="2022-09-01T00:00:00"/>
    <x v="2"/>
    <x v="8"/>
    <x v="0"/>
    <x v="0"/>
    <x v="17"/>
    <s v="Apoyo Pago Gimnasia SEP"/>
    <n v="25000"/>
    <x v="0"/>
    <x v="17"/>
    <x v="23"/>
    <x v="33"/>
    <x v="0"/>
    <n v="25000"/>
    <x v="0"/>
    <n v="0"/>
    <x v="0"/>
    <n v="0"/>
  </r>
  <r>
    <d v="2022-09-01T00:00:00"/>
    <x v="2"/>
    <x v="8"/>
    <x v="0"/>
    <x v="0"/>
    <x v="17"/>
    <s v="Apoyo Pago Gimnasia SEP"/>
    <n v="25000"/>
    <x v="0"/>
    <x v="17"/>
    <x v="23"/>
    <x v="29"/>
    <x v="0"/>
    <n v="25000"/>
    <x v="0"/>
    <n v="0"/>
    <x v="0"/>
    <n v="0"/>
  </r>
  <r>
    <d v="2022-09-01T00:00:00"/>
    <x v="2"/>
    <x v="8"/>
    <x v="0"/>
    <x v="0"/>
    <x v="17"/>
    <s v="Apoyo Pago Gimnasia SEP"/>
    <n v="25000"/>
    <x v="0"/>
    <x v="17"/>
    <x v="14"/>
    <x v="19"/>
    <x v="0"/>
    <n v="25000"/>
    <x v="0"/>
    <n v="0"/>
    <x v="0"/>
    <n v="0"/>
  </r>
  <r>
    <d v="2022-09-01T00:00:00"/>
    <x v="2"/>
    <x v="8"/>
    <x v="0"/>
    <x v="0"/>
    <x v="17"/>
    <s v="Apoyo Pago Gimnasia SEP"/>
    <n v="25000"/>
    <x v="0"/>
    <x v="17"/>
    <x v="21"/>
    <x v="38"/>
    <x v="0"/>
    <n v="25000"/>
    <x v="0"/>
    <n v="0"/>
    <x v="0"/>
    <n v="0"/>
  </r>
  <r>
    <d v="2022-09-01T00:00:00"/>
    <x v="2"/>
    <x v="8"/>
    <x v="0"/>
    <x v="0"/>
    <x v="17"/>
    <s v="Apoyo Pago Gimnasia SEP"/>
    <n v="25000"/>
    <x v="0"/>
    <x v="17"/>
    <x v="21"/>
    <x v="27"/>
    <x v="0"/>
    <n v="25000"/>
    <x v="0"/>
    <n v="0"/>
    <x v="0"/>
    <n v="0"/>
  </r>
  <r>
    <d v="2022-09-01T00:00:00"/>
    <x v="2"/>
    <x v="8"/>
    <x v="0"/>
    <x v="0"/>
    <x v="17"/>
    <s v="Apoyo Pago Gimnasia SEP"/>
    <n v="25000"/>
    <x v="0"/>
    <x v="17"/>
    <x v="9"/>
    <x v="10"/>
    <x v="0"/>
    <n v="25000"/>
    <x v="0"/>
    <n v="0"/>
    <x v="0"/>
    <n v="0"/>
  </r>
  <r>
    <d v="2022-09-01T00:00:00"/>
    <x v="2"/>
    <x v="8"/>
    <x v="0"/>
    <x v="0"/>
    <x v="17"/>
    <s v="Apoyo Pago Gimnasia SEP"/>
    <n v="25000"/>
    <x v="0"/>
    <x v="17"/>
    <x v="33"/>
    <x v="43"/>
    <x v="0"/>
    <n v="25000"/>
    <x v="0"/>
    <n v="0"/>
    <x v="0"/>
    <n v="0"/>
  </r>
  <r>
    <d v="2022-09-01T00:00:00"/>
    <x v="2"/>
    <x v="8"/>
    <x v="0"/>
    <x v="0"/>
    <x v="17"/>
    <s v="Apoyo Pago Gimnasia SEP"/>
    <n v="25000"/>
    <x v="0"/>
    <x v="17"/>
    <x v="17"/>
    <x v="23"/>
    <x v="0"/>
    <n v="25000"/>
    <x v="0"/>
    <n v="0"/>
    <x v="0"/>
    <n v="0"/>
  </r>
  <r>
    <d v="2022-09-01T00:00:00"/>
    <x v="2"/>
    <x v="8"/>
    <x v="0"/>
    <x v="0"/>
    <x v="17"/>
    <s v="Apoyo Pago Gimnasia SEP"/>
    <n v="25000"/>
    <x v="0"/>
    <x v="17"/>
    <x v="4"/>
    <x v="11"/>
    <x v="0"/>
    <n v="25000"/>
    <x v="0"/>
    <n v="0"/>
    <x v="0"/>
    <n v="0"/>
  </r>
  <r>
    <d v="2022-09-01T00:00:00"/>
    <x v="2"/>
    <x v="8"/>
    <x v="0"/>
    <x v="0"/>
    <x v="17"/>
    <s v="Apoyo Pago Gimnasia SEP"/>
    <n v="25000"/>
    <x v="0"/>
    <x v="17"/>
    <x v="4"/>
    <x v="4"/>
    <x v="0"/>
    <n v="25000"/>
    <x v="0"/>
    <n v="0"/>
    <x v="0"/>
    <n v="0"/>
  </r>
  <r>
    <d v="2022-09-01T00:00:00"/>
    <x v="2"/>
    <x v="8"/>
    <x v="0"/>
    <x v="0"/>
    <x v="17"/>
    <s v="Apoyo Pago Gimnasia SEP"/>
    <n v="25000"/>
    <x v="0"/>
    <x v="17"/>
    <x v="12"/>
    <x v="16"/>
    <x v="0"/>
    <n v="25000"/>
    <x v="0"/>
    <n v="0"/>
    <x v="0"/>
    <n v="0"/>
  </r>
  <r>
    <d v="2022-09-01T00:00:00"/>
    <x v="2"/>
    <x v="8"/>
    <x v="0"/>
    <x v="0"/>
    <x v="17"/>
    <s v="Apoyo Pago Gimnasia SEP"/>
    <n v="25000"/>
    <x v="0"/>
    <x v="17"/>
    <x v="2"/>
    <x v="2"/>
    <x v="0"/>
    <n v="25000"/>
    <x v="0"/>
    <n v="0"/>
    <x v="0"/>
    <n v="0"/>
  </r>
  <r>
    <d v="2022-09-01T00:00:00"/>
    <x v="2"/>
    <x v="8"/>
    <x v="0"/>
    <x v="0"/>
    <x v="17"/>
    <s v="Apoyo Pago Gimnasia SEP"/>
    <n v="25000"/>
    <x v="0"/>
    <x v="17"/>
    <x v="5"/>
    <x v="5"/>
    <x v="0"/>
    <n v="25000"/>
    <x v="0"/>
    <n v="0"/>
    <x v="0"/>
    <n v="0"/>
  </r>
  <r>
    <d v="2022-09-30T00:00:00"/>
    <x v="2"/>
    <x v="8"/>
    <x v="0"/>
    <x v="0"/>
    <x v="22"/>
    <s v="Chequeo InterLigas Infantil - LinaValle"/>
    <n v="40000"/>
    <x v="0"/>
    <x v="22"/>
    <x v="17"/>
    <x v="23"/>
    <x v="0"/>
    <n v="40000"/>
    <x v="0"/>
    <n v="0"/>
    <x v="0"/>
    <n v="0"/>
  </r>
  <r>
    <d v="2022-09-30T00:00:00"/>
    <x v="2"/>
    <x v="8"/>
    <x v="0"/>
    <x v="0"/>
    <x v="22"/>
    <s v="Chequeo InterLigas Infantil - LinaValle"/>
    <n v="40000"/>
    <x v="0"/>
    <x v="22"/>
    <x v="21"/>
    <x v="27"/>
    <x v="0"/>
    <n v="40000"/>
    <x v="0"/>
    <n v="0"/>
    <x v="0"/>
    <n v="0"/>
  </r>
  <r>
    <d v="2022-09-30T00:00:00"/>
    <x v="2"/>
    <x v="8"/>
    <x v="0"/>
    <x v="0"/>
    <x v="22"/>
    <s v="Chequeo InterLigas Infantil - LinaValle"/>
    <n v="40000"/>
    <x v="0"/>
    <x v="22"/>
    <x v="4"/>
    <x v="4"/>
    <x v="0"/>
    <n v="40000"/>
    <x v="0"/>
    <n v="0"/>
    <x v="0"/>
    <n v="0"/>
  </r>
  <r>
    <d v="2022-09-30T00:00:00"/>
    <x v="2"/>
    <x v="8"/>
    <x v="0"/>
    <x v="0"/>
    <x v="22"/>
    <s v="Chequeo InterLigas Infantil - LinaValle"/>
    <n v="40000"/>
    <x v="0"/>
    <x v="22"/>
    <x v="5"/>
    <x v="5"/>
    <x v="0"/>
    <n v="40000"/>
    <x v="0"/>
    <n v="0"/>
    <x v="0"/>
    <n v="0"/>
  </r>
  <r>
    <d v="2022-09-30T00:00:00"/>
    <x v="2"/>
    <x v="8"/>
    <x v="0"/>
    <x v="0"/>
    <x v="22"/>
    <s v="Chequeo InterLigas Infantil - LinaValle"/>
    <n v="40000"/>
    <x v="0"/>
    <x v="22"/>
    <x v="12"/>
    <x v="16"/>
    <x v="0"/>
    <n v="40000"/>
    <x v="0"/>
    <n v="0"/>
    <x v="0"/>
    <n v="0"/>
  </r>
  <r>
    <d v="2022-09-30T00:00:00"/>
    <x v="2"/>
    <x v="8"/>
    <x v="1"/>
    <x v="0"/>
    <x v="11"/>
    <s v="Pago Chequeo InterLigas Infantil"/>
    <n v="-200000"/>
    <x v="0"/>
    <x v="11"/>
    <x v="0"/>
    <x v="0"/>
    <x v="0"/>
    <n v="-200000"/>
    <x v="0"/>
    <n v="0"/>
    <x v="0"/>
    <n v="0"/>
  </r>
  <r>
    <d v="2022-09-30T00:00:00"/>
    <x v="2"/>
    <x v="8"/>
    <x v="1"/>
    <x v="0"/>
    <x v="7"/>
    <s v="Pago Nomina SEPT"/>
    <n v="-250000"/>
    <x v="0"/>
    <x v="7"/>
    <x v="31"/>
    <x v="41"/>
    <x v="0"/>
    <n v="-250000"/>
    <x v="0"/>
    <n v="0"/>
    <x v="0"/>
    <n v="0"/>
  </r>
  <r>
    <d v="2022-09-30T00:00:00"/>
    <x v="2"/>
    <x v="8"/>
    <x v="1"/>
    <x v="0"/>
    <x v="7"/>
    <s v="Pago Nomina SEPT"/>
    <n v="-1000000"/>
    <x v="0"/>
    <x v="7"/>
    <x v="24"/>
    <x v="30"/>
    <x v="0"/>
    <n v="-1000000"/>
    <x v="0"/>
    <n v="0"/>
    <x v="0"/>
    <n v="0"/>
  </r>
  <r>
    <d v="2022-09-30T00:00:00"/>
    <x v="2"/>
    <x v="8"/>
    <x v="1"/>
    <x v="0"/>
    <x v="7"/>
    <s v="Pago Nomina SEPT"/>
    <n v="-1000000"/>
    <x v="0"/>
    <x v="7"/>
    <x v="16"/>
    <x v="22"/>
    <x v="0"/>
    <n v="-1000000"/>
    <x v="0"/>
    <n v="0"/>
    <x v="0"/>
    <n v="0"/>
  </r>
  <r>
    <d v="2022-09-30T00:00:00"/>
    <x v="2"/>
    <x v="8"/>
    <x v="1"/>
    <x v="0"/>
    <x v="7"/>
    <s v="Pago Nomina OCT"/>
    <n v="-250000"/>
    <x v="0"/>
    <x v="7"/>
    <x v="31"/>
    <x v="41"/>
    <x v="0"/>
    <n v="-250000"/>
    <x v="0"/>
    <n v="0"/>
    <x v="0"/>
    <n v="0"/>
  </r>
  <r>
    <d v="2022-09-30T00:00:00"/>
    <x v="2"/>
    <x v="8"/>
    <x v="1"/>
    <x v="0"/>
    <x v="7"/>
    <s v="Pago Nomina OCT"/>
    <n v="-1000000"/>
    <x v="0"/>
    <x v="7"/>
    <x v="24"/>
    <x v="30"/>
    <x v="0"/>
    <n v="-1000000"/>
    <x v="0"/>
    <n v="0"/>
    <x v="0"/>
    <n v="0"/>
  </r>
  <r>
    <d v="2022-09-30T00:00:00"/>
    <x v="2"/>
    <x v="8"/>
    <x v="1"/>
    <x v="0"/>
    <x v="7"/>
    <s v="Pago Nomina OCT"/>
    <n v="-1400000"/>
    <x v="0"/>
    <x v="7"/>
    <x v="16"/>
    <x v="22"/>
    <x v="0"/>
    <n v="-1400000"/>
    <x v="0"/>
    <n v="0"/>
    <x v="0"/>
    <n v="0"/>
  </r>
  <r>
    <d v="2022-10-01T00:00:00"/>
    <x v="2"/>
    <x v="9"/>
    <x v="0"/>
    <x v="4"/>
    <x v="3"/>
    <s v="Beca Fundadores AR (100%) OCT"/>
    <n v="160000"/>
    <x v="4"/>
    <x v="3"/>
    <x v="2"/>
    <x v="2"/>
    <x v="1"/>
    <n v="0"/>
    <x v="0"/>
    <n v="0"/>
    <x v="0"/>
    <n v="0"/>
  </r>
  <r>
    <d v="2022-10-01T00:00:00"/>
    <x v="2"/>
    <x v="9"/>
    <x v="0"/>
    <x v="4"/>
    <x v="3"/>
    <s v="Beca Fundadores AR (100%) OCT"/>
    <n v="160000"/>
    <x v="4"/>
    <x v="3"/>
    <x v="3"/>
    <x v="3"/>
    <x v="1"/>
    <n v="0"/>
    <x v="0"/>
    <n v="0"/>
    <x v="0"/>
    <n v="0"/>
  </r>
  <r>
    <d v="2022-10-01T00:00:00"/>
    <x v="2"/>
    <x v="9"/>
    <x v="0"/>
    <x v="4"/>
    <x v="3"/>
    <s v="Beca Fundadores AR (100%) OCT"/>
    <n v="160000"/>
    <x v="4"/>
    <x v="3"/>
    <x v="3"/>
    <x v="12"/>
    <x v="1"/>
    <n v="0"/>
    <x v="0"/>
    <n v="0"/>
    <x v="0"/>
    <n v="0"/>
  </r>
  <r>
    <d v="2022-10-01T00:00:00"/>
    <x v="2"/>
    <x v="9"/>
    <x v="0"/>
    <x v="4"/>
    <x v="3"/>
    <s v="Beca Fundadores AR (100%) OCT"/>
    <n v="160000"/>
    <x v="4"/>
    <x v="3"/>
    <x v="5"/>
    <x v="5"/>
    <x v="1"/>
    <n v="0"/>
    <x v="0"/>
    <n v="0"/>
    <x v="0"/>
    <n v="0"/>
  </r>
  <r>
    <d v="2022-10-01T00:00:00"/>
    <x v="2"/>
    <x v="9"/>
    <x v="0"/>
    <x v="4"/>
    <x v="3"/>
    <s v="Beca Fundadores AR (100%) OCT"/>
    <n v="160000"/>
    <x v="4"/>
    <x v="3"/>
    <x v="5"/>
    <x v="8"/>
    <x v="1"/>
    <n v="0"/>
    <x v="0"/>
    <n v="0"/>
    <x v="0"/>
    <n v="0"/>
  </r>
  <r>
    <d v="2022-10-01T00:00:00"/>
    <x v="2"/>
    <x v="9"/>
    <x v="0"/>
    <x v="0"/>
    <x v="3"/>
    <s v="Mensualidad FOR (80%) OCT"/>
    <n v="88000"/>
    <x v="0"/>
    <x v="3"/>
    <x v="15"/>
    <x v="20"/>
    <x v="0"/>
    <n v="88000"/>
    <x v="0"/>
    <n v="0"/>
    <x v="0"/>
    <n v="0"/>
  </r>
  <r>
    <d v="2022-10-01T00:00:00"/>
    <x v="2"/>
    <x v="9"/>
    <x v="0"/>
    <x v="4"/>
    <x v="3"/>
    <s v="Beca Hermandad (20%) OCT"/>
    <n v="22000"/>
    <x v="4"/>
    <x v="3"/>
    <x v="15"/>
    <x v="20"/>
    <x v="1"/>
    <n v="0"/>
    <x v="0"/>
    <n v="0"/>
    <x v="0"/>
    <n v="0"/>
  </r>
  <r>
    <d v="2022-10-01T00:00:00"/>
    <x v="2"/>
    <x v="9"/>
    <x v="0"/>
    <x v="0"/>
    <x v="3"/>
    <s v="Mensualidad AR (100%) OCT"/>
    <n v="160000"/>
    <x v="0"/>
    <x v="3"/>
    <x v="15"/>
    <x v="21"/>
    <x v="0"/>
    <n v="160000"/>
    <x v="0"/>
    <n v="0"/>
    <x v="0"/>
    <n v="0"/>
  </r>
  <r>
    <d v="2022-10-01T00:00:00"/>
    <x v="2"/>
    <x v="9"/>
    <x v="0"/>
    <x v="0"/>
    <x v="3"/>
    <s v="Mensualidad FOR (80%) OCT"/>
    <n v="88000"/>
    <x v="0"/>
    <x v="3"/>
    <x v="25"/>
    <x v="32"/>
    <x v="0"/>
    <n v="88000"/>
    <x v="0"/>
    <n v="0"/>
    <x v="0"/>
    <n v="0"/>
  </r>
  <r>
    <d v="2022-10-01T00:00:00"/>
    <x v="2"/>
    <x v="9"/>
    <x v="0"/>
    <x v="4"/>
    <x v="3"/>
    <s v="Beca Hermandad (20%) OCT"/>
    <n v="22000"/>
    <x v="4"/>
    <x v="3"/>
    <x v="25"/>
    <x v="32"/>
    <x v="1"/>
    <n v="0"/>
    <x v="0"/>
    <n v="0"/>
    <x v="0"/>
    <n v="0"/>
  </r>
  <r>
    <d v="2022-10-01T00:00:00"/>
    <x v="2"/>
    <x v="9"/>
    <x v="0"/>
    <x v="0"/>
    <x v="3"/>
    <s v="Mensualidad AR (100%) OCT"/>
    <n v="160000"/>
    <x v="0"/>
    <x v="3"/>
    <x v="25"/>
    <x v="31"/>
    <x v="0"/>
    <n v="160000"/>
    <x v="0"/>
    <n v="0"/>
    <x v="0"/>
    <n v="0"/>
  </r>
  <r>
    <d v="2022-10-01T00:00:00"/>
    <x v="2"/>
    <x v="9"/>
    <x v="0"/>
    <x v="0"/>
    <x v="3"/>
    <s v="Mensualidad FOR (80%) OCT"/>
    <n v="88000"/>
    <x v="0"/>
    <x v="3"/>
    <x v="23"/>
    <x v="33"/>
    <x v="0"/>
    <n v="88000"/>
    <x v="0"/>
    <n v="0"/>
    <x v="0"/>
    <n v="0"/>
  </r>
  <r>
    <d v="2022-10-01T00:00:00"/>
    <x v="2"/>
    <x v="9"/>
    <x v="0"/>
    <x v="4"/>
    <x v="3"/>
    <s v="Beca Hermandad (20%) OCT"/>
    <n v="22000"/>
    <x v="4"/>
    <x v="3"/>
    <x v="23"/>
    <x v="33"/>
    <x v="1"/>
    <n v="0"/>
    <x v="0"/>
    <n v="0"/>
    <x v="0"/>
    <n v="0"/>
  </r>
  <r>
    <d v="2022-10-01T00:00:00"/>
    <x v="2"/>
    <x v="9"/>
    <x v="0"/>
    <x v="0"/>
    <x v="3"/>
    <s v="Mensualidad AR (100%) OCT"/>
    <n v="160000"/>
    <x v="0"/>
    <x v="3"/>
    <x v="23"/>
    <x v="29"/>
    <x v="0"/>
    <n v="160000"/>
    <x v="0"/>
    <n v="0"/>
    <x v="0"/>
    <n v="0"/>
  </r>
  <r>
    <d v="2022-10-01T00:00:00"/>
    <x v="2"/>
    <x v="9"/>
    <x v="0"/>
    <x v="0"/>
    <x v="3"/>
    <s v="Mensualidad FOR (100%) OCT"/>
    <n v="110000"/>
    <x v="0"/>
    <x v="3"/>
    <x v="34"/>
    <x v="44"/>
    <x v="0"/>
    <n v="110000"/>
    <x v="0"/>
    <n v="0"/>
    <x v="0"/>
    <n v="0"/>
  </r>
  <r>
    <d v="2022-10-01T00:00:00"/>
    <x v="2"/>
    <x v="9"/>
    <x v="0"/>
    <x v="0"/>
    <x v="3"/>
    <s v="Mensualidad AR (100%) OCT"/>
    <n v="160000"/>
    <x v="0"/>
    <x v="3"/>
    <x v="14"/>
    <x v="19"/>
    <x v="0"/>
    <n v="160000"/>
    <x v="0"/>
    <n v="0"/>
    <x v="0"/>
    <n v="0"/>
  </r>
  <r>
    <d v="2022-10-01T00:00:00"/>
    <x v="2"/>
    <x v="9"/>
    <x v="0"/>
    <x v="0"/>
    <x v="3"/>
    <s v="Mensualidad FOR (80%) OCT"/>
    <n v="88000"/>
    <x v="0"/>
    <x v="3"/>
    <x v="21"/>
    <x v="38"/>
    <x v="0"/>
    <n v="88000"/>
    <x v="0"/>
    <n v="0"/>
    <x v="0"/>
    <n v="0"/>
  </r>
  <r>
    <d v="2022-10-01T00:00:00"/>
    <x v="2"/>
    <x v="9"/>
    <x v="0"/>
    <x v="4"/>
    <x v="3"/>
    <s v="Beca Hermandad (20%) OCT"/>
    <n v="22000"/>
    <x v="4"/>
    <x v="3"/>
    <x v="21"/>
    <x v="38"/>
    <x v="1"/>
    <n v="0"/>
    <x v="0"/>
    <n v="0"/>
    <x v="0"/>
    <n v="0"/>
  </r>
  <r>
    <d v="2022-10-01T00:00:00"/>
    <x v="2"/>
    <x v="9"/>
    <x v="0"/>
    <x v="0"/>
    <x v="3"/>
    <s v="Mensualidad AR (100%) OCT"/>
    <n v="160000"/>
    <x v="0"/>
    <x v="3"/>
    <x v="21"/>
    <x v="27"/>
    <x v="0"/>
    <n v="160000"/>
    <x v="0"/>
    <n v="0"/>
    <x v="0"/>
    <n v="0"/>
  </r>
  <r>
    <d v="2022-10-01T00:00:00"/>
    <x v="2"/>
    <x v="9"/>
    <x v="0"/>
    <x v="0"/>
    <x v="3"/>
    <s v="Mensualidad FOR (100%) OCT"/>
    <n v="110000"/>
    <x v="0"/>
    <x v="3"/>
    <x v="9"/>
    <x v="10"/>
    <x v="0"/>
    <n v="110000"/>
    <x v="0"/>
    <n v="0"/>
    <x v="0"/>
    <n v="0"/>
  </r>
  <r>
    <d v="2022-10-01T00:00:00"/>
    <x v="2"/>
    <x v="9"/>
    <x v="0"/>
    <x v="3"/>
    <x v="3"/>
    <s v="Mensualidad AR (100%) OCT"/>
    <n v="160000"/>
    <x v="3"/>
    <x v="3"/>
    <x v="17"/>
    <x v="23"/>
    <x v="1"/>
    <n v="0"/>
    <x v="1"/>
    <n v="160000"/>
    <x v="0"/>
    <n v="0"/>
  </r>
  <r>
    <d v="2022-10-01T00:00:00"/>
    <x v="2"/>
    <x v="9"/>
    <x v="0"/>
    <x v="0"/>
    <x v="3"/>
    <s v="Mensualidad FOR (80%) OCT"/>
    <n v="88000"/>
    <x v="0"/>
    <x v="3"/>
    <x v="4"/>
    <x v="11"/>
    <x v="0"/>
    <n v="88000"/>
    <x v="0"/>
    <n v="0"/>
    <x v="0"/>
    <n v="0"/>
  </r>
  <r>
    <d v="2022-10-01T00:00:00"/>
    <x v="2"/>
    <x v="9"/>
    <x v="0"/>
    <x v="4"/>
    <x v="3"/>
    <s v="Beca Hermandad (20%) OCT"/>
    <n v="22000"/>
    <x v="4"/>
    <x v="3"/>
    <x v="4"/>
    <x v="11"/>
    <x v="1"/>
    <n v="0"/>
    <x v="0"/>
    <n v="0"/>
    <x v="0"/>
    <n v="0"/>
  </r>
  <r>
    <d v="2022-10-01T00:00:00"/>
    <x v="2"/>
    <x v="9"/>
    <x v="0"/>
    <x v="0"/>
    <x v="3"/>
    <s v="Mensualidad AR (100%) OCT"/>
    <n v="160000"/>
    <x v="0"/>
    <x v="3"/>
    <x v="4"/>
    <x v="4"/>
    <x v="0"/>
    <n v="160000"/>
    <x v="0"/>
    <n v="0"/>
    <x v="0"/>
    <n v="0"/>
  </r>
  <r>
    <d v="2022-10-01T00:00:00"/>
    <x v="2"/>
    <x v="9"/>
    <x v="0"/>
    <x v="0"/>
    <x v="3"/>
    <s v="Mensualidad AR (100%) OCT"/>
    <n v="160000"/>
    <x v="0"/>
    <x v="3"/>
    <x v="30"/>
    <x v="40"/>
    <x v="0"/>
    <n v="160000"/>
    <x v="0"/>
    <n v="0"/>
    <x v="0"/>
    <n v="0"/>
  </r>
  <r>
    <d v="2022-10-01T00:00:00"/>
    <x v="2"/>
    <x v="9"/>
    <x v="0"/>
    <x v="0"/>
    <x v="3"/>
    <s v="Mensualidad AR (100%) OCT"/>
    <n v="160000"/>
    <x v="0"/>
    <x v="3"/>
    <x v="12"/>
    <x v="16"/>
    <x v="0"/>
    <n v="160000"/>
    <x v="0"/>
    <n v="0"/>
    <x v="0"/>
    <n v="0"/>
  </r>
  <r>
    <d v="2022-10-01T00:00:00"/>
    <x v="2"/>
    <x v="9"/>
    <x v="0"/>
    <x v="0"/>
    <x v="17"/>
    <s v="Apoyo Pago Gimnasia OCT"/>
    <n v="25000"/>
    <x v="0"/>
    <x v="17"/>
    <x v="15"/>
    <x v="20"/>
    <x v="0"/>
    <n v="25000"/>
    <x v="0"/>
    <n v="0"/>
    <x v="0"/>
    <n v="0"/>
  </r>
  <r>
    <d v="2022-10-01T00:00:00"/>
    <x v="2"/>
    <x v="9"/>
    <x v="0"/>
    <x v="0"/>
    <x v="17"/>
    <s v="Apoyo Pago Gimnasia OCT"/>
    <n v="25000"/>
    <x v="0"/>
    <x v="17"/>
    <x v="15"/>
    <x v="21"/>
    <x v="0"/>
    <n v="25000"/>
    <x v="0"/>
    <n v="0"/>
    <x v="0"/>
    <n v="0"/>
  </r>
  <r>
    <d v="2022-10-01T00:00:00"/>
    <x v="2"/>
    <x v="9"/>
    <x v="0"/>
    <x v="0"/>
    <x v="17"/>
    <s v="Apoyo Pago Gimnasia OCT"/>
    <n v="25000"/>
    <x v="0"/>
    <x v="17"/>
    <x v="25"/>
    <x v="32"/>
    <x v="0"/>
    <n v="25000"/>
    <x v="0"/>
    <n v="0"/>
    <x v="0"/>
    <n v="0"/>
  </r>
  <r>
    <d v="2022-10-01T00:00:00"/>
    <x v="2"/>
    <x v="9"/>
    <x v="0"/>
    <x v="0"/>
    <x v="17"/>
    <s v="Apoyo Pago Gimnasia OCT"/>
    <n v="25000"/>
    <x v="0"/>
    <x v="17"/>
    <x v="23"/>
    <x v="33"/>
    <x v="0"/>
    <n v="25000"/>
    <x v="0"/>
    <n v="0"/>
    <x v="0"/>
    <n v="0"/>
  </r>
  <r>
    <d v="2022-10-01T00:00:00"/>
    <x v="2"/>
    <x v="9"/>
    <x v="0"/>
    <x v="0"/>
    <x v="17"/>
    <s v="Apoyo Pago Gimnasia OCT"/>
    <n v="25000"/>
    <x v="0"/>
    <x v="17"/>
    <x v="23"/>
    <x v="29"/>
    <x v="0"/>
    <n v="25000"/>
    <x v="0"/>
    <n v="0"/>
    <x v="0"/>
    <n v="0"/>
  </r>
  <r>
    <d v="2022-10-01T00:00:00"/>
    <x v="2"/>
    <x v="9"/>
    <x v="0"/>
    <x v="0"/>
    <x v="17"/>
    <s v="Apoyo Pago Gimnasia OCT"/>
    <n v="25000"/>
    <x v="0"/>
    <x v="17"/>
    <x v="34"/>
    <x v="44"/>
    <x v="0"/>
    <n v="25000"/>
    <x v="0"/>
    <n v="0"/>
    <x v="0"/>
    <n v="0"/>
  </r>
  <r>
    <d v="2022-10-01T00:00:00"/>
    <x v="2"/>
    <x v="9"/>
    <x v="0"/>
    <x v="0"/>
    <x v="17"/>
    <s v="Apoyo Pago Gimnasia OCT"/>
    <n v="25000"/>
    <x v="0"/>
    <x v="17"/>
    <x v="14"/>
    <x v="19"/>
    <x v="0"/>
    <n v="25000"/>
    <x v="0"/>
    <n v="0"/>
    <x v="0"/>
    <n v="0"/>
  </r>
  <r>
    <d v="2022-10-01T00:00:00"/>
    <x v="2"/>
    <x v="9"/>
    <x v="0"/>
    <x v="0"/>
    <x v="17"/>
    <s v="Apoyo Pago Gimnasia OCT"/>
    <n v="25000"/>
    <x v="0"/>
    <x v="17"/>
    <x v="21"/>
    <x v="38"/>
    <x v="0"/>
    <n v="25000"/>
    <x v="0"/>
    <n v="0"/>
    <x v="0"/>
    <n v="0"/>
  </r>
  <r>
    <d v="2022-10-01T00:00:00"/>
    <x v="2"/>
    <x v="9"/>
    <x v="0"/>
    <x v="0"/>
    <x v="17"/>
    <s v="Apoyo Pago Gimnasia OCT"/>
    <n v="25000"/>
    <x v="0"/>
    <x v="17"/>
    <x v="21"/>
    <x v="27"/>
    <x v="0"/>
    <n v="25000"/>
    <x v="0"/>
    <n v="0"/>
    <x v="0"/>
    <n v="0"/>
  </r>
  <r>
    <d v="2022-10-01T00:00:00"/>
    <x v="2"/>
    <x v="9"/>
    <x v="0"/>
    <x v="0"/>
    <x v="17"/>
    <s v="Apoyo Pago Gimnasia OCT"/>
    <n v="25000"/>
    <x v="0"/>
    <x v="17"/>
    <x v="9"/>
    <x v="10"/>
    <x v="0"/>
    <n v="25000"/>
    <x v="0"/>
    <n v="0"/>
    <x v="0"/>
    <n v="0"/>
  </r>
  <r>
    <d v="2022-10-01T00:00:00"/>
    <x v="2"/>
    <x v="9"/>
    <x v="0"/>
    <x v="0"/>
    <x v="17"/>
    <s v="Apoyo Pago Gimnasia OCT"/>
    <n v="25000"/>
    <x v="0"/>
    <x v="17"/>
    <x v="17"/>
    <x v="23"/>
    <x v="0"/>
    <n v="25000"/>
    <x v="0"/>
    <n v="0"/>
    <x v="0"/>
    <n v="0"/>
  </r>
  <r>
    <d v="2022-10-01T00:00:00"/>
    <x v="2"/>
    <x v="9"/>
    <x v="0"/>
    <x v="0"/>
    <x v="17"/>
    <s v="Apoyo Pago Gimnasia OCT"/>
    <n v="25000"/>
    <x v="0"/>
    <x v="17"/>
    <x v="4"/>
    <x v="11"/>
    <x v="0"/>
    <n v="25000"/>
    <x v="0"/>
    <n v="0"/>
    <x v="0"/>
    <n v="0"/>
  </r>
  <r>
    <d v="2022-10-01T00:00:00"/>
    <x v="2"/>
    <x v="9"/>
    <x v="0"/>
    <x v="0"/>
    <x v="17"/>
    <s v="Apoyo Pago Gimnasia OCT"/>
    <n v="25000"/>
    <x v="0"/>
    <x v="17"/>
    <x v="4"/>
    <x v="4"/>
    <x v="0"/>
    <n v="25000"/>
    <x v="0"/>
    <n v="0"/>
    <x v="0"/>
    <n v="0"/>
  </r>
  <r>
    <d v="2022-10-01T00:00:00"/>
    <x v="2"/>
    <x v="9"/>
    <x v="0"/>
    <x v="0"/>
    <x v="17"/>
    <s v="Apoyo Pago Gimnasia OCT"/>
    <n v="25000"/>
    <x v="0"/>
    <x v="17"/>
    <x v="12"/>
    <x v="16"/>
    <x v="0"/>
    <n v="25000"/>
    <x v="0"/>
    <n v="0"/>
    <x v="0"/>
    <n v="0"/>
  </r>
  <r>
    <d v="2022-10-01T00:00:00"/>
    <x v="2"/>
    <x v="9"/>
    <x v="0"/>
    <x v="0"/>
    <x v="17"/>
    <s v="Apoyo Pago Gimnasia OCT"/>
    <n v="25000"/>
    <x v="0"/>
    <x v="17"/>
    <x v="5"/>
    <x v="5"/>
    <x v="0"/>
    <n v="25000"/>
    <x v="0"/>
    <n v="0"/>
    <x v="0"/>
    <n v="0"/>
  </r>
  <r>
    <d v="2022-10-01T00:00:00"/>
    <x v="2"/>
    <x v="9"/>
    <x v="1"/>
    <x v="0"/>
    <x v="12"/>
    <s v="Gasto en Cajitornado &quot;Cumpleaños&quot;"/>
    <n v="-257000"/>
    <x v="0"/>
    <x v="12"/>
    <x v="0"/>
    <x v="0"/>
    <x v="0"/>
    <n v="-257000"/>
    <x v="0"/>
    <n v="0"/>
    <x v="0"/>
    <n v="0"/>
  </r>
  <r>
    <d v="2022-10-24T00:00:00"/>
    <x v="2"/>
    <x v="9"/>
    <x v="1"/>
    <x v="0"/>
    <x v="12"/>
    <s v="Gasto en &quot;Dia de los niños&quot;"/>
    <n v="-180000"/>
    <x v="0"/>
    <x v="12"/>
    <x v="0"/>
    <x v="0"/>
    <x v="0"/>
    <n v="-180000"/>
    <x v="0"/>
    <n v="0"/>
    <x v="0"/>
    <n v="0"/>
  </r>
  <r>
    <d v="2022-10-24T00:00:00"/>
    <x v="2"/>
    <x v="9"/>
    <x v="1"/>
    <x v="0"/>
    <x v="13"/>
    <s v="Apoyo Entrenador (Viaje a Capacitacion)"/>
    <n v="-300000"/>
    <x v="0"/>
    <x v="13"/>
    <x v="0"/>
    <x v="0"/>
    <x v="0"/>
    <n v="-300000"/>
    <x v="0"/>
    <n v="0"/>
    <x v="0"/>
    <n v="0"/>
  </r>
  <r>
    <d v="2022-10-24T00:00:00"/>
    <x v="2"/>
    <x v="9"/>
    <x v="1"/>
    <x v="0"/>
    <x v="18"/>
    <s v="Gastos Financieros"/>
    <n v="-71000"/>
    <x v="0"/>
    <x v="18"/>
    <x v="0"/>
    <x v="0"/>
    <x v="0"/>
    <n v="-71000"/>
    <x v="0"/>
    <n v="0"/>
    <x v="0"/>
    <n v="0"/>
  </r>
  <r>
    <d v="2022-11-01T00:00:00"/>
    <x v="2"/>
    <x v="10"/>
    <x v="0"/>
    <x v="4"/>
    <x v="3"/>
    <s v="Beca Fundadores AR (100%) NOV"/>
    <n v="160000"/>
    <x v="4"/>
    <x v="3"/>
    <x v="2"/>
    <x v="2"/>
    <x v="1"/>
    <n v="0"/>
    <x v="0"/>
    <n v="0"/>
    <x v="0"/>
    <n v="0"/>
  </r>
  <r>
    <d v="2022-11-01T00:00:00"/>
    <x v="2"/>
    <x v="10"/>
    <x v="0"/>
    <x v="4"/>
    <x v="3"/>
    <s v="Beca Fundadores AR (100%) NOV"/>
    <n v="160000"/>
    <x v="4"/>
    <x v="3"/>
    <x v="3"/>
    <x v="3"/>
    <x v="1"/>
    <n v="0"/>
    <x v="0"/>
    <n v="0"/>
    <x v="0"/>
    <n v="0"/>
  </r>
  <r>
    <d v="2022-11-01T00:00:00"/>
    <x v="2"/>
    <x v="10"/>
    <x v="0"/>
    <x v="4"/>
    <x v="3"/>
    <s v="Beca Fundadores AR (100%) NOV"/>
    <n v="160000"/>
    <x v="4"/>
    <x v="3"/>
    <x v="3"/>
    <x v="12"/>
    <x v="1"/>
    <n v="0"/>
    <x v="0"/>
    <n v="0"/>
    <x v="0"/>
    <n v="0"/>
  </r>
  <r>
    <d v="2022-11-01T00:00:00"/>
    <x v="2"/>
    <x v="10"/>
    <x v="0"/>
    <x v="4"/>
    <x v="3"/>
    <s v="Beca Fundadores AR (100%) NOV"/>
    <n v="160000"/>
    <x v="4"/>
    <x v="3"/>
    <x v="5"/>
    <x v="5"/>
    <x v="1"/>
    <n v="0"/>
    <x v="0"/>
    <n v="0"/>
    <x v="0"/>
    <n v="0"/>
  </r>
  <r>
    <d v="2022-11-01T00:00:00"/>
    <x v="2"/>
    <x v="10"/>
    <x v="0"/>
    <x v="4"/>
    <x v="3"/>
    <s v="Beca Fundadores AR (100%) NOV"/>
    <n v="160000"/>
    <x v="4"/>
    <x v="3"/>
    <x v="5"/>
    <x v="8"/>
    <x v="1"/>
    <n v="0"/>
    <x v="0"/>
    <n v="0"/>
    <x v="0"/>
    <n v="0"/>
  </r>
  <r>
    <d v="2022-11-01T00:00:00"/>
    <x v="2"/>
    <x v="10"/>
    <x v="0"/>
    <x v="0"/>
    <x v="3"/>
    <s v="Mensualidad FOR (80%) NOV"/>
    <n v="88000"/>
    <x v="0"/>
    <x v="3"/>
    <x v="15"/>
    <x v="20"/>
    <x v="0"/>
    <n v="88000"/>
    <x v="0"/>
    <n v="0"/>
    <x v="0"/>
    <n v="0"/>
  </r>
  <r>
    <d v="2022-11-01T00:00:00"/>
    <x v="2"/>
    <x v="10"/>
    <x v="0"/>
    <x v="4"/>
    <x v="3"/>
    <s v="Beca Hermandad (20%) NOV"/>
    <n v="22000"/>
    <x v="4"/>
    <x v="3"/>
    <x v="15"/>
    <x v="20"/>
    <x v="1"/>
    <n v="0"/>
    <x v="0"/>
    <n v="0"/>
    <x v="0"/>
    <n v="0"/>
  </r>
  <r>
    <d v="2022-11-01T00:00:00"/>
    <x v="2"/>
    <x v="10"/>
    <x v="0"/>
    <x v="0"/>
    <x v="3"/>
    <s v="Mensualidad AR (100%) NOV"/>
    <n v="160000"/>
    <x v="0"/>
    <x v="3"/>
    <x v="15"/>
    <x v="21"/>
    <x v="0"/>
    <n v="160000"/>
    <x v="0"/>
    <n v="0"/>
    <x v="0"/>
    <n v="0"/>
  </r>
  <r>
    <d v="2022-11-01T00:00:00"/>
    <x v="2"/>
    <x v="10"/>
    <x v="0"/>
    <x v="0"/>
    <x v="3"/>
    <s v="Mensualidad FOR (80%) NOV"/>
    <n v="88000"/>
    <x v="0"/>
    <x v="3"/>
    <x v="25"/>
    <x v="32"/>
    <x v="0"/>
    <n v="88000"/>
    <x v="0"/>
    <n v="0"/>
    <x v="0"/>
    <n v="0"/>
  </r>
  <r>
    <d v="2022-11-01T00:00:00"/>
    <x v="2"/>
    <x v="10"/>
    <x v="0"/>
    <x v="4"/>
    <x v="3"/>
    <s v="Beca Hermandad (20%) NOV"/>
    <n v="22000"/>
    <x v="4"/>
    <x v="3"/>
    <x v="25"/>
    <x v="32"/>
    <x v="1"/>
    <n v="0"/>
    <x v="0"/>
    <n v="0"/>
    <x v="0"/>
    <n v="0"/>
  </r>
  <r>
    <d v="2022-11-01T00:00:00"/>
    <x v="2"/>
    <x v="10"/>
    <x v="0"/>
    <x v="3"/>
    <x v="3"/>
    <s v="Mensualidad AR (100%) NOV"/>
    <n v="160000"/>
    <x v="3"/>
    <x v="3"/>
    <x v="25"/>
    <x v="31"/>
    <x v="1"/>
    <n v="0"/>
    <x v="1"/>
    <n v="160000"/>
    <x v="0"/>
    <n v="0"/>
  </r>
  <r>
    <d v="2022-11-01T00:00:00"/>
    <x v="2"/>
    <x v="10"/>
    <x v="0"/>
    <x v="0"/>
    <x v="3"/>
    <s v="Mensualidad FOR (80%) NOV"/>
    <n v="88000"/>
    <x v="0"/>
    <x v="3"/>
    <x v="23"/>
    <x v="33"/>
    <x v="0"/>
    <n v="88000"/>
    <x v="0"/>
    <n v="0"/>
    <x v="0"/>
    <n v="0"/>
  </r>
  <r>
    <d v="2022-11-01T00:00:00"/>
    <x v="2"/>
    <x v="10"/>
    <x v="0"/>
    <x v="4"/>
    <x v="3"/>
    <s v="Beca Hermandad (20%) NOV"/>
    <n v="22000"/>
    <x v="4"/>
    <x v="3"/>
    <x v="23"/>
    <x v="33"/>
    <x v="1"/>
    <n v="0"/>
    <x v="0"/>
    <n v="0"/>
    <x v="0"/>
    <n v="0"/>
  </r>
  <r>
    <d v="2022-11-01T00:00:00"/>
    <x v="2"/>
    <x v="10"/>
    <x v="0"/>
    <x v="0"/>
    <x v="3"/>
    <s v="Mensualidad AR (100%) NOV"/>
    <n v="160000"/>
    <x v="0"/>
    <x v="3"/>
    <x v="23"/>
    <x v="29"/>
    <x v="0"/>
    <n v="160000"/>
    <x v="0"/>
    <n v="0"/>
    <x v="0"/>
    <n v="0"/>
  </r>
  <r>
    <d v="2022-11-01T00:00:00"/>
    <x v="2"/>
    <x v="10"/>
    <x v="0"/>
    <x v="0"/>
    <x v="3"/>
    <s v="Mensualidad AR (100%) NOV"/>
    <n v="160000"/>
    <x v="0"/>
    <x v="3"/>
    <x v="22"/>
    <x v="28"/>
    <x v="0"/>
    <n v="160000"/>
    <x v="0"/>
    <n v="0"/>
    <x v="0"/>
    <n v="0"/>
  </r>
  <r>
    <d v="2022-11-01T00:00:00"/>
    <x v="2"/>
    <x v="10"/>
    <x v="0"/>
    <x v="0"/>
    <x v="3"/>
    <s v="Mensualidad FOR (100%) NOV"/>
    <n v="110000"/>
    <x v="0"/>
    <x v="3"/>
    <x v="34"/>
    <x v="44"/>
    <x v="0"/>
    <n v="110000"/>
    <x v="0"/>
    <n v="0"/>
    <x v="0"/>
    <n v="0"/>
  </r>
  <r>
    <d v="2022-11-01T00:00:00"/>
    <x v="2"/>
    <x v="10"/>
    <x v="0"/>
    <x v="0"/>
    <x v="3"/>
    <s v="Mensualidad AR (100%) NOV"/>
    <n v="160000"/>
    <x v="0"/>
    <x v="3"/>
    <x v="14"/>
    <x v="19"/>
    <x v="0"/>
    <n v="160000"/>
    <x v="0"/>
    <n v="0"/>
    <x v="0"/>
    <n v="0"/>
  </r>
  <r>
    <d v="2022-11-01T00:00:00"/>
    <x v="2"/>
    <x v="10"/>
    <x v="0"/>
    <x v="0"/>
    <x v="3"/>
    <s v="Mensualidad FOR (80%) NOV"/>
    <n v="88000"/>
    <x v="0"/>
    <x v="3"/>
    <x v="21"/>
    <x v="38"/>
    <x v="0"/>
    <n v="88000"/>
    <x v="0"/>
    <n v="0"/>
    <x v="0"/>
    <n v="0"/>
  </r>
  <r>
    <d v="2022-11-01T00:00:00"/>
    <x v="2"/>
    <x v="10"/>
    <x v="0"/>
    <x v="4"/>
    <x v="3"/>
    <s v="Beca Hermandad (20%) NOV"/>
    <n v="22000"/>
    <x v="4"/>
    <x v="3"/>
    <x v="21"/>
    <x v="38"/>
    <x v="1"/>
    <n v="0"/>
    <x v="0"/>
    <n v="0"/>
    <x v="0"/>
    <n v="0"/>
  </r>
  <r>
    <d v="2022-11-01T00:00:00"/>
    <x v="2"/>
    <x v="10"/>
    <x v="0"/>
    <x v="0"/>
    <x v="3"/>
    <s v="Mensualidad AR (100%) NOV"/>
    <n v="160000"/>
    <x v="0"/>
    <x v="3"/>
    <x v="21"/>
    <x v="27"/>
    <x v="0"/>
    <n v="160000"/>
    <x v="0"/>
    <n v="0"/>
    <x v="0"/>
    <n v="0"/>
  </r>
  <r>
    <d v="2022-11-01T00:00:00"/>
    <x v="2"/>
    <x v="10"/>
    <x v="0"/>
    <x v="0"/>
    <x v="3"/>
    <s v="Mensualidad FOR (100%) NOV"/>
    <n v="110000"/>
    <x v="0"/>
    <x v="3"/>
    <x v="9"/>
    <x v="10"/>
    <x v="0"/>
    <n v="110000"/>
    <x v="0"/>
    <n v="0"/>
    <x v="0"/>
    <n v="0"/>
  </r>
  <r>
    <d v="2022-11-01T00:00:00"/>
    <x v="2"/>
    <x v="10"/>
    <x v="0"/>
    <x v="3"/>
    <x v="3"/>
    <s v="Mensualidad AR (100%) NOV"/>
    <n v="160000"/>
    <x v="3"/>
    <x v="3"/>
    <x v="17"/>
    <x v="23"/>
    <x v="1"/>
    <n v="0"/>
    <x v="1"/>
    <n v="160000"/>
    <x v="0"/>
    <n v="0"/>
  </r>
  <r>
    <d v="2022-11-01T00:00:00"/>
    <x v="2"/>
    <x v="10"/>
    <x v="0"/>
    <x v="0"/>
    <x v="3"/>
    <s v="Mensualidad FOR (80%) NOV"/>
    <n v="88000"/>
    <x v="0"/>
    <x v="3"/>
    <x v="4"/>
    <x v="11"/>
    <x v="0"/>
    <n v="88000"/>
    <x v="0"/>
    <n v="0"/>
    <x v="0"/>
    <n v="0"/>
  </r>
  <r>
    <d v="2022-11-01T00:00:00"/>
    <x v="2"/>
    <x v="10"/>
    <x v="0"/>
    <x v="4"/>
    <x v="3"/>
    <s v="Beca Hermandad (20%) NOV"/>
    <n v="22000"/>
    <x v="4"/>
    <x v="3"/>
    <x v="4"/>
    <x v="11"/>
    <x v="1"/>
    <n v="0"/>
    <x v="0"/>
    <n v="0"/>
    <x v="0"/>
    <n v="0"/>
  </r>
  <r>
    <d v="2022-11-01T00:00:00"/>
    <x v="2"/>
    <x v="10"/>
    <x v="0"/>
    <x v="0"/>
    <x v="3"/>
    <s v="Mensualidad AR (100%) NOV"/>
    <n v="160000"/>
    <x v="0"/>
    <x v="3"/>
    <x v="4"/>
    <x v="4"/>
    <x v="0"/>
    <n v="160000"/>
    <x v="0"/>
    <n v="0"/>
    <x v="0"/>
    <n v="0"/>
  </r>
  <r>
    <d v="2022-11-01T00:00:00"/>
    <x v="2"/>
    <x v="10"/>
    <x v="0"/>
    <x v="0"/>
    <x v="3"/>
    <s v="Mensualidad AR (100%) NOV"/>
    <n v="160000"/>
    <x v="0"/>
    <x v="3"/>
    <x v="30"/>
    <x v="40"/>
    <x v="0"/>
    <n v="160000"/>
    <x v="0"/>
    <n v="0"/>
    <x v="0"/>
    <n v="0"/>
  </r>
  <r>
    <d v="2022-11-01T00:00:00"/>
    <x v="2"/>
    <x v="10"/>
    <x v="0"/>
    <x v="0"/>
    <x v="3"/>
    <s v="Mensualidad AR (100%) NOV"/>
    <n v="160000"/>
    <x v="0"/>
    <x v="3"/>
    <x v="12"/>
    <x v="16"/>
    <x v="0"/>
    <n v="160000"/>
    <x v="0"/>
    <n v="0"/>
    <x v="0"/>
    <n v="0"/>
  </r>
  <r>
    <d v="2022-11-01T00:00:00"/>
    <x v="2"/>
    <x v="10"/>
    <x v="0"/>
    <x v="3"/>
    <x v="17"/>
    <s v="Apoyo Pago Gimnasia NOV"/>
    <n v="25000"/>
    <x v="3"/>
    <x v="17"/>
    <x v="15"/>
    <x v="20"/>
    <x v="1"/>
    <n v="0"/>
    <x v="1"/>
    <n v="25000"/>
    <x v="0"/>
    <n v="0"/>
  </r>
  <r>
    <d v="2022-11-01T00:00:00"/>
    <x v="2"/>
    <x v="10"/>
    <x v="0"/>
    <x v="3"/>
    <x v="17"/>
    <s v="Apoyo Pago Gimnasia NOV"/>
    <n v="25000"/>
    <x v="3"/>
    <x v="17"/>
    <x v="15"/>
    <x v="21"/>
    <x v="1"/>
    <n v="0"/>
    <x v="1"/>
    <n v="25000"/>
    <x v="0"/>
    <n v="0"/>
  </r>
  <r>
    <d v="2022-11-01T00:00:00"/>
    <x v="2"/>
    <x v="10"/>
    <x v="0"/>
    <x v="0"/>
    <x v="17"/>
    <s v="Apoyo Pago Gimnasia NOV"/>
    <n v="25000"/>
    <x v="0"/>
    <x v="17"/>
    <x v="25"/>
    <x v="32"/>
    <x v="0"/>
    <n v="25000"/>
    <x v="0"/>
    <n v="0"/>
    <x v="0"/>
    <n v="0"/>
  </r>
  <r>
    <d v="2022-11-01T00:00:00"/>
    <x v="2"/>
    <x v="10"/>
    <x v="0"/>
    <x v="0"/>
    <x v="17"/>
    <s v="Apoyo Pago Gimnasia NOV"/>
    <n v="25000"/>
    <x v="0"/>
    <x v="17"/>
    <x v="23"/>
    <x v="33"/>
    <x v="0"/>
    <n v="25000"/>
    <x v="0"/>
    <n v="0"/>
    <x v="0"/>
    <n v="0"/>
  </r>
  <r>
    <d v="2022-11-01T00:00:00"/>
    <x v="2"/>
    <x v="10"/>
    <x v="0"/>
    <x v="0"/>
    <x v="17"/>
    <s v="Apoyo Pago Gimnasia NOV"/>
    <n v="25000"/>
    <x v="0"/>
    <x v="17"/>
    <x v="23"/>
    <x v="29"/>
    <x v="0"/>
    <n v="25000"/>
    <x v="0"/>
    <n v="0"/>
    <x v="0"/>
    <n v="0"/>
  </r>
  <r>
    <d v="2022-11-01T00:00:00"/>
    <x v="2"/>
    <x v="10"/>
    <x v="0"/>
    <x v="0"/>
    <x v="17"/>
    <s v="Apoyo Pago Gimnasia NOV"/>
    <n v="25000"/>
    <x v="0"/>
    <x v="17"/>
    <x v="22"/>
    <x v="28"/>
    <x v="0"/>
    <n v="25000"/>
    <x v="0"/>
    <n v="0"/>
    <x v="0"/>
    <n v="0"/>
  </r>
  <r>
    <d v="2022-11-01T00:00:00"/>
    <x v="2"/>
    <x v="10"/>
    <x v="0"/>
    <x v="0"/>
    <x v="17"/>
    <s v="Apoyo Pago Gimnasia NOV"/>
    <n v="25000"/>
    <x v="0"/>
    <x v="17"/>
    <x v="34"/>
    <x v="44"/>
    <x v="0"/>
    <n v="25000"/>
    <x v="0"/>
    <n v="0"/>
    <x v="0"/>
    <n v="0"/>
  </r>
  <r>
    <d v="2022-11-01T00:00:00"/>
    <x v="2"/>
    <x v="10"/>
    <x v="0"/>
    <x v="3"/>
    <x v="17"/>
    <s v="Apoyo Pago Gimnasia NOV"/>
    <n v="25000"/>
    <x v="3"/>
    <x v="17"/>
    <x v="14"/>
    <x v="19"/>
    <x v="1"/>
    <n v="0"/>
    <x v="1"/>
    <n v="25000"/>
    <x v="0"/>
    <n v="0"/>
  </r>
  <r>
    <d v="2022-11-01T00:00:00"/>
    <x v="2"/>
    <x v="10"/>
    <x v="0"/>
    <x v="0"/>
    <x v="17"/>
    <s v="Apoyo Pago Gimnasia NOV"/>
    <n v="25000"/>
    <x v="0"/>
    <x v="17"/>
    <x v="21"/>
    <x v="38"/>
    <x v="0"/>
    <n v="25000"/>
    <x v="0"/>
    <n v="0"/>
    <x v="0"/>
    <n v="0"/>
  </r>
  <r>
    <d v="2022-11-01T00:00:00"/>
    <x v="2"/>
    <x v="10"/>
    <x v="0"/>
    <x v="0"/>
    <x v="17"/>
    <s v="Apoyo Pago Gimnasia NOV"/>
    <n v="25000"/>
    <x v="0"/>
    <x v="17"/>
    <x v="21"/>
    <x v="27"/>
    <x v="0"/>
    <n v="25000"/>
    <x v="0"/>
    <n v="0"/>
    <x v="0"/>
    <n v="0"/>
  </r>
  <r>
    <d v="2022-11-01T00:00:00"/>
    <x v="2"/>
    <x v="10"/>
    <x v="0"/>
    <x v="0"/>
    <x v="17"/>
    <s v="Apoyo Pago Gimnasia NOV"/>
    <n v="25000"/>
    <x v="0"/>
    <x v="17"/>
    <x v="9"/>
    <x v="10"/>
    <x v="0"/>
    <n v="25000"/>
    <x v="0"/>
    <n v="0"/>
    <x v="0"/>
    <n v="0"/>
  </r>
  <r>
    <d v="2022-11-01T00:00:00"/>
    <x v="2"/>
    <x v="10"/>
    <x v="0"/>
    <x v="0"/>
    <x v="17"/>
    <s v="Apoyo Pago Gimnasia NOV"/>
    <n v="25000"/>
    <x v="0"/>
    <x v="17"/>
    <x v="17"/>
    <x v="23"/>
    <x v="0"/>
    <n v="25000"/>
    <x v="0"/>
    <n v="0"/>
    <x v="0"/>
    <n v="0"/>
  </r>
  <r>
    <d v="2022-11-01T00:00:00"/>
    <x v="2"/>
    <x v="10"/>
    <x v="0"/>
    <x v="0"/>
    <x v="17"/>
    <s v="Apoyo Pago Gimnasia NOV"/>
    <n v="25000"/>
    <x v="0"/>
    <x v="17"/>
    <x v="4"/>
    <x v="11"/>
    <x v="0"/>
    <n v="25000"/>
    <x v="0"/>
    <n v="0"/>
    <x v="0"/>
    <n v="0"/>
  </r>
  <r>
    <d v="2022-11-01T00:00:00"/>
    <x v="2"/>
    <x v="10"/>
    <x v="0"/>
    <x v="0"/>
    <x v="17"/>
    <s v="Apoyo Pago Gimnasia NOV"/>
    <n v="25000"/>
    <x v="0"/>
    <x v="17"/>
    <x v="4"/>
    <x v="4"/>
    <x v="0"/>
    <n v="25000"/>
    <x v="0"/>
    <n v="0"/>
    <x v="0"/>
    <n v="0"/>
  </r>
  <r>
    <d v="2022-11-01T00:00:00"/>
    <x v="2"/>
    <x v="10"/>
    <x v="0"/>
    <x v="0"/>
    <x v="17"/>
    <s v="Apoyo Pago Gimnasia NOV"/>
    <n v="25000"/>
    <x v="0"/>
    <x v="17"/>
    <x v="12"/>
    <x v="16"/>
    <x v="0"/>
    <n v="25000"/>
    <x v="0"/>
    <n v="0"/>
    <x v="0"/>
    <n v="0"/>
  </r>
  <r>
    <d v="2022-11-21T00:00:00"/>
    <x v="2"/>
    <x v="10"/>
    <x v="1"/>
    <x v="0"/>
    <x v="21"/>
    <s v="Gasto Refrigerios Festival Novatos"/>
    <n v="-200000"/>
    <x v="0"/>
    <x v="21"/>
    <x v="0"/>
    <x v="0"/>
    <x v="0"/>
    <n v="-200000"/>
    <x v="0"/>
    <n v="0"/>
    <x v="0"/>
    <n v="0"/>
  </r>
  <r>
    <d v="2022-11-21T00:00:00"/>
    <x v="2"/>
    <x v="10"/>
    <x v="1"/>
    <x v="0"/>
    <x v="21"/>
    <s v="Apoyo Entrenadora Festival Novatos"/>
    <n v="-50000"/>
    <x v="0"/>
    <x v="21"/>
    <x v="0"/>
    <x v="0"/>
    <x v="0"/>
    <n v="-50000"/>
    <x v="0"/>
    <n v="0"/>
    <x v="0"/>
    <n v="0"/>
  </r>
  <r>
    <d v="2022-11-30T00:00:00"/>
    <x v="2"/>
    <x v="10"/>
    <x v="1"/>
    <x v="0"/>
    <x v="7"/>
    <s v="Pago Nomina NOV"/>
    <n v="-250000"/>
    <x v="0"/>
    <x v="7"/>
    <x v="31"/>
    <x v="41"/>
    <x v="0"/>
    <n v="-250000"/>
    <x v="0"/>
    <n v="0"/>
    <x v="0"/>
    <n v="0"/>
  </r>
  <r>
    <d v="2022-11-30T00:00:00"/>
    <x v="2"/>
    <x v="10"/>
    <x v="1"/>
    <x v="0"/>
    <x v="7"/>
    <s v="Pago Nomina NOV"/>
    <n v="-1000000"/>
    <x v="0"/>
    <x v="7"/>
    <x v="24"/>
    <x v="30"/>
    <x v="0"/>
    <n v="-1000000"/>
    <x v="0"/>
    <n v="0"/>
    <x v="0"/>
    <n v="0"/>
  </r>
  <r>
    <d v="2022-11-30T00:00:00"/>
    <x v="2"/>
    <x v="10"/>
    <x v="1"/>
    <x v="0"/>
    <x v="7"/>
    <s v="Pago Nomina NOV"/>
    <n v="-1400000"/>
    <x v="0"/>
    <x v="7"/>
    <x v="16"/>
    <x v="22"/>
    <x v="0"/>
    <n v="-1400000"/>
    <x v="0"/>
    <n v="0"/>
    <x v="0"/>
    <n v="0"/>
  </r>
  <r>
    <d v="2022-11-30T00:00:00"/>
    <x v="2"/>
    <x v="10"/>
    <x v="1"/>
    <x v="0"/>
    <x v="7"/>
    <s v="Pago Nomina NOV (Daniel H)"/>
    <n v="-100000"/>
    <x v="0"/>
    <x v="7"/>
    <x v="0"/>
    <x v="0"/>
    <x v="0"/>
    <n v="-100000"/>
    <x v="0"/>
    <n v="0"/>
    <x v="0"/>
    <n v="0"/>
  </r>
  <r>
    <d v="2022-12-01T00:00:00"/>
    <x v="2"/>
    <x v="11"/>
    <x v="0"/>
    <x v="4"/>
    <x v="3"/>
    <s v="Beca Fundadores AR (100%) DIC"/>
    <n v="160000"/>
    <x v="4"/>
    <x v="3"/>
    <x v="2"/>
    <x v="2"/>
    <x v="1"/>
    <n v="0"/>
    <x v="0"/>
    <n v="0"/>
    <x v="0"/>
    <n v="0"/>
  </r>
  <r>
    <d v="2022-12-01T00:00:00"/>
    <x v="2"/>
    <x v="11"/>
    <x v="0"/>
    <x v="4"/>
    <x v="3"/>
    <s v="Beca Fundadores AR (100%) DIC"/>
    <n v="160000"/>
    <x v="4"/>
    <x v="3"/>
    <x v="3"/>
    <x v="3"/>
    <x v="1"/>
    <n v="0"/>
    <x v="0"/>
    <n v="0"/>
    <x v="0"/>
    <n v="0"/>
  </r>
  <r>
    <d v="2022-12-01T00:00:00"/>
    <x v="2"/>
    <x v="11"/>
    <x v="0"/>
    <x v="4"/>
    <x v="3"/>
    <s v="Beca Fundadores AR (100%) DIC"/>
    <n v="160000"/>
    <x v="4"/>
    <x v="3"/>
    <x v="3"/>
    <x v="12"/>
    <x v="1"/>
    <n v="0"/>
    <x v="0"/>
    <n v="0"/>
    <x v="0"/>
    <n v="0"/>
  </r>
  <r>
    <d v="2022-12-01T00:00:00"/>
    <x v="2"/>
    <x v="11"/>
    <x v="0"/>
    <x v="4"/>
    <x v="3"/>
    <s v="Beca Fundadores AR (100%) DIC"/>
    <n v="160000"/>
    <x v="4"/>
    <x v="3"/>
    <x v="5"/>
    <x v="5"/>
    <x v="1"/>
    <n v="0"/>
    <x v="0"/>
    <n v="0"/>
    <x v="0"/>
    <n v="0"/>
  </r>
  <r>
    <d v="2022-12-01T00:00:00"/>
    <x v="2"/>
    <x v="11"/>
    <x v="0"/>
    <x v="4"/>
    <x v="3"/>
    <s v="Beca Fundadores AR (100%) DIC"/>
    <n v="160000"/>
    <x v="4"/>
    <x v="3"/>
    <x v="5"/>
    <x v="8"/>
    <x v="1"/>
    <n v="0"/>
    <x v="0"/>
    <n v="0"/>
    <x v="0"/>
    <n v="0"/>
  </r>
  <r>
    <d v="2022-12-01T00:00:00"/>
    <x v="2"/>
    <x v="11"/>
    <x v="0"/>
    <x v="3"/>
    <x v="3"/>
    <s v="Mensualidad FOR (80%) DIC"/>
    <n v="110000"/>
    <x v="3"/>
    <x v="3"/>
    <x v="15"/>
    <x v="20"/>
    <x v="1"/>
    <n v="0"/>
    <x v="1"/>
    <n v="110000"/>
    <x v="0"/>
    <n v="0"/>
  </r>
  <r>
    <d v="2022-12-01T00:00:00"/>
    <x v="2"/>
    <x v="11"/>
    <x v="0"/>
    <x v="3"/>
    <x v="3"/>
    <s v="Mensualidad FOR (80%) DIC"/>
    <n v="88000"/>
    <x v="3"/>
    <x v="3"/>
    <x v="25"/>
    <x v="32"/>
    <x v="1"/>
    <n v="0"/>
    <x v="1"/>
    <n v="88000"/>
    <x v="0"/>
    <n v="0"/>
  </r>
  <r>
    <d v="2022-12-01T00:00:00"/>
    <x v="2"/>
    <x v="11"/>
    <x v="0"/>
    <x v="4"/>
    <x v="3"/>
    <s v="Beca Hermandad (20%) DIC"/>
    <n v="22000"/>
    <x v="4"/>
    <x v="3"/>
    <x v="25"/>
    <x v="32"/>
    <x v="1"/>
    <n v="0"/>
    <x v="0"/>
    <n v="0"/>
    <x v="0"/>
    <n v="0"/>
  </r>
  <r>
    <d v="2022-12-01T00:00:00"/>
    <x v="2"/>
    <x v="11"/>
    <x v="0"/>
    <x v="3"/>
    <x v="3"/>
    <s v="Mensualidad AR (100%) DIC"/>
    <n v="160000"/>
    <x v="3"/>
    <x v="3"/>
    <x v="25"/>
    <x v="31"/>
    <x v="1"/>
    <n v="0"/>
    <x v="1"/>
    <n v="160000"/>
    <x v="0"/>
    <n v="0"/>
  </r>
  <r>
    <d v="2022-12-01T00:00:00"/>
    <x v="2"/>
    <x v="11"/>
    <x v="0"/>
    <x v="0"/>
    <x v="3"/>
    <s v="Mensualidad FOR (80%) DIC"/>
    <n v="88000"/>
    <x v="0"/>
    <x v="3"/>
    <x v="23"/>
    <x v="33"/>
    <x v="0"/>
    <n v="88000"/>
    <x v="0"/>
    <n v="0"/>
    <x v="0"/>
    <n v="0"/>
  </r>
  <r>
    <d v="2022-12-01T00:00:00"/>
    <x v="2"/>
    <x v="11"/>
    <x v="0"/>
    <x v="4"/>
    <x v="3"/>
    <s v="Beca Hermandad (20%) DIC"/>
    <n v="22000"/>
    <x v="4"/>
    <x v="3"/>
    <x v="23"/>
    <x v="33"/>
    <x v="1"/>
    <n v="0"/>
    <x v="0"/>
    <n v="0"/>
    <x v="0"/>
    <n v="0"/>
  </r>
  <r>
    <d v="2022-12-01T00:00:00"/>
    <x v="2"/>
    <x v="11"/>
    <x v="0"/>
    <x v="0"/>
    <x v="3"/>
    <s v="Mensualidad AR (100%) DIC"/>
    <n v="160000"/>
    <x v="0"/>
    <x v="3"/>
    <x v="23"/>
    <x v="29"/>
    <x v="0"/>
    <n v="160000"/>
    <x v="0"/>
    <n v="0"/>
    <x v="0"/>
    <n v="0"/>
  </r>
  <r>
    <d v="2022-12-01T00:00:00"/>
    <x v="2"/>
    <x v="11"/>
    <x v="0"/>
    <x v="0"/>
    <x v="3"/>
    <s v="Mensualidad AR (100%) DIC"/>
    <n v="160000"/>
    <x v="0"/>
    <x v="3"/>
    <x v="22"/>
    <x v="28"/>
    <x v="0"/>
    <n v="160000"/>
    <x v="0"/>
    <n v="0"/>
    <x v="0"/>
    <n v="0"/>
  </r>
  <r>
    <d v="2022-12-01T00:00:00"/>
    <x v="2"/>
    <x v="11"/>
    <x v="0"/>
    <x v="3"/>
    <x v="3"/>
    <s v="Mensualidad AR (100%) DIC"/>
    <n v="160000"/>
    <x v="3"/>
    <x v="3"/>
    <x v="14"/>
    <x v="19"/>
    <x v="1"/>
    <n v="0"/>
    <x v="1"/>
    <n v="160000"/>
    <x v="0"/>
    <n v="0"/>
  </r>
  <r>
    <d v="2022-12-01T00:00:00"/>
    <x v="2"/>
    <x v="11"/>
    <x v="0"/>
    <x v="0"/>
    <x v="3"/>
    <s v="Mensualidad FOR (80%) DIC"/>
    <n v="88000"/>
    <x v="0"/>
    <x v="3"/>
    <x v="21"/>
    <x v="38"/>
    <x v="0"/>
    <n v="88000"/>
    <x v="0"/>
    <n v="0"/>
    <x v="0"/>
    <n v="0"/>
  </r>
  <r>
    <d v="2022-12-01T00:00:00"/>
    <x v="2"/>
    <x v="11"/>
    <x v="0"/>
    <x v="4"/>
    <x v="3"/>
    <s v="Beca Hermandad (20%) DIC"/>
    <n v="22000"/>
    <x v="4"/>
    <x v="3"/>
    <x v="21"/>
    <x v="38"/>
    <x v="1"/>
    <n v="0"/>
    <x v="0"/>
    <n v="0"/>
    <x v="0"/>
    <n v="0"/>
  </r>
  <r>
    <d v="2022-12-01T00:00:00"/>
    <x v="2"/>
    <x v="11"/>
    <x v="0"/>
    <x v="0"/>
    <x v="3"/>
    <s v="Mensualidad AR (100%) DIC"/>
    <n v="160000"/>
    <x v="0"/>
    <x v="3"/>
    <x v="21"/>
    <x v="27"/>
    <x v="0"/>
    <n v="160000"/>
    <x v="0"/>
    <n v="0"/>
    <x v="0"/>
    <n v="0"/>
  </r>
  <r>
    <d v="2022-12-01T00:00:00"/>
    <x v="2"/>
    <x v="11"/>
    <x v="0"/>
    <x v="0"/>
    <x v="3"/>
    <s v="Mensualidad FOR (100%) DIC"/>
    <n v="110000"/>
    <x v="0"/>
    <x v="3"/>
    <x v="9"/>
    <x v="10"/>
    <x v="0"/>
    <n v="110000"/>
    <x v="0"/>
    <n v="0"/>
    <x v="0"/>
    <n v="0"/>
  </r>
  <r>
    <d v="2022-12-01T00:00:00"/>
    <x v="2"/>
    <x v="11"/>
    <x v="0"/>
    <x v="3"/>
    <x v="3"/>
    <s v="Mensualidad AR (100%) DIC"/>
    <n v="160000"/>
    <x v="3"/>
    <x v="3"/>
    <x v="17"/>
    <x v="23"/>
    <x v="1"/>
    <n v="0"/>
    <x v="1"/>
    <n v="160000"/>
    <x v="0"/>
    <n v="0"/>
  </r>
  <r>
    <d v="2022-12-01T00:00:00"/>
    <x v="2"/>
    <x v="11"/>
    <x v="0"/>
    <x v="0"/>
    <x v="3"/>
    <s v="Mensualidad FOR (80%) DIC"/>
    <n v="88000"/>
    <x v="0"/>
    <x v="3"/>
    <x v="4"/>
    <x v="11"/>
    <x v="0"/>
    <n v="88000"/>
    <x v="0"/>
    <n v="0"/>
    <x v="0"/>
    <n v="0"/>
  </r>
  <r>
    <d v="2022-12-01T00:00:00"/>
    <x v="2"/>
    <x v="11"/>
    <x v="0"/>
    <x v="4"/>
    <x v="3"/>
    <s v="Beca Hermandad (20%) DIC"/>
    <n v="22000"/>
    <x v="4"/>
    <x v="3"/>
    <x v="4"/>
    <x v="11"/>
    <x v="1"/>
    <n v="0"/>
    <x v="0"/>
    <n v="0"/>
    <x v="0"/>
    <n v="0"/>
  </r>
  <r>
    <d v="2022-12-01T00:00:00"/>
    <x v="2"/>
    <x v="11"/>
    <x v="0"/>
    <x v="0"/>
    <x v="3"/>
    <s v="Mensualidad AR (100%) DIC"/>
    <n v="160000"/>
    <x v="0"/>
    <x v="3"/>
    <x v="4"/>
    <x v="4"/>
    <x v="0"/>
    <n v="160000"/>
    <x v="0"/>
    <n v="0"/>
    <x v="0"/>
    <n v="0"/>
  </r>
  <r>
    <d v="2022-12-01T00:00:00"/>
    <x v="2"/>
    <x v="11"/>
    <x v="0"/>
    <x v="0"/>
    <x v="3"/>
    <s v="Mensualidad AR (100%) DIC"/>
    <n v="160000"/>
    <x v="0"/>
    <x v="3"/>
    <x v="30"/>
    <x v="40"/>
    <x v="0"/>
    <n v="160000"/>
    <x v="0"/>
    <n v="0"/>
    <x v="0"/>
    <n v="0"/>
  </r>
  <r>
    <d v="2022-12-01T00:00:00"/>
    <x v="2"/>
    <x v="11"/>
    <x v="0"/>
    <x v="0"/>
    <x v="3"/>
    <s v="Mensualidad AR (100%) DIC"/>
    <n v="160000"/>
    <x v="0"/>
    <x v="3"/>
    <x v="12"/>
    <x v="16"/>
    <x v="0"/>
    <n v="160000"/>
    <x v="0"/>
    <n v="0"/>
    <x v="0"/>
    <n v="0"/>
  </r>
  <r>
    <d v="2022-12-01T00:00:00"/>
    <x v="2"/>
    <x v="11"/>
    <x v="0"/>
    <x v="0"/>
    <x v="3"/>
    <s v="Mensualidad FOR (100%) DIC"/>
    <n v="110000"/>
    <x v="0"/>
    <x v="3"/>
    <x v="35"/>
    <x v="45"/>
    <x v="0"/>
    <n v="110000"/>
    <x v="0"/>
    <n v="0"/>
    <x v="0"/>
    <n v="0"/>
  </r>
  <r>
    <d v="2022-12-01T00:00:00"/>
    <x v="2"/>
    <x v="11"/>
    <x v="0"/>
    <x v="0"/>
    <x v="3"/>
    <s v="Mensualidad FOR (100%) DIC"/>
    <n v="110000"/>
    <x v="0"/>
    <x v="3"/>
    <x v="36"/>
    <x v="46"/>
    <x v="0"/>
    <n v="110000"/>
    <x v="0"/>
    <n v="0"/>
    <x v="0"/>
    <n v="0"/>
  </r>
  <r>
    <d v="2022-12-01T00:00:00"/>
    <x v="2"/>
    <x v="11"/>
    <x v="0"/>
    <x v="3"/>
    <x v="17"/>
    <s v="Apoyo Pago Gimnasia DIC"/>
    <n v="25000"/>
    <x v="3"/>
    <x v="17"/>
    <x v="15"/>
    <x v="20"/>
    <x v="1"/>
    <n v="0"/>
    <x v="1"/>
    <n v="25000"/>
    <x v="0"/>
    <n v="0"/>
  </r>
  <r>
    <d v="2022-12-01T00:00:00"/>
    <x v="2"/>
    <x v="11"/>
    <x v="0"/>
    <x v="3"/>
    <x v="17"/>
    <s v="Apoyo Pago Gimnasia DIC"/>
    <n v="25000"/>
    <x v="3"/>
    <x v="17"/>
    <x v="25"/>
    <x v="32"/>
    <x v="1"/>
    <n v="0"/>
    <x v="1"/>
    <n v="25000"/>
    <x v="0"/>
    <n v="0"/>
  </r>
  <r>
    <d v="2022-12-01T00:00:00"/>
    <x v="2"/>
    <x v="11"/>
    <x v="0"/>
    <x v="0"/>
    <x v="17"/>
    <s v="Apoyo Pago Gimnasia DIC"/>
    <n v="25000"/>
    <x v="0"/>
    <x v="17"/>
    <x v="23"/>
    <x v="33"/>
    <x v="0"/>
    <n v="25000"/>
    <x v="0"/>
    <n v="0"/>
    <x v="0"/>
    <n v="0"/>
  </r>
  <r>
    <d v="2022-12-01T00:00:00"/>
    <x v="2"/>
    <x v="11"/>
    <x v="0"/>
    <x v="0"/>
    <x v="17"/>
    <s v="Apoyo Pago Gimnasia DIC"/>
    <n v="25000"/>
    <x v="0"/>
    <x v="17"/>
    <x v="23"/>
    <x v="29"/>
    <x v="0"/>
    <n v="25000"/>
    <x v="0"/>
    <n v="0"/>
    <x v="0"/>
    <n v="0"/>
  </r>
  <r>
    <d v="2022-12-01T00:00:00"/>
    <x v="2"/>
    <x v="11"/>
    <x v="0"/>
    <x v="0"/>
    <x v="17"/>
    <s v="Apoyo Pago Gimnasia DIC"/>
    <n v="25000"/>
    <x v="0"/>
    <x v="17"/>
    <x v="22"/>
    <x v="28"/>
    <x v="0"/>
    <n v="25000"/>
    <x v="0"/>
    <n v="0"/>
    <x v="0"/>
    <n v="0"/>
  </r>
  <r>
    <d v="2022-12-01T00:00:00"/>
    <x v="2"/>
    <x v="11"/>
    <x v="0"/>
    <x v="3"/>
    <x v="17"/>
    <s v="Apoyo Pago Gimnasia DIC"/>
    <n v="25000"/>
    <x v="3"/>
    <x v="17"/>
    <x v="14"/>
    <x v="19"/>
    <x v="1"/>
    <n v="0"/>
    <x v="1"/>
    <n v="25000"/>
    <x v="0"/>
    <n v="0"/>
  </r>
  <r>
    <d v="2022-12-01T00:00:00"/>
    <x v="2"/>
    <x v="11"/>
    <x v="0"/>
    <x v="0"/>
    <x v="17"/>
    <s v="Apoyo Pago Gimnasia DIC"/>
    <n v="25000"/>
    <x v="0"/>
    <x v="17"/>
    <x v="21"/>
    <x v="38"/>
    <x v="0"/>
    <n v="25000"/>
    <x v="0"/>
    <n v="0"/>
    <x v="0"/>
    <n v="0"/>
  </r>
  <r>
    <d v="2022-12-01T00:00:00"/>
    <x v="2"/>
    <x v="11"/>
    <x v="0"/>
    <x v="0"/>
    <x v="17"/>
    <s v="Apoyo Pago Gimnasia DIC"/>
    <n v="25000"/>
    <x v="0"/>
    <x v="17"/>
    <x v="21"/>
    <x v="27"/>
    <x v="0"/>
    <n v="25000"/>
    <x v="0"/>
    <n v="0"/>
    <x v="0"/>
    <n v="0"/>
  </r>
  <r>
    <d v="2022-12-01T00:00:00"/>
    <x v="2"/>
    <x v="11"/>
    <x v="0"/>
    <x v="0"/>
    <x v="17"/>
    <s v="Apoyo Pago Gimnasia DIC"/>
    <n v="25000"/>
    <x v="0"/>
    <x v="17"/>
    <x v="9"/>
    <x v="10"/>
    <x v="0"/>
    <n v="25000"/>
    <x v="0"/>
    <n v="0"/>
    <x v="0"/>
    <n v="0"/>
  </r>
  <r>
    <d v="2022-12-01T00:00:00"/>
    <x v="2"/>
    <x v="11"/>
    <x v="0"/>
    <x v="0"/>
    <x v="17"/>
    <s v="Apoyo Pago Gimnasia DIC"/>
    <n v="25000"/>
    <x v="0"/>
    <x v="17"/>
    <x v="17"/>
    <x v="23"/>
    <x v="0"/>
    <n v="25000"/>
    <x v="0"/>
    <n v="0"/>
    <x v="0"/>
    <n v="0"/>
  </r>
  <r>
    <d v="2022-12-01T00:00:00"/>
    <x v="2"/>
    <x v="11"/>
    <x v="0"/>
    <x v="0"/>
    <x v="17"/>
    <s v="Apoyo Pago Gimnasia DIC"/>
    <n v="25000"/>
    <x v="0"/>
    <x v="17"/>
    <x v="4"/>
    <x v="11"/>
    <x v="0"/>
    <n v="25000"/>
    <x v="0"/>
    <n v="0"/>
    <x v="0"/>
    <n v="0"/>
  </r>
  <r>
    <d v="2022-12-01T00:00:00"/>
    <x v="2"/>
    <x v="11"/>
    <x v="0"/>
    <x v="0"/>
    <x v="17"/>
    <s v="Apoyo Pago Gimnasia DIC"/>
    <n v="25000"/>
    <x v="0"/>
    <x v="17"/>
    <x v="4"/>
    <x v="4"/>
    <x v="0"/>
    <n v="25000"/>
    <x v="0"/>
    <n v="0"/>
    <x v="0"/>
    <n v="0"/>
  </r>
  <r>
    <d v="2022-12-01T00:00:00"/>
    <x v="2"/>
    <x v="11"/>
    <x v="0"/>
    <x v="0"/>
    <x v="17"/>
    <s v="Apoyo Pago Gimnasia DIC"/>
    <n v="25000"/>
    <x v="0"/>
    <x v="17"/>
    <x v="12"/>
    <x v="16"/>
    <x v="0"/>
    <n v="25000"/>
    <x v="0"/>
    <n v="0"/>
    <x v="0"/>
    <n v="0"/>
  </r>
  <r>
    <d v="2022-12-01T00:00:00"/>
    <x v="2"/>
    <x v="11"/>
    <x v="0"/>
    <x v="0"/>
    <x v="17"/>
    <s v="Apoyo Pago Gimnasia DIC"/>
    <n v="25000"/>
    <x v="0"/>
    <x v="17"/>
    <x v="35"/>
    <x v="45"/>
    <x v="0"/>
    <n v="25000"/>
    <x v="0"/>
    <n v="0"/>
    <x v="0"/>
    <n v="0"/>
  </r>
  <r>
    <d v="2022-12-01T00:00:00"/>
    <x v="2"/>
    <x v="11"/>
    <x v="0"/>
    <x v="0"/>
    <x v="17"/>
    <s v="Apoyo Pago Gimnasia DIC"/>
    <n v="25000"/>
    <x v="0"/>
    <x v="17"/>
    <x v="36"/>
    <x v="46"/>
    <x v="0"/>
    <n v="25000"/>
    <x v="0"/>
    <n v="0"/>
    <x v="0"/>
    <n v="0"/>
  </r>
  <r>
    <d v="2022-12-07T00:00:00"/>
    <x v="2"/>
    <x v="11"/>
    <x v="1"/>
    <x v="0"/>
    <x v="12"/>
    <s v="Apoyo Paseo Fin de Año 2022"/>
    <n v="-612000"/>
    <x v="0"/>
    <x v="12"/>
    <x v="0"/>
    <x v="0"/>
    <x v="0"/>
    <n v="-612000"/>
    <x v="0"/>
    <n v="0"/>
    <x v="0"/>
    <n v="0"/>
  </r>
  <r>
    <d v="2022-12-07T00:00:00"/>
    <x v="2"/>
    <x v="11"/>
    <x v="1"/>
    <x v="0"/>
    <x v="7"/>
    <s v="Pago Nomina Año (Milena)"/>
    <n v="-500000"/>
    <x v="0"/>
    <x v="7"/>
    <x v="0"/>
    <x v="0"/>
    <x v="0"/>
    <n v="-500000"/>
    <x v="0"/>
    <n v="0"/>
    <x v="0"/>
    <n v="0"/>
  </r>
  <r>
    <d v="2022-12-07T00:00:00"/>
    <x v="2"/>
    <x v="11"/>
    <x v="1"/>
    <x v="0"/>
    <x v="12"/>
    <s v="Gasto en Cajitornado &quot;Cumpleaños&quot;"/>
    <n v="-52000"/>
    <x v="0"/>
    <x v="12"/>
    <x v="0"/>
    <x v="0"/>
    <x v="0"/>
    <n v="-52000"/>
    <x v="0"/>
    <n v="0"/>
    <x v="0"/>
    <n v="0"/>
  </r>
  <r>
    <d v="2022-12-20T00:00:00"/>
    <x v="2"/>
    <x v="11"/>
    <x v="1"/>
    <x v="0"/>
    <x v="7"/>
    <s v="Aguinaldo Entrenadores 2022"/>
    <n v="-350000"/>
    <x v="0"/>
    <x v="7"/>
    <x v="0"/>
    <x v="0"/>
    <x v="0"/>
    <n v="-350000"/>
    <x v="0"/>
    <n v="0"/>
    <x v="0"/>
    <n v="0"/>
  </r>
  <r>
    <d v="2022-12-24T00:00:00"/>
    <x v="2"/>
    <x v="11"/>
    <x v="1"/>
    <x v="0"/>
    <x v="7"/>
    <s v="Pago Nomina DIC"/>
    <n v="-250000"/>
    <x v="0"/>
    <x v="7"/>
    <x v="31"/>
    <x v="41"/>
    <x v="0"/>
    <n v="-250000"/>
    <x v="0"/>
    <n v="0"/>
    <x v="0"/>
    <n v="0"/>
  </r>
  <r>
    <d v="2022-12-24T00:00:00"/>
    <x v="2"/>
    <x v="11"/>
    <x v="1"/>
    <x v="0"/>
    <x v="7"/>
    <s v="Pago Nomina DIC"/>
    <n v="-1000000"/>
    <x v="0"/>
    <x v="7"/>
    <x v="24"/>
    <x v="30"/>
    <x v="0"/>
    <n v="-1000000"/>
    <x v="0"/>
    <n v="0"/>
    <x v="0"/>
    <n v="0"/>
  </r>
  <r>
    <d v="2022-12-24T00:00:00"/>
    <x v="2"/>
    <x v="11"/>
    <x v="1"/>
    <x v="0"/>
    <x v="7"/>
    <s v="Pago Nomina DIC"/>
    <n v="-1400000"/>
    <x v="0"/>
    <x v="7"/>
    <x v="16"/>
    <x v="22"/>
    <x v="0"/>
    <n v="-1400000"/>
    <x v="0"/>
    <n v="0"/>
    <x v="0"/>
    <n v="0"/>
  </r>
  <r>
    <d v="2022-12-24T00:00:00"/>
    <x v="2"/>
    <x v="11"/>
    <x v="1"/>
    <x v="0"/>
    <x v="7"/>
    <s v="Pago Nomina DIC (Daniel H)"/>
    <n v="-100000"/>
    <x v="0"/>
    <x v="7"/>
    <x v="0"/>
    <x v="0"/>
    <x v="0"/>
    <n v="-100000"/>
    <x v="0"/>
    <n v="0"/>
    <x v="0"/>
    <n v="0"/>
  </r>
  <r>
    <d v="2022-12-31T00:00:00"/>
    <x v="2"/>
    <x v="11"/>
    <x v="1"/>
    <x v="0"/>
    <x v="12"/>
    <s v="Otros Gastos Fin de Año"/>
    <n v="-200531"/>
    <x v="0"/>
    <x v="12"/>
    <x v="0"/>
    <x v="0"/>
    <x v="0"/>
    <n v="-200531"/>
    <x v="0"/>
    <n v="0"/>
    <x v="0"/>
    <n v="0"/>
  </r>
  <r>
    <d v="2022-12-31T00:00:00"/>
    <x v="2"/>
    <x v="11"/>
    <x v="1"/>
    <x v="3"/>
    <x v="3"/>
    <s v="Ajuste CxC 2022 (A Favor)"/>
    <n v="-13000"/>
    <x v="3"/>
    <x v="3"/>
    <x v="25"/>
    <x v="31"/>
    <x v="1"/>
    <n v="0"/>
    <x v="1"/>
    <n v="-13000"/>
    <x v="0"/>
    <n v="0"/>
  </r>
  <r>
    <d v="2022-12-31T00:00:00"/>
    <x v="2"/>
    <x v="11"/>
    <x v="0"/>
    <x v="3"/>
    <x v="3"/>
    <s v="Ajuste CxC 2022 (Saldo)"/>
    <n v="10000"/>
    <x v="3"/>
    <x v="3"/>
    <x v="15"/>
    <x v="21"/>
    <x v="1"/>
    <n v="0"/>
    <x v="1"/>
    <n v="10000"/>
    <x v="0"/>
    <n v="0"/>
  </r>
  <r>
    <d v="2022-12-31T00:00:00"/>
    <x v="2"/>
    <x v="11"/>
    <x v="1"/>
    <x v="3"/>
    <x v="3"/>
    <s v="Ajuste CxC 2022 (A Favor)"/>
    <n v="-3000"/>
    <x v="3"/>
    <x v="3"/>
    <x v="17"/>
    <x v="23"/>
    <x v="1"/>
    <n v="0"/>
    <x v="1"/>
    <n v="-3000"/>
    <x v="0"/>
    <n v="0"/>
  </r>
  <r>
    <d v="2022-12-31T00:00:00"/>
    <x v="2"/>
    <x v="11"/>
    <x v="0"/>
    <x v="3"/>
    <x v="3"/>
    <s v="Ajuste CxC 2022 (Saldo)"/>
    <n v="15000"/>
    <x v="3"/>
    <x v="3"/>
    <x v="14"/>
    <x v="19"/>
    <x v="1"/>
    <n v="0"/>
    <x v="1"/>
    <n v="15000"/>
    <x v="0"/>
    <n v="0"/>
  </r>
  <r>
    <d v="2023-01-01T00:00:00"/>
    <x v="3"/>
    <x v="0"/>
    <x v="2"/>
    <x v="0"/>
    <x v="2"/>
    <s v="Saldo Inicial Efectivo"/>
    <n v="0"/>
    <x v="0"/>
    <x v="2"/>
    <x v="0"/>
    <x v="0"/>
    <x v="0"/>
    <n v="0"/>
    <x v="0"/>
    <n v="0"/>
    <x v="0"/>
    <n v="0"/>
  </r>
  <r>
    <d v="2023-01-01T00:00:00"/>
    <x v="3"/>
    <x v="0"/>
    <x v="1"/>
    <x v="10"/>
    <x v="2"/>
    <s v="Ajuste Contable"/>
    <n v="-1330000"/>
    <x v="10"/>
    <x v="2"/>
    <x v="0"/>
    <x v="0"/>
    <x v="1"/>
    <n v="0"/>
    <x v="0"/>
    <n v="0"/>
    <x v="0"/>
    <n v="0"/>
  </r>
  <r>
    <d v="2023-01-01T00:00:00"/>
    <x v="3"/>
    <x v="0"/>
    <x v="1"/>
    <x v="11"/>
    <x v="1"/>
    <s v="Ajuste Contable"/>
    <n v="-626000.40999999642"/>
    <x v="11"/>
    <x v="1"/>
    <x v="0"/>
    <x v="0"/>
    <x v="1"/>
    <n v="0"/>
    <x v="0"/>
    <n v="0"/>
    <x v="0"/>
    <n v="0"/>
  </r>
  <r>
    <d v="2023-01-01T00:00:00"/>
    <x v="3"/>
    <x v="0"/>
    <x v="0"/>
    <x v="2"/>
    <x v="2"/>
    <s v=""/>
    <n v="2967551"/>
    <x v="2"/>
    <x v="2"/>
    <x v="0"/>
    <x v="0"/>
    <x v="1"/>
    <n v="0"/>
    <x v="0"/>
    <n v="0"/>
    <x v="0"/>
    <n v="0"/>
  </r>
  <r>
    <d v="2023-01-01T00:00:00"/>
    <x v="3"/>
    <x v="0"/>
    <x v="2"/>
    <x v="3"/>
    <x v="2"/>
    <s v="CxC 2022"/>
    <n v="0"/>
    <x v="3"/>
    <x v="2"/>
    <x v="15"/>
    <x v="21"/>
    <x v="1"/>
    <n v="0"/>
    <x v="1"/>
    <n v="0"/>
    <x v="0"/>
    <n v="0"/>
  </r>
  <r>
    <d v="2023-01-01T00:00:00"/>
    <x v="3"/>
    <x v="0"/>
    <x v="2"/>
    <x v="3"/>
    <x v="2"/>
    <s v="CxC 2022"/>
    <n v="0"/>
    <x v="3"/>
    <x v="2"/>
    <x v="25"/>
    <x v="31"/>
    <x v="1"/>
    <n v="0"/>
    <x v="1"/>
    <n v="0"/>
    <x v="0"/>
    <n v="0"/>
  </r>
  <r>
    <d v="2023-01-01T00:00:00"/>
    <x v="3"/>
    <x v="0"/>
    <x v="2"/>
    <x v="3"/>
    <x v="2"/>
    <s v="CxC 2022"/>
    <n v="0"/>
    <x v="3"/>
    <x v="2"/>
    <x v="14"/>
    <x v="19"/>
    <x v="1"/>
    <n v="0"/>
    <x v="1"/>
    <n v="0"/>
    <x v="0"/>
    <n v="0"/>
  </r>
  <r>
    <d v="2023-01-01T00:00:00"/>
    <x v="3"/>
    <x v="0"/>
    <x v="2"/>
    <x v="3"/>
    <x v="2"/>
    <s v="CxC 2022"/>
    <n v="0"/>
    <x v="3"/>
    <x v="2"/>
    <x v="17"/>
    <x v="23"/>
    <x v="1"/>
    <n v="0"/>
    <x v="1"/>
    <n v="0"/>
    <x v="0"/>
    <n v="0"/>
  </r>
  <r>
    <d v="2023-01-02T00:00:00"/>
    <x v="3"/>
    <x v="0"/>
    <x v="0"/>
    <x v="4"/>
    <x v="4"/>
    <s v="Matricula 2023 Miembro Honorario"/>
    <n v="120000"/>
    <x v="4"/>
    <x v="4"/>
    <x v="5"/>
    <x v="26"/>
    <x v="1"/>
    <n v="0"/>
    <x v="0"/>
    <n v="0"/>
    <x v="0"/>
    <n v="0"/>
  </r>
  <r>
    <d v="2023-01-02T00:00:00"/>
    <x v="3"/>
    <x v="0"/>
    <x v="0"/>
    <x v="4"/>
    <x v="4"/>
    <s v="Matricula 2023 Miembro Honorario"/>
    <n v="120000"/>
    <x v="4"/>
    <x v="4"/>
    <x v="5"/>
    <x v="8"/>
    <x v="1"/>
    <n v="0"/>
    <x v="0"/>
    <n v="0"/>
    <x v="0"/>
    <n v="0"/>
  </r>
  <r>
    <d v="2023-01-02T00:00:00"/>
    <x v="3"/>
    <x v="0"/>
    <x v="0"/>
    <x v="0"/>
    <x v="4"/>
    <s v="Matricula 2023 (100%)"/>
    <n v="120000"/>
    <x v="0"/>
    <x v="4"/>
    <x v="23"/>
    <x v="33"/>
    <x v="0"/>
    <n v="120000"/>
    <x v="0"/>
    <n v="0"/>
    <x v="0"/>
    <n v="0"/>
  </r>
  <r>
    <d v="2023-01-02T00:00:00"/>
    <x v="3"/>
    <x v="0"/>
    <x v="0"/>
    <x v="0"/>
    <x v="4"/>
    <s v="Matricula 2023 (100%)"/>
    <n v="120000"/>
    <x v="0"/>
    <x v="4"/>
    <x v="23"/>
    <x v="29"/>
    <x v="0"/>
    <n v="120000"/>
    <x v="0"/>
    <n v="0"/>
    <x v="0"/>
    <n v="0"/>
  </r>
  <r>
    <d v="2023-01-02T00:00:00"/>
    <x v="3"/>
    <x v="0"/>
    <x v="0"/>
    <x v="0"/>
    <x v="4"/>
    <s v="Matricula 2023 (100%)"/>
    <n v="120000"/>
    <x v="0"/>
    <x v="4"/>
    <x v="2"/>
    <x v="2"/>
    <x v="0"/>
    <n v="120000"/>
    <x v="0"/>
    <n v="0"/>
    <x v="0"/>
    <n v="0"/>
  </r>
  <r>
    <d v="2023-01-02T00:00:00"/>
    <x v="3"/>
    <x v="0"/>
    <x v="0"/>
    <x v="0"/>
    <x v="4"/>
    <s v="Matricula 2023 (100%)"/>
    <n v="120000"/>
    <x v="0"/>
    <x v="4"/>
    <x v="35"/>
    <x v="45"/>
    <x v="0"/>
    <n v="120000"/>
    <x v="0"/>
    <n v="0"/>
    <x v="0"/>
    <n v="0"/>
  </r>
  <r>
    <d v="2023-01-02T00:00:00"/>
    <x v="3"/>
    <x v="0"/>
    <x v="0"/>
    <x v="0"/>
    <x v="4"/>
    <s v="Matricula 2023 (100%)"/>
    <n v="120000"/>
    <x v="0"/>
    <x v="4"/>
    <x v="21"/>
    <x v="38"/>
    <x v="0"/>
    <n v="120000"/>
    <x v="0"/>
    <n v="0"/>
    <x v="0"/>
    <n v="0"/>
  </r>
  <r>
    <d v="2023-01-02T00:00:00"/>
    <x v="3"/>
    <x v="0"/>
    <x v="0"/>
    <x v="0"/>
    <x v="4"/>
    <s v="Matricula 2023 (100%)"/>
    <n v="120000"/>
    <x v="0"/>
    <x v="4"/>
    <x v="21"/>
    <x v="27"/>
    <x v="0"/>
    <n v="120000"/>
    <x v="0"/>
    <n v="0"/>
    <x v="0"/>
    <n v="0"/>
  </r>
  <r>
    <d v="2023-01-02T00:00:00"/>
    <x v="3"/>
    <x v="0"/>
    <x v="0"/>
    <x v="0"/>
    <x v="4"/>
    <s v="Matricula 2023 (100%)"/>
    <n v="120000"/>
    <x v="0"/>
    <x v="4"/>
    <x v="34"/>
    <x v="44"/>
    <x v="0"/>
    <n v="120000"/>
    <x v="0"/>
    <n v="0"/>
    <x v="0"/>
    <n v="0"/>
  </r>
  <r>
    <d v="2023-01-02T00:00:00"/>
    <x v="3"/>
    <x v="0"/>
    <x v="0"/>
    <x v="4"/>
    <x v="4"/>
    <s v="Matricula 2023 Miembro Honorario"/>
    <n v="120000"/>
    <x v="4"/>
    <x v="4"/>
    <x v="3"/>
    <x v="3"/>
    <x v="1"/>
    <n v="0"/>
    <x v="0"/>
    <n v="0"/>
    <x v="0"/>
    <n v="0"/>
  </r>
  <r>
    <d v="2023-01-02T00:00:00"/>
    <x v="3"/>
    <x v="0"/>
    <x v="0"/>
    <x v="0"/>
    <x v="4"/>
    <s v="Matricula 2023 (100%)"/>
    <n v="120000"/>
    <x v="0"/>
    <x v="4"/>
    <x v="3"/>
    <x v="12"/>
    <x v="0"/>
    <n v="120000"/>
    <x v="0"/>
    <n v="0"/>
    <x v="0"/>
    <n v="0"/>
  </r>
  <r>
    <d v="2023-01-02T00:00:00"/>
    <x v="3"/>
    <x v="0"/>
    <x v="0"/>
    <x v="0"/>
    <x v="4"/>
    <s v="Matricula 2023 (100%)"/>
    <n v="120000"/>
    <x v="0"/>
    <x v="4"/>
    <x v="4"/>
    <x v="11"/>
    <x v="0"/>
    <n v="120000"/>
    <x v="0"/>
    <n v="0"/>
    <x v="0"/>
    <n v="0"/>
  </r>
  <r>
    <d v="2023-01-02T00:00:00"/>
    <x v="3"/>
    <x v="0"/>
    <x v="0"/>
    <x v="0"/>
    <x v="4"/>
    <s v="Matricula 2023 (100%)"/>
    <n v="120000"/>
    <x v="0"/>
    <x v="4"/>
    <x v="4"/>
    <x v="4"/>
    <x v="0"/>
    <n v="120000"/>
    <x v="0"/>
    <n v="0"/>
    <x v="0"/>
    <n v="0"/>
  </r>
  <r>
    <d v="2023-01-02T00:00:00"/>
    <x v="3"/>
    <x v="0"/>
    <x v="0"/>
    <x v="0"/>
    <x v="4"/>
    <s v="Matricula 2023 (100%)"/>
    <n v="120000"/>
    <x v="0"/>
    <x v="4"/>
    <x v="25"/>
    <x v="31"/>
    <x v="0"/>
    <n v="120000"/>
    <x v="0"/>
    <n v="0"/>
    <x v="0"/>
    <n v="0"/>
  </r>
  <r>
    <d v="2023-01-02T00:00:00"/>
    <x v="3"/>
    <x v="0"/>
    <x v="0"/>
    <x v="0"/>
    <x v="4"/>
    <s v="Matricula 2023 (100%)"/>
    <n v="120000"/>
    <x v="0"/>
    <x v="4"/>
    <x v="25"/>
    <x v="32"/>
    <x v="0"/>
    <n v="120000"/>
    <x v="0"/>
    <n v="0"/>
    <x v="0"/>
    <n v="0"/>
  </r>
  <r>
    <d v="2023-01-02T00:00:00"/>
    <x v="3"/>
    <x v="0"/>
    <x v="0"/>
    <x v="0"/>
    <x v="4"/>
    <s v="Matricula 2023 (100%)"/>
    <n v="120000"/>
    <x v="0"/>
    <x v="4"/>
    <x v="30"/>
    <x v="40"/>
    <x v="0"/>
    <n v="120000"/>
    <x v="0"/>
    <n v="0"/>
    <x v="0"/>
    <n v="0"/>
  </r>
  <r>
    <d v="2023-01-02T00:00:00"/>
    <x v="3"/>
    <x v="0"/>
    <x v="0"/>
    <x v="0"/>
    <x v="4"/>
    <s v="Matricula 2023 (100%)"/>
    <n v="120000"/>
    <x v="0"/>
    <x v="4"/>
    <x v="36"/>
    <x v="46"/>
    <x v="0"/>
    <n v="120000"/>
    <x v="0"/>
    <n v="0"/>
    <x v="0"/>
    <n v="0"/>
  </r>
  <r>
    <d v="2023-01-02T00:00:00"/>
    <x v="3"/>
    <x v="0"/>
    <x v="0"/>
    <x v="0"/>
    <x v="4"/>
    <s v="Matricula 2023 (100%)"/>
    <n v="120000"/>
    <x v="0"/>
    <x v="4"/>
    <x v="5"/>
    <x v="5"/>
    <x v="0"/>
    <n v="120000"/>
    <x v="0"/>
    <n v="0"/>
    <x v="0"/>
    <n v="0"/>
  </r>
  <r>
    <d v="2023-01-02T00:00:00"/>
    <x v="3"/>
    <x v="0"/>
    <x v="0"/>
    <x v="0"/>
    <x v="4"/>
    <s v="Matricula 2023 (100%)"/>
    <n v="120000"/>
    <x v="0"/>
    <x v="4"/>
    <x v="22"/>
    <x v="28"/>
    <x v="0"/>
    <n v="120000"/>
    <x v="0"/>
    <n v="0"/>
    <x v="0"/>
    <n v="0"/>
  </r>
  <r>
    <d v="2023-01-02T00:00:00"/>
    <x v="3"/>
    <x v="0"/>
    <x v="0"/>
    <x v="0"/>
    <x v="4"/>
    <s v="Matricula 2023 (100%)"/>
    <n v="120000"/>
    <x v="0"/>
    <x v="4"/>
    <x v="15"/>
    <x v="20"/>
    <x v="0"/>
    <n v="120000"/>
    <x v="0"/>
    <n v="0"/>
    <x v="0"/>
    <n v="0"/>
  </r>
  <r>
    <d v="2023-01-02T00:00:00"/>
    <x v="3"/>
    <x v="0"/>
    <x v="0"/>
    <x v="0"/>
    <x v="4"/>
    <s v="Matricula 2023 (100%)"/>
    <n v="120000"/>
    <x v="0"/>
    <x v="4"/>
    <x v="15"/>
    <x v="21"/>
    <x v="0"/>
    <n v="120000"/>
    <x v="0"/>
    <n v="0"/>
    <x v="0"/>
    <n v="0"/>
  </r>
  <r>
    <d v="2023-01-02T00:00:00"/>
    <x v="3"/>
    <x v="0"/>
    <x v="0"/>
    <x v="0"/>
    <x v="4"/>
    <s v="Matricula 2023 (100%)"/>
    <n v="120000"/>
    <x v="0"/>
    <x v="4"/>
    <x v="12"/>
    <x v="16"/>
    <x v="0"/>
    <n v="120000"/>
    <x v="0"/>
    <n v="0"/>
    <x v="0"/>
    <n v="0"/>
  </r>
  <r>
    <d v="2023-01-02T00:00:00"/>
    <x v="3"/>
    <x v="0"/>
    <x v="0"/>
    <x v="0"/>
    <x v="4"/>
    <s v="Matricula 2023 (100%)"/>
    <n v="120000"/>
    <x v="0"/>
    <x v="4"/>
    <x v="14"/>
    <x v="19"/>
    <x v="0"/>
    <n v="120000"/>
    <x v="0"/>
    <n v="0"/>
    <x v="0"/>
    <n v="0"/>
  </r>
  <r>
    <d v="2023-01-02T00:00:00"/>
    <x v="3"/>
    <x v="0"/>
    <x v="0"/>
    <x v="0"/>
    <x v="4"/>
    <s v="Matricula 2023 (100%)"/>
    <n v="120000"/>
    <x v="0"/>
    <x v="4"/>
    <x v="9"/>
    <x v="10"/>
    <x v="0"/>
    <n v="120000"/>
    <x v="0"/>
    <n v="0"/>
    <x v="0"/>
    <n v="0"/>
  </r>
  <r>
    <d v="2023-01-02T00:00:00"/>
    <x v="3"/>
    <x v="0"/>
    <x v="0"/>
    <x v="4"/>
    <x v="3"/>
    <s v="Beca Fundadores AR(SG) 100% ENE"/>
    <n v="160000"/>
    <x v="4"/>
    <x v="3"/>
    <x v="2"/>
    <x v="2"/>
    <x v="1"/>
    <n v="0"/>
    <x v="0"/>
    <n v="0"/>
    <x v="0"/>
    <n v="0"/>
  </r>
  <r>
    <d v="2023-01-02T00:00:00"/>
    <x v="3"/>
    <x v="0"/>
    <x v="0"/>
    <x v="4"/>
    <x v="3"/>
    <s v="Beca Fundadores AR(SG) 100% ENE"/>
    <n v="160000"/>
    <x v="4"/>
    <x v="3"/>
    <x v="3"/>
    <x v="3"/>
    <x v="1"/>
    <n v="0"/>
    <x v="0"/>
    <n v="0"/>
    <x v="0"/>
    <n v="0"/>
  </r>
  <r>
    <d v="2023-01-02T00:00:00"/>
    <x v="3"/>
    <x v="0"/>
    <x v="0"/>
    <x v="4"/>
    <x v="3"/>
    <s v="Beca Fundadores AR(SG) 100% ENE"/>
    <n v="160000"/>
    <x v="4"/>
    <x v="3"/>
    <x v="3"/>
    <x v="12"/>
    <x v="1"/>
    <n v="0"/>
    <x v="0"/>
    <n v="0"/>
    <x v="0"/>
    <n v="0"/>
  </r>
  <r>
    <d v="2023-01-02T00:00:00"/>
    <x v="3"/>
    <x v="0"/>
    <x v="0"/>
    <x v="4"/>
    <x v="3"/>
    <s v="Beca Fundadores AR(SG) 100% ENE"/>
    <n v="160000"/>
    <x v="4"/>
    <x v="3"/>
    <x v="5"/>
    <x v="26"/>
    <x v="1"/>
    <n v="0"/>
    <x v="0"/>
    <n v="0"/>
    <x v="0"/>
    <n v="0"/>
  </r>
  <r>
    <d v="2023-01-02T00:00:00"/>
    <x v="3"/>
    <x v="0"/>
    <x v="0"/>
    <x v="4"/>
    <x v="3"/>
    <s v="Beca Fundadores AR(SG) 100% ENE"/>
    <n v="160000"/>
    <x v="4"/>
    <x v="3"/>
    <x v="5"/>
    <x v="5"/>
    <x v="1"/>
    <n v="0"/>
    <x v="0"/>
    <n v="0"/>
    <x v="0"/>
    <n v="0"/>
  </r>
  <r>
    <d v="2023-01-02T00:00:00"/>
    <x v="3"/>
    <x v="0"/>
    <x v="0"/>
    <x v="4"/>
    <x v="3"/>
    <s v="Beca Fundadores AR(SG) 100% ENE"/>
    <n v="160000"/>
    <x v="4"/>
    <x v="3"/>
    <x v="5"/>
    <x v="8"/>
    <x v="1"/>
    <n v="0"/>
    <x v="0"/>
    <n v="0"/>
    <x v="0"/>
    <n v="0"/>
  </r>
  <r>
    <d v="2023-01-02T00:00:00"/>
    <x v="3"/>
    <x v="0"/>
    <x v="0"/>
    <x v="0"/>
    <x v="3"/>
    <s v="Mensualidad FOR ENE"/>
    <n v="113000"/>
    <x v="0"/>
    <x v="3"/>
    <x v="23"/>
    <x v="33"/>
    <x v="0"/>
    <n v="113000"/>
    <x v="0"/>
    <n v="0"/>
    <x v="0"/>
    <n v="0"/>
  </r>
  <r>
    <d v="2023-01-02T00:00:00"/>
    <x v="3"/>
    <x v="0"/>
    <x v="0"/>
    <x v="4"/>
    <x v="3"/>
    <s v="Beca Hermandad (20%) ENE"/>
    <n v="22000"/>
    <x v="4"/>
    <x v="3"/>
    <x v="23"/>
    <x v="33"/>
    <x v="1"/>
    <n v="0"/>
    <x v="0"/>
    <n v="0"/>
    <x v="0"/>
    <n v="0"/>
  </r>
  <r>
    <d v="2023-01-02T00:00:00"/>
    <x v="3"/>
    <x v="0"/>
    <x v="0"/>
    <x v="0"/>
    <x v="3"/>
    <s v="Mensualidad AR ENE"/>
    <n v="185000"/>
    <x v="0"/>
    <x v="3"/>
    <x v="23"/>
    <x v="29"/>
    <x v="0"/>
    <n v="185000"/>
    <x v="0"/>
    <n v="0"/>
    <x v="0"/>
    <n v="0"/>
  </r>
  <r>
    <d v="2023-01-02T00:00:00"/>
    <x v="3"/>
    <x v="0"/>
    <x v="0"/>
    <x v="0"/>
    <x v="3"/>
    <s v="Mensualidad FOR ENE"/>
    <n v="135000"/>
    <x v="0"/>
    <x v="3"/>
    <x v="35"/>
    <x v="45"/>
    <x v="0"/>
    <n v="135000"/>
    <x v="0"/>
    <n v="0"/>
    <x v="0"/>
    <n v="0"/>
  </r>
  <r>
    <d v="2023-01-02T00:00:00"/>
    <x v="3"/>
    <x v="0"/>
    <x v="0"/>
    <x v="0"/>
    <x v="3"/>
    <s v="Mensualidad FOR ENE"/>
    <n v="113000"/>
    <x v="0"/>
    <x v="3"/>
    <x v="21"/>
    <x v="38"/>
    <x v="0"/>
    <n v="113000"/>
    <x v="0"/>
    <n v="0"/>
    <x v="0"/>
    <n v="0"/>
  </r>
  <r>
    <d v="2023-01-02T00:00:00"/>
    <x v="3"/>
    <x v="0"/>
    <x v="0"/>
    <x v="4"/>
    <x v="3"/>
    <s v="Beca Hermandad (20%) ENE"/>
    <n v="22000"/>
    <x v="4"/>
    <x v="3"/>
    <x v="21"/>
    <x v="38"/>
    <x v="1"/>
    <n v="0"/>
    <x v="0"/>
    <n v="0"/>
    <x v="0"/>
    <n v="0"/>
  </r>
  <r>
    <d v="2023-01-02T00:00:00"/>
    <x v="3"/>
    <x v="0"/>
    <x v="0"/>
    <x v="0"/>
    <x v="3"/>
    <s v="Mensualidad AR ENE"/>
    <n v="185000"/>
    <x v="0"/>
    <x v="3"/>
    <x v="21"/>
    <x v="27"/>
    <x v="0"/>
    <n v="185000"/>
    <x v="0"/>
    <n v="0"/>
    <x v="0"/>
    <n v="0"/>
  </r>
  <r>
    <d v="2023-01-02T00:00:00"/>
    <x v="3"/>
    <x v="0"/>
    <x v="0"/>
    <x v="0"/>
    <x v="3"/>
    <s v="Mensualidad FOR ENE"/>
    <n v="99999.9"/>
    <x v="0"/>
    <x v="3"/>
    <x v="34"/>
    <x v="44"/>
    <x v="0"/>
    <n v="99999.9"/>
    <x v="0"/>
    <n v="0"/>
    <x v="0"/>
    <n v="0"/>
  </r>
  <r>
    <d v="2023-01-02T00:00:00"/>
    <x v="3"/>
    <x v="0"/>
    <x v="0"/>
    <x v="4"/>
    <x v="3"/>
    <s v="Beca Apoyo Econmico (32%) ENE"/>
    <n v="35000.100000000013"/>
    <x v="4"/>
    <x v="3"/>
    <x v="34"/>
    <x v="44"/>
    <x v="1"/>
    <n v="0"/>
    <x v="0"/>
    <n v="0"/>
    <x v="0"/>
    <n v="0"/>
  </r>
  <r>
    <d v="2023-01-02T00:00:00"/>
    <x v="3"/>
    <x v="0"/>
    <x v="0"/>
    <x v="0"/>
    <x v="3"/>
    <s v="Mensualidad FOR ENE"/>
    <n v="113000"/>
    <x v="0"/>
    <x v="3"/>
    <x v="4"/>
    <x v="11"/>
    <x v="0"/>
    <n v="113000"/>
    <x v="0"/>
    <n v="0"/>
    <x v="0"/>
    <n v="0"/>
  </r>
  <r>
    <d v="2023-01-02T00:00:00"/>
    <x v="3"/>
    <x v="0"/>
    <x v="0"/>
    <x v="4"/>
    <x v="3"/>
    <s v="Beca Hermandad (20%) ENE"/>
    <n v="22000"/>
    <x v="4"/>
    <x v="3"/>
    <x v="4"/>
    <x v="11"/>
    <x v="1"/>
    <n v="0"/>
    <x v="0"/>
    <n v="0"/>
    <x v="0"/>
    <n v="0"/>
  </r>
  <r>
    <d v="2023-01-02T00:00:00"/>
    <x v="3"/>
    <x v="0"/>
    <x v="0"/>
    <x v="0"/>
    <x v="3"/>
    <s v="Mensualidad AR ENE"/>
    <n v="185000"/>
    <x v="0"/>
    <x v="3"/>
    <x v="4"/>
    <x v="4"/>
    <x v="0"/>
    <n v="185000"/>
    <x v="0"/>
    <n v="0"/>
    <x v="0"/>
    <n v="0"/>
  </r>
  <r>
    <d v="2023-01-02T00:00:00"/>
    <x v="3"/>
    <x v="0"/>
    <x v="0"/>
    <x v="0"/>
    <x v="3"/>
    <s v="Mensualidad AR(SG) ENE"/>
    <n v="160000"/>
    <x v="0"/>
    <x v="3"/>
    <x v="25"/>
    <x v="31"/>
    <x v="0"/>
    <n v="160000"/>
    <x v="0"/>
    <n v="0"/>
    <x v="0"/>
    <n v="0"/>
  </r>
  <r>
    <d v="2023-01-02T00:00:00"/>
    <x v="3"/>
    <x v="0"/>
    <x v="0"/>
    <x v="0"/>
    <x v="3"/>
    <s v="Mensualidad FOR ENE"/>
    <n v="113000"/>
    <x v="0"/>
    <x v="3"/>
    <x v="25"/>
    <x v="32"/>
    <x v="0"/>
    <n v="113000"/>
    <x v="0"/>
    <n v="0"/>
    <x v="0"/>
    <n v="0"/>
  </r>
  <r>
    <d v="2023-01-02T00:00:00"/>
    <x v="3"/>
    <x v="0"/>
    <x v="0"/>
    <x v="4"/>
    <x v="3"/>
    <s v="Beca Hermandad (20%) ENE"/>
    <n v="22000"/>
    <x v="4"/>
    <x v="3"/>
    <x v="25"/>
    <x v="32"/>
    <x v="1"/>
    <n v="0"/>
    <x v="0"/>
    <n v="0"/>
    <x v="0"/>
    <n v="0"/>
  </r>
  <r>
    <d v="2023-01-02T00:00:00"/>
    <x v="3"/>
    <x v="0"/>
    <x v="0"/>
    <x v="0"/>
    <x v="3"/>
    <s v="Mensualidad AR(SG) ENE"/>
    <n v="160000"/>
    <x v="0"/>
    <x v="3"/>
    <x v="30"/>
    <x v="40"/>
    <x v="0"/>
    <n v="160000"/>
    <x v="0"/>
    <n v="0"/>
    <x v="0"/>
    <n v="0"/>
  </r>
  <r>
    <d v="2023-01-02T00:00:00"/>
    <x v="3"/>
    <x v="0"/>
    <x v="0"/>
    <x v="0"/>
    <x v="3"/>
    <s v="Mensualidad FOR ENE"/>
    <n v="135000"/>
    <x v="0"/>
    <x v="3"/>
    <x v="36"/>
    <x v="46"/>
    <x v="0"/>
    <n v="135000"/>
    <x v="0"/>
    <n v="0"/>
    <x v="0"/>
    <n v="0"/>
  </r>
  <r>
    <d v="2023-01-02T00:00:00"/>
    <x v="3"/>
    <x v="0"/>
    <x v="0"/>
    <x v="0"/>
    <x v="3"/>
    <s v="Mensualidad AR ENE"/>
    <n v="185000"/>
    <x v="0"/>
    <x v="3"/>
    <x v="22"/>
    <x v="28"/>
    <x v="0"/>
    <n v="185000"/>
    <x v="0"/>
    <n v="0"/>
    <x v="0"/>
    <n v="0"/>
  </r>
  <r>
    <d v="2023-01-02T00:00:00"/>
    <x v="3"/>
    <x v="0"/>
    <x v="0"/>
    <x v="0"/>
    <x v="3"/>
    <s v="Mensualidad FOR ENE"/>
    <n v="113000"/>
    <x v="0"/>
    <x v="3"/>
    <x v="15"/>
    <x v="20"/>
    <x v="0"/>
    <n v="113000"/>
    <x v="0"/>
    <n v="0"/>
    <x v="0"/>
    <n v="0"/>
  </r>
  <r>
    <d v="2023-01-02T00:00:00"/>
    <x v="3"/>
    <x v="0"/>
    <x v="0"/>
    <x v="4"/>
    <x v="3"/>
    <s v="Beca Hermandad (20%) ENE"/>
    <n v="22000"/>
    <x v="4"/>
    <x v="3"/>
    <x v="15"/>
    <x v="20"/>
    <x v="1"/>
    <n v="0"/>
    <x v="0"/>
    <n v="0"/>
    <x v="0"/>
    <n v="0"/>
  </r>
  <r>
    <d v="2023-01-02T00:00:00"/>
    <x v="3"/>
    <x v="0"/>
    <x v="0"/>
    <x v="0"/>
    <x v="3"/>
    <s v="Mensualidad AR ENE"/>
    <n v="185000"/>
    <x v="0"/>
    <x v="3"/>
    <x v="15"/>
    <x v="21"/>
    <x v="0"/>
    <n v="185000"/>
    <x v="0"/>
    <n v="0"/>
    <x v="0"/>
    <n v="0"/>
  </r>
  <r>
    <d v="2023-01-02T00:00:00"/>
    <x v="3"/>
    <x v="0"/>
    <x v="0"/>
    <x v="0"/>
    <x v="3"/>
    <s v="Mensualidad AR ENE"/>
    <n v="185000"/>
    <x v="0"/>
    <x v="3"/>
    <x v="12"/>
    <x v="16"/>
    <x v="0"/>
    <n v="185000"/>
    <x v="0"/>
    <n v="0"/>
    <x v="0"/>
    <n v="0"/>
  </r>
  <r>
    <d v="2023-01-02T00:00:00"/>
    <x v="3"/>
    <x v="0"/>
    <x v="0"/>
    <x v="0"/>
    <x v="3"/>
    <s v="Mensualidad AR ENE"/>
    <n v="185000"/>
    <x v="0"/>
    <x v="3"/>
    <x v="14"/>
    <x v="19"/>
    <x v="0"/>
    <n v="185000"/>
    <x v="0"/>
    <n v="0"/>
    <x v="0"/>
    <n v="0"/>
  </r>
  <r>
    <d v="2023-01-02T00:00:00"/>
    <x v="3"/>
    <x v="0"/>
    <x v="0"/>
    <x v="0"/>
    <x v="3"/>
    <s v="Mensualidad FOR ENE"/>
    <n v="135000"/>
    <x v="0"/>
    <x v="3"/>
    <x v="9"/>
    <x v="10"/>
    <x v="0"/>
    <n v="135000"/>
    <x v="0"/>
    <n v="0"/>
    <x v="0"/>
    <n v="0"/>
  </r>
  <r>
    <d v="2023-01-15T00:00:00"/>
    <x v="3"/>
    <x v="0"/>
    <x v="0"/>
    <x v="0"/>
    <x v="24"/>
    <s v="Pago CxC 2022"/>
    <n v="597000"/>
    <x v="0"/>
    <x v="24"/>
    <x v="17"/>
    <x v="23"/>
    <x v="0"/>
    <n v="597000"/>
    <x v="0"/>
    <n v="0"/>
    <x v="0"/>
    <n v="0"/>
  </r>
  <r>
    <d v="2023-01-23T00:00:00"/>
    <x v="3"/>
    <x v="0"/>
    <x v="1"/>
    <x v="0"/>
    <x v="11"/>
    <s v="Compra Implementación Pliometria"/>
    <n v="-160000"/>
    <x v="0"/>
    <x v="11"/>
    <x v="0"/>
    <x v="0"/>
    <x v="0"/>
    <n v="-160000"/>
    <x v="0"/>
    <n v="0"/>
    <x v="0"/>
    <n v="0"/>
  </r>
  <r>
    <d v="2023-01-31T00:00:00"/>
    <x v="3"/>
    <x v="0"/>
    <x v="0"/>
    <x v="0"/>
    <x v="24"/>
    <s v="Pago CxC 2022"/>
    <n v="420000"/>
    <x v="0"/>
    <x v="24"/>
    <x v="25"/>
    <x v="31"/>
    <x v="0"/>
    <n v="420000"/>
    <x v="0"/>
    <n v="0"/>
    <x v="0"/>
    <n v="0"/>
  </r>
  <r>
    <d v="2023-01-31T00:00:00"/>
    <x v="3"/>
    <x v="0"/>
    <x v="1"/>
    <x v="0"/>
    <x v="12"/>
    <s v="Compra Refrigerios Reunion Padres"/>
    <n v="-200000"/>
    <x v="0"/>
    <x v="12"/>
    <x v="0"/>
    <x v="0"/>
    <x v="0"/>
    <n v="-200000"/>
    <x v="0"/>
    <n v="0"/>
    <x v="0"/>
    <n v="0"/>
  </r>
  <r>
    <d v="2023-01-31T00:00:00"/>
    <x v="3"/>
    <x v="0"/>
    <x v="1"/>
    <x v="0"/>
    <x v="7"/>
    <s v="Pago Nomina ENE"/>
    <n v="-1000000"/>
    <x v="0"/>
    <x v="7"/>
    <x v="16"/>
    <x v="22"/>
    <x v="0"/>
    <n v="-1000000"/>
    <x v="0"/>
    <n v="0"/>
    <x v="0"/>
    <n v="0"/>
  </r>
  <r>
    <d v="2023-01-31T00:00:00"/>
    <x v="3"/>
    <x v="0"/>
    <x v="1"/>
    <x v="0"/>
    <x v="7"/>
    <s v="Pago Nomina ENE"/>
    <n v="-1000000"/>
    <x v="0"/>
    <x v="7"/>
    <x v="24"/>
    <x v="30"/>
    <x v="0"/>
    <n v="-1000000"/>
    <x v="0"/>
    <n v="0"/>
    <x v="0"/>
    <n v="0"/>
  </r>
  <r>
    <d v="2023-01-31T00:00:00"/>
    <x v="3"/>
    <x v="0"/>
    <x v="1"/>
    <x v="0"/>
    <x v="7"/>
    <s v="Pago Nomina ENE"/>
    <n v="-250000"/>
    <x v="0"/>
    <x v="7"/>
    <x v="31"/>
    <x v="41"/>
    <x v="0"/>
    <n v="-250000"/>
    <x v="0"/>
    <n v="0"/>
    <x v="0"/>
    <n v="0"/>
  </r>
  <r>
    <d v="2023-01-31T00:00:00"/>
    <x v="3"/>
    <x v="0"/>
    <x v="1"/>
    <x v="0"/>
    <x v="7"/>
    <s v="Pago Nomina ENE"/>
    <n v="-100000"/>
    <x v="0"/>
    <x v="7"/>
    <x v="0"/>
    <x v="0"/>
    <x v="0"/>
    <n v="-100000"/>
    <x v="0"/>
    <n v="0"/>
    <x v="0"/>
    <n v="0"/>
  </r>
  <r>
    <d v="2023-01-31T00:00:00"/>
    <x v="3"/>
    <x v="0"/>
    <x v="1"/>
    <x v="0"/>
    <x v="7"/>
    <s v="Pago Nomina ENE"/>
    <n v="-100000"/>
    <x v="0"/>
    <x v="7"/>
    <x v="0"/>
    <x v="0"/>
    <x v="0"/>
    <n v="-100000"/>
    <x v="0"/>
    <n v="0"/>
    <x v="0"/>
    <n v="0"/>
  </r>
  <r>
    <d v="2023-02-01T00:00:00"/>
    <x v="3"/>
    <x v="1"/>
    <x v="0"/>
    <x v="4"/>
    <x v="3"/>
    <s v="Beca Fundadores AR(SG) 100% FEB"/>
    <n v="160000"/>
    <x v="4"/>
    <x v="3"/>
    <x v="2"/>
    <x v="2"/>
    <x v="1"/>
    <n v="0"/>
    <x v="0"/>
    <n v="0"/>
    <x v="0"/>
    <n v="0"/>
  </r>
  <r>
    <d v="2023-02-01T00:00:00"/>
    <x v="3"/>
    <x v="1"/>
    <x v="0"/>
    <x v="4"/>
    <x v="3"/>
    <s v="Beca Fundadores AR(SG) 100% FEB"/>
    <n v="160000"/>
    <x v="4"/>
    <x v="3"/>
    <x v="3"/>
    <x v="3"/>
    <x v="1"/>
    <n v="0"/>
    <x v="0"/>
    <n v="0"/>
    <x v="0"/>
    <n v="0"/>
  </r>
  <r>
    <d v="2023-02-01T00:00:00"/>
    <x v="3"/>
    <x v="1"/>
    <x v="0"/>
    <x v="4"/>
    <x v="3"/>
    <s v="Beca Fundadores AR(SG) 100% FEB"/>
    <n v="160000"/>
    <x v="4"/>
    <x v="3"/>
    <x v="3"/>
    <x v="12"/>
    <x v="1"/>
    <n v="0"/>
    <x v="0"/>
    <n v="0"/>
    <x v="0"/>
    <n v="0"/>
  </r>
  <r>
    <d v="2023-02-01T00:00:00"/>
    <x v="3"/>
    <x v="1"/>
    <x v="0"/>
    <x v="4"/>
    <x v="3"/>
    <s v="Beca Fundadores AR(SG) 100% FEB"/>
    <n v="160000"/>
    <x v="4"/>
    <x v="3"/>
    <x v="5"/>
    <x v="26"/>
    <x v="1"/>
    <n v="0"/>
    <x v="0"/>
    <n v="0"/>
    <x v="0"/>
    <n v="0"/>
  </r>
  <r>
    <d v="2023-02-01T00:00:00"/>
    <x v="3"/>
    <x v="1"/>
    <x v="0"/>
    <x v="4"/>
    <x v="3"/>
    <s v="Beca Fundadores AR(SG) 100% FEB"/>
    <n v="160000"/>
    <x v="4"/>
    <x v="3"/>
    <x v="5"/>
    <x v="5"/>
    <x v="1"/>
    <n v="0"/>
    <x v="0"/>
    <n v="0"/>
    <x v="0"/>
    <n v="0"/>
  </r>
  <r>
    <d v="2023-02-01T00:00:00"/>
    <x v="3"/>
    <x v="1"/>
    <x v="0"/>
    <x v="4"/>
    <x v="3"/>
    <s v="Beca Fundadores AR(SG) 100% FEB"/>
    <n v="160000"/>
    <x v="4"/>
    <x v="3"/>
    <x v="5"/>
    <x v="8"/>
    <x v="1"/>
    <n v="0"/>
    <x v="0"/>
    <n v="0"/>
    <x v="0"/>
    <n v="0"/>
  </r>
  <r>
    <d v="2023-02-01T00:00:00"/>
    <x v="3"/>
    <x v="1"/>
    <x v="0"/>
    <x v="0"/>
    <x v="3"/>
    <s v="Mensualidad FOR (85%) FEB"/>
    <n v="125000"/>
    <x v="0"/>
    <x v="3"/>
    <x v="23"/>
    <x v="33"/>
    <x v="0"/>
    <n v="125000"/>
    <x v="0"/>
    <n v="0"/>
    <x v="0"/>
    <n v="0"/>
  </r>
  <r>
    <d v="2023-02-01T00:00:00"/>
    <x v="3"/>
    <x v="1"/>
    <x v="0"/>
    <x v="4"/>
    <x v="3"/>
    <s v="Beca Hermandad (15%) FEB"/>
    <n v="22000"/>
    <x v="4"/>
    <x v="3"/>
    <x v="23"/>
    <x v="33"/>
    <x v="1"/>
    <n v="0"/>
    <x v="0"/>
    <n v="0"/>
    <x v="0"/>
    <n v="0"/>
  </r>
  <r>
    <d v="2023-02-01T00:00:00"/>
    <x v="3"/>
    <x v="1"/>
    <x v="0"/>
    <x v="0"/>
    <x v="3"/>
    <s v="Mensualidad AR FEB"/>
    <n v="197000"/>
    <x v="0"/>
    <x v="3"/>
    <x v="23"/>
    <x v="29"/>
    <x v="0"/>
    <n v="197000"/>
    <x v="0"/>
    <n v="0"/>
    <x v="0"/>
    <n v="0"/>
  </r>
  <r>
    <d v="2023-02-01T00:00:00"/>
    <x v="3"/>
    <x v="1"/>
    <x v="0"/>
    <x v="0"/>
    <x v="3"/>
    <s v="Mensualidad FOR FEB"/>
    <n v="147000"/>
    <x v="0"/>
    <x v="3"/>
    <x v="35"/>
    <x v="45"/>
    <x v="0"/>
    <n v="147000"/>
    <x v="0"/>
    <n v="0"/>
    <x v="0"/>
    <n v="0"/>
  </r>
  <r>
    <d v="2023-02-01T00:00:00"/>
    <x v="3"/>
    <x v="1"/>
    <x v="0"/>
    <x v="0"/>
    <x v="3"/>
    <s v="Mensualidad FOR (85%) FEB"/>
    <n v="125000"/>
    <x v="0"/>
    <x v="3"/>
    <x v="21"/>
    <x v="38"/>
    <x v="0"/>
    <n v="125000"/>
    <x v="0"/>
    <n v="0"/>
    <x v="0"/>
    <n v="0"/>
  </r>
  <r>
    <d v="2023-02-01T00:00:00"/>
    <x v="3"/>
    <x v="1"/>
    <x v="0"/>
    <x v="4"/>
    <x v="3"/>
    <s v="Beca Hermandad (15%) FEB"/>
    <n v="22000"/>
    <x v="4"/>
    <x v="3"/>
    <x v="21"/>
    <x v="38"/>
    <x v="1"/>
    <n v="0"/>
    <x v="0"/>
    <n v="0"/>
    <x v="0"/>
    <n v="0"/>
  </r>
  <r>
    <d v="2023-02-01T00:00:00"/>
    <x v="3"/>
    <x v="1"/>
    <x v="0"/>
    <x v="0"/>
    <x v="3"/>
    <s v="Mensualidad AR FEB"/>
    <n v="197000"/>
    <x v="0"/>
    <x v="3"/>
    <x v="21"/>
    <x v="27"/>
    <x v="0"/>
    <n v="197000"/>
    <x v="0"/>
    <n v="0"/>
    <x v="0"/>
    <n v="0"/>
  </r>
  <r>
    <d v="2023-02-01T00:00:00"/>
    <x v="3"/>
    <x v="1"/>
    <x v="0"/>
    <x v="0"/>
    <x v="3"/>
    <s v="Mensualidad FOR FEB"/>
    <n v="99999.689999999988"/>
    <x v="0"/>
    <x v="3"/>
    <x v="34"/>
    <x v="44"/>
    <x v="0"/>
    <n v="99999.689999999988"/>
    <x v="0"/>
    <n v="0"/>
    <x v="0"/>
    <n v="0"/>
  </r>
  <r>
    <d v="2023-02-01T00:00:00"/>
    <x v="3"/>
    <x v="1"/>
    <x v="0"/>
    <x v="4"/>
    <x v="3"/>
    <s v="Beca Apoyo Econmico (32%) FEB"/>
    <n v="47000.310000000012"/>
    <x v="4"/>
    <x v="3"/>
    <x v="34"/>
    <x v="44"/>
    <x v="1"/>
    <n v="0"/>
    <x v="0"/>
    <n v="0"/>
    <x v="0"/>
    <n v="0"/>
  </r>
  <r>
    <d v="2023-02-01T00:00:00"/>
    <x v="3"/>
    <x v="1"/>
    <x v="0"/>
    <x v="0"/>
    <x v="3"/>
    <s v="Mensualidad FOR (85%) FEB"/>
    <n v="125000"/>
    <x v="0"/>
    <x v="3"/>
    <x v="4"/>
    <x v="11"/>
    <x v="0"/>
    <n v="125000"/>
    <x v="0"/>
    <n v="0"/>
    <x v="0"/>
    <n v="0"/>
  </r>
  <r>
    <d v="2023-02-01T00:00:00"/>
    <x v="3"/>
    <x v="1"/>
    <x v="0"/>
    <x v="4"/>
    <x v="3"/>
    <s v="Beca Hermandad (15%) FEB"/>
    <n v="22000"/>
    <x v="4"/>
    <x v="3"/>
    <x v="4"/>
    <x v="11"/>
    <x v="1"/>
    <n v="0"/>
    <x v="0"/>
    <n v="0"/>
    <x v="0"/>
    <n v="0"/>
  </r>
  <r>
    <d v="2023-02-01T00:00:00"/>
    <x v="3"/>
    <x v="1"/>
    <x v="0"/>
    <x v="0"/>
    <x v="3"/>
    <s v="Mensualidad AR FEB"/>
    <n v="197000"/>
    <x v="0"/>
    <x v="3"/>
    <x v="4"/>
    <x v="4"/>
    <x v="0"/>
    <n v="197000"/>
    <x v="0"/>
    <n v="0"/>
    <x v="0"/>
    <n v="0"/>
  </r>
  <r>
    <d v="2023-02-01T00:00:00"/>
    <x v="3"/>
    <x v="1"/>
    <x v="0"/>
    <x v="0"/>
    <x v="3"/>
    <s v="Mensualidad AR(SG) FEB"/>
    <n v="170000"/>
    <x v="0"/>
    <x v="3"/>
    <x v="25"/>
    <x v="31"/>
    <x v="0"/>
    <n v="170000"/>
    <x v="0"/>
    <n v="0"/>
    <x v="0"/>
    <n v="0"/>
  </r>
  <r>
    <d v="2023-02-01T00:00:00"/>
    <x v="3"/>
    <x v="1"/>
    <x v="0"/>
    <x v="0"/>
    <x v="3"/>
    <s v="Mensualidad FOR (85%) FEB"/>
    <n v="125000"/>
    <x v="0"/>
    <x v="3"/>
    <x v="25"/>
    <x v="32"/>
    <x v="0"/>
    <n v="125000"/>
    <x v="0"/>
    <n v="0"/>
    <x v="0"/>
    <n v="0"/>
  </r>
  <r>
    <d v="2023-02-01T00:00:00"/>
    <x v="3"/>
    <x v="1"/>
    <x v="0"/>
    <x v="4"/>
    <x v="3"/>
    <s v="Beca Hermandad (15%) FEB"/>
    <n v="22000"/>
    <x v="4"/>
    <x v="3"/>
    <x v="25"/>
    <x v="32"/>
    <x v="1"/>
    <n v="0"/>
    <x v="0"/>
    <n v="0"/>
    <x v="0"/>
    <n v="0"/>
  </r>
  <r>
    <d v="2023-02-01T00:00:00"/>
    <x v="3"/>
    <x v="1"/>
    <x v="0"/>
    <x v="0"/>
    <x v="3"/>
    <s v="Mensualidad AR(SG) FEB"/>
    <n v="170000"/>
    <x v="0"/>
    <x v="3"/>
    <x v="30"/>
    <x v="40"/>
    <x v="0"/>
    <n v="170000"/>
    <x v="0"/>
    <n v="0"/>
    <x v="0"/>
    <n v="0"/>
  </r>
  <r>
    <d v="2023-02-01T00:00:00"/>
    <x v="3"/>
    <x v="1"/>
    <x v="0"/>
    <x v="0"/>
    <x v="3"/>
    <s v="Mensualidad FOR FEB"/>
    <n v="147000"/>
    <x v="0"/>
    <x v="3"/>
    <x v="36"/>
    <x v="46"/>
    <x v="0"/>
    <n v="147000"/>
    <x v="0"/>
    <n v="0"/>
    <x v="0"/>
    <n v="0"/>
  </r>
  <r>
    <d v="2023-02-01T00:00:00"/>
    <x v="3"/>
    <x v="1"/>
    <x v="0"/>
    <x v="0"/>
    <x v="3"/>
    <s v="Mensualidad AR FEB"/>
    <n v="197000"/>
    <x v="0"/>
    <x v="3"/>
    <x v="22"/>
    <x v="28"/>
    <x v="0"/>
    <n v="197000"/>
    <x v="0"/>
    <n v="0"/>
    <x v="0"/>
    <n v="0"/>
  </r>
  <r>
    <d v="2023-02-01T00:00:00"/>
    <x v="3"/>
    <x v="1"/>
    <x v="0"/>
    <x v="0"/>
    <x v="3"/>
    <s v="Mensualidad FOR (85%) FEB"/>
    <n v="125000"/>
    <x v="0"/>
    <x v="3"/>
    <x v="15"/>
    <x v="20"/>
    <x v="0"/>
    <n v="125000"/>
    <x v="0"/>
    <n v="0"/>
    <x v="0"/>
    <n v="0"/>
  </r>
  <r>
    <d v="2023-02-01T00:00:00"/>
    <x v="3"/>
    <x v="1"/>
    <x v="0"/>
    <x v="4"/>
    <x v="3"/>
    <s v="Beca Hermandad (15%) FEB"/>
    <n v="22000"/>
    <x v="4"/>
    <x v="3"/>
    <x v="15"/>
    <x v="20"/>
    <x v="1"/>
    <n v="0"/>
    <x v="0"/>
    <n v="0"/>
    <x v="0"/>
    <n v="0"/>
  </r>
  <r>
    <d v="2023-02-01T00:00:00"/>
    <x v="3"/>
    <x v="1"/>
    <x v="0"/>
    <x v="0"/>
    <x v="3"/>
    <s v="Mensualidad AR FEB"/>
    <n v="197000"/>
    <x v="0"/>
    <x v="3"/>
    <x v="15"/>
    <x v="21"/>
    <x v="0"/>
    <n v="197000"/>
    <x v="0"/>
    <n v="0"/>
    <x v="0"/>
    <n v="0"/>
  </r>
  <r>
    <d v="2023-02-01T00:00:00"/>
    <x v="3"/>
    <x v="1"/>
    <x v="0"/>
    <x v="0"/>
    <x v="3"/>
    <s v="Mensualidad AR FEB"/>
    <n v="197000"/>
    <x v="0"/>
    <x v="3"/>
    <x v="12"/>
    <x v="16"/>
    <x v="0"/>
    <n v="197000"/>
    <x v="0"/>
    <n v="0"/>
    <x v="0"/>
    <n v="0"/>
  </r>
  <r>
    <d v="2023-02-01T00:00:00"/>
    <x v="3"/>
    <x v="1"/>
    <x v="0"/>
    <x v="0"/>
    <x v="3"/>
    <s v="Mensualidad AR FEB"/>
    <n v="197000"/>
    <x v="0"/>
    <x v="3"/>
    <x v="14"/>
    <x v="19"/>
    <x v="0"/>
    <n v="197000"/>
    <x v="0"/>
    <n v="0"/>
    <x v="0"/>
    <n v="0"/>
  </r>
  <r>
    <d v="2023-02-01T00:00:00"/>
    <x v="3"/>
    <x v="1"/>
    <x v="0"/>
    <x v="0"/>
    <x v="3"/>
    <s v="Mensualidad FOR FEB"/>
    <n v="147000"/>
    <x v="0"/>
    <x v="3"/>
    <x v="9"/>
    <x v="10"/>
    <x v="0"/>
    <n v="147000"/>
    <x v="0"/>
    <n v="0"/>
    <x v="0"/>
    <n v="0"/>
  </r>
  <r>
    <d v="2023-02-15T00:00:00"/>
    <x v="3"/>
    <x v="1"/>
    <x v="0"/>
    <x v="0"/>
    <x v="24"/>
    <s v="Pago CxC 2022"/>
    <n v="225000"/>
    <x v="0"/>
    <x v="24"/>
    <x v="14"/>
    <x v="19"/>
    <x v="0"/>
    <n v="225000"/>
    <x v="0"/>
    <n v="0"/>
    <x v="0"/>
    <n v="0"/>
  </r>
  <r>
    <d v="2023-02-15T00:00:00"/>
    <x v="3"/>
    <x v="1"/>
    <x v="0"/>
    <x v="0"/>
    <x v="24"/>
    <s v="Pago CxC 2022"/>
    <n v="195000"/>
    <x v="0"/>
    <x v="24"/>
    <x v="15"/>
    <x v="21"/>
    <x v="0"/>
    <n v="195000"/>
    <x v="0"/>
    <n v="0"/>
    <x v="0"/>
    <n v="0"/>
  </r>
  <r>
    <d v="2023-02-15T00:00:00"/>
    <x v="3"/>
    <x v="1"/>
    <x v="1"/>
    <x v="0"/>
    <x v="12"/>
    <s v="Gastos Varios (CajiTornado y mas)"/>
    <n v="-54000"/>
    <x v="0"/>
    <x v="12"/>
    <x v="0"/>
    <x v="0"/>
    <x v="0"/>
    <n v="-54000"/>
    <x v="0"/>
    <n v="0"/>
    <x v="0"/>
    <n v="0"/>
  </r>
  <r>
    <d v="2023-02-18T00:00:00"/>
    <x v="3"/>
    <x v="1"/>
    <x v="1"/>
    <x v="0"/>
    <x v="6"/>
    <s v="Pago Office 2023"/>
    <n v="-200000"/>
    <x v="0"/>
    <x v="6"/>
    <x v="0"/>
    <x v="0"/>
    <x v="0"/>
    <n v="-200000"/>
    <x v="0"/>
    <n v="0"/>
    <x v="0"/>
    <n v="0"/>
  </r>
  <r>
    <d v="2023-02-28T00:00:00"/>
    <x v="3"/>
    <x v="1"/>
    <x v="0"/>
    <x v="0"/>
    <x v="22"/>
    <s v="Otros Ingresos"/>
    <n v="220000"/>
    <x v="0"/>
    <x v="22"/>
    <x v="0"/>
    <x v="0"/>
    <x v="0"/>
    <n v="220000"/>
    <x v="0"/>
    <n v="0"/>
    <x v="0"/>
    <n v="0"/>
  </r>
  <r>
    <d v="2023-02-28T00:00:00"/>
    <x v="3"/>
    <x v="1"/>
    <x v="1"/>
    <x v="0"/>
    <x v="7"/>
    <s v="Pago Nomina FEB"/>
    <n v="-1000000"/>
    <x v="0"/>
    <x v="7"/>
    <x v="16"/>
    <x v="22"/>
    <x v="0"/>
    <n v="-1000000"/>
    <x v="0"/>
    <n v="0"/>
    <x v="0"/>
    <n v="0"/>
  </r>
  <r>
    <d v="2023-02-28T00:00:00"/>
    <x v="3"/>
    <x v="1"/>
    <x v="1"/>
    <x v="0"/>
    <x v="7"/>
    <s v="Pago Nomina FEB"/>
    <n v="-1180000"/>
    <x v="0"/>
    <x v="7"/>
    <x v="24"/>
    <x v="30"/>
    <x v="0"/>
    <n v="-1180000"/>
    <x v="0"/>
    <n v="0"/>
    <x v="0"/>
    <n v="0"/>
  </r>
  <r>
    <d v="2023-02-28T00:00:00"/>
    <x v="3"/>
    <x v="1"/>
    <x v="1"/>
    <x v="0"/>
    <x v="7"/>
    <s v="Pago Nomina FEB"/>
    <n v="-300000"/>
    <x v="0"/>
    <x v="7"/>
    <x v="31"/>
    <x v="41"/>
    <x v="0"/>
    <n v="-300000"/>
    <x v="0"/>
    <n v="0"/>
    <x v="0"/>
    <n v="0"/>
  </r>
  <r>
    <d v="2023-02-28T00:00:00"/>
    <x v="3"/>
    <x v="1"/>
    <x v="1"/>
    <x v="0"/>
    <x v="7"/>
    <s v="Pago Nomina FEB"/>
    <n v="-100000"/>
    <x v="0"/>
    <x v="7"/>
    <x v="0"/>
    <x v="0"/>
    <x v="0"/>
    <n v="-100000"/>
    <x v="0"/>
    <n v="0"/>
    <x v="0"/>
    <n v="0"/>
  </r>
  <r>
    <d v="2023-02-28T00:00:00"/>
    <x v="3"/>
    <x v="1"/>
    <x v="1"/>
    <x v="0"/>
    <x v="7"/>
    <s v="Pago Nomina FEB"/>
    <n v="-100000"/>
    <x v="0"/>
    <x v="7"/>
    <x v="0"/>
    <x v="0"/>
    <x v="0"/>
    <n v="-100000"/>
    <x v="0"/>
    <n v="0"/>
    <x v="0"/>
    <n v="0"/>
  </r>
  <r>
    <d v="2023-03-01T00:00:00"/>
    <x v="3"/>
    <x v="2"/>
    <x v="0"/>
    <x v="4"/>
    <x v="3"/>
    <s v="Beca Fundadores AR(SG) 100% MAR"/>
    <n v="160000"/>
    <x v="4"/>
    <x v="3"/>
    <x v="2"/>
    <x v="2"/>
    <x v="1"/>
    <n v="0"/>
    <x v="0"/>
    <n v="0"/>
    <x v="0"/>
    <n v="0"/>
  </r>
  <r>
    <d v="2023-03-01T00:00:00"/>
    <x v="3"/>
    <x v="2"/>
    <x v="0"/>
    <x v="4"/>
    <x v="3"/>
    <s v="Beca Fundadores AR(SG) 100% MAR"/>
    <n v="160000"/>
    <x v="4"/>
    <x v="3"/>
    <x v="3"/>
    <x v="3"/>
    <x v="1"/>
    <n v="0"/>
    <x v="0"/>
    <n v="0"/>
    <x v="0"/>
    <n v="0"/>
  </r>
  <r>
    <d v="2023-03-01T00:00:00"/>
    <x v="3"/>
    <x v="2"/>
    <x v="0"/>
    <x v="4"/>
    <x v="3"/>
    <s v="Beca Fundadores AR(SG) 100% MAR"/>
    <n v="160000"/>
    <x v="4"/>
    <x v="3"/>
    <x v="3"/>
    <x v="12"/>
    <x v="1"/>
    <n v="0"/>
    <x v="0"/>
    <n v="0"/>
    <x v="0"/>
    <n v="0"/>
  </r>
  <r>
    <d v="2023-03-01T00:00:00"/>
    <x v="3"/>
    <x v="2"/>
    <x v="0"/>
    <x v="4"/>
    <x v="3"/>
    <s v="Beca Fundadores AR(SG) 100% MAR"/>
    <n v="160000"/>
    <x v="4"/>
    <x v="3"/>
    <x v="5"/>
    <x v="26"/>
    <x v="1"/>
    <n v="0"/>
    <x v="0"/>
    <n v="0"/>
    <x v="0"/>
    <n v="0"/>
  </r>
  <r>
    <d v="2023-03-01T00:00:00"/>
    <x v="3"/>
    <x v="2"/>
    <x v="0"/>
    <x v="4"/>
    <x v="3"/>
    <s v="Beca Fundadores AR(SG) 100% MAR"/>
    <n v="160000"/>
    <x v="4"/>
    <x v="3"/>
    <x v="5"/>
    <x v="5"/>
    <x v="1"/>
    <n v="0"/>
    <x v="0"/>
    <n v="0"/>
    <x v="0"/>
    <n v="0"/>
  </r>
  <r>
    <d v="2023-03-01T00:00:00"/>
    <x v="3"/>
    <x v="2"/>
    <x v="0"/>
    <x v="4"/>
    <x v="3"/>
    <s v="Beca Fundadores AR(SG) 100% MAR"/>
    <n v="160000"/>
    <x v="4"/>
    <x v="3"/>
    <x v="5"/>
    <x v="8"/>
    <x v="1"/>
    <n v="0"/>
    <x v="0"/>
    <n v="0"/>
    <x v="0"/>
    <n v="0"/>
  </r>
  <r>
    <d v="2023-03-01T00:00:00"/>
    <x v="3"/>
    <x v="2"/>
    <x v="0"/>
    <x v="0"/>
    <x v="3"/>
    <s v="Mensualidad FOR (85%) MAR"/>
    <n v="125000"/>
    <x v="0"/>
    <x v="3"/>
    <x v="23"/>
    <x v="33"/>
    <x v="0"/>
    <n v="125000"/>
    <x v="0"/>
    <n v="0"/>
    <x v="0"/>
    <n v="0"/>
  </r>
  <r>
    <d v="2023-03-01T00:00:00"/>
    <x v="3"/>
    <x v="2"/>
    <x v="0"/>
    <x v="4"/>
    <x v="3"/>
    <s v="Beca Hermandad (15%) MAR"/>
    <n v="22000"/>
    <x v="4"/>
    <x v="3"/>
    <x v="23"/>
    <x v="33"/>
    <x v="1"/>
    <n v="0"/>
    <x v="0"/>
    <n v="0"/>
    <x v="0"/>
    <n v="0"/>
  </r>
  <r>
    <d v="2023-03-01T00:00:00"/>
    <x v="3"/>
    <x v="2"/>
    <x v="0"/>
    <x v="0"/>
    <x v="3"/>
    <s v="Mensualidad AR MAR"/>
    <n v="197000"/>
    <x v="0"/>
    <x v="3"/>
    <x v="23"/>
    <x v="29"/>
    <x v="0"/>
    <n v="197000"/>
    <x v="0"/>
    <n v="0"/>
    <x v="0"/>
    <n v="0"/>
  </r>
  <r>
    <d v="2023-03-01T00:00:00"/>
    <x v="3"/>
    <x v="2"/>
    <x v="0"/>
    <x v="0"/>
    <x v="3"/>
    <s v="Mensualidad FOR MAR"/>
    <n v="147000"/>
    <x v="0"/>
    <x v="3"/>
    <x v="35"/>
    <x v="45"/>
    <x v="0"/>
    <n v="147000"/>
    <x v="0"/>
    <n v="0"/>
    <x v="0"/>
    <n v="0"/>
  </r>
  <r>
    <d v="2023-03-01T00:00:00"/>
    <x v="3"/>
    <x v="2"/>
    <x v="0"/>
    <x v="0"/>
    <x v="3"/>
    <s v="Mensualidad FOR (85%) MAR"/>
    <n v="125000"/>
    <x v="0"/>
    <x v="3"/>
    <x v="21"/>
    <x v="38"/>
    <x v="0"/>
    <n v="125000"/>
    <x v="0"/>
    <n v="0"/>
    <x v="0"/>
    <n v="0"/>
  </r>
  <r>
    <d v="2023-03-01T00:00:00"/>
    <x v="3"/>
    <x v="2"/>
    <x v="0"/>
    <x v="4"/>
    <x v="3"/>
    <s v="Beca Hermandad (15%) MAR"/>
    <n v="22000"/>
    <x v="4"/>
    <x v="3"/>
    <x v="21"/>
    <x v="38"/>
    <x v="1"/>
    <n v="0"/>
    <x v="0"/>
    <n v="0"/>
    <x v="0"/>
    <n v="0"/>
  </r>
  <r>
    <d v="2023-03-01T00:00:00"/>
    <x v="3"/>
    <x v="2"/>
    <x v="0"/>
    <x v="0"/>
    <x v="3"/>
    <s v="Mensualidad AR MAR"/>
    <n v="197000"/>
    <x v="0"/>
    <x v="3"/>
    <x v="21"/>
    <x v="27"/>
    <x v="0"/>
    <n v="197000"/>
    <x v="0"/>
    <n v="0"/>
    <x v="0"/>
    <n v="0"/>
  </r>
  <r>
    <d v="2023-03-01T00:00:00"/>
    <x v="3"/>
    <x v="2"/>
    <x v="0"/>
    <x v="0"/>
    <x v="3"/>
    <s v="Mensualidad FOR MAR"/>
    <n v="100000"/>
    <x v="0"/>
    <x v="3"/>
    <x v="34"/>
    <x v="44"/>
    <x v="0"/>
    <n v="100000"/>
    <x v="0"/>
    <n v="0"/>
    <x v="0"/>
    <n v="0"/>
  </r>
  <r>
    <d v="2023-03-01T00:00:00"/>
    <x v="3"/>
    <x v="2"/>
    <x v="0"/>
    <x v="4"/>
    <x v="3"/>
    <s v="Beca Apoyo Econmico (32%) MAR"/>
    <n v="47000"/>
    <x v="4"/>
    <x v="3"/>
    <x v="34"/>
    <x v="44"/>
    <x v="1"/>
    <n v="0"/>
    <x v="0"/>
    <n v="0"/>
    <x v="0"/>
    <n v="0"/>
  </r>
  <r>
    <d v="2023-03-01T00:00:00"/>
    <x v="3"/>
    <x v="2"/>
    <x v="0"/>
    <x v="0"/>
    <x v="3"/>
    <s v="Mensualidad FOR (85%) MAR"/>
    <n v="125000"/>
    <x v="0"/>
    <x v="3"/>
    <x v="4"/>
    <x v="11"/>
    <x v="0"/>
    <n v="125000"/>
    <x v="0"/>
    <n v="0"/>
    <x v="0"/>
    <n v="0"/>
  </r>
  <r>
    <d v="2023-03-01T00:00:00"/>
    <x v="3"/>
    <x v="2"/>
    <x v="0"/>
    <x v="4"/>
    <x v="3"/>
    <s v="Beca Hermandad (15%) MAR"/>
    <n v="22000"/>
    <x v="4"/>
    <x v="3"/>
    <x v="4"/>
    <x v="11"/>
    <x v="1"/>
    <n v="0"/>
    <x v="0"/>
    <n v="0"/>
    <x v="0"/>
    <n v="0"/>
  </r>
  <r>
    <d v="2023-03-01T00:00:00"/>
    <x v="3"/>
    <x v="2"/>
    <x v="0"/>
    <x v="0"/>
    <x v="3"/>
    <s v="Mensualidad AR MAR"/>
    <n v="197000"/>
    <x v="0"/>
    <x v="3"/>
    <x v="4"/>
    <x v="4"/>
    <x v="0"/>
    <n v="197000"/>
    <x v="0"/>
    <n v="0"/>
    <x v="0"/>
    <n v="0"/>
  </r>
  <r>
    <d v="2023-03-01T00:00:00"/>
    <x v="3"/>
    <x v="2"/>
    <x v="0"/>
    <x v="0"/>
    <x v="3"/>
    <s v="Mensualidad AR(SG) MAR"/>
    <n v="170000"/>
    <x v="0"/>
    <x v="3"/>
    <x v="25"/>
    <x v="31"/>
    <x v="0"/>
    <n v="170000"/>
    <x v="0"/>
    <n v="0"/>
    <x v="0"/>
    <n v="0"/>
  </r>
  <r>
    <d v="2023-03-01T00:00:00"/>
    <x v="3"/>
    <x v="2"/>
    <x v="0"/>
    <x v="0"/>
    <x v="3"/>
    <s v="Mensualidad AR(SG) MAR"/>
    <n v="170000"/>
    <x v="0"/>
    <x v="3"/>
    <x v="30"/>
    <x v="40"/>
    <x v="0"/>
    <n v="170000"/>
    <x v="0"/>
    <n v="0"/>
    <x v="0"/>
    <n v="0"/>
  </r>
  <r>
    <d v="2023-03-01T00:00:00"/>
    <x v="3"/>
    <x v="2"/>
    <x v="0"/>
    <x v="0"/>
    <x v="3"/>
    <s v="Mensualidad FOR MAR"/>
    <n v="147000"/>
    <x v="0"/>
    <x v="3"/>
    <x v="36"/>
    <x v="46"/>
    <x v="0"/>
    <n v="147000"/>
    <x v="0"/>
    <n v="0"/>
    <x v="0"/>
    <n v="0"/>
  </r>
  <r>
    <d v="2023-03-01T00:00:00"/>
    <x v="3"/>
    <x v="2"/>
    <x v="0"/>
    <x v="0"/>
    <x v="3"/>
    <s v="Mensualidad AR MAR"/>
    <n v="197000"/>
    <x v="0"/>
    <x v="3"/>
    <x v="22"/>
    <x v="28"/>
    <x v="0"/>
    <n v="197000"/>
    <x v="0"/>
    <n v="0"/>
    <x v="0"/>
    <n v="0"/>
  </r>
  <r>
    <d v="2023-03-01T00:00:00"/>
    <x v="3"/>
    <x v="2"/>
    <x v="0"/>
    <x v="0"/>
    <x v="3"/>
    <s v="Mensualidad FOR (85%) MAR"/>
    <n v="125000"/>
    <x v="0"/>
    <x v="3"/>
    <x v="15"/>
    <x v="20"/>
    <x v="0"/>
    <n v="125000"/>
    <x v="0"/>
    <n v="0"/>
    <x v="0"/>
    <n v="0"/>
  </r>
  <r>
    <d v="2023-03-01T00:00:00"/>
    <x v="3"/>
    <x v="2"/>
    <x v="0"/>
    <x v="4"/>
    <x v="3"/>
    <s v="Beca Hermandad (15%) MAR"/>
    <n v="22000"/>
    <x v="4"/>
    <x v="3"/>
    <x v="15"/>
    <x v="20"/>
    <x v="1"/>
    <n v="0"/>
    <x v="0"/>
    <n v="0"/>
    <x v="0"/>
    <n v="0"/>
  </r>
  <r>
    <d v="2023-03-01T00:00:00"/>
    <x v="3"/>
    <x v="2"/>
    <x v="0"/>
    <x v="0"/>
    <x v="3"/>
    <s v="Mensualidad AR MAR"/>
    <n v="197000"/>
    <x v="0"/>
    <x v="3"/>
    <x v="15"/>
    <x v="21"/>
    <x v="0"/>
    <n v="197000"/>
    <x v="0"/>
    <n v="0"/>
    <x v="0"/>
    <n v="0"/>
  </r>
  <r>
    <d v="2023-03-01T00:00:00"/>
    <x v="3"/>
    <x v="2"/>
    <x v="0"/>
    <x v="0"/>
    <x v="3"/>
    <s v="Mensualidad AR MAR"/>
    <n v="197000"/>
    <x v="0"/>
    <x v="3"/>
    <x v="12"/>
    <x v="16"/>
    <x v="0"/>
    <n v="197000"/>
    <x v="0"/>
    <n v="0"/>
    <x v="0"/>
    <n v="0"/>
  </r>
  <r>
    <d v="2023-03-01T00:00:00"/>
    <x v="3"/>
    <x v="2"/>
    <x v="0"/>
    <x v="0"/>
    <x v="3"/>
    <s v="Mensualidad AR MAR"/>
    <n v="197000"/>
    <x v="0"/>
    <x v="3"/>
    <x v="14"/>
    <x v="19"/>
    <x v="0"/>
    <n v="197000"/>
    <x v="0"/>
    <n v="0"/>
    <x v="0"/>
    <n v="0"/>
  </r>
  <r>
    <d v="2023-03-01T00:00:00"/>
    <x v="3"/>
    <x v="2"/>
    <x v="0"/>
    <x v="0"/>
    <x v="3"/>
    <s v="Mensualidad FOR MAR"/>
    <n v="147000"/>
    <x v="0"/>
    <x v="3"/>
    <x v="9"/>
    <x v="10"/>
    <x v="0"/>
    <n v="147000"/>
    <x v="0"/>
    <n v="0"/>
    <x v="0"/>
    <n v="0"/>
  </r>
  <r>
    <d v="2023-03-01T00:00:00"/>
    <x v="3"/>
    <x v="2"/>
    <x v="0"/>
    <x v="0"/>
    <x v="3"/>
    <s v="Mensualidad GIM MAR"/>
    <n v="27000"/>
    <x v="0"/>
    <x v="3"/>
    <x v="5"/>
    <x v="26"/>
    <x v="0"/>
    <n v="27000"/>
    <x v="0"/>
    <n v="0"/>
    <x v="0"/>
    <n v="0"/>
  </r>
  <r>
    <d v="2023-03-01T00:00:00"/>
    <x v="3"/>
    <x v="2"/>
    <x v="0"/>
    <x v="0"/>
    <x v="3"/>
    <s v="Mensualidad GIM MAR"/>
    <n v="27000"/>
    <x v="0"/>
    <x v="3"/>
    <x v="5"/>
    <x v="5"/>
    <x v="0"/>
    <n v="27000"/>
    <x v="0"/>
    <n v="0"/>
    <x v="0"/>
    <n v="0"/>
  </r>
  <r>
    <d v="2023-03-01T00:00:00"/>
    <x v="3"/>
    <x v="2"/>
    <x v="0"/>
    <x v="0"/>
    <x v="3"/>
    <s v="Mensualidad GIM MAR"/>
    <n v="27000"/>
    <x v="0"/>
    <x v="3"/>
    <x v="5"/>
    <x v="8"/>
    <x v="0"/>
    <n v="27000"/>
    <x v="0"/>
    <n v="0"/>
    <x v="0"/>
    <n v="0"/>
  </r>
  <r>
    <d v="2023-03-23T00:00:00"/>
    <x v="3"/>
    <x v="2"/>
    <x v="1"/>
    <x v="0"/>
    <x v="18"/>
    <s v="Gastos Bancarios Davivienda"/>
    <n v="-45000"/>
    <x v="0"/>
    <x v="18"/>
    <x v="0"/>
    <x v="0"/>
    <x v="0"/>
    <n v="-45000"/>
    <x v="0"/>
    <n v="0"/>
    <x v="0"/>
    <n v="0"/>
  </r>
  <r>
    <d v="2023-03-31T00:00:00"/>
    <x v="3"/>
    <x v="2"/>
    <x v="1"/>
    <x v="0"/>
    <x v="7"/>
    <s v="Pago Nomina MAR"/>
    <n v="-1000000"/>
    <x v="0"/>
    <x v="7"/>
    <x v="16"/>
    <x v="22"/>
    <x v="0"/>
    <n v="-1000000"/>
    <x v="0"/>
    <n v="0"/>
    <x v="0"/>
    <n v="0"/>
  </r>
  <r>
    <d v="2023-03-31T00:00:00"/>
    <x v="3"/>
    <x v="2"/>
    <x v="1"/>
    <x v="0"/>
    <x v="7"/>
    <s v="Pago Nomina MAR"/>
    <n v="-1260000"/>
    <x v="0"/>
    <x v="7"/>
    <x v="24"/>
    <x v="30"/>
    <x v="0"/>
    <n v="-1260000"/>
    <x v="0"/>
    <n v="0"/>
    <x v="0"/>
    <n v="0"/>
  </r>
  <r>
    <d v="2023-03-31T00:00:00"/>
    <x v="3"/>
    <x v="2"/>
    <x v="1"/>
    <x v="0"/>
    <x v="7"/>
    <s v="Pago Nomina MAR"/>
    <n v="-300000"/>
    <x v="0"/>
    <x v="7"/>
    <x v="31"/>
    <x v="41"/>
    <x v="0"/>
    <n v="-300000"/>
    <x v="0"/>
    <n v="0"/>
    <x v="0"/>
    <n v="0"/>
  </r>
  <r>
    <d v="2023-03-31T00:00:00"/>
    <x v="3"/>
    <x v="2"/>
    <x v="1"/>
    <x v="0"/>
    <x v="7"/>
    <s v="Pago Nomina MAR"/>
    <n v="-100000"/>
    <x v="0"/>
    <x v="7"/>
    <x v="0"/>
    <x v="0"/>
    <x v="0"/>
    <n v="-100000"/>
    <x v="0"/>
    <n v="0"/>
    <x v="0"/>
    <n v="0"/>
  </r>
  <r>
    <d v="2023-03-31T00:00:00"/>
    <x v="3"/>
    <x v="2"/>
    <x v="1"/>
    <x v="0"/>
    <x v="7"/>
    <s v="Pago Nomina MAR"/>
    <n v="-100000"/>
    <x v="0"/>
    <x v="7"/>
    <x v="0"/>
    <x v="0"/>
    <x v="0"/>
    <n v="-100000"/>
    <x v="0"/>
    <n v="0"/>
    <x v="0"/>
    <n v="0"/>
  </r>
  <r>
    <d v="2023-04-01T00:00:00"/>
    <x v="3"/>
    <x v="3"/>
    <x v="0"/>
    <x v="4"/>
    <x v="3"/>
    <s v="Beca Fundadores AR(SG) 100% ABR"/>
    <n v="160000"/>
    <x v="4"/>
    <x v="3"/>
    <x v="2"/>
    <x v="2"/>
    <x v="1"/>
    <n v="0"/>
    <x v="0"/>
    <n v="0"/>
    <x v="0"/>
    <n v="0"/>
  </r>
  <r>
    <d v="2023-04-01T00:00:00"/>
    <x v="3"/>
    <x v="3"/>
    <x v="0"/>
    <x v="4"/>
    <x v="3"/>
    <s v="Beca Fundadores AR(SG) 100% ABR"/>
    <n v="160000"/>
    <x v="4"/>
    <x v="3"/>
    <x v="3"/>
    <x v="3"/>
    <x v="1"/>
    <n v="0"/>
    <x v="0"/>
    <n v="0"/>
    <x v="0"/>
    <n v="0"/>
  </r>
  <r>
    <d v="2023-04-01T00:00:00"/>
    <x v="3"/>
    <x v="3"/>
    <x v="0"/>
    <x v="4"/>
    <x v="3"/>
    <s v="Beca Fundadores AR(SG) 100% ABR"/>
    <n v="160000"/>
    <x v="4"/>
    <x v="3"/>
    <x v="3"/>
    <x v="12"/>
    <x v="1"/>
    <n v="0"/>
    <x v="0"/>
    <n v="0"/>
    <x v="0"/>
    <n v="0"/>
  </r>
  <r>
    <d v="2023-04-01T00:00:00"/>
    <x v="3"/>
    <x v="3"/>
    <x v="0"/>
    <x v="4"/>
    <x v="3"/>
    <s v="Beca Fundadores AR(SG) 100% ABR"/>
    <n v="160000"/>
    <x v="4"/>
    <x v="3"/>
    <x v="5"/>
    <x v="26"/>
    <x v="1"/>
    <n v="0"/>
    <x v="0"/>
    <n v="0"/>
    <x v="0"/>
    <n v="0"/>
  </r>
  <r>
    <d v="2023-04-01T00:00:00"/>
    <x v="3"/>
    <x v="3"/>
    <x v="0"/>
    <x v="4"/>
    <x v="3"/>
    <s v="Beca Fundadores AR(SG) 100% ABR"/>
    <n v="160000"/>
    <x v="4"/>
    <x v="3"/>
    <x v="5"/>
    <x v="5"/>
    <x v="1"/>
    <n v="0"/>
    <x v="0"/>
    <n v="0"/>
    <x v="0"/>
    <n v="0"/>
  </r>
  <r>
    <d v="2023-04-01T00:00:00"/>
    <x v="3"/>
    <x v="3"/>
    <x v="0"/>
    <x v="4"/>
    <x v="3"/>
    <s v="Beca Fundadores AR(SG) 100% ABR"/>
    <n v="160000"/>
    <x v="4"/>
    <x v="3"/>
    <x v="5"/>
    <x v="8"/>
    <x v="1"/>
    <n v="0"/>
    <x v="0"/>
    <n v="0"/>
    <x v="0"/>
    <n v="0"/>
  </r>
  <r>
    <d v="2023-04-01T00:00:00"/>
    <x v="3"/>
    <x v="3"/>
    <x v="0"/>
    <x v="0"/>
    <x v="3"/>
    <s v="Mensualidad FOR (85%) ABR"/>
    <n v="125000"/>
    <x v="0"/>
    <x v="3"/>
    <x v="23"/>
    <x v="33"/>
    <x v="0"/>
    <n v="125000"/>
    <x v="0"/>
    <n v="0"/>
    <x v="0"/>
    <n v="0"/>
  </r>
  <r>
    <d v="2023-04-01T00:00:00"/>
    <x v="3"/>
    <x v="3"/>
    <x v="0"/>
    <x v="4"/>
    <x v="3"/>
    <s v="Beca Hermandad (15%) ABR"/>
    <n v="22000"/>
    <x v="4"/>
    <x v="3"/>
    <x v="23"/>
    <x v="33"/>
    <x v="1"/>
    <n v="0"/>
    <x v="0"/>
    <n v="0"/>
    <x v="0"/>
    <n v="0"/>
  </r>
  <r>
    <d v="2023-04-01T00:00:00"/>
    <x v="3"/>
    <x v="3"/>
    <x v="0"/>
    <x v="0"/>
    <x v="3"/>
    <s v="Mensualidad AR ABR"/>
    <n v="197000"/>
    <x v="0"/>
    <x v="3"/>
    <x v="23"/>
    <x v="29"/>
    <x v="0"/>
    <n v="197000"/>
    <x v="0"/>
    <n v="0"/>
    <x v="0"/>
    <n v="0"/>
  </r>
  <r>
    <d v="2023-04-01T00:00:00"/>
    <x v="3"/>
    <x v="3"/>
    <x v="0"/>
    <x v="0"/>
    <x v="3"/>
    <s v="Mensualidad FOR ABR"/>
    <n v="147000"/>
    <x v="0"/>
    <x v="3"/>
    <x v="35"/>
    <x v="45"/>
    <x v="0"/>
    <n v="147000"/>
    <x v="0"/>
    <n v="0"/>
    <x v="0"/>
    <n v="0"/>
  </r>
  <r>
    <d v="2023-04-01T00:00:00"/>
    <x v="3"/>
    <x v="3"/>
    <x v="0"/>
    <x v="0"/>
    <x v="3"/>
    <s v="Mensualidad FOR (85%) ABR"/>
    <n v="125000"/>
    <x v="0"/>
    <x v="3"/>
    <x v="21"/>
    <x v="38"/>
    <x v="0"/>
    <n v="125000"/>
    <x v="0"/>
    <n v="0"/>
    <x v="0"/>
    <n v="0"/>
  </r>
  <r>
    <d v="2023-04-01T00:00:00"/>
    <x v="3"/>
    <x v="3"/>
    <x v="0"/>
    <x v="4"/>
    <x v="3"/>
    <s v="Beca Hermandad (15%) ABR"/>
    <n v="22000"/>
    <x v="4"/>
    <x v="3"/>
    <x v="21"/>
    <x v="38"/>
    <x v="1"/>
    <n v="0"/>
    <x v="0"/>
    <n v="0"/>
    <x v="0"/>
    <n v="0"/>
  </r>
  <r>
    <d v="2023-04-01T00:00:00"/>
    <x v="3"/>
    <x v="3"/>
    <x v="0"/>
    <x v="0"/>
    <x v="3"/>
    <s v="Mensualidad AR ABR"/>
    <n v="197000"/>
    <x v="0"/>
    <x v="3"/>
    <x v="21"/>
    <x v="27"/>
    <x v="0"/>
    <n v="197000"/>
    <x v="0"/>
    <n v="0"/>
    <x v="0"/>
    <n v="0"/>
  </r>
  <r>
    <d v="2023-04-01T00:00:00"/>
    <x v="3"/>
    <x v="3"/>
    <x v="0"/>
    <x v="0"/>
    <x v="3"/>
    <s v="Mensualidad FOR ABR"/>
    <n v="100000"/>
    <x v="0"/>
    <x v="3"/>
    <x v="34"/>
    <x v="44"/>
    <x v="0"/>
    <n v="100000"/>
    <x v="0"/>
    <n v="0"/>
    <x v="0"/>
    <n v="0"/>
  </r>
  <r>
    <d v="2023-04-01T00:00:00"/>
    <x v="3"/>
    <x v="3"/>
    <x v="0"/>
    <x v="4"/>
    <x v="3"/>
    <s v="Beca Apoyo Econmico (32%) ABR"/>
    <n v="47000"/>
    <x v="4"/>
    <x v="3"/>
    <x v="34"/>
    <x v="44"/>
    <x v="1"/>
    <n v="0"/>
    <x v="0"/>
    <n v="0"/>
    <x v="0"/>
    <n v="0"/>
  </r>
  <r>
    <d v="2023-04-01T00:00:00"/>
    <x v="3"/>
    <x v="3"/>
    <x v="0"/>
    <x v="0"/>
    <x v="3"/>
    <s v="Mensualidad FOR (85%) ABR"/>
    <n v="125000"/>
    <x v="0"/>
    <x v="3"/>
    <x v="4"/>
    <x v="11"/>
    <x v="0"/>
    <n v="125000"/>
    <x v="0"/>
    <n v="0"/>
    <x v="0"/>
    <n v="0"/>
  </r>
  <r>
    <d v="2023-04-01T00:00:00"/>
    <x v="3"/>
    <x v="3"/>
    <x v="0"/>
    <x v="4"/>
    <x v="3"/>
    <s v="Beca Hermandad (15%) ABR"/>
    <n v="22000"/>
    <x v="4"/>
    <x v="3"/>
    <x v="4"/>
    <x v="11"/>
    <x v="1"/>
    <n v="0"/>
    <x v="0"/>
    <n v="0"/>
    <x v="0"/>
    <n v="0"/>
  </r>
  <r>
    <d v="2023-04-01T00:00:00"/>
    <x v="3"/>
    <x v="3"/>
    <x v="0"/>
    <x v="0"/>
    <x v="3"/>
    <s v="Mensualidad AR ABR"/>
    <n v="197000"/>
    <x v="0"/>
    <x v="3"/>
    <x v="4"/>
    <x v="4"/>
    <x v="0"/>
    <n v="197000"/>
    <x v="0"/>
    <n v="0"/>
    <x v="0"/>
    <n v="0"/>
  </r>
  <r>
    <d v="2023-04-01T00:00:00"/>
    <x v="3"/>
    <x v="3"/>
    <x v="0"/>
    <x v="0"/>
    <x v="3"/>
    <s v="Mensualidad AR(SG) ABR"/>
    <n v="170000"/>
    <x v="0"/>
    <x v="3"/>
    <x v="25"/>
    <x v="31"/>
    <x v="0"/>
    <n v="170000"/>
    <x v="0"/>
    <n v="0"/>
    <x v="0"/>
    <n v="0"/>
  </r>
  <r>
    <d v="2023-04-01T00:00:00"/>
    <x v="3"/>
    <x v="3"/>
    <x v="0"/>
    <x v="0"/>
    <x v="3"/>
    <s v="Mensualidad AR(SG) ABR"/>
    <n v="170000"/>
    <x v="0"/>
    <x v="3"/>
    <x v="30"/>
    <x v="40"/>
    <x v="0"/>
    <n v="170000"/>
    <x v="0"/>
    <n v="0"/>
    <x v="0"/>
    <n v="0"/>
  </r>
  <r>
    <d v="2023-04-01T00:00:00"/>
    <x v="3"/>
    <x v="3"/>
    <x v="0"/>
    <x v="0"/>
    <x v="3"/>
    <s v="Mensualidad FOR ABR"/>
    <n v="147000"/>
    <x v="0"/>
    <x v="3"/>
    <x v="36"/>
    <x v="46"/>
    <x v="0"/>
    <n v="147000"/>
    <x v="0"/>
    <n v="0"/>
    <x v="0"/>
    <n v="0"/>
  </r>
  <r>
    <d v="2023-04-01T00:00:00"/>
    <x v="3"/>
    <x v="3"/>
    <x v="0"/>
    <x v="0"/>
    <x v="3"/>
    <s v="Mensualidad AR ABR"/>
    <n v="197000"/>
    <x v="0"/>
    <x v="3"/>
    <x v="22"/>
    <x v="28"/>
    <x v="0"/>
    <n v="197000"/>
    <x v="0"/>
    <n v="0"/>
    <x v="0"/>
    <n v="0"/>
  </r>
  <r>
    <d v="2023-04-01T00:00:00"/>
    <x v="3"/>
    <x v="3"/>
    <x v="0"/>
    <x v="0"/>
    <x v="3"/>
    <s v="Mensualidad FOR (85%) ABR"/>
    <n v="125000"/>
    <x v="0"/>
    <x v="3"/>
    <x v="15"/>
    <x v="20"/>
    <x v="0"/>
    <n v="125000"/>
    <x v="0"/>
    <n v="0"/>
    <x v="0"/>
    <n v="0"/>
  </r>
  <r>
    <d v="2023-04-01T00:00:00"/>
    <x v="3"/>
    <x v="3"/>
    <x v="0"/>
    <x v="4"/>
    <x v="3"/>
    <s v="Beca Hermandad (15%) ABR"/>
    <n v="22000"/>
    <x v="4"/>
    <x v="3"/>
    <x v="15"/>
    <x v="20"/>
    <x v="1"/>
    <n v="0"/>
    <x v="0"/>
    <n v="0"/>
    <x v="0"/>
    <n v="0"/>
  </r>
  <r>
    <d v="2023-04-01T00:00:00"/>
    <x v="3"/>
    <x v="3"/>
    <x v="0"/>
    <x v="0"/>
    <x v="3"/>
    <s v="Mensualidad AR ABR"/>
    <n v="197000"/>
    <x v="0"/>
    <x v="3"/>
    <x v="15"/>
    <x v="21"/>
    <x v="0"/>
    <n v="197000"/>
    <x v="0"/>
    <n v="0"/>
    <x v="0"/>
    <n v="0"/>
  </r>
  <r>
    <d v="2023-04-01T00:00:00"/>
    <x v="3"/>
    <x v="3"/>
    <x v="0"/>
    <x v="0"/>
    <x v="3"/>
    <s v="Mensualidad AR ABR"/>
    <n v="197000"/>
    <x v="0"/>
    <x v="3"/>
    <x v="12"/>
    <x v="16"/>
    <x v="0"/>
    <n v="197000"/>
    <x v="0"/>
    <n v="0"/>
    <x v="0"/>
    <n v="0"/>
  </r>
  <r>
    <d v="2023-04-01T00:00:00"/>
    <x v="3"/>
    <x v="3"/>
    <x v="0"/>
    <x v="0"/>
    <x v="3"/>
    <s v="Mensualidad AR ABR"/>
    <n v="197000"/>
    <x v="0"/>
    <x v="3"/>
    <x v="14"/>
    <x v="19"/>
    <x v="0"/>
    <n v="197000"/>
    <x v="0"/>
    <n v="0"/>
    <x v="0"/>
    <n v="0"/>
  </r>
  <r>
    <d v="2023-04-01T00:00:00"/>
    <x v="3"/>
    <x v="3"/>
    <x v="0"/>
    <x v="0"/>
    <x v="3"/>
    <s v="Mensualidad FOR ABR"/>
    <n v="147000"/>
    <x v="0"/>
    <x v="3"/>
    <x v="9"/>
    <x v="10"/>
    <x v="0"/>
    <n v="147000"/>
    <x v="0"/>
    <n v="0"/>
    <x v="0"/>
    <n v="0"/>
  </r>
  <r>
    <d v="2023-04-01T00:00:00"/>
    <x v="3"/>
    <x v="3"/>
    <x v="0"/>
    <x v="0"/>
    <x v="3"/>
    <s v="Mensualidad GIM ABR"/>
    <n v="27000"/>
    <x v="0"/>
    <x v="3"/>
    <x v="5"/>
    <x v="26"/>
    <x v="0"/>
    <n v="27000"/>
    <x v="0"/>
    <n v="0"/>
    <x v="0"/>
    <n v="0"/>
  </r>
  <r>
    <d v="2023-04-01T00:00:00"/>
    <x v="3"/>
    <x v="3"/>
    <x v="0"/>
    <x v="0"/>
    <x v="3"/>
    <s v="Mensualidad GIM ABR"/>
    <n v="27000"/>
    <x v="0"/>
    <x v="3"/>
    <x v="5"/>
    <x v="5"/>
    <x v="0"/>
    <n v="27000"/>
    <x v="0"/>
    <n v="0"/>
    <x v="0"/>
    <n v="0"/>
  </r>
  <r>
    <d v="2023-04-01T00:00:00"/>
    <x v="3"/>
    <x v="3"/>
    <x v="0"/>
    <x v="0"/>
    <x v="3"/>
    <s v="Mensualidad GIM ABR"/>
    <n v="27000"/>
    <x v="0"/>
    <x v="3"/>
    <x v="5"/>
    <x v="8"/>
    <x v="0"/>
    <n v="27000"/>
    <x v="0"/>
    <n v="0"/>
    <x v="0"/>
    <n v="0"/>
  </r>
  <r>
    <d v="2023-04-26T00:00:00"/>
    <x v="3"/>
    <x v="3"/>
    <x v="1"/>
    <x v="0"/>
    <x v="21"/>
    <s v="Refrigerio+Hidratacion IC Juvenil"/>
    <n v="-600000"/>
    <x v="0"/>
    <x v="21"/>
    <x v="0"/>
    <x v="0"/>
    <x v="0"/>
    <n v="-600000"/>
    <x v="0"/>
    <n v="0"/>
    <x v="0"/>
    <n v="0"/>
  </r>
  <r>
    <d v="2023-04-26T00:00:00"/>
    <x v="3"/>
    <x v="3"/>
    <x v="1"/>
    <x v="0"/>
    <x v="21"/>
    <s v="Refrigerio+Hidratacion IC Infantil"/>
    <n v="-400000"/>
    <x v="0"/>
    <x v="21"/>
    <x v="0"/>
    <x v="0"/>
    <x v="0"/>
    <n v="-400000"/>
    <x v="0"/>
    <n v="0"/>
    <x v="0"/>
    <n v="0"/>
  </r>
  <r>
    <d v="2023-04-26T00:00:00"/>
    <x v="3"/>
    <x v="3"/>
    <x v="0"/>
    <x v="0"/>
    <x v="22"/>
    <s v="Pruebas IC Juvenil"/>
    <n v="88000"/>
    <x v="0"/>
    <x v="22"/>
    <x v="30"/>
    <x v="40"/>
    <x v="0"/>
    <n v="88000"/>
    <x v="0"/>
    <n v="0"/>
    <x v="0"/>
    <n v="0"/>
  </r>
  <r>
    <d v="2023-04-26T00:00:00"/>
    <x v="3"/>
    <x v="3"/>
    <x v="0"/>
    <x v="0"/>
    <x v="22"/>
    <s v="Pruebas IC Juvenil"/>
    <n v="88000"/>
    <x v="0"/>
    <x v="22"/>
    <x v="15"/>
    <x v="21"/>
    <x v="0"/>
    <n v="88000"/>
    <x v="0"/>
    <n v="0"/>
    <x v="0"/>
    <n v="0"/>
  </r>
  <r>
    <d v="2023-04-26T00:00:00"/>
    <x v="3"/>
    <x v="3"/>
    <x v="0"/>
    <x v="0"/>
    <x v="22"/>
    <s v="Pruebas IC Juvenil"/>
    <n v="135000"/>
    <x v="0"/>
    <x v="22"/>
    <x v="3"/>
    <x v="12"/>
    <x v="0"/>
    <n v="135000"/>
    <x v="0"/>
    <n v="0"/>
    <x v="0"/>
    <n v="0"/>
  </r>
  <r>
    <d v="2023-04-26T00:00:00"/>
    <x v="3"/>
    <x v="3"/>
    <x v="0"/>
    <x v="0"/>
    <x v="22"/>
    <s v="Pruebas IC Juvenil"/>
    <n v="135000"/>
    <x v="0"/>
    <x v="22"/>
    <x v="4"/>
    <x v="4"/>
    <x v="0"/>
    <n v="135000"/>
    <x v="0"/>
    <n v="0"/>
    <x v="0"/>
    <n v="0"/>
  </r>
  <r>
    <d v="2023-04-26T00:00:00"/>
    <x v="3"/>
    <x v="3"/>
    <x v="0"/>
    <x v="0"/>
    <x v="22"/>
    <s v="Pruebas IC Juvenil"/>
    <n v="135000"/>
    <x v="0"/>
    <x v="22"/>
    <x v="25"/>
    <x v="31"/>
    <x v="0"/>
    <n v="135000"/>
    <x v="0"/>
    <n v="0"/>
    <x v="0"/>
    <n v="0"/>
  </r>
  <r>
    <d v="2023-04-26T00:00:00"/>
    <x v="3"/>
    <x v="3"/>
    <x v="0"/>
    <x v="0"/>
    <x v="22"/>
    <s v="Pruebas IC Infantil"/>
    <n v="135000"/>
    <x v="0"/>
    <x v="22"/>
    <x v="22"/>
    <x v="28"/>
    <x v="0"/>
    <n v="135000"/>
    <x v="0"/>
    <n v="0"/>
    <x v="0"/>
    <n v="0"/>
  </r>
  <r>
    <d v="2023-04-26T00:00:00"/>
    <x v="3"/>
    <x v="3"/>
    <x v="0"/>
    <x v="0"/>
    <x v="22"/>
    <s v="Pruebas IC Infantil"/>
    <n v="135000"/>
    <x v="0"/>
    <x v="22"/>
    <x v="12"/>
    <x v="16"/>
    <x v="0"/>
    <n v="135000"/>
    <x v="0"/>
    <n v="0"/>
    <x v="0"/>
    <n v="0"/>
  </r>
  <r>
    <d v="2023-04-26T00:00:00"/>
    <x v="3"/>
    <x v="3"/>
    <x v="0"/>
    <x v="0"/>
    <x v="22"/>
    <s v="Pruebas IC Infantil"/>
    <n v="135000"/>
    <x v="0"/>
    <x v="22"/>
    <x v="5"/>
    <x v="5"/>
    <x v="0"/>
    <n v="135000"/>
    <x v="0"/>
    <n v="0"/>
    <x v="0"/>
    <n v="0"/>
  </r>
  <r>
    <d v="2023-04-26T00:00:00"/>
    <x v="3"/>
    <x v="3"/>
    <x v="0"/>
    <x v="0"/>
    <x v="22"/>
    <s v="Pruebas IC Infantil"/>
    <n v="135000"/>
    <x v="0"/>
    <x v="22"/>
    <x v="23"/>
    <x v="29"/>
    <x v="0"/>
    <n v="135000"/>
    <x v="0"/>
    <n v="0"/>
    <x v="0"/>
    <n v="0"/>
  </r>
  <r>
    <d v="2023-04-30T00:00:00"/>
    <x v="3"/>
    <x v="3"/>
    <x v="1"/>
    <x v="0"/>
    <x v="7"/>
    <s v="Pago Nomina ABR"/>
    <n v="-1000000"/>
    <x v="0"/>
    <x v="7"/>
    <x v="16"/>
    <x v="22"/>
    <x v="0"/>
    <n v="-1000000"/>
    <x v="0"/>
    <n v="0"/>
    <x v="0"/>
    <n v="0"/>
  </r>
  <r>
    <d v="2023-04-30T00:00:00"/>
    <x v="3"/>
    <x v="3"/>
    <x v="1"/>
    <x v="0"/>
    <x v="7"/>
    <s v="Pago Nomina ABR"/>
    <n v="-1250000"/>
    <x v="0"/>
    <x v="7"/>
    <x v="24"/>
    <x v="30"/>
    <x v="0"/>
    <n v="-1250000"/>
    <x v="0"/>
    <n v="0"/>
    <x v="0"/>
    <n v="0"/>
  </r>
  <r>
    <d v="2023-04-30T00:00:00"/>
    <x v="3"/>
    <x v="3"/>
    <x v="1"/>
    <x v="0"/>
    <x v="7"/>
    <s v="Pago Nomina ABR"/>
    <n v="-300000"/>
    <x v="0"/>
    <x v="7"/>
    <x v="31"/>
    <x v="41"/>
    <x v="0"/>
    <n v="-300000"/>
    <x v="0"/>
    <n v="0"/>
    <x v="0"/>
    <n v="0"/>
  </r>
  <r>
    <d v="2023-04-30T00:00:00"/>
    <x v="3"/>
    <x v="3"/>
    <x v="1"/>
    <x v="0"/>
    <x v="7"/>
    <s v="Pago Nomina ABR"/>
    <n v="-100000"/>
    <x v="0"/>
    <x v="7"/>
    <x v="0"/>
    <x v="0"/>
    <x v="0"/>
    <n v="-100000"/>
    <x v="0"/>
    <n v="0"/>
    <x v="0"/>
    <n v="0"/>
  </r>
  <r>
    <d v="2023-04-30T00:00:00"/>
    <x v="3"/>
    <x v="3"/>
    <x v="1"/>
    <x v="0"/>
    <x v="7"/>
    <s v="Pago Nomina ABR"/>
    <n v="-100000"/>
    <x v="0"/>
    <x v="7"/>
    <x v="0"/>
    <x v="0"/>
    <x v="0"/>
    <n v="-100000"/>
    <x v="0"/>
    <n v="0"/>
    <x v="0"/>
    <n v="0"/>
  </r>
  <r>
    <d v="2023-05-01T00:00:00"/>
    <x v="3"/>
    <x v="4"/>
    <x v="0"/>
    <x v="4"/>
    <x v="3"/>
    <s v="Beca Fundadores AR(SG) 100% MAY"/>
    <n v="160000"/>
    <x v="4"/>
    <x v="3"/>
    <x v="2"/>
    <x v="2"/>
    <x v="1"/>
    <n v="0"/>
    <x v="0"/>
    <n v="0"/>
    <x v="0"/>
    <n v="0"/>
  </r>
  <r>
    <d v="2023-05-01T00:00:00"/>
    <x v="3"/>
    <x v="4"/>
    <x v="0"/>
    <x v="4"/>
    <x v="3"/>
    <s v="Beca Fundadores AR(SG) 100% MAY"/>
    <n v="160000"/>
    <x v="4"/>
    <x v="3"/>
    <x v="3"/>
    <x v="3"/>
    <x v="1"/>
    <n v="0"/>
    <x v="0"/>
    <n v="0"/>
    <x v="0"/>
    <n v="0"/>
  </r>
  <r>
    <d v="2023-05-01T00:00:00"/>
    <x v="3"/>
    <x v="4"/>
    <x v="0"/>
    <x v="4"/>
    <x v="3"/>
    <s v="Beca Fundadores AR(SG) 100% MAY"/>
    <n v="160000"/>
    <x v="4"/>
    <x v="3"/>
    <x v="3"/>
    <x v="12"/>
    <x v="1"/>
    <n v="0"/>
    <x v="0"/>
    <n v="0"/>
    <x v="0"/>
    <n v="0"/>
  </r>
  <r>
    <d v="2023-05-01T00:00:00"/>
    <x v="3"/>
    <x v="4"/>
    <x v="0"/>
    <x v="4"/>
    <x v="3"/>
    <s v="Beca Fundadores AR(SG) 100% MAY"/>
    <n v="160000"/>
    <x v="4"/>
    <x v="3"/>
    <x v="5"/>
    <x v="26"/>
    <x v="1"/>
    <n v="0"/>
    <x v="0"/>
    <n v="0"/>
    <x v="0"/>
    <n v="0"/>
  </r>
  <r>
    <d v="2023-05-01T00:00:00"/>
    <x v="3"/>
    <x v="4"/>
    <x v="0"/>
    <x v="4"/>
    <x v="3"/>
    <s v="Beca Fundadores AR(SG) 100% MAY"/>
    <n v="160000"/>
    <x v="4"/>
    <x v="3"/>
    <x v="5"/>
    <x v="5"/>
    <x v="1"/>
    <n v="0"/>
    <x v="0"/>
    <n v="0"/>
    <x v="0"/>
    <n v="0"/>
  </r>
  <r>
    <d v="2023-05-01T00:00:00"/>
    <x v="3"/>
    <x v="4"/>
    <x v="0"/>
    <x v="4"/>
    <x v="3"/>
    <s v="Beca Fundadores AR(SG) 100% MAY"/>
    <n v="160000"/>
    <x v="4"/>
    <x v="3"/>
    <x v="5"/>
    <x v="8"/>
    <x v="1"/>
    <n v="0"/>
    <x v="0"/>
    <n v="0"/>
    <x v="0"/>
    <n v="0"/>
  </r>
  <r>
    <d v="2023-05-01T00:00:00"/>
    <x v="3"/>
    <x v="4"/>
    <x v="0"/>
    <x v="0"/>
    <x v="3"/>
    <s v="Mensualidad FOR (85%) MAY"/>
    <n v="125000"/>
    <x v="0"/>
    <x v="3"/>
    <x v="23"/>
    <x v="33"/>
    <x v="0"/>
    <n v="125000"/>
    <x v="0"/>
    <n v="0"/>
    <x v="0"/>
    <n v="0"/>
  </r>
  <r>
    <d v="2023-05-01T00:00:00"/>
    <x v="3"/>
    <x v="4"/>
    <x v="0"/>
    <x v="4"/>
    <x v="3"/>
    <s v="Beca Hermandad (15%) MAY"/>
    <n v="22000"/>
    <x v="4"/>
    <x v="3"/>
    <x v="23"/>
    <x v="33"/>
    <x v="1"/>
    <n v="0"/>
    <x v="0"/>
    <n v="0"/>
    <x v="0"/>
    <n v="0"/>
  </r>
  <r>
    <d v="2023-05-01T00:00:00"/>
    <x v="3"/>
    <x v="4"/>
    <x v="0"/>
    <x v="0"/>
    <x v="3"/>
    <s v="Mensualidad AR MAY"/>
    <n v="197000"/>
    <x v="0"/>
    <x v="3"/>
    <x v="23"/>
    <x v="29"/>
    <x v="0"/>
    <n v="197000"/>
    <x v="0"/>
    <n v="0"/>
    <x v="0"/>
    <n v="0"/>
  </r>
  <r>
    <d v="2023-05-01T00:00:00"/>
    <x v="3"/>
    <x v="4"/>
    <x v="0"/>
    <x v="0"/>
    <x v="3"/>
    <s v="Mensualidad FOR MAY"/>
    <n v="147000"/>
    <x v="0"/>
    <x v="3"/>
    <x v="35"/>
    <x v="45"/>
    <x v="0"/>
    <n v="147000"/>
    <x v="0"/>
    <n v="0"/>
    <x v="0"/>
    <n v="0"/>
  </r>
  <r>
    <d v="2023-05-01T00:00:00"/>
    <x v="3"/>
    <x v="4"/>
    <x v="0"/>
    <x v="0"/>
    <x v="3"/>
    <s v="Mensualidad FOR (85%) MAY"/>
    <n v="125000"/>
    <x v="0"/>
    <x v="3"/>
    <x v="21"/>
    <x v="38"/>
    <x v="0"/>
    <n v="125000"/>
    <x v="0"/>
    <n v="0"/>
    <x v="0"/>
    <n v="0"/>
  </r>
  <r>
    <d v="2023-05-01T00:00:00"/>
    <x v="3"/>
    <x v="4"/>
    <x v="0"/>
    <x v="4"/>
    <x v="3"/>
    <s v="Beca Hermandad (15%) MAY"/>
    <n v="22000"/>
    <x v="4"/>
    <x v="3"/>
    <x v="21"/>
    <x v="38"/>
    <x v="1"/>
    <n v="0"/>
    <x v="0"/>
    <n v="0"/>
    <x v="0"/>
    <n v="0"/>
  </r>
  <r>
    <d v="2023-05-01T00:00:00"/>
    <x v="3"/>
    <x v="4"/>
    <x v="0"/>
    <x v="0"/>
    <x v="3"/>
    <s v="Mensualidad AR MAY"/>
    <n v="197000"/>
    <x v="0"/>
    <x v="3"/>
    <x v="21"/>
    <x v="27"/>
    <x v="0"/>
    <n v="197000"/>
    <x v="0"/>
    <n v="0"/>
    <x v="0"/>
    <n v="0"/>
  </r>
  <r>
    <d v="2023-05-01T00:00:00"/>
    <x v="3"/>
    <x v="4"/>
    <x v="0"/>
    <x v="0"/>
    <x v="3"/>
    <s v="Mensualidad FOR MAY"/>
    <n v="100000"/>
    <x v="0"/>
    <x v="3"/>
    <x v="34"/>
    <x v="44"/>
    <x v="0"/>
    <n v="100000"/>
    <x v="0"/>
    <n v="0"/>
    <x v="0"/>
    <n v="0"/>
  </r>
  <r>
    <d v="2023-05-01T00:00:00"/>
    <x v="3"/>
    <x v="4"/>
    <x v="0"/>
    <x v="4"/>
    <x v="3"/>
    <s v="Beca Apoyo Econmico (32%) MAY"/>
    <n v="47000"/>
    <x v="4"/>
    <x v="3"/>
    <x v="34"/>
    <x v="44"/>
    <x v="1"/>
    <n v="0"/>
    <x v="0"/>
    <n v="0"/>
    <x v="0"/>
    <n v="0"/>
  </r>
  <r>
    <d v="2023-05-01T00:00:00"/>
    <x v="3"/>
    <x v="4"/>
    <x v="0"/>
    <x v="0"/>
    <x v="3"/>
    <s v="Mensualidad FOR (85%) MAY"/>
    <n v="125000"/>
    <x v="0"/>
    <x v="3"/>
    <x v="4"/>
    <x v="11"/>
    <x v="0"/>
    <n v="125000"/>
    <x v="0"/>
    <n v="0"/>
    <x v="0"/>
    <n v="0"/>
  </r>
  <r>
    <d v="2023-05-01T00:00:00"/>
    <x v="3"/>
    <x v="4"/>
    <x v="0"/>
    <x v="4"/>
    <x v="3"/>
    <s v="Beca Hermandad (15%) MAY"/>
    <n v="22000"/>
    <x v="4"/>
    <x v="3"/>
    <x v="4"/>
    <x v="11"/>
    <x v="1"/>
    <n v="0"/>
    <x v="0"/>
    <n v="0"/>
    <x v="0"/>
    <n v="0"/>
  </r>
  <r>
    <d v="2023-05-01T00:00:00"/>
    <x v="3"/>
    <x v="4"/>
    <x v="0"/>
    <x v="0"/>
    <x v="3"/>
    <s v="Mensualidad AR MAY"/>
    <n v="197000"/>
    <x v="0"/>
    <x v="3"/>
    <x v="4"/>
    <x v="4"/>
    <x v="0"/>
    <n v="197000"/>
    <x v="0"/>
    <n v="0"/>
    <x v="0"/>
    <n v="0"/>
  </r>
  <r>
    <d v="2023-05-01T00:00:00"/>
    <x v="3"/>
    <x v="4"/>
    <x v="0"/>
    <x v="0"/>
    <x v="3"/>
    <s v="Mensualidad AR(SG) MAY"/>
    <n v="170000"/>
    <x v="0"/>
    <x v="3"/>
    <x v="25"/>
    <x v="31"/>
    <x v="0"/>
    <n v="170000"/>
    <x v="0"/>
    <n v="0"/>
    <x v="0"/>
    <n v="0"/>
  </r>
  <r>
    <d v="2023-05-01T00:00:00"/>
    <x v="3"/>
    <x v="4"/>
    <x v="0"/>
    <x v="3"/>
    <x v="3"/>
    <s v="Mensualidad AR(SG) MAY"/>
    <n v="170000"/>
    <x v="3"/>
    <x v="3"/>
    <x v="30"/>
    <x v="40"/>
    <x v="1"/>
    <n v="0"/>
    <x v="1"/>
    <n v="170000"/>
    <x v="0"/>
    <n v="0"/>
  </r>
  <r>
    <d v="2023-05-01T00:00:00"/>
    <x v="3"/>
    <x v="4"/>
    <x v="0"/>
    <x v="0"/>
    <x v="3"/>
    <s v="Mensualidad FOR MAY"/>
    <n v="147000"/>
    <x v="0"/>
    <x v="3"/>
    <x v="36"/>
    <x v="46"/>
    <x v="0"/>
    <n v="147000"/>
    <x v="0"/>
    <n v="0"/>
    <x v="0"/>
    <n v="0"/>
  </r>
  <r>
    <d v="2023-05-01T00:00:00"/>
    <x v="3"/>
    <x v="4"/>
    <x v="0"/>
    <x v="0"/>
    <x v="3"/>
    <s v="Mensualidad AR MAY"/>
    <n v="197000"/>
    <x v="0"/>
    <x v="3"/>
    <x v="22"/>
    <x v="28"/>
    <x v="0"/>
    <n v="197000"/>
    <x v="0"/>
    <n v="0"/>
    <x v="0"/>
    <n v="0"/>
  </r>
  <r>
    <d v="2023-05-01T00:00:00"/>
    <x v="3"/>
    <x v="4"/>
    <x v="0"/>
    <x v="0"/>
    <x v="3"/>
    <s v="Mensualidad FOR (85%) MAY"/>
    <n v="125000"/>
    <x v="0"/>
    <x v="3"/>
    <x v="15"/>
    <x v="20"/>
    <x v="0"/>
    <n v="125000"/>
    <x v="0"/>
    <n v="0"/>
    <x v="0"/>
    <n v="0"/>
  </r>
  <r>
    <d v="2023-05-01T00:00:00"/>
    <x v="3"/>
    <x v="4"/>
    <x v="0"/>
    <x v="4"/>
    <x v="3"/>
    <s v="Beca Hermandad (15%) MAY"/>
    <n v="22000"/>
    <x v="4"/>
    <x v="3"/>
    <x v="15"/>
    <x v="20"/>
    <x v="1"/>
    <n v="0"/>
    <x v="0"/>
    <n v="0"/>
    <x v="0"/>
    <n v="0"/>
  </r>
  <r>
    <d v="2023-05-01T00:00:00"/>
    <x v="3"/>
    <x v="4"/>
    <x v="0"/>
    <x v="0"/>
    <x v="3"/>
    <s v="Mensualidad AR MAY"/>
    <n v="197000"/>
    <x v="0"/>
    <x v="3"/>
    <x v="15"/>
    <x v="21"/>
    <x v="0"/>
    <n v="197000"/>
    <x v="0"/>
    <n v="0"/>
    <x v="0"/>
    <n v="0"/>
  </r>
  <r>
    <d v="2023-05-01T00:00:00"/>
    <x v="3"/>
    <x v="4"/>
    <x v="0"/>
    <x v="0"/>
    <x v="3"/>
    <s v="Mensualidad AR MAY"/>
    <n v="197000"/>
    <x v="0"/>
    <x v="3"/>
    <x v="12"/>
    <x v="16"/>
    <x v="0"/>
    <n v="197000"/>
    <x v="0"/>
    <n v="0"/>
    <x v="0"/>
    <n v="0"/>
  </r>
  <r>
    <d v="2023-05-01T00:00:00"/>
    <x v="3"/>
    <x v="4"/>
    <x v="0"/>
    <x v="0"/>
    <x v="3"/>
    <s v="Mensualidad AR MAY"/>
    <n v="197000"/>
    <x v="0"/>
    <x v="3"/>
    <x v="14"/>
    <x v="19"/>
    <x v="0"/>
    <n v="197000"/>
    <x v="0"/>
    <n v="0"/>
    <x v="0"/>
    <n v="0"/>
  </r>
  <r>
    <d v="2023-05-01T00:00:00"/>
    <x v="3"/>
    <x v="4"/>
    <x v="0"/>
    <x v="0"/>
    <x v="3"/>
    <s v="Mensualidad FOR MAY"/>
    <n v="147000"/>
    <x v="0"/>
    <x v="3"/>
    <x v="9"/>
    <x v="10"/>
    <x v="0"/>
    <n v="147000"/>
    <x v="0"/>
    <n v="0"/>
    <x v="0"/>
    <n v="0"/>
  </r>
  <r>
    <d v="2023-05-17T00:00:00"/>
    <x v="3"/>
    <x v="4"/>
    <x v="1"/>
    <x v="0"/>
    <x v="5"/>
    <s v="Pago Ficha Fecna"/>
    <n v="-1445000"/>
    <x v="0"/>
    <x v="5"/>
    <x v="0"/>
    <x v="0"/>
    <x v="0"/>
    <n v="-1445000"/>
    <x v="0"/>
    <n v="0"/>
    <x v="0"/>
    <n v="0"/>
  </r>
  <r>
    <d v="2023-05-17T00:00:00"/>
    <x v="3"/>
    <x v="4"/>
    <x v="1"/>
    <x v="12"/>
    <x v="21"/>
    <s v="Inscripcion IC Juvenil"/>
    <n v="-758000"/>
    <x v="12"/>
    <x v="21"/>
    <x v="0"/>
    <x v="0"/>
    <x v="1"/>
    <n v="0"/>
    <x v="0"/>
    <n v="0"/>
    <x v="0"/>
    <n v="0"/>
  </r>
  <r>
    <d v="2023-05-17T00:00:00"/>
    <x v="3"/>
    <x v="4"/>
    <x v="1"/>
    <x v="12"/>
    <x v="21"/>
    <s v="Inscripcion IC Infantil"/>
    <n v="-717000"/>
    <x v="12"/>
    <x v="21"/>
    <x v="0"/>
    <x v="0"/>
    <x v="1"/>
    <n v="0"/>
    <x v="0"/>
    <n v="0"/>
    <x v="0"/>
    <n v="0"/>
  </r>
  <r>
    <d v="2023-05-31T00:00:00"/>
    <x v="3"/>
    <x v="4"/>
    <x v="1"/>
    <x v="0"/>
    <x v="7"/>
    <s v="Pago Nomina MAY"/>
    <n v="-1000000"/>
    <x v="0"/>
    <x v="7"/>
    <x v="16"/>
    <x v="22"/>
    <x v="0"/>
    <n v="-1000000"/>
    <x v="0"/>
    <n v="0"/>
    <x v="0"/>
    <n v="0"/>
  </r>
  <r>
    <d v="2023-05-31T00:00:00"/>
    <x v="3"/>
    <x v="4"/>
    <x v="1"/>
    <x v="0"/>
    <x v="7"/>
    <s v="Pago Nomina MAY"/>
    <n v="-1250000"/>
    <x v="0"/>
    <x v="7"/>
    <x v="24"/>
    <x v="30"/>
    <x v="0"/>
    <n v="-1250000"/>
    <x v="0"/>
    <n v="0"/>
    <x v="0"/>
    <n v="0"/>
  </r>
  <r>
    <d v="2023-05-31T00:00:00"/>
    <x v="3"/>
    <x v="4"/>
    <x v="1"/>
    <x v="0"/>
    <x v="7"/>
    <s v="Pago Nomina MAY"/>
    <n v="-300000"/>
    <x v="0"/>
    <x v="7"/>
    <x v="31"/>
    <x v="41"/>
    <x v="0"/>
    <n v="-300000"/>
    <x v="0"/>
    <n v="0"/>
    <x v="0"/>
    <n v="0"/>
  </r>
  <r>
    <d v="2023-05-31T00:00:00"/>
    <x v="3"/>
    <x v="4"/>
    <x v="1"/>
    <x v="0"/>
    <x v="7"/>
    <s v="Pago Nomina MAY"/>
    <n v="-100000"/>
    <x v="0"/>
    <x v="7"/>
    <x v="0"/>
    <x v="0"/>
    <x v="0"/>
    <n v="-100000"/>
    <x v="0"/>
    <n v="0"/>
    <x v="0"/>
    <n v="0"/>
  </r>
  <r>
    <d v="2023-05-31T00:00:00"/>
    <x v="3"/>
    <x v="4"/>
    <x v="1"/>
    <x v="0"/>
    <x v="7"/>
    <s v="Pago Nomina MAY"/>
    <n v="-100000"/>
    <x v="0"/>
    <x v="7"/>
    <x v="0"/>
    <x v="0"/>
    <x v="0"/>
    <n v="-100000"/>
    <x v="0"/>
    <n v="0"/>
    <x v="0"/>
    <n v="0"/>
  </r>
  <r>
    <d v="2023-06-01T00:00:00"/>
    <x v="3"/>
    <x v="5"/>
    <x v="0"/>
    <x v="4"/>
    <x v="3"/>
    <s v="Beca Fundadores AR(SG) 100% JUN"/>
    <n v="160000"/>
    <x v="4"/>
    <x v="3"/>
    <x v="2"/>
    <x v="2"/>
    <x v="1"/>
    <n v="0"/>
    <x v="0"/>
    <n v="0"/>
    <x v="0"/>
    <n v="0"/>
  </r>
  <r>
    <d v="2023-06-01T00:00:00"/>
    <x v="3"/>
    <x v="5"/>
    <x v="0"/>
    <x v="4"/>
    <x v="3"/>
    <s v="Beca Fundadores AR(SG) 100% JUN"/>
    <n v="160000"/>
    <x v="4"/>
    <x v="3"/>
    <x v="3"/>
    <x v="3"/>
    <x v="1"/>
    <n v="0"/>
    <x v="0"/>
    <n v="0"/>
    <x v="0"/>
    <n v="0"/>
  </r>
  <r>
    <d v="2023-06-01T00:00:00"/>
    <x v="3"/>
    <x v="5"/>
    <x v="0"/>
    <x v="4"/>
    <x v="3"/>
    <s v="Beca Fundadores AR(SG) 100% JUN"/>
    <n v="160000"/>
    <x v="4"/>
    <x v="3"/>
    <x v="3"/>
    <x v="12"/>
    <x v="1"/>
    <n v="0"/>
    <x v="0"/>
    <n v="0"/>
    <x v="0"/>
    <n v="0"/>
  </r>
  <r>
    <d v="2023-06-01T00:00:00"/>
    <x v="3"/>
    <x v="5"/>
    <x v="0"/>
    <x v="4"/>
    <x v="3"/>
    <s v="Beca Fundadores AR(SG) 100% JUN"/>
    <n v="160000"/>
    <x v="4"/>
    <x v="3"/>
    <x v="5"/>
    <x v="26"/>
    <x v="1"/>
    <n v="0"/>
    <x v="0"/>
    <n v="0"/>
    <x v="0"/>
    <n v="0"/>
  </r>
  <r>
    <d v="2023-06-01T00:00:00"/>
    <x v="3"/>
    <x v="5"/>
    <x v="0"/>
    <x v="4"/>
    <x v="3"/>
    <s v="Beca Fundadores AR(SG) 100% JUN"/>
    <n v="160000"/>
    <x v="4"/>
    <x v="3"/>
    <x v="5"/>
    <x v="5"/>
    <x v="1"/>
    <n v="0"/>
    <x v="0"/>
    <n v="0"/>
    <x v="0"/>
    <n v="0"/>
  </r>
  <r>
    <d v="2023-06-01T00:00:00"/>
    <x v="3"/>
    <x v="5"/>
    <x v="0"/>
    <x v="4"/>
    <x v="3"/>
    <s v="Beca Fundadores AR(SG) 100% JUN"/>
    <n v="160000"/>
    <x v="4"/>
    <x v="3"/>
    <x v="5"/>
    <x v="8"/>
    <x v="1"/>
    <n v="0"/>
    <x v="0"/>
    <n v="0"/>
    <x v="0"/>
    <n v="0"/>
  </r>
  <r>
    <d v="2023-06-01T00:00:00"/>
    <x v="3"/>
    <x v="5"/>
    <x v="0"/>
    <x v="0"/>
    <x v="3"/>
    <s v="Mensualidad FOR (85%) JUN"/>
    <n v="125000"/>
    <x v="0"/>
    <x v="3"/>
    <x v="23"/>
    <x v="33"/>
    <x v="0"/>
    <n v="125000"/>
    <x v="0"/>
    <n v="0"/>
    <x v="0"/>
    <n v="0"/>
  </r>
  <r>
    <d v="2023-06-01T00:00:00"/>
    <x v="3"/>
    <x v="5"/>
    <x v="0"/>
    <x v="4"/>
    <x v="3"/>
    <s v="Beca Hermandad (15%) JUN"/>
    <n v="22000"/>
    <x v="4"/>
    <x v="3"/>
    <x v="23"/>
    <x v="33"/>
    <x v="1"/>
    <n v="0"/>
    <x v="0"/>
    <n v="0"/>
    <x v="0"/>
    <n v="0"/>
  </r>
  <r>
    <d v="2023-06-01T00:00:00"/>
    <x v="3"/>
    <x v="5"/>
    <x v="0"/>
    <x v="0"/>
    <x v="3"/>
    <s v="Mensualidad AR JUN"/>
    <n v="197000"/>
    <x v="0"/>
    <x v="3"/>
    <x v="23"/>
    <x v="29"/>
    <x v="0"/>
    <n v="197000"/>
    <x v="0"/>
    <n v="0"/>
    <x v="0"/>
    <n v="0"/>
  </r>
  <r>
    <d v="2023-06-01T00:00:00"/>
    <x v="3"/>
    <x v="5"/>
    <x v="0"/>
    <x v="0"/>
    <x v="3"/>
    <s v="Mensualidad FOR JUN"/>
    <n v="147000"/>
    <x v="0"/>
    <x v="3"/>
    <x v="35"/>
    <x v="45"/>
    <x v="0"/>
    <n v="147000"/>
    <x v="0"/>
    <n v="0"/>
    <x v="0"/>
    <n v="0"/>
  </r>
  <r>
    <d v="2023-06-01T00:00:00"/>
    <x v="3"/>
    <x v="5"/>
    <x v="0"/>
    <x v="0"/>
    <x v="3"/>
    <s v="Mensualidad FOR (85%) JUN"/>
    <n v="125000"/>
    <x v="0"/>
    <x v="3"/>
    <x v="21"/>
    <x v="38"/>
    <x v="0"/>
    <n v="125000"/>
    <x v="0"/>
    <n v="0"/>
    <x v="0"/>
    <n v="0"/>
  </r>
  <r>
    <d v="2023-06-01T00:00:00"/>
    <x v="3"/>
    <x v="5"/>
    <x v="0"/>
    <x v="4"/>
    <x v="3"/>
    <s v="Beca Hermandad (15%) JUN"/>
    <n v="22000"/>
    <x v="4"/>
    <x v="3"/>
    <x v="21"/>
    <x v="38"/>
    <x v="1"/>
    <n v="0"/>
    <x v="0"/>
    <n v="0"/>
    <x v="0"/>
    <n v="0"/>
  </r>
  <r>
    <d v="2023-06-01T00:00:00"/>
    <x v="3"/>
    <x v="5"/>
    <x v="0"/>
    <x v="0"/>
    <x v="3"/>
    <s v="Mensualidad AR JUN"/>
    <n v="197000"/>
    <x v="0"/>
    <x v="3"/>
    <x v="21"/>
    <x v="27"/>
    <x v="0"/>
    <n v="197000"/>
    <x v="0"/>
    <n v="0"/>
    <x v="0"/>
    <n v="0"/>
  </r>
  <r>
    <d v="2023-06-01T00:00:00"/>
    <x v="3"/>
    <x v="5"/>
    <x v="0"/>
    <x v="0"/>
    <x v="3"/>
    <s v="Mensualidad FOR (85%) JUN"/>
    <n v="125000"/>
    <x v="0"/>
    <x v="3"/>
    <x v="4"/>
    <x v="11"/>
    <x v="0"/>
    <n v="125000"/>
    <x v="0"/>
    <n v="0"/>
    <x v="0"/>
    <n v="0"/>
  </r>
  <r>
    <d v="2023-06-01T00:00:00"/>
    <x v="3"/>
    <x v="5"/>
    <x v="0"/>
    <x v="4"/>
    <x v="3"/>
    <s v="Beca Hermandad (15%) JUN"/>
    <n v="22000"/>
    <x v="4"/>
    <x v="3"/>
    <x v="4"/>
    <x v="11"/>
    <x v="1"/>
    <n v="0"/>
    <x v="0"/>
    <n v="0"/>
    <x v="0"/>
    <n v="0"/>
  </r>
  <r>
    <d v="2023-06-01T00:00:00"/>
    <x v="3"/>
    <x v="5"/>
    <x v="0"/>
    <x v="0"/>
    <x v="3"/>
    <s v="Mensualidad AR JUN"/>
    <n v="197000"/>
    <x v="0"/>
    <x v="3"/>
    <x v="4"/>
    <x v="4"/>
    <x v="0"/>
    <n v="197000"/>
    <x v="0"/>
    <n v="0"/>
    <x v="0"/>
    <n v="0"/>
  </r>
  <r>
    <d v="2023-06-01T00:00:00"/>
    <x v="3"/>
    <x v="5"/>
    <x v="0"/>
    <x v="3"/>
    <x v="3"/>
    <s v="Mensualidad AR(SG) JUN"/>
    <n v="170000"/>
    <x v="3"/>
    <x v="3"/>
    <x v="25"/>
    <x v="31"/>
    <x v="1"/>
    <n v="0"/>
    <x v="1"/>
    <n v="170000"/>
    <x v="0"/>
    <n v="0"/>
  </r>
  <r>
    <d v="2023-06-01T00:00:00"/>
    <x v="3"/>
    <x v="5"/>
    <x v="0"/>
    <x v="3"/>
    <x v="3"/>
    <s v="Mensualidad AR(SG) JUN"/>
    <n v="170000"/>
    <x v="3"/>
    <x v="3"/>
    <x v="30"/>
    <x v="40"/>
    <x v="1"/>
    <n v="0"/>
    <x v="1"/>
    <n v="170000"/>
    <x v="0"/>
    <n v="0"/>
  </r>
  <r>
    <d v="2023-06-01T00:00:00"/>
    <x v="3"/>
    <x v="5"/>
    <x v="0"/>
    <x v="0"/>
    <x v="3"/>
    <s v="Mensualidad FOR JUN"/>
    <n v="147000"/>
    <x v="0"/>
    <x v="3"/>
    <x v="36"/>
    <x v="46"/>
    <x v="0"/>
    <n v="147000"/>
    <x v="0"/>
    <n v="0"/>
    <x v="0"/>
    <n v="0"/>
  </r>
  <r>
    <d v="2023-06-01T00:00:00"/>
    <x v="3"/>
    <x v="5"/>
    <x v="0"/>
    <x v="0"/>
    <x v="3"/>
    <s v="Mensualidad AR JUN"/>
    <n v="197000"/>
    <x v="0"/>
    <x v="3"/>
    <x v="22"/>
    <x v="28"/>
    <x v="0"/>
    <n v="197000"/>
    <x v="0"/>
    <n v="0"/>
    <x v="0"/>
    <n v="0"/>
  </r>
  <r>
    <d v="2023-06-01T00:00:00"/>
    <x v="3"/>
    <x v="5"/>
    <x v="0"/>
    <x v="0"/>
    <x v="3"/>
    <s v="Mensualidad FOR (85%) JUN"/>
    <n v="125000"/>
    <x v="0"/>
    <x v="3"/>
    <x v="15"/>
    <x v="20"/>
    <x v="0"/>
    <n v="125000"/>
    <x v="0"/>
    <n v="0"/>
    <x v="0"/>
    <n v="0"/>
  </r>
  <r>
    <d v="2023-06-01T00:00:00"/>
    <x v="3"/>
    <x v="5"/>
    <x v="0"/>
    <x v="4"/>
    <x v="3"/>
    <s v="Beca Hermandad (15%) JUN"/>
    <n v="22000"/>
    <x v="4"/>
    <x v="3"/>
    <x v="15"/>
    <x v="20"/>
    <x v="1"/>
    <n v="0"/>
    <x v="0"/>
    <n v="0"/>
    <x v="0"/>
    <n v="0"/>
  </r>
  <r>
    <d v="2023-06-01T00:00:00"/>
    <x v="3"/>
    <x v="5"/>
    <x v="0"/>
    <x v="0"/>
    <x v="3"/>
    <s v="Mensualidad AR JUN"/>
    <n v="197000"/>
    <x v="0"/>
    <x v="3"/>
    <x v="15"/>
    <x v="21"/>
    <x v="0"/>
    <n v="197000"/>
    <x v="0"/>
    <n v="0"/>
    <x v="0"/>
    <n v="0"/>
  </r>
  <r>
    <d v="2023-06-01T00:00:00"/>
    <x v="3"/>
    <x v="5"/>
    <x v="0"/>
    <x v="0"/>
    <x v="3"/>
    <s v="Mensualidad AR JUN"/>
    <n v="197000"/>
    <x v="0"/>
    <x v="3"/>
    <x v="12"/>
    <x v="16"/>
    <x v="0"/>
    <n v="197000"/>
    <x v="0"/>
    <n v="0"/>
    <x v="0"/>
    <n v="0"/>
  </r>
  <r>
    <d v="2023-06-01T00:00:00"/>
    <x v="3"/>
    <x v="5"/>
    <x v="0"/>
    <x v="0"/>
    <x v="3"/>
    <s v="Mensualidad AR JUN"/>
    <n v="197000"/>
    <x v="0"/>
    <x v="3"/>
    <x v="14"/>
    <x v="19"/>
    <x v="0"/>
    <n v="197000"/>
    <x v="0"/>
    <n v="0"/>
    <x v="0"/>
    <n v="0"/>
  </r>
  <r>
    <d v="2023-06-01T00:00:00"/>
    <x v="3"/>
    <x v="5"/>
    <x v="0"/>
    <x v="0"/>
    <x v="3"/>
    <s v="Mensualidad FOR JUN"/>
    <n v="147000"/>
    <x v="0"/>
    <x v="3"/>
    <x v="9"/>
    <x v="10"/>
    <x v="0"/>
    <n v="147000"/>
    <x v="0"/>
    <n v="0"/>
    <x v="0"/>
    <n v="0"/>
  </r>
  <r>
    <d v="2023-06-30T00:00:00"/>
    <x v="3"/>
    <x v="5"/>
    <x v="1"/>
    <x v="0"/>
    <x v="7"/>
    <s v="Pago Nomina JUN"/>
    <n v="-1000000"/>
    <x v="0"/>
    <x v="7"/>
    <x v="16"/>
    <x v="22"/>
    <x v="0"/>
    <n v="-1000000"/>
    <x v="0"/>
    <n v="0"/>
    <x v="0"/>
    <n v="0"/>
  </r>
  <r>
    <d v="2023-06-30T00:00:00"/>
    <x v="3"/>
    <x v="5"/>
    <x v="1"/>
    <x v="0"/>
    <x v="7"/>
    <s v="Pago Nomina JUN"/>
    <n v="-1250000"/>
    <x v="0"/>
    <x v="7"/>
    <x v="24"/>
    <x v="30"/>
    <x v="0"/>
    <n v="-1250000"/>
    <x v="0"/>
    <n v="0"/>
    <x v="0"/>
    <n v="0"/>
  </r>
  <r>
    <d v="2023-06-30T00:00:00"/>
    <x v="3"/>
    <x v="5"/>
    <x v="1"/>
    <x v="0"/>
    <x v="7"/>
    <s v="Pago Nomina JUN"/>
    <n v="-310000"/>
    <x v="0"/>
    <x v="7"/>
    <x v="31"/>
    <x v="41"/>
    <x v="0"/>
    <n v="-310000"/>
    <x v="0"/>
    <n v="0"/>
    <x v="0"/>
    <n v="0"/>
  </r>
  <r>
    <d v="2023-06-30T00:00:00"/>
    <x v="3"/>
    <x v="5"/>
    <x v="1"/>
    <x v="0"/>
    <x v="7"/>
    <s v="Pago Nomina JUN"/>
    <n v="-100000"/>
    <x v="0"/>
    <x v="7"/>
    <x v="0"/>
    <x v="0"/>
    <x v="0"/>
    <n v="-100000"/>
    <x v="0"/>
    <n v="0"/>
    <x v="0"/>
    <n v="0"/>
  </r>
  <r>
    <d v="2023-06-30T00:00:00"/>
    <x v="3"/>
    <x v="5"/>
    <x v="1"/>
    <x v="0"/>
    <x v="7"/>
    <s v="Pago Nomina JUN"/>
    <n v="-200000"/>
    <x v="0"/>
    <x v="7"/>
    <x v="0"/>
    <x v="0"/>
    <x v="0"/>
    <n v="-200000"/>
    <x v="0"/>
    <n v="0"/>
    <x v="0"/>
    <n v="0"/>
  </r>
  <r>
    <d v="2023-07-01T00:00:00"/>
    <x v="3"/>
    <x v="6"/>
    <x v="0"/>
    <x v="4"/>
    <x v="3"/>
    <s v="Beca Fundadores AR(SG) 100% JUL"/>
    <n v="160000"/>
    <x v="4"/>
    <x v="3"/>
    <x v="2"/>
    <x v="2"/>
    <x v="1"/>
    <n v="0"/>
    <x v="0"/>
    <n v="0"/>
    <x v="0"/>
    <n v="0"/>
  </r>
  <r>
    <d v="2023-07-01T00:00:00"/>
    <x v="3"/>
    <x v="6"/>
    <x v="0"/>
    <x v="4"/>
    <x v="3"/>
    <s v="Beca Fundadores AR(SG) 100% JUL"/>
    <n v="160000"/>
    <x v="4"/>
    <x v="3"/>
    <x v="3"/>
    <x v="3"/>
    <x v="1"/>
    <n v="0"/>
    <x v="0"/>
    <n v="0"/>
    <x v="0"/>
    <n v="0"/>
  </r>
  <r>
    <d v="2023-07-01T00:00:00"/>
    <x v="3"/>
    <x v="6"/>
    <x v="0"/>
    <x v="4"/>
    <x v="3"/>
    <s v="Beca Fundadores AR(SG) 100% JUL"/>
    <n v="160000"/>
    <x v="4"/>
    <x v="3"/>
    <x v="3"/>
    <x v="12"/>
    <x v="1"/>
    <n v="0"/>
    <x v="0"/>
    <n v="0"/>
    <x v="0"/>
    <n v="0"/>
  </r>
  <r>
    <d v="2023-07-01T00:00:00"/>
    <x v="3"/>
    <x v="6"/>
    <x v="0"/>
    <x v="4"/>
    <x v="3"/>
    <s v="Beca Fundadores AR(SG) 100% JUL"/>
    <n v="160000"/>
    <x v="4"/>
    <x v="3"/>
    <x v="5"/>
    <x v="26"/>
    <x v="1"/>
    <n v="0"/>
    <x v="0"/>
    <n v="0"/>
    <x v="0"/>
    <n v="0"/>
  </r>
  <r>
    <d v="2023-07-01T00:00:00"/>
    <x v="3"/>
    <x v="6"/>
    <x v="0"/>
    <x v="4"/>
    <x v="3"/>
    <s v="Beca Fundadores AR(SG) 100% JUL"/>
    <n v="160000"/>
    <x v="4"/>
    <x v="3"/>
    <x v="5"/>
    <x v="5"/>
    <x v="1"/>
    <n v="0"/>
    <x v="0"/>
    <n v="0"/>
    <x v="0"/>
    <n v="0"/>
  </r>
  <r>
    <d v="2023-07-01T00:00:00"/>
    <x v="3"/>
    <x v="6"/>
    <x v="0"/>
    <x v="4"/>
    <x v="3"/>
    <s v="Beca Fundadores AR(SG) 100% JUL"/>
    <n v="160000"/>
    <x v="4"/>
    <x v="3"/>
    <x v="5"/>
    <x v="8"/>
    <x v="1"/>
    <n v="0"/>
    <x v="0"/>
    <n v="0"/>
    <x v="0"/>
    <n v="0"/>
  </r>
  <r>
    <d v="2023-07-01T00:00:00"/>
    <x v="3"/>
    <x v="6"/>
    <x v="0"/>
    <x v="0"/>
    <x v="3"/>
    <s v="Mensualidad FOR (85%) JUL"/>
    <n v="125000"/>
    <x v="0"/>
    <x v="3"/>
    <x v="23"/>
    <x v="33"/>
    <x v="0"/>
    <n v="125000"/>
    <x v="0"/>
    <n v="0"/>
    <x v="0"/>
    <n v="0"/>
  </r>
  <r>
    <d v="2023-07-01T00:00:00"/>
    <x v="3"/>
    <x v="6"/>
    <x v="0"/>
    <x v="4"/>
    <x v="3"/>
    <s v="Beca Hermandad (15%) JUL"/>
    <n v="22000"/>
    <x v="4"/>
    <x v="3"/>
    <x v="23"/>
    <x v="33"/>
    <x v="1"/>
    <n v="0"/>
    <x v="0"/>
    <n v="0"/>
    <x v="0"/>
    <n v="0"/>
  </r>
  <r>
    <d v="2023-07-01T00:00:00"/>
    <x v="3"/>
    <x v="6"/>
    <x v="0"/>
    <x v="0"/>
    <x v="3"/>
    <s v="Mensualidad AR JUL"/>
    <n v="197000"/>
    <x v="0"/>
    <x v="3"/>
    <x v="23"/>
    <x v="29"/>
    <x v="0"/>
    <n v="197000"/>
    <x v="0"/>
    <n v="0"/>
    <x v="0"/>
    <n v="0"/>
  </r>
  <r>
    <d v="2023-07-01T00:00:00"/>
    <x v="3"/>
    <x v="6"/>
    <x v="0"/>
    <x v="0"/>
    <x v="3"/>
    <s v="Mensualidad FOR JUL"/>
    <n v="147000"/>
    <x v="0"/>
    <x v="3"/>
    <x v="35"/>
    <x v="45"/>
    <x v="0"/>
    <n v="147000"/>
    <x v="0"/>
    <n v="0"/>
    <x v="0"/>
    <n v="0"/>
  </r>
  <r>
    <d v="2023-07-01T00:00:00"/>
    <x v="3"/>
    <x v="6"/>
    <x v="0"/>
    <x v="0"/>
    <x v="3"/>
    <s v="Mensualidad FOR (85%) JUL"/>
    <n v="125000"/>
    <x v="0"/>
    <x v="3"/>
    <x v="21"/>
    <x v="38"/>
    <x v="0"/>
    <n v="125000"/>
    <x v="0"/>
    <n v="0"/>
    <x v="0"/>
    <n v="0"/>
  </r>
  <r>
    <d v="2023-07-01T00:00:00"/>
    <x v="3"/>
    <x v="6"/>
    <x v="0"/>
    <x v="4"/>
    <x v="3"/>
    <s v="Beca Hermandad (15%) JUL"/>
    <n v="22000"/>
    <x v="4"/>
    <x v="3"/>
    <x v="21"/>
    <x v="38"/>
    <x v="1"/>
    <n v="0"/>
    <x v="0"/>
    <n v="0"/>
    <x v="0"/>
    <n v="0"/>
  </r>
  <r>
    <d v="2023-07-01T00:00:00"/>
    <x v="3"/>
    <x v="6"/>
    <x v="0"/>
    <x v="0"/>
    <x v="3"/>
    <s v="Mensualidad AR JUL"/>
    <n v="197000"/>
    <x v="0"/>
    <x v="3"/>
    <x v="21"/>
    <x v="27"/>
    <x v="0"/>
    <n v="197000"/>
    <x v="0"/>
    <n v="0"/>
    <x v="0"/>
    <n v="0"/>
  </r>
  <r>
    <d v="2023-07-01T00:00:00"/>
    <x v="3"/>
    <x v="6"/>
    <x v="0"/>
    <x v="0"/>
    <x v="3"/>
    <s v="Mensualidad FOR (85%) JUL"/>
    <n v="125000"/>
    <x v="0"/>
    <x v="3"/>
    <x v="4"/>
    <x v="11"/>
    <x v="0"/>
    <n v="125000"/>
    <x v="0"/>
    <n v="0"/>
    <x v="0"/>
    <n v="0"/>
  </r>
  <r>
    <d v="2023-07-01T00:00:00"/>
    <x v="3"/>
    <x v="6"/>
    <x v="0"/>
    <x v="4"/>
    <x v="3"/>
    <s v="Beca Hermandad (15%) JUL"/>
    <n v="22000"/>
    <x v="4"/>
    <x v="3"/>
    <x v="4"/>
    <x v="11"/>
    <x v="1"/>
    <n v="0"/>
    <x v="0"/>
    <n v="0"/>
    <x v="0"/>
    <n v="0"/>
  </r>
  <r>
    <d v="2023-07-01T00:00:00"/>
    <x v="3"/>
    <x v="6"/>
    <x v="0"/>
    <x v="0"/>
    <x v="3"/>
    <s v="Mensualidad AR JUL"/>
    <n v="197000"/>
    <x v="0"/>
    <x v="3"/>
    <x v="4"/>
    <x v="4"/>
    <x v="0"/>
    <n v="197000"/>
    <x v="0"/>
    <n v="0"/>
    <x v="0"/>
    <n v="0"/>
  </r>
  <r>
    <d v="2023-07-01T00:00:00"/>
    <x v="3"/>
    <x v="6"/>
    <x v="0"/>
    <x v="3"/>
    <x v="3"/>
    <s v="Mensualidad AR(SG) JUL"/>
    <n v="170000"/>
    <x v="3"/>
    <x v="3"/>
    <x v="25"/>
    <x v="31"/>
    <x v="1"/>
    <n v="0"/>
    <x v="1"/>
    <n v="170000"/>
    <x v="0"/>
    <n v="0"/>
  </r>
  <r>
    <d v="2023-07-01T00:00:00"/>
    <x v="3"/>
    <x v="6"/>
    <x v="0"/>
    <x v="3"/>
    <x v="3"/>
    <s v="Mensualidad AR(SG) JUL"/>
    <n v="170000"/>
    <x v="3"/>
    <x v="3"/>
    <x v="30"/>
    <x v="40"/>
    <x v="1"/>
    <n v="0"/>
    <x v="1"/>
    <n v="170000"/>
    <x v="0"/>
    <n v="0"/>
  </r>
  <r>
    <d v="2023-07-01T00:00:00"/>
    <x v="3"/>
    <x v="6"/>
    <x v="0"/>
    <x v="0"/>
    <x v="3"/>
    <s v="Mensualidad FOR JUL"/>
    <n v="147000"/>
    <x v="0"/>
    <x v="3"/>
    <x v="36"/>
    <x v="46"/>
    <x v="0"/>
    <n v="147000"/>
    <x v="0"/>
    <n v="0"/>
    <x v="0"/>
    <n v="0"/>
  </r>
  <r>
    <d v="2023-07-01T00:00:00"/>
    <x v="3"/>
    <x v="6"/>
    <x v="0"/>
    <x v="0"/>
    <x v="3"/>
    <s v="Mensualidad AR JUL"/>
    <n v="197000"/>
    <x v="0"/>
    <x v="3"/>
    <x v="22"/>
    <x v="28"/>
    <x v="0"/>
    <n v="197000"/>
    <x v="0"/>
    <n v="0"/>
    <x v="0"/>
    <n v="0"/>
  </r>
  <r>
    <d v="2023-07-01T00:00:00"/>
    <x v="3"/>
    <x v="6"/>
    <x v="0"/>
    <x v="0"/>
    <x v="3"/>
    <s v="Mensualidad FOR (85%) JUL"/>
    <n v="125000"/>
    <x v="0"/>
    <x v="3"/>
    <x v="15"/>
    <x v="20"/>
    <x v="0"/>
    <n v="125000"/>
    <x v="0"/>
    <n v="0"/>
    <x v="0"/>
    <n v="0"/>
  </r>
  <r>
    <d v="2023-07-01T00:00:00"/>
    <x v="3"/>
    <x v="6"/>
    <x v="0"/>
    <x v="4"/>
    <x v="3"/>
    <s v="Beca Hermandad (15%) JUL"/>
    <n v="22000"/>
    <x v="4"/>
    <x v="3"/>
    <x v="15"/>
    <x v="20"/>
    <x v="1"/>
    <n v="0"/>
    <x v="0"/>
    <n v="0"/>
    <x v="0"/>
    <n v="0"/>
  </r>
  <r>
    <d v="2023-07-01T00:00:00"/>
    <x v="3"/>
    <x v="6"/>
    <x v="0"/>
    <x v="0"/>
    <x v="3"/>
    <s v="Mensualidad AR JUL"/>
    <n v="197000"/>
    <x v="0"/>
    <x v="3"/>
    <x v="15"/>
    <x v="21"/>
    <x v="0"/>
    <n v="197000"/>
    <x v="0"/>
    <n v="0"/>
    <x v="0"/>
    <n v="0"/>
  </r>
  <r>
    <d v="2023-07-01T00:00:00"/>
    <x v="3"/>
    <x v="6"/>
    <x v="0"/>
    <x v="0"/>
    <x v="3"/>
    <s v="Mensualidad AR JUL"/>
    <n v="197000"/>
    <x v="0"/>
    <x v="3"/>
    <x v="12"/>
    <x v="16"/>
    <x v="0"/>
    <n v="197000"/>
    <x v="0"/>
    <n v="0"/>
    <x v="0"/>
    <n v="0"/>
  </r>
  <r>
    <d v="2023-07-01T00:00:00"/>
    <x v="3"/>
    <x v="6"/>
    <x v="0"/>
    <x v="0"/>
    <x v="3"/>
    <s v="Mensualidad AR JUL"/>
    <n v="197000"/>
    <x v="0"/>
    <x v="3"/>
    <x v="14"/>
    <x v="19"/>
    <x v="0"/>
    <n v="197000"/>
    <x v="0"/>
    <n v="0"/>
    <x v="0"/>
    <n v="0"/>
  </r>
  <r>
    <d v="2023-07-01T00:00:00"/>
    <x v="3"/>
    <x v="6"/>
    <x v="0"/>
    <x v="0"/>
    <x v="3"/>
    <s v="Mensualidad FOR JUL"/>
    <n v="147000"/>
    <x v="0"/>
    <x v="3"/>
    <x v="9"/>
    <x v="10"/>
    <x v="0"/>
    <n v="147000"/>
    <x v="0"/>
    <n v="0"/>
    <x v="0"/>
    <n v="0"/>
  </r>
  <r>
    <d v="2023-07-31T00:00:00"/>
    <x v="3"/>
    <x v="6"/>
    <x v="1"/>
    <x v="0"/>
    <x v="7"/>
    <s v="Pago Nomina JUL"/>
    <n v="-1000000"/>
    <x v="0"/>
    <x v="7"/>
    <x v="16"/>
    <x v="22"/>
    <x v="0"/>
    <n v="-1000000"/>
    <x v="0"/>
    <n v="0"/>
    <x v="0"/>
    <n v="0"/>
  </r>
  <r>
    <d v="2023-07-31T00:00:00"/>
    <x v="3"/>
    <x v="6"/>
    <x v="1"/>
    <x v="0"/>
    <x v="7"/>
    <s v="Pago Nomina JUL"/>
    <n v="-1100000"/>
    <x v="0"/>
    <x v="7"/>
    <x v="24"/>
    <x v="30"/>
    <x v="0"/>
    <n v="-1100000"/>
    <x v="0"/>
    <n v="0"/>
    <x v="0"/>
    <n v="0"/>
  </r>
  <r>
    <d v="2023-07-31T00:00:00"/>
    <x v="3"/>
    <x v="6"/>
    <x v="1"/>
    <x v="0"/>
    <x v="7"/>
    <s v="Pago Nomina JUL"/>
    <n v="-900000"/>
    <x v="0"/>
    <x v="7"/>
    <x v="31"/>
    <x v="41"/>
    <x v="0"/>
    <n v="-900000"/>
    <x v="0"/>
    <n v="0"/>
    <x v="0"/>
    <n v="0"/>
  </r>
  <r>
    <d v="2023-07-31T00:00:00"/>
    <x v="3"/>
    <x v="6"/>
    <x v="1"/>
    <x v="0"/>
    <x v="7"/>
    <s v="Pago Nomina JUL"/>
    <n v="-100000"/>
    <x v="0"/>
    <x v="7"/>
    <x v="0"/>
    <x v="0"/>
    <x v="0"/>
    <n v="-100000"/>
    <x v="0"/>
    <n v="0"/>
    <x v="0"/>
    <n v="0"/>
  </r>
  <r>
    <d v="2023-08-01T00:00:00"/>
    <x v="3"/>
    <x v="7"/>
    <x v="0"/>
    <x v="4"/>
    <x v="3"/>
    <s v="Beca Fundadores AR(SG) 100% AGO"/>
    <n v="160000"/>
    <x v="4"/>
    <x v="3"/>
    <x v="2"/>
    <x v="2"/>
    <x v="1"/>
    <n v="0"/>
    <x v="0"/>
    <n v="0"/>
    <x v="0"/>
    <n v="0"/>
  </r>
  <r>
    <d v="2023-08-01T00:00:00"/>
    <x v="3"/>
    <x v="7"/>
    <x v="0"/>
    <x v="4"/>
    <x v="3"/>
    <s v="Beca Fundadores AR(SG) 100% AGO"/>
    <n v="160000"/>
    <x v="4"/>
    <x v="3"/>
    <x v="3"/>
    <x v="3"/>
    <x v="1"/>
    <n v="0"/>
    <x v="0"/>
    <n v="0"/>
    <x v="0"/>
    <n v="0"/>
  </r>
  <r>
    <d v="2023-08-01T00:00:00"/>
    <x v="3"/>
    <x v="7"/>
    <x v="0"/>
    <x v="4"/>
    <x v="3"/>
    <s v="Beca Fundadores AR(SG) 100% AGO"/>
    <n v="160000"/>
    <x v="4"/>
    <x v="3"/>
    <x v="3"/>
    <x v="12"/>
    <x v="1"/>
    <n v="0"/>
    <x v="0"/>
    <n v="0"/>
    <x v="0"/>
    <n v="0"/>
  </r>
  <r>
    <d v="2023-08-01T00:00:00"/>
    <x v="3"/>
    <x v="7"/>
    <x v="0"/>
    <x v="4"/>
    <x v="3"/>
    <s v="Beca Fundadores AR(SG) 100% AGO"/>
    <n v="160000"/>
    <x v="4"/>
    <x v="3"/>
    <x v="5"/>
    <x v="26"/>
    <x v="1"/>
    <n v="0"/>
    <x v="0"/>
    <n v="0"/>
    <x v="0"/>
    <n v="0"/>
  </r>
  <r>
    <d v="2023-08-01T00:00:00"/>
    <x v="3"/>
    <x v="7"/>
    <x v="0"/>
    <x v="4"/>
    <x v="3"/>
    <s v="Beca Fundadores AR(SG) 100% AGO"/>
    <n v="160000"/>
    <x v="4"/>
    <x v="3"/>
    <x v="5"/>
    <x v="5"/>
    <x v="1"/>
    <n v="0"/>
    <x v="0"/>
    <n v="0"/>
    <x v="0"/>
    <n v="0"/>
  </r>
  <r>
    <d v="2023-08-01T00:00:00"/>
    <x v="3"/>
    <x v="7"/>
    <x v="0"/>
    <x v="4"/>
    <x v="3"/>
    <s v="Beca Fundadores AR(SG) 100% AGO"/>
    <n v="160000"/>
    <x v="4"/>
    <x v="3"/>
    <x v="5"/>
    <x v="8"/>
    <x v="1"/>
    <n v="0"/>
    <x v="0"/>
    <n v="0"/>
    <x v="0"/>
    <n v="0"/>
  </r>
  <r>
    <d v="2023-08-01T00:00:00"/>
    <x v="3"/>
    <x v="7"/>
    <x v="0"/>
    <x v="0"/>
    <x v="3"/>
    <s v="Mensualidad FOR (85%) AGO"/>
    <n v="125000"/>
    <x v="0"/>
    <x v="3"/>
    <x v="23"/>
    <x v="33"/>
    <x v="0"/>
    <n v="125000"/>
    <x v="0"/>
    <n v="0"/>
    <x v="0"/>
    <n v="0"/>
  </r>
  <r>
    <d v="2023-08-01T00:00:00"/>
    <x v="3"/>
    <x v="7"/>
    <x v="0"/>
    <x v="4"/>
    <x v="3"/>
    <s v="Beca Hermandad (15%) AGO"/>
    <n v="22000"/>
    <x v="4"/>
    <x v="3"/>
    <x v="23"/>
    <x v="33"/>
    <x v="1"/>
    <n v="0"/>
    <x v="0"/>
    <n v="0"/>
    <x v="0"/>
    <n v="0"/>
  </r>
  <r>
    <d v="2023-08-01T00:00:00"/>
    <x v="3"/>
    <x v="7"/>
    <x v="0"/>
    <x v="0"/>
    <x v="3"/>
    <s v="Mensualidad AR AGO"/>
    <n v="197000"/>
    <x v="0"/>
    <x v="3"/>
    <x v="23"/>
    <x v="29"/>
    <x v="0"/>
    <n v="197000"/>
    <x v="0"/>
    <n v="0"/>
    <x v="0"/>
    <n v="0"/>
  </r>
  <r>
    <d v="2023-08-01T00:00:00"/>
    <x v="3"/>
    <x v="7"/>
    <x v="0"/>
    <x v="0"/>
    <x v="3"/>
    <s v="Mensualidad FOR AGO"/>
    <n v="147000"/>
    <x v="0"/>
    <x v="3"/>
    <x v="35"/>
    <x v="45"/>
    <x v="0"/>
    <n v="147000"/>
    <x v="0"/>
    <n v="0"/>
    <x v="0"/>
    <n v="0"/>
  </r>
  <r>
    <d v="2023-08-01T00:00:00"/>
    <x v="3"/>
    <x v="7"/>
    <x v="0"/>
    <x v="0"/>
    <x v="3"/>
    <s v="Mensualidad FOR (85%) AGO"/>
    <n v="125000"/>
    <x v="0"/>
    <x v="3"/>
    <x v="21"/>
    <x v="38"/>
    <x v="0"/>
    <n v="125000"/>
    <x v="0"/>
    <n v="0"/>
    <x v="0"/>
    <n v="0"/>
  </r>
  <r>
    <d v="2023-08-01T00:00:00"/>
    <x v="3"/>
    <x v="7"/>
    <x v="0"/>
    <x v="4"/>
    <x v="3"/>
    <s v="Beca Hermandad (15%) AGO"/>
    <n v="22000"/>
    <x v="4"/>
    <x v="3"/>
    <x v="21"/>
    <x v="38"/>
    <x v="1"/>
    <n v="0"/>
    <x v="0"/>
    <n v="0"/>
    <x v="0"/>
    <n v="0"/>
  </r>
  <r>
    <d v="2023-08-01T00:00:00"/>
    <x v="3"/>
    <x v="7"/>
    <x v="0"/>
    <x v="0"/>
    <x v="3"/>
    <s v="Mensualidad AR AGO"/>
    <n v="197000"/>
    <x v="0"/>
    <x v="3"/>
    <x v="21"/>
    <x v="27"/>
    <x v="0"/>
    <n v="197000"/>
    <x v="0"/>
    <n v="0"/>
    <x v="0"/>
    <n v="0"/>
  </r>
  <r>
    <d v="2023-08-01T00:00:00"/>
    <x v="3"/>
    <x v="7"/>
    <x v="0"/>
    <x v="0"/>
    <x v="3"/>
    <s v="Mensualidad FOR (85%) AGO"/>
    <n v="125000"/>
    <x v="0"/>
    <x v="3"/>
    <x v="4"/>
    <x v="11"/>
    <x v="0"/>
    <n v="125000"/>
    <x v="0"/>
    <n v="0"/>
    <x v="0"/>
    <n v="0"/>
  </r>
  <r>
    <d v="2023-08-01T00:00:00"/>
    <x v="3"/>
    <x v="7"/>
    <x v="0"/>
    <x v="4"/>
    <x v="3"/>
    <s v="Beca Hermandad (15%) AGO"/>
    <n v="22000"/>
    <x v="4"/>
    <x v="3"/>
    <x v="4"/>
    <x v="11"/>
    <x v="1"/>
    <n v="0"/>
    <x v="0"/>
    <n v="0"/>
    <x v="0"/>
    <n v="0"/>
  </r>
  <r>
    <d v="2023-08-01T00:00:00"/>
    <x v="3"/>
    <x v="7"/>
    <x v="0"/>
    <x v="0"/>
    <x v="3"/>
    <s v="Mensualidad AR AGO"/>
    <n v="197000"/>
    <x v="0"/>
    <x v="3"/>
    <x v="4"/>
    <x v="4"/>
    <x v="0"/>
    <n v="197000"/>
    <x v="0"/>
    <n v="0"/>
    <x v="0"/>
    <n v="0"/>
  </r>
  <r>
    <d v="2023-08-01T00:00:00"/>
    <x v="3"/>
    <x v="7"/>
    <x v="0"/>
    <x v="3"/>
    <x v="3"/>
    <s v="Mensualidad AR(SG) AGO"/>
    <n v="170000"/>
    <x v="3"/>
    <x v="3"/>
    <x v="25"/>
    <x v="31"/>
    <x v="1"/>
    <n v="0"/>
    <x v="1"/>
    <n v="170000"/>
    <x v="0"/>
    <n v="0"/>
  </r>
  <r>
    <d v="2023-08-01T00:00:00"/>
    <x v="3"/>
    <x v="7"/>
    <x v="0"/>
    <x v="3"/>
    <x v="3"/>
    <s v="Mensualidad AR(SG) AGO"/>
    <n v="170000"/>
    <x v="3"/>
    <x v="3"/>
    <x v="30"/>
    <x v="40"/>
    <x v="1"/>
    <n v="0"/>
    <x v="1"/>
    <n v="170000"/>
    <x v="0"/>
    <n v="0"/>
  </r>
  <r>
    <d v="2023-08-01T00:00:00"/>
    <x v="3"/>
    <x v="7"/>
    <x v="0"/>
    <x v="0"/>
    <x v="3"/>
    <s v="Mensualidad FOR AGO"/>
    <n v="147000"/>
    <x v="0"/>
    <x v="3"/>
    <x v="36"/>
    <x v="46"/>
    <x v="0"/>
    <n v="147000"/>
    <x v="0"/>
    <n v="0"/>
    <x v="0"/>
    <n v="0"/>
  </r>
  <r>
    <d v="2023-08-01T00:00:00"/>
    <x v="3"/>
    <x v="7"/>
    <x v="0"/>
    <x v="0"/>
    <x v="3"/>
    <s v="Mensualidad AR AGO"/>
    <n v="197000"/>
    <x v="0"/>
    <x v="3"/>
    <x v="22"/>
    <x v="28"/>
    <x v="0"/>
    <n v="197000"/>
    <x v="0"/>
    <n v="0"/>
    <x v="0"/>
    <n v="0"/>
  </r>
  <r>
    <d v="2023-08-01T00:00:00"/>
    <x v="3"/>
    <x v="7"/>
    <x v="0"/>
    <x v="0"/>
    <x v="3"/>
    <s v="Mensualidad FOR (85%) AGO"/>
    <n v="125000"/>
    <x v="0"/>
    <x v="3"/>
    <x v="15"/>
    <x v="20"/>
    <x v="0"/>
    <n v="125000"/>
    <x v="0"/>
    <n v="0"/>
    <x v="0"/>
    <n v="0"/>
  </r>
  <r>
    <d v="2023-08-01T00:00:00"/>
    <x v="3"/>
    <x v="7"/>
    <x v="0"/>
    <x v="4"/>
    <x v="3"/>
    <s v="Beca Hermandad (15%) AGO"/>
    <n v="22000"/>
    <x v="4"/>
    <x v="3"/>
    <x v="15"/>
    <x v="20"/>
    <x v="1"/>
    <n v="0"/>
    <x v="0"/>
    <n v="0"/>
    <x v="0"/>
    <n v="0"/>
  </r>
  <r>
    <d v="2023-08-01T00:00:00"/>
    <x v="3"/>
    <x v="7"/>
    <x v="0"/>
    <x v="0"/>
    <x v="3"/>
    <s v="Mensualidad AR AGO"/>
    <n v="197000"/>
    <x v="0"/>
    <x v="3"/>
    <x v="15"/>
    <x v="21"/>
    <x v="0"/>
    <n v="197000"/>
    <x v="0"/>
    <n v="0"/>
    <x v="0"/>
    <n v="0"/>
  </r>
  <r>
    <d v="2023-08-01T00:00:00"/>
    <x v="3"/>
    <x v="7"/>
    <x v="0"/>
    <x v="0"/>
    <x v="3"/>
    <s v="Mensualidad AR AGO"/>
    <n v="197000"/>
    <x v="0"/>
    <x v="3"/>
    <x v="14"/>
    <x v="19"/>
    <x v="0"/>
    <n v="197000"/>
    <x v="0"/>
    <n v="0"/>
    <x v="0"/>
    <n v="0"/>
  </r>
  <r>
    <d v="2023-08-01T00:00:00"/>
    <x v="3"/>
    <x v="7"/>
    <x v="0"/>
    <x v="0"/>
    <x v="3"/>
    <s v="Mensualidad FOR AGO"/>
    <n v="147000"/>
    <x v="0"/>
    <x v="3"/>
    <x v="9"/>
    <x v="10"/>
    <x v="0"/>
    <n v="147000"/>
    <x v="0"/>
    <n v="0"/>
    <x v="0"/>
    <n v="0"/>
  </r>
  <r>
    <d v="2023-08-31T00:00:00"/>
    <x v="3"/>
    <x v="7"/>
    <x v="1"/>
    <x v="0"/>
    <x v="7"/>
    <s v="Pago Nomina AGO"/>
    <n v="-1100000"/>
    <x v="0"/>
    <x v="7"/>
    <x v="24"/>
    <x v="30"/>
    <x v="0"/>
    <n v="-1100000"/>
    <x v="0"/>
    <n v="0"/>
    <x v="0"/>
    <n v="0"/>
  </r>
  <r>
    <d v="2023-08-31T00:00:00"/>
    <x v="3"/>
    <x v="7"/>
    <x v="1"/>
    <x v="0"/>
    <x v="7"/>
    <s v="Pago Nomina AGO"/>
    <n v="-900000"/>
    <x v="0"/>
    <x v="7"/>
    <x v="31"/>
    <x v="41"/>
    <x v="0"/>
    <n v="-900000"/>
    <x v="0"/>
    <n v="0"/>
    <x v="0"/>
    <n v="0"/>
  </r>
  <r>
    <d v="2023-08-31T00:00:00"/>
    <x v="3"/>
    <x v="7"/>
    <x v="1"/>
    <x v="0"/>
    <x v="7"/>
    <s v="Pago Nomina AGO"/>
    <n v="-100000"/>
    <x v="0"/>
    <x v="7"/>
    <x v="0"/>
    <x v="0"/>
    <x v="0"/>
    <n v="-100000"/>
    <x v="0"/>
    <n v="0"/>
    <x v="0"/>
    <n v="0"/>
  </r>
  <r>
    <d v="2023-09-01T00:00:00"/>
    <x v="3"/>
    <x v="8"/>
    <x v="0"/>
    <x v="4"/>
    <x v="3"/>
    <s v="Beca Fundadores AR(SG) 100% SEP"/>
    <n v="160000"/>
    <x v="4"/>
    <x v="3"/>
    <x v="2"/>
    <x v="2"/>
    <x v="1"/>
    <n v="0"/>
    <x v="0"/>
    <n v="0"/>
    <x v="0"/>
    <n v="0"/>
  </r>
  <r>
    <d v="2023-09-01T00:00:00"/>
    <x v="3"/>
    <x v="8"/>
    <x v="0"/>
    <x v="4"/>
    <x v="3"/>
    <s v="Beca Fundadores AR(SG) 100% SEP"/>
    <n v="160000"/>
    <x v="4"/>
    <x v="3"/>
    <x v="3"/>
    <x v="3"/>
    <x v="1"/>
    <n v="0"/>
    <x v="0"/>
    <n v="0"/>
    <x v="0"/>
    <n v="0"/>
  </r>
  <r>
    <d v="2023-09-01T00:00:00"/>
    <x v="3"/>
    <x v="8"/>
    <x v="0"/>
    <x v="4"/>
    <x v="3"/>
    <s v="Beca Fundadores AR(SG) 100% SEP"/>
    <n v="160000"/>
    <x v="4"/>
    <x v="3"/>
    <x v="3"/>
    <x v="12"/>
    <x v="1"/>
    <n v="0"/>
    <x v="0"/>
    <n v="0"/>
    <x v="0"/>
    <n v="0"/>
  </r>
  <r>
    <d v="2023-09-01T00:00:00"/>
    <x v="3"/>
    <x v="8"/>
    <x v="0"/>
    <x v="4"/>
    <x v="3"/>
    <s v="Beca Fundadores AR(SG) 100% SEP"/>
    <n v="160000"/>
    <x v="4"/>
    <x v="3"/>
    <x v="5"/>
    <x v="26"/>
    <x v="1"/>
    <n v="0"/>
    <x v="0"/>
    <n v="0"/>
    <x v="0"/>
    <n v="0"/>
  </r>
  <r>
    <d v="2023-09-01T00:00:00"/>
    <x v="3"/>
    <x v="8"/>
    <x v="0"/>
    <x v="4"/>
    <x v="3"/>
    <s v="Beca Fundadores AR(SG) 100% SEP"/>
    <n v="160000"/>
    <x v="4"/>
    <x v="3"/>
    <x v="5"/>
    <x v="5"/>
    <x v="1"/>
    <n v="0"/>
    <x v="0"/>
    <n v="0"/>
    <x v="0"/>
    <n v="0"/>
  </r>
  <r>
    <d v="2023-09-01T00:00:00"/>
    <x v="3"/>
    <x v="8"/>
    <x v="0"/>
    <x v="4"/>
    <x v="3"/>
    <s v="Beca Fundadores AR(SG) 100% SEP"/>
    <n v="160000"/>
    <x v="4"/>
    <x v="3"/>
    <x v="5"/>
    <x v="8"/>
    <x v="1"/>
    <n v="0"/>
    <x v="0"/>
    <n v="0"/>
    <x v="0"/>
    <n v="0"/>
  </r>
  <r>
    <d v="2023-09-01T00:00:00"/>
    <x v="3"/>
    <x v="8"/>
    <x v="0"/>
    <x v="0"/>
    <x v="3"/>
    <s v="Mensualidad FOR (85%) SEP"/>
    <n v="125000"/>
    <x v="0"/>
    <x v="3"/>
    <x v="23"/>
    <x v="33"/>
    <x v="0"/>
    <n v="125000"/>
    <x v="0"/>
    <n v="0"/>
    <x v="0"/>
    <n v="0"/>
  </r>
  <r>
    <d v="2023-09-01T00:00:00"/>
    <x v="3"/>
    <x v="8"/>
    <x v="0"/>
    <x v="4"/>
    <x v="3"/>
    <s v="Beca Hermandad (15%) SEP"/>
    <n v="22000"/>
    <x v="4"/>
    <x v="3"/>
    <x v="23"/>
    <x v="33"/>
    <x v="1"/>
    <n v="0"/>
    <x v="0"/>
    <n v="0"/>
    <x v="0"/>
    <n v="0"/>
  </r>
  <r>
    <d v="2023-09-01T00:00:00"/>
    <x v="3"/>
    <x v="8"/>
    <x v="0"/>
    <x v="0"/>
    <x v="3"/>
    <s v="Mensualidad AR SEP"/>
    <n v="197000"/>
    <x v="0"/>
    <x v="3"/>
    <x v="23"/>
    <x v="29"/>
    <x v="0"/>
    <n v="197000"/>
    <x v="0"/>
    <n v="0"/>
    <x v="0"/>
    <n v="0"/>
  </r>
  <r>
    <d v="2023-09-01T00:00:00"/>
    <x v="3"/>
    <x v="8"/>
    <x v="0"/>
    <x v="0"/>
    <x v="3"/>
    <s v="Mensualidad FOR SEP"/>
    <n v="147000"/>
    <x v="0"/>
    <x v="3"/>
    <x v="35"/>
    <x v="45"/>
    <x v="0"/>
    <n v="147000"/>
    <x v="0"/>
    <n v="0"/>
    <x v="0"/>
    <n v="0"/>
  </r>
  <r>
    <d v="2023-09-01T00:00:00"/>
    <x v="3"/>
    <x v="8"/>
    <x v="0"/>
    <x v="0"/>
    <x v="3"/>
    <s v="Mensualidad FOR (85%) SEP"/>
    <n v="125000"/>
    <x v="0"/>
    <x v="3"/>
    <x v="21"/>
    <x v="38"/>
    <x v="0"/>
    <n v="125000"/>
    <x v="0"/>
    <n v="0"/>
    <x v="0"/>
    <n v="0"/>
  </r>
  <r>
    <d v="2023-09-01T00:00:00"/>
    <x v="3"/>
    <x v="8"/>
    <x v="0"/>
    <x v="4"/>
    <x v="3"/>
    <s v="Beca Hermandad (15%) SEP"/>
    <n v="22000"/>
    <x v="4"/>
    <x v="3"/>
    <x v="21"/>
    <x v="38"/>
    <x v="1"/>
    <n v="0"/>
    <x v="0"/>
    <n v="0"/>
    <x v="0"/>
    <n v="0"/>
  </r>
  <r>
    <d v="2023-09-01T00:00:00"/>
    <x v="3"/>
    <x v="8"/>
    <x v="0"/>
    <x v="0"/>
    <x v="3"/>
    <s v="Mensualidad AR SEP"/>
    <n v="197000"/>
    <x v="0"/>
    <x v="3"/>
    <x v="21"/>
    <x v="27"/>
    <x v="0"/>
    <n v="197000"/>
    <x v="0"/>
    <n v="0"/>
    <x v="0"/>
    <n v="0"/>
  </r>
  <r>
    <d v="2023-09-01T00:00:00"/>
    <x v="3"/>
    <x v="8"/>
    <x v="0"/>
    <x v="0"/>
    <x v="3"/>
    <s v="Mensualidad FOR (85%) SEP"/>
    <n v="125000"/>
    <x v="0"/>
    <x v="3"/>
    <x v="4"/>
    <x v="11"/>
    <x v="0"/>
    <n v="125000"/>
    <x v="0"/>
    <n v="0"/>
    <x v="0"/>
    <n v="0"/>
  </r>
  <r>
    <d v="2023-09-01T00:00:00"/>
    <x v="3"/>
    <x v="8"/>
    <x v="0"/>
    <x v="4"/>
    <x v="3"/>
    <s v="Beca Hermandad (15%) SEP"/>
    <n v="22000"/>
    <x v="4"/>
    <x v="3"/>
    <x v="4"/>
    <x v="11"/>
    <x v="1"/>
    <n v="0"/>
    <x v="0"/>
    <n v="0"/>
    <x v="0"/>
    <n v="0"/>
  </r>
  <r>
    <d v="2023-09-01T00:00:00"/>
    <x v="3"/>
    <x v="8"/>
    <x v="0"/>
    <x v="0"/>
    <x v="3"/>
    <s v="Mensualidad AR SEP"/>
    <n v="197000"/>
    <x v="0"/>
    <x v="3"/>
    <x v="4"/>
    <x v="4"/>
    <x v="0"/>
    <n v="197000"/>
    <x v="0"/>
    <n v="0"/>
    <x v="0"/>
    <n v="0"/>
  </r>
  <r>
    <d v="2023-09-01T00:00:00"/>
    <x v="3"/>
    <x v="8"/>
    <x v="0"/>
    <x v="3"/>
    <x v="3"/>
    <s v="Mensualidad AR(SG) SEP"/>
    <n v="170000"/>
    <x v="3"/>
    <x v="3"/>
    <x v="25"/>
    <x v="31"/>
    <x v="1"/>
    <n v="0"/>
    <x v="1"/>
    <n v="170000"/>
    <x v="0"/>
    <n v="0"/>
  </r>
  <r>
    <d v="2023-09-01T00:00:00"/>
    <x v="3"/>
    <x v="8"/>
    <x v="0"/>
    <x v="3"/>
    <x v="3"/>
    <s v="Mensualidad AR(SG) SEP"/>
    <n v="170000"/>
    <x v="3"/>
    <x v="3"/>
    <x v="30"/>
    <x v="40"/>
    <x v="1"/>
    <n v="0"/>
    <x v="1"/>
    <n v="170000"/>
    <x v="0"/>
    <n v="0"/>
  </r>
  <r>
    <d v="2023-09-01T00:00:00"/>
    <x v="3"/>
    <x v="8"/>
    <x v="0"/>
    <x v="0"/>
    <x v="3"/>
    <s v="Mensualidad FOR SEP"/>
    <n v="147000"/>
    <x v="0"/>
    <x v="3"/>
    <x v="36"/>
    <x v="46"/>
    <x v="0"/>
    <n v="147000"/>
    <x v="0"/>
    <n v="0"/>
    <x v="0"/>
    <n v="0"/>
  </r>
  <r>
    <d v="2023-09-01T00:00:00"/>
    <x v="3"/>
    <x v="8"/>
    <x v="0"/>
    <x v="0"/>
    <x v="3"/>
    <s v="Mensualidad AR SEP"/>
    <n v="197000"/>
    <x v="0"/>
    <x v="3"/>
    <x v="22"/>
    <x v="28"/>
    <x v="0"/>
    <n v="197000"/>
    <x v="0"/>
    <n v="0"/>
    <x v="0"/>
    <n v="0"/>
  </r>
  <r>
    <d v="2023-09-01T00:00:00"/>
    <x v="3"/>
    <x v="8"/>
    <x v="0"/>
    <x v="0"/>
    <x v="3"/>
    <s v="Mensualidad FOR (100%) SEP"/>
    <n v="147000"/>
    <x v="0"/>
    <x v="3"/>
    <x v="15"/>
    <x v="20"/>
    <x v="0"/>
    <n v="147000"/>
    <x v="0"/>
    <n v="0"/>
    <x v="0"/>
    <n v="0"/>
  </r>
  <r>
    <d v="2023-09-01T00:00:00"/>
    <x v="3"/>
    <x v="8"/>
    <x v="0"/>
    <x v="0"/>
    <x v="3"/>
    <s v="Mensualidad AR SEP"/>
    <n v="197000"/>
    <x v="0"/>
    <x v="3"/>
    <x v="12"/>
    <x v="16"/>
    <x v="0"/>
    <n v="197000"/>
    <x v="0"/>
    <n v="0"/>
    <x v="0"/>
    <n v="0"/>
  </r>
  <r>
    <d v="2023-09-01T00:00:00"/>
    <x v="3"/>
    <x v="8"/>
    <x v="0"/>
    <x v="0"/>
    <x v="3"/>
    <s v="Mensualidad AR SEP"/>
    <n v="197000"/>
    <x v="0"/>
    <x v="3"/>
    <x v="14"/>
    <x v="19"/>
    <x v="0"/>
    <n v="197000"/>
    <x v="0"/>
    <n v="0"/>
    <x v="0"/>
    <n v="0"/>
  </r>
  <r>
    <d v="2023-09-01T00:00:00"/>
    <x v="3"/>
    <x v="8"/>
    <x v="0"/>
    <x v="0"/>
    <x v="3"/>
    <s v="Mensualidad FOR SEP"/>
    <n v="147000"/>
    <x v="0"/>
    <x v="3"/>
    <x v="9"/>
    <x v="10"/>
    <x v="0"/>
    <n v="147000"/>
    <x v="0"/>
    <n v="0"/>
    <x v="0"/>
    <n v="0"/>
  </r>
  <r>
    <d v="2023-09-01T00:00:00"/>
    <x v="3"/>
    <x v="8"/>
    <x v="0"/>
    <x v="0"/>
    <x v="3"/>
    <s v="Mensualidad FOR SEP"/>
    <n v="167000"/>
    <x v="0"/>
    <x v="3"/>
    <x v="37"/>
    <x v="47"/>
    <x v="0"/>
    <n v="167000"/>
    <x v="0"/>
    <n v="0"/>
    <x v="0"/>
    <n v="0"/>
  </r>
  <r>
    <d v="2023-09-15T00:00:00"/>
    <x v="3"/>
    <x v="8"/>
    <x v="0"/>
    <x v="0"/>
    <x v="22"/>
    <s v="Pruebas 1er Festival Novatos"/>
    <n v="50000"/>
    <x v="0"/>
    <x v="22"/>
    <x v="23"/>
    <x v="33"/>
    <x v="0"/>
    <n v="50000"/>
    <x v="0"/>
    <n v="0"/>
    <x v="0"/>
    <n v="0"/>
  </r>
  <r>
    <d v="2023-09-15T00:00:00"/>
    <x v="3"/>
    <x v="8"/>
    <x v="0"/>
    <x v="0"/>
    <x v="22"/>
    <s v="Pruebas 1er Festival Novatos"/>
    <n v="50000"/>
    <x v="0"/>
    <x v="22"/>
    <x v="35"/>
    <x v="45"/>
    <x v="0"/>
    <n v="50000"/>
    <x v="0"/>
    <n v="0"/>
    <x v="0"/>
    <n v="0"/>
  </r>
  <r>
    <d v="2023-09-15T00:00:00"/>
    <x v="3"/>
    <x v="8"/>
    <x v="0"/>
    <x v="0"/>
    <x v="22"/>
    <s v="Pruebas 1er Festival Novatos"/>
    <n v="50000"/>
    <x v="0"/>
    <x v="22"/>
    <x v="21"/>
    <x v="38"/>
    <x v="0"/>
    <n v="50000"/>
    <x v="0"/>
    <n v="0"/>
    <x v="0"/>
    <n v="0"/>
  </r>
  <r>
    <d v="2023-09-15T00:00:00"/>
    <x v="3"/>
    <x v="8"/>
    <x v="0"/>
    <x v="0"/>
    <x v="22"/>
    <s v="Pruebas 1er Festival Novatos"/>
    <n v="50000"/>
    <x v="0"/>
    <x v="22"/>
    <x v="15"/>
    <x v="20"/>
    <x v="0"/>
    <n v="50000"/>
    <x v="0"/>
    <n v="0"/>
    <x v="0"/>
    <n v="0"/>
  </r>
  <r>
    <d v="2023-09-15T00:00:00"/>
    <x v="3"/>
    <x v="8"/>
    <x v="0"/>
    <x v="0"/>
    <x v="22"/>
    <s v="Pruebas 1er Festival Novatos"/>
    <n v="50000"/>
    <x v="0"/>
    <x v="22"/>
    <x v="4"/>
    <x v="11"/>
    <x v="0"/>
    <n v="50000"/>
    <x v="0"/>
    <n v="0"/>
    <x v="0"/>
    <n v="0"/>
  </r>
  <r>
    <d v="2023-09-15T00:00:00"/>
    <x v="3"/>
    <x v="8"/>
    <x v="0"/>
    <x v="0"/>
    <x v="22"/>
    <s v="Pruebas 1er Festival Novatos"/>
    <n v="50000"/>
    <x v="0"/>
    <x v="22"/>
    <x v="9"/>
    <x v="10"/>
    <x v="0"/>
    <n v="50000"/>
    <x v="0"/>
    <n v="0"/>
    <x v="0"/>
    <n v="0"/>
  </r>
  <r>
    <d v="2023-09-15T00:00:00"/>
    <x v="3"/>
    <x v="8"/>
    <x v="1"/>
    <x v="12"/>
    <x v="21"/>
    <s v="Inscripcion 1er Festival Novatos"/>
    <n v="-350000"/>
    <x v="12"/>
    <x v="21"/>
    <x v="0"/>
    <x v="0"/>
    <x v="1"/>
    <n v="0"/>
    <x v="0"/>
    <n v="0"/>
    <x v="0"/>
    <n v="0"/>
  </r>
  <r>
    <d v="2023-09-30T00:00:00"/>
    <x v="3"/>
    <x v="8"/>
    <x v="1"/>
    <x v="0"/>
    <x v="12"/>
    <s v="CajiTornado"/>
    <n v="-52000"/>
    <x v="0"/>
    <x v="12"/>
    <x v="0"/>
    <x v="0"/>
    <x v="0"/>
    <n v="-52000"/>
    <x v="0"/>
    <n v="0"/>
    <x v="0"/>
    <n v="0"/>
  </r>
  <r>
    <d v="2023-09-30T00:00:00"/>
    <x v="3"/>
    <x v="8"/>
    <x v="1"/>
    <x v="0"/>
    <x v="7"/>
    <s v="Pago Nomina SEP"/>
    <n v="-1100000"/>
    <x v="0"/>
    <x v="7"/>
    <x v="24"/>
    <x v="30"/>
    <x v="0"/>
    <n v="-1100000"/>
    <x v="0"/>
    <n v="0"/>
    <x v="0"/>
    <n v="0"/>
  </r>
  <r>
    <d v="2023-09-30T00:00:00"/>
    <x v="3"/>
    <x v="8"/>
    <x v="1"/>
    <x v="0"/>
    <x v="7"/>
    <s v="Pago Nomina SEP"/>
    <n v="-900000"/>
    <x v="0"/>
    <x v="7"/>
    <x v="31"/>
    <x v="41"/>
    <x v="0"/>
    <n v="-900000"/>
    <x v="0"/>
    <n v="0"/>
    <x v="0"/>
    <n v="0"/>
  </r>
  <r>
    <d v="2023-09-30T00:00:00"/>
    <x v="3"/>
    <x v="8"/>
    <x v="1"/>
    <x v="0"/>
    <x v="7"/>
    <s v="Pago Nomina SEP"/>
    <n v="-100000"/>
    <x v="0"/>
    <x v="7"/>
    <x v="0"/>
    <x v="0"/>
    <x v="0"/>
    <n v="-100000"/>
    <x v="0"/>
    <n v="0"/>
    <x v="0"/>
    <n v="0"/>
  </r>
  <r>
    <d v="2023-10-02T00:00:00"/>
    <x v="3"/>
    <x v="9"/>
    <x v="0"/>
    <x v="4"/>
    <x v="3"/>
    <s v="Beca Fundadores AR(SG) 100% OCT"/>
    <n v="160000"/>
    <x v="4"/>
    <x v="3"/>
    <x v="2"/>
    <x v="2"/>
    <x v="1"/>
    <n v="0"/>
    <x v="0"/>
    <n v="0"/>
    <x v="0"/>
    <n v="0"/>
  </r>
  <r>
    <d v="2023-10-02T00:00:00"/>
    <x v="3"/>
    <x v="9"/>
    <x v="0"/>
    <x v="4"/>
    <x v="3"/>
    <s v="Beca Fundadores AR(SG) 100% OCT"/>
    <n v="160000"/>
    <x v="4"/>
    <x v="3"/>
    <x v="3"/>
    <x v="3"/>
    <x v="1"/>
    <n v="0"/>
    <x v="0"/>
    <n v="0"/>
    <x v="0"/>
    <n v="0"/>
  </r>
  <r>
    <d v="2023-10-02T00:00:00"/>
    <x v="3"/>
    <x v="9"/>
    <x v="0"/>
    <x v="4"/>
    <x v="3"/>
    <s v="Beca Fundadores AR(SG) 100% OCT"/>
    <n v="160000"/>
    <x v="4"/>
    <x v="3"/>
    <x v="3"/>
    <x v="12"/>
    <x v="1"/>
    <n v="0"/>
    <x v="0"/>
    <n v="0"/>
    <x v="0"/>
    <n v="0"/>
  </r>
  <r>
    <d v="2023-10-02T00:00:00"/>
    <x v="3"/>
    <x v="9"/>
    <x v="0"/>
    <x v="4"/>
    <x v="3"/>
    <s v="Beca Fundadores AR(SG) 100% OCT"/>
    <n v="160000"/>
    <x v="4"/>
    <x v="3"/>
    <x v="5"/>
    <x v="26"/>
    <x v="1"/>
    <n v="0"/>
    <x v="0"/>
    <n v="0"/>
    <x v="0"/>
    <n v="0"/>
  </r>
  <r>
    <d v="2023-10-02T00:00:00"/>
    <x v="3"/>
    <x v="9"/>
    <x v="0"/>
    <x v="4"/>
    <x v="3"/>
    <s v="Beca Fundadores AR(SG) 100% OCT"/>
    <n v="160000"/>
    <x v="4"/>
    <x v="3"/>
    <x v="5"/>
    <x v="5"/>
    <x v="1"/>
    <n v="0"/>
    <x v="0"/>
    <n v="0"/>
    <x v="0"/>
    <n v="0"/>
  </r>
  <r>
    <d v="2023-10-02T00:00:00"/>
    <x v="3"/>
    <x v="9"/>
    <x v="0"/>
    <x v="4"/>
    <x v="3"/>
    <s v="Beca Fundadores AR(SG) 100% OCT"/>
    <n v="160000"/>
    <x v="4"/>
    <x v="3"/>
    <x v="5"/>
    <x v="8"/>
    <x v="1"/>
    <n v="0"/>
    <x v="0"/>
    <n v="0"/>
    <x v="0"/>
    <n v="0"/>
  </r>
  <r>
    <d v="2023-10-02T00:00:00"/>
    <x v="3"/>
    <x v="9"/>
    <x v="0"/>
    <x v="0"/>
    <x v="3"/>
    <s v="Mensualidad FOR (85%) OCT"/>
    <n v="125000"/>
    <x v="0"/>
    <x v="3"/>
    <x v="23"/>
    <x v="33"/>
    <x v="0"/>
    <n v="125000"/>
    <x v="0"/>
    <n v="0"/>
    <x v="0"/>
    <n v="0"/>
  </r>
  <r>
    <d v="2023-10-02T00:00:00"/>
    <x v="3"/>
    <x v="9"/>
    <x v="0"/>
    <x v="4"/>
    <x v="3"/>
    <s v="Beca Hermandad (15%) OCT"/>
    <n v="22000"/>
    <x v="4"/>
    <x v="3"/>
    <x v="23"/>
    <x v="33"/>
    <x v="1"/>
    <n v="0"/>
    <x v="0"/>
    <n v="0"/>
    <x v="0"/>
    <n v="0"/>
  </r>
  <r>
    <d v="2023-10-02T00:00:00"/>
    <x v="3"/>
    <x v="9"/>
    <x v="0"/>
    <x v="0"/>
    <x v="3"/>
    <s v="Mensualidad AR OCT"/>
    <n v="197000"/>
    <x v="0"/>
    <x v="3"/>
    <x v="23"/>
    <x v="29"/>
    <x v="0"/>
    <n v="197000"/>
    <x v="0"/>
    <n v="0"/>
    <x v="0"/>
    <n v="0"/>
  </r>
  <r>
    <d v="2023-10-02T00:00:00"/>
    <x v="3"/>
    <x v="9"/>
    <x v="0"/>
    <x v="0"/>
    <x v="3"/>
    <s v="Mensualidad FOR OCT"/>
    <n v="147000"/>
    <x v="0"/>
    <x v="3"/>
    <x v="35"/>
    <x v="45"/>
    <x v="0"/>
    <n v="147000"/>
    <x v="0"/>
    <n v="0"/>
    <x v="0"/>
    <n v="0"/>
  </r>
  <r>
    <d v="2023-10-02T00:00:00"/>
    <x v="3"/>
    <x v="9"/>
    <x v="0"/>
    <x v="0"/>
    <x v="3"/>
    <s v="Mensualidad FOR (85%) OCT"/>
    <n v="125000"/>
    <x v="0"/>
    <x v="3"/>
    <x v="21"/>
    <x v="38"/>
    <x v="0"/>
    <n v="125000"/>
    <x v="0"/>
    <n v="0"/>
    <x v="0"/>
    <n v="0"/>
  </r>
  <r>
    <d v="2023-10-02T00:00:00"/>
    <x v="3"/>
    <x v="9"/>
    <x v="0"/>
    <x v="4"/>
    <x v="3"/>
    <s v="Beca Hermandad (15%) OCT"/>
    <n v="22000"/>
    <x v="4"/>
    <x v="3"/>
    <x v="21"/>
    <x v="38"/>
    <x v="1"/>
    <n v="0"/>
    <x v="0"/>
    <n v="0"/>
    <x v="0"/>
    <n v="0"/>
  </r>
  <r>
    <d v="2023-10-02T00:00:00"/>
    <x v="3"/>
    <x v="9"/>
    <x v="0"/>
    <x v="0"/>
    <x v="3"/>
    <s v="Mensualidad AR OCT"/>
    <n v="197000"/>
    <x v="0"/>
    <x v="3"/>
    <x v="21"/>
    <x v="27"/>
    <x v="0"/>
    <n v="197000"/>
    <x v="0"/>
    <n v="0"/>
    <x v="0"/>
    <n v="0"/>
  </r>
  <r>
    <d v="2023-10-02T00:00:00"/>
    <x v="3"/>
    <x v="9"/>
    <x v="0"/>
    <x v="0"/>
    <x v="3"/>
    <s v="Mensualidad FOR (85%) OCT"/>
    <n v="125000"/>
    <x v="0"/>
    <x v="3"/>
    <x v="4"/>
    <x v="11"/>
    <x v="0"/>
    <n v="125000"/>
    <x v="0"/>
    <n v="0"/>
    <x v="0"/>
    <n v="0"/>
  </r>
  <r>
    <d v="2023-10-02T00:00:00"/>
    <x v="3"/>
    <x v="9"/>
    <x v="0"/>
    <x v="4"/>
    <x v="3"/>
    <s v="Beca Hermandad (15%) OCT"/>
    <n v="22000"/>
    <x v="4"/>
    <x v="3"/>
    <x v="4"/>
    <x v="11"/>
    <x v="1"/>
    <n v="0"/>
    <x v="0"/>
    <n v="0"/>
    <x v="0"/>
    <n v="0"/>
  </r>
  <r>
    <d v="2023-10-02T00:00:00"/>
    <x v="3"/>
    <x v="9"/>
    <x v="0"/>
    <x v="0"/>
    <x v="3"/>
    <s v="Mensualidad AR OCT"/>
    <n v="197000"/>
    <x v="0"/>
    <x v="3"/>
    <x v="4"/>
    <x v="4"/>
    <x v="0"/>
    <n v="197000"/>
    <x v="0"/>
    <n v="0"/>
    <x v="0"/>
    <n v="0"/>
  </r>
  <r>
    <d v="2023-10-02T00:00:00"/>
    <x v="3"/>
    <x v="9"/>
    <x v="0"/>
    <x v="3"/>
    <x v="3"/>
    <s v="Mensualidad AR(SG) OCT"/>
    <n v="170000"/>
    <x v="3"/>
    <x v="3"/>
    <x v="25"/>
    <x v="31"/>
    <x v="1"/>
    <n v="0"/>
    <x v="1"/>
    <n v="170000"/>
    <x v="0"/>
    <n v="0"/>
  </r>
  <r>
    <d v="2023-10-02T00:00:00"/>
    <x v="3"/>
    <x v="9"/>
    <x v="0"/>
    <x v="0"/>
    <x v="3"/>
    <s v="Mensualidad AR OCT"/>
    <n v="197000"/>
    <x v="0"/>
    <x v="3"/>
    <x v="22"/>
    <x v="28"/>
    <x v="0"/>
    <n v="197000"/>
    <x v="0"/>
    <n v="0"/>
    <x v="0"/>
    <n v="0"/>
  </r>
  <r>
    <d v="2023-10-02T00:00:00"/>
    <x v="3"/>
    <x v="9"/>
    <x v="0"/>
    <x v="0"/>
    <x v="3"/>
    <s v="Mensualidad FOR (100%) OCT"/>
    <n v="147000"/>
    <x v="0"/>
    <x v="3"/>
    <x v="15"/>
    <x v="20"/>
    <x v="0"/>
    <n v="147000"/>
    <x v="0"/>
    <n v="0"/>
    <x v="0"/>
    <n v="0"/>
  </r>
  <r>
    <d v="2023-10-02T00:00:00"/>
    <x v="3"/>
    <x v="9"/>
    <x v="0"/>
    <x v="0"/>
    <x v="3"/>
    <s v="Mensualidad AR OCT"/>
    <n v="197000"/>
    <x v="0"/>
    <x v="3"/>
    <x v="12"/>
    <x v="16"/>
    <x v="0"/>
    <n v="197000"/>
    <x v="0"/>
    <n v="0"/>
    <x v="0"/>
    <n v="0"/>
  </r>
  <r>
    <d v="2023-10-02T00:00:00"/>
    <x v="3"/>
    <x v="9"/>
    <x v="0"/>
    <x v="0"/>
    <x v="3"/>
    <s v="Mensualidad AR OCT"/>
    <n v="197000"/>
    <x v="0"/>
    <x v="3"/>
    <x v="14"/>
    <x v="19"/>
    <x v="0"/>
    <n v="197000"/>
    <x v="0"/>
    <n v="0"/>
    <x v="0"/>
    <n v="0"/>
  </r>
  <r>
    <d v="2023-10-02T00:00:00"/>
    <x v="3"/>
    <x v="9"/>
    <x v="0"/>
    <x v="0"/>
    <x v="3"/>
    <s v="Mensualidad FOR OCT"/>
    <n v="147000"/>
    <x v="0"/>
    <x v="3"/>
    <x v="9"/>
    <x v="10"/>
    <x v="0"/>
    <n v="147000"/>
    <x v="0"/>
    <n v="0"/>
    <x v="0"/>
    <n v="0"/>
  </r>
  <r>
    <d v="2023-10-02T00:00:00"/>
    <x v="3"/>
    <x v="9"/>
    <x v="0"/>
    <x v="0"/>
    <x v="3"/>
    <s v="Mensualidad FOR OCT"/>
    <n v="167000"/>
    <x v="0"/>
    <x v="3"/>
    <x v="37"/>
    <x v="47"/>
    <x v="0"/>
    <n v="167000"/>
    <x v="0"/>
    <n v="0"/>
    <x v="0"/>
    <n v="0"/>
  </r>
  <r>
    <d v="2023-10-02T00:00:00"/>
    <x v="3"/>
    <x v="9"/>
    <x v="1"/>
    <x v="0"/>
    <x v="21"/>
    <s v="Inscripcion IC Mayores"/>
    <n v="-400000"/>
    <x v="0"/>
    <x v="21"/>
    <x v="0"/>
    <x v="0"/>
    <x v="0"/>
    <n v="-400000"/>
    <x v="0"/>
    <n v="0"/>
    <x v="0"/>
    <n v="0"/>
  </r>
  <r>
    <d v="2023-10-30T00:00:00"/>
    <x v="3"/>
    <x v="9"/>
    <x v="1"/>
    <x v="0"/>
    <x v="21"/>
    <s v="Refrigerio+Hidratacion IC Mayores"/>
    <n v="-270000"/>
    <x v="0"/>
    <x v="21"/>
    <x v="0"/>
    <x v="0"/>
    <x v="0"/>
    <n v="-270000"/>
    <x v="0"/>
    <n v="0"/>
    <x v="0"/>
    <n v="0"/>
  </r>
  <r>
    <d v="2023-10-30T00:00:00"/>
    <x v="3"/>
    <x v="9"/>
    <x v="1"/>
    <x v="13"/>
    <x v="21"/>
    <s v="Refrigerio+Hidratacion Festival Novatos I"/>
    <n v="-312000"/>
    <x v="13"/>
    <x v="21"/>
    <x v="0"/>
    <x v="0"/>
    <x v="1"/>
    <n v="0"/>
    <x v="0"/>
    <n v="0"/>
    <x v="0"/>
    <n v="0"/>
  </r>
  <r>
    <d v="2023-10-30T00:00:00"/>
    <x v="3"/>
    <x v="9"/>
    <x v="1"/>
    <x v="13"/>
    <x v="21"/>
    <s v="Refrigerio+Hidratacion Festival Novatos II"/>
    <n v="-252000"/>
    <x v="13"/>
    <x v="21"/>
    <x v="0"/>
    <x v="0"/>
    <x v="1"/>
    <n v="0"/>
    <x v="0"/>
    <n v="0"/>
    <x v="0"/>
    <n v="0"/>
  </r>
  <r>
    <d v="2023-10-30T00:00:00"/>
    <x v="3"/>
    <x v="9"/>
    <x v="1"/>
    <x v="0"/>
    <x v="7"/>
    <s v="Pago Nomina OCT"/>
    <n v="-1100000"/>
    <x v="0"/>
    <x v="7"/>
    <x v="24"/>
    <x v="30"/>
    <x v="0"/>
    <n v="-1100000"/>
    <x v="0"/>
    <n v="0"/>
    <x v="0"/>
    <n v="0"/>
  </r>
  <r>
    <d v="2023-10-30T00:00:00"/>
    <x v="3"/>
    <x v="9"/>
    <x v="1"/>
    <x v="0"/>
    <x v="7"/>
    <s v="Pago Nomina OCT"/>
    <n v="-900000"/>
    <x v="0"/>
    <x v="7"/>
    <x v="31"/>
    <x v="41"/>
    <x v="0"/>
    <n v="-900000"/>
    <x v="0"/>
    <n v="0"/>
    <x v="0"/>
    <n v="0"/>
  </r>
  <r>
    <d v="2023-10-30T00:00:00"/>
    <x v="3"/>
    <x v="9"/>
    <x v="1"/>
    <x v="0"/>
    <x v="7"/>
    <s v="Pago Nomina OCT"/>
    <n v="-100000"/>
    <x v="0"/>
    <x v="7"/>
    <x v="0"/>
    <x v="0"/>
    <x v="0"/>
    <n v="-100000"/>
    <x v="0"/>
    <n v="0"/>
    <x v="0"/>
    <n v="0"/>
  </r>
  <r>
    <d v="2023-10-30T00:00:00"/>
    <x v="3"/>
    <x v="9"/>
    <x v="0"/>
    <x v="0"/>
    <x v="22"/>
    <s v="Pruebas IC Mayor"/>
    <n v="44000"/>
    <x v="0"/>
    <x v="22"/>
    <x v="2"/>
    <x v="2"/>
    <x v="0"/>
    <n v="44000"/>
    <x v="0"/>
    <n v="0"/>
    <x v="0"/>
    <n v="0"/>
  </r>
  <r>
    <d v="2023-10-30T00:00:00"/>
    <x v="3"/>
    <x v="9"/>
    <x v="0"/>
    <x v="0"/>
    <x v="22"/>
    <s v="Pruebas IC Mayor"/>
    <n v="88000"/>
    <x v="0"/>
    <x v="22"/>
    <x v="3"/>
    <x v="12"/>
    <x v="0"/>
    <n v="88000"/>
    <x v="0"/>
    <n v="0"/>
    <x v="0"/>
    <n v="0"/>
  </r>
  <r>
    <d v="2023-10-30T00:00:00"/>
    <x v="3"/>
    <x v="9"/>
    <x v="0"/>
    <x v="0"/>
    <x v="22"/>
    <s v="Pruebas IC Mayor"/>
    <n v="88000"/>
    <x v="0"/>
    <x v="22"/>
    <x v="30"/>
    <x v="40"/>
    <x v="0"/>
    <n v="88000"/>
    <x v="0"/>
    <n v="0"/>
    <x v="0"/>
    <n v="0"/>
  </r>
  <r>
    <d v="2023-10-30T00:00:00"/>
    <x v="3"/>
    <x v="9"/>
    <x v="1"/>
    <x v="0"/>
    <x v="12"/>
    <s v="CajiTornado"/>
    <n v="-26000"/>
    <x v="0"/>
    <x v="12"/>
    <x v="0"/>
    <x v="0"/>
    <x v="0"/>
    <n v="-26000"/>
    <x v="0"/>
    <n v="0"/>
    <x v="0"/>
    <n v="0"/>
  </r>
  <r>
    <d v="2023-11-01T00:00:00"/>
    <x v="3"/>
    <x v="10"/>
    <x v="0"/>
    <x v="4"/>
    <x v="3"/>
    <s v="Beca Fundadores AR(SG) 100% NOV"/>
    <n v="160000"/>
    <x v="4"/>
    <x v="3"/>
    <x v="2"/>
    <x v="2"/>
    <x v="1"/>
    <n v="0"/>
    <x v="0"/>
    <n v="0"/>
    <x v="0"/>
    <n v="0"/>
  </r>
  <r>
    <d v="2023-11-01T00:00:00"/>
    <x v="3"/>
    <x v="10"/>
    <x v="0"/>
    <x v="4"/>
    <x v="3"/>
    <s v="Beca Fundadores AR(SG) 100% NOV"/>
    <n v="160000"/>
    <x v="4"/>
    <x v="3"/>
    <x v="3"/>
    <x v="3"/>
    <x v="1"/>
    <n v="0"/>
    <x v="0"/>
    <n v="0"/>
    <x v="0"/>
    <n v="0"/>
  </r>
  <r>
    <d v="2023-11-01T00:00:00"/>
    <x v="3"/>
    <x v="10"/>
    <x v="0"/>
    <x v="4"/>
    <x v="3"/>
    <s v="Beca Fundadores AR(SG) 100% NOV"/>
    <n v="160000"/>
    <x v="4"/>
    <x v="3"/>
    <x v="3"/>
    <x v="12"/>
    <x v="1"/>
    <n v="0"/>
    <x v="0"/>
    <n v="0"/>
    <x v="0"/>
    <n v="0"/>
  </r>
  <r>
    <d v="2023-11-01T00:00:00"/>
    <x v="3"/>
    <x v="10"/>
    <x v="0"/>
    <x v="4"/>
    <x v="3"/>
    <s v="Beca Fundadores AR(SG) 100% NOV"/>
    <n v="160000"/>
    <x v="4"/>
    <x v="3"/>
    <x v="5"/>
    <x v="26"/>
    <x v="1"/>
    <n v="0"/>
    <x v="0"/>
    <n v="0"/>
    <x v="0"/>
    <n v="0"/>
  </r>
  <r>
    <d v="2023-11-01T00:00:00"/>
    <x v="3"/>
    <x v="10"/>
    <x v="0"/>
    <x v="4"/>
    <x v="3"/>
    <s v="Beca Fundadores AR(SG) 100% NOV"/>
    <n v="160000"/>
    <x v="4"/>
    <x v="3"/>
    <x v="5"/>
    <x v="5"/>
    <x v="1"/>
    <n v="0"/>
    <x v="0"/>
    <n v="0"/>
    <x v="0"/>
    <n v="0"/>
  </r>
  <r>
    <d v="2023-11-01T00:00:00"/>
    <x v="3"/>
    <x v="10"/>
    <x v="0"/>
    <x v="4"/>
    <x v="3"/>
    <s v="Beca Fundadores AR(SG) 100% NOV"/>
    <n v="160000"/>
    <x v="4"/>
    <x v="3"/>
    <x v="5"/>
    <x v="8"/>
    <x v="1"/>
    <n v="0"/>
    <x v="0"/>
    <n v="0"/>
    <x v="0"/>
    <n v="0"/>
  </r>
  <r>
    <d v="2023-11-01T00:00:00"/>
    <x v="3"/>
    <x v="10"/>
    <x v="0"/>
    <x v="0"/>
    <x v="3"/>
    <s v="Mensualidad AR NOV"/>
    <n v="197000"/>
    <x v="0"/>
    <x v="3"/>
    <x v="23"/>
    <x v="29"/>
    <x v="0"/>
    <n v="197000"/>
    <x v="0"/>
    <n v="0"/>
    <x v="0"/>
    <n v="0"/>
  </r>
  <r>
    <d v="2023-11-01T00:00:00"/>
    <x v="3"/>
    <x v="10"/>
    <x v="0"/>
    <x v="0"/>
    <x v="3"/>
    <s v="Mensualidad FOR NOV"/>
    <n v="147000"/>
    <x v="0"/>
    <x v="3"/>
    <x v="35"/>
    <x v="45"/>
    <x v="0"/>
    <n v="147000"/>
    <x v="0"/>
    <n v="0"/>
    <x v="0"/>
    <n v="0"/>
  </r>
  <r>
    <d v="2023-11-01T00:00:00"/>
    <x v="3"/>
    <x v="10"/>
    <x v="0"/>
    <x v="0"/>
    <x v="3"/>
    <s v="Mensualidad FOR (85%) NOV"/>
    <n v="125000"/>
    <x v="0"/>
    <x v="3"/>
    <x v="21"/>
    <x v="38"/>
    <x v="0"/>
    <n v="125000"/>
    <x v="0"/>
    <n v="0"/>
    <x v="0"/>
    <n v="0"/>
  </r>
  <r>
    <d v="2023-11-01T00:00:00"/>
    <x v="3"/>
    <x v="10"/>
    <x v="0"/>
    <x v="4"/>
    <x v="3"/>
    <s v="Beca Hermandad (15%) NOV"/>
    <n v="22000"/>
    <x v="4"/>
    <x v="3"/>
    <x v="21"/>
    <x v="38"/>
    <x v="1"/>
    <n v="0"/>
    <x v="0"/>
    <n v="0"/>
    <x v="0"/>
    <n v="0"/>
  </r>
  <r>
    <d v="2023-11-01T00:00:00"/>
    <x v="3"/>
    <x v="10"/>
    <x v="0"/>
    <x v="0"/>
    <x v="3"/>
    <s v="Mensualidad AR NOV"/>
    <n v="197000"/>
    <x v="0"/>
    <x v="3"/>
    <x v="21"/>
    <x v="27"/>
    <x v="0"/>
    <n v="197000"/>
    <x v="0"/>
    <n v="0"/>
    <x v="0"/>
    <n v="0"/>
  </r>
  <r>
    <d v="2023-11-01T00:00:00"/>
    <x v="3"/>
    <x v="10"/>
    <x v="0"/>
    <x v="0"/>
    <x v="3"/>
    <s v="Mensualidad FOR (85%) NOV"/>
    <n v="125000"/>
    <x v="0"/>
    <x v="3"/>
    <x v="4"/>
    <x v="11"/>
    <x v="0"/>
    <n v="125000"/>
    <x v="0"/>
    <n v="0"/>
    <x v="0"/>
    <n v="0"/>
  </r>
  <r>
    <d v="2023-11-01T00:00:00"/>
    <x v="3"/>
    <x v="10"/>
    <x v="0"/>
    <x v="4"/>
    <x v="3"/>
    <s v="Beca Hermandad (15%) NOV"/>
    <n v="22000"/>
    <x v="4"/>
    <x v="3"/>
    <x v="4"/>
    <x v="11"/>
    <x v="1"/>
    <n v="0"/>
    <x v="0"/>
    <n v="0"/>
    <x v="0"/>
    <n v="0"/>
  </r>
  <r>
    <d v="2023-11-01T00:00:00"/>
    <x v="3"/>
    <x v="10"/>
    <x v="0"/>
    <x v="0"/>
    <x v="3"/>
    <s v="Mensualidad AR NOV"/>
    <n v="197000"/>
    <x v="0"/>
    <x v="3"/>
    <x v="4"/>
    <x v="4"/>
    <x v="0"/>
    <n v="197000"/>
    <x v="0"/>
    <n v="0"/>
    <x v="0"/>
    <n v="0"/>
  </r>
  <r>
    <d v="2023-11-01T00:00:00"/>
    <x v="3"/>
    <x v="10"/>
    <x v="0"/>
    <x v="3"/>
    <x v="3"/>
    <s v="Mensualidad AR(SG) NOV"/>
    <n v="170000"/>
    <x v="3"/>
    <x v="3"/>
    <x v="25"/>
    <x v="31"/>
    <x v="1"/>
    <n v="0"/>
    <x v="1"/>
    <n v="170000"/>
    <x v="0"/>
    <n v="0"/>
  </r>
  <r>
    <d v="2023-11-01T00:00:00"/>
    <x v="3"/>
    <x v="10"/>
    <x v="0"/>
    <x v="0"/>
    <x v="3"/>
    <s v="Mensualidad AR NOV"/>
    <n v="197000"/>
    <x v="0"/>
    <x v="3"/>
    <x v="22"/>
    <x v="28"/>
    <x v="0"/>
    <n v="197000"/>
    <x v="0"/>
    <n v="0"/>
    <x v="0"/>
    <n v="0"/>
  </r>
  <r>
    <d v="2023-11-01T00:00:00"/>
    <x v="3"/>
    <x v="10"/>
    <x v="0"/>
    <x v="0"/>
    <x v="3"/>
    <s v="Mensualidad FOR (100%) NOV"/>
    <n v="147000"/>
    <x v="0"/>
    <x v="3"/>
    <x v="15"/>
    <x v="20"/>
    <x v="0"/>
    <n v="147000"/>
    <x v="0"/>
    <n v="0"/>
    <x v="0"/>
    <n v="0"/>
  </r>
  <r>
    <d v="2023-11-01T00:00:00"/>
    <x v="3"/>
    <x v="10"/>
    <x v="0"/>
    <x v="0"/>
    <x v="3"/>
    <s v="Mensualidad AR NOV"/>
    <n v="197000"/>
    <x v="0"/>
    <x v="3"/>
    <x v="12"/>
    <x v="16"/>
    <x v="0"/>
    <n v="197000"/>
    <x v="0"/>
    <n v="0"/>
    <x v="0"/>
    <n v="0"/>
  </r>
  <r>
    <d v="2023-11-01T00:00:00"/>
    <x v="3"/>
    <x v="10"/>
    <x v="0"/>
    <x v="0"/>
    <x v="3"/>
    <s v="Mensualidad AR NOV"/>
    <n v="197000"/>
    <x v="0"/>
    <x v="3"/>
    <x v="14"/>
    <x v="19"/>
    <x v="0"/>
    <n v="197000"/>
    <x v="0"/>
    <n v="0"/>
    <x v="0"/>
    <n v="0"/>
  </r>
  <r>
    <d v="2023-11-01T00:00:00"/>
    <x v="3"/>
    <x v="10"/>
    <x v="0"/>
    <x v="0"/>
    <x v="3"/>
    <s v="Mensualidad FOR NOV"/>
    <n v="147000"/>
    <x v="0"/>
    <x v="3"/>
    <x v="9"/>
    <x v="10"/>
    <x v="0"/>
    <n v="147000"/>
    <x v="0"/>
    <n v="0"/>
    <x v="0"/>
    <n v="0"/>
  </r>
  <r>
    <d v="2023-11-01T00:00:00"/>
    <x v="3"/>
    <x v="10"/>
    <x v="0"/>
    <x v="0"/>
    <x v="3"/>
    <s v="Mensualidad FOR NOV"/>
    <n v="167000"/>
    <x v="0"/>
    <x v="3"/>
    <x v="37"/>
    <x v="47"/>
    <x v="0"/>
    <n v="167000"/>
    <x v="0"/>
    <n v="0"/>
    <x v="0"/>
    <n v="0"/>
  </r>
  <r>
    <d v="2023-11-01T00:00:00"/>
    <x v="3"/>
    <x v="10"/>
    <x v="0"/>
    <x v="0"/>
    <x v="22"/>
    <s v="Pruebas 2do Festival Novatos"/>
    <n v="50000"/>
    <x v="0"/>
    <x v="22"/>
    <x v="23"/>
    <x v="33"/>
    <x v="0"/>
    <n v="50000"/>
    <x v="0"/>
    <n v="0"/>
    <x v="0"/>
    <n v="0"/>
  </r>
  <r>
    <d v="2023-11-01T00:00:00"/>
    <x v="3"/>
    <x v="10"/>
    <x v="0"/>
    <x v="0"/>
    <x v="22"/>
    <s v="Pruebas 2do Festival Novatos"/>
    <n v="50000"/>
    <x v="0"/>
    <x v="22"/>
    <x v="35"/>
    <x v="45"/>
    <x v="0"/>
    <n v="50000"/>
    <x v="0"/>
    <n v="0"/>
    <x v="0"/>
    <n v="0"/>
  </r>
  <r>
    <d v="2023-11-01T00:00:00"/>
    <x v="3"/>
    <x v="10"/>
    <x v="0"/>
    <x v="0"/>
    <x v="22"/>
    <s v="Pruebas 2do Festival Novatos"/>
    <n v="50000"/>
    <x v="0"/>
    <x v="22"/>
    <x v="21"/>
    <x v="38"/>
    <x v="0"/>
    <n v="50000"/>
    <x v="0"/>
    <n v="0"/>
    <x v="0"/>
    <n v="0"/>
  </r>
  <r>
    <d v="2023-11-01T00:00:00"/>
    <x v="3"/>
    <x v="10"/>
    <x v="0"/>
    <x v="0"/>
    <x v="22"/>
    <s v="Pruebas 2do Festival Novatos"/>
    <n v="50000"/>
    <x v="0"/>
    <x v="22"/>
    <x v="15"/>
    <x v="20"/>
    <x v="0"/>
    <n v="50000"/>
    <x v="0"/>
    <n v="0"/>
    <x v="0"/>
    <n v="0"/>
  </r>
  <r>
    <d v="2023-11-01T00:00:00"/>
    <x v="3"/>
    <x v="10"/>
    <x v="0"/>
    <x v="0"/>
    <x v="22"/>
    <s v="Pruebas 2do Festival Novatos"/>
    <n v="50000"/>
    <x v="0"/>
    <x v="22"/>
    <x v="4"/>
    <x v="11"/>
    <x v="0"/>
    <n v="50000"/>
    <x v="0"/>
    <n v="0"/>
    <x v="0"/>
    <n v="0"/>
  </r>
  <r>
    <d v="2023-11-01T00:00:00"/>
    <x v="3"/>
    <x v="10"/>
    <x v="0"/>
    <x v="0"/>
    <x v="22"/>
    <s v="Pruebas 2do Festival Novatos"/>
    <n v="50000"/>
    <x v="0"/>
    <x v="22"/>
    <x v="9"/>
    <x v="10"/>
    <x v="0"/>
    <n v="50000"/>
    <x v="0"/>
    <n v="0"/>
    <x v="0"/>
    <n v="0"/>
  </r>
  <r>
    <d v="2023-11-01T00:00:00"/>
    <x v="3"/>
    <x v="10"/>
    <x v="0"/>
    <x v="0"/>
    <x v="22"/>
    <s v="Pruebas 2do Festival Novatos"/>
    <n v="50000"/>
    <x v="0"/>
    <x v="22"/>
    <x v="37"/>
    <x v="47"/>
    <x v="0"/>
    <n v="50000"/>
    <x v="0"/>
    <n v="0"/>
    <x v="0"/>
    <n v="0"/>
  </r>
  <r>
    <d v="2023-11-21T00:00:00"/>
    <x v="3"/>
    <x v="10"/>
    <x v="1"/>
    <x v="0"/>
    <x v="21"/>
    <s v="Inscripcion 2do Festival Novatos"/>
    <n v="-350000"/>
    <x v="0"/>
    <x v="21"/>
    <x v="0"/>
    <x v="0"/>
    <x v="0"/>
    <n v="-350000"/>
    <x v="0"/>
    <n v="0"/>
    <x v="0"/>
    <n v="0"/>
  </r>
  <r>
    <d v="2023-11-30T00:00:00"/>
    <x v="3"/>
    <x v="10"/>
    <x v="1"/>
    <x v="0"/>
    <x v="7"/>
    <s v="Pago Nomina NOV"/>
    <n v="-1100000"/>
    <x v="0"/>
    <x v="7"/>
    <x v="24"/>
    <x v="30"/>
    <x v="0"/>
    <n v="-1100000"/>
    <x v="0"/>
    <n v="0"/>
    <x v="0"/>
    <n v="0"/>
  </r>
  <r>
    <d v="2023-11-30T00:00:00"/>
    <x v="3"/>
    <x v="10"/>
    <x v="1"/>
    <x v="0"/>
    <x v="7"/>
    <s v="Pago Nomina NOV"/>
    <n v="-900000"/>
    <x v="0"/>
    <x v="7"/>
    <x v="31"/>
    <x v="41"/>
    <x v="0"/>
    <n v="-900000"/>
    <x v="0"/>
    <n v="0"/>
    <x v="0"/>
    <n v="0"/>
  </r>
  <r>
    <d v="2023-11-30T00:00:00"/>
    <x v="3"/>
    <x v="10"/>
    <x v="1"/>
    <x v="0"/>
    <x v="7"/>
    <s v="Pago Nomina NOV"/>
    <n v="-100000"/>
    <x v="0"/>
    <x v="7"/>
    <x v="0"/>
    <x v="0"/>
    <x v="0"/>
    <n v="-100000"/>
    <x v="0"/>
    <n v="0"/>
    <x v="0"/>
    <n v="0"/>
  </r>
  <r>
    <d v="2023-12-01T00:00:00"/>
    <x v="3"/>
    <x v="11"/>
    <x v="0"/>
    <x v="4"/>
    <x v="3"/>
    <s v="Beca Fundadores AR(SG) 100% DIC"/>
    <n v="160000"/>
    <x v="4"/>
    <x v="3"/>
    <x v="2"/>
    <x v="2"/>
    <x v="1"/>
    <n v="0"/>
    <x v="0"/>
    <n v="0"/>
    <x v="0"/>
    <n v="0"/>
  </r>
  <r>
    <d v="2023-12-01T00:00:00"/>
    <x v="3"/>
    <x v="11"/>
    <x v="0"/>
    <x v="4"/>
    <x v="3"/>
    <s v="Beca Fundadores AR(SG) 100% DIC"/>
    <n v="160000"/>
    <x v="4"/>
    <x v="3"/>
    <x v="3"/>
    <x v="3"/>
    <x v="1"/>
    <n v="0"/>
    <x v="0"/>
    <n v="0"/>
    <x v="0"/>
    <n v="0"/>
  </r>
  <r>
    <d v="2023-12-01T00:00:00"/>
    <x v="3"/>
    <x v="11"/>
    <x v="0"/>
    <x v="4"/>
    <x v="3"/>
    <s v="Beca Fundadores AR(SG) 100% DIC"/>
    <n v="160000"/>
    <x v="4"/>
    <x v="3"/>
    <x v="3"/>
    <x v="12"/>
    <x v="1"/>
    <n v="0"/>
    <x v="0"/>
    <n v="0"/>
    <x v="0"/>
    <n v="0"/>
  </r>
  <r>
    <d v="2023-12-01T00:00:00"/>
    <x v="3"/>
    <x v="11"/>
    <x v="0"/>
    <x v="4"/>
    <x v="3"/>
    <s v="Beca Fundadores AR(SG) 100% DIC"/>
    <n v="160000"/>
    <x v="4"/>
    <x v="3"/>
    <x v="5"/>
    <x v="26"/>
    <x v="1"/>
    <n v="0"/>
    <x v="0"/>
    <n v="0"/>
    <x v="0"/>
    <n v="0"/>
  </r>
  <r>
    <d v="2023-12-01T00:00:00"/>
    <x v="3"/>
    <x v="11"/>
    <x v="0"/>
    <x v="4"/>
    <x v="3"/>
    <s v="Beca Fundadores AR(SG) 100% DIC"/>
    <n v="160000"/>
    <x v="4"/>
    <x v="3"/>
    <x v="5"/>
    <x v="5"/>
    <x v="1"/>
    <n v="0"/>
    <x v="0"/>
    <n v="0"/>
    <x v="0"/>
    <n v="0"/>
  </r>
  <r>
    <d v="2023-12-01T00:00:00"/>
    <x v="3"/>
    <x v="11"/>
    <x v="0"/>
    <x v="4"/>
    <x v="3"/>
    <s v="Beca Fundadores AR(SG) 100% DIC"/>
    <n v="160000"/>
    <x v="4"/>
    <x v="3"/>
    <x v="5"/>
    <x v="8"/>
    <x v="1"/>
    <n v="0"/>
    <x v="0"/>
    <n v="0"/>
    <x v="0"/>
    <n v="0"/>
  </r>
  <r>
    <d v="2023-12-01T00:00:00"/>
    <x v="3"/>
    <x v="11"/>
    <x v="0"/>
    <x v="0"/>
    <x v="3"/>
    <s v="Mensualidad AR DIC"/>
    <n v="197000"/>
    <x v="0"/>
    <x v="3"/>
    <x v="23"/>
    <x v="29"/>
    <x v="0"/>
    <n v="197000"/>
    <x v="0"/>
    <n v="0"/>
    <x v="0"/>
    <n v="0"/>
  </r>
  <r>
    <d v="2023-12-01T00:00:00"/>
    <x v="3"/>
    <x v="11"/>
    <x v="0"/>
    <x v="0"/>
    <x v="3"/>
    <s v="Mensualidad FOR DIC"/>
    <n v="147000"/>
    <x v="0"/>
    <x v="3"/>
    <x v="35"/>
    <x v="45"/>
    <x v="0"/>
    <n v="147000"/>
    <x v="0"/>
    <n v="0"/>
    <x v="0"/>
    <n v="0"/>
  </r>
  <r>
    <d v="2023-12-01T00:00:00"/>
    <x v="3"/>
    <x v="11"/>
    <x v="0"/>
    <x v="0"/>
    <x v="3"/>
    <s v="Mensualidad FOR (85%) DIC"/>
    <n v="125000"/>
    <x v="0"/>
    <x v="3"/>
    <x v="21"/>
    <x v="38"/>
    <x v="0"/>
    <n v="125000"/>
    <x v="0"/>
    <n v="0"/>
    <x v="0"/>
    <n v="0"/>
  </r>
  <r>
    <d v="2023-12-01T00:00:00"/>
    <x v="3"/>
    <x v="11"/>
    <x v="0"/>
    <x v="4"/>
    <x v="3"/>
    <s v="Beca Hermandad (15%) DIC"/>
    <n v="22000"/>
    <x v="4"/>
    <x v="3"/>
    <x v="21"/>
    <x v="38"/>
    <x v="1"/>
    <n v="0"/>
    <x v="0"/>
    <n v="0"/>
    <x v="0"/>
    <n v="0"/>
  </r>
  <r>
    <d v="2023-12-01T00:00:00"/>
    <x v="3"/>
    <x v="11"/>
    <x v="0"/>
    <x v="0"/>
    <x v="3"/>
    <s v="Mensualidad AR DIC"/>
    <n v="197000"/>
    <x v="0"/>
    <x v="3"/>
    <x v="21"/>
    <x v="27"/>
    <x v="0"/>
    <n v="197000"/>
    <x v="0"/>
    <n v="0"/>
    <x v="0"/>
    <n v="0"/>
  </r>
  <r>
    <d v="2023-12-01T00:00:00"/>
    <x v="3"/>
    <x v="11"/>
    <x v="0"/>
    <x v="0"/>
    <x v="3"/>
    <s v="Mensualidad FOR (85%) DIC"/>
    <n v="125000"/>
    <x v="0"/>
    <x v="3"/>
    <x v="4"/>
    <x v="11"/>
    <x v="0"/>
    <n v="125000"/>
    <x v="0"/>
    <n v="0"/>
    <x v="0"/>
    <n v="0"/>
  </r>
  <r>
    <d v="2023-12-01T00:00:00"/>
    <x v="3"/>
    <x v="11"/>
    <x v="0"/>
    <x v="4"/>
    <x v="3"/>
    <s v="Beca Hermandad (15%) DIC"/>
    <n v="22000"/>
    <x v="4"/>
    <x v="3"/>
    <x v="4"/>
    <x v="11"/>
    <x v="1"/>
    <n v="0"/>
    <x v="0"/>
    <n v="0"/>
    <x v="0"/>
    <n v="0"/>
  </r>
  <r>
    <d v="2023-12-01T00:00:00"/>
    <x v="3"/>
    <x v="11"/>
    <x v="0"/>
    <x v="0"/>
    <x v="3"/>
    <s v="Mensualidad AR DIC"/>
    <n v="197000"/>
    <x v="0"/>
    <x v="3"/>
    <x v="4"/>
    <x v="4"/>
    <x v="0"/>
    <n v="197000"/>
    <x v="0"/>
    <n v="0"/>
    <x v="0"/>
    <n v="0"/>
  </r>
  <r>
    <d v="2023-12-01T00:00:00"/>
    <x v="3"/>
    <x v="11"/>
    <x v="0"/>
    <x v="4"/>
    <x v="3"/>
    <s v="Mensualidad AR(SG) DIC (Apoyo)"/>
    <n v="170000"/>
    <x v="4"/>
    <x v="3"/>
    <x v="25"/>
    <x v="31"/>
    <x v="1"/>
    <n v="0"/>
    <x v="0"/>
    <n v="0"/>
    <x v="0"/>
    <n v="0"/>
  </r>
  <r>
    <d v="2023-12-01T00:00:00"/>
    <x v="3"/>
    <x v="11"/>
    <x v="0"/>
    <x v="0"/>
    <x v="3"/>
    <s v="Mensualidad AR DIC"/>
    <n v="197000"/>
    <x v="0"/>
    <x v="3"/>
    <x v="22"/>
    <x v="28"/>
    <x v="0"/>
    <n v="197000"/>
    <x v="0"/>
    <n v="0"/>
    <x v="0"/>
    <n v="0"/>
  </r>
  <r>
    <d v="2023-12-01T00:00:00"/>
    <x v="3"/>
    <x v="11"/>
    <x v="0"/>
    <x v="0"/>
    <x v="3"/>
    <s v="Mensualidad FOR (100%) DIC"/>
    <n v="147000"/>
    <x v="0"/>
    <x v="3"/>
    <x v="15"/>
    <x v="20"/>
    <x v="0"/>
    <n v="147000"/>
    <x v="0"/>
    <n v="0"/>
    <x v="0"/>
    <n v="0"/>
  </r>
  <r>
    <d v="2023-12-01T00:00:00"/>
    <x v="3"/>
    <x v="11"/>
    <x v="0"/>
    <x v="0"/>
    <x v="3"/>
    <s v="Mensualidad AR DIC"/>
    <n v="197000"/>
    <x v="0"/>
    <x v="3"/>
    <x v="12"/>
    <x v="16"/>
    <x v="0"/>
    <n v="197000"/>
    <x v="0"/>
    <n v="0"/>
    <x v="0"/>
    <n v="0"/>
  </r>
  <r>
    <d v="2023-12-01T00:00:00"/>
    <x v="3"/>
    <x v="11"/>
    <x v="0"/>
    <x v="0"/>
    <x v="3"/>
    <s v="Mensualidad AR DIC"/>
    <n v="197000"/>
    <x v="0"/>
    <x v="3"/>
    <x v="14"/>
    <x v="19"/>
    <x v="0"/>
    <n v="197000"/>
    <x v="0"/>
    <n v="0"/>
    <x v="0"/>
    <n v="0"/>
  </r>
  <r>
    <d v="2023-12-01T00:00:00"/>
    <x v="3"/>
    <x v="11"/>
    <x v="0"/>
    <x v="0"/>
    <x v="3"/>
    <s v="Mensualidad FOR DIC"/>
    <n v="147000"/>
    <x v="0"/>
    <x v="3"/>
    <x v="9"/>
    <x v="10"/>
    <x v="0"/>
    <n v="147000"/>
    <x v="0"/>
    <n v="0"/>
    <x v="0"/>
    <n v="0"/>
  </r>
  <r>
    <d v="2023-12-01T00:00:00"/>
    <x v="3"/>
    <x v="11"/>
    <x v="0"/>
    <x v="0"/>
    <x v="3"/>
    <s v="Mensualidad FOR DIC"/>
    <n v="167000"/>
    <x v="0"/>
    <x v="3"/>
    <x v="37"/>
    <x v="47"/>
    <x v="0"/>
    <n v="167000"/>
    <x v="0"/>
    <n v="0"/>
    <x v="0"/>
    <n v="0"/>
  </r>
  <r>
    <d v="2023-12-04T00:00:00"/>
    <x v="3"/>
    <x v="11"/>
    <x v="1"/>
    <x v="0"/>
    <x v="12"/>
    <s v="Gastos Novena y 2 Regalos (Liga)"/>
    <n v="-225000"/>
    <x v="0"/>
    <x v="12"/>
    <x v="0"/>
    <x v="0"/>
    <x v="0"/>
    <n v="-225000"/>
    <x v="0"/>
    <n v="0"/>
    <x v="0"/>
    <n v="0"/>
  </r>
  <r>
    <d v="2023-12-31T00:00:00"/>
    <x v="3"/>
    <x v="11"/>
    <x v="1"/>
    <x v="0"/>
    <x v="6"/>
    <s v="Pago Anualidad 2023"/>
    <n v="-1160000"/>
    <x v="0"/>
    <x v="6"/>
    <x v="0"/>
    <x v="0"/>
    <x v="0"/>
    <n v="-1160000"/>
    <x v="0"/>
    <n v="0"/>
    <x v="0"/>
    <n v="0"/>
  </r>
  <r>
    <d v="2023-12-31T00:00:00"/>
    <x v="3"/>
    <x v="11"/>
    <x v="0"/>
    <x v="0"/>
    <x v="25"/>
    <s v="Prestamo Ajuste fin de Año 2023"/>
    <n v="107000"/>
    <x v="0"/>
    <x v="25"/>
    <x v="0"/>
    <x v="0"/>
    <x v="0"/>
    <n v="107000"/>
    <x v="0"/>
    <n v="0"/>
    <x v="1"/>
    <n v="107000"/>
  </r>
  <r>
    <d v="2023-12-31T00:00:00"/>
    <x v="3"/>
    <x v="11"/>
    <x v="1"/>
    <x v="0"/>
    <x v="7"/>
    <s v="Pago Nomina DIC"/>
    <n v="-1100000"/>
    <x v="0"/>
    <x v="7"/>
    <x v="24"/>
    <x v="30"/>
    <x v="0"/>
    <n v="-1100000"/>
    <x v="0"/>
    <n v="0"/>
    <x v="0"/>
    <n v="0"/>
  </r>
  <r>
    <d v="2023-12-31T00:00:00"/>
    <x v="3"/>
    <x v="11"/>
    <x v="1"/>
    <x v="0"/>
    <x v="7"/>
    <s v="Pago Nomina DIC"/>
    <n v="-900000"/>
    <x v="0"/>
    <x v="7"/>
    <x v="31"/>
    <x v="41"/>
    <x v="0"/>
    <n v="-900000"/>
    <x v="0"/>
    <n v="0"/>
    <x v="0"/>
    <n v="0"/>
  </r>
  <r>
    <d v="2023-12-31T00:00:00"/>
    <x v="3"/>
    <x v="11"/>
    <x v="1"/>
    <x v="0"/>
    <x v="7"/>
    <s v="Pago Nomina DIC"/>
    <n v="-100000"/>
    <x v="0"/>
    <x v="7"/>
    <x v="0"/>
    <x v="0"/>
    <x v="0"/>
    <n v="-100000"/>
    <x v="0"/>
    <n v="0"/>
    <x v="0"/>
    <n v="0"/>
  </r>
  <r>
    <d v="2024-01-01T00:00:00"/>
    <x v="4"/>
    <x v="0"/>
    <x v="2"/>
    <x v="0"/>
    <x v="2"/>
    <s v="Saldo Inicial Efectivo"/>
    <n v="0"/>
    <x v="0"/>
    <x v="2"/>
    <x v="0"/>
    <x v="0"/>
    <x v="0"/>
    <n v="0"/>
    <x v="0"/>
    <n v="0"/>
    <x v="0"/>
    <n v="0"/>
  </r>
  <r>
    <d v="2024-01-01T00:00:00"/>
    <x v="4"/>
    <x v="0"/>
    <x v="1"/>
    <x v="14"/>
    <x v="2"/>
    <s v="Ajuste Contable"/>
    <n v="-704000"/>
    <x v="14"/>
    <x v="2"/>
    <x v="0"/>
    <x v="0"/>
    <x v="1"/>
    <n v="0"/>
    <x v="0"/>
    <n v="0"/>
    <x v="0"/>
    <n v="0"/>
  </r>
  <r>
    <d v="2024-01-01T00:00:00"/>
    <x v="4"/>
    <x v="0"/>
    <x v="0"/>
    <x v="15"/>
    <x v="1"/>
    <s v="Ajuste Contable"/>
    <n v="976000"/>
    <x v="15"/>
    <x v="1"/>
    <x v="0"/>
    <x v="0"/>
    <x v="1"/>
    <n v="0"/>
    <x v="0"/>
    <n v="0"/>
    <x v="0"/>
    <n v="0"/>
  </r>
  <r>
    <d v="2024-01-01T00:00:00"/>
    <x v="4"/>
    <x v="0"/>
    <x v="0"/>
    <x v="2"/>
    <x v="2"/>
    <s v=""/>
    <n v="2967551"/>
    <x v="2"/>
    <x v="2"/>
    <x v="0"/>
    <x v="0"/>
    <x v="1"/>
    <n v="0"/>
    <x v="0"/>
    <n v="0"/>
    <x v="0"/>
    <n v="0"/>
  </r>
  <r>
    <d v="2024-01-01T00:00:00"/>
    <x v="4"/>
    <x v="0"/>
    <x v="0"/>
    <x v="3"/>
    <x v="2"/>
    <s v="CxC 2023"/>
    <n v="1020000"/>
    <x v="3"/>
    <x v="2"/>
    <x v="25"/>
    <x v="31"/>
    <x v="1"/>
    <n v="0"/>
    <x v="1"/>
    <n v="1020000"/>
    <x v="0"/>
    <n v="0"/>
  </r>
  <r>
    <d v="2024-01-01T00:00:00"/>
    <x v="4"/>
    <x v="0"/>
    <x v="0"/>
    <x v="3"/>
    <x v="2"/>
    <s v="CxC 2023"/>
    <n v="850000"/>
    <x v="3"/>
    <x v="2"/>
    <x v="30"/>
    <x v="40"/>
    <x v="1"/>
    <n v="0"/>
    <x v="1"/>
    <n v="850000"/>
    <x v="0"/>
    <n v="0"/>
  </r>
  <r>
    <d v="2024-01-01T00:00:00"/>
    <x v="4"/>
    <x v="0"/>
    <x v="1"/>
    <x v="12"/>
    <x v="2"/>
    <s v="CxP 2023"/>
    <n v="-1925000"/>
    <x v="12"/>
    <x v="2"/>
    <x v="0"/>
    <x v="0"/>
    <x v="1"/>
    <n v="0"/>
    <x v="0"/>
    <n v="0"/>
    <x v="0"/>
    <n v="0"/>
  </r>
  <r>
    <d v="2024-01-01T00:00:00"/>
    <x v="4"/>
    <x v="0"/>
    <x v="1"/>
    <x v="13"/>
    <x v="2"/>
    <s v="CxP 2023"/>
    <n v="-771000"/>
    <x v="13"/>
    <x v="2"/>
    <x v="0"/>
    <x v="0"/>
    <x v="1"/>
    <n v="0"/>
    <x v="0"/>
    <n v="0"/>
    <x v="0"/>
    <n v="0"/>
  </r>
  <r>
    <d v="2024-01-01T00:00:00"/>
    <x v="4"/>
    <x v="0"/>
    <x v="0"/>
    <x v="4"/>
    <x v="4"/>
    <s v="Matricula 2024 Miembro Honorario"/>
    <n v="130000"/>
    <x v="4"/>
    <x v="4"/>
    <x v="5"/>
    <x v="26"/>
    <x v="1"/>
    <n v="0"/>
    <x v="0"/>
    <n v="0"/>
    <x v="0"/>
    <n v="0"/>
  </r>
  <r>
    <d v="2024-01-01T00:00:00"/>
    <x v="4"/>
    <x v="0"/>
    <x v="0"/>
    <x v="4"/>
    <x v="4"/>
    <s v="Matricula 2024 Miembro Honorario"/>
    <n v="130000"/>
    <x v="4"/>
    <x v="4"/>
    <x v="5"/>
    <x v="8"/>
    <x v="1"/>
    <n v="0"/>
    <x v="0"/>
    <n v="0"/>
    <x v="0"/>
    <n v="0"/>
  </r>
  <r>
    <d v="2024-01-01T00:00:00"/>
    <x v="4"/>
    <x v="0"/>
    <x v="0"/>
    <x v="4"/>
    <x v="4"/>
    <s v="Matricula 2024 Miembro Honorario"/>
    <n v="130000"/>
    <x v="4"/>
    <x v="4"/>
    <x v="3"/>
    <x v="3"/>
    <x v="1"/>
    <n v="0"/>
    <x v="0"/>
    <n v="0"/>
    <x v="0"/>
    <n v="0"/>
  </r>
  <r>
    <d v="2024-01-01T00:00:00"/>
    <x v="4"/>
    <x v="0"/>
    <x v="0"/>
    <x v="0"/>
    <x v="4"/>
    <s v="Matricula 2024 (100%)"/>
    <n v="130000"/>
    <x v="0"/>
    <x v="4"/>
    <x v="3"/>
    <x v="12"/>
    <x v="0"/>
    <n v="130000"/>
    <x v="0"/>
    <n v="0"/>
    <x v="0"/>
    <n v="0"/>
  </r>
  <r>
    <d v="2024-01-01T00:00:00"/>
    <x v="4"/>
    <x v="0"/>
    <x v="0"/>
    <x v="0"/>
    <x v="4"/>
    <s v="Matricula 2024 (100%)"/>
    <n v="130000"/>
    <x v="0"/>
    <x v="4"/>
    <x v="2"/>
    <x v="2"/>
    <x v="0"/>
    <n v="130000"/>
    <x v="0"/>
    <n v="0"/>
    <x v="0"/>
    <n v="0"/>
  </r>
  <r>
    <d v="2024-01-01T00:00:00"/>
    <x v="4"/>
    <x v="0"/>
    <x v="0"/>
    <x v="0"/>
    <x v="4"/>
    <s v="Matricula 2024 (100%)"/>
    <n v="130000"/>
    <x v="0"/>
    <x v="4"/>
    <x v="35"/>
    <x v="45"/>
    <x v="0"/>
    <n v="130000"/>
    <x v="0"/>
    <n v="0"/>
    <x v="0"/>
    <n v="0"/>
  </r>
  <r>
    <d v="2024-01-01T00:00:00"/>
    <x v="4"/>
    <x v="0"/>
    <x v="0"/>
    <x v="0"/>
    <x v="4"/>
    <s v="Matricula 2024 (100%)"/>
    <n v="130000"/>
    <x v="0"/>
    <x v="4"/>
    <x v="21"/>
    <x v="38"/>
    <x v="0"/>
    <n v="130000"/>
    <x v="0"/>
    <n v="0"/>
    <x v="0"/>
    <n v="0"/>
  </r>
  <r>
    <d v="2024-01-01T00:00:00"/>
    <x v="4"/>
    <x v="0"/>
    <x v="0"/>
    <x v="0"/>
    <x v="4"/>
    <s v="Matricula 2024 (100%)"/>
    <n v="130000"/>
    <x v="0"/>
    <x v="4"/>
    <x v="21"/>
    <x v="27"/>
    <x v="0"/>
    <n v="130000"/>
    <x v="0"/>
    <n v="0"/>
    <x v="0"/>
    <n v="0"/>
  </r>
  <r>
    <d v="2024-01-01T00:00:00"/>
    <x v="4"/>
    <x v="0"/>
    <x v="0"/>
    <x v="0"/>
    <x v="4"/>
    <s v="Matricula 2024 (100%)"/>
    <n v="130000"/>
    <x v="0"/>
    <x v="4"/>
    <x v="4"/>
    <x v="11"/>
    <x v="0"/>
    <n v="130000"/>
    <x v="0"/>
    <n v="0"/>
    <x v="0"/>
    <n v="0"/>
  </r>
  <r>
    <d v="2024-01-01T00:00:00"/>
    <x v="4"/>
    <x v="0"/>
    <x v="0"/>
    <x v="0"/>
    <x v="4"/>
    <s v="Matricula 2024 (100%)"/>
    <n v="130000"/>
    <x v="0"/>
    <x v="4"/>
    <x v="4"/>
    <x v="4"/>
    <x v="0"/>
    <n v="130000"/>
    <x v="0"/>
    <n v="0"/>
    <x v="0"/>
    <n v="0"/>
  </r>
  <r>
    <d v="2024-01-01T00:00:00"/>
    <x v="4"/>
    <x v="0"/>
    <x v="0"/>
    <x v="0"/>
    <x v="4"/>
    <s v="Matricula 2024 (100%)"/>
    <n v="130000"/>
    <x v="0"/>
    <x v="4"/>
    <x v="25"/>
    <x v="31"/>
    <x v="0"/>
    <n v="130000"/>
    <x v="0"/>
    <n v="0"/>
    <x v="0"/>
    <n v="0"/>
  </r>
  <r>
    <d v="2024-01-01T00:00:00"/>
    <x v="4"/>
    <x v="0"/>
    <x v="0"/>
    <x v="3"/>
    <x v="4"/>
    <s v="Matricula 2024 (100%)"/>
    <n v="130000"/>
    <x v="3"/>
    <x v="4"/>
    <x v="30"/>
    <x v="40"/>
    <x v="1"/>
    <n v="0"/>
    <x v="1"/>
    <n v="130000"/>
    <x v="0"/>
    <n v="0"/>
  </r>
  <r>
    <d v="2024-01-01T00:00:00"/>
    <x v="4"/>
    <x v="0"/>
    <x v="0"/>
    <x v="0"/>
    <x v="4"/>
    <s v="Matricula 2024 (100%)"/>
    <n v="130000"/>
    <x v="0"/>
    <x v="4"/>
    <x v="5"/>
    <x v="5"/>
    <x v="0"/>
    <n v="130000"/>
    <x v="0"/>
    <n v="0"/>
    <x v="0"/>
    <n v="0"/>
  </r>
  <r>
    <d v="2024-01-01T00:00:00"/>
    <x v="4"/>
    <x v="0"/>
    <x v="0"/>
    <x v="0"/>
    <x v="4"/>
    <s v="Matricula 2024 (100%)"/>
    <n v="130000"/>
    <x v="0"/>
    <x v="4"/>
    <x v="23"/>
    <x v="29"/>
    <x v="0"/>
    <n v="130000"/>
    <x v="0"/>
    <n v="0"/>
    <x v="0"/>
    <n v="0"/>
  </r>
  <r>
    <d v="2024-01-01T00:00:00"/>
    <x v="4"/>
    <x v="0"/>
    <x v="0"/>
    <x v="0"/>
    <x v="4"/>
    <s v="Matricula 2024 (100%)"/>
    <n v="130000"/>
    <x v="0"/>
    <x v="4"/>
    <x v="22"/>
    <x v="28"/>
    <x v="0"/>
    <n v="130000"/>
    <x v="0"/>
    <n v="0"/>
    <x v="0"/>
    <n v="0"/>
  </r>
  <r>
    <d v="2024-01-01T00:00:00"/>
    <x v="4"/>
    <x v="0"/>
    <x v="0"/>
    <x v="0"/>
    <x v="4"/>
    <s v="Matricula 2024 (100%)"/>
    <n v="130000"/>
    <x v="0"/>
    <x v="4"/>
    <x v="15"/>
    <x v="20"/>
    <x v="0"/>
    <n v="130000"/>
    <x v="0"/>
    <n v="0"/>
    <x v="0"/>
    <n v="0"/>
  </r>
  <r>
    <d v="2024-01-01T00:00:00"/>
    <x v="4"/>
    <x v="0"/>
    <x v="0"/>
    <x v="0"/>
    <x v="4"/>
    <s v="Matricula 2024 (100%)"/>
    <n v="130000"/>
    <x v="0"/>
    <x v="4"/>
    <x v="15"/>
    <x v="21"/>
    <x v="0"/>
    <n v="130000"/>
    <x v="0"/>
    <n v="0"/>
    <x v="0"/>
    <n v="0"/>
  </r>
  <r>
    <d v="2024-01-01T00:00:00"/>
    <x v="4"/>
    <x v="0"/>
    <x v="0"/>
    <x v="0"/>
    <x v="4"/>
    <s v="Matricula 2024 (100%)"/>
    <n v="130000"/>
    <x v="0"/>
    <x v="4"/>
    <x v="12"/>
    <x v="16"/>
    <x v="0"/>
    <n v="130000"/>
    <x v="0"/>
    <n v="0"/>
    <x v="0"/>
    <n v="0"/>
  </r>
  <r>
    <d v="2024-01-01T00:00:00"/>
    <x v="4"/>
    <x v="0"/>
    <x v="0"/>
    <x v="0"/>
    <x v="4"/>
    <s v="Matricula 2024 (100%)"/>
    <n v="130000"/>
    <x v="0"/>
    <x v="4"/>
    <x v="14"/>
    <x v="19"/>
    <x v="0"/>
    <n v="130000"/>
    <x v="0"/>
    <n v="0"/>
    <x v="0"/>
    <n v="0"/>
  </r>
  <r>
    <d v="2024-01-01T00:00:00"/>
    <x v="4"/>
    <x v="0"/>
    <x v="0"/>
    <x v="0"/>
    <x v="4"/>
    <s v="Matricula 2024 (100%)"/>
    <n v="130000"/>
    <x v="0"/>
    <x v="4"/>
    <x v="9"/>
    <x v="10"/>
    <x v="0"/>
    <n v="130000"/>
    <x v="0"/>
    <n v="0"/>
    <x v="0"/>
    <n v="0"/>
  </r>
  <r>
    <d v="2024-01-01T00:00:00"/>
    <x v="4"/>
    <x v="0"/>
    <x v="0"/>
    <x v="0"/>
    <x v="4"/>
    <s v="Matricula 2024 (100%)"/>
    <n v="130000"/>
    <x v="0"/>
    <x v="4"/>
    <x v="37"/>
    <x v="47"/>
    <x v="0"/>
    <n v="130000"/>
    <x v="0"/>
    <n v="0"/>
    <x v="0"/>
    <n v="0"/>
  </r>
  <r>
    <d v="2024-01-01T00:00:00"/>
    <x v="4"/>
    <x v="0"/>
    <x v="0"/>
    <x v="4"/>
    <x v="3"/>
    <s v="Beca Fundadores AR (100%) ENE"/>
    <n v="197000"/>
    <x v="4"/>
    <x v="3"/>
    <x v="2"/>
    <x v="2"/>
    <x v="1"/>
    <n v="0"/>
    <x v="0"/>
    <n v="0"/>
    <x v="0"/>
    <n v="0"/>
  </r>
  <r>
    <d v="2024-01-01T00:00:00"/>
    <x v="4"/>
    <x v="0"/>
    <x v="0"/>
    <x v="4"/>
    <x v="3"/>
    <s v="Beca Fundadores AR (100%) ENE"/>
    <n v="197000"/>
    <x v="4"/>
    <x v="3"/>
    <x v="3"/>
    <x v="3"/>
    <x v="1"/>
    <n v="0"/>
    <x v="0"/>
    <n v="0"/>
    <x v="0"/>
    <n v="0"/>
  </r>
  <r>
    <d v="2024-01-01T00:00:00"/>
    <x v="4"/>
    <x v="0"/>
    <x v="0"/>
    <x v="4"/>
    <x v="3"/>
    <s v="Beca Fundadores AR (100%) ENE"/>
    <n v="197000"/>
    <x v="4"/>
    <x v="3"/>
    <x v="3"/>
    <x v="12"/>
    <x v="1"/>
    <n v="0"/>
    <x v="0"/>
    <n v="0"/>
    <x v="0"/>
    <n v="0"/>
  </r>
  <r>
    <d v="2024-01-01T00:00:00"/>
    <x v="4"/>
    <x v="0"/>
    <x v="0"/>
    <x v="4"/>
    <x v="3"/>
    <s v="Beca Fundadores AR (100%) ENE"/>
    <n v="197000"/>
    <x v="4"/>
    <x v="3"/>
    <x v="5"/>
    <x v="26"/>
    <x v="1"/>
    <n v="0"/>
    <x v="0"/>
    <n v="0"/>
    <x v="0"/>
    <n v="0"/>
  </r>
  <r>
    <d v="2024-01-01T00:00:00"/>
    <x v="4"/>
    <x v="0"/>
    <x v="0"/>
    <x v="4"/>
    <x v="3"/>
    <s v="Beca Fundadores AR (100%) ENE"/>
    <n v="197000"/>
    <x v="4"/>
    <x v="3"/>
    <x v="5"/>
    <x v="5"/>
    <x v="1"/>
    <n v="0"/>
    <x v="0"/>
    <n v="0"/>
    <x v="0"/>
    <n v="0"/>
  </r>
  <r>
    <d v="2024-01-01T00:00:00"/>
    <x v="4"/>
    <x v="0"/>
    <x v="0"/>
    <x v="4"/>
    <x v="3"/>
    <s v="Beca Fundadores AR (100%) ENE"/>
    <n v="197000"/>
    <x v="4"/>
    <x v="3"/>
    <x v="5"/>
    <x v="8"/>
    <x v="1"/>
    <n v="0"/>
    <x v="0"/>
    <n v="0"/>
    <x v="0"/>
    <n v="0"/>
  </r>
  <r>
    <d v="2024-01-01T00:00:00"/>
    <x v="4"/>
    <x v="0"/>
    <x v="0"/>
    <x v="0"/>
    <x v="3"/>
    <s v="Mensualidad FOR ENE"/>
    <n v="147000"/>
    <x v="0"/>
    <x v="3"/>
    <x v="35"/>
    <x v="45"/>
    <x v="0"/>
    <n v="147000"/>
    <x v="0"/>
    <n v="0"/>
    <x v="0"/>
    <n v="0"/>
  </r>
  <r>
    <d v="2024-01-01T00:00:00"/>
    <x v="4"/>
    <x v="0"/>
    <x v="0"/>
    <x v="0"/>
    <x v="3"/>
    <s v="Mensualidad FOR ENE"/>
    <n v="125000"/>
    <x v="0"/>
    <x v="3"/>
    <x v="21"/>
    <x v="38"/>
    <x v="0"/>
    <n v="125000"/>
    <x v="0"/>
    <n v="0"/>
    <x v="0"/>
    <n v="0"/>
  </r>
  <r>
    <d v="2024-01-01T00:00:00"/>
    <x v="4"/>
    <x v="0"/>
    <x v="0"/>
    <x v="4"/>
    <x v="3"/>
    <s v="Beca Hermandad (15%) ENE"/>
    <n v="22000"/>
    <x v="4"/>
    <x v="3"/>
    <x v="21"/>
    <x v="38"/>
    <x v="1"/>
    <n v="0"/>
    <x v="0"/>
    <n v="0"/>
    <x v="0"/>
    <n v="0"/>
  </r>
  <r>
    <d v="2024-01-01T00:00:00"/>
    <x v="4"/>
    <x v="0"/>
    <x v="0"/>
    <x v="0"/>
    <x v="3"/>
    <s v="Mensualidad AR ENE"/>
    <n v="197000"/>
    <x v="0"/>
    <x v="3"/>
    <x v="21"/>
    <x v="27"/>
    <x v="0"/>
    <n v="197000"/>
    <x v="0"/>
    <n v="0"/>
    <x v="0"/>
    <n v="0"/>
  </r>
  <r>
    <d v="2024-01-01T00:00:00"/>
    <x v="4"/>
    <x v="0"/>
    <x v="0"/>
    <x v="0"/>
    <x v="3"/>
    <s v="Mensualidad AR ENE"/>
    <n v="148000"/>
    <x v="0"/>
    <x v="3"/>
    <x v="4"/>
    <x v="11"/>
    <x v="0"/>
    <n v="148000"/>
    <x v="0"/>
    <n v="0"/>
    <x v="0"/>
    <n v="0"/>
  </r>
  <r>
    <d v="2024-01-01T00:00:00"/>
    <x v="4"/>
    <x v="0"/>
    <x v="0"/>
    <x v="4"/>
    <x v="3"/>
    <s v="Beca Hermandad (15%) ENE"/>
    <n v="49000"/>
    <x v="4"/>
    <x v="3"/>
    <x v="4"/>
    <x v="11"/>
    <x v="1"/>
    <n v="0"/>
    <x v="0"/>
    <n v="0"/>
    <x v="0"/>
    <n v="0"/>
  </r>
  <r>
    <d v="2024-01-01T00:00:00"/>
    <x v="4"/>
    <x v="0"/>
    <x v="0"/>
    <x v="0"/>
    <x v="3"/>
    <s v="Mensualidad AR ENE"/>
    <n v="197000"/>
    <x v="0"/>
    <x v="3"/>
    <x v="4"/>
    <x v="4"/>
    <x v="0"/>
    <n v="197000"/>
    <x v="0"/>
    <n v="0"/>
    <x v="0"/>
    <n v="0"/>
  </r>
  <r>
    <d v="2024-01-01T00:00:00"/>
    <x v="4"/>
    <x v="0"/>
    <x v="0"/>
    <x v="0"/>
    <x v="3"/>
    <s v="Mensualidad AR ENE"/>
    <n v="197000"/>
    <x v="0"/>
    <x v="3"/>
    <x v="25"/>
    <x v="31"/>
    <x v="0"/>
    <n v="197000"/>
    <x v="0"/>
    <n v="0"/>
    <x v="0"/>
    <n v="0"/>
  </r>
  <r>
    <d v="2024-01-01T00:00:00"/>
    <x v="4"/>
    <x v="0"/>
    <x v="0"/>
    <x v="3"/>
    <x v="3"/>
    <s v="Mensualidad AR ENE"/>
    <n v="197000"/>
    <x v="3"/>
    <x v="3"/>
    <x v="30"/>
    <x v="40"/>
    <x v="1"/>
    <n v="0"/>
    <x v="1"/>
    <n v="197000"/>
    <x v="0"/>
    <n v="0"/>
  </r>
  <r>
    <d v="2024-01-01T00:00:00"/>
    <x v="4"/>
    <x v="0"/>
    <x v="0"/>
    <x v="0"/>
    <x v="3"/>
    <s v="Mensualidad AR ENE"/>
    <n v="197000"/>
    <x v="0"/>
    <x v="3"/>
    <x v="23"/>
    <x v="29"/>
    <x v="0"/>
    <n v="197000"/>
    <x v="0"/>
    <n v="0"/>
    <x v="0"/>
    <n v="0"/>
  </r>
  <r>
    <d v="2024-01-01T00:00:00"/>
    <x v="4"/>
    <x v="0"/>
    <x v="0"/>
    <x v="0"/>
    <x v="3"/>
    <s v="Mensualidad AR ENE"/>
    <n v="197000"/>
    <x v="0"/>
    <x v="3"/>
    <x v="22"/>
    <x v="28"/>
    <x v="0"/>
    <n v="197000"/>
    <x v="0"/>
    <n v="0"/>
    <x v="0"/>
    <n v="0"/>
  </r>
  <r>
    <d v="2024-01-01T00:00:00"/>
    <x v="4"/>
    <x v="0"/>
    <x v="0"/>
    <x v="0"/>
    <x v="3"/>
    <s v="Mensualidad FOR ENE"/>
    <n v="197000"/>
    <x v="0"/>
    <x v="3"/>
    <x v="15"/>
    <x v="20"/>
    <x v="0"/>
    <n v="197000"/>
    <x v="0"/>
    <n v="0"/>
    <x v="0"/>
    <n v="0"/>
  </r>
  <r>
    <d v="2024-01-01T00:00:00"/>
    <x v="4"/>
    <x v="0"/>
    <x v="0"/>
    <x v="0"/>
    <x v="3"/>
    <s v="Mensualidad AR ENE"/>
    <n v="197000"/>
    <x v="0"/>
    <x v="3"/>
    <x v="12"/>
    <x v="16"/>
    <x v="0"/>
    <n v="197000"/>
    <x v="0"/>
    <n v="0"/>
    <x v="0"/>
    <n v="0"/>
  </r>
  <r>
    <d v="2024-01-01T00:00:00"/>
    <x v="4"/>
    <x v="0"/>
    <x v="0"/>
    <x v="0"/>
    <x v="3"/>
    <s v="Mensualidad AR ENE"/>
    <n v="197000"/>
    <x v="0"/>
    <x v="3"/>
    <x v="14"/>
    <x v="19"/>
    <x v="0"/>
    <n v="197000"/>
    <x v="0"/>
    <n v="0"/>
    <x v="0"/>
    <n v="0"/>
  </r>
  <r>
    <d v="2024-01-01T00:00:00"/>
    <x v="4"/>
    <x v="0"/>
    <x v="0"/>
    <x v="0"/>
    <x v="3"/>
    <s v="Mensualidad AR ENE"/>
    <n v="197000"/>
    <x v="0"/>
    <x v="3"/>
    <x v="9"/>
    <x v="10"/>
    <x v="0"/>
    <n v="197000"/>
    <x v="0"/>
    <n v="0"/>
    <x v="0"/>
    <n v="0"/>
  </r>
  <r>
    <d v="2024-01-01T00:00:00"/>
    <x v="4"/>
    <x v="0"/>
    <x v="0"/>
    <x v="0"/>
    <x v="3"/>
    <s v="Mensualidad FOR ENE"/>
    <n v="167000"/>
    <x v="0"/>
    <x v="3"/>
    <x v="37"/>
    <x v="47"/>
    <x v="0"/>
    <n v="167000"/>
    <x v="0"/>
    <n v="0"/>
    <x v="0"/>
    <n v="0"/>
  </r>
  <r>
    <d v="2024-01-01T00:00:00"/>
    <x v="4"/>
    <x v="0"/>
    <x v="1"/>
    <x v="12"/>
    <x v="6"/>
    <s v="Valor Anualidad Piscina 2024"/>
    <n v="-1300000"/>
    <x v="12"/>
    <x v="6"/>
    <x v="0"/>
    <x v="0"/>
    <x v="1"/>
    <n v="0"/>
    <x v="0"/>
    <n v="0"/>
    <x v="0"/>
    <n v="0"/>
  </r>
  <r>
    <d v="2024-01-01T00:00:00"/>
    <x v="4"/>
    <x v="0"/>
    <x v="0"/>
    <x v="4"/>
    <x v="3"/>
    <s v="Beca Fundadores AR ENE"/>
    <n v="210000"/>
    <x v="4"/>
    <x v="3"/>
    <x v="5"/>
    <x v="5"/>
    <x v="1"/>
    <n v="0"/>
    <x v="0"/>
    <n v="0"/>
    <x v="0"/>
    <n v="0"/>
  </r>
  <r>
    <d v="2024-01-01T00:00:00"/>
    <x v="4"/>
    <x v="0"/>
    <x v="0"/>
    <x v="4"/>
    <x v="3"/>
    <s v="Beca Fundadores AR ENE"/>
    <n v="210000"/>
    <x v="4"/>
    <x v="3"/>
    <x v="3"/>
    <x v="12"/>
    <x v="1"/>
    <n v="0"/>
    <x v="0"/>
    <n v="0"/>
    <x v="0"/>
    <n v="0"/>
  </r>
  <r>
    <d v="2024-01-01T00:00:00"/>
    <x v="4"/>
    <x v="0"/>
    <x v="0"/>
    <x v="0"/>
    <x v="3"/>
    <s v="Mensualidad AR ENE"/>
    <n v="210000"/>
    <x v="0"/>
    <x v="3"/>
    <x v="22"/>
    <x v="28"/>
    <x v="0"/>
    <n v="210000"/>
    <x v="0"/>
    <n v="0"/>
    <x v="0"/>
    <n v="0"/>
  </r>
  <r>
    <d v="2024-01-01T00:00:00"/>
    <x v="4"/>
    <x v="0"/>
    <x v="0"/>
    <x v="0"/>
    <x v="3"/>
    <s v="Mensualidad AR ENE"/>
    <n v="210000"/>
    <x v="0"/>
    <x v="3"/>
    <x v="15"/>
    <x v="20"/>
    <x v="0"/>
    <n v="210000"/>
    <x v="0"/>
    <n v="0"/>
    <x v="0"/>
    <n v="0"/>
  </r>
  <r>
    <d v="2024-01-01T00:00:00"/>
    <x v="4"/>
    <x v="0"/>
    <x v="0"/>
    <x v="0"/>
    <x v="3"/>
    <s v="Mensualidad FOR ENE"/>
    <n v="180000"/>
    <x v="0"/>
    <x v="3"/>
    <x v="38"/>
    <x v="48"/>
    <x v="0"/>
    <n v="180000"/>
    <x v="0"/>
    <n v="0"/>
    <x v="0"/>
    <n v="0"/>
  </r>
  <r>
    <d v="2024-01-31T00:00:00"/>
    <x v="4"/>
    <x v="0"/>
    <x v="1"/>
    <x v="0"/>
    <x v="7"/>
    <s v="Pago Nomina ENE"/>
    <n v="-900000"/>
    <x v="0"/>
    <x v="7"/>
    <x v="31"/>
    <x v="41"/>
    <x v="0"/>
    <n v="-900000"/>
    <x v="0"/>
    <n v="0"/>
    <x v="0"/>
    <n v="0"/>
  </r>
  <r>
    <d v="2024-01-31T00:00:00"/>
    <x v="4"/>
    <x v="0"/>
    <x v="1"/>
    <x v="0"/>
    <x v="7"/>
    <s v="Pago Nomina ENE"/>
    <n v="-1100000"/>
    <x v="0"/>
    <x v="7"/>
    <x v="24"/>
    <x v="30"/>
    <x v="0"/>
    <n v="-1100000"/>
    <x v="0"/>
    <n v="0"/>
    <x v="0"/>
    <n v="0"/>
  </r>
  <r>
    <d v="2024-01-31T00:00:00"/>
    <x v="4"/>
    <x v="0"/>
    <x v="1"/>
    <x v="0"/>
    <x v="7"/>
    <s v="Pago Nomina ENE"/>
    <n v="-100000"/>
    <x v="0"/>
    <x v="7"/>
    <x v="15"/>
    <x v="49"/>
    <x v="0"/>
    <n v="-100000"/>
    <x v="0"/>
    <n v="0"/>
    <x v="0"/>
    <n v="0"/>
  </r>
  <r>
    <d v="2024-02-01T00:00:00"/>
    <x v="4"/>
    <x v="1"/>
    <x v="0"/>
    <x v="4"/>
    <x v="3"/>
    <s v="Beca Fundadores AR (100%) FEB"/>
    <n v="210000"/>
    <x v="4"/>
    <x v="3"/>
    <x v="2"/>
    <x v="2"/>
    <x v="1"/>
    <n v="0"/>
    <x v="0"/>
    <n v="0"/>
    <x v="0"/>
    <n v="0"/>
  </r>
  <r>
    <d v="2024-02-01T00:00:00"/>
    <x v="4"/>
    <x v="1"/>
    <x v="0"/>
    <x v="4"/>
    <x v="3"/>
    <s v="Beca Fundadores AR (100%) FEB"/>
    <n v="210000"/>
    <x v="4"/>
    <x v="3"/>
    <x v="3"/>
    <x v="3"/>
    <x v="1"/>
    <n v="0"/>
    <x v="0"/>
    <n v="0"/>
    <x v="0"/>
    <n v="0"/>
  </r>
  <r>
    <d v="2024-02-01T00:00:00"/>
    <x v="4"/>
    <x v="1"/>
    <x v="0"/>
    <x v="4"/>
    <x v="3"/>
    <s v="Beca Fundadores AR (100%) FEB"/>
    <n v="210000"/>
    <x v="4"/>
    <x v="3"/>
    <x v="3"/>
    <x v="12"/>
    <x v="1"/>
    <n v="0"/>
    <x v="0"/>
    <n v="0"/>
    <x v="0"/>
    <n v="0"/>
  </r>
  <r>
    <d v="2024-02-01T00:00:00"/>
    <x v="4"/>
    <x v="1"/>
    <x v="0"/>
    <x v="4"/>
    <x v="3"/>
    <s v="Beca Fundadores AR (100%) FEB"/>
    <n v="210000"/>
    <x v="4"/>
    <x v="3"/>
    <x v="5"/>
    <x v="26"/>
    <x v="1"/>
    <n v="0"/>
    <x v="0"/>
    <n v="0"/>
    <x v="0"/>
    <n v="0"/>
  </r>
  <r>
    <d v="2024-02-01T00:00:00"/>
    <x v="4"/>
    <x v="1"/>
    <x v="0"/>
    <x v="4"/>
    <x v="3"/>
    <s v="Beca Fundadores AR (100%) FEB"/>
    <n v="210000"/>
    <x v="4"/>
    <x v="3"/>
    <x v="5"/>
    <x v="5"/>
    <x v="1"/>
    <n v="0"/>
    <x v="0"/>
    <n v="0"/>
    <x v="0"/>
    <n v="0"/>
  </r>
  <r>
    <d v="2024-02-01T00:00:00"/>
    <x v="4"/>
    <x v="1"/>
    <x v="0"/>
    <x v="4"/>
    <x v="3"/>
    <s v="Beca Fundadores AR (100%) FEB"/>
    <n v="210000"/>
    <x v="4"/>
    <x v="3"/>
    <x v="5"/>
    <x v="8"/>
    <x v="1"/>
    <n v="0"/>
    <x v="0"/>
    <n v="0"/>
    <x v="0"/>
    <n v="0"/>
  </r>
  <r>
    <d v="2024-02-01T00:00:00"/>
    <x v="4"/>
    <x v="1"/>
    <x v="0"/>
    <x v="0"/>
    <x v="3"/>
    <s v="Mensualidad FOR FEB"/>
    <n v="160000"/>
    <x v="0"/>
    <x v="3"/>
    <x v="35"/>
    <x v="45"/>
    <x v="0"/>
    <n v="160000"/>
    <x v="0"/>
    <n v="0"/>
    <x v="0"/>
    <n v="0"/>
  </r>
  <r>
    <d v="2024-02-01T00:00:00"/>
    <x v="4"/>
    <x v="1"/>
    <x v="0"/>
    <x v="0"/>
    <x v="3"/>
    <s v="Mensualidad FOR FEB"/>
    <n v="128000"/>
    <x v="0"/>
    <x v="3"/>
    <x v="21"/>
    <x v="38"/>
    <x v="0"/>
    <n v="128000"/>
    <x v="0"/>
    <n v="0"/>
    <x v="0"/>
    <n v="0"/>
  </r>
  <r>
    <d v="2024-02-01T00:00:00"/>
    <x v="4"/>
    <x v="1"/>
    <x v="0"/>
    <x v="4"/>
    <x v="3"/>
    <s v="Beca Hermandad (15%) FEB"/>
    <n v="32000"/>
    <x v="4"/>
    <x v="3"/>
    <x v="21"/>
    <x v="38"/>
    <x v="1"/>
    <n v="0"/>
    <x v="0"/>
    <n v="0"/>
    <x v="0"/>
    <n v="0"/>
  </r>
  <r>
    <d v="2024-02-01T00:00:00"/>
    <x v="4"/>
    <x v="1"/>
    <x v="0"/>
    <x v="0"/>
    <x v="3"/>
    <s v="Mensualidad AR FEB"/>
    <n v="210000"/>
    <x v="0"/>
    <x v="3"/>
    <x v="21"/>
    <x v="27"/>
    <x v="0"/>
    <n v="210000"/>
    <x v="0"/>
    <n v="0"/>
    <x v="0"/>
    <n v="0"/>
  </r>
  <r>
    <d v="2024-02-01T00:00:00"/>
    <x v="4"/>
    <x v="1"/>
    <x v="0"/>
    <x v="0"/>
    <x v="3"/>
    <s v="Mensualidad AR FEB"/>
    <n v="158000"/>
    <x v="0"/>
    <x v="3"/>
    <x v="4"/>
    <x v="11"/>
    <x v="0"/>
    <n v="158000"/>
    <x v="0"/>
    <n v="0"/>
    <x v="0"/>
    <n v="0"/>
  </r>
  <r>
    <d v="2024-02-01T00:00:00"/>
    <x v="4"/>
    <x v="1"/>
    <x v="0"/>
    <x v="4"/>
    <x v="3"/>
    <s v="Beca Hermandad (15%) FEB"/>
    <n v="52000"/>
    <x v="4"/>
    <x v="3"/>
    <x v="4"/>
    <x v="11"/>
    <x v="1"/>
    <n v="0"/>
    <x v="0"/>
    <n v="0"/>
    <x v="0"/>
    <n v="0"/>
  </r>
  <r>
    <d v="2024-02-01T00:00:00"/>
    <x v="4"/>
    <x v="1"/>
    <x v="0"/>
    <x v="0"/>
    <x v="3"/>
    <s v="Mensualidad AR FEB"/>
    <n v="210000"/>
    <x v="0"/>
    <x v="3"/>
    <x v="4"/>
    <x v="4"/>
    <x v="0"/>
    <n v="210000"/>
    <x v="0"/>
    <n v="0"/>
    <x v="0"/>
    <n v="0"/>
  </r>
  <r>
    <d v="2024-02-01T00:00:00"/>
    <x v="4"/>
    <x v="1"/>
    <x v="0"/>
    <x v="0"/>
    <x v="3"/>
    <s v="Mensualidad AR FEB"/>
    <n v="210000"/>
    <x v="0"/>
    <x v="3"/>
    <x v="25"/>
    <x v="31"/>
    <x v="0"/>
    <n v="210000"/>
    <x v="0"/>
    <n v="0"/>
    <x v="0"/>
    <n v="0"/>
  </r>
  <r>
    <d v="2024-02-01T00:00:00"/>
    <x v="4"/>
    <x v="1"/>
    <x v="0"/>
    <x v="3"/>
    <x v="3"/>
    <s v="Mensualidad AR FEB"/>
    <n v="210000"/>
    <x v="3"/>
    <x v="3"/>
    <x v="30"/>
    <x v="40"/>
    <x v="1"/>
    <n v="0"/>
    <x v="1"/>
    <n v="210000"/>
    <x v="0"/>
    <n v="0"/>
  </r>
  <r>
    <d v="2024-02-01T00:00:00"/>
    <x v="4"/>
    <x v="1"/>
    <x v="0"/>
    <x v="0"/>
    <x v="3"/>
    <s v="Mensualidad AR FEB"/>
    <n v="210000"/>
    <x v="0"/>
    <x v="3"/>
    <x v="23"/>
    <x v="29"/>
    <x v="0"/>
    <n v="210000"/>
    <x v="0"/>
    <n v="0"/>
    <x v="0"/>
    <n v="0"/>
  </r>
  <r>
    <d v="2024-02-01T00:00:00"/>
    <x v="4"/>
    <x v="1"/>
    <x v="0"/>
    <x v="0"/>
    <x v="3"/>
    <s v="Mensualidad AR FEB"/>
    <n v="210000"/>
    <x v="0"/>
    <x v="3"/>
    <x v="22"/>
    <x v="28"/>
    <x v="0"/>
    <n v="210000"/>
    <x v="0"/>
    <n v="0"/>
    <x v="0"/>
    <n v="0"/>
  </r>
  <r>
    <d v="2024-02-01T00:00:00"/>
    <x v="4"/>
    <x v="1"/>
    <x v="0"/>
    <x v="0"/>
    <x v="3"/>
    <s v="Mensualidad FOR FEB"/>
    <n v="210000"/>
    <x v="0"/>
    <x v="3"/>
    <x v="15"/>
    <x v="20"/>
    <x v="0"/>
    <n v="210000"/>
    <x v="0"/>
    <n v="0"/>
    <x v="0"/>
    <n v="0"/>
  </r>
  <r>
    <d v="2024-02-01T00:00:00"/>
    <x v="4"/>
    <x v="1"/>
    <x v="0"/>
    <x v="0"/>
    <x v="3"/>
    <s v="Mensualidad AR FEB"/>
    <n v="210000"/>
    <x v="0"/>
    <x v="3"/>
    <x v="12"/>
    <x v="16"/>
    <x v="0"/>
    <n v="210000"/>
    <x v="0"/>
    <n v="0"/>
    <x v="0"/>
    <n v="0"/>
  </r>
  <r>
    <d v="2024-02-01T00:00:00"/>
    <x v="4"/>
    <x v="1"/>
    <x v="0"/>
    <x v="0"/>
    <x v="3"/>
    <s v="Mensualidad AR FEB"/>
    <n v="210000"/>
    <x v="0"/>
    <x v="3"/>
    <x v="14"/>
    <x v="19"/>
    <x v="0"/>
    <n v="210000"/>
    <x v="0"/>
    <n v="0"/>
    <x v="0"/>
    <n v="0"/>
  </r>
  <r>
    <d v="2024-02-01T00:00:00"/>
    <x v="4"/>
    <x v="1"/>
    <x v="0"/>
    <x v="0"/>
    <x v="3"/>
    <s v="Mensualidad AR FEB"/>
    <n v="210000"/>
    <x v="0"/>
    <x v="3"/>
    <x v="9"/>
    <x v="10"/>
    <x v="0"/>
    <n v="210000"/>
    <x v="0"/>
    <n v="0"/>
    <x v="0"/>
    <n v="0"/>
  </r>
  <r>
    <d v="2024-02-01T00:00:00"/>
    <x v="4"/>
    <x v="1"/>
    <x v="0"/>
    <x v="0"/>
    <x v="3"/>
    <s v="Mensualidad FOR FEB"/>
    <n v="180000"/>
    <x v="0"/>
    <x v="3"/>
    <x v="37"/>
    <x v="47"/>
    <x v="0"/>
    <n v="180000"/>
    <x v="0"/>
    <n v="0"/>
    <x v="0"/>
    <n v="0"/>
  </r>
  <r>
    <d v="2024-02-29T00:00:00"/>
    <x v="4"/>
    <x v="1"/>
    <x v="1"/>
    <x v="0"/>
    <x v="7"/>
    <s v="Pago Nomina FEB"/>
    <n v="-900000"/>
    <x v="0"/>
    <x v="7"/>
    <x v="31"/>
    <x v="41"/>
    <x v="0"/>
    <n v="-900000"/>
    <x v="0"/>
    <n v="0"/>
    <x v="0"/>
    <n v="0"/>
  </r>
  <r>
    <d v="2024-02-29T00:00:00"/>
    <x v="4"/>
    <x v="1"/>
    <x v="1"/>
    <x v="0"/>
    <x v="7"/>
    <s v="Pago Nomina FEB"/>
    <n v="-1100000"/>
    <x v="0"/>
    <x v="7"/>
    <x v="24"/>
    <x v="30"/>
    <x v="0"/>
    <n v="-1100000"/>
    <x v="0"/>
    <n v="0"/>
    <x v="0"/>
    <n v="0"/>
  </r>
  <r>
    <d v="2024-02-29T00:00:00"/>
    <x v="4"/>
    <x v="1"/>
    <x v="1"/>
    <x v="0"/>
    <x v="7"/>
    <s v="Pago Nomina FEB"/>
    <n v="-100000"/>
    <x v="0"/>
    <x v="7"/>
    <x v="15"/>
    <x v="49"/>
    <x v="0"/>
    <n v="-100000"/>
    <x v="0"/>
    <n v="0"/>
    <x v="0"/>
    <n v="0"/>
  </r>
  <r>
    <d v="2024-03-01T00:00:00"/>
    <x v="4"/>
    <x v="2"/>
    <x v="0"/>
    <x v="4"/>
    <x v="3"/>
    <s v="Beca Fundadores AR (100%) MAR"/>
    <n v="210000"/>
    <x v="4"/>
    <x v="3"/>
    <x v="2"/>
    <x v="2"/>
    <x v="1"/>
    <n v="0"/>
    <x v="0"/>
    <n v="0"/>
    <x v="0"/>
    <n v="0"/>
  </r>
  <r>
    <d v="2024-03-01T00:00:00"/>
    <x v="4"/>
    <x v="2"/>
    <x v="0"/>
    <x v="4"/>
    <x v="3"/>
    <s v="Beca Fundadores AR (100%) MAR"/>
    <n v="210000"/>
    <x v="4"/>
    <x v="3"/>
    <x v="3"/>
    <x v="3"/>
    <x v="1"/>
    <n v="0"/>
    <x v="0"/>
    <n v="0"/>
    <x v="0"/>
    <n v="0"/>
  </r>
  <r>
    <d v="2024-03-01T00:00:00"/>
    <x v="4"/>
    <x v="2"/>
    <x v="0"/>
    <x v="4"/>
    <x v="3"/>
    <s v="Beca Fundadores AR (100%) MAR"/>
    <n v="210000"/>
    <x v="4"/>
    <x v="3"/>
    <x v="3"/>
    <x v="12"/>
    <x v="1"/>
    <n v="0"/>
    <x v="0"/>
    <n v="0"/>
    <x v="0"/>
    <n v="0"/>
  </r>
  <r>
    <d v="2024-03-01T00:00:00"/>
    <x v="4"/>
    <x v="2"/>
    <x v="0"/>
    <x v="4"/>
    <x v="3"/>
    <s v="Beca Fundadores AR (100%) MAR"/>
    <n v="210000"/>
    <x v="4"/>
    <x v="3"/>
    <x v="5"/>
    <x v="26"/>
    <x v="1"/>
    <n v="0"/>
    <x v="0"/>
    <n v="0"/>
    <x v="0"/>
    <n v="0"/>
  </r>
  <r>
    <d v="2024-03-01T00:00:00"/>
    <x v="4"/>
    <x v="2"/>
    <x v="0"/>
    <x v="4"/>
    <x v="3"/>
    <s v="Beca Fundadores AR (100%) MAR"/>
    <n v="210000"/>
    <x v="4"/>
    <x v="3"/>
    <x v="5"/>
    <x v="5"/>
    <x v="1"/>
    <n v="0"/>
    <x v="0"/>
    <n v="0"/>
    <x v="0"/>
    <n v="0"/>
  </r>
  <r>
    <d v="2024-03-01T00:00:00"/>
    <x v="4"/>
    <x v="2"/>
    <x v="0"/>
    <x v="4"/>
    <x v="3"/>
    <s v="Beca Fundadores AR (100%) MAR"/>
    <n v="210000"/>
    <x v="4"/>
    <x v="3"/>
    <x v="5"/>
    <x v="8"/>
    <x v="1"/>
    <n v="0"/>
    <x v="0"/>
    <n v="0"/>
    <x v="0"/>
    <n v="0"/>
  </r>
  <r>
    <d v="2024-03-01T00:00:00"/>
    <x v="4"/>
    <x v="2"/>
    <x v="0"/>
    <x v="0"/>
    <x v="3"/>
    <s v="Mensualidad FOR MAR"/>
    <n v="160000"/>
    <x v="0"/>
    <x v="3"/>
    <x v="35"/>
    <x v="45"/>
    <x v="0"/>
    <n v="160000"/>
    <x v="0"/>
    <n v="0"/>
    <x v="0"/>
    <n v="0"/>
  </r>
  <r>
    <d v="2024-03-01T00:00:00"/>
    <x v="4"/>
    <x v="2"/>
    <x v="0"/>
    <x v="0"/>
    <x v="3"/>
    <s v="Mensualidad FOR MAR"/>
    <n v="135000"/>
    <x v="0"/>
    <x v="3"/>
    <x v="21"/>
    <x v="38"/>
    <x v="0"/>
    <n v="135000"/>
    <x v="0"/>
    <n v="0"/>
    <x v="0"/>
    <n v="0"/>
  </r>
  <r>
    <d v="2024-03-01T00:00:00"/>
    <x v="4"/>
    <x v="2"/>
    <x v="0"/>
    <x v="4"/>
    <x v="3"/>
    <s v="Beca Hermandad (15%) MAR"/>
    <n v="25000"/>
    <x v="4"/>
    <x v="3"/>
    <x v="21"/>
    <x v="38"/>
    <x v="1"/>
    <n v="0"/>
    <x v="0"/>
    <n v="0"/>
    <x v="0"/>
    <n v="0"/>
  </r>
  <r>
    <d v="2024-03-01T00:00:00"/>
    <x v="4"/>
    <x v="2"/>
    <x v="0"/>
    <x v="0"/>
    <x v="3"/>
    <s v="Mensualidad AR MAR"/>
    <n v="210000"/>
    <x v="0"/>
    <x v="3"/>
    <x v="21"/>
    <x v="27"/>
    <x v="0"/>
    <n v="210000"/>
    <x v="0"/>
    <n v="0"/>
    <x v="0"/>
    <n v="0"/>
  </r>
  <r>
    <d v="2024-03-01T00:00:00"/>
    <x v="4"/>
    <x v="2"/>
    <x v="0"/>
    <x v="0"/>
    <x v="3"/>
    <s v="Mensualidad AR MAR"/>
    <n v="158000"/>
    <x v="0"/>
    <x v="3"/>
    <x v="4"/>
    <x v="11"/>
    <x v="0"/>
    <n v="158000"/>
    <x v="0"/>
    <n v="0"/>
    <x v="0"/>
    <n v="0"/>
  </r>
  <r>
    <d v="2024-03-01T00:00:00"/>
    <x v="4"/>
    <x v="2"/>
    <x v="0"/>
    <x v="4"/>
    <x v="3"/>
    <s v="Beca Hermandad (15%) MAR"/>
    <n v="52000"/>
    <x v="4"/>
    <x v="3"/>
    <x v="4"/>
    <x v="11"/>
    <x v="1"/>
    <n v="0"/>
    <x v="0"/>
    <n v="0"/>
    <x v="0"/>
    <n v="0"/>
  </r>
  <r>
    <d v="2024-03-01T00:00:00"/>
    <x v="4"/>
    <x v="2"/>
    <x v="0"/>
    <x v="0"/>
    <x v="3"/>
    <s v="Mensualidad AR MAR"/>
    <n v="210000"/>
    <x v="0"/>
    <x v="3"/>
    <x v="4"/>
    <x v="4"/>
    <x v="0"/>
    <n v="210000"/>
    <x v="0"/>
    <n v="0"/>
    <x v="0"/>
    <n v="0"/>
  </r>
  <r>
    <d v="2024-03-01T00:00:00"/>
    <x v="4"/>
    <x v="2"/>
    <x v="0"/>
    <x v="0"/>
    <x v="3"/>
    <s v="Mensualidad AR MAR"/>
    <n v="210000"/>
    <x v="0"/>
    <x v="3"/>
    <x v="25"/>
    <x v="31"/>
    <x v="0"/>
    <n v="210000"/>
    <x v="0"/>
    <n v="0"/>
    <x v="0"/>
    <n v="0"/>
  </r>
  <r>
    <d v="2024-03-01T00:00:00"/>
    <x v="4"/>
    <x v="2"/>
    <x v="0"/>
    <x v="3"/>
    <x v="3"/>
    <s v="Mensualidad AR MAR"/>
    <n v="210000"/>
    <x v="3"/>
    <x v="3"/>
    <x v="30"/>
    <x v="40"/>
    <x v="1"/>
    <n v="0"/>
    <x v="1"/>
    <n v="210000"/>
    <x v="0"/>
    <n v="0"/>
  </r>
  <r>
    <d v="2024-03-01T00:00:00"/>
    <x v="4"/>
    <x v="2"/>
    <x v="0"/>
    <x v="0"/>
    <x v="3"/>
    <s v="Mensualidad AR MAR"/>
    <n v="210000"/>
    <x v="0"/>
    <x v="3"/>
    <x v="23"/>
    <x v="29"/>
    <x v="0"/>
    <n v="210000"/>
    <x v="0"/>
    <n v="0"/>
    <x v="0"/>
    <n v="0"/>
  </r>
  <r>
    <d v="2024-03-01T00:00:00"/>
    <x v="4"/>
    <x v="2"/>
    <x v="0"/>
    <x v="0"/>
    <x v="3"/>
    <s v="Mensualidad AR MAR"/>
    <n v="210000"/>
    <x v="0"/>
    <x v="3"/>
    <x v="22"/>
    <x v="28"/>
    <x v="0"/>
    <n v="210000"/>
    <x v="0"/>
    <n v="0"/>
    <x v="0"/>
    <n v="0"/>
  </r>
  <r>
    <d v="2024-03-01T00:00:00"/>
    <x v="4"/>
    <x v="2"/>
    <x v="0"/>
    <x v="0"/>
    <x v="3"/>
    <s v="Mensualidad FOR MAR"/>
    <n v="158000"/>
    <x v="0"/>
    <x v="3"/>
    <x v="15"/>
    <x v="20"/>
    <x v="0"/>
    <n v="158000"/>
    <x v="0"/>
    <n v="0"/>
    <x v="0"/>
    <n v="0"/>
  </r>
  <r>
    <d v="2024-03-01T00:00:00"/>
    <x v="4"/>
    <x v="2"/>
    <x v="0"/>
    <x v="4"/>
    <x v="3"/>
    <s v="Beca Hermandad (15%) MAR"/>
    <n v="52000"/>
    <x v="4"/>
    <x v="3"/>
    <x v="15"/>
    <x v="20"/>
    <x v="1"/>
    <n v="0"/>
    <x v="0"/>
    <n v="0"/>
    <x v="0"/>
    <n v="0"/>
  </r>
  <r>
    <d v="2024-03-01T00:00:00"/>
    <x v="4"/>
    <x v="2"/>
    <x v="0"/>
    <x v="0"/>
    <x v="3"/>
    <s v="Mensualidad AR MAR"/>
    <n v="210000"/>
    <x v="0"/>
    <x v="3"/>
    <x v="15"/>
    <x v="21"/>
    <x v="0"/>
    <n v="210000"/>
    <x v="0"/>
    <n v="0"/>
    <x v="0"/>
    <n v="0"/>
  </r>
  <r>
    <d v="2024-03-01T00:00:00"/>
    <x v="4"/>
    <x v="2"/>
    <x v="0"/>
    <x v="0"/>
    <x v="3"/>
    <s v="Mensualidad AR MAR"/>
    <n v="210000"/>
    <x v="0"/>
    <x v="3"/>
    <x v="12"/>
    <x v="16"/>
    <x v="0"/>
    <n v="210000"/>
    <x v="0"/>
    <n v="0"/>
    <x v="0"/>
    <n v="0"/>
  </r>
  <r>
    <d v="2024-03-01T00:00:00"/>
    <x v="4"/>
    <x v="2"/>
    <x v="0"/>
    <x v="0"/>
    <x v="3"/>
    <s v="Mensualidad AR MAR"/>
    <n v="210000"/>
    <x v="0"/>
    <x v="3"/>
    <x v="14"/>
    <x v="19"/>
    <x v="0"/>
    <n v="210000"/>
    <x v="0"/>
    <n v="0"/>
    <x v="0"/>
    <n v="0"/>
  </r>
  <r>
    <d v="2024-03-01T00:00:00"/>
    <x v="4"/>
    <x v="2"/>
    <x v="0"/>
    <x v="0"/>
    <x v="3"/>
    <s v="Mensualidad AR MAR"/>
    <n v="210000"/>
    <x v="0"/>
    <x v="3"/>
    <x v="9"/>
    <x v="10"/>
    <x v="0"/>
    <n v="210000"/>
    <x v="0"/>
    <n v="0"/>
    <x v="0"/>
    <n v="0"/>
  </r>
  <r>
    <d v="2024-03-01T00:00:00"/>
    <x v="4"/>
    <x v="2"/>
    <x v="0"/>
    <x v="0"/>
    <x v="3"/>
    <s v="Mensualidad FOR MAR"/>
    <n v="180000"/>
    <x v="0"/>
    <x v="3"/>
    <x v="37"/>
    <x v="47"/>
    <x v="0"/>
    <n v="180000"/>
    <x v="0"/>
    <n v="0"/>
    <x v="0"/>
    <n v="0"/>
  </r>
  <r>
    <d v="2024-03-01T00:00:00"/>
    <x v="4"/>
    <x v="2"/>
    <x v="0"/>
    <x v="0"/>
    <x v="22"/>
    <s v="Ficha FECNA 2024"/>
    <n v="153650"/>
    <x v="0"/>
    <x v="22"/>
    <x v="3"/>
    <x v="12"/>
    <x v="0"/>
    <n v="153650"/>
    <x v="0"/>
    <n v="0"/>
    <x v="0"/>
    <n v="0"/>
  </r>
  <r>
    <d v="2024-03-01T00:00:00"/>
    <x v="4"/>
    <x v="2"/>
    <x v="0"/>
    <x v="0"/>
    <x v="22"/>
    <s v="Ficha FECNA 2024"/>
    <n v="153650"/>
    <x v="0"/>
    <x v="22"/>
    <x v="2"/>
    <x v="2"/>
    <x v="0"/>
    <n v="153650"/>
    <x v="0"/>
    <n v="0"/>
    <x v="0"/>
    <n v="0"/>
  </r>
  <r>
    <d v="2024-03-01T00:00:00"/>
    <x v="4"/>
    <x v="2"/>
    <x v="0"/>
    <x v="0"/>
    <x v="22"/>
    <s v="Ficha FECNA 2024"/>
    <n v="13500"/>
    <x v="0"/>
    <x v="22"/>
    <x v="35"/>
    <x v="45"/>
    <x v="0"/>
    <n v="13500"/>
    <x v="0"/>
    <n v="0"/>
    <x v="0"/>
    <n v="0"/>
  </r>
  <r>
    <d v="2024-03-01T00:00:00"/>
    <x v="4"/>
    <x v="2"/>
    <x v="0"/>
    <x v="0"/>
    <x v="22"/>
    <s v="Ficha FECNA 2024"/>
    <n v="13500"/>
    <x v="0"/>
    <x v="22"/>
    <x v="21"/>
    <x v="38"/>
    <x v="0"/>
    <n v="13500"/>
    <x v="0"/>
    <n v="0"/>
    <x v="0"/>
    <n v="0"/>
  </r>
  <r>
    <d v="2024-03-01T00:00:00"/>
    <x v="4"/>
    <x v="2"/>
    <x v="0"/>
    <x v="0"/>
    <x v="22"/>
    <s v="Ficha FECNA 2024"/>
    <n v="153650"/>
    <x v="0"/>
    <x v="22"/>
    <x v="21"/>
    <x v="27"/>
    <x v="0"/>
    <n v="153650"/>
    <x v="0"/>
    <n v="0"/>
    <x v="0"/>
    <n v="0"/>
  </r>
  <r>
    <d v="2024-03-01T00:00:00"/>
    <x v="4"/>
    <x v="2"/>
    <x v="0"/>
    <x v="0"/>
    <x v="22"/>
    <s v="Ficha FECNA 2024"/>
    <n v="13500"/>
    <x v="0"/>
    <x v="22"/>
    <x v="4"/>
    <x v="11"/>
    <x v="0"/>
    <n v="13500"/>
    <x v="0"/>
    <n v="0"/>
    <x v="0"/>
    <n v="0"/>
  </r>
  <r>
    <d v="2024-03-01T00:00:00"/>
    <x v="4"/>
    <x v="2"/>
    <x v="0"/>
    <x v="0"/>
    <x v="22"/>
    <s v="Ficha FECNA 2024"/>
    <n v="153650"/>
    <x v="0"/>
    <x v="22"/>
    <x v="4"/>
    <x v="4"/>
    <x v="0"/>
    <n v="153650"/>
    <x v="0"/>
    <n v="0"/>
    <x v="0"/>
    <n v="0"/>
  </r>
  <r>
    <d v="2024-03-01T00:00:00"/>
    <x v="4"/>
    <x v="2"/>
    <x v="0"/>
    <x v="0"/>
    <x v="22"/>
    <s v="Ficha FECNA 2024"/>
    <n v="153650"/>
    <x v="0"/>
    <x v="22"/>
    <x v="25"/>
    <x v="31"/>
    <x v="0"/>
    <n v="153650"/>
    <x v="0"/>
    <n v="0"/>
    <x v="0"/>
    <n v="0"/>
  </r>
  <r>
    <d v="2024-03-01T00:00:00"/>
    <x v="4"/>
    <x v="2"/>
    <x v="0"/>
    <x v="0"/>
    <x v="22"/>
    <s v="Ficha FECNA 2024"/>
    <n v="153650"/>
    <x v="0"/>
    <x v="22"/>
    <x v="30"/>
    <x v="40"/>
    <x v="0"/>
    <n v="153650"/>
    <x v="0"/>
    <n v="0"/>
    <x v="0"/>
    <n v="0"/>
  </r>
  <r>
    <d v="2024-03-01T00:00:00"/>
    <x v="4"/>
    <x v="2"/>
    <x v="0"/>
    <x v="0"/>
    <x v="22"/>
    <s v="Ficha FECNA 2024"/>
    <n v="13500"/>
    <x v="0"/>
    <x v="22"/>
    <x v="5"/>
    <x v="5"/>
    <x v="0"/>
    <n v="13500"/>
    <x v="0"/>
    <n v="0"/>
    <x v="0"/>
    <n v="0"/>
  </r>
  <r>
    <d v="2024-03-01T00:00:00"/>
    <x v="4"/>
    <x v="2"/>
    <x v="0"/>
    <x v="0"/>
    <x v="22"/>
    <s v="Ficha FECNA 2024"/>
    <n v="13500"/>
    <x v="0"/>
    <x v="22"/>
    <x v="23"/>
    <x v="29"/>
    <x v="0"/>
    <n v="13500"/>
    <x v="0"/>
    <n v="0"/>
    <x v="0"/>
    <n v="0"/>
  </r>
  <r>
    <d v="2024-03-01T00:00:00"/>
    <x v="4"/>
    <x v="2"/>
    <x v="0"/>
    <x v="0"/>
    <x v="22"/>
    <s v="Ficha FECNA 2024"/>
    <n v="153650"/>
    <x v="0"/>
    <x v="22"/>
    <x v="22"/>
    <x v="28"/>
    <x v="0"/>
    <n v="153650"/>
    <x v="0"/>
    <n v="0"/>
    <x v="0"/>
    <n v="0"/>
  </r>
  <r>
    <d v="2024-03-01T00:00:00"/>
    <x v="4"/>
    <x v="2"/>
    <x v="0"/>
    <x v="0"/>
    <x v="22"/>
    <s v="Ficha FECNA 2024"/>
    <n v="13500"/>
    <x v="0"/>
    <x v="22"/>
    <x v="15"/>
    <x v="20"/>
    <x v="0"/>
    <n v="13500"/>
    <x v="0"/>
    <n v="0"/>
    <x v="0"/>
    <n v="0"/>
  </r>
  <r>
    <d v="2024-03-01T00:00:00"/>
    <x v="4"/>
    <x v="2"/>
    <x v="0"/>
    <x v="0"/>
    <x v="22"/>
    <s v="Ficha FECNA 2024"/>
    <n v="153650"/>
    <x v="0"/>
    <x v="22"/>
    <x v="15"/>
    <x v="21"/>
    <x v="0"/>
    <n v="153650"/>
    <x v="0"/>
    <n v="0"/>
    <x v="0"/>
    <n v="0"/>
  </r>
  <r>
    <d v="2024-03-01T00:00:00"/>
    <x v="4"/>
    <x v="2"/>
    <x v="0"/>
    <x v="0"/>
    <x v="22"/>
    <s v="Ficha FECNA 2024"/>
    <n v="153650"/>
    <x v="0"/>
    <x v="22"/>
    <x v="12"/>
    <x v="16"/>
    <x v="0"/>
    <n v="153650"/>
    <x v="0"/>
    <n v="0"/>
    <x v="0"/>
    <n v="0"/>
  </r>
  <r>
    <d v="2024-03-01T00:00:00"/>
    <x v="4"/>
    <x v="2"/>
    <x v="0"/>
    <x v="0"/>
    <x v="22"/>
    <s v="Ficha FECNA 2024"/>
    <n v="153650"/>
    <x v="0"/>
    <x v="22"/>
    <x v="14"/>
    <x v="19"/>
    <x v="0"/>
    <n v="153650"/>
    <x v="0"/>
    <n v="0"/>
    <x v="0"/>
    <n v="0"/>
  </r>
  <r>
    <d v="2024-03-01T00:00:00"/>
    <x v="4"/>
    <x v="2"/>
    <x v="0"/>
    <x v="0"/>
    <x v="22"/>
    <s v="Ficha FECNA 2024"/>
    <n v="13500"/>
    <x v="0"/>
    <x v="22"/>
    <x v="9"/>
    <x v="10"/>
    <x v="0"/>
    <n v="13500"/>
    <x v="0"/>
    <n v="0"/>
    <x v="0"/>
    <n v="0"/>
  </r>
  <r>
    <d v="2024-03-01T00:00:00"/>
    <x v="4"/>
    <x v="2"/>
    <x v="0"/>
    <x v="0"/>
    <x v="22"/>
    <s v="Ficha FECNA 2024"/>
    <n v="13500"/>
    <x v="0"/>
    <x v="22"/>
    <x v="37"/>
    <x v="47"/>
    <x v="0"/>
    <n v="13500"/>
    <x v="0"/>
    <n v="0"/>
    <x v="0"/>
    <n v="0"/>
  </r>
  <r>
    <d v="2024-03-01T00:00:00"/>
    <x v="4"/>
    <x v="2"/>
    <x v="1"/>
    <x v="0"/>
    <x v="12"/>
    <s v="Gasto Detalle Cumpleaños 2024"/>
    <n v="-160000"/>
    <x v="0"/>
    <x v="12"/>
    <x v="0"/>
    <x v="0"/>
    <x v="0"/>
    <n v="-160000"/>
    <x v="0"/>
    <n v="0"/>
    <x v="0"/>
    <n v="0"/>
  </r>
  <r>
    <d v="2024-03-15T00:00:00"/>
    <x v="4"/>
    <x v="2"/>
    <x v="0"/>
    <x v="0"/>
    <x v="22"/>
    <s v="Chequeo Infantil y Juvenil"/>
    <n v="50000"/>
    <x v="0"/>
    <x v="22"/>
    <x v="4"/>
    <x v="11"/>
    <x v="0"/>
    <n v="50000"/>
    <x v="0"/>
    <n v="0"/>
    <x v="0"/>
    <n v="0"/>
  </r>
  <r>
    <d v="2024-03-15T00:00:00"/>
    <x v="4"/>
    <x v="2"/>
    <x v="0"/>
    <x v="0"/>
    <x v="22"/>
    <s v="Chequeo Infantil y Juvenil"/>
    <n v="50000"/>
    <x v="0"/>
    <x v="22"/>
    <x v="25"/>
    <x v="31"/>
    <x v="0"/>
    <n v="50000"/>
    <x v="0"/>
    <n v="0"/>
    <x v="0"/>
    <n v="0"/>
  </r>
  <r>
    <d v="2024-03-15T00:00:00"/>
    <x v="4"/>
    <x v="2"/>
    <x v="0"/>
    <x v="0"/>
    <x v="22"/>
    <s v="Chequeo Infantil y Juvenil"/>
    <n v="50000"/>
    <x v="0"/>
    <x v="22"/>
    <x v="5"/>
    <x v="5"/>
    <x v="0"/>
    <n v="50000"/>
    <x v="0"/>
    <n v="0"/>
    <x v="0"/>
    <n v="0"/>
  </r>
  <r>
    <d v="2024-03-15T00:00:00"/>
    <x v="4"/>
    <x v="2"/>
    <x v="0"/>
    <x v="0"/>
    <x v="22"/>
    <s v="Chequeo Infantil y Juvenil"/>
    <n v="50000"/>
    <x v="0"/>
    <x v="22"/>
    <x v="23"/>
    <x v="29"/>
    <x v="0"/>
    <n v="50000"/>
    <x v="0"/>
    <n v="0"/>
    <x v="0"/>
    <n v="0"/>
  </r>
  <r>
    <d v="2024-03-15T00:00:00"/>
    <x v="4"/>
    <x v="2"/>
    <x v="0"/>
    <x v="0"/>
    <x v="22"/>
    <s v="Chequeo Infantil y Juvenil"/>
    <n v="50000"/>
    <x v="0"/>
    <x v="22"/>
    <x v="22"/>
    <x v="28"/>
    <x v="0"/>
    <n v="50000"/>
    <x v="0"/>
    <n v="0"/>
    <x v="0"/>
    <n v="0"/>
  </r>
  <r>
    <d v="2024-03-15T00:00:00"/>
    <x v="4"/>
    <x v="2"/>
    <x v="0"/>
    <x v="0"/>
    <x v="22"/>
    <s v="Chequeo Infantil y Juvenil"/>
    <n v="50000"/>
    <x v="0"/>
    <x v="22"/>
    <x v="15"/>
    <x v="20"/>
    <x v="0"/>
    <n v="50000"/>
    <x v="0"/>
    <n v="0"/>
    <x v="0"/>
    <n v="0"/>
  </r>
  <r>
    <d v="2024-03-15T00:00:00"/>
    <x v="4"/>
    <x v="2"/>
    <x v="0"/>
    <x v="0"/>
    <x v="22"/>
    <s v="Chequeo Infantil y Juvenil"/>
    <n v="50000"/>
    <x v="0"/>
    <x v="22"/>
    <x v="12"/>
    <x v="16"/>
    <x v="0"/>
    <n v="50000"/>
    <x v="0"/>
    <n v="0"/>
    <x v="0"/>
    <n v="0"/>
  </r>
  <r>
    <d v="2024-03-26T00:00:00"/>
    <x v="4"/>
    <x v="2"/>
    <x v="1"/>
    <x v="0"/>
    <x v="12"/>
    <s v="Pago Ficha Fecna 2024"/>
    <n v="-1644500"/>
    <x v="0"/>
    <x v="12"/>
    <x v="0"/>
    <x v="0"/>
    <x v="0"/>
    <n v="-1644500"/>
    <x v="0"/>
    <n v="0"/>
    <x v="0"/>
    <n v="0"/>
  </r>
  <r>
    <d v="2024-03-26T00:00:00"/>
    <x v="4"/>
    <x v="2"/>
    <x v="1"/>
    <x v="0"/>
    <x v="26"/>
    <s v="Pago CxP 2023"/>
    <n v="-1500000"/>
    <x v="0"/>
    <x v="26"/>
    <x v="0"/>
    <x v="0"/>
    <x v="0"/>
    <n v="-1500000"/>
    <x v="0"/>
    <n v="0"/>
    <x v="1"/>
    <n v="-1500000"/>
  </r>
  <r>
    <d v="2024-03-30T00:00:00"/>
    <x v="4"/>
    <x v="2"/>
    <x v="1"/>
    <x v="0"/>
    <x v="7"/>
    <s v="Pago Nomina MAR"/>
    <n v="-900000"/>
    <x v="0"/>
    <x v="7"/>
    <x v="31"/>
    <x v="41"/>
    <x v="0"/>
    <n v="-900000"/>
    <x v="0"/>
    <n v="0"/>
    <x v="0"/>
    <n v="0"/>
  </r>
  <r>
    <d v="2024-03-30T00:00:00"/>
    <x v="4"/>
    <x v="2"/>
    <x v="1"/>
    <x v="0"/>
    <x v="7"/>
    <s v="Pago Nomina MAR"/>
    <n v="-1100000"/>
    <x v="0"/>
    <x v="7"/>
    <x v="24"/>
    <x v="30"/>
    <x v="0"/>
    <n v="-1100000"/>
    <x v="0"/>
    <n v="0"/>
    <x v="0"/>
    <n v="0"/>
  </r>
  <r>
    <d v="2024-03-30T00:00:00"/>
    <x v="4"/>
    <x v="2"/>
    <x v="1"/>
    <x v="0"/>
    <x v="7"/>
    <s v="Pago Nomina MAR"/>
    <n v="-100000"/>
    <x v="0"/>
    <x v="7"/>
    <x v="15"/>
    <x v="49"/>
    <x v="0"/>
    <n v="-100000"/>
    <x v="0"/>
    <n v="0"/>
    <x v="0"/>
    <n v="0"/>
  </r>
  <r>
    <d v="2024-04-01T00:00:00"/>
    <x v="4"/>
    <x v="3"/>
    <x v="0"/>
    <x v="4"/>
    <x v="3"/>
    <s v="Beca Fundadores AR (100%) ABR"/>
    <n v="210000"/>
    <x v="4"/>
    <x v="3"/>
    <x v="2"/>
    <x v="2"/>
    <x v="1"/>
    <n v="0"/>
    <x v="0"/>
    <n v="0"/>
    <x v="0"/>
    <n v="0"/>
  </r>
  <r>
    <d v="2024-04-01T00:00:00"/>
    <x v="4"/>
    <x v="3"/>
    <x v="0"/>
    <x v="4"/>
    <x v="3"/>
    <s v="Beca Fundadores AR (100%) ABR"/>
    <n v="210000"/>
    <x v="4"/>
    <x v="3"/>
    <x v="3"/>
    <x v="3"/>
    <x v="1"/>
    <n v="0"/>
    <x v="0"/>
    <n v="0"/>
    <x v="0"/>
    <n v="0"/>
  </r>
  <r>
    <d v="2024-04-01T00:00:00"/>
    <x v="4"/>
    <x v="3"/>
    <x v="0"/>
    <x v="4"/>
    <x v="3"/>
    <s v="Beca Fundadores AR (100%) ABR"/>
    <n v="210000"/>
    <x v="4"/>
    <x v="3"/>
    <x v="3"/>
    <x v="12"/>
    <x v="1"/>
    <n v="0"/>
    <x v="0"/>
    <n v="0"/>
    <x v="0"/>
    <n v="0"/>
  </r>
  <r>
    <d v="2024-04-01T00:00:00"/>
    <x v="4"/>
    <x v="3"/>
    <x v="0"/>
    <x v="4"/>
    <x v="3"/>
    <s v="Beca Fundadores AR (100%) ABR"/>
    <n v="210000"/>
    <x v="4"/>
    <x v="3"/>
    <x v="5"/>
    <x v="26"/>
    <x v="1"/>
    <n v="0"/>
    <x v="0"/>
    <n v="0"/>
    <x v="0"/>
    <n v="0"/>
  </r>
  <r>
    <d v="2024-04-01T00:00:00"/>
    <x v="4"/>
    <x v="3"/>
    <x v="0"/>
    <x v="4"/>
    <x v="3"/>
    <s v="Beca Fundadores AR (100%) ABR"/>
    <n v="210000"/>
    <x v="4"/>
    <x v="3"/>
    <x v="5"/>
    <x v="5"/>
    <x v="1"/>
    <n v="0"/>
    <x v="0"/>
    <n v="0"/>
    <x v="0"/>
    <n v="0"/>
  </r>
  <r>
    <d v="2024-04-01T00:00:00"/>
    <x v="4"/>
    <x v="3"/>
    <x v="0"/>
    <x v="4"/>
    <x v="3"/>
    <s v="Beca Fundadores AR (100%) ABR"/>
    <n v="210000"/>
    <x v="4"/>
    <x v="3"/>
    <x v="5"/>
    <x v="8"/>
    <x v="1"/>
    <n v="0"/>
    <x v="0"/>
    <n v="0"/>
    <x v="0"/>
    <n v="0"/>
  </r>
  <r>
    <d v="2024-04-01T00:00:00"/>
    <x v="4"/>
    <x v="3"/>
    <x v="0"/>
    <x v="0"/>
    <x v="3"/>
    <s v="Mensualidad FOR ABR"/>
    <n v="160000"/>
    <x v="0"/>
    <x v="3"/>
    <x v="35"/>
    <x v="45"/>
    <x v="0"/>
    <n v="160000"/>
    <x v="0"/>
    <n v="0"/>
    <x v="0"/>
    <n v="0"/>
  </r>
  <r>
    <d v="2024-04-01T00:00:00"/>
    <x v="4"/>
    <x v="3"/>
    <x v="0"/>
    <x v="0"/>
    <x v="3"/>
    <s v="Mensualidad FOR ABR"/>
    <n v="135000"/>
    <x v="0"/>
    <x v="3"/>
    <x v="21"/>
    <x v="38"/>
    <x v="0"/>
    <n v="135000"/>
    <x v="0"/>
    <n v="0"/>
    <x v="0"/>
    <n v="0"/>
  </r>
  <r>
    <d v="2024-04-01T00:00:00"/>
    <x v="4"/>
    <x v="3"/>
    <x v="0"/>
    <x v="4"/>
    <x v="3"/>
    <s v="Beca Hermandad (15%) ABR"/>
    <n v="25000"/>
    <x v="4"/>
    <x v="3"/>
    <x v="21"/>
    <x v="38"/>
    <x v="1"/>
    <n v="0"/>
    <x v="0"/>
    <n v="0"/>
    <x v="0"/>
    <n v="0"/>
  </r>
  <r>
    <d v="2024-04-01T00:00:00"/>
    <x v="4"/>
    <x v="3"/>
    <x v="0"/>
    <x v="0"/>
    <x v="3"/>
    <s v="Mensualidad AR ABR"/>
    <n v="210000"/>
    <x v="0"/>
    <x v="3"/>
    <x v="21"/>
    <x v="27"/>
    <x v="0"/>
    <n v="210000"/>
    <x v="0"/>
    <n v="0"/>
    <x v="0"/>
    <n v="0"/>
  </r>
  <r>
    <d v="2024-04-01T00:00:00"/>
    <x v="4"/>
    <x v="3"/>
    <x v="0"/>
    <x v="0"/>
    <x v="3"/>
    <s v="Mensualidad AR ABR"/>
    <n v="158000"/>
    <x v="0"/>
    <x v="3"/>
    <x v="4"/>
    <x v="11"/>
    <x v="0"/>
    <n v="158000"/>
    <x v="0"/>
    <n v="0"/>
    <x v="0"/>
    <n v="0"/>
  </r>
  <r>
    <d v="2024-04-01T00:00:00"/>
    <x v="4"/>
    <x v="3"/>
    <x v="0"/>
    <x v="4"/>
    <x v="3"/>
    <s v="Beca Hermandad (15%) ABR"/>
    <n v="52000"/>
    <x v="4"/>
    <x v="3"/>
    <x v="4"/>
    <x v="11"/>
    <x v="1"/>
    <n v="0"/>
    <x v="0"/>
    <n v="0"/>
    <x v="0"/>
    <n v="0"/>
  </r>
  <r>
    <d v="2024-04-01T00:00:00"/>
    <x v="4"/>
    <x v="3"/>
    <x v="0"/>
    <x v="0"/>
    <x v="3"/>
    <s v="Mensualidad AR ABR"/>
    <n v="210000"/>
    <x v="0"/>
    <x v="3"/>
    <x v="4"/>
    <x v="4"/>
    <x v="0"/>
    <n v="210000"/>
    <x v="0"/>
    <n v="0"/>
    <x v="0"/>
    <n v="0"/>
  </r>
  <r>
    <d v="2024-04-01T00:00:00"/>
    <x v="4"/>
    <x v="3"/>
    <x v="0"/>
    <x v="0"/>
    <x v="3"/>
    <s v="Mensualidad AR ABR"/>
    <n v="210000"/>
    <x v="0"/>
    <x v="3"/>
    <x v="25"/>
    <x v="31"/>
    <x v="0"/>
    <n v="210000"/>
    <x v="0"/>
    <n v="0"/>
    <x v="0"/>
    <n v="0"/>
  </r>
  <r>
    <d v="2024-04-01T00:00:00"/>
    <x v="4"/>
    <x v="3"/>
    <x v="0"/>
    <x v="3"/>
    <x v="3"/>
    <s v="Mensualidad AR ABR"/>
    <n v="210000"/>
    <x v="3"/>
    <x v="3"/>
    <x v="30"/>
    <x v="40"/>
    <x v="1"/>
    <n v="0"/>
    <x v="1"/>
    <n v="210000"/>
    <x v="0"/>
    <n v="0"/>
  </r>
  <r>
    <d v="2024-04-01T00:00:00"/>
    <x v="4"/>
    <x v="3"/>
    <x v="0"/>
    <x v="0"/>
    <x v="3"/>
    <s v="Mensualidad AR ABR"/>
    <n v="210000"/>
    <x v="0"/>
    <x v="3"/>
    <x v="23"/>
    <x v="29"/>
    <x v="0"/>
    <n v="210000"/>
    <x v="0"/>
    <n v="0"/>
    <x v="0"/>
    <n v="0"/>
  </r>
  <r>
    <d v="2024-04-01T00:00:00"/>
    <x v="4"/>
    <x v="3"/>
    <x v="0"/>
    <x v="0"/>
    <x v="3"/>
    <s v="Mensualidad AR ABR"/>
    <n v="210000"/>
    <x v="0"/>
    <x v="3"/>
    <x v="22"/>
    <x v="28"/>
    <x v="0"/>
    <n v="210000"/>
    <x v="0"/>
    <n v="0"/>
    <x v="0"/>
    <n v="0"/>
  </r>
  <r>
    <d v="2024-04-01T00:00:00"/>
    <x v="4"/>
    <x v="3"/>
    <x v="0"/>
    <x v="0"/>
    <x v="3"/>
    <s v="Mensualidad FOR ABR"/>
    <n v="158000"/>
    <x v="0"/>
    <x v="3"/>
    <x v="15"/>
    <x v="20"/>
    <x v="0"/>
    <n v="158000"/>
    <x v="0"/>
    <n v="0"/>
    <x v="0"/>
    <n v="0"/>
  </r>
  <r>
    <d v="2024-04-01T00:00:00"/>
    <x v="4"/>
    <x v="3"/>
    <x v="0"/>
    <x v="4"/>
    <x v="3"/>
    <s v="Beca Hermandad (15%) ABR"/>
    <n v="52000"/>
    <x v="4"/>
    <x v="3"/>
    <x v="15"/>
    <x v="20"/>
    <x v="1"/>
    <n v="0"/>
    <x v="0"/>
    <n v="0"/>
    <x v="0"/>
    <n v="0"/>
  </r>
  <r>
    <d v="2024-04-01T00:00:00"/>
    <x v="4"/>
    <x v="3"/>
    <x v="0"/>
    <x v="0"/>
    <x v="3"/>
    <s v="Mensualidad AR ABR"/>
    <n v="210000"/>
    <x v="0"/>
    <x v="3"/>
    <x v="15"/>
    <x v="21"/>
    <x v="0"/>
    <n v="210000"/>
    <x v="0"/>
    <n v="0"/>
    <x v="0"/>
    <n v="0"/>
  </r>
  <r>
    <d v="2024-04-01T00:00:00"/>
    <x v="4"/>
    <x v="3"/>
    <x v="0"/>
    <x v="0"/>
    <x v="3"/>
    <s v="Mensualidad AR ABR"/>
    <n v="210000"/>
    <x v="0"/>
    <x v="3"/>
    <x v="12"/>
    <x v="16"/>
    <x v="0"/>
    <n v="210000"/>
    <x v="0"/>
    <n v="0"/>
    <x v="0"/>
    <n v="0"/>
  </r>
  <r>
    <d v="2024-04-01T00:00:00"/>
    <x v="4"/>
    <x v="3"/>
    <x v="0"/>
    <x v="0"/>
    <x v="3"/>
    <s v="Mensualidad AR ABR"/>
    <n v="210000"/>
    <x v="0"/>
    <x v="3"/>
    <x v="14"/>
    <x v="19"/>
    <x v="0"/>
    <n v="210000"/>
    <x v="0"/>
    <n v="0"/>
    <x v="0"/>
    <n v="0"/>
  </r>
  <r>
    <d v="2024-04-01T00:00:00"/>
    <x v="4"/>
    <x v="3"/>
    <x v="0"/>
    <x v="0"/>
    <x v="3"/>
    <s v="Mensualidad AR ABR"/>
    <n v="210000"/>
    <x v="0"/>
    <x v="3"/>
    <x v="9"/>
    <x v="10"/>
    <x v="0"/>
    <n v="210000"/>
    <x v="0"/>
    <n v="0"/>
    <x v="0"/>
    <n v="0"/>
  </r>
  <r>
    <d v="2024-04-01T00:00:00"/>
    <x v="4"/>
    <x v="3"/>
    <x v="0"/>
    <x v="0"/>
    <x v="3"/>
    <s v="Mensualidad FOR ABR"/>
    <n v="180000"/>
    <x v="0"/>
    <x v="3"/>
    <x v="37"/>
    <x v="47"/>
    <x v="0"/>
    <n v="180000"/>
    <x v="0"/>
    <n v="0"/>
    <x v="0"/>
    <n v="0"/>
  </r>
  <r>
    <d v="2024-04-15T00:00:00"/>
    <x v="4"/>
    <x v="3"/>
    <x v="1"/>
    <x v="0"/>
    <x v="21"/>
    <s v="Inscripcion InterClubes Juvenil 2024"/>
    <n v="-197000"/>
    <x v="0"/>
    <x v="21"/>
    <x v="0"/>
    <x v="0"/>
    <x v="0"/>
    <n v="-197000"/>
    <x v="0"/>
    <n v="0"/>
    <x v="0"/>
    <n v="0"/>
  </r>
  <r>
    <d v="2024-04-15T00:00:00"/>
    <x v="4"/>
    <x v="3"/>
    <x v="0"/>
    <x v="0"/>
    <x v="22"/>
    <s v="Pago Pruebas InterClubes Juvenil 2024"/>
    <n v="148000"/>
    <x v="0"/>
    <x v="22"/>
    <x v="4"/>
    <x v="4"/>
    <x v="0"/>
    <n v="148000"/>
    <x v="0"/>
    <n v="0"/>
    <x v="0"/>
    <n v="0"/>
  </r>
  <r>
    <d v="2024-04-15T00:00:00"/>
    <x v="4"/>
    <x v="3"/>
    <x v="0"/>
    <x v="0"/>
    <x v="22"/>
    <s v="Pago Pruebas InterClubes Juvenil 2024"/>
    <n v="148000"/>
    <x v="0"/>
    <x v="22"/>
    <x v="25"/>
    <x v="31"/>
    <x v="0"/>
    <n v="148000"/>
    <x v="0"/>
    <n v="0"/>
    <x v="0"/>
    <n v="0"/>
  </r>
  <r>
    <d v="2024-04-15T00:00:00"/>
    <x v="4"/>
    <x v="3"/>
    <x v="0"/>
    <x v="0"/>
    <x v="22"/>
    <s v="Pago Pruebas InterClubes Juvenil 2024"/>
    <n v="148000"/>
    <x v="0"/>
    <x v="22"/>
    <x v="3"/>
    <x v="12"/>
    <x v="0"/>
    <n v="148000"/>
    <x v="0"/>
    <n v="0"/>
    <x v="0"/>
    <n v="0"/>
  </r>
  <r>
    <d v="2024-04-15T00:00:00"/>
    <x v="4"/>
    <x v="3"/>
    <x v="0"/>
    <x v="0"/>
    <x v="22"/>
    <s v="Pago Pruebas InterClubes Juvenil 2024"/>
    <n v="96000"/>
    <x v="0"/>
    <x v="22"/>
    <x v="14"/>
    <x v="19"/>
    <x v="0"/>
    <n v="96000"/>
    <x v="0"/>
    <n v="0"/>
    <x v="0"/>
    <n v="0"/>
  </r>
  <r>
    <d v="2024-04-15T00:00:00"/>
    <x v="4"/>
    <x v="3"/>
    <x v="0"/>
    <x v="0"/>
    <x v="22"/>
    <s v="Pago Pruebas InterClubes Juvenil 2024"/>
    <n v="48000"/>
    <x v="0"/>
    <x v="22"/>
    <x v="15"/>
    <x v="21"/>
    <x v="0"/>
    <n v="48000"/>
    <x v="0"/>
    <n v="0"/>
    <x v="0"/>
    <n v="0"/>
  </r>
  <r>
    <d v="2024-04-15T00:00:00"/>
    <x v="4"/>
    <x v="3"/>
    <x v="1"/>
    <x v="0"/>
    <x v="21"/>
    <s v="Refrigerio InterClubes Juvenil 2024"/>
    <n v="-504000"/>
    <x v="0"/>
    <x v="21"/>
    <x v="0"/>
    <x v="0"/>
    <x v="0"/>
    <n v="-504000"/>
    <x v="0"/>
    <n v="0"/>
    <x v="0"/>
    <n v="0"/>
  </r>
  <r>
    <d v="2024-04-30T00:00:00"/>
    <x v="4"/>
    <x v="3"/>
    <x v="1"/>
    <x v="0"/>
    <x v="7"/>
    <s v="Pago Nomina ABR"/>
    <n v="-900000"/>
    <x v="0"/>
    <x v="7"/>
    <x v="31"/>
    <x v="41"/>
    <x v="0"/>
    <n v="-900000"/>
    <x v="0"/>
    <n v="0"/>
    <x v="0"/>
    <n v="0"/>
  </r>
  <r>
    <d v="2024-04-30T00:00:00"/>
    <x v="4"/>
    <x v="3"/>
    <x v="1"/>
    <x v="0"/>
    <x v="7"/>
    <s v="Pago Nomina ABR"/>
    <n v="-1100000"/>
    <x v="0"/>
    <x v="7"/>
    <x v="24"/>
    <x v="30"/>
    <x v="0"/>
    <n v="-1100000"/>
    <x v="0"/>
    <n v="0"/>
    <x v="0"/>
    <n v="0"/>
  </r>
  <r>
    <d v="2024-04-30T00:00:00"/>
    <x v="4"/>
    <x v="3"/>
    <x v="1"/>
    <x v="0"/>
    <x v="7"/>
    <s v="Pago Nomina ABR"/>
    <n v="-100000"/>
    <x v="0"/>
    <x v="7"/>
    <x v="15"/>
    <x v="49"/>
    <x v="0"/>
    <n v="-100000"/>
    <x v="0"/>
    <n v="0"/>
    <x v="0"/>
    <n v="0"/>
  </r>
  <r>
    <d v="2024-05-02T00:00:00"/>
    <x v="4"/>
    <x v="4"/>
    <x v="0"/>
    <x v="4"/>
    <x v="3"/>
    <s v="Beca Fundadores AR (100%) MAY"/>
    <n v="210000"/>
    <x v="4"/>
    <x v="3"/>
    <x v="2"/>
    <x v="2"/>
    <x v="1"/>
    <n v="0"/>
    <x v="0"/>
    <n v="0"/>
    <x v="0"/>
    <n v="0"/>
  </r>
  <r>
    <d v="2024-05-02T00:00:00"/>
    <x v="4"/>
    <x v="4"/>
    <x v="0"/>
    <x v="4"/>
    <x v="3"/>
    <s v="Beca Fundadores AR (100%) MAY"/>
    <n v="210000"/>
    <x v="4"/>
    <x v="3"/>
    <x v="3"/>
    <x v="3"/>
    <x v="1"/>
    <n v="0"/>
    <x v="0"/>
    <n v="0"/>
    <x v="0"/>
    <n v="0"/>
  </r>
  <r>
    <d v="2024-05-02T00:00:00"/>
    <x v="4"/>
    <x v="4"/>
    <x v="0"/>
    <x v="4"/>
    <x v="3"/>
    <s v="Beca Fundadores AR (100%) MAY"/>
    <n v="210000"/>
    <x v="4"/>
    <x v="3"/>
    <x v="3"/>
    <x v="12"/>
    <x v="1"/>
    <n v="0"/>
    <x v="0"/>
    <n v="0"/>
    <x v="0"/>
    <n v="0"/>
  </r>
  <r>
    <d v="2024-05-02T00:00:00"/>
    <x v="4"/>
    <x v="4"/>
    <x v="0"/>
    <x v="4"/>
    <x v="3"/>
    <s v="Beca Fundadores AR (100%) MAY"/>
    <n v="210000"/>
    <x v="4"/>
    <x v="3"/>
    <x v="5"/>
    <x v="26"/>
    <x v="1"/>
    <n v="0"/>
    <x v="0"/>
    <n v="0"/>
    <x v="0"/>
    <n v="0"/>
  </r>
  <r>
    <d v="2024-05-02T00:00:00"/>
    <x v="4"/>
    <x v="4"/>
    <x v="0"/>
    <x v="4"/>
    <x v="3"/>
    <s v="Beca Fundadores AR (100%) MAY"/>
    <n v="210000"/>
    <x v="4"/>
    <x v="3"/>
    <x v="5"/>
    <x v="5"/>
    <x v="1"/>
    <n v="0"/>
    <x v="0"/>
    <n v="0"/>
    <x v="0"/>
    <n v="0"/>
  </r>
  <r>
    <d v="2024-05-02T00:00:00"/>
    <x v="4"/>
    <x v="4"/>
    <x v="0"/>
    <x v="4"/>
    <x v="3"/>
    <s v="Beca Fundadores AR (100%) MAY"/>
    <n v="210000"/>
    <x v="4"/>
    <x v="3"/>
    <x v="5"/>
    <x v="8"/>
    <x v="1"/>
    <n v="0"/>
    <x v="0"/>
    <n v="0"/>
    <x v="0"/>
    <n v="0"/>
  </r>
  <r>
    <d v="2024-05-02T00:00:00"/>
    <x v="4"/>
    <x v="4"/>
    <x v="0"/>
    <x v="0"/>
    <x v="3"/>
    <s v="Mensualidad FOR MAY"/>
    <n v="160000"/>
    <x v="0"/>
    <x v="3"/>
    <x v="35"/>
    <x v="45"/>
    <x v="0"/>
    <n v="160000"/>
    <x v="0"/>
    <n v="0"/>
    <x v="0"/>
    <n v="0"/>
  </r>
  <r>
    <d v="2024-05-02T00:00:00"/>
    <x v="4"/>
    <x v="4"/>
    <x v="0"/>
    <x v="0"/>
    <x v="3"/>
    <s v="Mensualidad FOR MAY"/>
    <n v="135000"/>
    <x v="0"/>
    <x v="3"/>
    <x v="21"/>
    <x v="38"/>
    <x v="0"/>
    <n v="135000"/>
    <x v="0"/>
    <n v="0"/>
    <x v="0"/>
    <n v="0"/>
  </r>
  <r>
    <d v="2024-05-02T00:00:00"/>
    <x v="4"/>
    <x v="4"/>
    <x v="0"/>
    <x v="4"/>
    <x v="3"/>
    <s v="Beca Hermandad (15%) MAY"/>
    <n v="25000"/>
    <x v="4"/>
    <x v="3"/>
    <x v="21"/>
    <x v="38"/>
    <x v="1"/>
    <n v="0"/>
    <x v="0"/>
    <n v="0"/>
    <x v="0"/>
    <n v="0"/>
  </r>
  <r>
    <d v="2024-05-02T00:00:00"/>
    <x v="4"/>
    <x v="4"/>
    <x v="0"/>
    <x v="0"/>
    <x v="3"/>
    <s v="Mensualidad AR MAY"/>
    <n v="210000"/>
    <x v="0"/>
    <x v="3"/>
    <x v="21"/>
    <x v="27"/>
    <x v="0"/>
    <n v="210000"/>
    <x v="0"/>
    <n v="0"/>
    <x v="0"/>
    <n v="0"/>
  </r>
  <r>
    <d v="2024-05-02T00:00:00"/>
    <x v="4"/>
    <x v="4"/>
    <x v="0"/>
    <x v="0"/>
    <x v="3"/>
    <s v="Mensualidad AR MAY"/>
    <n v="158000"/>
    <x v="0"/>
    <x v="3"/>
    <x v="4"/>
    <x v="11"/>
    <x v="0"/>
    <n v="158000"/>
    <x v="0"/>
    <n v="0"/>
    <x v="0"/>
    <n v="0"/>
  </r>
  <r>
    <d v="2024-05-02T00:00:00"/>
    <x v="4"/>
    <x v="4"/>
    <x v="0"/>
    <x v="4"/>
    <x v="3"/>
    <s v="Beca Hermandad (15%) MAY"/>
    <n v="52000"/>
    <x v="4"/>
    <x v="3"/>
    <x v="4"/>
    <x v="11"/>
    <x v="1"/>
    <n v="0"/>
    <x v="0"/>
    <n v="0"/>
    <x v="0"/>
    <n v="0"/>
  </r>
  <r>
    <d v="2024-05-02T00:00:00"/>
    <x v="4"/>
    <x v="4"/>
    <x v="0"/>
    <x v="0"/>
    <x v="3"/>
    <s v="Mensualidad AR MAY"/>
    <n v="210000"/>
    <x v="0"/>
    <x v="3"/>
    <x v="4"/>
    <x v="4"/>
    <x v="0"/>
    <n v="210000"/>
    <x v="0"/>
    <n v="0"/>
    <x v="0"/>
    <n v="0"/>
  </r>
  <r>
    <d v="2024-05-02T00:00:00"/>
    <x v="4"/>
    <x v="4"/>
    <x v="0"/>
    <x v="0"/>
    <x v="3"/>
    <s v="Mensualidad AR MAY"/>
    <n v="210000"/>
    <x v="0"/>
    <x v="3"/>
    <x v="25"/>
    <x v="31"/>
    <x v="0"/>
    <n v="210000"/>
    <x v="0"/>
    <n v="0"/>
    <x v="0"/>
    <n v="0"/>
  </r>
  <r>
    <d v="2024-05-02T00:00:00"/>
    <x v="4"/>
    <x v="4"/>
    <x v="0"/>
    <x v="3"/>
    <x v="3"/>
    <s v="Mensualidad AR MAY"/>
    <n v="210000"/>
    <x v="3"/>
    <x v="3"/>
    <x v="30"/>
    <x v="40"/>
    <x v="1"/>
    <n v="0"/>
    <x v="1"/>
    <n v="210000"/>
    <x v="0"/>
    <n v="0"/>
  </r>
  <r>
    <d v="2024-05-02T00:00:00"/>
    <x v="4"/>
    <x v="4"/>
    <x v="0"/>
    <x v="0"/>
    <x v="3"/>
    <s v="Mensualidad AR MAY"/>
    <n v="210000"/>
    <x v="0"/>
    <x v="3"/>
    <x v="23"/>
    <x v="29"/>
    <x v="0"/>
    <n v="210000"/>
    <x v="0"/>
    <n v="0"/>
    <x v="0"/>
    <n v="0"/>
  </r>
  <r>
    <d v="2024-05-02T00:00:00"/>
    <x v="4"/>
    <x v="4"/>
    <x v="0"/>
    <x v="0"/>
    <x v="3"/>
    <s v="Mensualidad AR MAY"/>
    <n v="210000"/>
    <x v="0"/>
    <x v="3"/>
    <x v="22"/>
    <x v="28"/>
    <x v="0"/>
    <n v="210000"/>
    <x v="0"/>
    <n v="0"/>
    <x v="0"/>
    <n v="0"/>
  </r>
  <r>
    <d v="2024-05-02T00:00:00"/>
    <x v="4"/>
    <x v="4"/>
    <x v="0"/>
    <x v="0"/>
    <x v="3"/>
    <s v="Mensualidad FOR MAY"/>
    <n v="158000"/>
    <x v="0"/>
    <x v="3"/>
    <x v="15"/>
    <x v="20"/>
    <x v="0"/>
    <n v="158000"/>
    <x v="0"/>
    <n v="0"/>
    <x v="0"/>
    <n v="0"/>
  </r>
  <r>
    <d v="2024-05-02T00:00:00"/>
    <x v="4"/>
    <x v="4"/>
    <x v="0"/>
    <x v="4"/>
    <x v="3"/>
    <s v="Beca Hermandad (15%) MAY"/>
    <n v="52000"/>
    <x v="4"/>
    <x v="3"/>
    <x v="15"/>
    <x v="20"/>
    <x v="1"/>
    <n v="0"/>
    <x v="0"/>
    <n v="0"/>
    <x v="0"/>
    <n v="0"/>
  </r>
  <r>
    <d v="2024-05-02T00:00:00"/>
    <x v="4"/>
    <x v="4"/>
    <x v="0"/>
    <x v="0"/>
    <x v="3"/>
    <s v="Mensualidad AR MAY"/>
    <n v="210000"/>
    <x v="0"/>
    <x v="3"/>
    <x v="15"/>
    <x v="21"/>
    <x v="0"/>
    <n v="210000"/>
    <x v="0"/>
    <n v="0"/>
    <x v="0"/>
    <n v="0"/>
  </r>
  <r>
    <d v="2024-05-02T00:00:00"/>
    <x v="4"/>
    <x v="4"/>
    <x v="0"/>
    <x v="0"/>
    <x v="3"/>
    <s v="Mensualidad AR MAY"/>
    <n v="210000"/>
    <x v="0"/>
    <x v="3"/>
    <x v="12"/>
    <x v="16"/>
    <x v="0"/>
    <n v="210000"/>
    <x v="0"/>
    <n v="0"/>
    <x v="0"/>
    <n v="0"/>
  </r>
  <r>
    <d v="2024-05-02T00:00:00"/>
    <x v="4"/>
    <x v="4"/>
    <x v="0"/>
    <x v="0"/>
    <x v="3"/>
    <s v="Mensualidad AR MAY"/>
    <n v="210000"/>
    <x v="0"/>
    <x v="3"/>
    <x v="14"/>
    <x v="19"/>
    <x v="0"/>
    <n v="210000"/>
    <x v="0"/>
    <n v="0"/>
    <x v="0"/>
    <n v="0"/>
  </r>
  <r>
    <d v="2024-05-02T00:00:00"/>
    <x v="4"/>
    <x v="4"/>
    <x v="0"/>
    <x v="0"/>
    <x v="3"/>
    <s v="Mensualidad AR MAY"/>
    <n v="210000"/>
    <x v="0"/>
    <x v="3"/>
    <x v="9"/>
    <x v="10"/>
    <x v="0"/>
    <n v="210000"/>
    <x v="0"/>
    <n v="0"/>
    <x v="0"/>
    <n v="0"/>
  </r>
  <r>
    <d v="2024-05-02T00:00:00"/>
    <x v="4"/>
    <x v="4"/>
    <x v="0"/>
    <x v="0"/>
    <x v="3"/>
    <s v="Mensualidad FOR MAY"/>
    <n v="180000"/>
    <x v="0"/>
    <x v="3"/>
    <x v="37"/>
    <x v="47"/>
    <x v="0"/>
    <n v="180000"/>
    <x v="0"/>
    <n v="0"/>
    <x v="0"/>
    <n v="0"/>
  </r>
  <r>
    <d v="2024-05-02T00:00:00"/>
    <x v="4"/>
    <x v="4"/>
    <x v="0"/>
    <x v="0"/>
    <x v="4"/>
    <s v="Matricula 2024 (75%)"/>
    <n v="98000"/>
    <x v="0"/>
    <x v="4"/>
    <x v="39"/>
    <x v="50"/>
    <x v="0"/>
    <n v="98000"/>
    <x v="0"/>
    <n v="0"/>
    <x v="0"/>
    <n v="0"/>
  </r>
  <r>
    <d v="2024-05-02T00:00:00"/>
    <x v="4"/>
    <x v="4"/>
    <x v="0"/>
    <x v="0"/>
    <x v="3"/>
    <s v="Mensualidad AR MAY"/>
    <n v="210000"/>
    <x v="0"/>
    <x v="3"/>
    <x v="39"/>
    <x v="50"/>
    <x v="0"/>
    <n v="210000"/>
    <x v="0"/>
    <n v="0"/>
    <x v="0"/>
    <n v="0"/>
  </r>
  <r>
    <d v="2024-05-02T00:00:00"/>
    <x v="4"/>
    <x v="4"/>
    <x v="0"/>
    <x v="0"/>
    <x v="22"/>
    <s v="Ficha FECNA 2024"/>
    <n v="13500"/>
    <x v="0"/>
    <x v="22"/>
    <x v="39"/>
    <x v="50"/>
    <x v="0"/>
    <n v="13500"/>
    <x v="0"/>
    <n v="0"/>
    <x v="0"/>
    <n v="0"/>
  </r>
  <r>
    <d v="2024-05-02T00:00:00"/>
    <x v="4"/>
    <x v="4"/>
    <x v="1"/>
    <x v="0"/>
    <x v="18"/>
    <s v="Pago Declaracion Renta 2024"/>
    <n v="-200000"/>
    <x v="0"/>
    <x v="18"/>
    <x v="0"/>
    <x v="0"/>
    <x v="0"/>
    <n v="-200000"/>
    <x v="0"/>
    <n v="0"/>
    <x v="0"/>
    <n v="0"/>
  </r>
  <r>
    <d v="2024-05-02T00:00:00"/>
    <x v="4"/>
    <x v="4"/>
    <x v="0"/>
    <x v="0"/>
    <x v="4"/>
    <s v="Matricula 2024 (75%)"/>
    <n v="98000"/>
    <x v="0"/>
    <x v="4"/>
    <x v="40"/>
    <x v="51"/>
    <x v="0"/>
    <n v="98000"/>
    <x v="0"/>
    <n v="0"/>
    <x v="0"/>
    <n v="0"/>
  </r>
  <r>
    <d v="2024-05-02T00:00:00"/>
    <x v="4"/>
    <x v="4"/>
    <x v="0"/>
    <x v="0"/>
    <x v="3"/>
    <s v="Mensualidad FOR MAY"/>
    <n v="180000"/>
    <x v="0"/>
    <x v="3"/>
    <x v="40"/>
    <x v="51"/>
    <x v="0"/>
    <n v="180000"/>
    <x v="0"/>
    <n v="0"/>
    <x v="0"/>
    <n v="0"/>
  </r>
  <r>
    <d v="2024-05-02T00:00:00"/>
    <x v="4"/>
    <x v="4"/>
    <x v="0"/>
    <x v="0"/>
    <x v="22"/>
    <s v="Ficha FECNA 2024"/>
    <n v="13500"/>
    <x v="0"/>
    <x v="22"/>
    <x v="40"/>
    <x v="51"/>
    <x v="0"/>
    <n v="13500"/>
    <x v="0"/>
    <n v="0"/>
    <x v="0"/>
    <n v="0"/>
  </r>
  <r>
    <d v="2024-05-02T00:00:00"/>
    <x v="4"/>
    <x v="4"/>
    <x v="0"/>
    <x v="0"/>
    <x v="4"/>
    <s v="Matricula 2024 (75%)"/>
    <n v="98000"/>
    <x v="0"/>
    <x v="4"/>
    <x v="41"/>
    <x v="52"/>
    <x v="0"/>
    <n v="98000"/>
    <x v="0"/>
    <n v="0"/>
    <x v="0"/>
    <n v="0"/>
  </r>
  <r>
    <d v="2024-05-02T00:00:00"/>
    <x v="4"/>
    <x v="4"/>
    <x v="0"/>
    <x v="0"/>
    <x v="3"/>
    <s v="Mensualidad FOR MAY"/>
    <n v="180000"/>
    <x v="0"/>
    <x v="3"/>
    <x v="41"/>
    <x v="52"/>
    <x v="0"/>
    <n v="180000"/>
    <x v="0"/>
    <n v="0"/>
    <x v="0"/>
    <n v="0"/>
  </r>
  <r>
    <d v="2024-05-02T00:00:00"/>
    <x v="4"/>
    <x v="4"/>
    <x v="0"/>
    <x v="0"/>
    <x v="22"/>
    <s v="Ficha FECNA 2024"/>
    <n v="13500"/>
    <x v="0"/>
    <x v="22"/>
    <x v="41"/>
    <x v="52"/>
    <x v="0"/>
    <n v="13500"/>
    <x v="0"/>
    <n v="0"/>
    <x v="0"/>
    <n v="0"/>
  </r>
  <r>
    <d v="2024-05-02T00:00:00"/>
    <x v="4"/>
    <x v="4"/>
    <x v="0"/>
    <x v="0"/>
    <x v="4"/>
    <s v="Matricula 2024 (75%)"/>
    <n v="98000"/>
    <x v="0"/>
    <x v="4"/>
    <x v="42"/>
    <x v="53"/>
    <x v="0"/>
    <n v="98000"/>
    <x v="0"/>
    <n v="0"/>
    <x v="0"/>
    <n v="0"/>
  </r>
  <r>
    <d v="2024-05-02T00:00:00"/>
    <x v="4"/>
    <x v="4"/>
    <x v="0"/>
    <x v="0"/>
    <x v="3"/>
    <s v="Mensualidad FOR MAY"/>
    <n v="180000"/>
    <x v="0"/>
    <x v="3"/>
    <x v="42"/>
    <x v="53"/>
    <x v="0"/>
    <n v="180000"/>
    <x v="0"/>
    <n v="0"/>
    <x v="0"/>
    <n v="0"/>
  </r>
  <r>
    <d v="2024-05-02T00:00:00"/>
    <x v="4"/>
    <x v="4"/>
    <x v="0"/>
    <x v="0"/>
    <x v="22"/>
    <s v="Ficha FECNA 2024"/>
    <n v="13500"/>
    <x v="0"/>
    <x v="22"/>
    <x v="42"/>
    <x v="53"/>
    <x v="0"/>
    <n v="13500"/>
    <x v="0"/>
    <n v="0"/>
    <x v="0"/>
    <n v="0"/>
  </r>
  <r>
    <d v="2024-05-02T00:00:00"/>
    <x v="4"/>
    <x v="4"/>
    <x v="0"/>
    <x v="0"/>
    <x v="4"/>
    <s v="Matricula 2024 (75%)"/>
    <n v="98000"/>
    <x v="0"/>
    <x v="4"/>
    <x v="43"/>
    <x v="54"/>
    <x v="0"/>
    <n v="98000"/>
    <x v="0"/>
    <n v="0"/>
    <x v="0"/>
    <n v="0"/>
  </r>
  <r>
    <d v="2024-05-02T00:00:00"/>
    <x v="4"/>
    <x v="4"/>
    <x v="0"/>
    <x v="0"/>
    <x v="3"/>
    <s v="Mensualidad FOR MAY"/>
    <n v="180000"/>
    <x v="0"/>
    <x v="3"/>
    <x v="43"/>
    <x v="54"/>
    <x v="0"/>
    <n v="180000"/>
    <x v="0"/>
    <n v="0"/>
    <x v="0"/>
    <n v="0"/>
  </r>
  <r>
    <d v="2024-05-02T00:00:00"/>
    <x v="4"/>
    <x v="4"/>
    <x v="0"/>
    <x v="0"/>
    <x v="22"/>
    <s v="Ficha FECNA 2024"/>
    <n v="13500"/>
    <x v="0"/>
    <x v="22"/>
    <x v="43"/>
    <x v="54"/>
    <x v="0"/>
    <n v="13500"/>
    <x v="0"/>
    <n v="0"/>
    <x v="0"/>
    <n v="0"/>
  </r>
  <r>
    <d v="2024-05-02T00:00:00"/>
    <x v="4"/>
    <x v="4"/>
    <x v="0"/>
    <x v="0"/>
    <x v="4"/>
    <s v="Matricula 2024 (75%)"/>
    <n v="98000"/>
    <x v="0"/>
    <x v="4"/>
    <x v="44"/>
    <x v="55"/>
    <x v="0"/>
    <n v="98000"/>
    <x v="0"/>
    <n v="0"/>
    <x v="0"/>
    <n v="0"/>
  </r>
  <r>
    <d v="2024-05-02T00:00:00"/>
    <x v="4"/>
    <x v="4"/>
    <x v="0"/>
    <x v="0"/>
    <x v="3"/>
    <s v="Mensualidad FOR MAY"/>
    <n v="180000"/>
    <x v="0"/>
    <x v="3"/>
    <x v="44"/>
    <x v="55"/>
    <x v="0"/>
    <n v="180000"/>
    <x v="0"/>
    <n v="0"/>
    <x v="0"/>
    <n v="0"/>
  </r>
  <r>
    <d v="2024-05-02T00:00:00"/>
    <x v="4"/>
    <x v="4"/>
    <x v="0"/>
    <x v="0"/>
    <x v="22"/>
    <s v="Ficha FECNA 2024"/>
    <n v="13500"/>
    <x v="0"/>
    <x v="22"/>
    <x v="44"/>
    <x v="55"/>
    <x v="0"/>
    <n v="13500"/>
    <x v="0"/>
    <n v="0"/>
    <x v="0"/>
    <n v="0"/>
  </r>
  <r>
    <d v="2024-05-02T00:00:00"/>
    <x v="4"/>
    <x v="4"/>
    <x v="1"/>
    <x v="0"/>
    <x v="14"/>
    <s v="Compra de Implementacion Novatos"/>
    <n v="-150000"/>
    <x v="0"/>
    <x v="14"/>
    <x v="0"/>
    <x v="0"/>
    <x v="0"/>
    <n v="-150000"/>
    <x v="0"/>
    <n v="0"/>
    <x v="0"/>
    <n v="0"/>
  </r>
  <r>
    <d v="2024-05-02T00:00:00"/>
    <x v="4"/>
    <x v="4"/>
    <x v="0"/>
    <x v="0"/>
    <x v="4"/>
    <s v="Matricula 2024 (75%)"/>
    <n v="98000"/>
    <x v="0"/>
    <x v="4"/>
    <x v="45"/>
    <x v="56"/>
    <x v="0"/>
    <n v="98000"/>
    <x v="0"/>
    <n v="0"/>
    <x v="0"/>
    <n v="0"/>
  </r>
  <r>
    <d v="2024-05-02T00:00:00"/>
    <x v="4"/>
    <x v="4"/>
    <x v="0"/>
    <x v="0"/>
    <x v="3"/>
    <s v="Mensualidad FOR MAY"/>
    <n v="180000"/>
    <x v="0"/>
    <x v="3"/>
    <x v="45"/>
    <x v="56"/>
    <x v="0"/>
    <n v="180000"/>
    <x v="0"/>
    <n v="0"/>
    <x v="0"/>
    <n v="0"/>
  </r>
  <r>
    <d v="2024-05-02T00:00:00"/>
    <x v="4"/>
    <x v="4"/>
    <x v="0"/>
    <x v="0"/>
    <x v="22"/>
    <s v="Ficha FECNA 2024"/>
    <n v="13500"/>
    <x v="0"/>
    <x v="22"/>
    <x v="45"/>
    <x v="56"/>
    <x v="0"/>
    <n v="13500"/>
    <x v="0"/>
    <n v="0"/>
    <x v="0"/>
    <n v="0"/>
  </r>
  <r>
    <d v="2024-05-02T00:00:00"/>
    <x v="4"/>
    <x v="4"/>
    <x v="0"/>
    <x v="0"/>
    <x v="4"/>
    <s v="Matricula 2024 (75%)"/>
    <n v="98000"/>
    <x v="0"/>
    <x v="4"/>
    <x v="46"/>
    <x v="57"/>
    <x v="0"/>
    <n v="98000"/>
    <x v="0"/>
    <n v="0"/>
    <x v="0"/>
    <n v="0"/>
  </r>
  <r>
    <d v="2024-05-02T00:00:00"/>
    <x v="4"/>
    <x v="4"/>
    <x v="0"/>
    <x v="0"/>
    <x v="3"/>
    <s v="Mensualidad FOR MAY"/>
    <n v="180000"/>
    <x v="0"/>
    <x v="3"/>
    <x v="46"/>
    <x v="57"/>
    <x v="0"/>
    <n v="180000"/>
    <x v="0"/>
    <n v="0"/>
    <x v="0"/>
    <n v="0"/>
  </r>
  <r>
    <d v="2024-05-02T00:00:00"/>
    <x v="4"/>
    <x v="4"/>
    <x v="0"/>
    <x v="0"/>
    <x v="22"/>
    <s v="Ficha FECNA 2024"/>
    <n v="13500"/>
    <x v="0"/>
    <x v="22"/>
    <x v="46"/>
    <x v="57"/>
    <x v="0"/>
    <n v="13500"/>
    <x v="0"/>
    <n v="0"/>
    <x v="0"/>
    <n v="0"/>
  </r>
  <r>
    <d v="2024-05-02T00:00:00"/>
    <x v="4"/>
    <x v="4"/>
    <x v="0"/>
    <x v="0"/>
    <x v="4"/>
    <s v="Matricula 2024 (75%)"/>
    <n v="98000"/>
    <x v="0"/>
    <x v="4"/>
    <x v="47"/>
    <x v="58"/>
    <x v="0"/>
    <n v="98000"/>
    <x v="0"/>
    <n v="0"/>
    <x v="0"/>
    <n v="0"/>
  </r>
  <r>
    <d v="2024-05-02T00:00:00"/>
    <x v="4"/>
    <x v="4"/>
    <x v="0"/>
    <x v="0"/>
    <x v="3"/>
    <s v="Mensualidad FOR MAY"/>
    <n v="180000"/>
    <x v="0"/>
    <x v="3"/>
    <x v="47"/>
    <x v="58"/>
    <x v="0"/>
    <n v="180000"/>
    <x v="0"/>
    <n v="0"/>
    <x v="0"/>
    <n v="0"/>
  </r>
  <r>
    <d v="2024-05-02T00:00:00"/>
    <x v="4"/>
    <x v="4"/>
    <x v="0"/>
    <x v="0"/>
    <x v="22"/>
    <s v="Ficha FECNA 2024"/>
    <n v="13500"/>
    <x v="0"/>
    <x v="22"/>
    <x v="47"/>
    <x v="58"/>
    <x v="0"/>
    <n v="13500"/>
    <x v="0"/>
    <n v="0"/>
    <x v="0"/>
    <n v="0"/>
  </r>
  <r>
    <d v="2024-05-02T00:00:00"/>
    <x v="4"/>
    <x v="4"/>
    <x v="0"/>
    <x v="0"/>
    <x v="4"/>
    <s v="Matricula 2024 (75%)"/>
    <n v="98000"/>
    <x v="0"/>
    <x v="4"/>
    <x v="38"/>
    <x v="48"/>
    <x v="0"/>
    <n v="98000"/>
    <x v="0"/>
    <n v="0"/>
    <x v="0"/>
    <n v="0"/>
  </r>
  <r>
    <d v="2024-05-02T00:00:00"/>
    <x v="4"/>
    <x v="4"/>
    <x v="0"/>
    <x v="0"/>
    <x v="3"/>
    <s v="Mensualidad FOR MAY"/>
    <n v="180000"/>
    <x v="0"/>
    <x v="3"/>
    <x v="38"/>
    <x v="48"/>
    <x v="0"/>
    <n v="180000"/>
    <x v="0"/>
    <n v="0"/>
    <x v="0"/>
    <n v="0"/>
  </r>
  <r>
    <d v="2024-05-02T00:00:00"/>
    <x v="4"/>
    <x v="4"/>
    <x v="0"/>
    <x v="0"/>
    <x v="22"/>
    <s v="Ficha FECNA 2024"/>
    <n v="13500"/>
    <x v="0"/>
    <x v="22"/>
    <x v="38"/>
    <x v="48"/>
    <x v="0"/>
    <n v="13500"/>
    <x v="0"/>
    <n v="0"/>
    <x v="0"/>
    <n v="0"/>
  </r>
  <r>
    <d v="2024-05-02T00:00:00"/>
    <x v="4"/>
    <x v="4"/>
    <x v="0"/>
    <x v="0"/>
    <x v="4"/>
    <s v="Matricula 2024 (75%)"/>
    <n v="98000"/>
    <x v="0"/>
    <x v="4"/>
    <x v="48"/>
    <x v="59"/>
    <x v="0"/>
    <n v="98000"/>
    <x v="0"/>
    <n v="0"/>
    <x v="0"/>
    <n v="0"/>
  </r>
  <r>
    <d v="2024-05-02T00:00:00"/>
    <x v="4"/>
    <x v="4"/>
    <x v="0"/>
    <x v="0"/>
    <x v="3"/>
    <s v="Mensualidad FOR MAY"/>
    <n v="180000"/>
    <x v="0"/>
    <x v="3"/>
    <x v="48"/>
    <x v="59"/>
    <x v="0"/>
    <n v="180000"/>
    <x v="0"/>
    <n v="0"/>
    <x v="0"/>
    <n v="0"/>
  </r>
  <r>
    <d v="2024-05-02T00:00:00"/>
    <x v="4"/>
    <x v="4"/>
    <x v="0"/>
    <x v="0"/>
    <x v="22"/>
    <s v="Ficha FECNA 2024"/>
    <n v="13500"/>
    <x v="0"/>
    <x v="22"/>
    <x v="48"/>
    <x v="59"/>
    <x v="0"/>
    <n v="13500"/>
    <x v="0"/>
    <n v="0"/>
    <x v="0"/>
    <n v="0"/>
  </r>
  <r>
    <d v="2024-05-02T00:00:00"/>
    <x v="4"/>
    <x v="4"/>
    <x v="1"/>
    <x v="0"/>
    <x v="9"/>
    <s v="Abono Uniformes"/>
    <n v="-1450000"/>
    <x v="0"/>
    <x v="9"/>
    <x v="0"/>
    <x v="0"/>
    <x v="0"/>
    <n v="-1450000"/>
    <x v="0"/>
    <n v="0"/>
    <x v="0"/>
    <n v="0"/>
  </r>
  <r>
    <d v="2024-05-02T00:00:00"/>
    <x v="4"/>
    <x v="4"/>
    <x v="0"/>
    <x v="0"/>
    <x v="22"/>
    <s v="Pago Pruebas InterClubes Infantil 2024"/>
    <n v="144000"/>
    <x v="0"/>
    <x v="22"/>
    <x v="12"/>
    <x v="16"/>
    <x v="0"/>
    <n v="144000"/>
    <x v="0"/>
    <n v="0"/>
    <x v="0"/>
    <n v="0"/>
  </r>
  <r>
    <d v="2024-05-02T00:00:00"/>
    <x v="4"/>
    <x v="4"/>
    <x v="0"/>
    <x v="0"/>
    <x v="22"/>
    <s v="Pago Pruebas InterClubes Infantil 2024"/>
    <n v="144000"/>
    <x v="0"/>
    <x v="22"/>
    <x v="21"/>
    <x v="27"/>
    <x v="0"/>
    <n v="144000"/>
    <x v="0"/>
    <n v="0"/>
    <x v="0"/>
    <n v="0"/>
  </r>
  <r>
    <d v="2024-05-02T00:00:00"/>
    <x v="4"/>
    <x v="4"/>
    <x v="0"/>
    <x v="0"/>
    <x v="22"/>
    <s v="Pago Pruebas InterClubes Infantil 2024"/>
    <n v="148000"/>
    <x v="0"/>
    <x v="22"/>
    <x v="9"/>
    <x v="10"/>
    <x v="0"/>
    <n v="148000"/>
    <x v="0"/>
    <n v="0"/>
    <x v="0"/>
    <n v="0"/>
  </r>
  <r>
    <d v="2024-05-02T00:00:00"/>
    <x v="4"/>
    <x v="4"/>
    <x v="0"/>
    <x v="0"/>
    <x v="22"/>
    <s v="Pago Pruebas InterClubes Infantil 2024"/>
    <n v="148000"/>
    <x v="0"/>
    <x v="22"/>
    <x v="4"/>
    <x v="11"/>
    <x v="0"/>
    <n v="148000"/>
    <x v="0"/>
    <n v="0"/>
    <x v="0"/>
    <n v="0"/>
  </r>
  <r>
    <d v="2024-05-02T00:00:00"/>
    <x v="4"/>
    <x v="4"/>
    <x v="0"/>
    <x v="0"/>
    <x v="22"/>
    <s v="Pago Pruebas InterClubes Infantil 2024"/>
    <n v="148000"/>
    <x v="0"/>
    <x v="22"/>
    <x v="5"/>
    <x v="5"/>
    <x v="0"/>
    <n v="148000"/>
    <x v="0"/>
    <n v="0"/>
    <x v="0"/>
    <n v="0"/>
  </r>
  <r>
    <d v="2024-05-02T00:00:00"/>
    <x v="4"/>
    <x v="4"/>
    <x v="0"/>
    <x v="0"/>
    <x v="22"/>
    <s v="Pago Pruebas InterClubes Infantil 2024"/>
    <n v="148000"/>
    <x v="0"/>
    <x v="22"/>
    <x v="22"/>
    <x v="28"/>
    <x v="0"/>
    <n v="148000"/>
    <x v="0"/>
    <n v="0"/>
    <x v="0"/>
    <n v="0"/>
  </r>
  <r>
    <d v="2024-05-02T00:00:00"/>
    <x v="4"/>
    <x v="4"/>
    <x v="0"/>
    <x v="0"/>
    <x v="22"/>
    <s v="Pago Pruebas InterClubes Infantil 2024"/>
    <n v="148000"/>
    <x v="0"/>
    <x v="22"/>
    <x v="23"/>
    <x v="29"/>
    <x v="0"/>
    <n v="148000"/>
    <x v="0"/>
    <n v="0"/>
    <x v="0"/>
    <n v="0"/>
  </r>
  <r>
    <d v="2024-05-02T00:00:00"/>
    <x v="4"/>
    <x v="4"/>
    <x v="0"/>
    <x v="0"/>
    <x v="22"/>
    <s v="Pago Pruebas InterClubes Infantil 2024"/>
    <n v="148000"/>
    <x v="0"/>
    <x v="22"/>
    <x v="15"/>
    <x v="20"/>
    <x v="0"/>
    <n v="148000"/>
    <x v="0"/>
    <n v="0"/>
    <x v="0"/>
    <n v="0"/>
  </r>
  <r>
    <d v="2024-05-07T00:00:00"/>
    <x v="4"/>
    <x v="4"/>
    <x v="1"/>
    <x v="0"/>
    <x v="21"/>
    <s v="Inscripcion InterClubes Infantil 2024"/>
    <n v="-197000"/>
    <x v="0"/>
    <x v="21"/>
    <x v="0"/>
    <x v="0"/>
    <x v="0"/>
    <n v="-197000"/>
    <x v="0"/>
    <n v="0"/>
    <x v="0"/>
    <n v="0"/>
  </r>
  <r>
    <d v="2024-05-12T00:00:00"/>
    <x v="4"/>
    <x v="4"/>
    <x v="1"/>
    <x v="0"/>
    <x v="21"/>
    <s v="Pago Pruebas InterClubes Infantil 2024"/>
    <n v="-1176000"/>
    <x v="0"/>
    <x v="21"/>
    <x v="0"/>
    <x v="0"/>
    <x v="0"/>
    <n v="-1176000"/>
    <x v="0"/>
    <n v="0"/>
    <x v="0"/>
    <n v="0"/>
  </r>
  <r>
    <d v="2024-05-14T00:00:00"/>
    <x v="4"/>
    <x v="4"/>
    <x v="1"/>
    <x v="3"/>
    <x v="27"/>
    <s v="CxC Incobrable (Perdida)"/>
    <n v="-2017000"/>
    <x v="3"/>
    <x v="27"/>
    <x v="30"/>
    <x v="40"/>
    <x v="1"/>
    <n v="0"/>
    <x v="1"/>
    <n v="-2017000"/>
    <x v="0"/>
    <n v="0"/>
  </r>
  <r>
    <d v="2024-05-14T00:00:00"/>
    <x v="4"/>
    <x v="4"/>
    <x v="1"/>
    <x v="0"/>
    <x v="21"/>
    <s v="Inscripcion 1er Festival Novatos 2024"/>
    <n v="-197000"/>
    <x v="0"/>
    <x v="21"/>
    <x v="0"/>
    <x v="0"/>
    <x v="0"/>
    <n v="-197000"/>
    <x v="0"/>
    <n v="0"/>
    <x v="0"/>
    <n v="0"/>
  </r>
  <r>
    <d v="2024-05-30T00:00:00"/>
    <x v="4"/>
    <x v="4"/>
    <x v="0"/>
    <x v="0"/>
    <x v="22"/>
    <s v="Pago Pruebas 1er Festival Novatos 2024"/>
    <n v="55000"/>
    <x v="0"/>
    <x v="22"/>
    <x v="46"/>
    <x v="57"/>
    <x v="0"/>
    <n v="55000"/>
    <x v="0"/>
    <n v="0"/>
    <x v="0"/>
    <n v="0"/>
  </r>
  <r>
    <d v="2024-05-30T00:00:00"/>
    <x v="4"/>
    <x v="4"/>
    <x v="0"/>
    <x v="0"/>
    <x v="22"/>
    <s v="Pago Pruebas 1er Festival Novatos 2024"/>
    <n v="55000"/>
    <x v="0"/>
    <x v="22"/>
    <x v="35"/>
    <x v="45"/>
    <x v="0"/>
    <n v="55000"/>
    <x v="0"/>
    <n v="0"/>
    <x v="0"/>
    <n v="0"/>
  </r>
  <r>
    <d v="2024-05-30T00:00:00"/>
    <x v="4"/>
    <x v="4"/>
    <x v="0"/>
    <x v="0"/>
    <x v="22"/>
    <s v="Pago Pruebas 1er Festival Novatos 2024"/>
    <n v="55000"/>
    <x v="0"/>
    <x v="22"/>
    <x v="21"/>
    <x v="38"/>
    <x v="0"/>
    <n v="55000"/>
    <x v="0"/>
    <n v="0"/>
    <x v="0"/>
    <n v="0"/>
  </r>
  <r>
    <d v="2024-05-30T00:00:00"/>
    <x v="4"/>
    <x v="4"/>
    <x v="0"/>
    <x v="0"/>
    <x v="22"/>
    <s v="Pago Pruebas 1er Festival Novatos 2024"/>
    <n v="55000"/>
    <x v="0"/>
    <x v="22"/>
    <x v="43"/>
    <x v="54"/>
    <x v="0"/>
    <n v="55000"/>
    <x v="0"/>
    <n v="0"/>
    <x v="0"/>
    <n v="0"/>
  </r>
  <r>
    <d v="2024-05-30T00:00:00"/>
    <x v="4"/>
    <x v="4"/>
    <x v="0"/>
    <x v="0"/>
    <x v="22"/>
    <s v="Pago Pruebas 1er Festival Novatos 2024"/>
    <n v="55000"/>
    <x v="0"/>
    <x v="22"/>
    <x v="48"/>
    <x v="59"/>
    <x v="0"/>
    <n v="55000"/>
    <x v="0"/>
    <n v="0"/>
    <x v="0"/>
    <n v="0"/>
  </r>
  <r>
    <d v="2024-05-30T00:00:00"/>
    <x v="4"/>
    <x v="4"/>
    <x v="0"/>
    <x v="0"/>
    <x v="22"/>
    <s v="Pago Pruebas 1er Festival Novatos 2024"/>
    <n v="55000"/>
    <x v="0"/>
    <x v="22"/>
    <x v="47"/>
    <x v="58"/>
    <x v="0"/>
    <n v="55000"/>
    <x v="0"/>
    <n v="0"/>
    <x v="0"/>
    <n v="0"/>
  </r>
  <r>
    <d v="2024-05-30T00:00:00"/>
    <x v="4"/>
    <x v="4"/>
    <x v="0"/>
    <x v="0"/>
    <x v="22"/>
    <s v="Pago Pruebas 1er Festival Novatos 2024"/>
    <n v="55000"/>
    <x v="0"/>
    <x v="22"/>
    <x v="42"/>
    <x v="53"/>
    <x v="0"/>
    <n v="55000"/>
    <x v="0"/>
    <n v="0"/>
    <x v="0"/>
    <n v="0"/>
  </r>
  <r>
    <d v="2024-05-30T00:00:00"/>
    <x v="4"/>
    <x v="4"/>
    <x v="0"/>
    <x v="0"/>
    <x v="22"/>
    <s v="Pago Pruebas 1er Festival Novatos 2024"/>
    <n v="55000"/>
    <x v="0"/>
    <x v="22"/>
    <x v="41"/>
    <x v="52"/>
    <x v="0"/>
    <n v="55000"/>
    <x v="0"/>
    <n v="0"/>
    <x v="0"/>
    <n v="0"/>
  </r>
  <r>
    <d v="2024-05-30T00:00:00"/>
    <x v="4"/>
    <x v="4"/>
    <x v="0"/>
    <x v="0"/>
    <x v="22"/>
    <s v="Pago Pruebas 1er Festival Novatos 2024"/>
    <n v="55000"/>
    <x v="0"/>
    <x v="22"/>
    <x v="38"/>
    <x v="48"/>
    <x v="0"/>
    <n v="55000"/>
    <x v="0"/>
    <n v="0"/>
    <x v="0"/>
    <n v="0"/>
  </r>
  <r>
    <d v="2024-05-30T00:00:00"/>
    <x v="4"/>
    <x v="4"/>
    <x v="0"/>
    <x v="0"/>
    <x v="22"/>
    <s v="Pago Pruebas 1er Festival Novatos 2024"/>
    <n v="55000"/>
    <x v="0"/>
    <x v="22"/>
    <x v="44"/>
    <x v="55"/>
    <x v="0"/>
    <n v="55000"/>
    <x v="0"/>
    <n v="0"/>
    <x v="0"/>
    <n v="0"/>
  </r>
  <r>
    <d v="2024-05-30T00:00:00"/>
    <x v="4"/>
    <x v="4"/>
    <x v="0"/>
    <x v="0"/>
    <x v="22"/>
    <s v="Pago Pruebas 1er Festival Novatos 2024"/>
    <n v="55000"/>
    <x v="0"/>
    <x v="22"/>
    <x v="45"/>
    <x v="56"/>
    <x v="0"/>
    <n v="55000"/>
    <x v="0"/>
    <n v="0"/>
    <x v="0"/>
    <n v="0"/>
  </r>
  <r>
    <d v="2024-05-30T00:00:00"/>
    <x v="4"/>
    <x v="4"/>
    <x v="0"/>
    <x v="0"/>
    <x v="22"/>
    <s v="Pago Pruebas 1er Festival Novatos 2024"/>
    <n v="55000"/>
    <x v="0"/>
    <x v="22"/>
    <x v="37"/>
    <x v="47"/>
    <x v="0"/>
    <n v="55000"/>
    <x v="0"/>
    <n v="0"/>
    <x v="0"/>
    <n v="0"/>
  </r>
  <r>
    <d v="2024-05-30T00:00:00"/>
    <x v="4"/>
    <x v="4"/>
    <x v="1"/>
    <x v="0"/>
    <x v="7"/>
    <s v="Pago Nomina MAY"/>
    <n v="-900000"/>
    <x v="0"/>
    <x v="7"/>
    <x v="31"/>
    <x v="41"/>
    <x v="0"/>
    <n v="-900000"/>
    <x v="0"/>
    <n v="0"/>
    <x v="0"/>
    <n v="0"/>
  </r>
  <r>
    <d v="2024-05-30T00:00:00"/>
    <x v="4"/>
    <x v="4"/>
    <x v="1"/>
    <x v="0"/>
    <x v="7"/>
    <s v="Pago Nomina MAY"/>
    <n v="-1100000"/>
    <x v="0"/>
    <x v="7"/>
    <x v="24"/>
    <x v="30"/>
    <x v="0"/>
    <n v="-1100000"/>
    <x v="0"/>
    <n v="0"/>
    <x v="0"/>
    <n v="0"/>
  </r>
  <r>
    <d v="2024-05-30T00:00:00"/>
    <x v="4"/>
    <x v="4"/>
    <x v="1"/>
    <x v="0"/>
    <x v="7"/>
    <s v="Pago Nomina MAY"/>
    <n v="-100000"/>
    <x v="0"/>
    <x v="7"/>
    <x v="15"/>
    <x v="49"/>
    <x v="0"/>
    <n v="-100000"/>
    <x v="0"/>
    <n v="0"/>
    <x v="0"/>
    <n v="0"/>
  </r>
  <r>
    <d v="2024-05-30T00:00:00"/>
    <x v="4"/>
    <x v="4"/>
    <x v="1"/>
    <x v="0"/>
    <x v="7"/>
    <s v="Pago Nomina MAY"/>
    <n v="-600000"/>
    <x v="0"/>
    <x v="7"/>
    <x v="0"/>
    <x v="0"/>
    <x v="0"/>
    <n v="-600000"/>
    <x v="0"/>
    <n v="0"/>
    <x v="0"/>
    <n v="0"/>
  </r>
  <r>
    <d v="2024-05-30T00:00:00"/>
    <x v="4"/>
    <x v="4"/>
    <x v="1"/>
    <x v="0"/>
    <x v="21"/>
    <s v="Pago Pruebas 1er Festival Novatos 2024"/>
    <n v="-660000"/>
    <x v="0"/>
    <x v="21"/>
    <x v="0"/>
    <x v="0"/>
    <x v="0"/>
    <n v="-660000"/>
    <x v="0"/>
    <n v="0"/>
    <x v="0"/>
    <n v="0"/>
  </r>
  <r>
    <d v="2024-05-30T00:00:00"/>
    <x v="4"/>
    <x v="4"/>
    <x v="1"/>
    <x v="0"/>
    <x v="21"/>
    <s v="Refrigerio Festival Novatos 2024"/>
    <n v="-460000"/>
    <x v="0"/>
    <x v="21"/>
    <x v="0"/>
    <x v="0"/>
    <x v="0"/>
    <n v="-460000"/>
    <x v="0"/>
    <n v="0"/>
    <x v="0"/>
    <n v="0"/>
  </r>
  <r>
    <d v="2024-05-30T00:00:00"/>
    <x v="4"/>
    <x v="4"/>
    <x v="1"/>
    <x v="0"/>
    <x v="21"/>
    <s v="Refrigerio InterClubes Infantil 2024"/>
    <n v="-353000"/>
    <x v="0"/>
    <x v="21"/>
    <x v="0"/>
    <x v="0"/>
    <x v="0"/>
    <n v="-353000"/>
    <x v="0"/>
    <n v="0"/>
    <x v="0"/>
    <n v="0"/>
  </r>
  <r>
    <d v="2024-06-01T00:00:00"/>
    <x v="4"/>
    <x v="5"/>
    <x v="0"/>
    <x v="0"/>
    <x v="3"/>
    <s v="Mensualidad FOR JUN"/>
    <n v="180000"/>
    <x v="0"/>
    <x v="3"/>
    <x v="46"/>
    <x v="57"/>
    <x v="0"/>
    <n v="180000"/>
    <x v="0"/>
    <n v="0"/>
    <x v="0"/>
    <n v="0"/>
  </r>
  <r>
    <d v="2024-06-01T00:00:00"/>
    <x v="4"/>
    <x v="5"/>
    <x v="0"/>
    <x v="4"/>
    <x v="3"/>
    <s v="Beca Fundadores AR (100%) JUN"/>
    <n v="210000"/>
    <x v="4"/>
    <x v="3"/>
    <x v="2"/>
    <x v="2"/>
    <x v="1"/>
    <n v="0"/>
    <x v="0"/>
    <n v="0"/>
    <x v="0"/>
    <n v="0"/>
  </r>
  <r>
    <d v="2024-06-01T00:00:00"/>
    <x v="4"/>
    <x v="5"/>
    <x v="0"/>
    <x v="0"/>
    <x v="3"/>
    <s v="Mensualidad FOR JUN"/>
    <n v="160000"/>
    <x v="0"/>
    <x v="3"/>
    <x v="35"/>
    <x v="45"/>
    <x v="0"/>
    <n v="160000"/>
    <x v="0"/>
    <n v="0"/>
    <x v="0"/>
    <n v="0"/>
  </r>
  <r>
    <d v="2024-06-01T00:00:00"/>
    <x v="4"/>
    <x v="5"/>
    <x v="0"/>
    <x v="4"/>
    <x v="3"/>
    <s v="Beca Hermandad (15%) JUN"/>
    <n v="25000"/>
    <x v="4"/>
    <x v="3"/>
    <x v="21"/>
    <x v="38"/>
    <x v="1"/>
    <n v="0"/>
    <x v="0"/>
    <n v="0"/>
    <x v="0"/>
    <n v="0"/>
  </r>
  <r>
    <d v="2024-06-01T00:00:00"/>
    <x v="4"/>
    <x v="5"/>
    <x v="0"/>
    <x v="0"/>
    <x v="3"/>
    <s v="Mensualidad FOR JUN"/>
    <n v="135000"/>
    <x v="0"/>
    <x v="3"/>
    <x v="21"/>
    <x v="38"/>
    <x v="0"/>
    <n v="135000"/>
    <x v="0"/>
    <n v="0"/>
    <x v="0"/>
    <n v="0"/>
  </r>
  <r>
    <d v="2024-06-01T00:00:00"/>
    <x v="4"/>
    <x v="5"/>
    <x v="0"/>
    <x v="0"/>
    <x v="3"/>
    <s v="Mensualidad FOR JUN"/>
    <n v="180000"/>
    <x v="0"/>
    <x v="3"/>
    <x v="43"/>
    <x v="54"/>
    <x v="0"/>
    <n v="180000"/>
    <x v="0"/>
    <n v="0"/>
    <x v="0"/>
    <n v="0"/>
  </r>
  <r>
    <d v="2024-06-01T00:00:00"/>
    <x v="4"/>
    <x v="5"/>
    <x v="0"/>
    <x v="0"/>
    <x v="3"/>
    <s v="Mensualidad FOR JUN"/>
    <n v="180000"/>
    <x v="0"/>
    <x v="3"/>
    <x v="48"/>
    <x v="59"/>
    <x v="0"/>
    <n v="180000"/>
    <x v="0"/>
    <n v="0"/>
    <x v="0"/>
    <n v="0"/>
  </r>
  <r>
    <d v="2024-06-01T00:00:00"/>
    <x v="4"/>
    <x v="5"/>
    <x v="0"/>
    <x v="0"/>
    <x v="3"/>
    <s v="Mensualidad FOR JUN"/>
    <n v="180000"/>
    <x v="0"/>
    <x v="3"/>
    <x v="47"/>
    <x v="58"/>
    <x v="0"/>
    <n v="180000"/>
    <x v="0"/>
    <n v="0"/>
    <x v="0"/>
    <n v="0"/>
  </r>
  <r>
    <d v="2024-06-01T00:00:00"/>
    <x v="4"/>
    <x v="5"/>
    <x v="0"/>
    <x v="0"/>
    <x v="3"/>
    <s v="Mensualidad FOR JUN"/>
    <n v="180000"/>
    <x v="0"/>
    <x v="3"/>
    <x v="42"/>
    <x v="53"/>
    <x v="0"/>
    <n v="180000"/>
    <x v="0"/>
    <n v="0"/>
    <x v="0"/>
    <n v="0"/>
  </r>
  <r>
    <d v="2024-06-01T00:00:00"/>
    <x v="4"/>
    <x v="5"/>
    <x v="0"/>
    <x v="0"/>
    <x v="3"/>
    <s v="Mensualidad FOR JUN"/>
    <n v="180000"/>
    <x v="0"/>
    <x v="3"/>
    <x v="41"/>
    <x v="52"/>
    <x v="0"/>
    <n v="180000"/>
    <x v="0"/>
    <n v="0"/>
    <x v="0"/>
    <n v="0"/>
  </r>
  <r>
    <d v="2024-06-01T00:00:00"/>
    <x v="4"/>
    <x v="5"/>
    <x v="0"/>
    <x v="4"/>
    <x v="3"/>
    <s v="Beca Fundadores AR (100%) JUN"/>
    <n v="210000"/>
    <x v="4"/>
    <x v="3"/>
    <x v="3"/>
    <x v="3"/>
    <x v="1"/>
    <n v="0"/>
    <x v="0"/>
    <n v="0"/>
    <x v="0"/>
    <n v="0"/>
  </r>
  <r>
    <d v="2024-06-01T00:00:00"/>
    <x v="4"/>
    <x v="5"/>
    <x v="0"/>
    <x v="0"/>
    <x v="3"/>
    <s v="Mensualidad AR JUN"/>
    <n v="210000"/>
    <x v="0"/>
    <x v="3"/>
    <x v="21"/>
    <x v="27"/>
    <x v="0"/>
    <n v="210000"/>
    <x v="0"/>
    <n v="0"/>
    <x v="0"/>
    <n v="0"/>
  </r>
  <r>
    <d v="2024-06-01T00:00:00"/>
    <x v="4"/>
    <x v="5"/>
    <x v="0"/>
    <x v="4"/>
    <x v="3"/>
    <s v="Beca Hermandad (15%) JUN"/>
    <n v="52000"/>
    <x v="4"/>
    <x v="3"/>
    <x v="4"/>
    <x v="11"/>
    <x v="1"/>
    <n v="0"/>
    <x v="0"/>
    <n v="0"/>
    <x v="0"/>
    <n v="0"/>
  </r>
  <r>
    <d v="2024-06-01T00:00:00"/>
    <x v="4"/>
    <x v="5"/>
    <x v="0"/>
    <x v="0"/>
    <x v="3"/>
    <s v="Mensualidad AR JUN"/>
    <n v="158000"/>
    <x v="0"/>
    <x v="3"/>
    <x v="4"/>
    <x v="11"/>
    <x v="0"/>
    <n v="158000"/>
    <x v="0"/>
    <n v="0"/>
    <x v="0"/>
    <n v="0"/>
  </r>
  <r>
    <d v="2024-06-01T00:00:00"/>
    <x v="4"/>
    <x v="5"/>
    <x v="0"/>
    <x v="0"/>
    <x v="3"/>
    <s v="Mensualidad AR JUN"/>
    <n v="210000"/>
    <x v="0"/>
    <x v="3"/>
    <x v="4"/>
    <x v="4"/>
    <x v="0"/>
    <n v="210000"/>
    <x v="0"/>
    <n v="0"/>
    <x v="0"/>
    <n v="0"/>
  </r>
  <r>
    <d v="2024-06-01T00:00:00"/>
    <x v="4"/>
    <x v="5"/>
    <x v="0"/>
    <x v="0"/>
    <x v="3"/>
    <s v="Mensualidad AR JUN"/>
    <n v="210000"/>
    <x v="0"/>
    <x v="3"/>
    <x v="25"/>
    <x v="31"/>
    <x v="0"/>
    <n v="210000"/>
    <x v="0"/>
    <n v="0"/>
    <x v="0"/>
    <n v="0"/>
  </r>
  <r>
    <d v="2024-06-01T00:00:00"/>
    <x v="4"/>
    <x v="5"/>
    <x v="0"/>
    <x v="4"/>
    <x v="3"/>
    <s v="Beca Fundadores AR (100%) JUN"/>
    <n v="210000"/>
    <x v="4"/>
    <x v="3"/>
    <x v="5"/>
    <x v="5"/>
    <x v="1"/>
    <n v="0"/>
    <x v="0"/>
    <n v="0"/>
    <x v="0"/>
    <n v="0"/>
  </r>
  <r>
    <d v="2024-06-01T00:00:00"/>
    <x v="4"/>
    <x v="5"/>
    <x v="0"/>
    <x v="0"/>
    <x v="3"/>
    <s v="Mensualidad AR JUN"/>
    <n v="210000"/>
    <x v="0"/>
    <x v="3"/>
    <x v="23"/>
    <x v="29"/>
    <x v="0"/>
    <n v="210000"/>
    <x v="0"/>
    <n v="0"/>
    <x v="0"/>
    <n v="0"/>
  </r>
  <r>
    <d v="2024-06-01T00:00:00"/>
    <x v="4"/>
    <x v="5"/>
    <x v="0"/>
    <x v="4"/>
    <x v="3"/>
    <s v="Beca Fundadores AR (100%) JUN"/>
    <n v="210000"/>
    <x v="4"/>
    <x v="3"/>
    <x v="5"/>
    <x v="26"/>
    <x v="1"/>
    <n v="0"/>
    <x v="0"/>
    <n v="0"/>
    <x v="0"/>
    <n v="0"/>
  </r>
  <r>
    <d v="2024-06-01T00:00:00"/>
    <x v="4"/>
    <x v="5"/>
    <x v="0"/>
    <x v="4"/>
    <x v="3"/>
    <s v="Beca Fundadores AR (100%) JUN"/>
    <n v="210000"/>
    <x v="4"/>
    <x v="3"/>
    <x v="3"/>
    <x v="12"/>
    <x v="1"/>
    <n v="0"/>
    <x v="0"/>
    <n v="0"/>
    <x v="0"/>
    <n v="0"/>
  </r>
  <r>
    <d v="2024-06-01T00:00:00"/>
    <x v="4"/>
    <x v="5"/>
    <x v="0"/>
    <x v="0"/>
    <x v="3"/>
    <s v="Mensualidad AR JUN"/>
    <n v="210000"/>
    <x v="0"/>
    <x v="3"/>
    <x v="22"/>
    <x v="28"/>
    <x v="0"/>
    <n v="210000"/>
    <x v="0"/>
    <n v="0"/>
    <x v="0"/>
    <n v="0"/>
  </r>
  <r>
    <d v="2024-06-01T00:00:00"/>
    <x v="4"/>
    <x v="5"/>
    <x v="0"/>
    <x v="4"/>
    <x v="3"/>
    <s v="Beca Hermandad (15%) JUN"/>
    <n v="52000"/>
    <x v="4"/>
    <x v="3"/>
    <x v="15"/>
    <x v="20"/>
    <x v="1"/>
    <n v="0"/>
    <x v="0"/>
    <n v="0"/>
    <x v="0"/>
    <n v="0"/>
  </r>
  <r>
    <d v="2024-06-01T00:00:00"/>
    <x v="4"/>
    <x v="5"/>
    <x v="0"/>
    <x v="0"/>
    <x v="3"/>
    <s v="Mensualidad FOR JUN"/>
    <n v="158000"/>
    <x v="0"/>
    <x v="3"/>
    <x v="15"/>
    <x v="20"/>
    <x v="0"/>
    <n v="158000"/>
    <x v="0"/>
    <n v="0"/>
    <x v="0"/>
    <n v="0"/>
  </r>
  <r>
    <d v="2024-06-01T00:00:00"/>
    <x v="4"/>
    <x v="5"/>
    <x v="0"/>
    <x v="0"/>
    <x v="3"/>
    <s v="Mensualidad FOR JUN"/>
    <n v="180000"/>
    <x v="0"/>
    <x v="3"/>
    <x v="38"/>
    <x v="48"/>
    <x v="0"/>
    <n v="180000"/>
    <x v="0"/>
    <n v="0"/>
    <x v="0"/>
    <n v="0"/>
  </r>
  <r>
    <d v="2024-06-01T00:00:00"/>
    <x v="4"/>
    <x v="5"/>
    <x v="0"/>
    <x v="0"/>
    <x v="3"/>
    <s v="Mensualidad FOR JUN"/>
    <n v="180000"/>
    <x v="0"/>
    <x v="3"/>
    <x v="44"/>
    <x v="55"/>
    <x v="0"/>
    <n v="180000"/>
    <x v="0"/>
    <n v="0"/>
    <x v="0"/>
    <n v="0"/>
  </r>
  <r>
    <d v="2024-06-01T00:00:00"/>
    <x v="4"/>
    <x v="5"/>
    <x v="0"/>
    <x v="0"/>
    <x v="3"/>
    <s v="Mensualidad FOR JUN"/>
    <n v="180000"/>
    <x v="0"/>
    <x v="3"/>
    <x v="45"/>
    <x v="56"/>
    <x v="0"/>
    <n v="180000"/>
    <x v="0"/>
    <n v="0"/>
    <x v="0"/>
    <n v="0"/>
  </r>
  <r>
    <d v="2024-06-01T00:00:00"/>
    <x v="4"/>
    <x v="5"/>
    <x v="0"/>
    <x v="0"/>
    <x v="3"/>
    <s v="Mensualidad FOR JUN"/>
    <n v="180000"/>
    <x v="0"/>
    <x v="3"/>
    <x v="40"/>
    <x v="51"/>
    <x v="0"/>
    <n v="180000"/>
    <x v="0"/>
    <n v="0"/>
    <x v="0"/>
    <n v="0"/>
  </r>
  <r>
    <d v="2024-06-01T00:00:00"/>
    <x v="4"/>
    <x v="5"/>
    <x v="0"/>
    <x v="0"/>
    <x v="3"/>
    <s v="Mensualidad AR JUN"/>
    <n v="210000"/>
    <x v="0"/>
    <x v="3"/>
    <x v="12"/>
    <x v="16"/>
    <x v="0"/>
    <n v="210000"/>
    <x v="0"/>
    <n v="0"/>
    <x v="0"/>
    <n v="0"/>
  </r>
  <r>
    <d v="2024-06-01T00:00:00"/>
    <x v="4"/>
    <x v="5"/>
    <x v="0"/>
    <x v="0"/>
    <x v="3"/>
    <s v="Mensualidad AR JUN"/>
    <n v="210000"/>
    <x v="0"/>
    <x v="3"/>
    <x v="14"/>
    <x v="19"/>
    <x v="0"/>
    <n v="210000"/>
    <x v="0"/>
    <n v="0"/>
    <x v="0"/>
    <n v="0"/>
  </r>
  <r>
    <d v="2024-06-01T00:00:00"/>
    <x v="4"/>
    <x v="5"/>
    <x v="0"/>
    <x v="0"/>
    <x v="3"/>
    <s v="Mensualidad AR JUN"/>
    <n v="210000"/>
    <x v="0"/>
    <x v="3"/>
    <x v="9"/>
    <x v="10"/>
    <x v="0"/>
    <n v="210000"/>
    <x v="0"/>
    <n v="0"/>
    <x v="0"/>
    <n v="0"/>
  </r>
  <r>
    <d v="2024-06-01T00:00:00"/>
    <x v="4"/>
    <x v="5"/>
    <x v="0"/>
    <x v="0"/>
    <x v="3"/>
    <s v="Mensualidad AR JUN"/>
    <n v="210000"/>
    <x v="0"/>
    <x v="3"/>
    <x v="15"/>
    <x v="21"/>
    <x v="0"/>
    <n v="210000"/>
    <x v="0"/>
    <n v="0"/>
    <x v="0"/>
    <n v="0"/>
  </r>
  <r>
    <d v="2024-06-01T00:00:00"/>
    <x v="4"/>
    <x v="5"/>
    <x v="0"/>
    <x v="4"/>
    <x v="3"/>
    <s v="Beca Fundadores AR (100%) JUN"/>
    <n v="210000"/>
    <x v="4"/>
    <x v="3"/>
    <x v="5"/>
    <x v="8"/>
    <x v="1"/>
    <n v="0"/>
    <x v="0"/>
    <n v="0"/>
    <x v="0"/>
    <n v="0"/>
  </r>
  <r>
    <d v="2024-06-01T00:00:00"/>
    <x v="4"/>
    <x v="5"/>
    <x v="0"/>
    <x v="0"/>
    <x v="3"/>
    <s v="Mensualidad FOR JUN"/>
    <n v="180000"/>
    <x v="0"/>
    <x v="3"/>
    <x v="37"/>
    <x v="47"/>
    <x v="0"/>
    <n v="180000"/>
    <x v="0"/>
    <n v="0"/>
    <x v="0"/>
    <n v="0"/>
  </r>
  <r>
    <d v="2024-06-30T00:00:00"/>
    <x v="4"/>
    <x v="5"/>
    <x v="1"/>
    <x v="0"/>
    <x v="7"/>
    <s v="Pago Nomina JUN"/>
    <n v="-950000"/>
    <x v="0"/>
    <x v="7"/>
    <x v="31"/>
    <x v="41"/>
    <x v="0"/>
    <n v="-950000"/>
    <x v="0"/>
    <n v="0"/>
    <x v="0"/>
    <n v="0"/>
  </r>
  <r>
    <d v="2024-06-30T00:00:00"/>
    <x v="4"/>
    <x v="5"/>
    <x v="1"/>
    <x v="0"/>
    <x v="7"/>
    <s v="Pago Nomina JUN"/>
    <n v="-1200000"/>
    <x v="0"/>
    <x v="7"/>
    <x v="24"/>
    <x v="30"/>
    <x v="0"/>
    <n v="-1200000"/>
    <x v="0"/>
    <n v="0"/>
    <x v="0"/>
    <n v="0"/>
  </r>
  <r>
    <d v="2024-06-30T00:00:00"/>
    <x v="4"/>
    <x v="5"/>
    <x v="1"/>
    <x v="0"/>
    <x v="7"/>
    <s v="Pago Nomina JUN"/>
    <n v="-100000"/>
    <x v="0"/>
    <x v="7"/>
    <x v="15"/>
    <x v="49"/>
    <x v="0"/>
    <n v="-100000"/>
    <x v="0"/>
    <n v="0"/>
    <x v="0"/>
    <n v="0"/>
  </r>
  <r>
    <d v="2024-06-30T00:00:00"/>
    <x v="4"/>
    <x v="5"/>
    <x v="1"/>
    <x v="0"/>
    <x v="7"/>
    <s v="Pago Nomina JUN"/>
    <n v="-900000"/>
    <x v="0"/>
    <x v="7"/>
    <x v="0"/>
    <x v="0"/>
    <x v="0"/>
    <n v="-900000"/>
    <x v="0"/>
    <n v="0"/>
    <x v="0"/>
    <n v="0"/>
  </r>
  <r>
    <d v="2024-06-30T00:00:00"/>
    <x v="4"/>
    <x v="5"/>
    <x v="0"/>
    <x v="0"/>
    <x v="22"/>
    <s v="Chequeo Juvenil y Mayores"/>
    <n v="50000"/>
    <x v="0"/>
    <x v="22"/>
    <x v="25"/>
    <x v="31"/>
    <x v="0"/>
    <n v="50000"/>
    <x v="0"/>
    <n v="0"/>
    <x v="0"/>
    <n v="0"/>
  </r>
  <r>
    <d v="2024-06-30T00:00:00"/>
    <x v="4"/>
    <x v="5"/>
    <x v="0"/>
    <x v="0"/>
    <x v="22"/>
    <s v="Chequeo Juvenil y Mayores"/>
    <n v="50000"/>
    <x v="0"/>
    <x v="22"/>
    <x v="3"/>
    <x v="12"/>
    <x v="0"/>
    <n v="50000"/>
    <x v="0"/>
    <n v="0"/>
    <x v="0"/>
    <n v="0"/>
  </r>
  <r>
    <d v="2024-06-30T00:00:00"/>
    <x v="4"/>
    <x v="5"/>
    <x v="0"/>
    <x v="0"/>
    <x v="22"/>
    <s v="Chequeo Juvenil y Mayores"/>
    <n v="50000"/>
    <x v="0"/>
    <x v="22"/>
    <x v="49"/>
    <x v="60"/>
    <x v="0"/>
    <n v="50000"/>
    <x v="0"/>
    <n v="0"/>
    <x v="0"/>
    <n v="0"/>
  </r>
  <r>
    <d v="2024-06-30T00:00:00"/>
    <x v="4"/>
    <x v="5"/>
    <x v="0"/>
    <x v="0"/>
    <x v="22"/>
    <s v="Chequeo Juvenil y Mayores"/>
    <n v="50000"/>
    <x v="0"/>
    <x v="22"/>
    <x v="14"/>
    <x v="19"/>
    <x v="0"/>
    <n v="50000"/>
    <x v="0"/>
    <n v="0"/>
    <x v="0"/>
    <n v="0"/>
  </r>
  <r>
    <d v="2024-07-01T00:00:00"/>
    <x v="4"/>
    <x v="6"/>
    <x v="0"/>
    <x v="0"/>
    <x v="3"/>
    <s v="Mensualidad FOR JUL"/>
    <n v="180000"/>
    <x v="0"/>
    <x v="3"/>
    <x v="46"/>
    <x v="57"/>
    <x v="0"/>
    <n v="180000"/>
    <x v="0"/>
    <n v="0"/>
    <x v="0"/>
    <n v="0"/>
  </r>
  <r>
    <d v="2024-07-01T00:00:00"/>
    <x v="4"/>
    <x v="6"/>
    <x v="0"/>
    <x v="4"/>
    <x v="3"/>
    <s v="Beca Fundadores AR (100%) JUL"/>
    <n v="210000"/>
    <x v="4"/>
    <x v="3"/>
    <x v="2"/>
    <x v="2"/>
    <x v="1"/>
    <n v="0"/>
    <x v="0"/>
    <n v="0"/>
    <x v="0"/>
    <n v="0"/>
  </r>
  <r>
    <d v="2024-07-01T00:00:00"/>
    <x v="4"/>
    <x v="6"/>
    <x v="0"/>
    <x v="0"/>
    <x v="3"/>
    <s v="Mensualidad FOR JUL"/>
    <n v="160000"/>
    <x v="0"/>
    <x v="3"/>
    <x v="35"/>
    <x v="45"/>
    <x v="0"/>
    <n v="160000"/>
    <x v="0"/>
    <n v="0"/>
    <x v="0"/>
    <n v="0"/>
  </r>
  <r>
    <d v="2024-07-01T00:00:00"/>
    <x v="4"/>
    <x v="6"/>
    <x v="0"/>
    <x v="4"/>
    <x v="3"/>
    <s v="Beca Hermandad (15%) JUL"/>
    <n v="25000"/>
    <x v="4"/>
    <x v="3"/>
    <x v="21"/>
    <x v="38"/>
    <x v="1"/>
    <n v="0"/>
    <x v="0"/>
    <n v="0"/>
    <x v="0"/>
    <n v="0"/>
  </r>
  <r>
    <d v="2024-07-01T00:00:00"/>
    <x v="4"/>
    <x v="6"/>
    <x v="0"/>
    <x v="0"/>
    <x v="3"/>
    <s v="Mensualidad FOR JUL"/>
    <n v="135000"/>
    <x v="0"/>
    <x v="3"/>
    <x v="21"/>
    <x v="38"/>
    <x v="0"/>
    <n v="135000"/>
    <x v="0"/>
    <n v="0"/>
    <x v="0"/>
    <n v="0"/>
  </r>
  <r>
    <d v="2024-07-01T00:00:00"/>
    <x v="4"/>
    <x v="6"/>
    <x v="0"/>
    <x v="0"/>
    <x v="3"/>
    <s v="Mensualidad FOR JUL"/>
    <n v="180000"/>
    <x v="0"/>
    <x v="3"/>
    <x v="43"/>
    <x v="54"/>
    <x v="0"/>
    <n v="180000"/>
    <x v="0"/>
    <n v="0"/>
    <x v="0"/>
    <n v="0"/>
  </r>
  <r>
    <d v="2024-07-01T00:00:00"/>
    <x v="4"/>
    <x v="6"/>
    <x v="0"/>
    <x v="0"/>
    <x v="3"/>
    <s v="Mensualidad FOR JUL"/>
    <n v="180000"/>
    <x v="0"/>
    <x v="3"/>
    <x v="48"/>
    <x v="59"/>
    <x v="0"/>
    <n v="180000"/>
    <x v="0"/>
    <n v="0"/>
    <x v="0"/>
    <n v="0"/>
  </r>
  <r>
    <d v="2024-07-01T00:00:00"/>
    <x v="4"/>
    <x v="6"/>
    <x v="0"/>
    <x v="0"/>
    <x v="3"/>
    <s v="Mensualidad FOR JUL"/>
    <n v="180000"/>
    <x v="0"/>
    <x v="3"/>
    <x v="47"/>
    <x v="58"/>
    <x v="0"/>
    <n v="180000"/>
    <x v="0"/>
    <n v="0"/>
    <x v="0"/>
    <n v="0"/>
  </r>
  <r>
    <d v="2024-07-01T00:00:00"/>
    <x v="4"/>
    <x v="6"/>
    <x v="0"/>
    <x v="0"/>
    <x v="3"/>
    <s v="Mensualidad FOR JUL"/>
    <n v="180000"/>
    <x v="0"/>
    <x v="3"/>
    <x v="42"/>
    <x v="53"/>
    <x v="0"/>
    <n v="180000"/>
    <x v="0"/>
    <n v="0"/>
    <x v="0"/>
    <n v="0"/>
  </r>
  <r>
    <d v="2024-07-01T00:00:00"/>
    <x v="4"/>
    <x v="6"/>
    <x v="0"/>
    <x v="4"/>
    <x v="3"/>
    <s v="Beca Fundadores AR (100%) JUL"/>
    <n v="210000"/>
    <x v="4"/>
    <x v="3"/>
    <x v="3"/>
    <x v="3"/>
    <x v="1"/>
    <n v="0"/>
    <x v="0"/>
    <n v="0"/>
    <x v="0"/>
    <n v="0"/>
  </r>
  <r>
    <d v="2024-07-01T00:00:00"/>
    <x v="4"/>
    <x v="6"/>
    <x v="0"/>
    <x v="0"/>
    <x v="3"/>
    <s v="Mensualidad AR JUL"/>
    <n v="210000"/>
    <x v="0"/>
    <x v="3"/>
    <x v="21"/>
    <x v="27"/>
    <x v="0"/>
    <n v="210000"/>
    <x v="0"/>
    <n v="0"/>
    <x v="0"/>
    <n v="0"/>
  </r>
  <r>
    <d v="2024-07-01T00:00:00"/>
    <x v="4"/>
    <x v="6"/>
    <x v="0"/>
    <x v="4"/>
    <x v="3"/>
    <s v="Beca Hermandad (15%) JUL"/>
    <n v="42000"/>
    <x v="4"/>
    <x v="3"/>
    <x v="4"/>
    <x v="11"/>
    <x v="1"/>
    <n v="0"/>
    <x v="0"/>
    <n v="0"/>
    <x v="0"/>
    <n v="0"/>
  </r>
  <r>
    <d v="2024-07-01T00:00:00"/>
    <x v="4"/>
    <x v="6"/>
    <x v="0"/>
    <x v="0"/>
    <x v="3"/>
    <s v="Mensualidad AR JUL"/>
    <n v="168000"/>
    <x v="0"/>
    <x v="3"/>
    <x v="4"/>
    <x v="11"/>
    <x v="0"/>
    <n v="168000"/>
    <x v="0"/>
    <n v="0"/>
    <x v="0"/>
    <n v="0"/>
  </r>
  <r>
    <d v="2024-07-01T00:00:00"/>
    <x v="4"/>
    <x v="6"/>
    <x v="0"/>
    <x v="0"/>
    <x v="3"/>
    <s v="Mensualidad AR JUL"/>
    <n v="210000"/>
    <x v="0"/>
    <x v="3"/>
    <x v="4"/>
    <x v="4"/>
    <x v="0"/>
    <n v="210000"/>
    <x v="0"/>
    <n v="0"/>
    <x v="0"/>
    <n v="0"/>
  </r>
  <r>
    <d v="2024-07-01T00:00:00"/>
    <x v="4"/>
    <x v="6"/>
    <x v="0"/>
    <x v="0"/>
    <x v="3"/>
    <s v="Mensualidad AR JUL"/>
    <n v="210000"/>
    <x v="0"/>
    <x v="3"/>
    <x v="25"/>
    <x v="31"/>
    <x v="0"/>
    <n v="210000"/>
    <x v="0"/>
    <n v="0"/>
    <x v="0"/>
    <n v="0"/>
  </r>
  <r>
    <d v="2024-07-01T00:00:00"/>
    <x v="4"/>
    <x v="6"/>
    <x v="0"/>
    <x v="4"/>
    <x v="3"/>
    <s v="Beca Fundadores AR (100%) JUL"/>
    <n v="210000"/>
    <x v="4"/>
    <x v="3"/>
    <x v="5"/>
    <x v="5"/>
    <x v="1"/>
    <n v="0"/>
    <x v="0"/>
    <n v="0"/>
    <x v="0"/>
    <n v="0"/>
  </r>
  <r>
    <d v="2024-07-01T00:00:00"/>
    <x v="4"/>
    <x v="6"/>
    <x v="0"/>
    <x v="0"/>
    <x v="3"/>
    <s v="Mensualidad AR JUL"/>
    <n v="210000"/>
    <x v="0"/>
    <x v="3"/>
    <x v="23"/>
    <x v="29"/>
    <x v="0"/>
    <n v="210000"/>
    <x v="0"/>
    <n v="0"/>
    <x v="0"/>
    <n v="0"/>
  </r>
  <r>
    <d v="2024-07-01T00:00:00"/>
    <x v="4"/>
    <x v="6"/>
    <x v="0"/>
    <x v="4"/>
    <x v="3"/>
    <s v="Beca Fundadores AR (100%) JUL"/>
    <n v="210000"/>
    <x v="4"/>
    <x v="3"/>
    <x v="5"/>
    <x v="26"/>
    <x v="1"/>
    <n v="0"/>
    <x v="0"/>
    <n v="0"/>
    <x v="0"/>
    <n v="0"/>
  </r>
  <r>
    <d v="2024-07-01T00:00:00"/>
    <x v="4"/>
    <x v="6"/>
    <x v="0"/>
    <x v="4"/>
    <x v="3"/>
    <s v="Beca Fundadores AR (100%) JUL"/>
    <n v="210000"/>
    <x v="4"/>
    <x v="3"/>
    <x v="3"/>
    <x v="12"/>
    <x v="1"/>
    <n v="0"/>
    <x v="0"/>
    <n v="0"/>
    <x v="0"/>
    <n v="0"/>
  </r>
  <r>
    <d v="2024-07-01T00:00:00"/>
    <x v="4"/>
    <x v="6"/>
    <x v="0"/>
    <x v="0"/>
    <x v="3"/>
    <s v="Mensualidad AR JUL"/>
    <n v="210000"/>
    <x v="0"/>
    <x v="3"/>
    <x v="22"/>
    <x v="28"/>
    <x v="0"/>
    <n v="210000"/>
    <x v="0"/>
    <n v="0"/>
    <x v="0"/>
    <n v="0"/>
  </r>
  <r>
    <d v="2024-07-01T00:00:00"/>
    <x v="4"/>
    <x v="6"/>
    <x v="0"/>
    <x v="4"/>
    <x v="3"/>
    <s v="Beca Hermandad (15%) JUL"/>
    <n v="42000"/>
    <x v="4"/>
    <x v="3"/>
    <x v="15"/>
    <x v="20"/>
    <x v="1"/>
    <n v="0"/>
    <x v="0"/>
    <n v="0"/>
    <x v="0"/>
    <n v="0"/>
  </r>
  <r>
    <d v="2024-07-01T00:00:00"/>
    <x v="4"/>
    <x v="6"/>
    <x v="0"/>
    <x v="0"/>
    <x v="3"/>
    <s v="Mensualidad FOR JUL"/>
    <n v="168000"/>
    <x v="0"/>
    <x v="3"/>
    <x v="15"/>
    <x v="20"/>
    <x v="0"/>
    <n v="168000"/>
    <x v="0"/>
    <n v="0"/>
    <x v="0"/>
    <n v="0"/>
  </r>
  <r>
    <d v="2024-07-01T00:00:00"/>
    <x v="4"/>
    <x v="6"/>
    <x v="0"/>
    <x v="0"/>
    <x v="3"/>
    <s v="Mensualidad FOR JUL"/>
    <n v="180000"/>
    <x v="0"/>
    <x v="3"/>
    <x v="38"/>
    <x v="48"/>
    <x v="0"/>
    <n v="180000"/>
    <x v="0"/>
    <n v="0"/>
    <x v="0"/>
    <n v="0"/>
  </r>
  <r>
    <d v="2024-07-01T00:00:00"/>
    <x v="4"/>
    <x v="6"/>
    <x v="0"/>
    <x v="0"/>
    <x v="3"/>
    <s v="Mensualidad FOR JUL"/>
    <n v="180000"/>
    <x v="0"/>
    <x v="3"/>
    <x v="44"/>
    <x v="55"/>
    <x v="0"/>
    <n v="180000"/>
    <x v="0"/>
    <n v="0"/>
    <x v="0"/>
    <n v="0"/>
  </r>
  <r>
    <d v="2024-07-01T00:00:00"/>
    <x v="4"/>
    <x v="6"/>
    <x v="0"/>
    <x v="0"/>
    <x v="3"/>
    <s v="Mensualidad FOR JUL"/>
    <n v="180000"/>
    <x v="0"/>
    <x v="3"/>
    <x v="45"/>
    <x v="56"/>
    <x v="0"/>
    <n v="180000"/>
    <x v="0"/>
    <n v="0"/>
    <x v="0"/>
    <n v="0"/>
  </r>
  <r>
    <d v="2024-07-01T00:00:00"/>
    <x v="4"/>
    <x v="6"/>
    <x v="0"/>
    <x v="0"/>
    <x v="3"/>
    <s v="Mensualidad FOR JUL"/>
    <n v="180000"/>
    <x v="0"/>
    <x v="3"/>
    <x v="40"/>
    <x v="51"/>
    <x v="0"/>
    <n v="180000"/>
    <x v="0"/>
    <n v="0"/>
    <x v="0"/>
    <n v="0"/>
  </r>
  <r>
    <d v="2024-07-01T00:00:00"/>
    <x v="4"/>
    <x v="6"/>
    <x v="0"/>
    <x v="0"/>
    <x v="3"/>
    <s v="Mensualidad AR JUL"/>
    <n v="210000"/>
    <x v="0"/>
    <x v="3"/>
    <x v="12"/>
    <x v="16"/>
    <x v="0"/>
    <n v="210000"/>
    <x v="0"/>
    <n v="0"/>
    <x v="0"/>
    <n v="0"/>
  </r>
  <r>
    <d v="2024-07-01T00:00:00"/>
    <x v="4"/>
    <x v="6"/>
    <x v="0"/>
    <x v="0"/>
    <x v="3"/>
    <s v="Mensualidad AR JUL"/>
    <n v="210000"/>
    <x v="0"/>
    <x v="3"/>
    <x v="14"/>
    <x v="19"/>
    <x v="0"/>
    <n v="210000"/>
    <x v="0"/>
    <n v="0"/>
    <x v="0"/>
    <n v="0"/>
  </r>
  <r>
    <d v="2024-07-01T00:00:00"/>
    <x v="4"/>
    <x v="6"/>
    <x v="0"/>
    <x v="0"/>
    <x v="3"/>
    <s v="Mensualidad AR JUL"/>
    <n v="210000"/>
    <x v="0"/>
    <x v="3"/>
    <x v="9"/>
    <x v="10"/>
    <x v="0"/>
    <n v="210000"/>
    <x v="0"/>
    <n v="0"/>
    <x v="0"/>
    <n v="0"/>
  </r>
  <r>
    <d v="2024-07-01T00:00:00"/>
    <x v="4"/>
    <x v="6"/>
    <x v="0"/>
    <x v="0"/>
    <x v="3"/>
    <s v="Mensualidad AR JUL"/>
    <n v="210000"/>
    <x v="0"/>
    <x v="3"/>
    <x v="15"/>
    <x v="21"/>
    <x v="0"/>
    <n v="210000"/>
    <x v="0"/>
    <n v="0"/>
    <x v="0"/>
    <n v="0"/>
  </r>
  <r>
    <d v="2024-07-01T00:00:00"/>
    <x v="4"/>
    <x v="6"/>
    <x v="0"/>
    <x v="4"/>
    <x v="3"/>
    <s v="Beca Fundadores AR (100%) JUL"/>
    <n v="210000"/>
    <x v="4"/>
    <x v="3"/>
    <x v="5"/>
    <x v="8"/>
    <x v="1"/>
    <n v="0"/>
    <x v="0"/>
    <n v="0"/>
    <x v="0"/>
    <n v="0"/>
  </r>
  <r>
    <d v="2024-07-01T00:00:00"/>
    <x v="4"/>
    <x v="6"/>
    <x v="0"/>
    <x v="0"/>
    <x v="3"/>
    <s v="Mensualidad FOR JUL"/>
    <n v="180000"/>
    <x v="0"/>
    <x v="3"/>
    <x v="37"/>
    <x v="47"/>
    <x v="0"/>
    <n v="180000"/>
    <x v="0"/>
    <n v="0"/>
    <x v="0"/>
    <n v="0"/>
  </r>
  <r>
    <d v="2024-07-30T00:00:00"/>
    <x v="4"/>
    <x v="6"/>
    <x v="1"/>
    <x v="0"/>
    <x v="12"/>
    <s v="Refrigerio Reunion Papas (Novatos)"/>
    <n v="-90000"/>
    <x v="0"/>
    <x v="12"/>
    <x v="0"/>
    <x v="0"/>
    <x v="0"/>
    <n v="-90000"/>
    <x v="0"/>
    <n v="0"/>
    <x v="0"/>
    <n v="0"/>
  </r>
  <r>
    <d v="2024-07-31T00:00:00"/>
    <x v="4"/>
    <x v="6"/>
    <x v="1"/>
    <x v="0"/>
    <x v="7"/>
    <s v="Pago Nomina JUL"/>
    <n v="-950000"/>
    <x v="0"/>
    <x v="7"/>
    <x v="31"/>
    <x v="41"/>
    <x v="0"/>
    <n v="-950000"/>
    <x v="0"/>
    <n v="0"/>
    <x v="0"/>
    <n v="0"/>
  </r>
  <r>
    <d v="2024-07-31T00:00:00"/>
    <x v="4"/>
    <x v="6"/>
    <x v="1"/>
    <x v="0"/>
    <x v="7"/>
    <s v="Pago Nomina JUL"/>
    <n v="-1200000"/>
    <x v="0"/>
    <x v="7"/>
    <x v="24"/>
    <x v="30"/>
    <x v="0"/>
    <n v="-1200000"/>
    <x v="0"/>
    <n v="0"/>
    <x v="0"/>
    <n v="0"/>
  </r>
  <r>
    <d v="2024-07-31T00:00:00"/>
    <x v="4"/>
    <x v="6"/>
    <x v="1"/>
    <x v="0"/>
    <x v="7"/>
    <s v="Pago Nomina JUL"/>
    <n v="-100000"/>
    <x v="0"/>
    <x v="7"/>
    <x v="15"/>
    <x v="49"/>
    <x v="0"/>
    <n v="-100000"/>
    <x v="0"/>
    <n v="0"/>
    <x v="0"/>
    <n v="0"/>
  </r>
  <r>
    <d v="2024-07-31T00:00:00"/>
    <x v="4"/>
    <x v="6"/>
    <x v="1"/>
    <x v="0"/>
    <x v="7"/>
    <s v="Pago Nomina JUL"/>
    <n v="-900000"/>
    <x v="0"/>
    <x v="7"/>
    <x v="0"/>
    <x v="0"/>
    <x v="0"/>
    <n v="-900000"/>
    <x v="0"/>
    <n v="0"/>
    <x v="0"/>
    <n v="0"/>
  </r>
  <r>
    <d v="2024-08-01T00:00:00"/>
    <x v="4"/>
    <x v="7"/>
    <x v="0"/>
    <x v="0"/>
    <x v="3"/>
    <s v="Mensualidad FOR AGO"/>
    <n v="180000"/>
    <x v="0"/>
    <x v="3"/>
    <x v="46"/>
    <x v="57"/>
    <x v="0"/>
    <n v="180000"/>
    <x v="0"/>
    <n v="0"/>
    <x v="0"/>
    <n v="0"/>
  </r>
  <r>
    <d v="2024-08-01T00:00:00"/>
    <x v="4"/>
    <x v="7"/>
    <x v="0"/>
    <x v="4"/>
    <x v="3"/>
    <s v="Beca Fundadores AR (100%) AGO"/>
    <n v="210000"/>
    <x v="4"/>
    <x v="3"/>
    <x v="2"/>
    <x v="2"/>
    <x v="1"/>
    <n v="0"/>
    <x v="0"/>
    <n v="0"/>
    <x v="0"/>
    <n v="0"/>
  </r>
  <r>
    <d v="2024-08-01T00:00:00"/>
    <x v="4"/>
    <x v="7"/>
    <x v="0"/>
    <x v="0"/>
    <x v="3"/>
    <s v="Mensualidad FOR AGO"/>
    <n v="160000"/>
    <x v="0"/>
    <x v="3"/>
    <x v="35"/>
    <x v="45"/>
    <x v="0"/>
    <n v="160000"/>
    <x v="0"/>
    <n v="0"/>
    <x v="0"/>
    <n v="0"/>
  </r>
  <r>
    <d v="2024-08-01T00:00:00"/>
    <x v="4"/>
    <x v="7"/>
    <x v="0"/>
    <x v="0"/>
    <x v="3"/>
    <s v="Mensualidad FOR AGO"/>
    <n v="160000"/>
    <x v="0"/>
    <x v="3"/>
    <x v="21"/>
    <x v="38"/>
    <x v="0"/>
    <n v="160000"/>
    <x v="0"/>
    <n v="0"/>
    <x v="0"/>
    <n v="0"/>
  </r>
  <r>
    <d v="2024-08-01T00:00:00"/>
    <x v="4"/>
    <x v="7"/>
    <x v="0"/>
    <x v="0"/>
    <x v="3"/>
    <s v="Mensualidad FOR AGO"/>
    <n v="180000"/>
    <x v="0"/>
    <x v="3"/>
    <x v="43"/>
    <x v="54"/>
    <x v="0"/>
    <n v="180000"/>
    <x v="0"/>
    <n v="0"/>
    <x v="0"/>
    <n v="0"/>
  </r>
  <r>
    <d v="2024-08-01T00:00:00"/>
    <x v="4"/>
    <x v="7"/>
    <x v="0"/>
    <x v="0"/>
    <x v="3"/>
    <s v="Mensualidad FOR AGO"/>
    <n v="180000"/>
    <x v="0"/>
    <x v="3"/>
    <x v="48"/>
    <x v="59"/>
    <x v="0"/>
    <n v="180000"/>
    <x v="0"/>
    <n v="0"/>
    <x v="0"/>
    <n v="0"/>
  </r>
  <r>
    <d v="2024-08-01T00:00:00"/>
    <x v="4"/>
    <x v="7"/>
    <x v="0"/>
    <x v="0"/>
    <x v="3"/>
    <s v="Mensualidad FOR AGO"/>
    <n v="180000"/>
    <x v="0"/>
    <x v="3"/>
    <x v="47"/>
    <x v="58"/>
    <x v="0"/>
    <n v="180000"/>
    <x v="0"/>
    <n v="0"/>
    <x v="0"/>
    <n v="0"/>
  </r>
  <r>
    <d v="2024-08-01T00:00:00"/>
    <x v="4"/>
    <x v="7"/>
    <x v="0"/>
    <x v="0"/>
    <x v="3"/>
    <s v="Mensualidad FOR AGO"/>
    <n v="180000"/>
    <x v="0"/>
    <x v="3"/>
    <x v="42"/>
    <x v="53"/>
    <x v="0"/>
    <n v="180000"/>
    <x v="0"/>
    <n v="0"/>
    <x v="0"/>
    <n v="0"/>
  </r>
  <r>
    <d v="2024-08-01T00:00:00"/>
    <x v="4"/>
    <x v="7"/>
    <x v="0"/>
    <x v="4"/>
    <x v="3"/>
    <s v="Beca Fundadores AR (100%) AGO"/>
    <n v="210000"/>
    <x v="4"/>
    <x v="3"/>
    <x v="3"/>
    <x v="3"/>
    <x v="1"/>
    <n v="0"/>
    <x v="0"/>
    <n v="0"/>
    <x v="0"/>
    <n v="0"/>
  </r>
  <r>
    <d v="2024-08-01T00:00:00"/>
    <x v="4"/>
    <x v="7"/>
    <x v="0"/>
    <x v="4"/>
    <x v="3"/>
    <s v="Beca Hermandad (15%) AGO"/>
    <n v="42000"/>
    <x v="4"/>
    <x v="3"/>
    <x v="4"/>
    <x v="11"/>
    <x v="1"/>
    <n v="0"/>
    <x v="0"/>
    <n v="0"/>
    <x v="0"/>
    <n v="0"/>
  </r>
  <r>
    <d v="2024-08-01T00:00:00"/>
    <x v="4"/>
    <x v="7"/>
    <x v="0"/>
    <x v="0"/>
    <x v="3"/>
    <s v="Mensualidad AR AGO"/>
    <n v="168000"/>
    <x v="0"/>
    <x v="3"/>
    <x v="4"/>
    <x v="11"/>
    <x v="0"/>
    <n v="168000"/>
    <x v="0"/>
    <n v="0"/>
    <x v="0"/>
    <n v="0"/>
  </r>
  <r>
    <d v="2024-08-01T00:00:00"/>
    <x v="4"/>
    <x v="7"/>
    <x v="0"/>
    <x v="0"/>
    <x v="3"/>
    <s v="Mensualidad AR AGO"/>
    <n v="210000"/>
    <x v="0"/>
    <x v="3"/>
    <x v="4"/>
    <x v="4"/>
    <x v="0"/>
    <n v="210000"/>
    <x v="0"/>
    <n v="0"/>
    <x v="0"/>
    <n v="0"/>
  </r>
  <r>
    <d v="2024-08-01T00:00:00"/>
    <x v="4"/>
    <x v="7"/>
    <x v="0"/>
    <x v="0"/>
    <x v="3"/>
    <s v="Mensualidad AR AGO"/>
    <n v="210000"/>
    <x v="0"/>
    <x v="3"/>
    <x v="25"/>
    <x v="31"/>
    <x v="0"/>
    <n v="210000"/>
    <x v="0"/>
    <n v="0"/>
    <x v="0"/>
    <n v="0"/>
  </r>
  <r>
    <d v="2024-08-01T00:00:00"/>
    <x v="4"/>
    <x v="7"/>
    <x v="0"/>
    <x v="4"/>
    <x v="3"/>
    <s v="Beca Fundadores AR (100%) AGO"/>
    <n v="210000"/>
    <x v="4"/>
    <x v="3"/>
    <x v="5"/>
    <x v="5"/>
    <x v="1"/>
    <n v="0"/>
    <x v="0"/>
    <n v="0"/>
    <x v="0"/>
    <n v="0"/>
  </r>
  <r>
    <d v="2024-08-01T00:00:00"/>
    <x v="4"/>
    <x v="7"/>
    <x v="0"/>
    <x v="4"/>
    <x v="3"/>
    <s v="Beca Fundadores AR (100%) AGO"/>
    <n v="210000"/>
    <x v="4"/>
    <x v="3"/>
    <x v="5"/>
    <x v="26"/>
    <x v="1"/>
    <n v="0"/>
    <x v="0"/>
    <n v="0"/>
    <x v="0"/>
    <n v="0"/>
  </r>
  <r>
    <d v="2024-08-01T00:00:00"/>
    <x v="4"/>
    <x v="7"/>
    <x v="0"/>
    <x v="4"/>
    <x v="3"/>
    <s v="Beca Fundadores AR (100%) AGO"/>
    <n v="210000"/>
    <x v="4"/>
    <x v="3"/>
    <x v="3"/>
    <x v="12"/>
    <x v="1"/>
    <n v="0"/>
    <x v="0"/>
    <n v="0"/>
    <x v="0"/>
    <n v="0"/>
  </r>
  <r>
    <d v="2024-08-01T00:00:00"/>
    <x v="4"/>
    <x v="7"/>
    <x v="0"/>
    <x v="0"/>
    <x v="3"/>
    <s v="Mensualidad AR AGO"/>
    <n v="210000"/>
    <x v="0"/>
    <x v="3"/>
    <x v="22"/>
    <x v="28"/>
    <x v="0"/>
    <n v="210000"/>
    <x v="0"/>
    <n v="0"/>
    <x v="0"/>
    <n v="0"/>
  </r>
  <r>
    <d v="2024-08-01T00:00:00"/>
    <x v="4"/>
    <x v="7"/>
    <x v="0"/>
    <x v="0"/>
    <x v="3"/>
    <s v="Mensualidad FOR AGO"/>
    <n v="180000"/>
    <x v="0"/>
    <x v="3"/>
    <x v="50"/>
    <x v="61"/>
    <x v="0"/>
    <n v="180000"/>
    <x v="0"/>
    <n v="0"/>
    <x v="0"/>
    <n v="0"/>
  </r>
  <r>
    <d v="2024-08-01T00:00:00"/>
    <x v="4"/>
    <x v="7"/>
    <x v="0"/>
    <x v="4"/>
    <x v="3"/>
    <s v="Beca Hermandad (15%) AGO"/>
    <n v="42000"/>
    <x v="4"/>
    <x v="3"/>
    <x v="15"/>
    <x v="20"/>
    <x v="1"/>
    <n v="0"/>
    <x v="0"/>
    <n v="0"/>
    <x v="0"/>
    <n v="0"/>
  </r>
  <r>
    <d v="2024-08-01T00:00:00"/>
    <x v="4"/>
    <x v="7"/>
    <x v="0"/>
    <x v="0"/>
    <x v="3"/>
    <s v="Mensualidad FOR AGO"/>
    <n v="168000"/>
    <x v="0"/>
    <x v="3"/>
    <x v="15"/>
    <x v="20"/>
    <x v="0"/>
    <n v="168000"/>
    <x v="0"/>
    <n v="0"/>
    <x v="0"/>
    <n v="0"/>
  </r>
  <r>
    <d v="2024-08-01T00:00:00"/>
    <x v="4"/>
    <x v="7"/>
    <x v="0"/>
    <x v="0"/>
    <x v="3"/>
    <s v="Mensualidad FOR AGO"/>
    <n v="180000"/>
    <x v="0"/>
    <x v="3"/>
    <x v="38"/>
    <x v="48"/>
    <x v="0"/>
    <n v="180000"/>
    <x v="0"/>
    <n v="0"/>
    <x v="0"/>
    <n v="0"/>
  </r>
  <r>
    <d v="2024-08-01T00:00:00"/>
    <x v="4"/>
    <x v="7"/>
    <x v="0"/>
    <x v="0"/>
    <x v="3"/>
    <s v="Mensualidad FOR AGO"/>
    <n v="180000"/>
    <x v="0"/>
    <x v="3"/>
    <x v="44"/>
    <x v="55"/>
    <x v="0"/>
    <n v="180000"/>
    <x v="0"/>
    <n v="0"/>
    <x v="0"/>
    <n v="0"/>
  </r>
  <r>
    <d v="2024-08-01T00:00:00"/>
    <x v="4"/>
    <x v="7"/>
    <x v="0"/>
    <x v="0"/>
    <x v="3"/>
    <s v="Mensualidad FOR AGO"/>
    <n v="180000"/>
    <x v="0"/>
    <x v="3"/>
    <x v="45"/>
    <x v="56"/>
    <x v="0"/>
    <n v="180000"/>
    <x v="0"/>
    <n v="0"/>
    <x v="0"/>
    <n v="0"/>
  </r>
  <r>
    <d v="2024-08-01T00:00:00"/>
    <x v="4"/>
    <x v="7"/>
    <x v="0"/>
    <x v="0"/>
    <x v="3"/>
    <s v="Mensualidad FOR AGO"/>
    <n v="180000"/>
    <x v="0"/>
    <x v="3"/>
    <x v="40"/>
    <x v="51"/>
    <x v="0"/>
    <n v="180000"/>
    <x v="0"/>
    <n v="0"/>
    <x v="0"/>
    <n v="0"/>
  </r>
  <r>
    <d v="2024-08-01T00:00:00"/>
    <x v="4"/>
    <x v="7"/>
    <x v="0"/>
    <x v="0"/>
    <x v="3"/>
    <s v="Mensualidad AR AGO"/>
    <n v="210000"/>
    <x v="0"/>
    <x v="3"/>
    <x v="12"/>
    <x v="16"/>
    <x v="0"/>
    <n v="210000"/>
    <x v="0"/>
    <n v="0"/>
    <x v="0"/>
    <n v="0"/>
  </r>
  <r>
    <d v="2024-08-01T00:00:00"/>
    <x v="4"/>
    <x v="7"/>
    <x v="0"/>
    <x v="0"/>
    <x v="3"/>
    <s v="Mensualidad AR AGO"/>
    <n v="210000"/>
    <x v="0"/>
    <x v="3"/>
    <x v="14"/>
    <x v="19"/>
    <x v="0"/>
    <n v="210000"/>
    <x v="0"/>
    <n v="0"/>
    <x v="0"/>
    <n v="0"/>
  </r>
  <r>
    <d v="2024-08-01T00:00:00"/>
    <x v="4"/>
    <x v="7"/>
    <x v="0"/>
    <x v="0"/>
    <x v="3"/>
    <s v="Mensualidad AR AGO"/>
    <n v="210000"/>
    <x v="0"/>
    <x v="3"/>
    <x v="9"/>
    <x v="10"/>
    <x v="0"/>
    <n v="210000"/>
    <x v="0"/>
    <n v="0"/>
    <x v="0"/>
    <n v="0"/>
  </r>
  <r>
    <d v="2024-08-01T00:00:00"/>
    <x v="4"/>
    <x v="7"/>
    <x v="0"/>
    <x v="0"/>
    <x v="3"/>
    <s v="Mensualidad AR AGO"/>
    <n v="210000"/>
    <x v="0"/>
    <x v="3"/>
    <x v="15"/>
    <x v="21"/>
    <x v="0"/>
    <n v="210000"/>
    <x v="0"/>
    <n v="0"/>
    <x v="0"/>
    <n v="0"/>
  </r>
  <r>
    <d v="2024-08-01T00:00:00"/>
    <x v="4"/>
    <x v="7"/>
    <x v="0"/>
    <x v="4"/>
    <x v="3"/>
    <s v="Beca Fundadores AR (100%) AGO"/>
    <n v="210000"/>
    <x v="4"/>
    <x v="3"/>
    <x v="5"/>
    <x v="8"/>
    <x v="1"/>
    <n v="0"/>
    <x v="0"/>
    <n v="0"/>
    <x v="0"/>
    <n v="0"/>
  </r>
  <r>
    <d v="2024-08-01T00:00:00"/>
    <x v="4"/>
    <x v="7"/>
    <x v="0"/>
    <x v="0"/>
    <x v="3"/>
    <s v="Mensualidad FOR AGO"/>
    <n v="180000"/>
    <x v="0"/>
    <x v="3"/>
    <x v="37"/>
    <x v="47"/>
    <x v="0"/>
    <n v="180000"/>
    <x v="0"/>
    <n v="0"/>
    <x v="0"/>
    <n v="0"/>
  </r>
  <r>
    <d v="2024-08-30T00:00:00"/>
    <x v="4"/>
    <x v="7"/>
    <x v="1"/>
    <x v="0"/>
    <x v="12"/>
    <s v="Compra Detalle Funebre Sonia "/>
    <n v="-200000"/>
    <x v="0"/>
    <x v="12"/>
    <x v="0"/>
    <x v="0"/>
    <x v="0"/>
    <n v="-200000"/>
    <x v="0"/>
    <n v="0"/>
    <x v="0"/>
    <n v="0"/>
  </r>
  <r>
    <d v="2024-08-30T00:00:00"/>
    <x v="4"/>
    <x v="7"/>
    <x v="1"/>
    <x v="0"/>
    <x v="7"/>
    <s v="Pago Nomina AGO"/>
    <n v="-950000"/>
    <x v="0"/>
    <x v="7"/>
    <x v="31"/>
    <x v="41"/>
    <x v="0"/>
    <n v="-950000"/>
    <x v="0"/>
    <n v="0"/>
    <x v="0"/>
    <n v="0"/>
  </r>
  <r>
    <d v="2024-08-30T00:00:00"/>
    <x v="4"/>
    <x v="7"/>
    <x v="1"/>
    <x v="0"/>
    <x v="7"/>
    <s v="Pago Nomina AGO"/>
    <n v="-1400000"/>
    <x v="0"/>
    <x v="7"/>
    <x v="24"/>
    <x v="30"/>
    <x v="0"/>
    <n v="-1400000"/>
    <x v="0"/>
    <n v="0"/>
    <x v="0"/>
    <n v="0"/>
  </r>
  <r>
    <d v="2024-08-30T00:00:00"/>
    <x v="4"/>
    <x v="7"/>
    <x v="1"/>
    <x v="0"/>
    <x v="7"/>
    <s v="Pago Nomina AGO"/>
    <n v="-100000"/>
    <x v="0"/>
    <x v="7"/>
    <x v="15"/>
    <x v="49"/>
    <x v="0"/>
    <n v="-100000"/>
    <x v="0"/>
    <n v="0"/>
    <x v="0"/>
    <n v="0"/>
  </r>
  <r>
    <d v="2024-08-30T00:00:00"/>
    <x v="4"/>
    <x v="7"/>
    <x v="1"/>
    <x v="0"/>
    <x v="7"/>
    <s v="Pago Nomina AGO"/>
    <n v="-900000"/>
    <x v="0"/>
    <x v="7"/>
    <x v="0"/>
    <x v="0"/>
    <x v="0"/>
    <n v="-900000"/>
    <x v="0"/>
    <n v="0"/>
    <x v="0"/>
    <n v="0"/>
  </r>
  <r>
    <d v="2024-09-01T00:00:00"/>
    <x v="4"/>
    <x v="8"/>
    <x v="0"/>
    <x v="0"/>
    <x v="3"/>
    <s v="Mensualidad FOR SEP"/>
    <n v="180000"/>
    <x v="0"/>
    <x v="3"/>
    <x v="46"/>
    <x v="57"/>
    <x v="0"/>
    <n v="180000"/>
    <x v="0"/>
    <n v="0"/>
    <x v="0"/>
    <n v="0"/>
  </r>
  <r>
    <d v="2024-09-01T00:00:00"/>
    <x v="4"/>
    <x v="8"/>
    <x v="0"/>
    <x v="4"/>
    <x v="3"/>
    <s v="Beca Fundadores AR (100%) SEP"/>
    <n v="210000"/>
    <x v="4"/>
    <x v="3"/>
    <x v="2"/>
    <x v="2"/>
    <x v="1"/>
    <n v="0"/>
    <x v="0"/>
    <n v="0"/>
    <x v="0"/>
    <n v="0"/>
  </r>
  <r>
    <d v="2024-09-01T00:00:00"/>
    <x v="4"/>
    <x v="8"/>
    <x v="0"/>
    <x v="0"/>
    <x v="3"/>
    <s v="Mensualidad FOR SEP"/>
    <n v="160000"/>
    <x v="0"/>
    <x v="3"/>
    <x v="35"/>
    <x v="45"/>
    <x v="0"/>
    <n v="160000"/>
    <x v="0"/>
    <n v="0"/>
    <x v="0"/>
    <n v="0"/>
  </r>
  <r>
    <d v="2024-09-01T00:00:00"/>
    <x v="4"/>
    <x v="8"/>
    <x v="0"/>
    <x v="0"/>
    <x v="3"/>
    <s v="Mensualidad FOR SEP"/>
    <n v="160000"/>
    <x v="0"/>
    <x v="3"/>
    <x v="21"/>
    <x v="38"/>
    <x v="0"/>
    <n v="160000"/>
    <x v="0"/>
    <n v="0"/>
    <x v="0"/>
    <n v="0"/>
  </r>
  <r>
    <d v="2024-09-01T00:00:00"/>
    <x v="4"/>
    <x v="8"/>
    <x v="0"/>
    <x v="0"/>
    <x v="3"/>
    <s v="Mensualidad FOR SEP"/>
    <n v="180000"/>
    <x v="0"/>
    <x v="3"/>
    <x v="43"/>
    <x v="54"/>
    <x v="0"/>
    <n v="180000"/>
    <x v="0"/>
    <n v="0"/>
    <x v="0"/>
    <n v="0"/>
  </r>
  <r>
    <d v="2024-09-01T00:00:00"/>
    <x v="4"/>
    <x v="8"/>
    <x v="0"/>
    <x v="0"/>
    <x v="3"/>
    <s v="Mensualidad FOR SEP"/>
    <n v="180000"/>
    <x v="0"/>
    <x v="3"/>
    <x v="48"/>
    <x v="59"/>
    <x v="0"/>
    <n v="180000"/>
    <x v="0"/>
    <n v="0"/>
    <x v="0"/>
    <n v="0"/>
  </r>
  <r>
    <d v="2024-09-01T00:00:00"/>
    <x v="4"/>
    <x v="8"/>
    <x v="0"/>
    <x v="0"/>
    <x v="3"/>
    <s v="Mensualidad FOR SEP"/>
    <n v="180000"/>
    <x v="0"/>
    <x v="3"/>
    <x v="47"/>
    <x v="58"/>
    <x v="0"/>
    <n v="180000"/>
    <x v="0"/>
    <n v="0"/>
    <x v="0"/>
    <n v="0"/>
  </r>
  <r>
    <d v="2024-09-01T00:00:00"/>
    <x v="4"/>
    <x v="8"/>
    <x v="0"/>
    <x v="0"/>
    <x v="3"/>
    <s v="Mensualidad FOR SEP"/>
    <n v="180000"/>
    <x v="0"/>
    <x v="3"/>
    <x v="42"/>
    <x v="53"/>
    <x v="0"/>
    <n v="180000"/>
    <x v="0"/>
    <n v="0"/>
    <x v="0"/>
    <n v="0"/>
  </r>
  <r>
    <d v="2024-09-01T00:00:00"/>
    <x v="4"/>
    <x v="8"/>
    <x v="0"/>
    <x v="4"/>
    <x v="3"/>
    <s v="Beca Fundadores AR (100%) SEP"/>
    <n v="210000"/>
    <x v="4"/>
    <x v="3"/>
    <x v="3"/>
    <x v="3"/>
    <x v="1"/>
    <n v="0"/>
    <x v="0"/>
    <n v="0"/>
    <x v="0"/>
    <n v="0"/>
  </r>
  <r>
    <d v="2024-09-01T00:00:00"/>
    <x v="4"/>
    <x v="8"/>
    <x v="0"/>
    <x v="4"/>
    <x v="3"/>
    <s v="Beca Hermandad (15%) SEP"/>
    <n v="42000"/>
    <x v="4"/>
    <x v="3"/>
    <x v="4"/>
    <x v="11"/>
    <x v="1"/>
    <n v="0"/>
    <x v="0"/>
    <n v="0"/>
    <x v="0"/>
    <n v="0"/>
  </r>
  <r>
    <d v="2024-09-01T00:00:00"/>
    <x v="4"/>
    <x v="8"/>
    <x v="0"/>
    <x v="0"/>
    <x v="3"/>
    <s v="Mensualidad AR SEP"/>
    <n v="168000"/>
    <x v="0"/>
    <x v="3"/>
    <x v="4"/>
    <x v="11"/>
    <x v="0"/>
    <n v="168000"/>
    <x v="0"/>
    <n v="0"/>
    <x v="0"/>
    <n v="0"/>
  </r>
  <r>
    <d v="2024-09-01T00:00:00"/>
    <x v="4"/>
    <x v="8"/>
    <x v="0"/>
    <x v="0"/>
    <x v="3"/>
    <s v="Mensualidad AR SEP"/>
    <n v="210000"/>
    <x v="0"/>
    <x v="3"/>
    <x v="4"/>
    <x v="4"/>
    <x v="0"/>
    <n v="210000"/>
    <x v="0"/>
    <n v="0"/>
    <x v="0"/>
    <n v="0"/>
  </r>
  <r>
    <d v="2024-09-01T00:00:00"/>
    <x v="4"/>
    <x v="8"/>
    <x v="0"/>
    <x v="3"/>
    <x v="3"/>
    <s v="Mensualidad AR SEP"/>
    <n v="210000"/>
    <x v="3"/>
    <x v="3"/>
    <x v="25"/>
    <x v="31"/>
    <x v="1"/>
    <n v="0"/>
    <x v="1"/>
    <n v="210000"/>
    <x v="0"/>
    <n v="0"/>
  </r>
  <r>
    <d v="2024-09-01T00:00:00"/>
    <x v="4"/>
    <x v="8"/>
    <x v="0"/>
    <x v="4"/>
    <x v="3"/>
    <s v="Beca Fundadores AR (100%) SEP"/>
    <n v="210000"/>
    <x v="4"/>
    <x v="3"/>
    <x v="5"/>
    <x v="5"/>
    <x v="1"/>
    <n v="0"/>
    <x v="0"/>
    <n v="0"/>
    <x v="0"/>
    <n v="0"/>
  </r>
  <r>
    <d v="2024-09-01T00:00:00"/>
    <x v="4"/>
    <x v="8"/>
    <x v="0"/>
    <x v="4"/>
    <x v="3"/>
    <s v="Beca Fundadores AR (100%) SEP"/>
    <n v="210000"/>
    <x v="4"/>
    <x v="3"/>
    <x v="5"/>
    <x v="26"/>
    <x v="1"/>
    <n v="0"/>
    <x v="0"/>
    <n v="0"/>
    <x v="0"/>
    <n v="0"/>
  </r>
  <r>
    <d v="2024-09-01T00:00:00"/>
    <x v="4"/>
    <x v="8"/>
    <x v="0"/>
    <x v="4"/>
    <x v="3"/>
    <s v="Beca Fundadores AR (100%) SEP"/>
    <n v="210000"/>
    <x v="4"/>
    <x v="3"/>
    <x v="3"/>
    <x v="12"/>
    <x v="1"/>
    <n v="0"/>
    <x v="0"/>
    <n v="0"/>
    <x v="0"/>
    <n v="0"/>
  </r>
  <r>
    <d v="2024-09-01T00:00:00"/>
    <x v="4"/>
    <x v="8"/>
    <x v="0"/>
    <x v="0"/>
    <x v="3"/>
    <s v="Mensualidad AR SEP"/>
    <n v="210000"/>
    <x v="0"/>
    <x v="3"/>
    <x v="22"/>
    <x v="28"/>
    <x v="0"/>
    <n v="210000"/>
    <x v="0"/>
    <n v="0"/>
    <x v="0"/>
    <n v="0"/>
  </r>
  <r>
    <d v="2024-09-01T00:00:00"/>
    <x v="4"/>
    <x v="8"/>
    <x v="0"/>
    <x v="0"/>
    <x v="3"/>
    <s v="Mensualidad FOR SEP"/>
    <n v="180000"/>
    <x v="0"/>
    <x v="3"/>
    <x v="50"/>
    <x v="61"/>
    <x v="0"/>
    <n v="180000"/>
    <x v="0"/>
    <n v="0"/>
    <x v="0"/>
    <n v="0"/>
  </r>
  <r>
    <d v="2024-09-01T00:00:00"/>
    <x v="4"/>
    <x v="8"/>
    <x v="0"/>
    <x v="4"/>
    <x v="3"/>
    <s v="Beca Hermandad (15%) SEP"/>
    <n v="42000"/>
    <x v="4"/>
    <x v="3"/>
    <x v="15"/>
    <x v="20"/>
    <x v="1"/>
    <n v="0"/>
    <x v="0"/>
    <n v="0"/>
    <x v="0"/>
    <n v="0"/>
  </r>
  <r>
    <d v="2024-09-01T00:00:00"/>
    <x v="4"/>
    <x v="8"/>
    <x v="0"/>
    <x v="0"/>
    <x v="3"/>
    <s v="Mensualidad FOR SEP"/>
    <n v="168000"/>
    <x v="0"/>
    <x v="3"/>
    <x v="15"/>
    <x v="20"/>
    <x v="0"/>
    <n v="168000"/>
    <x v="0"/>
    <n v="0"/>
    <x v="0"/>
    <n v="0"/>
  </r>
  <r>
    <d v="2024-09-01T00:00:00"/>
    <x v="4"/>
    <x v="8"/>
    <x v="0"/>
    <x v="0"/>
    <x v="3"/>
    <s v="Mensualidad FOR SEP"/>
    <n v="180000"/>
    <x v="0"/>
    <x v="3"/>
    <x v="38"/>
    <x v="48"/>
    <x v="0"/>
    <n v="180000"/>
    <x v="0"/>
    <n v="0"/>
    <x v="0"/>
    <n v="0"/>
  </r>
  <r>
    <d v="2024-09-01T00:00:00"/>
    <x v="4"/>
    <x v="8"/>
    <x v="0"/>
    <x v="0"/>
    <x v="3"/>
    <s v="Mensualidad FOR SEP"/>
    <n v="180000"/>
    <x v="0"/>
    <x v="3"/>
    <x v="45"/>
    <x v="56"/>
    <x v="0"/>
    <n v="180000"/>
    <x v="0"/>
    <n v="0"/>
    <x v="0"/>
    <n v="0"/>
  </r>
  <r>
    <d v="2024-09-01T00:00:00"/>
    <x v="4"/>
    <x v="8"/>
    <x v="0"/>
    <x v="0"/>
    <x v="3"/>
    <s v="Mensualidad AR SEP"/>
    <n v="210000"/>
    <x v="0"/>
    <x v="3"/>
    <x v="12"/>
    <x v="16"/>
    <x v="0"/>
    <n v="210000"/>
    <x v="0"/>
    <n v="0"/>
    <x v="0"/>
    <n v="0"/>
  </r>
  <r>
    <d v="2024-09-01T00:00:00"/>
    <x v="4"/>
    <x v="8"/>
    <x v="0"/>
    <x v="0"/>
    <x v="3"/>
    <s v="Mensualidad AR SEP"/>
    <n v="210000"/>
    <x v="0"/>
    <x v="3"/>
    <x v="14"/>
    <x v="19"/>
    <x v="0"/>
    <n v="210000"/>
    <x v="0"/>
    <n v="0"/>
    <x v="0"/>
    <n v="0"/>
  </r>
  <r>
    <d v="2024-09-01T00:00:00"/>
    <x v="4"/>
    <x v="8"/>
    <x v="0"/>
    <x v="0"/>
    <x v="3"/>
    <s v="Mensualidad FOR SEP"/>
    <n v="180000"/>
    <x v="0"/>
    <x v="3"/>
    <x v="51"/>
    <x v="62"/>
    <x v="0"/>
    <n v="180000"/>
    <x v="0"/>
    <n v="0"/>
    <x v="0"/>
    <n v="0"/>
  </r>
  <r>
    <d v="2024-09-01T00:00:00"/>
    <x v="4"/>
    <x v="8"/>
    <x v="0"/>
    <x v="0"/>
    <x v="3"/>
    <s v="Mensualidad AR SEP"/>
    <n v="210000"/>
    <x v="0"/>
    <x v="3"/>
    <x v="9"/>
    <x v="10"/>
    <x v="0"/>
    <n v="210000"/>
    <x v="0"/>
    <n v="0"/>
    <x v="0"/>
    <n v="0"/>
  </r>
  <r>
    <d v="2024-09-01T00:00:00"/>
    <x v="4"/>
    <x v="8"/>
    <x v="0"/>
    <x v="0"/>
    <x v="3"/>
    <s v="Mensualidad AR SEP"/>
    <n v="210000"/>
    <x v="0"/>
    <x v="3"/>
    <x v="15"/>
    <x v="21"/>
    <x v="0"/>
    <n v="210000"/>
    <x v="0"/>
    <n v="0"/>
    <x v="0"/>
    <n v="0"/>
  </r>
  <r>
    <d v="2024-09-01T00:00:00"/>
    <x v="4"/>
    <x v="8"/>
    <x v="0"/>
    <x v="4"/>
    <x v="3"/>
    <s v="Beca Fundadores AR (100%) SEP"/>
    <n v="210000"/>
    <x v="4"/>
    <x v="3"/>
    <x v="5"/>
    <x v="8"/>
    <x v="1"/>
    <n v="0"/>
    <x v="0"/>
    <n v="0"/>
    <x v="0"/>
    <n v="0"/>
  </r>
  <r>
    <d v="2024-09-01T00:00:00"/>
    <x v="4"/>
    <x v="8"/>
    <x v="0"/>
    <x v="0"/>
    <x v="3"/>
    <s v="Mensualidad FOR SEP"/>
    <n v="180000"/>
    <x v="0"/>
    <x v="3"/>
    <x v="37"/>
    <x v="47"/>
    <x v="0"/>
    <n v="180000"/>
    <x v="0"/>
    <n v="0"/>
    <x v="0"/>
    <n v="0"/>
  </r>
  <r>
    <d v="2024-09-01T00:00:00"/>
    <x v="4"/>
    <x v="8"/>
    <x v="0"/>
    <x v="0"/>
    <x v="4"/>
    <s v="Matricula 2024 (50%)"/>
    <n v="65000"/>
    <x v="0"/>
    <x v="4"/>
    <x v="51"/>
    <x v="62"/>
    <x v="0"/>
    <n v="65000"/>
    <x v="0"/>
    <n v="0"/>
    <x v="0"/>
    <n v="0"/>
  </r>
  <r>
    <d v="2024-09-27T00:00:00"/>
    <x v="4"/>
    <x v="8"/>
    <x v="0"/>
    <x v="0"/>
    <x v="22"/>
    <s v="Chequeo Infantil y Juvenil"/>
    <n v="200000"/>
    <x v="0"/>
    <x v="22"/>
    <x v="0"/>
    <x v="0"/>
    <x v="0"/>
    <n v="200000"/>
    <x v="0"/>
    <n v="0"/>
    <x v="0"/>
    <n v="0"/>
  </r>
  <r>
    <d v="2024-09-30T00:00:00"/>
    <x v="4"/>
    <x v="8"/>
    <x v="1"/>
    <x v="0"/>
    <x v="7"/>
    <s v="Pago Nomina SEP"/>
    <n v="-950000"/>
    <x v="0"/>
    <x v="7"/>
    <x v="31"/>
    <x v="41"/>
    <x v="0"/>
    <n v="-950000"/>
    <x v="0"/>
    <n v="0"/>
    <x v="0"/>
    <n v="0"/>
  </r>
  <r>
    <d v="2024-09-30T00:00:00"/>
    <x v="4"/>
    <x v="8"/>
    <x v="1"/>
    <x v="0"/>
    <x v="7"/>
    <s v="Pago Nomina SEP"/>
    <n v="-1400000"/>
    <x v="0"/>
    <x v="7"/>
    <x v="24"/>
    <x v="30"/>
    <x v="0"/>
    <n v="-1400000"/>
    <x v="0"/>
    <n v="0"/>
    <x v="0"/>
    <n v="0"/>
  </r>
  <r>
    <d v="2024-09-30T00:00:00"/>
    <x v="4"/>
    <x v="8"/>
    <x v="1"/>
    <x v="0"/>
    <x v="7"/>
    <s v="Pago Nomina SEP"/>
    <n v="-100000"/>
    <x v="0"/>
    <x v="7"/>
    <x v="15"/>
    <x v="49"/>
    <x v="0"/>
    <n v="-100000"/>
    <x v="0"/>
    <n v="0"/>
    <x v="0"/>
    <n v="0"/>
  </r>
  <r>
    <d v="2024-09-30T00:00:00"/>
    <x v="4"/>
    <x v="8"/>
    <x v="1"/>
    <x v="0"/>
    <x v="7"/>
    <s v="Pago Nomina SEP"/>
    <n v="-900000"/>
    <x v="0"/>
    <x v="7"/>
    <x v="0"/>
    <x v="0"/>
    <x v="0"/>
    <n v="-900000"/>
    <x v="0"/>
    <n v="0"/>
    <x v="0"/>
    <n v="0"/>
  </r>
  <r>
    <d v="2024-10-01T00:00:00"/>
    <x v="4"/>
    <x v="9"/>
    <x v="0"/>
    <x v="0"/>
    <x v="3"/>
    <s v="Mensualidad FOR OCT"/>
    <n v="180000"/>
    <x v="0"/>
    <x v="3"/>
    <x v="46"/>
    <x v="57"/>
    <x v="0"/>
    <n v="180000"/>
    <x v="0"/>
    <n v="0"/>
    <x v="0"/>
    <n v="0"/>
  </r>
  <r>
    <d v="2024-10-01T00:00:00"/>
    <x v="4"/>
    <x v="9"/>
    <x v="0"/>
    <x v="4"/>
    <x v="3"/>
    <s v="Beca Fundadores AR (100%) OCT"/>
    <n v="210000"/>
    <x v="4"/>
    <x v="3"/>
    <x v="2"/>
    <x v="2"/>
    <x v="1"/>
    <n v="0"/>
    <x v="0"/>
    <n v="0"/>
    <x v="0"/>
    <n v="0"/>
  </r>
  <r>
    <d v="2024-10-01T00:00:00"/>
    <x v="4"/>
    <x v="9"/>
    <x v="0"/>
    <x v="0"/>
    <x v="3"/>
    <s v="Mensualidad FOR OCT"/>
    <n v="160000"/>
    <x v="0"/>
    <x v="3"/>
    <x v="35"/>
    <x v="45"/>
    <x v="0"/>
    <n v="160000"/>
    <x v="0"/>
    <n v="0"/>
    <x v="0"/>
    <n v="0"/>
  </r>
  <r>
    <d v="2024-10-01T00:00:00"/>
    <x v="4"/>
    <x v="9"/>
    <x v="0"/>
    <x v="0"/>
    <x v="3"/>
    <s v="Mensualidad FOR OCT"/>
    <n v="160000"/>
    <x v="0"/>
    <x v="3"/>
    <x v="21"/>
    <x v="38"/>
    <x v="0"/>
    <n v="160000"/>
    <x v="0"/>
    <n v="0"/>
    <x v="0"/>
    <n v="0"/>
  </r>
  <r>
    <d v="2024-10-01T00:00:00"/>
    <x v="4"/>
    <x v="9"/>
    <x v="0"/>
    <x v="0"/>
    <x v="3"/>
    <s v="Mensualidad FOR OCT"/>
    <n v="180000"/>
    <x v="0"/>
    <x v="3"/>
    <x v="43"/>
    <x v="54"/>
    <x v="0"/>
    <n v="180000"/>
    <x v="0"/>
    <n v="0"/>
    <x v="0"/>
    <n v="0"/>
  </r>
  <r>
    <d v="2024-10-01T00:00:00"/>
    <x v="4"/>
    <x v="9"/>
    <x v="0"/>
    <x v="0"/>
    <x v="3"/>
    <s v="Mensualidad FOR OCT"/>
    <n v="180000"/>
    <x v="0"/>
    <x v="3"/>
    <x v="48"/>
    <x v="59"/>
    <x v="0"/>
    <n v="180000"/>
    <x v="0"/>
    <n v="0"/>
    <x v="0"/>
    <n v="0"/>
  </r>
  <r>
    <d v="2024-10-01T00:00:00"/>
    <x v="4"/>
    <x v="9"/>
    <x v="0"/>
    <x v="0"/>
    <x v="3"/>
    <s v="Mensualidad FOR OCT"/>
    <n v="180000"/>
    <x v="0"/>
    <x v="3"/>
    <x v="47"/>
    <x v="58"/>
    <x v="0"/>
    <n v="180000"/>
    <x v="0"/>
    <n v="0"/>
    <x v="0"/>
    <n v="0"/>
  </r>
  <r>
    <d v="2024-10-01T00:00:00"/>
    <x v="4"/>
    <x v="9"/>
    <x v="0"/>
    <x v="0"/>
    <x v="3"/>
    <s v="Mensualidad FOR OCT"/>
    <n v="180000"/>
    <x v="0"/>
    <x v="3"/>
    <x v="42"/>
    <x v="53"/>
    <x v="0"/>
    <n v="180000"/>
    <x v="0"/>
    <n v="0"/>
    <x v="0"/>
    <n v="0"/>
  </r>
  <r>
    <d v="2024-10-01T00:00:00"/>
    <x v="4"/>
    <x v="9"/>
    <x v="0"/>
    <x v="4"/>
    <x v="3"/>
    <s v="Beca Fundadores AR (100%) OCT"/>
    <n v="210000"/>
    <x v="4"/>
    <x v="3"/>
    <x v="3"/>
    <x v="3"/>
    <x v="1"/>
    <n v="0"/>
    <x v="0"/>
    <n v="0"/>
    <x v="0"/>
    <n v="0"/>
  </r>
  <r>
    <d v="2024-10-01T00:00:00"/>
    <x v="4"/>
    <x v="9"/>
    <x v="0"/>
    <x v="4"/>
    <x v="3"/>
    <s v="Beca Hermandad (15%) OCT"/>
    <n v="42000"/>
    <x v="4"/>
    <x v="3"/>
    <x v="4"/>
    <x v="11"/>
    <x v="1"/>
    <n v="0"/>
    <x v="0"/>
    <n v="0"/>
    <x v="0"/>
    <n v="0"/>
  </r>
  <r>
    <d v="2024-10-01T00:00:00"/>
    <x v="4"/>
    <x v="9"/>
    <x v="0"/>
    <x v="0"/>
    <x v="3"/>
    <s v="Mensualidad AR OCT"/>
    <n v="168000"/>
    <x v="0"/>
    <x v="3"/>
    <x v="4"/>
    <x v="11"/>
    <x v="0"/>
    <n v="168000"/>
    <x v="0"/>
    <n v="0"/>
    <x v="0"/>
    <n v="0"/>
  </r>
  <r>
    <d v="2024-10-01T00:00:00"/>
    <x v="4"/>
    <x v="9"/>
    <x v="0"/>
    <x v="0"/>
    <x v="3"/>
    <s v="Mensualidad AR OCT"/>
    <n v="210000"/>
    <x v="0"/>
    <x v="3"/>
    <x v="4"/>
    <x v="4"/>
    <x v="0"/>
    <n v="210000"/>
    <x v="0"/>
    <n v="0"/>
    <x v="0"/>
    <n v="0"/>
  </r>
  <r>
    <d v="2024-10-01T00:00:00"/>
    <x v="4"/>
    <x v="9"/>
    <x v="0"/>
    <x v="3"/>
    <x v="3"/>
    <s v="Mensualidad AR OCT"/>
    <n v="210000"/>
    <x v="3"/>
    <x v="3"/>
    <x v="25"/>
    <x v="31"/>
    <x v="1"/>
    <n v="0"/>
    <x v="1"/>
    <n v="210000"/>
    <x v="0"/>
    <n v="0"/>
  </r>
  <r>
    <d v="2024-10-01T00:00:00"/>
    <x v="4"/>
    <x v="9"/>
    <x v="0"/>
    <x v="4"/>
    <x v="3"/>
    <s v="Beca Fundadores AR (100%) OCT"/>
    <n v="210000"/>
    <x v="4"/>
    <x v="3"/>
    <x v="5"/>
    <x v="5"/>
    <x v="1"/>
    <n v="0"/>
    <x v="0"/>
    <n v="0"/>
    <x v="0"/>
    <n v="0"/>
  </r>
  <r>
    <d v="2024-10-01T00:00:00"/>
    <x v="4"/>
    <x v="9"/>
    <x v="0"/>
    <x v="4"/>
    <x v="3"/>
    <s v="Beca Fundadores AR (100%) OCT"/>
    <n v="210000"/>
    <x v="4"/>
    <x v="3"/>
    <x v="5"/>
    <x v="26"/>
    <x v="1"/>
    <n v="0"/>
    <x v="0"/>
    <n v="0"/>
    <x v="0"/>
    <n v="0"/>
  </r>
  <r>
    <d v="2024-10-01T00:00:00"/>
    <x v="4"/>
    <x v="9"/>
    <x v="0"/>
    <x v="4"/>
    <x v="3"/>
    <s v="Beca Fundadores AR (100%) OCT"/>
    <n v="210000"/>
    <x v="4"/>
    <x v="3"/>
    <x v="3"/>
    <x v="12"/>
    <x v="1"/>
    <n v="0"/>
    <x v="0"/>
    <n v="0"/>
    <x v="0"/>
    <n v="0"/>
  </r>
  <r>
    <d v="2024-10-01T00:00:00"/>
    <x v="4"/>
    <x v="9"/>
    <x v="0"/>
    <x v="0"/>
    <x v="3"/>
    <s v="Mensualidad AR OCT"/>
    <n v="210000"/>
    <x v="0"/>
    <x v="3"/>
    <x v="22"/>
    <x v="28"/>
    <x v="0"/>
    <n v="210000"/>
    <x v="0"/>
    <n v="0"/>
    <x v="0"/>
    <n v="0"/>
  </r>
  <r>
    <d v="2024-10-01T00:00:00"/>
    <x v="4"/>
    <x v="9"/>
    <x v="0"/>
    <x v="0"/>
    <x v="3"/>
    <s v="Mensualidad FOR OCT"/>
    <n v="210000"/>
    <x v="0"/>
    <x v="3"/>
    <x v="15"/>
    <x v="20"/>
    <x v="0"/>
    <n v="210000"/>
    <x v="0"/>
    <n v="0"/>
    <x v="0"/>
    <n v="0"/>
  </r>
  <r>
    <d v="2024-10-01T00:00:00"/>
    <x v="4"/>
    <x v="9"/>
    <x v="0"/>
    <x v="0"/>
    <x v="3"/>
    <s v="Mensualidad FOR OCT"/>
    <n v="180000"/>
    <x v="0"/>
    <x v="3"/>
    <x v="38"/>
    <x v="48"/>
    <x v="0"/>
    <n v="180000"/>
    <x v="0"/>
    <n v="0"/>
    <x v="0"/>
    <n v="0"/>
  </r>
  <r>
    <d v="2024-10-01T00:00:00"/>
    <x v="4"/>
    <x v="9"/>
    <x v="0"/>
    <x v="0"/>
    <x v="3"/>
    <s v="Mensualidad FOR OCT"/>
    <n v="180000"/>
    <x v="0"/>
    <x v="3"/>
    <x v="45"/>
    <x v="56"/>
    <x v="0"/>
    <n v="180000"/>
    <x v="0"/>
    <n v="0"/>
    <x v="0"/>
    <n v="0"/>
  </r>
  <r>
    <d v="2024-10-01T00:00:00"/>
    <x v="4"/>
    <x v="9"/>
    <x v="0"/>
    <x v="0"/>
    <x v="3"/>
    <s v="Mensualidad AR OCT"/>
    <n v="210000"/>
    <x v="0"/>
    <x v="3"/>
    <x v="12"/>
    <x v="16"/>
    <x v="0"/>
    <n v="210000"/>
    <x v="0"/>
    <n v="0"/>
    <x v="0"/>
    <n v="0"/>
  </r>
  <r>
    <d v="2024-10-01T00:00:00"/>
    <x v="4"/>
    <x v="9"/>
    <x v="0"/>
    <x v="0"/>
    <x v="3"/>
    <s v="Mensualidad AR OCT"/>
    <n v="210000"/>
    <x v="0"/>
    <x v="3"/>
    <x v="14"/>
    <x v="19"/>
    <x v="0"/>
    <n v="210000"/>
    <x v="0"/>
    <n v="0"/>
    <x v="0"/>
    <n v="0"/>
  </r>
  <r>
    <d v="2024-10-01T00:00:00"/>
    <x v="4"/>
    <x v="9"/>
    <x v="0"/>
    <x v="0"/>
    <x v="3"/>
    <s v="Mensualidad FOR OCT"/>
    <n v="180000"/>
    <x v="0"/>
    <x v="3"/>
    <x v="51"/>
    <x v="62"/>
    <x v="0"/>
    <n v="180000"/>
    <x v="0"/>
    <n v="0"/>
    <x v="0"/>
    <n v="0"/>
  </r>
  <r>
    <d v="2024-10-01T00:00:00"/>
    <x v="4"/>
    <x v="9"/>
    <x v="0"/>
    <x v="0"/>
    <x v="3"/>
    <s v="Mensualidad AR OCT"/>
    <n v="210000"/>
    <x v="0"/>
    <x v="3"/>
    <x v="9"/>
    <x v="10"/>
    <x v="0"/>
    <n v="210000"/>
    <x v="0"/>
    <n v="0"/>
    <x v="0"/>
    <n v="0"/>
  </r>
  <r>
    <d v="2024-10-01T00:00:00"/>
    <x v="4"/>
    <x v="9"/>
    <x v="0"/>
    <x v="4"/>
    <x v="3"/>
    <s v="Beca Fundadores AR (100%) OCT"/>
    <n v="210000"/>
    <x v="4"/>
    <x v="3"/>
    <x v="5"/>
    <x v="8"/>
    <x v="1"/>
    <n v="0"/>
    <x v="0"/>
    <n v="0"/>
    <x v="0"/>
    <n v="0"/>
  </r>
  <r>
    <d v="2024-10-01T00:00:00"/>
    <x v="4"/>
    <x v="9"/>
    <x v="0"/>
    <x v="0"/>
    <x v="3"/>
    <s v="Mensualidad FOR OCT"/>
    <n v="180000"/>
    <x v="0"/>
    <x v="3"/>
    <x v="37"/>
    <x v="47"/>
    <x v="0"/>
    <n v="180000"/>
    <x v="0"/>
    <n v="0"/>
    <x v="0"/>
    <n v="0"/>
  </r>
  <r>
    <d v="2024-10-30T00:00:00"/>
    <x v="4"/>
    <x v="9"/>
    <x v="1"/>
    <x v="0"/>
    <x v="7"/>
    <s v="Pago Nomina OCT"/>
    <n v="-950000"/>
    <x v="0"/>
    <x v="7"/>
    <x v="31"/>
    <x v="41"/>
    <x v="0"/>
    <n v="-950000"/>
    <x v="0"/>
    <n v="0"/>
    <x v="0"/>
    <n v="0"/>
  </r>
  <r>
    <d v="2024-10-30T00:00:00"/>
    <x v="4"/>
    <x v="9"/>
    <x v="1"/>
    <x v="0"/>
    <x v="7"/>
    <s v="Pago Nomina OCT"/>
    <n v="-1400000"/>
    <x v="0"/>
    <x v="7"/>
    <x v="24"/>
    <x v="30"/>
    <x v="0"/>
    <n v="-1400000"/>
    <x v="0"/>
    <n v="0"/>
    <x v="0"/>
    <n v="0"/>
  </r>
  <r>
    <d v="2024-10-30T00:00:00"/>
    <x v="4"/>
    <x v="9"/>
    <x v="1"/>
    <x v="0"/>
    <x v="7"/>
    <s v="Pago Nomina OCT"/>
    <n v="-100000"/>
    <x v="0"/>
    <x v="7"/>
    <x v="15"/>
    <x v="49"/>
    <x v="0"/>
    <n v="-100000"/>
    <x v="0"/>
    <n v="0"/>
    <x v="0"/>
    <n v="0"/>
  </r>
  <r>
    <d v="2024-10-30T00:00:00"/>
    <x v="4"/>
    <x v="9"/>
    <x v="1"/>
    <x v="0"/>
    <x v="7"/>
    <s v="Pago Nomina OCT"/>
    <n v="-900000"/>
    <x v="0"/>
    <x v="7"/>
    <x v="0"/>
    <x v="0"/>
    <x v="0"/>
    <n v="-900000"/>
    <x v="0"/>
    <n v="0"/>
    <x v="0"/>
    <n v="0"/>
  </r>
  <r>
    <d v="2024-11-01T00:00:00"/>
    <x v="4"/>
    <x v="10"/>
    <x v="0"/>
    <x v="0"/>
    <x v="3"/>
    <s v="Mensualidad FOR NOV"/>
    <n v="180000"/>
    <x v="0"/>
    <x v="3"/>
    <x v="46"/>
    <x v="57"/>
    <x v="0"/>
    <n v="180000"/>
    <x v="0"/>
    <n v="0"/>
    <x v="0"/>
    <n v="0"/>
  </r>
  <r>
    <d v="2024-11-01T00:00:00"/>
    <x v="4"/>
    <x v="10"/>
    <x v="0"/>
    <x v="4"/>
    <x v="3"/>
    <s v="Beca Fundadores AR (100%) NOV"/>
    <n v="210000"/>
    <x v="4"/>
    <x v="3"/>
    <x v="2"/>
    <x v="2"/>
    <x v="1"/>
    <n v="0"/>
    <x v="0"/>
    <n v="0"/>
    <x v="0"/>
    <n v="0"/>
  </r>
  <r>
    <d v="2024-11-01T00:00:00"/>
    <x v="4"/>
    <x v="10"/>
    <x v="0"/>
    <x v="0"/>
    <x v="3"/>
    <s v="Mensualidad FOR NOV"/>
    <n v="160000"/>
    <x v="0"/>
    <x v="3"/>
    <x v="35"/>
    <x v="45"/>
    <x v="0"/>
    <n v="160000"/>
    <x v="0"/>
    <n v="0"/>
    <x v="0"/>
    <n v="0"/>
  </r>
  <r>
    <d v="2024-11-01T00:00:00"/>
    <x v="4"/>
    <x v="10"/>
    <x v="0"/>
    <x v="0"/>
    <x v="3"/>
    <s v="Mensualidad FOR NOV"/>
    <n v="160000"/>
    <x v="0"/>
    <x v="3"/>
    <x v="21"/>
    <x v="38"/>
    <x v="0"/>
    <n v="160000"/>
    <x v="0"/>
    <n v="0"/>
    <x v="0"/>
    <n v="0"/>
  </r>
  <r>
    <d v="2024-11-01T00:00:00"/>
    <x v="4"/>
    <x v="10"/>
    <x v="0"/>
    <x v="0"/>
    <x v="3"/>
    <s v="Mensualidad FOR NOV"/>
    <n v="180000"/>
    <x v="0"/>
    <x v="3"/>
    <x v="43"/>
    <x v="54"/>
    <x v="0"/>
    <n v="180000"/>
    <x v="0"/>
    <n v="0"/>
    <x v="0"/>
    <n v="0"/>
  </r>
  <r>
    <d v="2024-11-01T00:00:00"/>
    <x v="4"/>
    <x v="10"/>
    <x v="0"/>
    <x v="0"/>
    <x v="3"/>
    <s v="Mensualidad FOR NOV"/>
    <n v="180000"/>
    <x v="0"/>
    <x v="3"/>
    <x v="48"/>
    <x v="59"/>
    <x v="0"/>
    <n v="180000"/>
    <x v="0"/>
    <n v="0"/>
    <x v="0"/>
    <n v="0"/>
  </r>
  <r>
    <d v="2024-11-01T00:00:00"/>
    <x v="4"/>
    <x v="10"/>
    <x v="0"/>
    <x v="0"/>
    <x v="3"/>
    <s v="Mensualidad FOR NOV"/>
    <n v="180000"/>
    <x v="0"/>
    <x v="3"/>
    <x v="47"/>
    <x v="58"/>
    <x v="0"/>
    <n v="180000"/>
    <x v="0"/>
    <n v="0"/>
    <x v="0"/>
    <n v="0"/>
  </r>
  <r>
    <d v="2024-11-01T00:00:00"/>
    <x v="4"/>
    <x v="10"/>
    <x v="0"/>
    <x v="0"/>
    <x v="3"/>
    <s v="Mensualidad FOR NOV"/>
    <n v="180000"/>
    <x v="0"/>
    <x v="3"/>
    <x v="42"/>
    <x v="53"/>
    <x v="0"/>
    <n v="180000"/>
    <x v="0"/>
    <n v="0"/>
    <x v="0"/>
    <n v="0"/>
  </r>
  <r>
    <d v="2024-11-01T00:00:00"/>
    <x v="4"/>
    <x v="10"/>
    <x v="0"/>
    <x v="4"/>
    <x v="3"/>
    <s v="Beca Fundadores AR (100%) NOV"/>
    <n v="210000"/>
    <x v="4"/>
    <x v="3"/>
    <x v="3"/>
    <x v="3"/>
    <x v="1"/>
    <n v="0"/>
    <x v="0"/>
    <n v="0"/>
    <x v="0"/>
    <n v="0"/>
  </r>
  <r>
    <d v="2024-11-01T00:00:00"/>
    <x v="4"/>
    <x v="10"/>
    <x v="0"/>
    <x v="4"/>
    <x v="3"/>
    <s v="Beca Hermandad (15%) NOV"/>
    <n v="42000"/>
    <x v="4"/>
    <x v="3"/>
    <x v="4"/>
    <x v="11"/>
    <x v="1"/>
    <n v="0"/>
    <x v="0"/>
    <n v="0"/>
    <x v="0"/>
    <n v="0"/>
  </r>
  <r>
    <d v="2024-11-01T00:00:00"/>
    <x v="4"/>
    <x v="10"/>
    <x v="0"/>
    <x v="0"/>
    <x v="3"/>
    <s v="Mensualidad AR NOV"/>
    <n v="168000"/>
    <x v="0"/>
    <x v="3"/>
    <x v="4"/>
    <x v="11"/>
    <x v="0"/>
    <n v="168000"/>
    <x v="0"/>
    <n v="0"/>
    <x v="0"/>
    <n v="0"/>
  </r>
  <r>
    <d v="2024-11-01T00:00:00"/>
    <x v="4"/>
    <x v="10"/>
    <x v="0"/>
    <x v="0"/>
    <x v="3"/>
    <s v="Mensualidad AR NOV"/>
    <n v="210000"/>
    <x v="0"/>
    <x v="3"/>
    <x v="4"/>
    <x v="4"/>
    <x v="0"/>
    <n v="210000"/>
    <x v="0"/>
    <n v="0"/>
    <x v="0"/>
    <n v="0"/>
  </r>
  <r>
    <d v="2024-11-01T00:00:00"/>
    <x v="4"/>
    <x v="10"/>
    <x v="0"/>
    <x v="3"/>
    <x v="3"/>
    <s v="Mensualidad AR NOV"/>
    <n v="210000"/>
    <x v="3"/>
    <x v="3"/>
    <x v="25"/>
    <x v="31"/>
    <x v="1"/>
    <n v="0"/>
    <x v="1"/>
    <n v="210000"/>
    <x v="0"/>
    <n v="0"/>
  </r>
  <r>
    <d v="2024-11-01T00:00:00"/>
    <x v="4"/>
    <x v="10"/>
    <x v="0"/>
    <x v="4"/>
    <x v="3"/>
    <s v="Beca Fundadores AR (100%) NOV"/>
    <n v="210000"/>
    <x v="4"/>
    <x v="3"/>
    <x v="5"/>
    <x v="5"/>
    <x v="1"/>
    <n v="0"/>
    <x v="0"/>
    <n v="0"/>
    <x v="0"/>
    <n v="0"/>
  </r>
  <r>
    <d v="2024-11-01T00:00:00"/>
    <x v="4"/>
    <x v="10"/>
    <x v="0"/>
    <x v="4"/>
    <x v="3"/>
    <s v="Beca Fundadores AR (100%) NOV"/>
    <n v="210000"/>
    <x v="4"/>
    <x v="3"/>
    <x v="5"/>
    <x v="26"/>
    <x v="1"/>
    <n v="0"/>
    <x v="0"/>
    <n v="0"/>
    <x v="0"/>
    <n v="0"/>
  </r>
  <r>
    <d v="2024-11-01T00:00:00"/>
    <x v="4"/>
    <x v="10"/>
    <x v="0"/>
    <x v="4"/>
    <x v="3"/>
    <s v="Beca Fundadores AR (100%) NOV"/>
    <n v="210000"/>
    <x v="4"/>
    <x v="3"/>
    <x v="3"/>
    <x v="12"/>
    <x v="1"/>
    <n v="0"/>
    <x v="0"/>
    <n v="0"/>
    <x v="0"/>
    <n v="0"/>
  </r>
  <r>
    <d v="2024-11-01T00:00:00"/>
    <x v="4"/>
    <x v="10"/>
    <x v="0"/>
    <x v="0"/>
    <x v="3"/>
    <s v="Mensualidad AR NOV"/>
    <n v="210000"/>
    <x v="0"/>
    <x v="3"/>
    <x v="22"/>
    <x v="28"/>
    <x v="0"/>
    <n v="210000"/>
    <x v="0"/>
    <n v="0"/>
    <x v="0"/>
    <n v="0"/>
  </r>
  <r>
    <d v="2024-11-01T00:00:00"/>
    <x v="4"/>
    <x v="10"/>
    <x v="0"/>
    <x v="0"/>
    <x v="3"/>
    <s v="Mensualidad FOR NOV"/>
    <n v="210000"/>
    <x v="0"/>
    <x v="3"/>
    <x v="15"/>
    <x v="20"/>
    <x v="0"/>
    <n v="210000"/>
    <x v="0"/>
    <n v="0"/>
    <x v="0"/>
    <n v="0"/>
  </r>
  <r>
    <d v="2024-11-01T00:00:00"/>
    <x v="4"/>
    <x v="10"/>
    <x v="0"/>
    <x v="0"/>
    <x v="3"/>
    <s v="Mensualidad FOR NOV"/>
    <n v="180000"/>
    <x v="0"/>
    <x v="3"/>
    <x v="38"/>
    <x v="48"/>
    <x v="0"/>
    <n v="180000"/>
    <x v="0"/>
    <n v="0"/>
    <x v="0"/>
    <n v="0"/>
  </r>
  <r>
    <d v="2024-11-01T00:00:00"/>
    <x v="4"/>
    <x v="10"/>
    <x v="0"/>
    <x v="0"/>
    <x v="3"/>
    <s v="Mensualidad FOR NOV"/>
    <n v="180000"/>
    <x v="0"/>
    <x v="3"/>
    <x v="45"/>
    <x v="56"/>
    <x v="0"/>
    <n v="180000"/>
    <x v="0"/>
    <n v="0"/>
    <x v="0"/>
    <n v="0"/>
  </r>
  <r>
    <d v="2024-11-01T00:00:00"/>
    <x v="4"/>
    <x v="10"/>
    <x v="0"/>
    <x v="0"/>
    <x v="3"/>
    <s v="Mensualidad AR NOV"/>
    <n v="210000"/>
    <x v="0"/>
    <x v="3"/>
    <x v="12"/>
    <x v="16"/>
    <x v="0"/>
    <n v="210000"/>
    <x v="0"/>
    <n v="0"/>
    <x v="0"/>
    <n v="0"/>
  </r>
  <r>
    <d v="2024-11-01T00:00:00"/>
    <x v="4"/>
    <x v="10"/>
    <x v="0"/>
    <x v="0"/>
    <x v="3"/>
    <s v="Mensualidad AR NOV"/>
    <n v="210000"/>
    <x v="0"/>
    <x v="3"/>
    <x v="14"/>
    <x v="19"/>
    <x v="0"/>
    <n v="210000"/>
    <x v="0"/>
    <n v="0"/>
    <x v="0"/>
    <n v="0"/>
  </r>
  <r>
    <d v="2024-11-01T00:00:00"/>
    <x v="4"/>
    <x v="10"/>
    <x v="0"/>
    <x v="0"/>
    <x v="3"/>
    <s v="Mensualidad FOR NOV"/>
    <n v="180000"/>
    <x v="0"/>
    <x v="3"/>
    <x v="51"/>
    <x v="62"/>
    <x v="0"/>
    <n v="180000"/>
    <x v="0"/>
    <n v="0"/>
    <x v="0"/>
    <n v="0"/>
  </r>
  <r>
    <d v="2024-11-01T00:00:00"/>
    <x v="4"/>
    <x v="10"/>
    <x v="0"/>
    <x v="0"/>
    <x v="3"/>
    <s v="Mensualidad AR NOV"/>
    <n v="210000"/>
    <x v="0"/>
    <x v="3"/>
    <x v="9"/>
    <x v="10"/>
    <x v="0"/>
    <n v="210000"/>
    <x v="0"/>
    <n v="0"/>
    <x v="0"/>
    <n v="0"/>
  </r>
  <r>
    <d v="2024-11-01T00:00:00"/>
    <x v="4"/>
    <x v="10"/>
    <x v="0"/>
    <x v="4"/>
    <x v="3"/>
    <s v="Beca Fundadores AR (100%) NOV"/>
    <n v="210000"/>
    <x v="4"/>
    <x v="3"/>
    <x v="5"/>
    <x v="8"/>
    <x v="1"/>
    <n v="0"/>
    <x v="0"/>
    <n v="0"/>
    <x v="0"/>
    <n v="0"/>
  </r>
  <r>
    <d v="2024-11-01T00:00:00"/>
    <x v="4"/>
    <x v="10"/>
    <x v="0"/>
    <x v="0"/>
    <x v="3"/>
    <s v="Mensualidad FOR NOV"/>
    <n v="180000"/>
    <x v="0"/>
    <x v="3"/>
    <x v="37"/>
    <x v="47"/>
    <x v="0"/>
    <n v="180000"/>
    <x v="0"/>
    <n v="0"/>
    <x v="0"/>
    <n v="0"/>
  </r>
  <r>
    <d v="2024-11-30T00:00:00"/>
    <x v="4"/>
    <x v="10"/>
    <x v="1"/>
    <x v="0"/>
    <x v="7"/>
    <s v="Pago Nomina NOV"/>
    <n v="-950000"/>
    <x v="0"/>
    <x v="7"/>
    <x v="31"/>
    <x v="41"/>
    <x v="0"/>
    <n v="-950000"/>
    <x v="0"/>
    <n v="0"/>
    <x v="0"/>
    <n v="0"/>
  </r>
  <r>
    <d v="2024-11-30T00:00:00"/>
    <x v="4"/>
    <x v="10"/>
    <x v="1"/>
    <x v="0"/>
    <x v="7"/>
    <s v="Pago Nomina NOV"/>
    <n v="-1400000"/>
    <x v="0"/>
    <x v="7"/>
    <x v="24"/>
    <x v="30"/>
    <x v="0"/>
    <n v="-1400000"/>
    <x v="0"/>
    <n v="0"/>
    <x v="0"/>
    <n v="0"/>
  </r>
  <r>
    <d v="2024-11-30T00:00:00"/>
    <x v="4"/>
    <x v="10"/>
    <x v="1"/>
    <x v="0"/>
    <x v="7"/>
    <s v="Pago Nomina NOV"/>
    <n v="-100000"/>
    <x v="0"/>
    <x v="7"/>
    <x v="15"/>
    <x v="49"/>
    <x v="0"/>
    <n v="-100000"/>
    <x v="0"/>
    <n v="0"/>
    <x v="0"/>
    <n v="0"/>
  </r>
  <r>
    <d v="2024-11-30T00:00:00"/>
    <x v="4"/>
    <x v="10"/>
    <x v="1"/>
    <x v="0"/>
    <x v="7"/>
    <s v="Pago Nomina NOV"/>
    <n v="-900000"/>
    <x v="0"/>
    <x v="7"/>
    <x v="0"/>
    <x v="0"/>
    <x v="0"/>
    <n v="-900000"/>
    <x v="0"/>
    <n v="0"/>
    <x v="0"/>
    <n v="0"/>
  </r>
  <r>
    <d v="2024-11-30T00:00:00"/>
    <x v="4"/>
    <x v="10"/>
    <x v="1"/>
    <x v="0"/>
    <x v="21"/>
    <s v="Inscripcion 2do Festival Novatos 2024"/>
    <n v="-197000"/>
    <x v="0"/>
    <x v="21"/>
    <x v="0"/>
    <x v="0"/>
    <x v="0"/>
    <n v="-197000"/>
    <x v="0"/>
    <n v="0"/>
    <x v="0"/>
    <n v="0"/>
  </r>
  <r>
    <d v="2024-11-30T00:00:00"/>
    <x v="4"/>
    <x v="10"/>
    <x v="1"/>
    <x v="0"/>
    <x v="21"/>
    <s v="Refrigerio Festival Novatos 2024"/>
    <n v="-400000"/>
    <x v="0"/>
    <x v="21"/>
    <x v="0"/>
    <x v="0"/>
    <x v="0"/>
    <n v="-400000"/>
    <x v="0"/>
    <n v="0"/>
    <x v="0"/>
    <n v="0"/>
  </r>
  <r>
    <d v="2024-12-01T00:00:00"/>
    <x v="4"/>
    <x v="11"/>
    <x v="0"/>
    <x v="0"/>
    <x v="3"/>
    <s v="Mensualidad FOR DIC"/>
    <n v="180000"/>
    <x v="0"/>
    <x v="3"/>
    <x v="46"/>
    <x v="57"/>
    <x v="0"/>
    <n v="180000"/>
    <x v="0"/>
    <n v="0"/>
    <x v="0"/>
    <n v="0"/>
  </r>
  <r>
    <d v="2024-12-01T00:00:00"/>
    <x v="4"/>
    <x v="11"/>
    <x v="0"/>
    <x v="4"/>
    <x v="3"/>
    <s v="Beca Fundadores AR (100%) DIC"/>
    <n v="210000"/>
    <x v="4"/>
    <x v="3"/>
    <x v="2"/>
    <x v="2"/>
    <x v="1"/>
    <n v="0"/>
    <x v="0"/>
    <n v="0"/>
    <x v="0"/>
    <n v="0"/>
  </r>
  <r>
    <d v="2024-12-01T00:00:00"/>
    <x v="4"/>
    <x v="11"/>
    <x v="0"/>
    <x v="0"/>
    <x v="3"/>
    <s v="Mensualidad FOR DIC"/>
    <n v="160000"/>
    <x v="0"/>
    <x v="3"/>
    <x v="35"/>
    <x v="45"/>
    <x v="0"/>
    <n v="160000"/>
    <x v="0"/>
    <n v="0"/>
    <x v="0"/>
    <n v="0"/>
  </r>
  <r>
    <d v="2024-12-01T00:00:00"/>
    <x v="4"/>
    <x v="11"/>
    <x v="0"/>
    <x v="0"/>
    <x v="3"/>
    <s v="Mensualidad FOR DIC"/>
    <n v="160000"/>
    <x v="0"/>
    <x v="3"/>
    <x v="21"/>
    <x v="38"/>
    <x v="0"/>
    <n v="160000"/>
    <x v="0"/>
    <n v="0"/>
    <x v="0"/>
    <n v="0"/>
  </r>
  <r>
    <d v="2024-12-01T00:00:00"/>
    <x v="4"/>
    <x v="11"/>
    <x v="0"/>
    <x v="0"/>
    <x v="3"/>
    <s v="Mensualidad FOR DIC"/>
    <n v="180000"/>
    <x v="0"/>
    <x v="3"/>
    <x v="43"/>
    <x v="54"/>
    <x v="0"/>
    <n v="180000"/>
    <x v="0"/>
    <n v="0"/>
    <x v="0"/>
    <n v="0"/>
  </r>
  <r>
    <d v="2024-12-01T00:00:00"/>
    <x v="4"/>
    <x v="11"/>
    <x v="0"/>
    <x v="0"/>
    <x v="3"/>
    <s v="Mensualidad FOR DIC"/>
    <n v="180000"/>
    <x v="0"/>
    <x v="3"/>
    <x v="48"/>
    <x v="59"/>
    <x v="0"/>
    <n v="180000"/>
    <x v="0"/>
    <n v="0"/>
    <x v="0"/>
    <n v="0"/>
  </r>
  <r>
    <d v="2024-12-01T00:00:00"/>
    <x v="4"/>
    <x v="11"/>
    <x v="0"/>
    <x v="0"/>
    <x v="3"/>
    <s v="Mensualidad FOR DIC"/>
    <n v="180000"/>
    <x v="0"/>
    <x v="3"/>
    <x v="47"/>
    <x v="58"/>
    <x v="0"/>
    <n v="180000"/>
    <x v="0"/>
    <n v="0"/>
    <x v="0"/>
    <n v="0"/>
  </r>
  <r>
    <d v="2024-12-01T00:00:00"/>
    <x v="4"/>
    <x v="11"/>
    <x v="0"/>
    <x v="0"/>
    <x v="3"/>
    <s v="Mensualidad FOR DIC"/>
    <n v="180000"/>
    <x v="0"/>
    <x v="3"/>
    <x v="42"/>
    <x v="53"/>
    <x v="0"/>
    <n v="180000"/>
    <x v="0"/>
    <n v="0"/>
    <x v="0"/>
    <n v="0"/>
  </r>
  <r>
    <d v="2024-12-01T00:00:00"/>
    <x v="4"/>
    <x v="11"/>
    <x v="0"/>
    <x v="4"/>
    <x v="3"/>
    <s v="Beca Fundadores AR (100%) DIC"/>
    <n v="210000"/>
    <x v="4"/>
    <x v="3"/>
    <x v="3"/>
    <x v="3"/>
    <x v="1"/>
    <n v="0"/>
    <x v="0"/>
    <n v="0"/>
    <x v="0"/>
    <n v="0"/>
  </r>
  <r>
    <d v="2024-12-01T00:00:00"/>
    <x v="4"/>
    <x v="11"/>
    <x v="0"/>
    <x v="4"/>
    <x v="3"/>
    <s v="Beca Hermandad (15%) DIC"/>
    <n v="42000"/>
    <x v="4"/>
    <x v="3"/>
    <x v="4"/>
    <x v="11"/>
    <x v="1"/>
    <n v="0"/>
    <x v="0"/>
    <n v="0"/>
    <x v="0"/>
    <n v="0"/>
  </r>
  <r>
    <d v="2024-12-01T00:00:00"/>
    <x v="4"/>
    <x v="11"/>
    <x v="0"/>
    <x v="0"/>
    <x v="3"/>
    <s v="Mensualidad AR DIC"/>
    <n v="168000"/>
    <x v="0"/>
    <x v="3"/>
    <x v="4"/>
    <x v="11"/>
    <x v="0"/>
    <n v="168000"/>
    <x v="0"/>
    <n v="0"/>
    <x v="0"/>
    <n v="0"/>
  </r>
  <r>
    <d v="2024-12-01T00:00:00"/>
    <x v="4"/>
    <x v="11"/>
    <x v="0"/>
    <x v="0"/>
    <x v="3"/>
    <s v="Mensualidad AR DIC"/>
    <n v="210000"/>
    <x v="0"/>
    <x v="3"/>
    <x v="4"/>
    <x v="4"/>
    <x v="0"/>
    <n v="210000"/>
    <x v="0"/>
    <n v="0"/>
    <x v="0"/>
    <n v="0"/>
  </r>
  <r>
    <d v="2024-12-01T00:00:00"/>
    <x v="4"/>
    <x v="11"/>
    <x v="0"/>
    <x v="3"/>
    <x v="3"/>
    <s v="Mensualidad AR DIC"/>
    <n v="210000"/>
    <x v="3"/>
    <x v="3"/>
    <x v="25"/>
    <x v="31"/>
    <x v="1"/>
    <n v="0"/>
    <x v="1"/>
    <n v="210000"/>
    <x v="0"/>
    <n v="0"/>
  </r>
  <r>
    <d v="2024-12-01T00:00:00"/>
    <x v="4"/>
    <x v="11"/>
    <x v="0"/>
    <x v="4"/>
    <x v="3"/>
    <s v="Beca Fundadores AR (100%) DIC"/>
    <n v="210000"/>
    <x v="4"/>
    <x v="3"/>
    <x v="5"/>
    <x v="5"/>
    <x v="1"/>
    <n v="0"/>
    <x v="0"/>
    <n v="0"/>
    <x v="0"/>
    <n v="0"/>
  </r>
  <r>
    <d v="2024-12-01T00:00:00"/>
    <x v="4"/>
    <x v="11"/>
    <x v="0"/>
    <x v="4"/>
    <x v="3"/>
    <s v="Beca Fundadores AR (100%) DIC"/>
    <n v="210000"/>
    <x v="4"/>
    <x v="3"/>
    <x v="5"/>
    <x v="26"/>
    <x v="1"/>
    <n v="0"/>
    <x v="0"/>
    <n v="0"/>
    <x v="0"/>
    <n v="0"/>
  </r>
  <r>
    <d v="2024-12-01T00:00:00"/>
    <x v="4"/>
    <x v="11"/>
    <x v="0"/>
    <x v="4"/>
    <x v="3"/>
    <s v="Beca Fundadores AR (100%) DIC"/>
    <n v="210000"/>
    <x v="4"/>
    <x v="3"/>
    <x v="3"/>
    <x v="12"/>
    <x v="1"/>
    <n v="0"/>
    <x v="0"/>
    <n v="0"/>
    <x v="0"/>
    <n v="0"/>
  </r>
  <r>
    <d v="2024-12-01T00:00:00"/>
    <x v="4"/>
    <x v="11"/>
    <x v="0"/>
    <x v="0"/>
    <x v="3"/>
    <s v="Mensualidad AR DIC"/>
    <n v="210000"/>
    <x v="0"/>
    <x v="3"/>
    <x v="22"/>
    <x v="28"/>
    <x v="0"/>
    <n v="210000"/>
    <x v="0"/>
    <n v="0"/>
    <x v="0"/>
    <n v="0"/>
  </r>
  <r>
    <d v="2024-12-01T00:00:00"/>
    <x v="4"/>
    <x v="11"/>
    <x v="0"/>
    <x v="0"/>
    <x v="3"/>
    <s v="Mensualidad FOR DIC"/>
    <n v="210000"/>
    <x v="0"/>
    <x v="3"/>
    <x v="15"/>
    <x v="20"/>
    <x v="0"/>
    <n v="210000"/>
    <x v="0"/>
    <n v="0"/>
    <x v="0"/>
    <n v="0"/>
  </r>
  <r>
    <d v="2024-12-01T00:00:00"/>
    <x v="4"/>
    <x v="11"/>
    <x v="0"/>
    <x v="0"/>
    <x v="3"/>
    <s v="Mensualidad FOR DIC"/>
    <n v="180000"/>
    <x v="0"/>
    <x v="3"/>
    <x v="38"/>
    <x v="48"/>
    <x v="0"/>
    <n v="180000"/>
    <x v="0"/>
    <n v="0"/>
    <x v="0"/>
    <n v="0"/>
  </r>
  <r>
    <d v="2024-12-01T00:00:00"/>
    <x v="4"/>
    <x v="11"/>
    <x v="0"/>
    <x v="0"/>
    <x v="3"/>
    <s v="Mensualidad FOR DIC"/>
    <n v="180000"/>
    <x v="0"/>
    <x v="3"/>
    <x v="45"/>
    <x v="56"/>
    <x v="0"/>
    <n v="180000"/>
    <x v="0"/>
    <n v="0"/>
    <x v="0"/>
    <n v="0"/>
  </r>
  <r>
    <d v="2024-12-01T00:00:00"/>
    <x v="4"/>
    <x v="11"/>
    <x v="0"/>
    <x v="0"/>
    <x v="3"/>
    <s v="Mensualidad AR DIC"/>
    <n v="210000"/>
    <x v="0"/>
    <x v="3"/>
    <x v="12"/>
    <x v="16"/>
    <x v="0"/>
    <n v="210000"/>
    <x v="0"/>
    <n v="0"/>
    <x v="0"/>
    <n v="0"/>
  </r>
  <r>
    <d v="2024-12-01T00:00:00"/>
    <x v="4"/>
    <x v="11"/>
    <x v="0"/>
    <x v="0"/>
    <x v="3"/>
    <s v="Mensualidad AR DIC"/>
    <n v="210000"/>
    <x v="0"/>
    <x v="3"/>
    <x v="14"/>
    <x v="19"/>
    <x v="0"/>
    <n v="210000"/>
    <x v="0"/>
    <n v="0"/>
    <x v="0"/>
    <n v="0"/>
  </r>
  <r>
    <d v="2024-12-01T00:00:00"/>
    <x v="4"/>
    <x v="11"/>
    <x v="0"/>
    <x v="0"/>
    <x v="3"/>
    <s v="Mensualidad FOR DIC"/>
    <n v="180000"/>
    <x v="0"/>
    <x v="3"/>
    <x v="51"/>
    <x v="62"/>
    <x v="0"/>
    <n v="180000"/>
    <x v="0"/>
    <n v="0"/>
    <x v="0"/>
    <n v="0"/>
  </r>
  <r>
    <d v="2024-12-01T00:00:00"/>
    <x v="4"/>
    <x v="11"/>
    <x v="0"/>
    <x v="0"/>
    <x v="3"/>
    <s v="Mensualidad AR DIC"/>
    <n v="210000"/>
    <x v="0"/>
    <x v="3"/>
    <x v="9"/>
    <x v="10"/>
    <x v="0"/>
    <n v="210000"/>
    <x v="0"/>
    <n v="0"/>
    <x v="0"/>
    <n v="0"/>
  </r>
  <r>
    <d v="2024-12-01T00:00:00"/>
    <x v="4"/>
    <x v="11"/>
    <x v="0"/>
    <x v="4"/>
    <x v="3"/>
    <s v="Beca Fundadores AR (100%) DIC"/>
    <n v="210000"/>
    <x v="4"/>
    <x v="3"/>
    <x v="5"/>
    <x v="8"/>
    <x v="1"/>
    <n v="0"/>
    <x v="0"/>
    <n v="0"/>
    <x v="0"/>
    <n v="0"/>
  </r>
  <r>
    <d v="2024-12-01T00:00:00"/>
    <x v="4"/>
    <x v="11"/>
    <x v="0"/>
    <x v="0"/>
    <x v="3"/>
    <s v="Mensualidad FOR DIC"/>
    <n v="180000"/>
    <x v="0"/>
    <x v="3"/>
    <x v="37"/>
    <x v="47"/>
    <x v="0"/>
    <n v="180000"/>
    <x v="0"/>
    <n v="0"/>
    <x v="0"/>
    <n v="0"/>
  </r>
  <r>
    <d v="2024-12-26T00:00:00"/>
    <x v="4"/>
    <x v="11"/>
    <x v="1"/>
    <x v="0"/>
    <x v="12"/>
    <s v="Gastos Novena"/>
    <n v="-200000"/>
    <x v="0"/>
    <x v="12"/>
    <x v="0"/>
    <x v="0"/>
    <x v="0"/>
    <n v="-200000"/>
    <x v="0"/>
    <n v="0"/>
    <x v="0"/>
    <n v="0"/>
  </r>
  <r>
    <d v="2025-01-01T00:00:00"/>
    <x v="5"/>
    <x v="0"/>
    <x v="2"/>
    <x v="0"/>
    <x v="2"/>
    <s v="Saldo Inicial Efectivo"/>
    <n v="0"/>
    <x v="0"/>
    <x v="2"/>
    <x v="0"/>
    <x v="0"/>
    <x v="0"/>
    <n v="0"/>
    <x v="0"/>
    <n v="0"/>
    <x v="0"/>
    <n v="0"/>
  </r>
  <r>
    <d v="2025-01-01T00:00:00"/>
    <x v="5"/>
    <x v="0"/>
    <x v="1"/>
    <x v="16"/>
    <x v="2"/>
    <s v="Ajuste Contable"/>
    <n v="-976000"/>
    <x v="16"/>
    <x v="2"/>
    <x v="0"/>
    <x v="0"/>
    <x v="1"/>
    <n v="0"/>
    <x v="0"/>
    <n v="0"/>
    <x v="0"/>
    <n v="0"/>
  </r>
  <r>
    <d v="2025-01-01T00:00:00"/>
    <x v="5"/>
    <x v="0"/>
    <x v="0"/>
    <x v="17"/>
    <x v="1"/>
    <s v="Ajuste Contable"/>
    <n v="11094500"/>
    <x v="17"/>
    <x v="1"/>
    <x v="0"/>
    <x v="0"/>
    <x v="1"/>
    <n v="0"/>
    <x v="0"/>
    <n v="0"/>
    <x v="0"/>
    <n v="0"/>
  </r>
  <r>
    <d v="2025-01-01T00:00:00"/>
    <x v="5"/>
    <x v="0"/>
    <x v="0"/>
    <x v="2"/>
    <x v="2"/>
    <s v=""/>
    <n v="3117551"/>
    <x v="2"/>
    <x v="2"/>
    <x v="0"/>
    <x v="0"/>
    <x v="1"/>
    <n v="0"/>
    <x v="0"/>
    <n v="0"/>
    <x v="0"/>
    <n v="0"/>
  </r>
  <r>
    <d v="2025-01-01T00:00:00"/>
    <x v="5"/>
    <x v="0"/>
    <x v="0"/>
    <x v="0"/>
    <x v="4"/>
    <s v="Matricula 2025 (100%)"/>
    <n v="140000"/>
    <x v="0"/>
    <x v="4"/>
    <x v="46"/>
    <x v="57"/>
    <x v="0"/>
    <n v="140000"/>
    <x v="0"/>
    <n v="0"/>
    <x v="0"/>
    <n v="0"/>
  </r>
  <r>
    <d v="2025-01-01T00:00:00"/>
    <x v="5"/>
    <x v="0"/>
    <x v="0"/>
    <x v="0"/>
    <x v="4"/>
    <s v="Matricula 2025 (100%)"/>
    <n v="140000"/>
    <x v="0"/>
    <x v="4"/>
    <x v="35"/>
    <x v="45"/>
    <x v="0"/>
    <n v="140000"/>
    <x v="0"/>
    <n v="0"/>
    <x v="0"/>
    <n v="0"/>
  </r>
  <r>
    <d v="2025-01-01T00:00:00"/>
    <x v="5"/>
    <x v="0"/>
    <x v="0"/>
    <x v="0"/>
    <x v="4"/>
    <s v="Matricula 2025 (100%)"/>
    <n v="140000"/>
    <x v="0"/>
    <x v="4"/>
    <x v="21"/>
    <x v="38"/>
    <x v="0"/>
    <n v="140000"/>
    <x v="0"/>
    <n v="0"/>
    <x v="0"/>
    <n v="0"/>
  </r>
  <r>
    <d v="2025-01-01T00:00:00"/>
    <x v="5"/>
    <x v="0"/>
    <x v="0"/>
    <x v="3"/>
    <x v="4"/>
    <s v="Matricula 2025 (100%)"/>
    <n v="140000"/>
    <x v="3"/>
    <x v="4"/>
    <x v="43"/>
    <x v="54"/>
    <x v="1"/>
    <n v="0"/>
    <x v="1"/>
    <n v="140000"/>
    <x v="0"/>
    <n v="0"/>
  </r>
  <r>
    <d v="2025-01-01T00:00:00"/>
    <x v="5"/>
    <x v="0"/>
    <x v="0"/>
    <x v="3"/>
    <x v="4"/>
    <s v="Matricula 2025 (100%)"/>
    <n v="140000"/>
    <x v="3"/>
    <x v="4"/>
    <x v="48"/>
    <x v="59"/>
    <x v="1"/>
    <n v="0"/>
    <x v="1"/>
    <n v="140000"/>
    <x v="0"/>
    <n v="0"/>
  </r>
  <r>
    <d v="2025-01-01T00:00:00"/>
    <x v="5"/>
    <x v="0"/>
    <x v="0"/>
    <x v="0"/>
    <x v="4"/>
    <s v="Matricula 2025 (100%)"/>
    <n v="140000"/>
    <x v="0"/>
    <x v="4"/>
    <x v="47"/>
    <x v="58"/>
    <x v="0"/>
    <n v="140000"/>
    <x v="0"/>
    <n v="0"/>
    <x v="0"/>
    <n v="0"/>
  </r>
  <r>
    <d v="2025-01-01T00:00:00"/>
    <x v="5"/>
    <x v="0"/>
    <x v="0"/>
    <x v="0"/>
    <x v="4"/>
    <s v="Matricula 2025 (100%)"/>
    <n v="140000"/>
    <x v="0"/>
    <x v="4"/>
    <x v="42"/>
    <x v="53"/>
    <x v="0"/>
    <n v="140000"/>
    <x v="0"/>
    <n v="0"/>
    <x v="0"/>
    <n v="0"/>
  </r>
  <r>
    <d v="2025-01-01T00:00:00"/>
    <x v="5"/>
    <x v="0"/>
    <x v="0"/>
    <x v="0"/>
    <x v="4"/>
    <s v="Matricula 2025 (100%)"/>
    <n v="140000"/>
    <x v="0"/>
    <x v="4"/>
    <x v="21"/>
    <x v="27"/>
    <x v="0"/>
    <n v="140000"/>
    <x v="0"/>
    <n v="0"/>
    <x v="0"/>
    <n v="0"/>
  </r>
  <r>
    <d v="2025-01-01T00:00:00"/>
    <x v="5"/>
    <x v="0"/>
    <x v="0"/>
    <x v="0"/>
    <x v="4"/>
    <s v="Matricula 2025 (100%)"/>
    <n v="140000"/>
    <x v="0"/>
    <x v="4"/>
    <x v="4"/>
    <x v="11"/>
    <x v="0"/>
    <n v="140000"/>
    <x v="0"/>
    <n v="0"/>
    <x v="0"/>
    <n v="0"/>
  </r>
  <r>
    <d v="2025-01-01T00:00:00"/>
    <x v="5"/>
    <x v="0"/>
    <x v="0"/>
    <x v="0"/>
    <x v="4"/>
    <s v="Matricula 2025 (100%)"/>
    <n v="140000"/>
    <x v="0"/>
    <x v="4"/>
    <x v="4"/>
    <x v="4"/>
    <x v="0"/>
    <n v="140000"/>
    <x v="0"/>
    <n v="0"/>
    <x v="0"/>
    <n v="0"/>
  </r>
  <r>
    <d v="2025-01-01T00:00:00"/>
    <x v="5"/>
    <x v="0"/>
    <x v="0"/>
    <x v="0"/>
    <x v="4"/>
    <s v="Matricula 2025 (100%)"/>
    <n v="140000"/>
    <x v="0"/>
    <x v="4"/>
    <x v="25"/>
    <x v="31"/>
    <x v="0"/>
    <n v="140000"/>
    <x v="0"/>
    <n v="0"/>
    <x v="0"/>
    <n v="0"/>
  </r>
  <r>
    <d v="2025-01-01T00:00:00"/>
    <x v="5"/>
    <x v="0"/>
    <x v="0"/>
    <x v="0"/>
    <x v="4"/>
    <s v="Matricula 2025 (100%)"/>
    <n v="140000"/>
    <x v="0"/>
    <x v="4"/>
    <x v="5"/>
    <x v="5"/>
    <x v="0"/>
    <n v="140000"/>
    <x v="0"/>
    <n v="0"/>
    <x v="0"/>
    <n v="0"/>
  </r>
  <r>
    <d v="2025-01-01T00:00:00"/>
    <x v="5"/>
    <x v="0"/>
    <x v="0"/>
    <x v="0"/>
    <x v="4"/>
    <s v="Matricula 2025 (100%)"/>
    <n v="140000"/>
    <x v="0"/>
    <x v="4"/>
    <x v="3"/>
    <x v="12"/>
    <x v="0"/>
    <n v="140000"/>
    <x v="0"/>
    <n v="0"/>
    <x v="0"/>
    <n v="0"/>
  </r>
  <r>
    <d v="2025-01-01T00:00:00"/>
    <x v="5"/>
    <x v="0"/>
    <x v="0"/>
    <x v="0"/>
    <x v="4"/>
    <s v="Matricula 2025 (100%)"/>
    <n v="140000"/>
    <x v="0"/>
    <x v="4"/>
    <x v="22"/>
    <x v="28"/>
    <x v="0"/>
    <n v="140000"/>
    <x v="0"/>
    <n v="0"/>
    <x v="0"/>
    <n v="0"/>
  </r>
  <r>
    <d v="2025-01-01T00:00:00"/>
    <x v="5"/>
    <x v="0"/>
    <x v="0"/>
    <x v="0"/>
    <x v="4"/>
    <s v="Matricula 2025 (100%)"/>
    <n v="140000"/>
    <x v="0"/>
    <x v="4"/>
    <x v="15"/>
    <x v="20"/>
    <x v="0"/>
    <n v="140000"/>
    <x v="0"/>
    <n v="0"/>
    <x v="0"/>
    <n v="0"/>
  </r>
  <r>
    <d v="2025-01-01T00:00:00"/>
    <x v="5"/>
    <x v="0"/>
    <x v="0"/>
    <x v="0"/>
    <x v="4"/>
    <s v="Matricula 2025 (100%)"/>
    <n v="140000"/>
    <x v="0"/>
    <x v="4"/>
    <x v="38"/>
    <x v="48"/>
    <x v="0"/>
    <n v="140000"/>
    <x v="0"/>
    <n v="0"/>
    <x v="0"/>
    <n v="0"/>
  </r>
  <r>
    <d v="2025-01-01T00:00:00"/>
    <x v="5"/>
    <x v="0"/>
    <x v="0"/>
    <x v="0"/>
    <x v="4"/>
    <s v="Matricula 2025 (100%)"/>
    <n v="140000"/>
    <x v="0"/>
    <x v="4"/>
    <x v="49"/>
    <x v="60"/>
    <x v="0"/>
    <n v="140000"/>
    <x v="0"/>
    <n v="0"/>
    <x v="0"/>
    <n v="0"/>
  </r>
  <r>
    <d v="2025-01-01T00:00:00"/>
    <x v="5"/>
    <x v="0"/>
    <x v="0"/>
    <x v="0"/>
    <x v="4"/>
    <s v="Matricula 2025 (100%)"/>
    <n v="140000"/>
    <x v="0"/>
    <x v="4"/>
    <x v="45"/>
    <x v="56"/>
    <x v="0"/>
    <n v="140000"/>
    <x v="0"/>
    <n v="0"/>
    <x v="0"/>
    <n v="0"/>
  </r>
  <r>
    <d v="2025-01-01T00:00:00"/>
    <x v="5"/>
    <x v="0"/>
    <x v="0"/>
    <x v="0"/>
    <x v="4"/>
    <s v="Matricula 2025 (100%)"/>
    <n v="140000"/>
    <x v="0"/>
    <x v="4"/>
    <x v="12"/>
    <x v="16"/>
    <x v="0"/>
    <n v="140000"/>
    <x v="0"/>
    <n v="0"/>
    <x v="0"/>
    <n v="0"/>
  </r>
  <r>
    <d v="2025-01-01T00:00:00"/>
    <x v="5"/>
    <x v="0"/>
    <x v="0"/>
    <x v="0"/>
    <x v="4"/>
    <s v="Matricula 2025 (100%)"/>
    <n v="140000"/>
    <x v="0"/>
    <x v="4"/>
    <x v="14"/>
    <x v="19"/>
    <x v="0"/>
    <n v="140000"/>
    <x v="0"/>
    <n v="0"/>
    <x v="0"/>
    <n v="0"/>
  </r>
  <r>
    <d v="2025-01-01T00:00:00"/>
    <x v="5"/>
    <x v="0"/>
    <x v="0"/>
    <x v="0"/>
    <x v="4"/>
    <s v="Matricula 2025 (100%)"/>
    <n v="140000"/>
    <x v="0"/>
    <x v="4"/>
    <x v="51"/>
    <x v="62"/>
    <x v="0"/>
    <n v="140000"/>
    <x v="0"/>
    <n v="0"/>
    <x v="0"/>
    <n v="0"/>
  </r>
  <r>
    <d v="2025-01-01T00:00:00"/>
    <x v="5"/>
    <x v="0"/>
    <x v="0"/>
    <x v="0"/>
    <x v="4"/>
    <s v="Matricula 2025 (100%)"/>
    <n v="140000"/>
    <x v="0"/>
    <x v="4"/>
    <x v="9"/>
    <x v="10"/>
    <x v="0"/>
    <n v="140000"/>
    <x v="0"/>
    <n v="0"/>
    <x v="0"/>
    <n v="0"/>
  </r>
  <r>
    <d v="2025-01-01T00:00:00"/>
    <x v="5"/>
    <x v="0"/>
    <x v="0"/>
    <x v="0"/>
    <x v="4"/>
    <s v="Matricula 2025 (100%)"/>
    <n v="140000"/>
    <x v="0"/>
    <x v="4"/>
    <x v="37"/>
    <x v="47"/>
    <x v="0"/>
    <n v="140000"/>
    <x v="0"/>
    <n v="0"/>
    <x v="0"/>
    <n v="0"/>
  </r>
  <r>
    <d v="2025-01-01T00:00:00"/>
    <x v="5"/>
    <x v="0"/>
    <x v="0"/>
    <x v="0"/>
    <x v="3"/>
    <s v="Mensualidad FOR ENE"/>
    <n v="180000"/>
    <x v="0"/>
    <x v="3"/>
    <x v="46"/>
    <x v="57"/>
    <x v="0"/>
    <n v="180000"/>
    <x v="0"/>
    <n v="0"/>
    <x v="0"/>
    <n v="0"/>
  </r>
  <r>
    <d v="2025-01-01T00:00:00"/>
    <x v="5"/>
    <x v="0"/>
    <x v="0"/>
    <x v="0"/>
    <x v="3"/>
    <s v="Mensualidad FOR ENE"/>
    <n v="160000"/>
    <x v="0"/>
    <x v="3"/>
    <x v="35"/>
    <x v="45"/>
    <x v="0"/>
    <n v="160000"/>
    <x v="0"/>
    <n v="0"/>
    <x v="0"/>
    <n v="0"/>
  </r>
  <r>
    <d v="2025-01-01T00:00:00"/>
    <x v="5"/>
    <x v="0"/>
    <x v="0"/>
    <x v="0"/>
    <x v="3"/>
    <s v="Mensualidad FOR ENE"/>
    <n v="180000"/>
    <x v="0"/>
    <x v="3"/>
    <x v="21"/>
    <x v="38"/>
    <x v="0"/>
    <n v="180000"/>
    <x v="0"/>
    <n v="0"/>
    <x v="0"/>
    <n v="0"/>
  </r>
  <r>
    <d v="2025-01-01T00:00:00"/>
    <x v="5"/>
    <x v="0"/>
    <x v="0"/>
    <x v="0"/>
    <x v="3"/>
    <s v="Mensualidad FOR ENE"/>
    <n v="180000"/>
    <x v="0"/>
    <x v="3"/>
    <x v="43"/>
    <x v="54"/>
    <x v="0"/>
    <n v="180000"/>
    <x v="0"/>
    <n v="0"/>
    <x v="0"/>
    <n v="0"/>
  </r>
  <r>
    <d v="2025-01-01T00:00:00"/>
    <x v="5"/>
    <x v="0"/>
    <x v="0"/>
    <x v="0"/>
    <x v="3"/>
    <s v="Mensualidad FOR ENE"/>
    <n v="180000"/>
    <x v="0"/>
    <x v="3"/>
    <x v="48"/>
    <x v="59"/>
    <x v="0"/>
    <n v="180000"/>
    <x v="0"/>
    <n v="0"/>
    <x v="0"/>
    <n v="0"/>
  </r>
  <r>
    <d v="2025-01-01T00:00:00"/>
    <x v="5"/>
    <x v="0"/>
    <x v="0"/>
    <x v="0"/>
    <x v="3"/>
    <s v="Mensualidad FOR ENE"/>
    <n v="180000"/>
    <x v="0"/>
    <x v="3"/>
    <x v="47"/>
    <x v="58"/>
    <x v="0"/>
    <n v="180000"/>
    <x v="0"/>
    <n v="0"/>
    <x v="0"/>
    <n v="0"/>
  </r>
  <r>
    <d v="2025-01-01T00:00:00"/>
    <x v="5"/>
    <x v="0"/>
    <x v="0"/>
    <x v="0"/>
    <x v="3"/>
    <s v="Mensualidad FOR ENE"/>
    <n v="180000"/>
    <x v="0"/>
    <x v="3"/>
    <x v="42"/>
    <x v="53"/>
    <x v="0"/>
    <n v="180000"/>
    <x v="0"/>
    <n v="0"/>
    <x v="0"/>
    <n v="0"/>
  </r>
  <r>
    <d v="2025-01-01T00:00:00"/>
    <x v="5"/>
    <x v="0"/>
    <x v="0"/>
    <x v="0"/>
    <x v="3"/>
    <s v="Mensualidad AR ENE"/>
    <n v="210000"/>
    <x v="0"/>
    <x v="3"/>
    <x v="4"/>
    <x v="11"/>
    <x v="0"/>
    <n v="210000"/>
    <x v="0"/>
    <n v="0"/>
    <x v="0"/>
    <n v="0"/>
  </r>
  <r>
    <d v="2025-01-01T00:00:00"/>
    <x v="5"/>
    <x v="0"/>
    <x v="0"/>
    <x v="0"/>
    <x v="3"/>
    <s v="Mensualidad AR ENE"/>
    <n v="168000"/>
    <x v="0"/>
    <x v="3"/>
    <x v="4"/>
    <x v="4"/>
    <x v="0"/>
    <n v="168000"/>
    <x v="0"/>
    <n v="0"/>
    <x v="0"/>
    <n v="0"/>
  </r>
  <r>
    <d v="2025-01-01T00:00:00"/>
    <x v="5"/>
    <x v="0"/>
    <x v="0"/>
    <x v="4"/>
    <x v="3"/>
    <s v="Beca Hermandad (20%) ENE"/>
    <n v="42000"/>
    <x v="4"/>
    <x v="3"/>
    <x v="4"/>
    <x v="4"/>
    <x v="1"/>
    <n v="0"/>
    <x v="0"/>
    <n v="0"/>
    <x v="0"/>
    <n v="0"/>
  </r>
  <r>
    <d v="2025-01-01T00:00:00"/>
    <x v="5"/>
    <x v="0"/>
    <x v="0"/>
    <x v="0"/>
    <x v="3"/>
    <s v="Mensualidad AR ENE"/>
    <n v="210000"/>
    <x v="0"/>
    <x v="3"/>
    <x v="25"/>
    <x v="31"/>
    <x v="0"/>
    <n v="210000"/>
    <x v="0"/>
    <n v="0"/>
    <x v="0"/>
    <n v="0"/>
  </r>
  <r>
    <d v="2025-01-01T00:00:00"/>
    <x v="5"/>
    <x v="0"/>
    <x v="0"/>
    <x v="0"/>
    <x v="3"/>
    <s v="Mensualidad AR ENE"/>
    <n v="210000"/>
    <x v="0"/>
    <x v="3"/>
    <x v="49"/>
    <x v="60"/>
    <x v="0"/>
    <n v="210000"/>
    <x v="0"/>
    <n v="0"/>
    <x v="0"/>
    <n v="0"/>
  </r>
  <r>
    <d v="2025-01-01T00:00:00"/>
    <x v="5"/>
    <x v="0"/>
    <x v="0"/>
    <x v="0"/>
    <x v="3"/>
    <s v="Mensualidad FOR ENE"/>
    <n v="180000"/>
    <x v="0"/>
    <x v="3"/>
    <x v="45"/>
    <x v="56"/>
    <x v="0"/>
    <n v="180000"/>
    <x v="0"/>
    <n v="0"/>
    <x v="0"/>
    <n v="0"/>
  </r>
  <r>
    <d v="2025-01-01T00:00:00"/>
    <x v="5"/>
    <x v="0"/>
    <x v="0"/>
    <x v="0"/>
    <x v="3"/>
    <s v="Mensualidad AR ENE"/>
    <n v="210000"/>
    <x v="0"/>
    <x v="3"/>
    <x v="12"/>
    <x v="16"/>
    <x v="0"/>
    <n v="210000"/>
    <x v="0"/>
    <n v="0"/>
    <x v="0"/>
    <n v="0"/>
  </r>
  <r>
    <d v="2025-01-01T00:00:00"/>
    <x v="5"/>
    <x v="0"/>
    <x v="0"/>
    <x v="0"/>
    <x v="3"/>
    <s v="Mensualidad AR ENE"/>
    <n v="210000"/>
    <x v="0"/>
    <x v="3"/>
    <x v="14"/>
    <x v="19"/>
    <x v="0"/>
    <n v="210000"/>
    <x v="0"/>
    <n v="0"/>
    <x v="0"/>
    <n v="0"/>
  </r>
  <r>
    <d v="2025-01-01T00:00:00"/>
    <x v="5"/>
    <x v="0"/>
    <x v="0"/>
    <x v="0"/>
    <x v="3"/>
    <s v="Mensualidad FOR ENE"/>
    <n v="180000"/>
    <x v="0"/>
    <x v="3"/>
    <x v="51"/>
    <x v="62"/>
    <x v="0"/>
    <n v="180000"/>
    <x v="0"/>
    <n v="0"/>
    <x v="0"/>
    <n v="0"/>
  </r>
  <r>
    <d v="2025-01-01T00:00:00"/>
    <x v="5"/>
    <x v="0"/>
    <x v="0"/>
    <x v="0"/>
    <x v="3"/>
    <s v="Mensualidad AR ENE"/>
    <n v="210000"/>
    <x v="0"/>
    <x v="3"/>
    <x v="9"/>
    <x v="10"/>
    <x v="0"/>
    <n v="210000"/>
    <x v="0"/>
    <n v="0"/>
    <x v="0"/>
    <n v="0"/>
  </r>
  <r>
    <d v="2025-01-01T00:00:00"/>
    <x v="5"/>
    <x v="0"/>
    <x v="0"/>
    <x v="0"/>
    <x v="3"/>
    <s v="Mensualidad FOR ENE"/>
    <n v="180000"/>
    <x v="0"/>
    <x v="3"/>
    <x v="37"/>
    <x v="47"/>
    <x v="0"/>
    <n v="180000"/>
    <x v="0"/>
    <n v="0"/>
    <x v="0"/>
    <n v="0"/>
  </r>
  <r>
    <d v="2025-01-01T00:00:00"/>
    <x v="5"/>
    <x v="0"/>
    <x v="0"/>
    <x v="0"/>
    <x v="22"/>
    <s v="Poliza FECNA"/>
    <n v="14200"/>
    <x v="0"/>
    <x v="22"/>
    <x v="46"/>
    <x v="57"/>
    <x v="0"/>
    <n v="14200"/>
    <x v="0"/>
    <n v="0"/>
    <x v="0"/>
    <n v="0"/>
  </r>
  <r>
    <d v="2025-01-01T00:00:00"/>
    <x v="5"/>
    <x v="0"/>
    <x v="0"/>
    <x v="0"/>
    <x v="22"/>
    <s v="Poliza FECNA"/>
    <n v="14200"/>
    <x v="0"/>
    <x v="22"/>
    <x v="35"/>
    <x v="45"/>
    <x v="0"/>
    <n v="14200"/>
    <x v="0"/>
    <n v="0"/>
    <x v="0"/>
    <n v="0"/>
  </r>
  <r>
    <d v="2025-01-01T00:00:00"/>
    <x v="5"/>
    <x v="0"/>
    <x v="0"/>
    <x v="0"/>
    <x v="22"/>
    <s v="Poliza FECNA"/>
    <n v="14200"/>
    <x v="0"/>
    <x v="22"/>
    <x v="21"/>
    <x v="38"/>
    <x v="0"/>
    <n v="14200"/>
    <x v="0"/>
    <n v="0"/>
    <x v="0"/>
    <n v="0"/>
  </r>
  <r>
    <d v="2025-01-01T00:00:00"/>
    <x v="5"/>
    <x v="0"/>
    <x v="0"/>
    <x v="0"/>
    <x v="22"/>
    <s v="Poliza FECNA"/>
    <n v="14200"/>
    <x v="0"/>
    <x v="22"/>
    <x v="43"/>
    <x v="54"/>
    <x v="0"/>
    <n v="14200"/>
    <x v="0"/>
    <n v="0"/>
    <x v="0"/>
    <n v="0"/>
  </r>
  <r>
    <d v="2025-01-01T00:00:00"/>
    <x v="5"/>
    <x v="0"/>
    <x v="0"/>
    <x v="0"/>
    <x v="22"/>
    <s v="Poliza FECNA"/>
    <n v="14200"/>
    <x v="0"/>
    <x v="22"/>
    <x v="48"/>
    <x v="59"/>
    <x v="0"/>
    <n v="14200"/>
    <x v="0"/>
    <n v="0"/>
    <x v="0"/>
    <n v="0"/>
  </r>
  <r>
    <d v="2025-01-01T00:00:00"/>
    <x v="5"/>
    <x v="0"/>
    <x v="0"/>
    <x v="0"/>
    <x v="22"/>
    <s v="Poliza FECNA"/>
    <n v="14200"/>
    <x v="0"/>
    <x v="22"/>
    <x v="47"/>
    <x v="58"/>
    <x v="0"/>
    <n v="14200"/>
    <x v="0"/>
    <n v="0"/>
    <x v="0"/>
    <n v="0"/>
  </r>
  <r>
    <d v="2025-01-01T00:00:00"/>
    <x v="5"/>
    <x v="0"/>
    <x v="0"/>
    <x v="0"/>
    <x v="22"/>
    <s v="Poliza FECNA"/>
    <n v="14200"/>
    <x v="0"/>
    <x v="22"/>
    <x v="42"/>
    <x v="53"/>
    <x v="0"/>
    <n v="14200"/>
    <x v="0"/>
    <n v="0"/>
    <x v="0"/>
    <n v="0"/>
  </r>
  <r>
    <d v="2025-01-01T00:00:00"/>
    <x v="5"/>
    <x v="0"/>
    <x v="0"/>
    <x v="0"/>
    <x v="22"/>
    <s v="Ficha FECNA"/>
    <n v="163100"/>
    <x v="0"/>
    <x v="22"/>
    <x v="21"/>
    <x v="27"/>
    <x v="0"/>
    <n v="163100"/>
    <x v="0"/>
    <n v="0"/>
    <x v="0"/>
    <n v="0"/>
  </r>
  <r>
    <d v="2025-01-01T00:00:00"/>
    <x v="5"/>
    <x v="0"/>
    <x v="0"/>
    <x v="0"/>
    <x v="22"/>
    <s v="Poliza FECNA"/>
    <n v="14200"/>
    <x v="0"/>
    <x v="22"/>
    <x v="4"/>
    <x v="11"/>
    <x v="0"/>
    <n v="14200"/>
    <x v="0"/>
    <n v="0"/>
    <x v="0"/>
    <n v="0"/>
  </r>
  <r>
    <d v="2025-01-01T00:00:00"/>
    <x v="5"/>
    <x v="0"/>
    <x v="0"/>
    <x v="0"/>
    <x v="22"/>
    <s v="Ficha FECNA"/>
    <n v="163100"/>
    <x v="0"/>
    <x v="22"/>
    <x v="4"/>
    <x v="4"/>
    <x v="0"/>
    <n v="163100"/>
    <x v="0"/>
    <n v="0"/>
    <x v="0"/>
    <n v="0"/>
  </r>
  <r>
    <d v="2025-01-01T00:00:00"/>
    <x v="5"/>
    <x v="0"/>
    <x v="0"/>
    <x v="0"/>
    <x v="22"/>
    <s v="Ficha FECNA"/>
    <n v="163100"/>
    <x v="0"/>
    <x v="22"/>
    <x v="25"/>
    <x v="31"/>
    <x v="0"/>
    <n v="163100"/>
    <x v="0"/>
    <n v="0"/>
    <x v="0"/>
    <n v="0"/>
  </r>
  <r>
    <d v="2025-01-01T00:00:00"/>
    <x v="5"/>
    <x v="0"/>
    <x v="0"/>
    <x v="0"/>
    <x v="22"/>
    <s v="Ficha FECNA"/>
    <n v="163100"/>
    <x v="0"/>
    <x v="22"/>
    <x v="5"/>
    <x v="5"/>
    <x v="0"/>
    <n v="163100"/>
    <x v="0"/>
    <n v="0"/>
    <x v="0"/>
    <n v="0"/>
  </r>
  <r>
    <d v="2025-01-01T00:00:00"/>
    <x v="5"/>
    <x v="0"/>
    <x v="0"/>
    <x v="0"/>
    <x v="22"/>
    <s v="Ficha FECNA"/>
    <n v="163100"/>
    <x v="0"/>
    <x v="22"/>
    <x v="3"/>
    <x v="12"/>
    <x v="0"/>
    <n v="163100"/>
    <x v="0"/>
    <n v="0"/>
    <x v="0"/>
    <n v="0"/>
  </r>
  <r>
    <d v="2025-01-01T00:00:00"/>
    <x v="5"/>
    <x v="0"/>
    <x v="0"/>
    <x v="0"/>
    <x v="22"/>
    <s v="Ficha FECNA"/>
    <n v="163100"/>
    <x v="0"/>
    <x v="22"/>
    <x v="22"/>
    <x v="28"/>
    <x v="0"/>
    <n v="163100"/>
    <x v="0"/>
    <n v="0"/>
    <x v="0"/>
    <n v="0"/>
  </r>
  <r>
    <d v="2025-01-01T00:00:00"/>
    <x v="5"/>
    <x v="0"/>
    <x v="0"/>
    <x v="0"/>
    <x v="22"/>
    <s v="Poliza FECNA"/>
    <n v="14200"/>
    <x v="0"/>
    <x v="22"/>
    <x v="15"/>
    <x v="20"/>
    <x v="0"/>
    <n v="14200"/>
    <x v="0"/>
    <n v="0"/>
    <x v="0"/>
    <n v="0"/>
  </r>
  <r>
    <d v="2025-01-01T00:00:00"/>
    <x v="5"/>
    <x v="0"/>
    <x v="0"/>
    <x v="0"/>
    <x v="22"/>
    <s v="Poliza FECNA"/>
    <n v="14200"/>
    <x v="0"/>
    <x v="22"/>
    <x v="38"/>
    <x v="48"/>
    <x v="0"/>
    <n v="14200"/>
    <x v="0"/>
    <n v="0"/>
    <x v="0"/>
    <n v="0"/>
  </r>
  <r>
    <d v="2025-01-01T00:00:00"/>
    <x v="5"/>
    <x v="0"/>
    <x v="0"/>
    <x v="0"/>
    <x v="22"/>
    <s v="Ficha FECNA"/>
    <n v="163100"/>
    <x v="0"/>
    <x v="22"/>
    <x v="49"/>
    <x v="60"/>
    <x v="0"/>
    <n v="163100"/>
    <x v="0"/>
    <n v="0"/>
    <x v="0"/>
    <n v="0"/>
  </r>
  <r>
    <d v="2025-01-01T00:00:00"/>
    <x v="5"/>
    <x v="0"/>
    <x v="0"/>
    <x v="0"/>
    <x v="22"/>
    <s v="Poliza FECNA"/>
    <n v="14200"/>
    <x v="0"/>
    <x v="22"/>
    <x v="45"/>
    <x v="56"/>
    <x v="0"/>
    <n v="14200"/>
    <x v="0"/>
    <n v="0"/>
    <x v="0"/>
    <n v="0"/>
  </r>
  <r>
    <d v="2025-01-01T00:00:00"/>
    <x v="5"/>
    <x v="0"/>
    <x v="0"/>
    <x v="0"/>
    <x v="22"/>
    <s v="Ficha FECNA"/>
    <n v="163100"/>
    <x v="0"/>
    <x v="22"/>
    <x v="12"/>
    <x v="16"/>
    <x v="0"/>
    <n v="163100"/>
    <x v="0"/>
    <n v="0"/>
    <x v="0"/>
    <n v="0"/>
  </r>
  <r>
    <d v="2025-01-01T00:00:00"/>
    <x v="5"/>
    <x v="0"/>
    <x v="0"/>
    <x v="0"/>
    <x v="22"/>
    <s v="Ficha FECNA"/>
    <n v="163100"/>
    <x v="0"/>
    <x v="22"/>
    <x v="14"/>
    <x v="19"/>
    <x v="0"/>
    <n v="163100"/>
    <x v="0"/>
    <n v="0"/>
    <x v="0"/>
    <n v="0"/>
  </r>
  <r>
    <d v="2025-01-01T00:00:00"/>
    <x v="5"/>
    <x v="0"/>
    <x v="0"/>
    <x v="0"/>
    <x v="22"/>
    <s v="Poliza FECNA"/>
    <n v="14200"/>
    <x v="0"/>
    <x v="22"/>
    <x v="51"/>
    <x v="62"/>
    <x v="0"/>
    <n v="14200"/>
    <x v="0"/>
    <n v="0"/>
    <x v="0"/>
    <n v="0"/>
  </r>
  <r>
    <d v="2025-01-01T00:00:00"/>
    <x v="5"/>
    <x v="0"/>
    <x v="0"/>
    <x v="0"/>
    <x v="22"/>
    <s v="Poliza FECNA"/>
    <n v="14200"/>
    <x v="0"/>
    <x v="22"/>
    <x v="9"/>
    <x v="10"/>
    <x v="0"/>
    <n v="14200"/>
    <x v="0"/>
    <n v="0"/>
    <x v="0"/>
    <n v="0"/>
  </r>
  <r>
    <d v="2025-01-01T00:00:00"/>
    <x v="5"/>
    <x v="0"/>
    <x v="0"/>
    <x v="0"/>
    <x v="22"/>
    <s v="Poliza FECNA"/>
    <n v="14200"/>
    <x v="0"/>
    <x v="22"/>
    <x v="37"/>
    <x v="47"/>
    <x v="0"/>
    <n v="14200"/>
    <x v="0"/>
    <n v="0"/>
    <x v="0"/>
    <n v="0"/>
  </r>
  <r>
    <d v="2025-01-31T00:00:00"/>
    <x v="5"/>
    <x v="0"/>
    <x v="1"/>
    <x v="0"/>
    <x v="7"/>
    <s v="Pago Nomina ENE"/>
    <n v="-1400000"/>
    <x v="0"/>
    <x v="7"/>
    <x v="24"/>
    <x v="30"/>
    <x v="0"/>
    <n v="-1400000"/>
    <x v="0"/>
    <n v="0"/>
    <x v="0"/>
    <n v="0"/>
  </r>
  <r>
    <d v="2025-01-31T00:00:00"/>
    <x v="5"/>
    <x v="0"/>
    <x v="1"/>
    <x v="0"/>
    <x v="7"/>
    <s v="Pago Nomina ENE"/>
    <n v="-210000"/>
    <x v="0"/>
    <x v="7"/>
    <x v="15"/>
    <x v="49"/>
    <x v="0"/>
    <n v="-210000"/>
    <x v="0"/>
    <n v="0"/>
    <x v="0"/>
    <n v="0"/>
  </r>
  <r>
    <d v="2025-01-31T00:00:00"/>
    <x v="5"/>
    <x v="0"/>
    <x v="1"/>
    <x v="0"/>
    <x v="7"/>
    <s v="Pago Nomina ENE"/>
    <n v="-950000"/>
    <x v="0"/>
    <x v="7"/>
    <x v="31"/>
    <x v="41"/>
    <x v="0"/>
    <n v="-950000"/>
    <x v="0"/>
    <n v="0"/>
    <x v="0"/>
    <n v="0"/>
  </r>
  <r>
    <d v="2025-01-31T00:00:00"/>
    <x v="5"/>
    <x v="0"/>
    <x v="1"/>
    <x v="0"/>
    <x v="7"/>
    <s v="Pago Nomina ENE"/>
    <n v="-900000"/>
    <x v="0"/>
    <x v="7"/>
    <x v="0"/>
    <x v="0"/>
    <x v="0"/>
    <n v="-900000"/>
    <x v="0"/>
    <n v="0"/>
    <x v="0"/>
    <n v="0"/>
  </r>
  <r>
    <d v="2025-01-31T00:00:00"/>
    <x v="5"/>
    <x v="0"/>
    <x v="1"/>
    <x v="0"/>
    <x v="7"/>
    <s v="Pago Nomina ENE"/>
    <n v="-200000"/>
    <x v="0"/>
    <x v="7"/>
    <x v="0"/>
    <x v="0"/>
    <x v="0"/>
    <n v="-200000"/>
    <x v="0"/>
    <n v="0"/>
    <x v="0"/>
    <n v="0"/>
  </r>
  <r>
    <d v="2025-02-01T00:00:00"/>
    <x v="5"/>
    <x v="1"/>
    <x v="0"/>
    <x v="0"/>
    <x v="3"/>
    <s v="Mensualidad FOR FEB"/>
    <n v="158000"/>
    <x v="0"/>
    <x v="3"/>
    <x v="46"/>
    <x v="57"/>
    <x v="0"/>
    <n v="158000"/>
    <x v="0"/>
    <n v="0"/>
    <x v="0"/>
    <n v="0"/>
  </r>
  <r>
    <d v="2025-02-01T00:00:00"/>
    <x v="5"/>
    <x v="1"/>
    <x v="0"/>
    <x v="4"/>
    <x v="3"/>
    <s v="Apoyo Temporal (18%) FEB"/>
    <n v="35000"/>
    <x v="4"/>
    <x v="3"/>
    <x v="46"/>
    <x v="57"/>
    <x v="1"/>
    <n v="0"/>
    <x v="0"/>
    <n v="0"/>
    <x v="0"/>
    <n v="0"/>
  </r>
  <r>
    <d v="2025-02-01T00:00:00"/>
    <x v="5"/>
    <x v="1"/>
    <x v="0"/>
    <x v="0"/>
    <x v="3"/>
    <s v="Mensualidad AR FEB"/>
    <n v="225000"/>
    <x v="0"/>
    <x v="3"/>
    <x v="35"/>
    <x v="45"/>
    <x v="0"/>
    <n v="225000"/>
    <x v="0"/>
    <n v="0"/>
    <x v="0"/>
    <n v="0"/>
  </r>
  <r>
    <d v="2025-02-01T00:00:00"/>
    <x v="5"/>
    <x v="1"/>
    <x v="0"/>
    <x v="0"/>
    <x v="3"/>
    <s v="Mensualidad AR FEB"/>
    <n v="225000"/>
    <x v="0"/>
    <x v="3"/>
    <x v="21"/>
    <x v="38"/>
    <x v="0"/>
    <n v="225000"/>
    <x v="0"/>
    <n v="0"/>
    <x v="0"/>
    <n v="0"/>
  </r>
  <r>
    <d v="2025-02-01T00:00:00"/>
    <x v="5"/>
    <x v="1"/>
    <x v="0"/>
    <x v="0"/>
    <x v="3"/>
    <s v="Mensualidad AR FEB"/>
    <n v="225000"/>
    <x v="0"/>
    <x v="3"/>
    <x v="43"/>
    <x v="54"/>
    <x v="0"/>
    <n v="225000"/>
    <x v="0"/>
    <n v="0"/>
    <x v="0"/>
    <n v="0"/>
  </r>
  <r>
    <d v="2025-02-01T00:00:00"/>
    <x v="5"/>
    <x v="1"/>
    <x v="0"/>
    <x v="0"/>
    <x v="3"/>
    <s v="Mensualidad FOR FEB"/>
    <n v="193000"/>
    <x v="0"/>
    <x v="3"/>
    <x v="48"/>
    <x v="59"/>
    <x v="0"/>
    <n v="193000"/>
    <x v="0"/>
    <n v="0"/>
    <x v="0"/>
    <n v="0"/>
  </r>
  <r>
    <d v="2025-02-01T00:00:00"/>
    <x v="5"/>
    <x v="1"/>
    <x v="0"/>
    <x v="0"/>
    <x v="3"/>
    <s v="Mensualidad FOR FEB"/>
    <n v="193000"/>
    <x v="0"/>
    <x v="3"/>
    <x v="47"/>
    <x v="58"/>
    <x v="0"/>
    <n v="193000"/>
    <x v="0"/>
    <n v="0"/>
    <x v="0"/>
    <n v="0"/>
  </r>
  <r>
    <d v="2025-02-01T00:00:00"/>
    <x v="5"/>
    <x v="1"/>
    <x v="0"/>
    <x v="0"/>
    <x v="3"/>
    <s v="Mensualidad AR FEB"/>
    <n v="225000"/>
    <x v="0"/>
    <x v="3"/>
    <x v="42"/>
    <x v="53"/>
    <x v="0"/>
    <n v="225000"/>
    <x v="0"/>
    <n v="0"/>
    <x v="0"/>
    <n v="0"/>
  </r>
  <r>
    <d v="2025-02-01T00:00:00"/>
    <x v="5"/>
    <x v="1"/>
    <x v="0"/>
    <x v="0"/>
    <x v="3"/>
    <s v="Mensualidad AR FEB"/>
    <n v="225000"/>
    <x v="0"/>
    <x v="3"/>
    <x v="4"/>
    <x v="11"/>
    <x v="0"/>
    <n v="225000"/>
    <x v="0"/>
    <n v="0"/>
    <x v="0"/>
    <n v="0"/>
  </r>
  <r>
    <d v="2025-02-01T00:00:00"/>
    <x v="5"/>
    <x v="1"/>
    <x v="0"/>
    <x v="0"/>
    <x v="3"/>
    <s v="Mensualidad AR FEB"/>
    <n v="191000"/>
    <x v="0"/>
    <x v="3"/>
    <x v="4"/>
    <x v="4"/>
    <x v="0"/>
    <n v="191000"/>
    <x v="0"/>
    <n v="0"/>
    <x v="0"/>
    <n v="0"/>
  </r>
  <r>
    <d v="2025-02-01T00:00:00"/>
    <x v="5"/>
    <x v="1"/>
    <x v="0"/>
    <x v="4"/>
    <x v="3"/>
    <s v="Beca Hermandad (15%) FEB"/>
    <n v="34000"/>
    <x v="4"/>
    <x v="3"/>
    <x v="4"/>
    <x v="4"/>
    <x v="1"/>
    <n v="0"/>
    <x v="0"/>
    <n v="0"/>
    <x v="0"/>
    <n v="0"/>
  </r>
  <r>
    <d v="2025-02-01T00:00:00"/>
    <x v="5"/>
    <x v="1"/>
    <x v="0"/>
    <x v="0"/>
    <x v="3"/>
    <s v="Mensualidad AR FEB"/>
    <n v="225000"/>
    <x v="0"/>
    <x v="3"/>
    <x v="25"/>
    <x v="31"/>
    <x v="0"/>
    <n v="225000"/>
    <x v="0"/>
    <n v="0"/>
    <x v="0"/>
    <n v="0"/>
  </r>
  <r>
    <d v="2025-02-01T00:00:00"/>
    <x v="5"/>
    <x v="1"/>
    <x v="0"/>
    <x v="4"/>
    <x v="3"/>
    <s v="Beca Fundadores (100%) AR FEB"/>
    <n v="225000"/>
    <x v="4"/>
    <x v="3"/>
    <x v="5"/>
    <x v="5"/>
    <x v="1"/>
    <n v="0"/>
    <x v="0"/>
    <n v="0"/>
    <x v="0"/>
    <n v="0"/>
  </r>
  <r>
    <d v="2025-02-01T00:00:00"/>
    <x v="5"/>
    <x v="1"/>
    <x v="0"/>
    <x v="4"/>
    <x v="3"/>
    <s v="Beca Fundadores (100%) AR FEB"/>
    <n v="225000"/>
    <x v="4"/>
    <x v="3"/>
    <x v="3"/>
    <x v="12"/>
    <x v="1"/>
    <n v="0"/>
    <x v="0"/>
    <n v="0"/>
    <x v="0"/>
    <n v="0"/>
  </r>
  <r>
    <d v="2025-02-01T00:00:00"/>
    <x v="5"/>
    <x v="1"/>
    <x v="0"/>
    <x v="0"/>
    <x v="3"/>
    <s v="Mensualidad AR FEB"/>
    <n v="225000"/>
    <x v="0"/>
    <x v="3"/>
    <x v="22"/>
    <x v="28"/>
    <x v="0"/>
    <n v="225000"/>
    <x v="0"/>
    <n v="0"/>
    <x v="0"/>
    <n v="0"/>
  </r>
  <r>
    <d v="2025-02-01T00:00:00"/>
    <x v="5"/>
    <x v="1"/>
    <x v="0"/>
    <x v="0"/>
    <x v="3"/>
    <s v="Mensualidad AR FEB"/>
    <n v="225000"/>
    <x v="0"/>
    <x v="3"/>
    <x v="15"/>
    <x v="20"/>
    <x v="0"/>
    <n v="225000"/>
    <x v="0"/>
    <n v="0"/>
    <x v="0"/>
    <n v="0"/>
  </r>
  <r>
    <d v="2025-02-01T00:00:00"/>
    <x v="5"/>
    <x v="1"/>
    <x v="0"/>
    <x v="0"/>
    <x v="3"/>
    <s v="Mensualidad FOR FEB"/>
    <n v="193000"/>
    <x v="0"/>
    <x v="3"/>
    <x v="38"/>
    <x v="48"/>
    <x v="0"/>
    <n v="193000"/>
    <x v="0"/>
    <n v="0"/>
    <x v="0"/>
    <n v="0"/>
  </r>
  <r>
    <d v="2025-02-01T00:00:00"/>
    <x v="5"/>
    <x v="1"/>
    <x v="0"/>
    <x v="0"/>
    <x v="3"/>
    <s v="Mensualidad AR FEB"/>
    <n v="225000"/>
    <x v="0"/>
    <x v="3"/>
    <x v="49"/>
    <x v="60"/>
    <x v="0"/>
    <n v="225000"/>
    <x v="0"/>
    <n v="0"/>
    <x v="0"/>
    <n v="0"/>
  </r>
  <r>
    <d v="2025-02-01T00:00:00"/>
    <x v="5"/>
    <x v="1"/>
    <x v="0"/>
    <x v="0"/>
    <x v="3"/>
    <s v="Mensualidad AR FEB"/>
    <n v="225000"/>
    <x v="0"/>
    <x v="3"/>
    <x v="45"/>
    <x v="56"/>
    <x v="0"/>
    <n v="225000"/>
    <x v="0"/>
    <n v="0"/>
    <x v="0"/>
    <n v="0"/>
  </r>
  <r>
    <d v="2025-02-01T00:00:00"/>
    <x v="5"/>
    <x v="1"/>
    <x v="0"/>
    <x v="0"/>
    <x v="3"/>
    <s v="Mensualidad AR FEB"/>
    <n v="225000"/>
    <x v="0"/>
    <x v="3"/>
    <x v="12"/>
    <x v="16"/>
    <x v="0"/>
    <n v="225000"/>
    <x v="0"/>
    <n v="0"/>
    <x v="0"/>
    <n v="0"/>
  </r>
  <r>
    <d v="2025-02-01T00:00:00"/>
    <x v="5"/>
    <x v="1"/>
    <x v="0"/>
    <x v="0"/>
    <x v="3"/>
    <s v="Mensualidad AR FEB"/>
    <n v="225000"/>
    <x v="0"/>
    <x v="3"/>
    <x v="14"/>
    <x v="19"/>
    <x v="0"/>
    <n v="225000"/>
    <x v="0"/>
    <n v="0"/>
    <x v="0"/>
    <n v="0"/>
  </r>
  <r>
    <d v="2025-02-01T00:00:00"/>
    <x v="5"/>
    <x v="1"/>
    <x v="0"/>
    <x v="0"/>
    <x v="3"/>
    <s v="Mensualidad AR FEB"/>
    <n v="225000"/>
    <x v="0"/>
    <x v="3"/>
    <x v="51"/>
    <x v="62"/>
    <x v="0"/>
    <n v="225000"/>
    <x v="0"/>
    <n v="0"/>
    <x v="0"/>
    <n v="0"/>
  </r>
  <r>
    <d v="2025-02-01T00:00:00"/>
    <x v="5"/>
    <x v="1"/>
    <x v="0"/>
    <x v="0"/>
    <x v="3"/>
    <s v="Mensualidad AR FEB"/>
    <n v="225000"/>
    <x v="0"/>
    <x v="3"/>
    <x v="9"/>
    <x v="10"/>
    <x v="0"/>
    <n v="225000"/>
    <x v="0"/>
    <n v="0"/>
    <x v="0"/>
    <n v="0"/>
  </r>
  <r>
    <d v="2025-02-01T00:00:00"/>
    <x v="5"/>
    <x v="1"/>
    <x v="0"/>
    <x v="0"/>
    <x v="3"/>
    <s v="Mensualidad AR FEB"/>
    <n v="225000"/>
    <x v="0"/>
    <x v="3"/>
    <x v="37"/>
    <x v="47"/>
    <x v="0"/>
    <n v="225000"/>
    <x v="0"/>
    <n v="0"/>
    <x v="0"/>
    <n v="0"/>
  </r>
  <r>
    <d v="2025-02-28T00:00:00"/>
    <x v="5"/>
    <x v="1"/>
    <x v="1"/>
    <x v="0"/>
    <x v="7"/>
    <s v="Pago Nomina FEB"/>
    <n v="-1400000"/>
    <x v="0"/>
    <x v="7"/>
    <x v="24"/>
    <x v="30"/>
    <x v="0"/>
    <n v="-1400000"/>
    <x v="0"/>
    <n v="0"/>
    <x v="0"/>
    <n v="0"/>
  </r>
  <r>
    <d v="2025-02-28T00:00:00"/>
    <x v="5"/>
    <x v="1"/>
    <x v="1"/>
    <x v="0"/>
    <x v="7"/>
    <s v="Pago Nomina FEB"/>
    <n v="-225000"/>
    <x v="0"/>
    <x v="7"/>
    <x v="15"/>
    <x v="49"/>
    <x v="0"/>
    <n v="-225000"/>
    <x v="0"/>
    <n v="0"/>
    <x v="0"/>
    <n v="0"/>
  </r>
  <r>
    <d v="2025-02-28T00:00:00"/>
    <x v="5"/>
    <x v="1"/>
    <x v="1"/>
    <x v="0"/>
    <x v="7"/>
    <s v="Pago Nomina FEB"/>
    <n v="-1050000"/>
    <x v="0"/>
    <x v="7"/>
    <x v="31"/>
    <x v="41"/>
    <x v="0"/>
    <n v="-1050000"/>
    <x v="0"/>
    <n v="0"/>
    <x v="0"/>
    <n v="0"/>
  </r>
  <r>
    <d v="2025-02-28T00:00:00"/>
    <x v="5"/>
    <x v="1"/>
    <x v="1"/>
    <x v="0"/>
    <x v="7"/>
    <s v="Pago Nomina FEB"/>
    <n v="-990000"/>
    <x v="0"/>
    <x v="7"/>
    <x v="0"/>
    <x v="0"/>
    <x v="0"/>
    <n v="-990000"/>
    <x v="0"/>
    <n v="0"/>
    <x v="0"/>
    <n v="0"/>
  </r>
  <r>
    <d v="2025-02-28T00:00:00"/>
    <x v="5"/>
    <x v="1"/>
    <x v="1"/>
    <x v="0"/>
    <x v="7"/>
    <s v="Pago Nomina FEB"/>
    <n v="-200000"/>
    <x v="0"/>
    <x v="7"/>
    <x v="0"/>
    <x v="0"/>
    <x v="0"/>
    <n v="-200000"/>
    <x v="0"/>
    <n v="0"/>
    <x v="0"/>
    <n v="0"/>
  </r>
  <r>
    <d v="2025-02-28T00:00:00"/>
    <x v="5"/>
    <x v="1"/>
    <x v="1"/>
    <x v="0"/>
    <x v="6"/>
    <s v="Pago Ficha Fecna 2025 (23 Atletas)"/>
    <n v="-1666700"/>
    <x v="0"/>
    <x v="6"/>
    <x v="0"/>
    <x v="0"/>
    <x v="0"/>
    <n v="-1666700"/>
    <x v="0"/>
    <n v="0"/>
    <x v="0"/>
    <n v="0"/>
  </r>
  <r>
    <d v="2025-03-01T00:00:00"/>
    <x v="5"/>
    <x v="2"/>
    <x v="0"/>
    <x v="0"/>
    <x v="3"/>
    <s v="Mensualidad FOR MAR"/>
    <n v="158000"/>
    <x v="0"/>
    <x v="3"/>
    <x v="46"/>
    <x v="57"/>
    <x v="0"/>
    <n v="158000"/>
    <x v="0"/>
    <n v="0"/>
    <x v="0"/>
    <n v="0"/>
  </r>
  <r>
    <d v="2025-03-01T00:00:00"/>
    <x v="5"/>
    <x v="2"/>
    <x v="0"/>
    <x v="4"/>
    <x v="3"/>
    <s v="Apoyo Temporal (18%) MAR"/>
    <n v="35000"/>
    <x v="4"/>
    <x v="3"/>
    <x v="46"/>
    <x v="57"/>
    <x v="1"/>
    <n v="0"/>
    <x v="0"/>
    <n v="0"/>
    <x v="0"/>
    <n v="0"/>
  </r>
  <r>
    <d v="2025-03-01T00:00:00"/>
    <x v="5"/>
    <x v="2"/>
    <x v="0"/>
    <x v="0"/>
    <x v="3"/>
    <s v="Mensualidad AR MAR"/>
    <n v="225000"/>
    <x v="0"/>
    <x v="3"/>
    <x v="35"/>
    <x v="45"/>
    <x v="0"/>
    <n v="225000"/>
    <x v="0"/>
    <n v="0"/>
    <x v="0"/>
    <n v="0"/>
  </r>
  <r>
    <d v="2025-03-01T00:00:00"/>
    <x v="5"/>
    <x v="2"/>
    <x v="0"/>
    <x v="0"/>
    <x v="3"/>
    <s v="Mensualidad AR MAR"/>
    <n v="225000"/>
    <x v="0"/>
    <x v="3"/>
    <x v="21"/>
    <x v="38"/>
    <x v="0"/>
    <n v="225000"/>
    <x v="0"/>
    <n v="0"/>
    <x v="0"/>
    <n v="0"/>
  </r>
  <r>
    <d v="2025-03-01T00:00:00"/>
    <x v="5"/>
    <x v="2"/>
    <x v="0"/>
    <x v="0"/>
    <x v="3"/>
    <s v="Mensualidad AR MAR"/>
    <n v="191000"/>
    <x v="0"/>
    <x v="3"/>
    <x v="21"/>
    <x v="27"/>
    <x v="0"/>
    <n v="191000"/>
    <x v="0"/>
    <n v="0"/>
    <x v="0"/>
    <n v="0"/>
  </r>
  <r>
    <d v="2025-03-01T00:00:00"/>
    <x v="5"/>
    <x v="2"/>
    <x v="0"/>
    <x v="4"/>
    <x v="3"/>
    <s v="Beca Hermandad (15%) MAR"/>
    <n v="34000"/>
    <x v="4"/>
    <x v="3"/>
    <x v="21"/>
    <x v="27"/>
    <x v="1"/>
    <n v="0"/>
    <x v="0"/>
    <n v="0"/>
    <x v="0"/>
    <n v="0"/>
  </r>
  <r>
    <d v="2025-03-01T00:00:00"/>
    <x v="5"/>
    <x v="2"/>
    <x v="0"/>
    <x v="0"/>
    <x v="3"/>
    <s v="Mensualidad AR MAR"/>
    <n v="225000"/>
    <x v="0"/>
    <x v="3"/>
    <x v="43"/>
    <x v="54"/>
    <x v="0"/>
    <n v="225000"/>
    <x v="0"/>
    <n v="0"/>
    <x v="0"/>
    <n v="0"/>
  </r>
  <r>
    <d v="2025-03-01T00:00:00"/>
    <x v="5"/>
    <x v="2"/>
    <x v="0"/>
    <x v="0"/>
    <x v="3"/>
    <s v="Mensualidad FOR MAR"/>
    <n v="193000"/>
    <x v="0"/>
    <x v="3"/>
    <x v="48"/>
    <x v="59"/>
    <x v="0"/>
    <n v="193000"/>
    <x v="0"/>
    <n v="0"/>
    <x v="0"/>
    <n v="0"/>
  </r>
  <r>
    <d v="2025-03-01T00:00:00"/>
    <x v="5"/>
    <x v="2"/>
    <x v="0"/>
    <x v="0"/>
    <x v="3"/>
    <s v="Mensualidad FOR MAR"/>
    <n v="193000"/>
    <x v="0"/>
    <x v="3"/>
    <x v="47"/>
    <x v="58"/>
    <x v="0"/>
    <n v="193000"/>
    <x v="0"/>
    <n v="0"/>
    <x v="0"/>
    <n v="0"/>
  </r>
  <r>
    <d v="2025-03-01T00:00:00"/>
    <x v="5"/>
    <x v="2"/>
    <x v="0"/>
    <x v="0"/>
    <x v="3"/>
    <s v="Mensualidad AR MAR"/>
    <n v="225000"/>
    <x v="0"/>
    <x v="3"/>
    <x v="42"/>
    <x v="53"/>
    <x v="0"/>
    <n v="225000"/>
    <x v="0"/>
    <n v="0"/>
    <x v="0"/>
    <n v="0"/>
  </r>
  <r>
    <d v="2025-03-01T00:00:00"/>
    <x v="5"/>
    <x v="2"/>
    <x v="0"/>
    <x v="0"/>
    <x v="3"/>
    <s v="Mensualidad AR MAR"/>
    <n v="225000"/>
    <x v="0"/>
    <x v="3"/>
    <x v="4"/>
    <x v="11"/>
    <x v="0"/>
    <n v="225000"/>
    <x v="0"/>
    <n v="0"/>
    <x v="0"/>
    <n v="0"/>
  </r>
  <r>
    <d v="2025-03-01T00:00:00"/>
    <x v="5"/>
    <x v="2"/>
    <x v="0"/>
    <x v="0"/>
    <x v="3"/>
    <s v="Mensualidad AR MAR"/>
    <n v="191000"/>
    <x v="0"/>
    <x v="3"/>
    <x v="4"/>
    <x v="4"/>
    <x v="0"/>
    <n v="191000"/>
    <x v="0"/>
    <n v="0"/>
    <x v="0"/>
    <n v="0"/>
  </r>
  <r>
    <d v="2025-03-01T00:00:00"/>
    <x v="5"/>
    <x v="2"/>
    <x v="0"/>
    <x v="4"/>
    <x v="3"/>
    <s v="Beca Hermandad (15%) MAR"/>
    <n v="34000"/>
    <x v="4"/>
    <x v="3"/>
    <x v="4"/>
    <x v="4"/>
    <x v="1"/>
    <n v="0"/>
    <x v="0"/>
    <n v="0"/>
    <x v="0"/>
    <n v="0"/>
  </r>
  <r>
    <d v="2025-03-01T00:00:00"/>
    <x v="5"/>
    <x v="2"/>
    <x v="0"/>
    <x v="3"/>
    <x v="3"/>
    <s v="Mensualidad AR MAR"/>
    <n v="225000"/>
    <x v="3"/>
    <x v="3"/>
    <x v="25"/>
    <x v="31"/>
    <x v="1"/>
    <n v="0"/>
    <x v="1"/>
    <n v="225000"/>
    <x v="0"/>
    <n v="0"/>
  </r>
  <r>
    <d v="2025-03-01T00:00:00"/>
    <x v="5"/>
    <x v="2"/>
    <x v="0"/>
    <x v="4"/>
    <x v="3"/>
    <s v="Beca Fundadores (100%) AR MAR"/>
    <n v="225000"/>
    <x v="4"/>
    <x v="3"/>
    <x v="5"/>
    <x v="5"/>
    <x v="1"/>
    <n v="0"/>
    <x v="0"/>
    <n v="0"/>
    <x v="0"/>
    <n v="0"/>
  </r>
  <r>
    <d v="2025-03-01T00:00:00"/>
    <x v="5"/>
    <x v="2"/>
    <x v="0"/>
    <x v="4"/>
    <x v="3"/>
    <s v="Beca Fundadores (100%) AR MAR"/>
    <n v="225000"/>
    <x v="4"/>
    <x v="3"/>
    <x v="3"/>
    <x v="12"/>
    <x v="1"/>
    <n v="0"/>
    <x v="0"/>
    <n v="0"/>
    <x v="0"/>
    <n v="0"/>
  </r>
  <r>
    <d v="2025-03-01T00:00:00"/>
    <x v="5"/>
    <x v="2"/>
    <x v="0"/>
    <x v="0"/>
    <x v="3"/>
    <s v="Mensualidad AR MAR"/>
    <n v="225000"/>
    <x v="0"/>
    <x v="3"/>
    <x v="22"/>
    <x v="28"/>
    <x v="0"/>
    <n v="225000"/>
    <x v="0"/>
    <n v="0"/>
    <x v="0"/>
    <n v="0"/>
  </r>
  <r>
    <d v="2025-03-01T00:00:00"/>
    <x v="5"/>
    <x v="2"/>
    <x v="0"/>
    <x v="0"/>
    <x v="3"/>
    <s v="Mensualidad AR MAR"/>
    <n v="225000"/>
    <x v="0"/>
    <x v="3"/>
    <x v="15"/>
    <x v="20"/>
    <x v="0"/>
    <n v="225000"/>
    <x v="0"/>
    <n v="0"/>
    <x v="0"/>
    <n v="0"/>
  </r>
  <r>
    <d v="2025-03-01T00:00:00"/>
    <x v="5"/>
    <x v="2"/>
    <x v="0"/>
    <x v="0"/>
    <x v="3"/>
    <s v="Mensualidad FOR MAR"/>
    <n v="193000"/>
    <x v="0"/>
    <x v="3"/>
    <x v="38"/>
    <x v="48"/>
    <x v="0"/>
    <n v="193000"/>
    <x v="0"/>
    <n v="0"/>
    <x v="0"/>
    <n v="0"/>
  </r>
  <r>
    <d v="2025-03-01T00:00:00"/>
    <x v="5"/>
    <x v="2"/>
    <x v="0"/>
    <x v="0"/>
    <x v="3"/>
    <s v="Mensualidad AR MAR"/>
    <n v="225000"/>
    <x v="0"/>
    <x v="3"/>
    <x v="49"/>
    <x v="60"/>
    <x v="0"/>
    <n v="225000"/>
    <x v="0"/>
    <n v="0"/>
    <x v="0"/>
    <n v="0"/>
  </r>
  <r>
    <d v="2025-03-01T00:00:00"/>
    <x v="5"/>
    <x v="2"/>
    <x v="0"/>
    <x v="0"/>
    <x v="3"/>
    <s v="Mensualidad AR MAR"/>
    <n v="225000"/>
    <x v="0"/>
    <x v="3"/>
    <x v="45"/>
    <x v="56"/>
    <x v="0"/>
    <n v="225000"/>
    <x v="0"/>
    <n v="0"/>
    <x v="0"/>
    <n v="0"/>
  </r>
  <r>
    <d v="2025-03-01T00:00:00"/>
    <x v="5"/>
    <x v="2"/>
    <x v="0"/>
    <x v="0"/>
    <x v="3"/>
    <s v="Mensualidad AR MAR"/>
    <n v="225000"/>
    <x v="0"/>
    <x v="3"/>
    <x v="12"/>
    <x v="16"/>
    <x v="0"/>
    <n v="225000"/>
    <x v="0"/>
    <n v="0"/>
    <x v="0"/>
    <n v="0"/>
  </r>
  <r>
    <d v="2025-03-01T00:00:00"/>
    <x v="5"/>
    <x v="2"/>
    <x v="0"/>
    <x v="0"/>
    <x v="3"/>
    <s v="Mensualidad AR MAR"/>
    <n v="225000"/>
    <x v="0"/>
    <x v="3"/>
    <x v="14"/>
    <x v="19"/>
    <x v="0"/>
    <n v="225000"/>
    <x v="0"/>
    <n v="0"/>
    <x v="0"/>
    <n v="0"/>
  </r>
  <r>
    <d v="2025-03-01T00:00:00"/>
    <x v="5"/>
    <x v="2"/>
    <x v="0"/>
    <x v="0"/>
    <x v="3"/>
    <s v="Mensualidad AR MAR"/>
    <n v="225000"/>
    <x v="0"/>
    <x v="3"/>
    <x v="51"/>
    <x v="62"/>
    <x v="0"/>
    <n v="225000"/>
    <x v="0"/>
    <n v="0"/>
    <x v="0"/>
    <n v="0"/>
  </r>
  <r>
    <d v="2025-03-01T00:00:00"/>
    <x v="5"/>
    <x v="2"/>
    <x v="0"/>
    <x v="0"/>
    <x v="3"/>
    <s v="Mensualidad AR MAR"/>
    <n v="225000"/>
    <x v="0"/>
    <x v="3"/>
    <x v="9"/>
    <x v="10"/>
    <x v="0"/>
    <n v="225000"/>
    <x v="0"/>
    <n v="0"/>
    <x v="0"/>
    <n v="0"/>
  </r>
  <r>
    <d v="2025-03-01T00:00:00"/>
    <x v="5"/>
    <x v="2"/>
    <x v="0"/>
    <x v="0"/>
    <x v="3"/>
    <s v="Mensualidad AR MAR"/>
    <n v="225000"/>
    <x v="0"/>
    <x v="3"/>
    <x v="37"/>
    <x v="47"/>
    <x v="0"/>
    <n v="225000"/>
    <x v="0"/>
    <n v="0"/>
    <x v="0"/>
    <n v="0"/>
  </r>
  <r>
    <d v="2025-03-31T00:00:00"/>
    <x v="5"/>
    <x v="2"/>
    <x v="1"/>
    <x v="0"/>
    <x v="7"/>
    <s v="Pago Nomina MAR"/>
    <n v="-225000"/>
    <x v="0"/>
    <x v="7"/>
    <x v="15"/>
    <x v="49"/>
    <x v="0"/>
    <n v="-225000"/>
    <x v="0"/>
    <n v="0"/>
    <x v="0"/>
    <n v="0"/>
  </r>
  <r>
    <d v="2025-03-31T00:00:00"/>
    <x v="5"/>
    <x v="2"/>
    <x v="1"/>
    <x v="0"/>
    <x v="7"/>
    <s v="Pago Nomina MAR"/>
    <n v="-1050000"/>
    <x v="0"/>
    <x v="7"/>
    <x v="31"/>
    <x v="41"/>
    <x v="0"/>
    <n v="-1050000"/>
    <x v="0"/>
    <n v="0"/>
    <x v="0"/>
    <n v="0"/>
  </r>
  <r>
    <d v="2025-03-31T00:00:00"/>
    <x v="5"/>
    <x v="2"/>
    <x v="1"/>
    <x v="0"/>
    <x v="7"/>
    <s v="Pago Nomina MAR"/>
    <n v="-990000"/>
    <x v="0"/>
    <x v="7"/>
    <x v="0"/>
    <x v="0"/>
    <x v="0"/>
    <n v="-990000"/>
    <x v="0"/>
    <n v="0"/>
    <x v="0"/>
    <n v="0"/>
  </r>
  <r>
    <d v="2025-03-31T00:00:00"/>
    <x v="5"/>
    <x v="2"/>
    <x v="1"/>
    <x v="0"/>
    <x v="6"/>
    <s v="Pago Anualidad Liga 2025"/>
    <n v="-1423500"/>
    <x v="0"/>
    <x v="6"/>
    <x v="0"/>
    <x v="0"/>
    <x v="0"/>
    <n v="-1423500"/>
    <x v="0"/>
    <n v="0"/>
    <x v="0"/>
    <n v="0"/>
  </r>
  <r>
    <d v="2025-03-31T00:00:00"/>
    <x v="5"/>
    <x v="2"/>
    <x v="1"/>
    <x v="0"/>
    <x v="21"/>
    <s v="Pago Inscripcion InterClubes Juvenil 2025"/>
    <n v="-210000"/>
    <x v="0"/>
    <x v="21"/>
    <x v="0"/>
    <x v="0"/>
    <x v="0"/>
    <n v="-210000"/>
    <x v="0"/>
    <n v="0"/>
    <x v="0"/>
    <n v="0"/>
  </r>
  <r>
    <d v="2025-03-31T00:00:00"/>
    <x v="5"/>
    <x v="2"/>
    <x v="1"/>
    <x v="0"/>
    <x v="21"/>
    <s v="Pago Inscripcion Torneo Open 2025"/>
    <n v="-210000"/>
    <x v="0"/>
    <x v="21"/>
    <x v="0"/>
    <x v="0"/>
    <x v="0"/>
    <n v="-210000"/>
    <x v="0"/>
    <n v="0"/>
    <x v="0"/>
    <n v="0"/>
  </r>
  <r>
    <d v="2025-03-31T00:00:00"/>
    <x v="5"/>
    <x v="2"/>
    <x v="1"/>
    <x v="0"/>
    <x v="21"/>
    <s v="Pago Inscripcion InterClubes Infantil 2025"/>
    <n v="-210000"/>
    <x v="0"/>
    <x v="21"/>
    <x v="0"/>
    <x v="0"/>
    <x v="0"/>
    <n v="-210000"/>
    <x v="0"/>
    <n v="0"/>
    <x v="0"/>
    <n v="0"/>
  </r>
  <r>
    <d v="2025-03-31T00:00:00"/>
    <x v="5"/>
    <x v="2"/>
    <x v="1"/>
    <x v="0"/>
    <x v="21"/>
    <s v="Pago Refrigerios Juveniles InterClubes"/>
    <n v="-550000"/>
    <x v="0"/>
    <x v="21"/>
    <x v="0"/>
    <x v="0"/>
    <x v="0"/>
    <n v="-550000"/>
    <x v="0"/>
    <n v="0"/>
    <x v="0"/>
    <n v="0"/>
  </r>
  <r>
    <d v="2025-03-31T00:00:00"/>
    <x v="5"/>
    <x v="2"/>
    <x v="1"/>
    <x v="0"/>
    <x v="12"/>
    <s v="Gastos Cumpleaños"/>
    <n v="-50000"/>
    <x v="0"/>
    <x v="12"/>
    <x v="0"/>
    <x v="0"/>
    <x v="0"/>
    <n v="-50000"/>
    <x v="0"/>
    <n v="0"/>
    <x v="0"/>
    <n v="0"/>
  </r>
  <r>
    <d v="2025-03-31T00:00:00"/>
    <x v="5"/>
    <x v="2"/>
    <x v="0"/>
    <x v="0"/>
    <x v="22"/>
    <s v="Pruebas InterClubes Juvenil"/>
    <n v="100000"/>
    <x v="0"/>
    <x v="22"/>
    <x v="49"/>
    <x v="60"/>
    <x v="0"/>
    <n v="100000"/>
    <x v="0"/>
    <n v="0"/>
    <x v="0"/>
    <n v="0"/>
  </r>
  <r>
    <d v="2025-03-31T00:00:00"/>
    <x v="5"/>
    <x v="2"/>
    <x v="0"/>
    <x v="0"/>
    <x v="22"/>
    <s v="Pruebas InterClubes Juvenil"/>
    <n v="50000"/>
    <x v="0"/>
    <x v="22"/>
    <x v="4"/>
    <x v="4"/>
    <x v="0"/>
    <n v="50000"/>
    <x v="0"/>
    <n v="0"/>
    <x v="0"/>
    <n v="0"/>
  </r>
  <r>
    <d v="2025-03-31T00:00:00"/>
    <x v="5"/>
    <x v="2"/>
    <x v="0"/>
    <x v="0"/>
    <x v="22"/>
    <s v="Pruebas InterClubes Juvenil"/>
    <n v="100000"/>
    <x v="0"/>
    <x v="22"/>
    <x v="25"/>
    <x v="31"/>
    <x v="0"/>
    <n v="100000"/>
    <x v="0"/>
    <n v="0"/>
    <x v="0"/>
    <n v="0"/>
  </r>
  <r>
    <d v="2025-03-31T00:00:00"/>
    <x v="5"/>
    <x v="2"/>
    <x v="0"/>
    <x v="0"/>
    <x v="22"/>
    <s v="Pruebas InterClubes Juvenil"/>
    <n v="156000"/>
    <x v="0"/>
    <x v="22"/>
    <x v="22"/>
    <x v="28"/>
    <x v="0"/>
    <n v="156000"/>
    <x v="0"/>
    <n v="0"/>
    <x v="0"/>
    <n v="0"/>
  </r>
  <r>
    <d v="2025-03-31T00:00:00"/>
    <x v="5"/>
    <x v="2"/>
    <x v="0"/>
    <x v="0"/>
    <x v="22"/>
    <s v="Pruebas InterClubes Juvenil"/>
    <n v="156000"/>
    <x v="0"/>
    <x v="22"/>
    <x v="12"/>
    <x v="16"/>
    <x v="0"/>
    <n v="156000"/>
    <x v="0"/>
    <n v="0"/>
    <x v="0"/>
    <n v="0"/>
  </r>
  <r>
    <d v="2025-03-31T00:00:00"/>
    <x v="5"/>
    <x v="2"/>
    <x v="0"/>
    <x v="0"/>
    <x v="22"/>
    <s v="Pruebas InterClubes Juvenil"/>
    <n v="100000"/>
    <x v="0"/>
    <x v="22"/>
    <x v="21"/>
    <x v="27"/>
    <x v="0"/>
    <n v="100000"/>
    <x v="0"/>
    <n v="0"/>
    <x v="0"/>
    <n v="0"/>
  </r>
  <r>
    <d v="2025-03-31T00:00:00"/>
    <x v="5"/>
    <x v="2"/>
    <x v="0"/>
    <x v="0"/>
    <x v="22"/>
    <s v="Pruebas InterClubes Juvenil"/>
    <n v="100000"/>
    <x v="0"/>
    <x v="22"/>
    <x v="14"/>
    <x v="19"/>
    <x v="0"/>
    <n v="100000"/>
    <x v="0"/>
    <n v="0"/>
    <x v="0"/>
    <n v="0"/>
  </r>
  <r>
    <d v="2025-03-31T00:00:00"/>
    <x v="5"/>
    <x v="2"/>
    <x v="0"/>
    <x v="0"/>
    <x v="22"/>
    <s v="Pruebas Open Juvenil"/>
    <n v="100000"/>
    <x v="0"/>
    <x v="22"/>
    <x v="49"/>
    <x v="60"/>
    <x v="0"/>
    <n v="100000"/>
    <x v="0"/>
    <n v="0"/>
    <x v="0"/>
    <n v="0"/>
  </r>
  <r>
    <d v="2025-03-31T00:00:00"/>
    <x v="5"/>
    <x v="2"/>
    <x v="0"/>
    <x v="0"/>
    <x v="22"/>
    <s v="Pruebas Open Juvenil"/>
    <n v="156000"/>
    <x v="0"/>
    <x v="22"/>
    <x v="3"/>
    <x v="12"/>
    <x v="0"/>
    <n v="156000"/>
    <x v="0"/>
    <n v="0"/>
    <x v="0"/>
    <n v="0"/>
  </r>
  <r>
    <d v="2025-03-31T00:00:00"/>
    <x v="5"/>
    <x v="2"/>
    <x v="0"/>
    <x v="0"/>
    <x v="22"/>
    <s v="Pruebas Open Juvenil"/>
    <n v="50000"/>
    <x v="0"/>
    <x v="22"/>
    <x v="25"/>
    <x v="31"/>
    <x v="0"/>
    <n v="50000"/>
    <x v="0"/>
    <n v="0"/>
    <x v="0"/>
    <n v="0"/>
  </r>
  <r>
    <d v="2025-03-31T00:00:00"/>
    <x v="5"/>
    <x v="2"/>
    <x v="1"/>
    <x v="0"/>
    <x v="21"/>
    <s v="Pago Pruebas InterClubes Juvenil 2025"/>
    <n v="-762000"/>
    <x v="0"/>
    <x v="21"/>
    <x v="0"/>
    <x v="0"/>
    <x v="0"/>
    <n v="-762000"/>
    <x v="0"/>
    <n v="0"/>
    <x v="0"/>
    <n v="0"/>
  </r>
  <r>
    <d v="2025-03-31T00:00:00"/>
    <x v="5"/>
    <x v="2"/>
    <x v="1"/>
    <x v="0"/>
    <x v="21"/>
    <s v="Pago Pruebas InterClubes Open 2025"/>
    <n v="-306000"/>
    <x v="0"/>
    <x v="21"/>
    <x v="0"/>
    <x v="0"/>
    <x v="0"/>
    <n v="-306000"/>
    <x v="0"/>
    <n v="0"/>
    <x v="0"/>
    <n v="0"/>
  </r>
  <r>
    <d v="2025-04-01T00:00:00"/>
    <x v="5"/>
    <x v="3"/>
    <x v="0"/>
    <x v="0"/>
    <x v="3"/>
    <s v="Mensualidad FOR ABR"/>
    <n v="158000"/>
    <x v="0"/>
    <x v="3"/>
    <x v="46"/>
    <x v="57"/>
    <x v="0"/>
    <n v="158000"/>
    <x v="0"/>
    <n v="0"/>
    <x v="0"/>
    <n v="0"/>
  </r>
  <r>
    <d v="2025-04-01T00:00:00"/>
    <x v="5"/>
    <x v="3"/>
    <x v="0"/>
    <x v="4"/>
    <x v="3"/>
    <s v="Apoyo Temporal (18%) ABR"/>
    <n v="35000"/>
    <x v="4"/>
    <x v="3"/>
    <x v="46"/>
    <x v="57"/>
    <x v="1"/>
    <n v="0"/>
    <x v="0"/>
    <n v="0"/>
    <x v="0"/>
    <n v="0"/>
  </r>
  <r>
    <d v="2025-04-01T00:00:00"/>
    <x v="5"/>
    <x v="3"/>
    <x v="0"/>
    <x v="0"/>
    <x v="3"/>
    <s v="Mensualidad AR ABR"/>
    <n v="225000"/>
    <x v="0"/>
    <x v="3"/>
    <x v="35"/>
    <x v="45"/>
    <x v="0"/>
    <n v="225000"/>
    <x v="0"/>
    <n v="0"/>
    <x v="0"/>
    <n v="0"/>
  </r>
  <r>
    <d v="2025-04-01T00:00:00"/>
    <x v="5"/>
    <x v="3"/>
    <x v="0"/>
    <x v="0"/>
    <x v="3"/>
    <s v="Mensualidad AR ABR"/>
    <n v="225000"/>
    <x v="0"/>
    <x v="3"/>
    <x v="21"/>
    <x v="38"/>
    <x v="0"/>
    <n v="225000"/>
    <x v="0"/>
    <n v="0"/>
    <x v="0"/>
    <n v="0"/>
  </r>
  <r>
    <d v="2025-04-01T00:00:00"/>
    <x v="5"/>
    <x v="3"/>
    <x v="0"/>
    <x v="0"/>
    <x v="3"/>
    <s v="Mensualidad AR ABR"/>
    <n v="191000"/>
    <x v="0"/>
    <x v="3"/>
    <x v="21"/>
    <x v="27"/>
    <x v="0"/>
    <n v="191000"/>
    <x v="0"/>
    <n v="0"/>
    <x v="0"/>
    <n v="0"/>
  </r>
  <r>
    <d v="2025-04-01T00:00:00"/>
    <x v="5"/>
    <x v="3"/>
    <x v="0"/>
    <x v="4"/>
    <x v="3"/>
    <s v="Beca Hermandad (15%) ABR"/>
    <n v="34000"/>
    <x v="4"/>
    <x v="3"/>
    <x v="21"/>
    <x v="27"/>
    <x v="1"/>
    <n v="0"/>
    <x v="0"/>
    <n v="0"/>
    <x v="0"/>
    <n v="0"/>
  </r>
  <r>
    <d v="2025-04-01T00:00:00"/>
    <x v="5"/>
    <x v="3"/>
    <x v="0"/>
    <x v="0"/>
    <x v="3"/>
    <s v="Mensualidad AR ABR"/>
    <n v="225000"/>
    <x v="0"/>
    <x v="3"/>
    <x v="43"/>
    <x v="54"/>
    <x v="0"/>
    <n v="225000"/>
    <x v="0"/>
    <n v="0"/>
    <x v="0"/>
    <n v="0"/>
  </r>
  <r>
    <d v="2025-04-01T00:00:00"/>
    <x v="5"/>
    <x v="3"/>
    <x v="0"/>
    <x v="0"/>
    <x v="3"/>
    <s v="Mensualidad FOR ABR"/>
    <n v="193000"/>
    <x v="0"/>
    <x v="3"/>
    <x v="48"/>
    <x v="59"/>
    <x v="0"/>
    <n v="193000"/>
    <x v="0"/>
    <n v="0"/>
    <x v="0"/>
    <n v="0"/>
  </r>
  <r>
    <d v="2025-04-01T00:00:00"/>
    <x v="5"/>
    <x v="3"/>
    <x v="0"/>
    <x v="0"/>
    <x v="3"/>
    <s v="Mensualidad FOR ABR"/>
    <n v="193000"/>
    <x v="0"/>
    <x v="3"/>
    <x v="47"/>
    <x v="58"/>
    <x v="0"/>
    <n v="193000"/>
    <x v="0"/>
    <n v="0"/>
    <x v="0"/>
    <n v="0"/>
  </r>
  <r>
    <d v="2025-04-01T00:00:00"/>
    <x v="5"/>
    <x v="3"/>
    <x v="0"/>
    <x v="0"/>
    <x v="3"/>
    <s v="Mensualidad AR ABR"/>
    <n v="225000"/>
    <x v="0"/>
    <x v="3"/>
    <x v="42"/>
    <x v="53"/>
    <x v="0"/>
    <n v="225000"/>
    <x v="0"/>
    <n v="0"/>
    <x v="0"/>
    <n v="0"/>
  </r>
  <r>
    <d v="2025-04-01T00:00:00"/>
    <x v="5"/>
    <x v="3"/>
    <x v="0"/>
    <x v="0"/>
    <x v="3"/>
    <s v="Mensualidad AR ABR"/>
    <n v="225000"/>
    <x v="0"/>
    <x v="3"/>
    <x v="4"/>
    <x v="11"/>
    <x v="0"/>
    <n v="225000"/>
    <x v="0"/>
    <n v="0"/>
    <x v="0"/>
    <n v="0"/>
  </r>
  <r>
    <d v="2025-04-01T00:00:00"/>
    <x v="5"/>
    <x v="3"/>
    <x v="0"/>
    <x v="0"/>
    <x v="3"/>
    <s v="Mensualidad AR ABR"/>
    <n v="191000"/>
    <x v="0"/>
    <x v="3"/>
    <x v="4"/>
    <x v="4"/>
    <x v="0"/>
    <n v="191000"/>
    <x v="0"/>
    <n v="0"/>
    <x v="0"/>
    <n v="0"/>
  </r>
  <r>
    <d v="2025-04-01T00:00:00"/>
    <x v="5"/>
    <x v="3"/>
    <x v="0"/>
    <x v="4"/>
    <x v="3"/>
    <s v="Beca Hermandad (15%) ABR"/>
    <n v="34000"/>
    <x v="4"/>
    <x v="3"/>
    <x v="4"/>
    <x v="4"/>
    <x v="1"/>
    <n v="0"/>
    <x v="0"/>
    <n v="0"/>
    <x v="0"/>
    <n v="0"/>
  </r>
  <r>
    <d v="2025-04-01T00:00:00"/>
    <x v="5"/>
    <x v="3"/>
    <x v="0"/>
    <x v="3"/>
    <x v="3"/>
    <s v="Mensualidad AR ABR"/>
    <n v="225000"/>
    <x v="3"/>
    <x v="3"/>
    <x v="25"/>
    <x v="31"/>
    <x v="1"/>
    <n v="0"/>
    <x v="1"/>
    <n v="225000"/>
    <x v="0"/>
    <n v="0"/>
  </r>
  <r>
    <d v="2025-04-01T00:00:00"/>
    <x v="5"/>
    <x v="3"/>
    <x v="0"/>
    <x v="4"/>
    <x v="3"/>
    <s v="Beca Fundadores (100%) AR ABR"/>
    <n v="225000"/>
    <x v="4"/>
    <x v="3"/>
    <x v="5"/>
    <x v="5"/>
    <x v="1"/>
    <n v="0"/>
    <x v="0"/>
    <n v="0"/>
    <x v="0"/>
    <n v="0"/>
  </r>
  <r>
    <d v="2025-04-01T00:00:00"/>
    <x v="5"/>
    <x v="3"/>
    <x v="0"/>
    <x v="4"/>
    <x v="3"/>
    <s v="Beca Fundadores (100%) AR ABR"/>
    <n v="225000"/>
    <x v="4"/>
    <x v="3"/>
    <x v="3"/>
    <x v="12"/>
    <x v="1"/>
    <n v="0"/>
    <x v="0"/>
    <n v="0"/>
    <x v="0"/>
    <n v="0"/>
  </r>
  <r>
    <d v="2025-04-01T00:00:00"/>
    <x v="5"/>
    <x v="3"/>
    <x v="0"/>
    <x v="0"/>
    <x v="3"/>
    <s v="Mensualidad AR ABR"/>
    <n v="225000"/>
    <x v="0"/>
    <x v="3"/>
    <x v="22"/>
    <x v="28"/>
    <x v="0"/>
    <n v="225000"/>
    <x v="0"/>
    <n v="0"/>
    <x v="0"/>
    <n v="0"/>
  </r>
  <r>
    <d v="2025-04-01T00:00:00"/>
    <x v="5"/>
    <x v="3"/>
    <x v="0"/>
    <x v="0"/>
    <x v="3"/>
    <s v="Mensualidad AR ABR"/>
    <n v="225000"/>
    <x v="0"/>
    <x v="3"/>
    <x v="15"/>
    <x v="20"/>
    <x v="0"/>
    <n v="225000"/>
    <x v="0"/>
    <n v="0"/>
    <x v="0"/>
    <n v="0"/>
  </r>
  <r>
    <d v="2025-04-01T00:00:00"/>
    <x v="5"/>
    <x v="3"/>
    <x v="0"/>
    <x v="0"/>
    <x v="3"/>
    <s v="Mensualidad FOR ABR"/>
    <n v="193000"/>
    <x v="0"/>
    <x v="3"/>
    <x v="38"/>
    <x v="48"/>
    <x v="0"/>
    <n v="193000"/>
    <x v="0"/>
    <n v="0"/>
    <x v="0"/>
    <n v="0"/>
  </r>
  <r>
    <d v="2025-04-01T00:00:00"/>
    <x v="5"/>
    <x v="3"/>
    <x v="0"/>
    <x v="0"/>
    <x v="3"/>
    <s v="Mensualidad AR ABR"/>
    <n v="225000"/>
    <x v="0"/>
    <x v="3"/>
    <x v="49"/>
    <x v="60"/>
    <x v="0"/>
    <n v="225000"/>
    <x v="0"/>
    <n v="0"/>
    <x v="0"/>
    <n v="0"/>
  </r>
  <r>
    <d v="2025-04-01T00:00:00"/>
    <x v="5"/>
    <x v="3"/>
    <x v="0"/>
    <x v="0"/>
    <x v="3"/>
    <s v="Mensualidad AR ABR"/>
    <n v="225000"/>
    <x v="0"/>
    <x v="3"/>
    <x v="45"/>
    <x v="56"/>
    <x v="0"/>
    <n v="225000"/>
    <x v="0"/>
    <n v="0"/>
    <x v="0"/>
    <n v="0"/>
  </r>
  <r>
    <d v="2025-04-01T00:00:00"/>
    <x v="5"/>
    <x v="3"/>
    <x v="0"/>
    <x v="0"/>
    <x v="3"/>
    <s v="Mensualidad AR ABR"/>
    <n v="225000"/>
    <x v="0"/>
    <x v="3"/>
    <x v="12"/>
    <x v="16"/>
    <x v="0"/>
    <n v="225000"/>
    <x v="0"/>
    <n v="0"/>
    <x v="0"/>
    <n v="0"/>
  </r>
  <r>
    <d v="2025-04-01T00:00:00"/>
    <x v="5"/>
    <x v="3"/>
    <x v="0"/>
    <x v="0"/>
    <x v="3"/>
    <s v="Mensualidad AR ABR"/>
    <n v="225000"/>
    <x v="0"/>
    <x v="3"/>
    <x v="14"/>
    <x v="19"/>
    <x v="0"/>
    <n v="225000"/>
    <x v="0"/>
    <n v="0"/>
    <x v="0"/>
    <n v="0"/>
  </r>
  <r>
    <d v="2025-04-01T00:00:00"/>
    <x v="5"/>
    <x v="3"/>
    <x v="0"/>
    <x v="0"/>
    <x v="3"/>
    <s v="Mensualidad AR ABR"/>
    <n v="225000"/>
    <x v="0"/>
    <x v="3"/>
    <x v="51"/>
    <x v="62"/>
    <x v="0"/>
    <n v="225000"/>
    <x v="0"/>
    <n v="0"/>
    <x v="0"/>
    <n v="0"/>
  </r>
  <r>
    <d v="2025-04-01T00:00:00"/>
    <x v="5"/>
    <x v="3"/>
    <x v="0"/>
    <x v="0"/>
    <x v="3"/>
    <s v="Mensualidad AR ABR"/>
    <n v="225000"/>
    <x v="0"/>
    <x v="3"/>
    <x v="9"/>
    <x v="10"/>
    <x v="0"/>
    <n v="225000"/>
    <x v="0"/>
    <n v="0"/>
    <x v="0"/>
    <n v="0"/>
  </r>
  <r>
    <d v="2025-04-01T00:00:00"/>
    <x v="5"/>
    <x v="3"/>
    <x v="0"/>
    <x v="0"/>
    <x v="3"/>
    <s v="Mensualidad AR ABR"/>
    <n v="225000"/>
    <x v="0"/>
    <x v="3"/>
    <x v="37"/>
    <x v="47"/>
    <x v="0"/>
    <n v="225000"/>
    <x v="0"/>
    <n v="0"/>
    <x v="0"/>
    <n v="0"/>
  </r>
  <r>
    <d v="2025-04-01T00:00:00"/>
    <x v="5"/>
    <x v="3"/>
    <x v="1"/>
    <x v="0"/>
    <x v="7"/>
    <s v="Pago Nomina ABR"/>
    <n v="-225000"/>
    <x v="0"/>
    <x v="7"/>
    <x v="15"/>
    <x v="49"/>
    <x v="0"/>
    <n v="-225000"/>
    <x v="0"/>
    <n v="0"/>
    <x v="0"/>
    <n v="0"/>
  </r>
  <r>
    <d v="2025-04-01T00:00:00"/>
    <x v="5"/>
    <x v="3"/>
    <x v="1"/>
    <x v="0"/>
    <x v="7"/>
    <s v="Pago Nomina ABR"/>
    <n v="-1050000"/>
    <x v="0"/>
    <x v="7"/>
    <x v="31"/>
    <x v="41"/>
    <x v="0"/>
    <n v="-1050000"/>
    <x v="0"/>
    <n v="0"/>
    <x v="0"/>
    <n v="0"/>
  </r>
  <r>
    <d v="2025-04-01T00:00:00"/>
    <x v="5"/>
    <x v="3"/>
    <x v="1"/>
    <x v="0"/>
    <x v="7"/>
    <s v="Pago Nomina ABR"/>
    <n v="-600000"/>
    <x v="0"/>
    <x v="7"/>
    <x v="0"/>
    <x v="0"/>
    <x v="0"/>
    <n v="-600000"/>
    <x v="0"/>
    <n v="0"/>
    <x v="0"/>
    <n v="0"/>
  </r>
  <r>
    <d v="2025-04-01T00:00:00"/>
    <x v="5"/>
    <x v="3"/>
    <x v="0"/>
    <x v="0"/>
    <x v="22"/>
    <s v="Pruebas InterClubes Infantil "/>
    <n v="156000"/>
    <x v="0"/>
    <x v="22"/>
    <x v="43"/>
    <x v="54"/>
    <x v="0"/>
    <n v="156000"/>
    <x v="0"/>
    <n v="0"/>
    <x v="0"/>
    <n v="0"/>
  </r>
  <r>
    <d v="2025-04-01T00:00:00"/>
    <x v="5"/>
    <x v="3"/>
    <x v="0"/>
    <x v="0"/>
    <x v="22"/>
    <s v="Pruebas InterClubes Infantil "/>
    <n v="156000"/>
    <x v="0"/>
    <x v="22"/>
    <x v="45"/>
    <x v="56"/>
    <x v="0"/>
    <n v="156000"/>
    <x v="0"/>
    <n v="0"/>
    <x v="0"/>
    <n v="0"/>
  </r>
  <r>
    <d v="2025-04-01T00:00:00"/>
    <x v="5"/>
    <x v="3"/>
    <x v="0"/>
    <x v="0"/>
    <x v="22"/>
    <s v="Pruebas InterClubes Infantil "/>
    <n v="156000"/>
    <x v="0"/>
    <x v="22"/>
    <x v="21"/>
    <x v="38"/>
    <x v="0"/>
    <n v="156000"/>
    <x v="0"/>
    <n v="0"/>
    <x v="0"/>
    <n v="0"/>
  </r>
  <r>
    <d v="2025-04-01T00:00:00"/>
    <x v="5"/>
    <x v="3"/>
    <x v="0"/>
    <x v="0"/>
    <x v="22"/>
    <s v="Pruebas InterClubes Infantil "/>
    <n v="156000"/>
    <x v="0"/>
    <x v="22"/>
    <x v="35"/>
    <x v="45"/>
    <x v="0"/>
    <n v="156000"/>
    <x v="0"/>
    <n v="0"/>
    <x v="0"/>
    <n v="0"/>
  </r>
  <r>
    <d v="2025-04-01T00:00:00"/>
    <x v="5"/>
    <x v="3"/>
    <x v="0"/>
    <x v="0"/>
    <x v="22"/>
    <s v="Pruebas InterClubes Infantil "/>
    <n v="156000"/>
    <x v="0"/>
    <x v="22"/>
    <x v="37"/>
    <x v="47"/>
    <x v="0"/>
    <n v="156000"/>
    <x v="0"/>
    <n v="0"/>
    <x v="0"/>
    <n v="0"/>
  </r>
  <r>
    <d v="2025-04-01T00:00:00"/>
    <x v="5"/>
    <x v="3"/>
    <x v="0"/>
    <x v="0"/>
    <x v="22"/>
    <s v="Pruebas InterClubes Infantil "/>
    <n v="156000"/>
    <x v="0"/>
    <x v="22"/>
    <x v="9"/>
    <x v="10"/>
    <x v="0"/>
    <n v="156000"/>
    <x v="0"/>
    <n v="0"/>
    <x v="0"/>
    <n v="0"/>
  </r>
  <r>
    <d v="2025-04-01T00:00:00"/>
    <x v="5"/>
    <x v="3"/>
    <x v="0"/>
    <x v="0"/>
    <x v="22"/>
    <s v="Pruebas InterClubes Infantil "/>
    <n v="156000"/>
    <x v="0"/>
    <x v="22"/>
    <x v="42"/>
    <x v="53"/>
    <x v="0"/>
    <n v="156000"/>
    <x v="0"/>
    <n v="0"/>
    <x v="0"/>
    <n v="0"/>
  </r>
  <r>
    <d v="2025-04-01T00:00:00"/>
    <x v="5"/>
    <x v="3"/>
    <x v="0"/>
    <x v="0"/>
    <x v="22"/>
    <s v="Pruebas InterClubes Infantil "/>
    <n v="156000"/>
    <x v="0"/>
    <x v="22"/>
    <x v="4"/>
    <x v="11"/>
    <x v="0"/>
    <n v="156000"/>
    <x v="0"/>
    <n v="0"/>
    <x v="0"/>
    <n v="0"/>
  </r>
  <r>
    <d v="2025-04-01T00:00:00"/>
    <x v="5"/>
    <x v="3"/>
    <x v="0"/>
    <x v="0"/>
    <x v="22"/>
    <s v="Pruebas InterClubes Infantil "/>
    <n v="156000"/>
    <x v="0"/>
    <x v="22"/>
    <x v="15"/>
    <x v="20"/>
    <x v="0"/>
    <n v="156000"/>
    <x v="0"/>
    <n v="0"/>
    <x v="0"/>
    <n v="0"/>
  </r>
  <r>
    <d v="2025-04-01T00:00:00"/>
    <x v="5"/>
    <x v="3"/>
    <x v="0"/>
    <x v="0"/>
    <x v="22"/>
    <s v="Pruebas InterClubes Infantil "/>
    <n v="156000"/>
    <x v="0"/>
    <x v="22"/>
    <x v="51"/>
    <x v="62"/>
    <x v="0"/>
    <n v="156000"/>
    <x v="0"/>
    <n v="0"/>
    <x v="0"/>
    <n v="0"/>
  </r>
  <r>
    <d v="2025-04-01T00:00:00"/>
    <x v="5"/>
    <x v="3"/>
    <x v="0"/>
    <x v="0"/>
    <x v="22"/>
    <s v="Pruebas InterClubes Infantil "/>
    <n v="156000"/>
    <x v="0"/>
    <x v="22"/>
    <x v="5"/>
    <x v="5"/>
    <x v="0"/>
    <n v="156000"/>
    <x v="0"/>
    <n v="0"/>
    <x v="0"/>
    <n v="0"/>
  </r>
  <r>
    <d v="2025-04-01T00:00:00"/>
    <x v="5"/>
    <x v="3"/>
    <x v="1"/>
    <x v="0"/>
    <x v="21"/>
    <s v="Pago Pruebas Interclubes Infantil 2025"/>
    <n v="-1716000"/>
    <x v="0"/>
    <x v="21"/>
    <x v="0"/>
    <x v="0"/>
    <x v="0"/>
    <n v="-1716000"/>
    <x v="0"/>
    <n v="0"/>
    <x v="0"/>
    <n v="0"/>
  </r>
  <r>
    <d v="2025-04-01T00:00:00"/>
    <x v="5"/>
    <x v="3"/>
    <x v="1"/>
    <x v="0"/>
    <x v="11"/>
    <s v="Pago Chequeo Infantiles"/>
    <n v="-560000"/>
    <x v="0"/>
    <x v="11"/>
    <x v="0"/>
    <x v="0"/>
    <x v="0"/>
    <n v="-560000"/>
    <x v="0"/>
    <n v="0"/>
    <x v="0"/>
    <n v="0"/>
  </r>
  <r>
    <d v="2025-04-01T00:00:00"/>
    <x v="5"/>
    <x v="3"/>
    <x v="0"/>
    <x v="0"/>
    <x v="22"/>
    <s v="Ingreso Chequeo Infantiles"/>
    <n v="560000"/>
    <x v="0"/>
    <x v="22"/>
    <x v="0"/>
    <x v="0"/>
    <x v="0"/>
    <n v="560000"/>
    <x v="0"/>
    <n v="0"/>
    <x v="0"/>
    <n v="0"/>
  </r>
  <r>
    <d v="2025-04-01T00:00:00"/>
    <x v="5"/>
    <x v="3"/>
    <x v="1"/>
    <x v="0"/>
    <x v="7"/>
    <s v="Pago Nomina ABR"/>
    <n v="-1000000"/>
    <x v="0"/>
    <x v="7"/>
    <x v="0"/>
    <x v="0"/>
    <x v="0"/>
    <n v="-1000000"/>
    <x v="0"/>
    <n v="0"/>
    <x v="0"/>
    <n v="0"/>
  </r>
  <r>
    <d v="2025-04-17T00:00:00"/>
    <x v="5"/>
    <x v="3"/>
    <x v="1"/>
    <x v="0"/>
    <x v="21"/>
    <s v="Pago Refrigerios Infantil InterClubes"/>
    <n v="-900000"/>
    <x v="0"/>
    <x v="21"/>
    <x v="0"/>
    <x v="0"/>
    <x v="0"/>
    <n v="-900000"/>
    <x v="0"/>
    <n v="0"/>
    <x v="0"/>
    <n v="0"/>
  </r>
  <r>
    <d v="2025-05-01T00:00:00"/>
    <x v="5"/>
    <x v="4"/>
    <x v="0"/>
    <x v="0"/>
    <x v="3"/>
    <s v="Mensualidad FOR MAY"/>
    <n v="158000"/>
    <x v="0"/>
    <x v="3"/>
    <x v="46"/>
    <x v="57"/>
    <x v="0"/>
    <n v="158000"/>
    <x v="0"/>
    <n v="0"/>
    <x v="0"/>
    <n v="0"/>
  </r>
  <r>
    <d v="2025-05-01T00:00:00"/>
    <x v="5"/>
    <x v="4"/>
    <x v="0"/>
    <x v="4"/>
    <x v="3"/>
    <s v="Apoyo Temporal (18%) MAY"/>
    <n v="35000"/>
    <x v="4"/>
    <x v="3"/>
    <x v="46"/>
    <x v="57"/>
    <x v="1"/>
    <n v="0"/>
    <x v="0"/>
    <n v="0"/>
    <x v="0"/>
    <n v="0"/>
  </r>
  <r>
    <d v="2025-05-01T00:00:00"/>
    <x v="5"/>
    <x v="4"/>
    <x v="0"/>
    <x v="0"/>
    <x v="3"/>
    <s v="Mensualidad AR MAY"/>
    <n v="225000"/>
    <x v="0"/>
    <x v="3"/>
    <x v="35"/>
    <x v="45"/>
    <x v="0"/>
    <n v="225000"/>
    <x v="0"/>
    <n v="0"/>
    <x v="0"/>
    <n v="0"/>
  </r>
  <r>
    <d v="2025-05-01T00:00:00"/>
    <x v="5"/>
    <x v="4"/>
    <x v="0"/>
    <x v="0"/>
    <x v="3"/>
    <s v="Mensualidad AR MAY"/>
    <n v="225000"/>
    <x v="0"/>
    <x v="3"/>
    <x v="21"/>
    <x v="38"/>
    <x v="0"/>
    <n v="225000"/>
    <x v="0"/>
    <n v="0"/>
    <x v="0"/>
    <n v="0"/>
  </r>
  <r>
    <d v="2025-05-01T00:00:00"/>
    <x v="5"/>
    <x v="4"/>
    <x v="0"/>
    <x v="0"/>
    <x v="3"/>
    <s v="Mensualidad AR MAY"/>
    <n v="191000"/>
    <x v="0"/>
    <x v="3"/>
    <x v="21"/>
    <x v="27"/>
    <x v="0"/>
    <n v="191000"/>
    <x v="0"/>
    <n v="0"/>
    <x v="0"/>
    <n v="0"/>
  </r>
  <r>
    <d v="2025-05-01T00:00:00"/>
    <x v="5"/>
    <x v="4"/>
    <x v="0"/>
    <x v="4"/>
    <x v="3"/>
    <s v="Beca Hermandad (15%) MAY"/>
    <n v="34000"/>
    <x v="4"/>
    <x v="3"/>
    <x v="21"/>
    <x v="27"/>
    <x v="1"/>
    <n v="0"/>
    <x v="0"/>
    <n v="0"/>
    <x v="0"/>
    <n v="0"/>
  </r>
  <r>
    <d v="2025-05-01T00:00:00"/>
    <x v="5"/>
    <x v="4"/>
    <x v="0"/>
    <x v="0"/>
    <x v="3"/>
    <s v="Mensualidad AR MAY"/>
    <n v="225000"/>
    <x v="0"/>
    <x v="3"/>
    <x v="43"/>
    <x v="54"/>
    <x v="0"/>
    <n v="225000"/>
    <x v="0"/>
    <n v="0"/>
    <x v="0"/>
    <n v="0"/>
  </r>
  <r>
    <d v="2025-05-01T00:00:00"/>
    <x v="5"/>
    <x v="4"/>
    <x v="0"/>
    <x v="0"/>
    <x v="3"/>
    <s v="Mensualidad FOR MAY"/>
    <n v="193000"/>
    <x v="0"/>
    <x v="3"/>
    <x v="48"/>
    <x v="59"/>
    <x v="0"/>
    <n v="193000"/>
    <x v="0"/>
    <n v="0"/>
    <x v="0"/>
    <n v="0"/>
  </r>
  <r>
    <d v="2025-05-01T00:00:00"/>
    <x v="5"/>
    <x v="4"/>
    <x v="0"/>
    <x v="0"/>
    <x v="3"/>
    <s v="Mensualidad FOR MAY"/>
    <n v="193000"/>
    <x v="0"/>
    <x v="3"/>
    <x v="47"/>
    <x v="58"/>
    <x v="0"/>
    <n v="193000"/>
    <x v="0"/>
    <n v="0"/>
    <x v="0"/>
    <n v="0"/>
  </r>
  <r>
    <d v="2025-05-01T00:00:00"/>
    <x v="5"/>
    <x v="4"/>
    <x v="0"/>
    <x v="0"/>
    <x v="3"/>
    <s v="Mensualidad AR MAY"/>
    <n v="225000"/>
    <x v="0"/>
    <x v="3"/>
    <x v="42"/>
    <x v="53"/>
    <x v="0"/>
    <n v="225000"/>
    <x v="0"/>
    <n v="0"/>
    <x v="0"/>
    <n v="0"/>
  </r>
  <r>
    <d v="2025-05-01T00:00:00"/>
    <x v="5"/>
    <x v="4"/>
    <x v="0"/>
    <x v="0"/>
    <x v="3"/>
    <s v="Mensualidad AR MAY"/>
    <n v="225000"/>
    <x v="0"/>
    <x v="3"/>
    <x v="4"/>
    <x v="11"/>
    <x v="0"/>
    <n v="225000"/>
    <x v="0"/>
    <n v="0"/>
    <x v="0"/>
    <n v="0"/>
  </r>
  <r>
    <d v="2025-05-01T00:00:00"/>
    <x v="5"/>
    <x v="4"/>
    <x v="0"/>
    <x v="0"/>
    <x v="3"/>
    <s v="Mensualidad AR MAY"/>
    <n v="191000"/>
    <x v="0"/>
    <x v="3"/>
    <x v="4"/>
    <x v="4"/>
    <x v="0"/>
    <n v="191000"/>
    <x v="0"/>
    <n v="0"/>
    <x v="0"/>
    <n v="0"/>
  </r>
  <r>
    <d v="2025-05-01T00:00:00"/>
    <x v="5"/>
    <x v="4"/>
    <x v="0"/>
    <x v="4"/>
    <x v="3"/>
    <s v="Beca Hermandad (15%) MAY"/>
    <n v="34000"/>
    <x v="4"/>
    <x v="3"/>
    <x v="4"/>
    <x v="4"/>
    <x v="1"/>
    <n v="0"/>
    <x v="0"/>
    <n v="0"/>
    <x v="0"/>
    <n v="0"/>
  </r>
  <r>
    <d v="2025-05-01T00:00:00"/>
    <x v="5"/>
    <x v="4"/>
    <x v="0"/>
    <x v="3"/>
    <x v="3"/>
    <s v="Mensualidad AR MAY"/>
    <n v="225000"/>
    <x v="3"/>
    <x v="3"/>
    <x v="25"/>
    <x v="31"/>
    <x v="1"/>
    <n v="0"/>
    <x v="1"/>
    <n v="225000"/>
    <x v="0"/>
    <n v="0"/>
  </r>
  <r>
    <d v="2025-05-01T00:00:00"/>
    <x v="5"/>
    <x v="4"/>
    <x v="0"/>
    <x v="4"/>
    <x v="3"/>
    <s v="Beca Fundadores (100%) AR MAY"/>
    <n v="225000"/>
    <x v="4"/>
    <x v="3"/>
    <x v="5"/>
    <x v="5"/>
    <x v="1"/>
    <n v="0"/>
    <x v="0"/>
    <n v="0"/>
    <x v="0"/>
    <n v="0"/>
  </r>
  <r>
    <d v="2025-05-01T00:00:00"/>
    <x v="5"/>
    <x v="4"/>
    <x v="0"/>
    <x v="4"/>
    <x v="3"/>
    <s v="Beca Fundadores (100%) AR MAY"/>
    <n v="225000"/>
    <x v="4"/>
    <x v="3"/>
    <x v="3"/>
    <x v="12"/>
    <x v="1"/>
    <n v="0"/>
    <x v="0"/>
    <n v="0"/>
    <x v="0"/>
    <n v="0"/>
  </r>
  <r>
    <d v="2025-05-01T00:00:00"/>
    <x v="5"/>
    <x v="4"/>
    <x v="0"/>
    <x v="0"/>
    <x v="3"/>
    <s v="Mensualidad AR MAY"/>
    <n v="225000"/>
    <x v="0"/>
    <x v="3"/>
    <x v="22"/>
    <x v="28"/>
    <x v="0"/>
    <n v="225000"/>
    <x v="0"/>
    <n v="0"/>
    <x v="0"/>
    <n v="0"/>
  </r>
  <r>
    <d v="2025-05-01T00:00:00"/>
    <x v="5"/>
    <x v="4"/>
    <x v="0"/>
    <x v="0"/>
    <x v="3"/>
    <s v="Mensualidad AR MAY"/>
    <n v="225000"/>
    <x v="0"/>
    <x v="3"/>
    <x v="15"/>
    <x v="20"/>
    <x v="0"/>
    <n v="225000"/>
    <x v="0"/>
    <n v="0"/>
    <x v="0"/>
    <n v="0"/>
  </r>
  <r>
    <d v="2025-05-01T00:00:00"/>
    <x v="5"/>
    <x v="4"/>
    <x v="0"/>
    <x v="0"/>
    <x v="3"/>
    <s v="Mensualidad FOR MAY"/>
    <n v="193000"/>
    <x v="0"/>
    <x v="3"/>
    <x v="38"/>
    <x v="48"/>
    <x v="0"/>
    <n v="193000"/>
    <x v="0"/>
    <n v="0"/>
    <x v="0"/>
    <n v="0"/>
  </r>
  <r>
    <d v="2025-05-01T00:00:00"/>
    <x v="5"/>
    <x v="4"/>
    <x v="0"/>
    <x v="0"/>
    <x v="3"/>
    <s v="Mensualidad AR MAY"/>
    <n v="225000"/>
    <x v="0"/>
    <x v="3"/>
    <x v="49"/>
    <x v="60"/>
    <x v="0"/>
    <n v="225000"/>
    <x v="0"/>
    <n v="0"/>
    <x v="0"/>
    <n v="0"/>
  </r>
  <r>
    <d v="2025-05-01T00:00:00"/>
    <x v="5"/>
    <x v="4"/>
    <x v="0"/>
    <x v="0"/>
    <x v="3"/>
    <s v="Mensualidad AR MAY"/>
    <n v="225000"/>
    <x v="0"/>
    <x v="3"/>
    <x v="45"/>
    <x v="56"/>
    <x v="0"/>
    <n v="225000"/>
    <x v="0"/>
    <n v="0"/>
    <x v="0"/>
    <n v="0"/>
  </r>
  <r>
    <d v="2025-05-01T00:00:00"/>
    <x v="5"/>
    <x v="4"/>
    <x v="0"/>
    <x v="0"/>
    <x v="3"/>
    <s v="Mensualidad AR MAY"/>
    <n v="225000"/>
    <x v="0"/>
    <x v="3"/>
    <x v="12"/>
    <x v="16"/>
    <x v="0"/>
    <n v="225000"/>
    <x v="0"/>
    <n v="0"/>
    <x v="0"/>
    <n v="0"/>
  </r>
  <r>
    <d v="2025-05-01T00:00:00"/>
    <x v="5"/>
    <x v="4"/>
    <x v="0"/>
    <x v="0"/>
    <x v="3"/>
    <s v="Mensualidad AR MAY"/>
    <n v="225000"/>
    <x v="0"/>
    <x v="3"/>
    <x v="14"/>
    <x v="19"/>
    <x v="0"/>
    <n v="225000"/>
    <x v="0"/>
    <n v="0"/>
    <x v="0"/>
    <n v="0"/>
  </r>
  <r>
    <d v="2025-05-01T00:00:00"/>
    <x v="5"/>
    <x v="4"/>
    <x v="0"/>
    <x v="0"/>
    <x v="3"/>
    <s v="Mensualidad AR MAY"/>
    <n v="225000"/>
    <x v="0"/>
    <x v="3"/>
    <x v="51"/>
    <x v="62"/>
    <x v="0"/>
    <n v="225000"/>
    <x v="0"/>
    <n v="0"/>
    <x v="0"/>
    <n v="0"/>
  </r>
  <r>
    <d v="2025-05-01T00:00:00"/>
    <x v="5"/>
    <x v="4"/>
    <x v="0"/>
    <x v="0"/>
    <x v="3"/>
    <s v="Mensualidad AR MAY"/>
    <n v="225000"/>
    <x v="0"/>
    <x v="3"/>
    <x v="9"/>
    <x v="10"/>
    <x v="0"/>
    <n v="225000"/>
    <x v="0"/>
    <n v="0"/>
    <x v="0"/>
    <n v="0"/>
  </r>
  <r>
    <d v="2025-05-01T00:00:00"/>
    <x v="5"/>
    <x v="4"/>
    <x v="0"/>
    <x v="0"/>
    <x v="3"/>
    <s v="Mensualidad AR MAY"/>
    <n v="225000"/>
    <x v="0"/>
    <x v="3"/>
    <x v="37"/>
    <x v="47"/>
    <x v="0"/>
    <n v="225000"/>
    <x v="0"/>
    <n v="0"/>
    <x v="0"/>
    <n v="0"/>
  </r>
  <r>
    <d v="2025-05-31T00:00:00"/>
    <x v="5"/>
    <x v="4"/>
    <x v="1"/>
    <x v="0"/>
    <x v="7"/>
    <s v="Pago Nomina MAY"/>
    <n v="-225000"/>
    <x v="0"/>
    <x v="7"/>
    <x v="15"/>
    <x v="49"/>
    <x v="0"/>
    <n v="-225000"/>
    <x v="0"/>
    <n v="0"/>
    <x v="0"/>
    <n v="0"/>
  </r>
  <r>
    <d v="2025-05-31T00:00:00"/>
    <x v="5"/>
    <x v="4"/>
    <x v="1"/>
    <x v="0"/>
    <x v="7"/>
    <s v="Pago Nomina MAY"/>
    <n v="-1050000"/>
    <x v="0"/>
    <x v="7"/>
    <x v="31"/>
    <x v="41"/>
    <x v="0"/>
    <n v="-1050000"/>
    <x v="0"/>
    <n v="0"/>
    <x v="0"/>
    <n v="0"/>
  </r>
  <r>
    <d v="2025-05-31T00:00:00"/>
    <x v="5"/>
    <x v="4"/>
    <x v="1"/>
    <x v="0"/>
    <x v="7"/>
    <s v="Pago Nomina MAY"/>
    <n v="-1000000"/>
    <x v="0"/>
    <x v="7"/>
    <x v="24"/>
    <x v="30"/>
    <x v="0"/>
    <n v="-1000000"/>
    <x v="0"/>
    <n v="0"/>
    <x v="0"/>
    <n v="0"/>
  </r>
  <r>
    <d v="2025-05-31T00:00:00"/>
    <x v="5"/>
    <x v="4"/>
    <x v="1"/>
    <x v="0"/>
    <x v="21"/>
    <s v="Pago Inscripcion InterClubes Mayores 2025"/>
    <n v="-210000"/>
    <x v="0"/>
    <x v="21"/>
    <x v="0"/>
    <x v="0"/>
    <x v="0"/>
    <n v="-210000"/>
    <x v="0"/>
    <n v="0"/>
    <x v="0"/>
    <n v="0"/>
  </r>
  <r>
    <d v="2025-05-31T00:00:00"/>
    <x v="5"/>
    <x v="4"/>
    <x v="1"/>
    <x v="0"/>
    <x v="21"/>
    <s v="Pago Refrigerios Mayores InterClubes"/>
    <n v="-450000"/>
    <x v="0"/>
    <x v="21"/>
    <x v="0"/>
    <x v="0"/>
    <x v="0"/>
    <n v="-450000"/>
    <x v="0"/>
    <n v="0"/>
    <x v="0"/>
    <n v="0"/>
  </r>
  <r>
    <d v="2025-05-31T00:00:00"/>
    <x v="5"/>
    <x v="4"/>
    <x v="1"/>
    <x v="0"/>
    <x v="18"/>
    <s v="Pago Contadora 2025"/>
    <n v="-300000"/>
    <x v="0"/>
    <x v="18"/>
    <x v="0"/>
    <x v="0"/>
    <x v="0"/>
    <n v="-300000"/>
    <x v="0"/>
    <n v="0"/>
    <x v="0"/>
    <n v="0"/>
  </r>
  <r>
    <d v="2025-06-01T00:00:00"/>
    <x v="5"/>
    <x v="5"/>
    <x v="0"/>
    <x v="0"/>
    <x v="3"/>
    <s v="Mensualidad FOR JUN"/>
    <n v="158000"/>
    <x v="0"/>
    <x v="3"/>
    <x v="46"/>
    <x v="57"/>
    <x v="0"/>
    <n v="158000"/>
    <x v="0"/>
    <n v="0"/>
    <x v="0"/>
    <n v="0"/>
  </r>
  <r>
    <d v="2025-06-01T00:00:00"/>
    <x v="5"/>
    <x v="5"/>
    <x v="0"/>
    <x v="4"/>
    <x v="3"/>
    <s v="Apoyo Temporal (18%) JUN"/>
    <n v="35000"/>
    <x v="4"/>
    <x v="3"/>
    <x v="46"/>
    <x v="57"/>
    <x v="1"/>
    <n v="0"/>
    <x v="0"/>
    <n v="0"/>
    <x v="0"/>
    <n v="0"/>
  </r>
  <r>
    <d v="2025-06-01T00:00:00"/>
    <x v="5"/>
    <x v="5"/>
    <x v="0"/>
    <x v="0"/>
    <x v="3"/>
    <s v="Mensualidad AR JUN"/>
    <n v="225000"/>
    <x v="0"/>
    <x v="3"/>
    <x v="35"/>
    <x v="45"/>
    <x v="0"/>
    <n v="225000"/>
    <x v="0"/>
    <n v="0"/>
    <x v="0"/>
    <n v="0"/>
  </r>
  <r>
    <d v="2025-06-01T00:00:00"/>
    <x v="5"/>
    <x v="5"/>
    <x v="0"/>
    <x v="0"/>
    <x v="3"/>
    <s v="Mensualidad AR JUN"/>
    <n v="225000"/>
    <x v="0"/>
    <x v="3"/>
    <x v="21"/>
    <x v="38"/>
    <x v="0"/>
    <n v="225000"/>
    <x v="0"/>
    <n v="0"/>
    <x v="0"/>
    <n v="0"/>
  </r>
  <r>
    <d v="2025-06-01T00:00:00"/>
    <x v="5"/>
    <x v="5"/>
    <x v="0"/>
    <x v="0"/>
    <x v="3"/>
    <s v="Mensualidad AR JUN"/>
    <n v="191000"/>
    <x v="0"/>
    <x v="3"/>
    <x v="21"/>
    <x v="27"/>
    <x v="0"/>
    <n v="191000"/>
    <x v="0"/>
    <n v="0"/>
    <x v="0"/>
    <n v="0"/>
  </r>
  <r>
    <d v="2025-06-01T00:00:00"/>
    <x v="5"/>
    <x v="5"/>
    <x v="0"/>
    <x v="4"/>
    <x v="3"/>
    <s v="Beca Hermandad (15%) JUN"/>
    <n v="34000"/>
    <x v="4"/>
    <x v="3"/>
    <x v="21"/>
    <x v="27"/>
    <x v="1"/>
    <n v="0"/>
    <x v="0"/>
    <n v="0"/>
    <x v="0"/>
    <n v="0"/>
  </r>
  <r>
    <d v="2025-06-01T00:00:00"/>
    <x v="5"/>
    <x v="5"/>
    <x v="0"/>
    <x v="0"/>
    <x v="3"/>
    <s v="Mensualidad AR JUN"/>
    <n v="225000"/>
    <x v="0"/>
    <x v="3"/>
    <x v="43"/>
    <x v="54"/>
    <x v="0"/>
    <n v="225000"/>
    <x v="0"/>
    <n v="0"/>
    <x v="0"/>
    <n v="0"/>
  </r>
  <r>
    <d v="2025-06-01T00:00:00"/>
    <x v="5"/>
    <x v="5"/>
    <x v="0"/>
    <x v="0"/>
    <x v="3"/>
    <s v="Mensualidad FOR JUN"/>
    <n v="193000"/>
    <x v="0"/>
    <x v="3"/>
    <x v="48"/>
    <x v="59"/>
    <x v="0"/>
    <n v="193000"/>
    <x v="0"/>
    <n v="0"/>
    <x v="0"/>
    <n v="0"/>
  </r>
  <r>
    <d v="2025-06-01T00:00:00"/>
    <x v="5"/>
    <x v="5"/>
    <x v="0"/>
    <x v="0"/>
    <x v="3"/>
    <s v="Mensualidad FOR JUN"/>
    <n v="193000"/>
    <x v="0"/>
    <x v="3"/>
    <x v="47"/>
    <x v="58"/>
    <x v="0"/>
    <n v="193000"/>
    <x v="0"/>
    <n v="0"/>
    <x v="0"/>
    <n v="0"/>
  </r>
  <r>
    <d v="2025-06-01T00:00:00"/>
    <x v="5"/>
    <x v="5"/>
    <x v="0"/>
    <x v="0"/>
    <x v="3"/>
    <s v="Mensualidad AR JUN"/>
    <n v="225000"/>
    <x v="0"/>
    <x v="3"/>
    <x v="42"/>
    <x v="53"/>
    <x v="0"/>
    <n v="225000"/>
    <x v="0"/>
    <n v="0"/>
    <x v="0"/>
    <n v="0"/>
  </r>
  <r>
    <d v="2025-06-01T00:00:00"/>
    <x v="5"/>
    <x v="5"/>
    <x v="0"/>
    <x v="0"/>
    <x v="3"/>
    <s v="Mensualidad AR JUN"/>
    <n v="225000"/>
    <x v="0"/>
    <x v="3"/>
    <x v="4"/>
    <x v="11"/>
    <x v="0"/>
    <n v="225000"/>
    <x v="0"/>
    <n v="0"/>
    <x v="0"/>
    <n v="0"/>
  </r>
  <r>
    <d v="2025-06-01T00:00:00"/>
    <x v="5"/>
    <x v="5"/>
    <x v="0"/>
    <x v="3"/>
    <x v="3"/>
    <s v="Mensualidad AR JUN"/>
    <n v="225000"/>
    <x v="3"/>
    <x v="3"/>
    <x v="25"/>
    <x v="31"/>
    <x v="1"/>
    <n v="0"/>
    <x v="1"/>
    <n v="225000"/>
    <x v="0"/>
    <n v="0"/>
  </r>
  <r>
    <d v="2025-06-01T00:00:00"/>
    <x v="5"/>
    <x v="5"/>
    <x v="0"/>
    <x v="4"/>
    <x v="3"/>
    <s v="Beca Fundadores (100%) AR JUN"/>
    <n v="225000"/>
    <x v="4"/>
    <x v="3"/>
    <x v="5"/>
    <x v="5"/>
    <x v="1"/>
    <n v="0"/>
    <x v="0"/>
    <n v="0"/>
    <x v="0"/>
    <n v="0"/>
  </r>
  <r>
    <d v="2025-06-01T00:00:00"/>
    <x v="5"/>
    <x v="5"/>
    <x v="0"/>
    <x v="4"/>
    <x v="3"/>
    <s v="Beca Fundadores (100%) AR JUN"/>
    <n v="225000"/>
    <x v="4"/>
    <x v="3"/>
    <x v="3"/>
    <x v="12"/>
    <x v="1"/>
    <n v="0"/>
    <x v="0"/>
    <n v="0"/>
    <x v="0"/>
    <n v="0"/>
  </r>
  <r>
    <d v="2025-06-01T00:00:00"/>
    <x v="5"/>
    <x v="5"/>
    <x v="0"/>
    <x v="0"/>
    <x v="3"/>
    <s v="Mensualidad AR JUN"/>
    <n v="225000"/>
    <x v="0"/>
    <x v="3"/>
    <x v="22"/>
    <x v="28"/>
    <x v="0"/>
    <n v="225000"/>
    <x v="0"/>
    <n v="0"/>
    <x v="0"/>
    <n v="0"/>
  </r>
  <r>
    <d v="2025-06-01T00:00:00"/>
    <x v="5"/>
    <x v="5"/>
    <x v="0"/>
    <x v="0"/>
    <x v="3"/>
    <s v="Mensualidad AR JUN"/>
    <n v="225000"/>
    <x v="0"/>
    <x v="3"/>
    <x v="15"/>
    <x v="20"/>
    <x v="0"/>
    <n v="225000"/>
    <x v="0"/>
    <n v="0"/>
    <x v="0"/>
    <n v="0"/>
  </r>
  <r>
    <d v="2025-06-01T00:00:00"/>
    <x v="5"/>
    <x v="5"/>
    <x v="0"/>
    <x v="0"/>
    <x v="3"/>
    <s v="Mensualidad FOR JUN"/>
    <n v="193000"/>
    <x v="0"/>
    <x v="3"/>
    <x v="38"/>
    <x v="48"/>
    <x v="0"/>
    <n v="193000"/>
    <x v="0"/>
    <n v="0"/>
    <x v="0"/>
    <n v="0"/>
  </r>
  <r>
    <d v="2025-06-01T00:00:00"/>
    <x v="5"/>
    <x v="5"/>
    <x v="0"/>
    <x v="0"/>
    <x v="3"/>
    <s v="Mensualidad AR JUN"/>
    <n v="225000"/>
    <x v="0"/>
    <x v="3"/>
    <x v="49"/>
    <x v="60"/>
    <x v="0"/>
    <n v="225000"/>
    <x v="0"/>
    <n v="0"/>
    <x v="0"/>
    <n v="0"/>
  </r>
  <r>
    <d v="2025-06-01T00:00:00"/>
    <x v="5"/>
    <x v="5"/>
    <x v="0"/>
    <x v="0"/>
    <x v="3"/>
    <s v="Mensualidad AR JUN"/>
    <n v="225000"/>
    <x v="0"/>
    <x v="3"/>
    <x v="45"/>
    <x v="56"/>
    <x v="0"/>
    <n v="225000"/>
    <x v="0"/>
    <n v="0"/>
    <x v="0"/>
    <n v="0"/>
  </r>
  <r>
    <d v="2025-06-01T00:00:00"/>
    <x v="5"/>
    <x v="5"/>
    <x v="0"/>
    <x v="0"/>
    <x v="3"/>
    <s v="Mensualidad AR JUN"/>
    <n v="225000"/>
    <x v="0"/>
    <x v="3"/>
    <x v="12"/>
    <x v="16"/>
    <x v="0"/>
    <n v="225000"/>
    <x v="0"/>
    <n v="0"/>
    <x v="0"/>
    <n v="0"/>
  </r>
  <r>
    <d v="2025-06-01T00:00:00"/>
    <x v="5"/>
    <x v="5"/>
    <x v="0"/>
    <x v="0"/>
    <x v="3"/>
    <s v="Mensualidad AR JUN"/>
    <n v="225000"/>
    <x v="0"/>
    <x v="3"/>
    <x v="14"/>
    <x v="19"/>
    <x v="0"/>
    <n v="225000"/>
    <x v="0"/>
    <n v="0"/>
    <x v="0"/>
    <n v="0"/>
  </r>
  <r>
    <d v="2025-06-01T00:00:00"/>
    <x v="5"/>
    <x v="5"/>
    <x v="0"/>
    <x v="0"/>
    <x v="3"/>
    <s v="Mensualidad AR JUN"/>
    <n v="225000"/>
    <x v="0"/>
    <x v="3"/>
    <x v="51"/>
    <x v="62"/>
    <x v="0"/>
    <n v="225000"/>
    <x v="0"/>
    <n v="0"/>
    <x v="0"/>
    <n v="0"/>
  </r>
  <r>
    <d v="2025-06-01T00:00:00"/>
    <x v="5"/>
    <x v="5"/>
    <x v="0"/>
    <x v="0"/>
    <x v="3"/>
    <s v="Mensualidad AR JUN"/>
    <n v="225000"/>
    <x v="0"/>
    <x v="3"/>
    <x v="9"/>
    <x v="10"/>
    <x v="0"/>
    <n v="225000"/>
    <x v="0"/>
    <n v="0"/>
    <x v="0"/>
    <n v="0"/>
  </r>
  <r>
    <d v="2025-06-01T00:00:00"/>
    <x v="5"/>
    <x v="5"/>
    <x v="0"/>
    <x v="0"/>
    <x v="3"/>
    <s v="Mensualidad AR JUN"/>
    <n v="225000"/>
    <x v="0"/>
    <x v="3"/>
    <x v="37"/>
    <x v="47"/>
    <x v="0"/>
    <n v="225000"/>
    <x v="0"/>
    <n v="0"/>
    <x v="0"/>
    <n v="0"/>
  </r>
  <r>
    <d v="2025-06-30T00:00:00"/>
    <x v="5"/>
    <x v="5"/>
    <x v="1"/>
    <x v="0"/>
    <x v="7"/>
    <s v="Pago Nomina JUN"/>
    <n v="-225000"/>
    <x v="0"/>
    <x v="7"/>
    <x v="15"/>
    <x v="49"/>
    <x v="0"/>
    <n v="-225000"/>
    <x v="0"/>
    <n v="0"/>
    <x v="0"/>
    <n v="0"/>
  </r>
  <r>
    <d v="2025-06-30T00:00:00"/>
    <x v="5"/>
    <x v="5"/>
    <x v="1"/>
    <x v="0"/>
    <x v="7"/>
    <s v="Pago Nomina JUN"/>
    <n v="-1050000"/>
    <x v="0"/>
    <x v="7"/>
    <x v="31"/>
    <x v="41"/>
    <x v="0"/>
    <n v="-1050000"/>
    <x v="0"/>
    <n v="0"/>
    <x v="0"/>
    <n v="0"/>
  </r>
  <r>
    <d v="2025-06-30T00:00:00"/>
    <x v="5"/>
    <x v="5"/>
    <x v="1"/>
    <x v="0"/>
    <x v="7"/>
    <s v="Pago Nomina JUN"/>
    <n v="-1000000"/>
    <x v="0"/>
    <x v="7"/>
    <x v="24"/>
    <x v="30"/>
    <x v="0"/>
    <n v="-1000000"/>
    <x v="0"/>
    <n v="0"/>
    <x v="0"/>
    <n v="0"/>
  </r>
  <r>
    <d v="2025-06-30T00:00:00"/>
    <x v="5"/>
    <x v="5"/>
    <x v="1"/>
    <x v="0"/>
    <x v="21"/>
    <s v="Pago Inscripcion Festival Novatos 2025-1"/>
    <n v="-210000"/>
    <x v="0"/>
    <x v="21"/>
    <x v="0"/>
    <x v="0"/>
    <x v="0"/>
    <n v="-210000"/>
    <x v="0"/>
    <n v="0"/>
    <x v="0"/>
    <n v="0"/>
  </r>
  <r>
    <d v="2025-07-01T00:00:00"/>
    <x v="5"/>
    <x v="6"/>
    <x v="0"/>
    <x v="0"/>
    <x v="3"/>
    <s v="Mensualidad FOR JUL"/>
    <n v="158000"/>
    <x v="0"/>
    <x v="3"/>
    <x v="46"/>
    <x v="57"/>
    <x v="0"/>
    <n v="158000"/>
    <x v="0"/>
    <n v="0"/>
    <x v="0"/>
    <n v="0"/>
  </r>
  <r>
    <d v="2025-07-01T00:00:00"/>
    <x v="5"/>
    <x v="6"/>
    <x v="0"/>
    <x v="4"/>
    <x v="3"/>
    <s v="Apoyo Temporal (18%) JUL"/>
    <n v="35000"/>
    <x v="4"/>
    <x v="3"/>
    <x v="46"/>
    <x v="57"/>
    <x v="1"/>
    <n v="0"/>
    <x v="0"/>
    <n v="0"/>
    <x v="0"/>
    <n v="0"/>
  </r>
  <r>
    <d v="2025-07-01T00:00:00"/>
    <x v="5"/>
    <x v="6"/>
    <x v="0"/>
    <x v="0"/>
    <x v="3"/>
    <s v="Mensualidad AR JUL"/>
    <n v="225000"/>
    <x v="0"/>
    <x v="3"/>
    <x v="35"/>
    <x v="45"/>
    <x v="0"/>
    <n v="225000"/>
    <x v="0"/>
    <n v="0"/>
    <x v="0"/>
    <n v="0"/>
  </r>
  <r>
    <d v="2025-07-01T00:00:00"/>
    <x v="5"/>
    <x v="6"/>
    <x v="0"/>
    <x v="0"/>
    <x v="3"/>
    <s v="Mensualidad AR JUL"/>
    <n v="225000"/>
    <x v="0"/>
    <x v="3"/>
    <x v="21"/>
    <x v="38"/>
    <x v="0"/>
    <n v="225000"/>
    <x v="0"/>
    <n v="0"/>
    <x v="0"/>
    <n v="0"/>
  </r>
  <r>
    <d v="2025-07-01T00:00:00"/>
    <x v="5"/>
    <x v="6"/>
    <x v="0"/>
    <x v="0"/>
    <x v="3"/>
    <s v="Mensualidad AR JUL"/>
    <n v="191000"/>
    <x v="0"/>
    <x v="3"/>
    <x v="21"/>
    <x v="27"/>
    <x v="0"/>
    <n v="191000"/>
    <x v="0"/>
    <n v="0"/>
    <x v="0"/>
    <n v="0"/>
  </r>
  <r>
    <d v="2025-07-01T00:00:00"/>
    <x v="5"/>
    <x v="6"/>
    <x v="0"/>
    <x v="4"/>
    <x v="3"/>
    <s v="Beca Hermandad (15%) JUL"/>
    <n v="34000"/>
    <x v="4"/>
    <x v="3"/>
    <x v="21"/>
    <x v="27"/>
    <x v="1"/>
    <n v="0"/>
    <x v="0"/>
    <n v="0"/>
    <x v="0"/>
    <n v="0"/>
  </r>
  <r>
    <d v="2025-07-01T00:00:00"/>
    <x v="5"/>
    <x v="6"/>
    <x v="0"/>
    <x v="0"/>
    <x v="3"/>
    <s v="Mensualidad AR JUL"/>
    <n v="225000"/>
    <x v="0"/>
    <x v="3"/>
    <x v="43"/>
    <x v="54"/>
    <x v="0"/>
    <n v="225000"/>
    <x v="0"/>
    <n v="0"/>
    <x v="0"/>
    <n v="0"/>
  </r>
  <r>
    <d v="2025-07-01T00:00:00"/>
    <x v="5"/>
    <x v="6"/>
    <x v="0"/>
    <x v="0"/>
    <x v="3"/>
    <s v="Mensualidad FOR JUL"/>
    <n v="193000"/>
    <x v="0"/>
    <x v="3"/>
    <x v="48"/>
    <x v="59"/>
    <x v="0"/>
    <n v="193000"/>
    <x v="0"/>
    <n v="0"/>
    <x v="0"/>
    <n v="0"/>
  </r>
  <r>
    <d v="2025-07-01T00:00:00"/>
    <x v="5"/>
    <x v="6"/>
    <x v="0"/>
    <x v="0"/>
    <x v="3"/>
    <s v="Mensualidad AR JUL"/>
    <n v="225000"/>
    <x v="0"/>
    <x v="3"/>
    <x v="42"/>
    <x v="53"/>
    <x v="0"/>
    <n v="225000"/>
    <x v="0"/>
    <n v="0"/>
    <x v="0"/>
    <n v="0"/>
  </r>
  <r>
    <d v="2025-07-01T00:00:00"/>
    <x v="5"/>
    <x v="6"/>
    <x v="0"/>
    <x v="3"/>
    <x v="3"/>
    <s v="Mensualidad AR JUL"/>
    <n v="225000"/>
    <x v="3"/>
    <x v="3"/>
    <x v="4"/>
    <x v="11"/>
    <x v="1"/>
    <n v="0"/>
    <x v="1"/>
    <n v="225000"/>
    <x v="0"/>
    <n v="0"/>
  </r>
  <r>
    <d v="2025-07-01T00:00:00"/>
    <x v="5"/>
    <x v="6"/>
    <x v="0"/>
    <x v="3"/>
    <x v="3"/>
    <s v="Mensualidad AR JUL"/>
    <n v="225000"/>
    <x v="3"/>
    <x v="3"/>
    <x v="25"/>
    <x v="31"/>
    <x v="1"/>
    <n v="0"/>
    <x v="1"/>
    <n v="225000"/>
    <x v="0"/>
    <n v="0"/>
  </r>
  <r>
    <d v="2025-07-01T00:00:00"/>
    <x v="5"/>
    <x v="6"/>
    <x v="0"/>
    <x v="4"/>
    <x v="3"/>
    <s v="Beca Fundadores (100%) AR JUL"/>
    <n v="225000"/>
    <x v="4"/>
    <x v="3"/>
    <x v="5"/>
    <x v="5"/>
    <x v="1"/>
    <n v="0"/>
    <x v="0"/>
    <n v="0"/>
    <x v="0"/>
    <n v="0"/>
  </r>
  <r>
    <d v="2025-07-01T00:00:00"/>
    <x v="5"/>
    <x v="6"/>
    <x v="0"/>
    <x v="4"/>
    <x v="3"/>
    <s v="Beca Fundadores (100%) AR JUL"/>
    <n v="225000"/>
    <x v="4"/>
    <x v="3"/>
    <x v="3"/>
    <x v="12"/>
    <x v="1"/>
    <n v="0"/>
    <x v="0"/>
    <n v="0"/>
    <x v="0"/>
    <n v="0"/>
  </r>
  <r>
    <d v="2025-07-01T00:00:00"/>
    <x v="5"/>
    <x v="6"/>
    <x v="0"/>
    <x v="0"/>
    <x v="3"/>
    <s v="Mensualidad AR JUL"/>
    <n v="225000"/>
    <x v="0"/>
    <x v="3"/>
    <x v="22"/>
    <x v="28"/>
    <x v="0"/>
    <n v="225000"/>
    <x v="0"/>
    <n v="0"/>
    <x v="0"/>
    <n v="0"/>
  </r>
  <r>
    <d v="2025-07-01T00:00:00"/>
    <x v="5"/>
    <x v="6"/>
    <x v="0"/>
    <x v="0"/>
    <x v="3"/>
    <s v="Mensualidad AR JUL"/>
    <n v="225000"/>
    <x v="0"/>
    <x v="3"/>
    <x v="15"/>
    <x v="20"/>
    <x v="0"/>
    <n v="225000"/>
    <x v="0"/>
    <n v="0"/>
    <x v="0"/>
    <n v="0"/>
  </r>
  <r>
    <d v="2025-07-01T00:00:00"/>
    <x v="5"/>
    <x v="6"/>
    <x v="0"/>
    <x v="0"/>
    <x v="3"/>
    <s v="Mensualidad FOR JUL"/>
    <n v="193000"/>
    <x v="0"/>
    <x v="3"/>
    <x v="38"/>
    <x v="48"/>
    <x v="0"/>
    <n v="193000"/>
    <x v="0"/>
    <n v="0"/>
    <x v="0"/>
    <n v="0"/>
  </r>
  <r>
    <d v="2025-07-01T00:00:00"/>
    <x v="5"/>
    <x v="6"/>
    <x v="0"/>
    <x v="0"/>
    <x v="3"/>
    <s v="Mensualidad AR JUL"/>
    <n v="225000"/>
    <x v="0"/>
    <x v="3"/>
    <x v="49"/>
    <x v="60"/>
    <x v="0"/>
    <n v="225000"/>
    <x v="0"/>
    <n v="0"/>
    <x v="0"/>
    <n v="0"/>
  </r>
  <r>
    <d v="2025-07-01T00:00:00"/>
    <x v="5"/>
    <x v="6"/>
    <x v="0"/>
    <x v="0"/>
    <x v="3"/>
    <s v="Mensualidad AR JUL"/>
    <n v="225000"/>
    <x v="0"/>
    <x v="3"/>
    <x v="45"/>
    <x v="56"/>
    <x v="0"/>
    <n v="225000"/>
    <x v="0"/>
    <n v="0"/>
    <x v="0"/>
    <n v="0"/>
  </r>
  <r>
    <d v="2025-07-01T00:00:00"/>
    <x v="5"/>
    <x v="6"/>
    <x v="0"/>
    <x v="0"/>
    <x v="3"/>
    <s v="Mensualidad AR JUL"/>
    <n v="225000"/>
    <x v="0"/>
    <x v="3"/>
    <x v="14"/>
    <x v="19"/>
    <x v="0"/>
    <n v="225000"/>
    <x v="0"/>
    <n v="0"/>
    <x v="0"/>
    <n v="0"/>
  </r>
  <r>
    <d v="2025-07-01T00:00:00"/>
    <x v="5"/>
    <x v="6"/>
    <x v="0"/>
    <x v="0"/>
    <x v="3"/>
    <s v="Mensualidad AR JUL"/>
    <n v="225000"/>
    <x v="0"/>
    <x v="3"/>
    <x v="51"/>
    <x v="62"/>
    <x v="0"/>
    <n v="225000"/>
    <x v="0"/>
    <n v="0"/>
    <x v="0"/>
    <n v="0"/>
  </r>
  <r>
    <d v="2025-07-01T00:00:00"/>
    <x v="5"/>
    <x v="6"/>
    <x v="0"/>
    <x v="0"/>
    <x v="3"/>
    <s v="Mensualidad AR JUL"/>
    <n v="225000"/>
    <x v="0"/>
    <x v="3"/>
    <x v="9"/>
    <x v="10"/>
    <x v="0"/>
    <n v="225000"/>
    <x v="0"/>
    <n v="0"/>
    <x v="0"/>
    <n v="0"/>
  </r>
  <r>
    <d v="2025-07-01T00:00:00"/>
    <x v="5"/>
    <x v="6"/>
    <x v="0"/>
    <x v="0"/>
    <x v="3"/>
    <s v="Mensualidad AR JUL"/>
    <n v="225000"/>
    <x v="0"/>
    <x v="3"/>
    <x v="37"/>
    <x v="47"/>
    <x v="0"/>
    <n v="225000"/>
    <x v="0"/>
    <n v="0"/>
    <x v="0"/>
    <n v="0"/>
  </r>
  <r>
    <d v="2025-07-31T00:00:00"/>
    <x v="5"/>
    <x v="6"/>
    <x v="1"/>
    <x v="0"/>
    <x v="7"/>
    <s v="Pago Nomina JUL"/>
    <n v="-225000"/>
    <x v="0"/>
    <x v="7"/>
    <x v="15"/>
    <x v="49"/>
    <x v="0"/>
    <n v="-225000"/>
    <x v="0"/>
    <n v="0"/>
    <x v="0"/>
    <n v="0"/>
  </r>
  <r>
    <d v="2025-07-31T00:00:00"/>
    <x v="5"/>
    <x v="6"/>
    <x v="1"/>
    <x v="0"/>
    <x v="7"/>
    <s v="Pago Nomina JUL"/>
    <n v="-1050000"/>
    <x v="0"/>
    <x v="7"/>
    <x v="31"/>
    <x v="41"/>
    <x v="0"/>
    <n v="-1050000"/>
    <x v="0"/>
    <n v="0"/>
    <x v="0"/>
    <n v="0"/>
  </r>
  <r>
    <d v="2025-07-31T00:00:00"/>
    <x v="5"/>
    <x v="6"/>
    <x v="1"/>
    <x v="0"/>
    <x v="7"/>
    <s v="Pago Nomina JUL"/>
    <n v="-1000000"/>
    <x v="0"/>
    <x v="7"/>
    <x v="24"/>
    <x v="30"/>
    <x v="0"/>
    <n v="-1000000"/>
    <x v="0"/>
    <n v="0"/>
    <x v="0"/>
    <n v="0"/>
  </r>
  <r>
    <d v="2025-07-31T00:00:00"/>
    <x v="5"/>
    <x v="6"/>
    <x v="1"/>
    <x v="0"/>
    <x v="12"/>
    <s v="Otros Gastos (Cumpleaños y otros)"/>
    <n v="-200000"/>
    <x v="0"/>
    <x v="12"/>
    <x v="0"/>
    <x v="0"/>
    <x v="0"/>
    <n v="-200000"/>
    <x v="0"/>
    <n v="0"/>
    <x v="0"/>
    <n v="0"/>
  </r>
  <r>
    <d v="2025-07-31T00:00:00"/>
    <x v="5"/>
    <x v="6"/>
    <x v="1"/>
    <x v="0"/>
    <x v="21"/>
    <s v="Pago Refrigerios Novatos"/>
    <n v="-100000"/>
    <x v="0"/>
    <x v="21"/>
    <x v="0"/>
    <x v="0"/>
    <x v="0"/>
    <n v="-100000"/>
    <x v="0"/>
    <n v="0"/>
    <x v="0"/>
    <n v="0"/>
  </r>
  <r>
    <d v="2025-07-31T00:00:00"/>
    <x v="5"/>
    <x v="6"/>
    <x v="1"/>
    <x v="0"/>
    <x v="18"/>
    <s v="Pago Contadora Cambio a SAL"/>
    <n v="-400000"/>
    <x v="0"/>
    <x v="18"/>
    <x v="0"/>
    <x v="0"/>
    <x v="0"/>
    <n v="-400000"/>
    <x v="0"/>
    <n v="0"/>
    <x v="0"/>
    <n v="0"/>
  </r>
  <r>
    <d v="2025-07-31T00:00:00"/>
    <x v="5"/>
    <x v="6"/>
    <x v="1"/>
    <x v="0"/>
    <x v="12"/>
    <s v="Cuenta Incobrable"/>
    <n v="-500000"/>
    <x v="0"/>
    <x v="12"/>
    <x v="0"/>
    <x v="0"/>
    <x v="0"/>
    <n v="-500000"/>
    <x v="0"/>
    <n v="0"/>
    <x v="0"/>
    <n v="0"/>
  </r>
  <r>
    <d v="2025-08-01T00:00:00"/>
    <x v="5"/>
    <x v="7"/>
    <x v="0"/>
    <x v="0"/>
    <x v="3"/>
    <s v="Mensualidad FOR AGO"/>
    <n v="158000"/>
    <x v="0"/>
    <x v="3"/>
    <x v="46"/>
    <x v="57"/>
    <x v="0"/>
    <n v="158000"/>
    <x v="0"/>
    <n v="0"/>
    <x v="0"/>
    <n v="0"/>
  </r>
  <r>
    <d v="2025-08-01T00:00:00"/>
    <x v="5"/>
    <x v="7"/>
    <x v="0"/>
    <x v="4"/>
    <x v="3"/>
    <s v="Apoyo Temporal (18%) AGO"/>
    <n v="35000"/>
    <x v="4"/>
    <x v="3"/>
    <x v="46"/>
    <x v="57"/>
    <x v="1"/>
    <n v="0"/>
    <x v="0"/>
    <n v="0"/>
    <x v="0"/>
    <n v="0"/>
  </r>
  <r>
    <d v="2025-08-01T00:00:00"/>
    <x v="5"/>
    <x v="7"/>
    <x v="0"/>
    <x v="0"/>
    <x v="3"/>
    <s v="Mensualidad AR AGO"/>
    <n v="225000"/>
    <x v="0"/>
    <x v="3"/>
    <x v="35"/>
    <x v="45"/>
    <x v="0"/>
    <n v="225000"/>
    <x v="0"/>
    <n v="0"/>
    <x v="0"/>
    <n v="0"/>
  </r>
  <r>
    <d v="2025-08-01T00:00:00"/>
    <x v="5"/>
    <x v="7"/>
    <x v="0"/>
    <x v="0"/>
    <x v="3"/>
    <s v="Mensualidad AR AGO"/>
    <n v="225000"/>
    <x v="0"/>
    <x v="3"/>
    <x v="21"/>
    <x v="38"/>
    <x v="0"/>
    <n v="225000"/>
    <x v="0"/>
    <n v="0"/>
    <x v="0"/>
    <n v="0"/>
  </r>
  <r>
    <d v="2025-08-01T00:00:00"/>
    <x v="5"/>
    <x v="7"/>
    <x v="0"/>
    <x v="0"/>
    <x v="3"/>
    <s v="Mensualidad AR AGO"/>
    <n v="225000"/>
    <x v="0"/>
    <x v="3"/>
    <x v="43"/>
    <x v="54"/>
    <x v="0"/>
    <n v="225000"/>
    <x v="0"/>
    <n v="0"/>
    <x v="0"/>
    <n v="0"/>
  </r>
  <r>
    <d v="2025-08-01T00:00:00"/>
    <x v="5"/>
    <x v="7"/>
    <x v="0"/>
    <x v="0"/>
    <x v="3"/>
    <s v="Mensualidad FOR AGO"/>
    <n v="193000"/>
    <x v="0"/>
    <x v="3"/>
    <x v="48"/>
    <x v="59"/>
    <x v="0"/>
    <n v="193000"/>
    <x v="0"/>
    <n v="0"/>
    <x v="0"/>
    <n v="0"/>
  </r>
  <r>
    <d v="2025-08-01T00:00:00"/>
    <x v="5"/>
    <x v="7"/>
    <x v="0"/>
    <x v="0"/>
    <x v="3"/>
    <s v="Mensualidad AR AGO"/>
    <n v="225000"/>
    <x v="0"/>
    <x v="3"/>
    <x v="42"/>
    <x v="53"/>
    <x v="0"/>
    <n v="225000"/>
    <x v="0"/>
    <n v="0"/>
    <x v="0"/>
    <n v="0"/>
  </r>
  <r>
    <d v="2025-08-01T00:00:00"/>
    <x v="5"/>
    <x v="7"/>
    <x v="0"/>
    <x v="3"/>
    <x v="3"/>
    <s v="Mensualidad AR AGO"/>
    <n v="225000"/>
    <x v="3"/>
    <x v="3"/>
    <x v="4"/>
    <x v="11"/>
    <x v="1"/>
    <n v="0"/>
    <x v="1"/>
    <n v="225000"/>
    <x v="0"/>
    <n v="0"/>
  </r>
  <r>
    <d v="2025-08-01T00:00:00"/>
    <x v="5"/>
    <x v="7"/>
    <x v="0"/>
    <x v="3"/>
    <x v="3"/>
    <s v="Mensualidad AR AGO"/>
    <n v="225000"/>
    <x v="3"/>
    <x v="3"/>
    <x v="25"/>
    <x v="31"/>
    <x v="1"/>
    <n v="0"/>
    <x v="1"/>
    <n v="225000"/>
    <x v="0"/>
    <n v="0"/>
  </r>
  <r>
    <d v="2025-08-01T00:00:00"/>
    <x v="5"/>
    <x v="7"/>
    <x v="0"/>
    <x v="4"/>
    <x v="3"/>
    <s v="Beca Fundadores (100%) AR AGO"/>
    <n v="225000"/>
    <x v="4"/>
    <x v="3"/>
    <x v="5"/>
    <x v="5"/>
    <x v="1"/>
    <n v="0"/>
    <x v="0"/>
    <n v="0"/>
    <x v="0"/>
    <n v="0"/>
  </r>
  <r>
    <d v="2025-08-01T00:00:00"/>
    <x v="5"/>
    <x v="7"/>
    <x v="0"/>
    <x v="4"/>
    <x v="3"/>
    <s v="Beca Fundadores (100%) AR AGO"/>
    <n v="225000"/>
    <x v="4"/>
    <x v="3"/>
    <x v="3"/>
    <x v="12"/>
    <x v="1"/>
    <n v="0"/>
    <x v="0"/>
    <n v="0"/>
    <x v="0"/>
    <n v="0"/>
  </r>
  <r>
    <d v="2025-08-01T00:00:00"/>
    <x v="5"/>
    <x v="7"/>
    <x v="0"/>
    <x v="0"/>
    <x v="3"/>
    <s v="Mensualidad AR AGO"/>
    <n v="225000"/>
    <x v="0"/>
    <x v="3"/>
    <x v="22"/>
    <x v="28"/>
    <x v="0"/>
    <n v="225000"/>
    <x v="0"/>
    <n v="0"/>
    <x v="0"/>
    <n v="0"/>
  </r>
  <r>
    <d v="2025-08-01T00:00:00"/>
    <x v="5"/>
    <x v="7"/>
    <x v="0"/>
    <x v="0"/>
    <x v="3"/>
    <s v="Mensualidad AR AGO"/>
    <n v="225000"/>
    <x v="0"/>
    <x v="3"/>
    <x v="15"/>
    <x v="20"/>
    <x v="0"/>
    <n v="225000"/>
    <x v="0"/>
    <n v="0"/>
    <x v="0"/>
    <n v="0"/>
  </r>
  <r>
    <d v="2025-08-01T00:00:00"/>
    <x v="5"/>
    <x v="7"/>
    <x v="0"/>
    <x v="0"/>
    <x v="3"/>
    <s v="Mensualidad FOR AGO"/>
    <n v="193000"/>
    <x v="0"/>
    <x v="3"/>
    <x v="38"/>
    <x v="48"/>
    <x v="0"/>
    <n v="193000"/>
    <x v="0"/>
    <n v="0"/>
    <x v="0"/>
    <n v="0"/>
  </r>
  <r>
    <d v="2025-08-01T00:00:00"/>
    <x v="5"/>
    <x v="7"/>
    <x v="0"/>
    <x v="0"/>
    <x v="3"/>
    <s v="Mensualidad AR AGO"/>
    <n v="225000"/>
    <x v="0"/>
    <x v="3"/>
    <x v="49"/>
    <x v="60"/>
    <x v="0"/>
    <n v="225000"/>
    <x v="0"/>
    <n v="0"/>
    <x v="0"/>
    <n v="0"/>
  </r>
  <r>
    <d v="2025-08-01T00:00:00"/>
    <x v="5"/>
    <x v="7"/>
    <x v="0"/>
    <x v="0"/>
    <x v="3"/>
    <s v="Mensualidad AR AGO"/>
    <n v="225000"/>
    <x v="0"/>
    <x v="3"/>
    <x v="45"/>
    <x v="56"/>
    <x v="0"/>
    <n v="225000"/>
    <x v="0"/>
    <n v="0"/>
    <x v="0"/>
    <n v="0"/>
  </r>
  <r>
    <d v="2025-08-01T00:00:00"/>
    <x v="5"/>
    <x v="7"/>
    <x v="0"/>
    <x v="0"/>
    <x v="3"/>
    <s v="Mensualidad AR AGO"/>
    <n v="225000"/>
    <x v="0"/>
    <x v="3"/>
    <x v="14"/>
    <x v="19"/>
    <x v="0"/>
    <n v="225000"/>
    <x v="0"/>
    <n v="0"/>
    <x v="0"/>
    <n v="0"/>
  </r>
  <r>
    <d v="2025-08-01T00:00:00"/>
    <x v="5"/>
    <x v="7"/>
    <x v="0"/>
    <x v="0"/>
    <x v="3"/>
    <s v="Mensualidad AR AGO"/>
    <n v="225000"/>
    <x v="0"/>
    <x v="3"/>
    <x v="51"/>
    <x v="62"/>
    <x v="0"/>
    <n v="225000"/>
    <x v="0"/>
    <n v="0"/>
    <x v="0"/>
    <n v="0"/>
  </r>
  <r>
    <d v="2025-08-01T00:00:00"/>
    <x v="5"/>
    <x v="7"/>
    <x v="0"/>
    <x v="0"/>
    <x v="3"/>
    <s v="Mensualidad AR AGO"/>
    <n v="225000"/>
    <x v="0"/>
    <x v="3"/>
    <x v="9"/>
    <x v="10"/>
    <x v="0"/>
    <n v="225000"/>
    <x v="0"/>
    <n v="0"/>
    <x v="0"/>
    <n v="0"/>
  </r>
  <r>
    <d v="2025-08-01T00:00:00"/>
    <x v="5"/>
    <x v="7"/>
    <x v="0"/>
    <x v="0"/>
    <x v="3"/>
    <s v="Mensualidad AR AGO"/>
    <n v="225000"/>
    <x v="0"/>
    <x v="3"/>
    <x v="37"/>
    <x v="47"/>
    <x v="0"/>
    <n v="225000"/>
    <x v="0"/>
    <n v="0"/>
    <x v="0"/>
    <n v="0"/>
  </r>
  <r>
    <d v="2025-08-31T00:00:00"/>
    <x v="5"/>
    <x v="7"/>
    <x v="1"/>
    <x v="0"/>
    <x v="7"/>
    <s v="Pago Nomina AGO"/>
    <n v="-225000"/>
    <x v="0"/>
    <x v="7"/>
    <x v="15"/>
    <x v="49"/>
    <x v="0"/>
    <n v="-225000"/>
    <x v="0"/>
    <n v="0"/>
    <x v="0"/>
    <n v="0"/>
  </r>
  <r>
    <d v="2025-08-31T00:00:00"/>
    <x v="5"/>
    <x v="7"/>
    <x v="1"/>
    <x v="0"/>
    <x v="7"/>
    <s v="Pago Nomina AGO"/>
    <n v="-1100000"/>
    <x v="0"/>
    <x v="7"/>
    <x v="31"/>
    <x v="41"/>
    <x v="0"/>
    <n v="-1100000"/>
    <x v="0"/>
    <n v="0"/>
    <x v="0"/>
    <n v="0"/>
  </r>
  <r>
    <d v="2025-08-31T00:00:00"/>
    <x v="5"/>
    <x v="7"/>
    <x v="1"/>
    <x v="0"/>
    <x v="7"/>
    <s v="Pago Nomina AGO"/>
    <n v="-1000000"/>
    <x v="0"/>
    <x v="7"/>
    <x v="24"/>
    <x v="30"/>
    <x v="0"/>
    <n v="-1000000"/>
    <x v="0"/>
    <n v="0"/>
    <x v="0"/>
    <n v="0"/>
  </r>
  <r>
    <d v="2025-09-01T00:00:00"/>
    <x v="5"/>
    <x v="8"/>
    <x v="0"/>
    <x v="0"/>
    <x v="3"/>
    <s v="Mensualidad FOR SEP"/>
    <n v="158000"/>
    <x v="0"/>
    <x v="3"/>
    <x v="46"/>
    <x v="57"/>
    <x v="0"/>
    <n v="158000"/>
    <x v="0"/>
    <n v="0"/>
    <x v="0"/>
    <n v="0"/>
  </r>
  <r>
    <d v="2025-09-01T00:00:00"/>
    <x v="5"/>
    <x v="8"/>
    <x v="0"/>
    <x v="4"/>
    <x v="3"/>
    <s v="Apoyo Temporal (18%) SEP"/>
    <n v="35000"/>
    <x v="4"/>
    <x v="3"/>
    <x v="46"/>
    <x v="57"/>
    <x v="1"/>
    <n v="0"/>
    <x v="0"/>
    <n v="0"/>
    <x v="0"/>
    <n v="0"/>
  </r>
  <r>
    <d v="2025-09-01T00:00:00"/>
    <x v="5"/>
    <x v="8"/>
    <x v="0"/>
    <x v="0"/>
    <x v="3"/>
    <s v="Mensualidad AR SEP"/>
    <n v="225000"/>
    <x v="0"/>
    <x v="3"/>
    <x v="35"/>
    <x v="45"/>
    <x v="0"/>
    <n v="225000"/>
    <x v="0"/>
    <n v="0"/>
    <x v="0"/>
    <n v="0"/>
  </r>
  <r>
    <d v="2025-09-01T00:00:00"/>
    <x v="5"/>
    <x v="8"/>
    <x v="0"/>
    <x v="0"/>
    <x v="3"/>
    <s v="Mensualidad AR SEP"/>
    <n v="225000"/>
    <x v="0"/>
    <x v="3"/>
    <x v="21"/>
    <x v="38"/>
    <x v="0"/>
    <n v="225000"/>
    <x v="0"/>
    <n v="0"/>
    <x v="0"/>
    <n v="0"/>
  </r>
  <r>
    <d v="2025-09-01T00:00:00"/>
    <x v="5"/>
    <x v="8"/>
    <x v="0"/>
    <x v="0"/>
    <x v="3"/>
    <s v="Mensualidad AR SEP"/>
    <n v="225000"/>
    <x v="0"/>
    <x v="3"/>
    <x v="43"/>
    <x v="54"/>
    <x v="0"/>
    <n v="225000"/>
    <x v="0"/>
    <n v="0"/>
    <x v="0"/>
    <n v="0"/>
  </r>
  <r>
    <d v="2025-09-01T00:00:00"/>
    <x v="5"/>
    <x v="8"/>
    <x v="0"/>
    <x v="0"/>
    <x v="3"/>
    <s v="Mensualidad FOR SEP"/>
    <n v="193000"/>
    <x v="0"/>
    <x v="3"/>
    <x v="48"/>
    <x v="59"/>
    <x v="0"/>
    <n v="193000"/>
    <x v="0"/>
    <n v="0"/>
    <x v="0"/>
    <n v="0"/>
  </r>
  <r>
    <d v="2025-09-01T00:00:00"/>
    <x v="5"/>
    <x v="8"/>
    <x v="0"/>
    <x v="0"/>
    <x v="3"/>
    <s v="Mensualidad AR SEP"/>
    <n v="225000"/>
    <x v="0"/>
    <x v="3"/>
    <x v="42"/>
    <x v="53"/>
    <x v="0"/>
    <n v="225000"/>
    <x v="0"/>
    <n v="0"/>
    <x v="0"/>
    <n v="0"/>
  </r>
  <r>
    <d v="2025-09-01T00:00:00"/>
    <x v="5"/>
    <x v="8"/>
    <x v="0"/>
    <x v="3"/>
    <x v="3"/>
    <s v="Mensualidad AR SEP"/>
    <n v="225000"/>
    <x v="3"/>
    <x v="3"/>
    <x v="4"/>
    <x v="11"/>
    <x v="1"/>
    <n v="0"/>
    <x v="1"/>
    <n v="225000"/>
    <x v="0"/>
    <n v="0"/>
  </r>
  <r>
    <d v="2025-09-01T00:00:00"/>
    <x v="5"/>
    <x v="8"/>
    <x v="0"/>
    <x v="3"/>
    <x v="3"/>
    <s v="Mensualidad AR SEP"/>
    <n v="225000"/>
    <x v="3"/>
    <x v="3"/>
    <x v="25"/>
    <x v="31"/>
    <x v="1"/>
    <n v="0"/>
    <x v="1"/>
    <n v="225000"/>
    <x v="0"/>
    <n v="0"/>
  </r>
  <r>
    <d v="2025-09-01T00:00:00"/>
    <x v="5"/>
    <x v="8"/>
    <x v="0"/>
    <x v="4"/>
    <x v="3"/>
    <s v="Beca Fundadores (100%) AR SEP"/>
    <n v="225000"/>
    <x v="4"/>
    <x v="3"/>
    <x v="5"/>
    <x v="5"/>
    <x v="1"/>
    <n v="0"/>
    <x v="0"/>
    <n v="0"/>
    <x v="0"/>
    <n v="0"/>
  </r>
  <r>
    <d v="2025-09-01T00:00:00"/>
    <x v="5"/>
    <x v="8"/>
    <x v="0"/>
    <x v="4"/>
    <x v="3"/>
    <s v="Beca Fundadores (100%) AR SEP"/>
    <n v="225000"/>
    <x v="4"/>
    <x v="3"/>
    <x v="3"/>
    <x v="12"/>
    <x v="1"/>
    <n v="0"/>
    <x v="0"/>
    <n v="0"/>
    <x v="0"/>
    <n v="0"/>
  </r>
  <r>
    <d v="2025-09-01T00:00:00"/>
    <x v="5"/>
    <x v="8"/>
    <x v="0"/>
    <x v="0"/>
    <x v="3"/>
    <s v="Mensualidad AR SEP"/>
    <n v="225000"/>
    <x v="0"/>
    <x v="3"/>
    <x v="22"/>
    <x v="28"/>
    <x v="0"/>
    <n v="225000"/>
    <x v="0"/>
    <n v="0"/>
    <x v="0"/>
    <n v="0"/>
  </r>
  <r>
    <d v="2025-09-01T00:00:00"/>
    <x v="5"/>
    <x v="8"/>
    <x v="0"/>
    <x v="0"/>
    <x v="3"/>
    <s v="Mensualidad AR SEP"/>
    <n v="225000"/>
    <x v="0"/>
    <x v="3"/>
    <x v="15"/>
    <x v="20"/>
    <x v="0"/>
    <n v="225000"/>
    <x v="0"/>
    <n v="0"/>
    <x v="0"/>
    <n v="0"/>
  </r>
  <r>
    <d v="2025-09-01T00:00:00"/>
    <x v="5"/>
    <x v="8"/>
    <x v="0"/>
    <x v="0"/>
    <x v="3"/>
    <s v="Mensualidad FOR SEP"/>
    <n v="193000"/>
    <x v="0"/>
    <x v="3"/>
    <x v="38"/>
    <x v="48"/>
    <x v="0"/>
    <n v="193000"/>
    <x v="0"/>
    <n v="0"/>
    <x v="0"/>
    <n v="0"/>
  </r>
  <r>
    <d v="2025-09-01T00:00:00"/>
    <x v="5"/>
    <x v="8"/>
    <x v="0"/>
    <x v="0"/>
    <x v="3"/>
    <s v="Mensualidad AR SEP"/>
    <n v="225000"/>
    <x v="0"/>
    <x v="3"/>
    <x v="49"/>
    <x v="60"/>
    <x v="0"/>
    <n v="225000"/>
    <x v="0"/>
    <n v="0"/>
    <x v="0"/>
    <n v="0"/>
  </r>
  <r>
    <d v="2025-09-01T00:00:00"/>
    <x v="5"/>
    <x v="8"/>
    <x v="0"/>
    <x v="0"/>
    <x v="3"/>
    <s v="Mensualidad AR SEP"/>
    <n v="225000"/>
    <x v="0"/>
    <x v="3"/>
    <x v="45"/>
    <x v="56"/>
    <x v="0"/>
    <n v="225000"/>
    <x v="0"/>
    <n v="0"/>
    <x v="0"/>
    <n v="0"/>
  </r>
  <r>
    <d v="2025-09-01T00:00:00"/>
    <x v="5"/>
    <x v="8"/>
    <x v="0"/>
    <x v="3"/>
    <x v="3"/>
    <s v="Mensualidad AR SEP"/>
    <n v="225000"/>
    <x v="3"/>
    <x v="3"/>
    <x v="14"/>
    <x v="19"/>
    <x v="1"/>
    <n v="0"/>
    <x v="1"/>
    <n v="225000"/>
    <x v="0"/>
    <n v="0"/>
  </r>
  <r>
    <d v="2025-09-01T00:00:00"/>
    <x v="5"/>
    <x v="8"/>
    <x v="0"/>
    <x v="3"/>
    <x v="3"/>
    <s v="Mensualidad AR SEP"/>
    <n v="225000"/>
    <x v="3"/>
    <x v="3"/>
    <x v="51"/>
    <x v="62"/>
    <x v="1"/>
    <n v="0"/>
    <x v="1"/>
    <n v="225000"/>
    <x v="0"/>
    <n v="0"/>
  </r>
  <r>
    <d v="2025-09-01T00:00:00"/>
    <x v="5"/>
    <x v="8"/>
    <x v="0"/>
    <x v="0"/>
    <x v="3"/>
    <s v="Mensualidad AR SEP"/>
    <n v="225000"/>
    <x v="0"/>
    <x v="3"/>
    <x v="9"/>
    <x v="10"/>
    <x v="0"/>
    <n v="225000"/>
    <x v="0"/>
    <n v="0"/>
    <x v="0"/>
    <n v="0"/>
  </r>
  <r>
    <d v="2025-09-01T00:00:00"/>
    <x v="5"/>
    <x v="8"/>
    <x v="0"/>
    <x v="0"/>
    <x v="3"/>
    <s v="Mensualidad AR SEP"/>
    <n v="225000"/>
    <x v="0"/>
    <x v="3"/>
    <x v="37"/>
    <x v="47"/>
    <x v="0"/>
    <n v="225000"/>
    <x v="0"/>
    <n v="0"/>
    <x v="0"/>
    <n v="0"/>
  </r>
  <r>
    <d v="2025-09-30T00:00:00"/>
    <x v="5"/>
    <x v="8"/>
    <x v="1"/>
    <x v="0"/>
    <x v="7"/>
    <s v="Pago Nomina SEP"/>
    <n v="-225000"/>
    <x v="0"/>
    <x v="7"/>
    <x v="15"/>
    <x v="49"/>
    <x v="0"/>
    <n v="-225000"/>
    <x v="0"/>
    <n v="0"/>
    <x v="0"/>
    <n v="0"/>
  </r>
  <r>
    <d v="2025-09-30T00:00:00"/>
    <x v="5"/>
    <x v="8"/>
    <x v="1"/>
    <x v="0"/>
    <x v="7"/>
    <s v="Pago Nomina SEP"/>
    <n v="-1100000"/>
    <x v="0"/>
    <x v="7"/>
    <x v="31"/>
    <x v="41"/>
    <x v="0"/>
    <n v="-1100000"/>
    <x v="0"/>
    <n v="0"/>
    <x v="0"/>
    <n v="0"/>
  </r>
  <r>
    <d v="2025-09-30T00:00:00"/>
    <x v="5"/>
    <x v="8"/>
    <x v="1"/>
    <x v="0"/>
    <x v="7"/>
    <s v="Pago Nomina SEP"/>
    <n v="-2700000"/>
    <x v="0"/>
    <x v="7"/>
    <x v="0"/>
    <x v="0"/>
    <x v="0"/>
    <n v="-2700000"/>
    <x v="0"/>
    <n v="0"/>
    <x v="0"/>
    <n v="0"/>
  </r>
  <r>
    <d v="2025-09-30T00:00:00"/>
    <x v="5"/>
    <x v="8"/>
    <x v="1"/>
    <x v="0"/>
    <x v="7"/>
    <s v="Pago Nomina SEP"/>
    <n v="-1000000"/>
    <x v="0"/>
    <x v="7"/>
    <x v="24"/>
    <x v="30"/>
    <x v="0"/>
    <n v="-1000000"/>
    <x v="0"/>
    <n v="0"/>
    <x v="0"/>
    <n v="0"/>
  </r>
  <r>
    <d v="2025-10-01T00:00:00"/>
    <x v="5"/>
    <x v="9"/>
    <x v="0"/>
    <x v="3"/>
    <x v="3"/>
    <s v="Mensualidad FOR OCT"/>
    <n v="158000"/>
    <x v="3"/>
    <x v="3"/>
    <x v="46"/>
    <x v="57"/>
    <x v="1"/>
    <n v="0"/>
    <x v="1"/>
    <n v="158000"/>
    <x v="0"/>
    <n v="0"/>
  </r>
  <r>
    <d v="2025-10-01T00:00:00"/>
    <x v="5"/>
    <x v="9"/>
    <x v="0"/>
    <x v="4"/>
    <x v="3"/>
    <s v="Apoyo Temporal (18%) OCT"/>
    <n v="35000"/>
    <x v="4"/>
    <x v="3"/>
    <x v="46"/>
    <x v="57"/>
    <x v="1"/>
    <n v="0"/>
    <x v="0"/>
    <n v="0"/>
    <x v="0"/>
    <n v="0"/>
  </r>
  <r>
    <d v="2025-10-01T00:00:00"/>
    <x v="5"/>
    <x v="9"/>
    <x v="0"/>
    <x v="3"/>
    <x v="3"/>
    <s v="Mensualidad AR OCT"/>
    <n v="225000"/>
    <x v="3"/>
    <x v="3"/>
    <x v="35"/>
    <x v="45"/>
    <x v="1"/>
    <n v="0"/>
    <x v="1"/>
    <n v="225000"/>
    <x v="0"/>
    <n v="0"/>
  </r>
  <r>
    <d v="2025-10-01T00:00:00"/>
    <x v="5"/>
    <x v="9"/>
    <x v="0"/>
    <x v="3"/>
    <x v="3"/>
    <s v="Mensualidad AR OCT"/>
    <n v="225000"/>
    <x v="3"/>
    <x v="3"/>
    <x v="21"/>
    <x v="38"/>
    <x v="1"/>
    <n v="0"/>
    <x v="1"/>
    <n v="225000"/>
    <x v="0"/>
    <n v="0"/>
  </r>
  <r>
    <d v="2025-10-01T00:00:00"/>
    <x v="5"/>
    <x v="9"/>
    <x v="0"/>
    <x v="3"/>
    <x v="3"/>
    <s v="Mensualidad AR OCT"/>
    <n v="225000"/>
    <x v="3"/>
    <x v="3"/>
    <x v="43"/>
    <x v="54"/>
    <x v="1"/>
    <n v="0"/>
    <x v="1"/>
    <n v="225000"/>
    <x v="0"/>
    <n v="0"/>
  </r>
  <r>
    <d v="2025-10-01T00:00:00"/>
    <x v="5"/>
    <x v="9"/>
    <x v="0"/>
    <x v="3"/>
    <x v="3"/>
    <s v="Mensualidad FOR OCT"/>
    <n v="193000"/>
    <x v="3"/>
    <x v="3"/>
    <x v="48"/>
    <x v="59"/>
    <x v="1"/>
    <n v="0"/>
    <x v="1"/>
    <n v="193000"/>
    <x v="0"/>
    <n v="0"/>
  </r>
  <r>
    <d v="2025-10-01T00:00:00"/>
    <x v="5"/>
    <x v="9"/>
    <x v="0"/>
    <x v="3"/>
    <x v="3"/>
    <s v="Mensualidad AR OCT"/>
    <n v="225000"/>
    <x v="3"/>
    <x v="3"/>
    <x v="42"/>
    <x v="53"/>
    <x v="1"/>
    <n v="0"/>
    <x v="1"/>
    <n v="225000"/>
    <x v="0"/>
    <n v="0"/>
  </r>
  <r>
    <d v="2025-10-01T00:00:00"/>
    <x v="5"/>
    <x v="9"/>
    <x v="0"/>
    <x v="3"/>
    <x v="3"/>
    <s v="Mensualidad AR OCT"/>
    <n v="225000"/>
    <x v="3"/>
    <x v="3"/>
    <x v="4"/>
    <x v="11"/>
    <x v="1"/>
    <n v="0"/>
    <x v="1"/>
    <n v="225000"/>
    <x v="0"/>
    <n v="0"/>
  </r>
  <r>
    <d v="2025-10-01T00:00:00"/>
    <x v="5"/>
    <x v="9"/>
    <x v="0"/>
    <x v="3"/>
    <x v="3"/>
    <s v="Mensualidad AR OCT"/>
    <n v="225000"/>
    <x v="3"/>
    <x v="3"/>
    <x v="25"/>
    <x v="31"/>
    <x v="1"/>
    <n v="0"/>
    <x v="1"/>
    <n v="225000"/>
    <x v="0"/>
    <n v="0"/>
  </r>
  <r>
    <d v="2025-10-01T00:00:00"/>
    <x v="5"/>
    <x v="9"/>
    <x v="0"/>
    <x v="4"/>
    <x v="3"/>
    <s v="Beca Fundadores (100%) AR OCT"/>
    <n v="225000"/>
    <x v="4"/>
    <x v="3"/>
    <x v="5"/>
    <x v="5"/>
    <x v="1"/>
    <n v="0"/>
    <x v="0"/>
    <n v="0"/>
    <x v="0"/>
    <n v="0"/>
  </r>
  <r>
    <d v="2025-10-01T00:00:00"/>
    <x v="5"/>
    <x v="9"/>
    <x v="0"/>
    <x v="4"/>
    <x v="3"/>
    <s v="Beca Fundadores (100%) AR OCT"/>
    <n v="225000"/>
    <x v="4"/>
    <x v="3"/>
    <x v="3"/>
    <x v="12"/>
    <x v="1"/>
    <n v="0"/>
    <x v="0"/>
    <n v="0"/>
    <x v="0"/>
    <n v="0"/>
  </r>
  <r>
    <d v="2025-10-01T00:00:00"/>
    <x v="5"/>
    <x v="9"/>
    <x v="0"/>
    <x v="3"/>
    <x v="3"/>
    <s v="Mensualidad AR OCT"/>
    <n v="225000"/>
    <x v="3"/>
    <x v="3"/>
    <x v="22"/>
    <x v="28"/>
    <x v="1"/>
    <n v="0"/>
    <x v="1"/>
    <n v="225000"/>
    <x v="0"/>
    <n v="0"/>
  </r>
  <r>
    <d v="2025-10-01T00:00:00"/>
    <x v="5"/>
    <x v="9"/>
    <x v="0"/>
    <x v="0"/>
    <x v="3"/>
    <s v="Mensualidad AR OCT"/>
    <n v="225000"/>
    <x v="0"/>
    <x v="3"/>
    <x v="15"/>
    <x v="20"/>
    <x v="0"/>
    <n v="225000"/>
    <x v="0"/>
    <n v="0"/>
    <x v="0"/>
    <n v="0"/>
  </r>
  <r>
    <d v="2025-10-01T00:00:00"/>
    <x v="5"/>
    <x v="9"/>
    <x v="0"/>
    <x v="3"/>
    <x v="3"/>
    <s v="Mensualidad FOR OCT"/>
    <n v="193000"/>
    <x v="3"/>
    <x v="3"/>
    <x v="38"/>
    <x v="48"/>
    <x v="1"/>
    <n v="0"/>
    <x v="1"/>
    <n v="193000"/>
    <x v="0"/>
    <n v="0"/>
  </r>
  <r>
    <d v="2025-10-01T00:00:00"/>
    <x v="5"/>
    <x v="9"/>
    <x v="0"/>
    <x v="3"/>
    <x v="3"/>
    <s v="Mensualidad AR OCT"/>
    <n v="225000"/>
    <x v="3"/>
    <x v="3"/>
    <x v="49"/>
    <x v="60"/>
    <x v="1"/>
    <n v="0"/>
    <x v="1"/>
    <n v="225000"/>
    <x v="0"/>
    <n v="0"/>
  </r>
  <r>
    <d v="2025-10-01T00:00:00"/>
    <x v="5"/>
    <x v="9"/>
    <x v="0"/>
    <x v="3"/>
    <x v="3"/>
    <s v="Mensualidad AR OCT"/>
    <n v="225000"/>
    <x v="3"/>
    <x v="3"/>
    <x v="45"/>
    <x v="56"/>
    <x v="1"/>
    <n v="0"/>
    <x v="1"/>
    <n v="225000"/>
    <x v="0"/>
    <n v="0"/>
  </r>
  <r>
    <d v="2025-10-01T00:00:00"/>
    <x v="5"/>
    <x v="9"/>
    <x v="0"/>
    <x v="3"/>
    <x v="3"/>
    <s v="Mensualidad AR OCT"/>
    <n v="225000"/>
    <x v="3"/>
    <x v="3"/>
    <x v="14"/>
    <x v="19"/>
    <x v="1"/>
    <n v="0"/>
    <x v="1"/>
    <n v="225000"/>
    <x v="0"/>
    <n v="0"/>
  </r>
  <r>
    <d v="2025-10-01T00:00:00"/>
    <x v="5"/>
    <x v="9"/>
    <x v="0"/>
    <x v="3"/>
    <x v="3"/>
    <s v="Mensualidad AR OCT"/>
    <n v="225000"/>
    <x v="3"/>
    <x v="3"/>
    <x v="51"/>
    <x v="62"/>
    <x v="1"/>
    <n v="0"/>
    <x v="1"/>
    <n v="225000"/>
    <x v="0"/>
    <n v="0"/>
  </r>
  <r>
    <d v="2025-10-01T00:00:00"/>
    <x v="5"/>
    <x v="9"/>
    <x v="0"/>
    <x v="3"/>
    <x v="3"/>
    <s v="Mensualidad AR OCT"/>
    <n v="225000"/>
    <x v="3"/>
    <x v="3"/>
    <x v="9"/>
    <x v="10"/>
    <x v="1"/>
    <n v="0"/>
    <x v="1"/>
    <n v="225000"/>
    <x v="0"/>
    <n v="0"/>
  </r>
  <r>
    <d v="2025-10-01T00:00:00"/>
    <x v="5"/>
    <x v="9"/>
    <x v="0"/>
    <x v="3"/>
    <x v="3"/>
    <s v="Mensualidad AR OCT"/>
    <n v="225000"/>
    <x v="3"/>
    <x v="3"/>
    <x v="37"/>
    <x v="47"/>
    <x v="1"/>
    <n v="0"/>
    <x v="1"/>
    <n v="225000"/>
    <x v="0"/>
    <n v="0"/>
  </r>
  <r>
    <d v="2025-10-31T00:00:00"/>
    <x v="5"/>
    <x v="9"/>
    <x v="1"/>
    <x v="0"/>
    <x v="7"/>
    <s v="Pago Nomina OCT"/>
    <n v="-225000"/>
    <x v="0"/>
    <x v="7"/>
    <x v="15"/>
    <x v="49"/>
    <x v="0"/>
    <n v="-225000"/>
    <x v="0"/>
    <n v="0"/>
    <x v="0"/>
    <n v="0"/>
  </r>
  <r>
    <d v="2025-12-31T00:00:00"/>
    <x v="5"/>
    <x v="11"/>
    <x v="1"/>
    <x v="0"/>
    <x v="12"/>
    <s v="Gastos Paseo Fin de Año"/>
    <n v="-400000"/>
    <x v="0"/>
    <x v="12"/>
    <x v="0"/>
    <x v="0"/>
    <x v="0"/>
    <n v="-400000"/>
    <x v="0"/>
    <n v="0"/>
    <x v="0"/>
    <n v="0"/>
  </r>
  <r>
    <d v="2025-12-31T00:00:00"/>
    <x v="5"/>
    <x v="11"/>
    <x v="1"/>
    <x v="0"/>
    <x v="26"/>
    <s v="Pago CxP 2024 Liga"/>
    <n v="-1725000"/>
    <x v="0"/>
    <x v="26"/>
    <x v="0"/>
    <x v="0"/>
    <x v="0"/>
    <n v="-1725000"/>
    <x v="0"/>
    <n v="0"/>
    <x v="1"/>
    <n v="-1725000"/>
  </r>
  <r>
    <d v="2025-12-31T00:00:00"/>
    <x v="5"/>
    <x v="11"/>
    <x v="1"/>
    <x v="0"/>
    <x v="25"/>
    <s v="Pago CxP 2024 Terceros"/>
    <n v="-771000"/>
    <x v="0"/>
    <x v="25"/>
    <x v="0"/>
    <x v="0"/>
    <x v="0"/>
    <n v="-771000"/>
    <x v="0"/>
    <n v="0"/>
    <x v="1"/>
    <n v="-771000"/>
  </r>
  <r>
    <d v="2025-12-31T00:00:00"/>
    <x v="5"/>
    <x v="11"/>
    <x v="1"/>
    <x v="0"/>
    <x v="12"/>
    <s v="Pago Arreglo del Armario"/>
    <n v="-100000"/>
    <x v="0"/>
    <x v="12"/>
    <x v="0"/>
    <x v="0"/>
    <x v="0"/>
    <n v="-100000"/>
    <x v="0"/>
    <n v="0"/>
    <x v="0"/>
    <n v="0"/>
  </r>
  <r>
    <d v="2025-12-31T00:00:00"/>
    <x v="5"/>
    <x v="11"/>
    <x v="1"/>
    <x v="0"/>
    <x v="7"/>
    <s v="Pago Nomina DIC"/>
    <n v="-980000"/>
    <x v="0"/>
    <x v="7"/>
    <x v="31"/>
    <x v="41"/>
    <x v="0"/>
    <n v="-980000"/>
    <x v="0"/>
    <n v="0"/>
    <x v="0"/>
    <n v="0"/>
  </r>
  <r>
    <d v="2025-12-31T00:00:00"/>
    <x v="5"/>
    <x v="11"/>
    <x v="1"/>
    <x v="0"/>
    <x v="7"/>
    <s v="Pago Nomina DIC"/>
    <n v="-400000"/>
    <x v="0"/>
    <x v="7"/>
    <x v="24"/>
    <x v="30"/>
    <x v="0"/>
    <n v="-400000"/>
    <x v="0"/>
    <n v="0"/>
    <x v="0"/>
    <n v="0"/>
  </r>
  <r>
    <d v="2025-12-31T00:00:00"/>
    <x v="5"/>
    <x v="11"/>
    <x v="1"/>
    <x v="0"/>
    <x v="7"/>
    <s v="Pago Nomina DIC"/>
    <n v="-100000"/>
    <x v="0"/>
    <x v="7"/>
    <x v="15"/>
    <x v="49"/>
    <x v="0"/>
    <n v="-100000"/>
    <x v="0"/>
    <n v="0"/>
    <x v="0"/>
    <n v="0"/>
  </r>
  <r>
    <d v="2025-12-31T00:00:00"/>
    <x v="5"/>
    <x v="11"/>
    <x v="1"/>
    <x v="0"/>
    <x v="7"/>
    <s v="Pago Nomina DIC"/>
    <n v="-930000"/>
    <x v="0"/>
    <x v="7"/>
    <x v="0"/>
    <x v="0"/>
    <x v="0"/>
    <n v="-930000"/>
    <x v="0"/>
    <n v="0"/>
    <x v="0"/>
    <n v="0"/>
  </r>
  <r>
    <d v="2025-12-31T00:00:00"/>
    <x v="5"/>
    <x v="11"/>
    <x v="1"/>
    <x v="0"/>
    <x v="7"/>
    <s v="Pago Nomina DIC"/>
    <n v="-1500000"/>
    <x v="0"/>
    <x v="7"/>
    <x v="0"/>
    <x v="0"/>
    <x v="0"/>
    <n v="-1500000"/>
    <x v="0"/>
    <n v="0"/>
    <x v="0"/>
    <n v="0"/>
  </r>
  <r>
    <d v="2025-12-31T00:00:00"/>
    <x v="5"/>
    <x v="11"/>
    <x v="1"/>
    <x v="0"/>
    <x v="12"/>
    <s v="Ajuste Fin de Año"/>
    <n v="-2335500"/>
    <x v="0"/>
    <x v="12"/>
    <x v="0"/>
    <x v="0"/>
    <x v="0"/>
    <n v="-2335500"/>
    <x v="0"/>
    <n v="0"/>
    <x v="0"/>
    <n v="0"/>
  </r>
  <r>
    <d v="2025-12-31T00:00:00"/>
    <x v="5"/>
    <x v="11"/>
    <x v="1"/>
    <x v="3"/>
    <x v="27"/>
    <s v="CxC Incobrable (Perdida)"/>
    <n v="-1860000"/>
    <x v="3"/>
    <x v="27"/>
    <x v="25"/>
    <x v="31"/>
    <x v="1"/>
    <n v="0"/>
    <x v="1"/>
    <n v="-186000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2427DA-FEE1-2B41-8777-0812DDBD2A98}" name="Pivot_Income_Expense" cacheId="579" applyNumberFormats="0" applyBorderFormats="0" applyFontFormats="0" applyPatternFormats="0" applyAlignmentFormats="0" applyWidthHeightFormats="1" dataCaption="Values" grandTotalCaption="Profit" updatedVersion="8" minRefreshableVersion="3" useAutoFormatting="1" itemPrintTitles="1" createdVersion="8" indent="0" outline="1" outlineData="1" multipleFieldFilters="0" chartFormat="11">
  <location ref="B4:E83" firstHeaderRow="1" firstDataRow="2" firstDataCol="1"/>
  <pivotFields count="18">
    <pivotField numFmtId="165" showAll="0"/>
    <pivotField axis="axisRow" showAll="0">
      <items count="8">
        <item m="1" x="6"/>
        <item x="0"/>
        <item x="1"/>
        <item x="2"/>
        <item x="3"/>
        <item x="4"/>
        <item x="5"/>
        <item t="default"/>
      </items>
    </pivotField>
    <pivotField axis="axisRow" showAll="0">
      <items count="13">
        <item x="0"/>
        <item x="1"/>
        <item x="2"/>
        <item x="3"/>
        <item x="4"/>
        <item x="5"/>
        <item x="6"/>
        <item x="7"/>
        <item x="8"/>
        <item x="9"/>
        <item x="10"/>
        <item x="11"/>
        <item t="default"/>
      </items>
    </pivotField>
    <pivotField axis="axisCol" showAll="0">
      <items count="4">
        <item h="1" x="2"/>
        <item x="0"/>
        <item x="1"/>
        <item t="default"/>
      </items>
    </pivotField>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showAll="0"/>
    <pivotField showAll="0"/>
  </pivotFields>
  <rowFields count="2">
    <field x="1"/>
    <field x="2"/>
  </rowFields>
  <rowItems count="78">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1"/>
    </i>
    <i t="grand">
      <x/>
    </i>
  </rowItems>
  <colFields count="1">
    <field x="3"/>
  </colFields>
  <colItems count="3">
    <i>
      <x v="1"/>
    </i>
    <i>
      <x v="2"/>
    </i>
    <i t="grand">
      <x/>
    </i>
  </colItems>
  <dataFields count="1">
    <dataField name="Sum of Amount" fld="7" baseField="0" baseItem="0" numFmtId="44"/>
  </dataFields>
  <chartFormats count="2">
    <chartFormat chart="9" format="4" series="1">
      <pivotArea type="data" outline="0" fieldPosition="0">
        <references count="2">
          <reference field="4294967294" count="1" selected="0">
            <x v="0"/>
          </reference>
          <reference field="3" count="1" selected="0">
            <x v="1"/>
          </reference>
        </references>
      </pivotArea>
    </chartFormat>
    <chartFormat chart="9"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13D286-5147-2C49-9775-F50CAF02238A}" name="PivotTable4"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8:G174" firstHeaderRow="1" firstDataRow="1" firstDataCol="1" rowPageCount="1" colPageCount="1"/>
  <pivotFields count="18">
    <pivotField numFmtId="165" showAll="0"/>
    <pivotField axis="axisRow" showAll="0">
      <items count="8">
        <item m="1" x="6"/>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axis="axisPage" multipleItemSelectionAllowed="1" showAll="0">
      <items count="29">
        <item h="1" x="1"/>
        <item h="1" x="5"/>
        <item h="1" x="13"/>
        <item h="1" x="6"/>
        <item h="1" x="27"/>
        <item h="1" x="2"/>
        <item h="1" x="8"/>
        <item h="1" x="16"/>
        <item h="1" x="26"/>
        <item h="1" x="25"/>
        <item h="1" x="19"/>
        <item h="1" x="23"/>
        <item h="1" x="18"/>
        <item h="1" x="14"/>
        <item h="1" x="24"/>
        <item h="1" x="4"/>
        <item h="1" x="3"/>
        <item h="1" x="17"/>
        <item x="7"/>
        <item h="1" x="12"/>
        <item h="1" x="11"/>
        <item h="1" x="22"/>
        <item h="1" x="10"/>
        <item h="1" x="21"/>
        <item h="1" x="20"/>
        <item h="1" x="9"/>
        <item h="1" x="0"/>
        <item h="1" x="15"/>
        <item t="default"/>
      </items>
    </pivotField>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showAll="0"/>
    <pivotField showAll="0"/>
  </pivotFields>
  <rowFields count="2">
    <field x="1"/>
    <field x="2"/>
  </rowFields>
  <rowItems count="76">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x v="6"/>
    </i>
    <i r="1">
      <x/>
    </i>
    <i r="1">
      <x v="1"/>
    </i>
    <i r="1">
      <x v="2"/>
    </i>
    <i r="1">
      <x v="3"/>
    </i>
    <i r="1">
      <x v="4"/>
    </i>
    <i r="1">
      <x v="5"/>
    </i>
    <i r="1">
      <x v="6"/>
    </i>
    <i r="1">
      <x v="7"/>
    </i>
    <i r="1">
      <x v="8"/>
    </i>
    <i r="1">
      <x v="9"/>
    </i>
    <i r="1">
      <x v="11"/>
    </i>
    <i t="grand">
      <x/>
    </i>
  </rowItems>
  <colItems count="1">
    <i/>
  </colItems>
  <pageFields count="1">
    <pageField fld="9" hier="-1"/>
  </pageFields>
  <dataFields count="1">
    <dataField name="Sum of Amount" fld="7"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314F6-8F23-764A-BBD5-4903883D218C}" name="Pivot_AR"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8:C135" firstHeaderRow="1" firstDataRow="1" firstDataCol="1"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multipleItemSelectionAllowed="1" showAll="0">
      <items count="19">
        <item x="4"/>
        <item x="3"/>
        <item x="5"/>
        <item x="12"/>
        <item x="13"/>
        <item x="8"/>
        <item x="0"/>
        <item x="2"/>
        <item x="7"/>
        <item x="10"/>
        <item x="14"/>
        <item x="16"/>
        <item x="1"/>
        <item x="6"/>
        <item x="9"/>
        <item x="11"/>
        <item x="15"/>
        <item x="17"/>
        <item t="default"/>
      </items>
    </pivotField>
    <pivotField showAll="0"/>
    <pivotField axis="axisRow" showAll="0">
      <items count="54">
        <item m="1" x="52"/>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x="0"/>
        <item t="default"/>
      </items>
    </pivotField>
    <pivotField axis="axisRow" showAll="0">
      <items count="65">
        <item m="1" x="63"/>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x="0"/>
        <item t="default"/>
      </items>
    </pivotField>
    <pivotField showAll="0"/>
    <pivotField numFmtId="44" showAll="0"/>
    <pivotField axis="axisPage" multipleItemSelectionAllowed="1" showAll="0">
      <items count="3">
        <item h="1" x="0"/>
        <item x="1"/>
        <item t="default"/>
      </items>
    </pivotField>
    <pivotField dataField="1" numFmtId="167" showAll="0"/>
    <pivotField showAll="0"/>
    <pivotField showAll="0"/>
  </pivotFields>
  <rowFields count="2">
    <field x="10"/>
    <field x="11"/>
  </rowFields>
  <rowItems count="47">
    <i>
      <x v="1"/>
    </i>
    <i r="1">
      <x v="43"/>
    </i>
    <i r="1">
      <x v="60"/>
    </i>
    <i>
      <x v="3"/>
    </i>
    <i r="1">
      <x v="7"/>
    </i>
    <i>
      <x v="7"/>
    </i>
    <i r="1">
      <x v="27"/>
    </i>
    <i r="1">
      <x v="51"/>
    </i>
    <i>
      <x v="16"/>
    </i>
    <i r="1">
      <x v="54"/>
    </i>
    <i>
      <x v="20"/>
    </i>
    <i r="1">
      <x v="16"/>
    </i>
    <i>
      <x v="22"/>
    </i>
    <i r="1">
      <x v="8"/>
    </i>
    <i r="1">
      <x v="9"/>
    </i>
    <i r="1">
      <x v="24"/>
    </i>
    <i>
      <x v="27"/>
    </i>
    <i r="1">
      <x v="15"/>
    </i>
    <i>
      <x v="28"/>
    </i>
    <i r="1">
      <x v="45"/>
    </i>
    <i>
      <x v="29"/>
    </i>
    <i r="1">
      <x v="56"/>
    </i>
    <i>
      <x v="30"/>
    </i>
    <i r="1">
      <x v="44"/>
    </i>
    <i>
      <x v="32"/>
    </i>
    <i r="1">
      <x v="39"/>
    </i>
    <i>
      <x v="35"/>
    </i>
    <i r="1">
      <x v="18"/>
    </i>
    <i>
      <x v="37"/>
    </i>
    <i r="1">
      <x v="55"/>
    </i>
    <i>
      <x v="38"/>
    </i>
    <i r="1">
      <x v="62"/>
    </i>
    <i>
      <x v="39"/>
    </i>
    <i r="1">
      <x v="12"/>
    </i>
    <i>
      <x v="40"/>
    </i>
    <i r="1">
      <x v="2"/>
    </i>
    <i>
      <x v="43"/>
    </i>
    <i r="1">
      <x v="50"/>
    </i>
    <i>
      <x v="44"/>
    </i>
    <i r="1">
      <x v="14"/>
    </i>
    <i>
      <x v="46"/>
    </i>
    <i r="1">
      <x v="25"/>
    </i>
    <i>
      <x v="48"/>
    </i>
    <i r="1">
      <x v="30"/>
    </i>
    <i>
      <x v="49"/>
    </i>
    <i r="1">
      <x v="47"/>
    </i>
    <i t="grand">
      <x/>
    </i>
  </rowItems>
  <colItems count="1">
    <i/>
  </colItems>
  <pageFields count="1">
    <pageField fld="14" hier="-1"/>
  </pageFields>
  <dataFields count="1">
    <dataField name="Sum of AR_Amount" fld="15"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A83BC-AD68-8944-BDB9-D53731BBA7C0}" name="PivotTable3"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8:O207" firstHeaderRow="1" firstDataRow="1" firstDataCol="1"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axis="axisPage" multipleItemSelectionAllowed="1" showAll="0">
      <items count="19">
        <item x="4"/>
        <item x="3"/>
        <item x="5"/>
        <item x="12"/>
        <item x="13"/>
        <item x="8"/>
        <item x="0"/>
        <item x="2"/>
        <item x="7"/>
        <item x="10"/>
        <item x="14"/>
        <item x="16"/>
        <item x="1"/>
        <item x="6"/>
        <item x="9"/>
        <item x="11"/>
        <item x="15"/>
        <item x="17"/>
        <item t="default"/>
      </items>
    </pivotField>
    <pivotField showAll="0"/>
    <pivotField axis="axisRow" showAll="0">
      <items count="54">
        <item m="1" x="52"/>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x="0"/>
        <item t="default"/>
      </items>
    </pivotField>
    <pivotField axis="axisRow" showAll="0">
      <items count="65">
        <item m="1" x="63"/>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x="0"/>
        <item t="default"/>
      </items>
    </pivotField>
    <pivotField showAll="0"/>
    <pivotField numFmtId="44" showAll="0"/>
    <pivotField showAll="0"/>
    <pivotField numFmtId="167" showAll="0"/>
    <pivotField showAll="0"/>
    <pivotField showAll="0"/>
  </pivotFields>
  <rowFields count="2">
    <field x="10"/>
    <field x="11"/>
  </rowFields>
  <rowItems count="119">
    <i>
      <x v="1"/>
    </i>
    <i r="1">
      <x v="5"/>
    </i>
    <i r="1">
      <x v="43"/>
    </i>
    <i r="1">
      <x v="60"/>
    </i>
    <i>
      <x v="2"/>
    </i>
    <i r="1">
      <x v="21"/>
    </i>
    <i r="1">
      <x v="35"/>
    </i>
    <i>
      <x v="3"/>
    </i>
    <i r="1">
      <x v="7"/>
    </i>
    <i>
      <x v="4"/>
    </i>
    <i r="1">
      <x v="52"/>
    </i>
    <i>
      <x v="5"/>
    </i>
    <i r="1">
      <x v="41"/>
    </i>
    <i>
      <x v="6"/>
    </i>
    <i r="1">
      <x v="11"/>
    </i>
    <i>
      <x v="7"/>
    </i>
    <i r="1">
      <x v="27"/>
    </i>
    <i r="1">
      <x v="51"/>
    </i>
    <i>
      <x v="8"/>
    </i>
    <i r="1">
      <x v="1"/>
    </i>
    <i r="1">
      <x v="34"/>
    </i>
    <i>
      <x v="9"/>
    </i>
    <i r="1">
      <x v="31"/>
    </i>
    <i>
      <x v="10"/>
    </i>
    <i r="1">
      <x v="42"/>
    </i>
    <i>
      <x v="11"/>
    </i>
    <i r="1">
      <x v="20"/>
    </i>
    <i>
      <x v="12"/>
    </i>
    <i r="1">
      <x v="17"/>
    </i>
    <i>
      <x v="13"/>
    </i>
    <i r="1">
      <x v="13"/>
    </i>
    <i>
      <x v="14"/>
    </i>
    <i r="1">
      <x v="19"/>
    </i>
    <i>
      <x v="15"/>
    </i>
    <i r="1">
      <x v="6"/>
    </i>
    <i>
      <x v="16"/>
    </i>
    <i r="1">
      <x v="28"/>
    </i>
    <i r="1">
      <x v="54"/>
    </i>
    <i>
      <x v="17"/>
    </i>
    <i r="1">
      <x v="48"/>
    </i>
    <i>
      <x v="18"/>
    </i>
    <i r="1">
      <x v="33"/>
    </i>
    <i>
      <x v="19"/>
    </i>
    <i r="1">
      <x v="21"/>
    </i>
    <i r="1">
      <x v="35"/>
    </i>
    <i>
      <x v="20"/>
    </i>
    <i r="1">
      <x v="16"/>
    </i>
    <i>
      <x v="21"/>
    </i>
    <i r="1">
      <x v="23"/>
    </i>
    <i>
      <x v="22"/>
    </i>
    <i r="1">
      <x v="8"/>
    </i>
    <i r="1">
      <x v="9"/>
    </i>
    <i r="1">
      <x v="24"/>
    </i>
    <i>
      <x v="23"/>
    </i>
    <i r="1">
      <x v="40"/>
    </i>
    <i>
      <x v="24"/>
    </i>
    <i r="1">
      <x v="58"/>
    </i>
    <i>
      <x v="25"/>
    </i>
    <i r="1">
      <x v="4"/>
    </i>
    <i>
      <x v="26"/>
    </i>
    <i r="1">
      <x v="3"/>
    </i>
    <i>
      <x v="27"/>
    </i>
    <i r="1">
      <x v="15"/>
    </i>
    <i>
      <x v="28"/>
    </i>
    <i r="1">
      <x v="45"/>
    </i>
    <i>
      <x v="29"/>
    </i>
    <i r="1">
      <x v="56"/>
    </i>
    <i>
      <x v="30"/>
    </i>
    <i r="1">
      <x v="44"/>
    </i>
    <i>
      <x v="31"/>
    </i>
    <i r="1">
      <x v="46"/>
    </i>
    <i>
      <x v="32"/>
    </i>
    <i r="1">
      <x v="39"/>
    </i>
    <i>
      <x v="33"/>
    </i>
    <i r="1">
      <x v="57"/>
    </i>
    <i>
      <x v="34"/>
    </i>
    <i r="1">
      <x v="29"/>
    </i>
    <i>
      <x v="35"/>
    </i>
    <i r="1">
      <x v="18"/>
    </i>
    <i>
      <x v="36"/>
    </i>
    <i r="1">
      <x v="22"/>
    </i>
    <i r="1">
      <x v="37"/>
    </i>
    <i>
      <x v="37"/>
    </i>
    <i r="1">
      <x v="55"/>
    </i>
    <i>
      <x v="38"/>
    </i>
    <i r="1">
      <x v="62"/>
    </i>
    <i>
      <x v="39"/>
    </i>
    <i r="1">
      <x v="12"/>
    </i>
    <i>
      <x v="40"/>
    </i>
    <i r="1">
      <x v="2"/>
    </i>
    <i>
      <x v="41"/>
    </i>
    <i r="1">
      <x v="38"/>
    </i>
    <i>
      <x v="42"/>
    </i>
    <i r="1">
      <x v="32"/>
    </i>
    <i r="1">
      <x v="36"/>
    </i>
    <i r="1">
      <x v="61"/>
    </i>
    <i>
      <x v="43"/>
    </i>
    <i r="1">
      <x v="50"/>
    </i>
    <i>
      <x v="44"/>
    </i>
    <i r="1">
      <x v="14"/>
    </i>
    <i>
      <x v="45"/>
    </i>
    <i r="1">
      <x v="59"/>
    </i>
    <i>
      <x v="46"/>
    </i>
    <i r="1">
      <x v="25"/>
    </i>
    <i r="1">
      <x v="26"/>
    </i>
    <i>
      <x v="47"/>
    </i>
    <i r="1">
      <x v="10"/>
    </i>
    <i>
      <x v="48"/>
    </i>
    <i r="1">
      <x v="30"/>
    </i>
    <i>
      <x v="49"/>
    </i>
    <i r="1">
      <x v="47"/>
    </i>
    <i>
      <x v="50"/>
    </i>
    <i r="1">
      <x v="53"/>
    </i>
    <i>
      <x v="51"/>
    </i>
    <i r="1">
      <x v="49"/>
    </i>
    <i>
      <x v="52"/>
    </i>
    <i r="1">
      <x v="58"/>
    </i>
    <i r="1">
      <x v="63"/>
    </i>
    <i t="grand">
      <x/>
    </i>
  </rowItems>
  <colItems count="1">
    <i/>
  </colItems>
  <pageFields count="1">
    <pageField fld="8" hier="-1"/>
  </pageFields>
  <dataFields count="1">
    <dataField name="Sum of Amount" fld="7"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9E40EC-A853-FA45-AF11-92E828DEEE0B}" name="Pivot_Income_Category"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6:J18" firstHeaderRow="1" firstDataRow="1" firstDataCol="1"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h="1" x="1"/>
        <item x="0"/>
        <item t="default"/>
      </items>
    </pivotField>
    <pivotField axis="axisRow"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showAll="0"/>
    <pivotField showAll="0"/>
  </pivotFields>
  <rowFields count="1">
    <field x="4"/>
  </rowFields>
  <rowItems count="12">
    <i>
      <x v="3"/>
    </i>
    <i>
      <x v="4"/>
    </i>
    <i>
      <x v="5"/>
    </i>
    <i>
      <x v="6"/>
    </i>
    <i>
      <x v="7"/>
    </i>
    <i>
      <x v="8"/>
    </i>
    <i>
      <x v="10"/>
    </i>
    <i>
      <x v="11"/>
    </i>
    <i>
      <x v="15"/>
    </i>
    <i>
      <x v="16"/>
    </i>
    <i>
      <x v="17"/>
    </i>
    <i t="grand">
      <x/>
    </i>
  </rowItems>
  <colItems count="1">
    <i/>
  </colItems>
  <pageFields count="1">
    <pageField fld="3" hier="-1"/>
  </pageFields>
  <dataFields count="1">
    <dataField name="Sum of Amount" fld="7" baseField="0" baseItem="0" numFmtId="4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E05F11-022B-D042-B186-E748E559465D}" name="PivotTable1"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8:G92" firstHeaderRow="1" firstDataRow="1" firstDataCol="1"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showAll="0">
      <items count="19">
        <item x="4"/>
        <item x="3"/>
        <item x="5"/>
        <item x="12"/>
        <item x="13"/>
        <item x="8"/>
        <item x="0"/>
        <item x="2"/>
        <item x="7"/>
        <item x="10"/>
        <item x="14"/>
        <item x="16"/>
        <item x="1"/>
        <item x="6"/>
        <item x="9"/>
        <item x="11"/>
        <item x="15"/>
        <item x="17"/>
        <item t="default"/>
      </items>
    </pivotField>
    <pivotField axis="axisRow" showAll="0">
      <items count="29">
        <item x="1"/>
        <item x="5"/>
        <item x="13"/>
        <item x="6"/>
        <item x="27"/>
        <item x="2"/>
        <item x="8"/>
        <item x="16"/>
        <item x="26"/>
        <item x="25"/>
        <item x="19"/>
        <item x="23"/>
        <item x="18"/>
        <item x="14"/>
        <item x="24"/>
        <item x="4"/>
        <item x="3"/>
        <item x="17"/>
        <item x="7"/>
        <item x="12"/>
        <item x="11"/>
        <item x="22"/>
        <item x="10"/>
        <item x="21"/>
        <item x="20"/>
        <item x="9"/>
        <item x="0"/>
        <item x="15"/>
        <item t="default"/>
      </items>
    </pivotField>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axis="axisPage" multipleItemSelectionAllowed="1" showAll="0">
      <items count="3">
        <item h="1" x="0"/>
        <item x="1"/>
        <item t="default"/>
      </items>
    </pivotField>
    <pivotField dataField="1" showAll="0"/>
  </pivotFields>
  <rowFields count="1">
    <field x="9"/>
  </rowFields>
  <rowItems count="4">
    <i>
      <x v="7"/>
    </i>
    <i>
      <x v="8"/>
    </i>
    <i>
      <x v="9"/>
    </i>
    <i t="grand">
      <x/>
    </i>
  </rowItems>
  <colItems count="1">
    <i/>
  </colItems>
  <pageFields count="1">
    <pageField fld="16" hier="-1"/>
  </pageFields>
  <dataFields count="1">
    <dataField name="Sum of AP_Amount" fld="17"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8BFBDB-7F7C-B34D-9A4A-576D07C4AA4E}" name="Pivot_CashFlow"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4:O82" firstHeaderRow="1" firstDataRow="1" firstDataCol="1"/>
  <pivotFields count="18">
    <pivotField numFmtId="165" showAll="0"/>
    <pivotField axis="axisRow" showAll="0">
      <items count="8">
        <item m="1" x="6"/>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dataField="1" numFmtId="44" showAll="0"/>
    <pivotField showAll="0"/>
    <pivotField numFmtId="167" showAll="0"/>
    <pivotField showAll="0"/>
    <pivotField showAll="0"/>
  </pivotFields>
  <rowFields count="2">
    <field x="1"/>
    <field x="2"/>
  </rowFields>
  <rowItems count="78">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1"/>
    </i>
    <i t="grand">
      <x/>
    </i>
  </rowItems>
  <colItems count="1">
    <i/>
  </colItems>
  <dataFields count="1">
    <dataField name="Sum of Cash Amount" fld="13" baseField="0" baseItem="0" numFmtId="4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7D9159-DA1D-4043-BE68-ED6E3F148340}" name="Pivot_Expense_Subcategory"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5:J47" firstHeaderRow="1" firstDataRow="1" firstDataCol="1"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x="1"/>
        <item h="1" x="0"/>
        <item t="default"/>
      </items>
    </pivotField>
    <pivotField showAll="0">
      <items count="19">
        <item x="5"/>
        <item x="12"/>
        <item x="13"/>
        <item x="3"/>
        <item x="8"/>
        <item x="0"/>
        <item x="1"/>
        <item x="6"/>
        <item x="9"/>
        <item x="11"/>
        <item x="15"/>
        <item x="17"/>
        <item x="10"/>
        <item x="14"/>
        <item x="16"/>
        <item x="4"/>
        <item x="2"/>
        <item x="7"/>
        <item t="default"/>
      </items>
    </pivotField>
    <pivotField axis="axisRow"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showAll="0"/>
    <pivotField showAll="0"/>
  </pivotFields>
  <rowFields count="1">
    <field x="5"/>
  </rowFields>
  <rowItems count="22">
    <i>
      <x/>
    </i>
    <i>
      <x v="1"/>
    </i>
    <i>
      <x v="2"/>
    </i>
    <i>
      <x v="3"/>
    </i>
    <i>
      <x v="5"/>
    </i>
    <i>
      <x v="6"/>
    </i>
    <i>
      <x v="7"/>
    </i>
    <i>
      <x v="8"/>
    </i>
    <i>
      <x v="9"/>
    </i>
    <i>
      <x v="11"/>
    </i>
    <i>
      <x v="13"/>
    </i>
    <i>
      <x v="14"/>
    </i>
    <i>
      <x v="17"/>
    </i>
    <i>
      <x v="20"/>
    </i>
    <i>
      <x v="21"/>
    </i>
    <i>
      <x v="22"/>
    </i>
    <i>
      <x v="23"/>
    </i>
    <i>
      <x v="24"/>
    </i>
    <i>
      <x v="25"/>
    </i>
    <i>
      <x v="26"/>
    </i>
    <i>
      <x v="27"/>
    </i>
    <i t="grand">
      <x/>
    </i>
  </rowItems>
  <colItems count="1">
    <i/>
  </colItems>
  <pageFields count="1">
    <pageField fld="3" hier="-1"/>
  </pageFields>
  <dataFields count="1">
    <dataField name="Sum of Amount" fld="7" baseField="0" baseItem="0" numFmtId="44"/>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651DA6-18E7-D54C-98CC-456264876519}" name="PivotTable2"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8:K147" firstHeaderRow="1" firstDataRow="1" firstDataCol="1"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h="1" x="1"/>
        <item x="0"/>
        <item t="default"/>
      </items>
    </pivotField>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axis="axisRow" showAll="0">
      <items count="65">
        <item m="1" x="63"/>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x="0"/>
        <item t="default"/>
      </items>
    </pivotField>
    <pivotField showAll="0"/>
    <pivotField numFmtId="44" showAll="0"/>
    <pivotField showAll="0"/>
    <pivotField numFmtId="167" showAll="0"/>
    <pivotField showAll="0"/>
    <pivotField showAll="0"/>
  </pivotFields>
  <rowFields count="1">
    <field x="11"/>
  </rowFields>
  <rowItems count="59">
    <i>
      <x v="1"/>
    </i>
    <i>
      <x v="2"/>
    </i>
    <i>
      <x v="3"/>
    </i>
    <i>
      <x v="4"/>
    </i>
    <i>
      <x v="6"/>
    </i>
    <i>
      <x v="7"/>
    </i>
    <i>
      <x v="8"/>
    </i>
    <i>
      <x v="9"/>
    </i>
    <i>
      <x v="10"/>
    </i>
    <i>
      <x v="12"/>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7"/>
    </i>
    <i>
      <x v="48"/>
    </i>
    <i>
      <x v="49"/>
    </i>
    <i>
      <x v="50"/>
    </i>
    <i>
      <x v="51"/>
    </i>
    <i>
      <x v="52"/>
    </i>
    <i>
      <x v="53"/>
    </i>
    <i>
      <x v="54"/>
    </i>
    <i>
      <x v="55"/>
    </i>
    <i>
      <x v="56"/>
    </i>
    <i>
      <x v="57"/>
    </i>
    <i>
      <x v="58"/>
    </i>
    <i>
      <x v="60"/>
    </i>
    <i>
      <x v="61"/>
    </i>
    <i>
      <x v="62"/>
    </i>
    <i>
      <x v="63"/>
    </i>
    <i t="grand">
      <x/>
    </i>
  </rowItems>
  <colItems count="1">
    <i/>
  </colItems>
  <pageFields count="1">
    <pageField fld="3" hier="-1"/>
  </pageFields>
  <dataFields count="1">
    <dataField name="Sum of Amount" fld="7"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984C1E-7190-DC43-9E67-DCEA1C528012}" name="PivotTable3"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rowPageCount="2"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h="1" x="1"/>
        <item x="0"/>
        <item t="default"/>
      </items>
    </pivotField>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axis="axisPage" multipleItemSelectionAllowed="1" showAll="0">
      <items count="3">
        <item h="1" x="1"/>
        <item x="0"/>
        <item t="default"/>
      </items>
    </pivotField>
    <pivotField dataField="1" numFmtId="44" showAll="0"/>
    <pivotField showAll="0"/>
    <pivotField numFmtId="167" showAll="0"/>
    <pivotField showAll="0"/>
    <pivotField showAll="0"/>
  </pivotFields>
  <rowItems count="1">
    <i/>
  </rowItems>
  <colItems count="1">
    <i/>
  </colItems>
  <pageFields count="2">
    <pageField fld="12" hier="-1"/>
    <pageField fld="3" hier="-1"/>
  </pageFields>
  <dataFields count="1">
    <dataField name="Sum of Cash Amount" fld="13"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4AA54F-0962-B64D-A829-2E68656A661C}" name="Pivot_KPI_Expense"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x="1"/>
        <item h="1" x="0"/>
        <item t="default"/>
      </items>
    </pivotField>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showAll="0"/>
    <pivotField showAll="0"/>
  </pivotFields>
  <rowItems count="1">
    <i/>
  </rowItems>
  <colItems count="1">
    <i/>
  </colItems>
  <pageFields count="1">
    <pageField fld="3" hier="-1"/>
  </pageFields>
  <dataFields count="1">
    <dataField name="Sum of Amount" fld="7"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2BD64C-87B5-1F40-B852-C6FA841C82DA}" name="Pivot_KPI_Income"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h="1" x="1"/>
        <item x="0"/>
        <item t="default"/>
      </items>
    </pivotField>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dataField="1"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showAll="0"/>
    <pivotField showAll="0"/>
  </pivotFields>
  <rowItems count="1">
    <i/>
  </rowItems>
  <colItems count="1">
    <i/>
  </colItems>
  <pageFields count="1">
    <pageField fld="3" hier="-1"/>
  </pageFields>
  <dataFields count="1">
    <dataField name="Sum of Amount" fld="7" baseField="0" baseItem="0" numFmtId="4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099B3F-A14D-5742-AD02-994244AB7C82}" name="PivotTable6"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E25" firstHeaderRow="1" firstDataRow="1" firstDataCol="0"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showAll="0"/>
    <pivotField numFmtId="167" showAll="0"/>
    <pivotField axis="axisPage" multipleItemSelectionAllowed="1" showAll="0">
      <items count="3">
        <item h="1" x="0"/>
        <item x="1"/>
        <item t="default"/>
      </items>
    </pivotField>
    <pivotField dataField="1" showAll="0"/>
  </pivotFields>
  <rowItems count="1">
    <i/>
  </rowItems>
  <colItems count="1">
    <i/>
  </colItems>
  <pageFields count="1">
    <pageField fld="16" hier="-1"/>
  </pageFields>
  <dataFields count="1">
    <dataField name="Sum of AP_Amount" fld="17"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B0971E-3660-7948-A807-E5F76BCDFE56}" name="PivotTable5"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B25" firstHeaderRow="1" firstDataRow="1" firstDataCol="0" rowPageCount="1"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showAll="0"/>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showAll="0"/>
    <pivotField numFmtId="44" showAll="0"/>
    <pivotField axis="axisPage" multipleItemSelectionAllowed="1" showAll="0">
      <items count="3">
        <item h="1" x="0"/>
        <item x="1"/>
        <item t="default"/>
      </items>
    </pivotField>
    <pivotField dataField="1" numFmtId="167" showAll="0"/>
    <pivotField showAll="0"/>
    <pivotField showAll="0"/>
  </pivotFields>
  <rowItems count="1">
    <i/>
  </rowItems>
  <colItems count="1">
    <i/>
  </colItems>
  <pageFields count="1">
    <pageField fld="14" hier="-1"/>
  </pageFields>
  <dataFields count="1">
    <dataField name="Sum of AR_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5BA57A-0A0D-FA45-9233-B5B95AF2B05D}" name="PivotTable4" cacheId="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rowPageCount="2" colPageCount="1"/>
  <pivotFields count="18">
    <pivotField numFmtId="165" showAll="0"/>
    <pivotField showAll="0">
      <items count="8">
        <item m="1" x="6"/>
        <item x="0"/>
        <item x="1"/>
        <item x="2"/>
        <item x="3"/>
        <item x="4"/>
        <item x="5"/>
        <item t="default"/>
      </items>
    </pivotField>
    <pivotField showAll="0">
      <items count="13">
        <item x="0"/>
        <item x="1"/>
        <item x="2"/>
        <item x="3"/>
        <item x="4"/>
        <item x="5"/>
        <item x="6"/>
        <item x="7"/>
        <item x="8"/>
        <item x="9"/>
        <item x="10"/>
        <item x="11"/>
        <item t="default"/>
      </items>
    </pivotField>
    <pivotField axis="axisPage" multipleItemSelectionAllowed="1" showAll="0">
      <items count="4">
        <item h="1" x="2"/>
        <item x="1"/>
        <item h="1" x="0"/>
        <item t="default"/>
      </items>
    </pivotField>
    <pivotField showAll="0">
      <items count="19">
        <item x="5"/>
        <item x="12"/>
        <item x="13"/>
        <item x="3"/>
        <item x="8"/>
        <item x="0"/>
        <item x="1"/>
        <item x="6"/>
        <item x="9"/>
        <item x="11"/>
        <item x="15"/>
        <item x="17"/>
        <item x="10"/>
        <item x="14"/>
        <item x="16"/>
        <item x="4"/>
        <item x="2"/>
        <item x="7"/>
        <item t="default"/>
      </items>
    </pivotField>
    <pivotField showAll="0">
      <items count="29">
        <item x="1"/>
        <item x="16"/>
        <item x="26"/>
        <item x="25"/>
        <item x="8"/>
        <item x="10"/>
        <item x="5"/>
        <item x="2"/>
        <item x="23"/>
        <item x="13"/>
        <item x="4"/>
        <item x="18"/>
        <item x="17"/>
        <item x="3"/>
        <item x="12"/>
        <item x="22"/>
        <item x="24"/>
        <item x="7"/>
        <item x="0"/>
        <item x="15"/>
        <item x="19"/>
        <item x="6"/>
        <item x="27"/>
        <item x="14"/>
        <item x="11"/>
        <item x="21"/>
        <item x="20"/>
        <item x="9"/>
        <item t="default"/>
      </items>
    </pivotField>
    <pivotField showAll="0"/>
    <pivotField numFmtId="166" showAll="0"/>
    <pivotField showAll="0">
      <items count="19">
        <item x="4"/>
        <item x="3"/>
        <item x="5"/>
        <item x="12"/>
        <item x="13"/>
        <item x="8"/>
        <item x="0"/>
        <item x="2"/>
        <item x="7"/>
        <item x="10"/>
        <item x="14"/>
        <item x="16"/>
        <item x="1"/>
        <item x="6"/>
        <item x="9"/>
        <item x="11"/>
        <item x="15"/>
        <item x="17"/>
        <item t="default"/>
      </items>
    </pivotField>
    <pivotField showAll="0"/>
    <pivotField showAll="0">
      <items count="54">
        <item m="1" x="52"/>
        <item x="0"/>
        <item x="15"/>
        <item x="20"/>
        <item x="35"/>
        <item x="40"/>
        <item x="50"/>
        <item x="31"/>
        <item x="25"/>
        <item x="23"/>
        <item x="36"/>
        <item x="11"/>
        <item x="41"/>
        <item x="47"/>
        <item x="24"/>
        <item x="34"/>
        <item x="39"/>
        <item x="14"/>
        <item x="44"/>
        <item x="19"/>
        <item x="10"/>
        <item x="48"/>
        <item x="18"/>
        <item x="21"/>
        <item x="6"/>
        <item x="26"/>
        <item x="28"/>
        <item x="2"/>
        <item x="1"/>
        <item x="49"/>
        <item x="9"/>
        <item x="38"/>
        <item x="16"/>
        <item x="22"/>
        <item x="7"/>
        <item x="29"/>
        <item x="42"/>
        <item x="3"/>
        <item x="51"/>
        <item x="37"/>
        <item x="17"/>
        <item x="46"/>
        <item x="27"/>
        <item x="5"/>
        <item x="45"/>
        <item x="43"/>
        <item x="8"/>
        <item x="4"/>
        <item x="33"/>
        <item x="30"/>
        <item x="13"/>
        <item x="12"/>
        <item x="32"/>
        <item t="default"/>
      </items>
    </pivotField>
    <pivotField showAll="0">
      <items count="65">
        <item m="1" x="63"/>
        <item x="0"/>
        <item x="33"/>
        <item x="57"/>
        <item x="2"/>
        <item x="37"/>
        <item x="49"/>
        <item x="50"/>
        <item x="45"/>
        <item x="35"/>
        <item x="38"/>
        <item x="43"/>
        <item x="41"/>
        <item x="23"/>
        <item x="30"/>
        <item x="54"/>
        <item x="1"/>
        <item x="59"/>
        <item x="58"/>
        <item x="53"/>
        <item x="44"/>
        <item x="52"/>
        <item x="13"/>
        <item x="3"/>
        <item x="24"/>
        <item x="27"/>
        <item x="11"/>
        <item x="4"/>
        <item x="31"/>
        <item x="18"/>
        <item x="39"/>
        <item x="40"/>
        <item x="46"/>
        <item x="5"/>
        <item x="25"/>
        <item x="29"/>
        <item x="14"/>
        <item x="26"/>
        <item x="12"/>
        <item x="36"/>
        <item x="28"/>
        <item x="6"/>
        <item x="61"/>
        <item x="15"/>
        <item x="20"/>
        <item x="48"/>
        <item x="60"/>
        <item x="22"/>
        <item x="17"/>
        <item x="55"/>
        <item x="42"/>
        <item x="56"/>
        <item x="32"/>
        <item x="51"/>
        <item x="16"/>
        <item x="19"/>
        <item x="62"/>
        <item x="10"/>
        <item x="7"/>
        <item x="34"/>
        <item x="9"/>
        <item x="21"/>
        <item x="8"/>
        <item x="47"/>
        <item t="default"/>
      </items>
    </pivotField>
    <pivotField axis="axisPage" multipleItemSelectionAllowed="1" showAll="0">
      <items count="3">
        <item h="1" x="1"/>
        <item x="0"/>
        <item t="default"/>
      </items>
    </pivotField>
    <pivotField dataField="1" numFmtId="44" showAll="0"/>
    <pivotField showAll="0"/>
    <pivotField numFmtId="167" showAll="0"/>
    <pivotField showAll="0"/>
    <pivotField showAll="0"/>
  </pivotFields>
  <rowItems count="1">
    <i/>
  </rowItems>
  <colItems count="1">
    <i/>
  </colItems>
  <pageFields count="2">
    <pageField fld="12" hier="-1"/>
    <pageField fld="3" hier="-1"/>
  </pageFields>
  <dataFields count="1">
    <dataField name="Sum of Cash Amount" fld="13" baseField="0" baseItem="0" numFmtId="4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09753CD-D49F-4642-ABDD-72E064B0456A}" sourceName="Year">
  <pivotTables>
    <pivotTable tabId="8" name="Pivot_KPI_Income"/>
    <pivotTable tabId="8" name="Pivot_KPI_Expense"/>
    <pivotTable tabId="8" name="PivotTable3"/>
    <pivotTable tabId="8" name="PivotTable4"/>
    <pivotTable tabId="8" name="PivotTable5"/>
    <pivotTable tabId="8" name="PivotTable6"/>
    <pivotTable tabId="4" name="Pivot_AR"/>
    <pivotTable tabId="4" name="Pivot_CashFlow"/>
    <pivotTable tabId="4" name="Pivot_Expense_Subcategory"/>
    <pivotTable tabId="4" name="Pivot_Income_Category"/>
    <pivotTable tabId="4" name="Pivot_Income_Expense"/>
    <pivotTable tabId="4" name="PivotTable1"/>
    <pivotTable tabId="4" name="PivotTable2"/>
    <pivotTable tabId="4" name="PivotTable3"/>
    <pivotTable tabId="4" name="PivotTable4"/>
  </pivotTables>
  <data>
    <tabular pivotCacheId="95502187">
      <items count="7">
        <i x="0" s="1"/>
        <i x="1" s="1"/>
        <i x="2" s="1"/>
        <i x="3" s="1"/>
        <i x="4"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6D1FBD6-0794-D74A-AF2A-B14C7490306B}" sourceName="Month">
  <pivotTables>
    <pivotTable tabId="8" name="Pivot_KPI_Income"/>
    <pivotTable tabId="8" name="Pivot_KPI_Expense"/>
    <pivotTable tabId="8" name="PivotTable3"/>
    <pivotTable tabId="8" name="PivotTable4"/>
    <pivotTable tabId="8" name="PivotTable5"/>
    <pivotTable tabId="8" name="PivotTable6"/>
    <pivotTable tabId="4" name="Pivot_AR"/>
    <pivotTable tabId="4" name="Pivot_CashFlow"/>
    <pivotTable tabId="4" name="Pivot_Expense_Subcategory"/>
    <pivotTable tabId="4" name="Pivot_Income_Category"/>
    <pivotTable tabId="4" name="Pivot_Income_Expense"/>
    <pivotTable tabId="4" name="PivotTable1"/>
    <pivotTable tabId="4" name="PivotTable2"/>
    <pivotTable tabId="4" name="PivotTable3"/>
    <pivotTable tabId="4" name="PivotTable4"/>
  </pivotTables>
  <data>
    <tabular pivotCacheId="9550218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F6C11A-EAC2-C54F-A0FC-AA3C57F892F6}" sourceName="Category">
  <pivotTables>
    <pivotTable tabId="8" name="Pivot_KPI_Income"/>
    <pivotTable tabId="8" name="Pivot_KPI_Expense"/>
    <pivotTable tabId="8" name="PivotTable3"/>
    <pivotTable tabId="8" name="PivotTable4"/>
    <pivotTable tabId="8" name="PivotTable5"/>
    <pivotTable tabId="8" name="PivotTable6"/>
    <pivotTable tabId="4" name="Pivot_AR"/>
    <pivotTable tabId="4" name="Pivot_CashFlow"/>
    <pivotTable tabId="4" name="Pivot_Expense_Subcategory"/>
    <pivotTable tabId="4" name="Pivot_Income_Category"/>
    <pivotTable tabId="4" name="Pivot_Income_Expense"/>
    <pivotTable tabId="4" name="PivotTable1"/>
    <pivotTable tabId="4" name="PivotTable2"/>
    <pivotTable tabId="4" name="PivotTable3"/>
    <pivotTable tabId="4" name="PivotTable4"/>
  </pivotTables>
  <data>
    <tabular pivotCacheId="95502187">
      <items count="18">
        <i x="5" s="1"/>
        <i x="12" s="1"/>
        <i x="13" s="1"/>
        <i x="3" s="1"/>
        <i x="8" s="1"/>
        <i x="0" s="1"/>
        <i x="1" s="1"/>
        <i x="6" s="1"/>
        <i x="9" s="1"/>
        <i x="11" s="1"/>
        <i x="15" s="1"/>
        <i x="17" s="1"/>
        <i x="10" s="1"/>
        <i x="14" s="1"/>
        <i x="16" s="1"/>
        <i x="4" s="1"/>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3143E609-9897-C04C-8991-16D019DF91C2}" sourceName="Subcategory">
  <pivotTables>
    <pivotTable tabId="8" name="Pivot_KPI_Income"/>
    <pivotTable tabId="8" name="Pivot_KPI_Expense"/>
    <pivotTable tabId="8" name="PivotTable3"/>
    <pivotTable tabId="8" name="PivotTable4"/>
    <pivotTable tabId="8" name="PivotTable5"/>
    <pivotTable tabId="8" name="PivotTable6"/>
    <pivotTable tabId="4" name="Pivot_AR"/>
    <pivotTable tabId="4" name="Pivot_CashFlow"/>
    <pivotTable tabId="4" name="Pivot_Expense_Subcategory"/>
    <pivotTable tabId="4" name="Pivot_Income_Category"/>
    <pivotTable tabId="4" name="Pivot_Income_Expense"/>
    <pivotTable tabId="4" name="PivotTable1"/>
    <pivotTable tabId="4" name="PivotTable2"/>
    <pivotTable tabId="4" name="PivotTable3"/>
    <pivotTable tabId="4" name="PivotTable4"/>
  </pivotTables>
  <data>
    <tabular pivotCacheId="95502187">
      <items count="28">
        <i x="1" s="1"/>
        <i x="16" s="1"/>
        <i x="26" s="1"/>
        <i x="25" s="1"/>
        <i x="8" s="1"/>
        <i x="10" s="1"/>
        <i x="5" s="1"/>
        <i x="2" s="1"/>
        <i x="23" s="1"/>
        <i x="13" s="1"/>
        <i x="4" s="1"/>
        <i x="18" s="1"/>
        <i x="17" s="1"/>
        <i x="3" s="1"/>
        <i x="12" s="1"/>
        <i x="22" s="1"/>
        <i x="24" s="1"/>
        <i x="7" s="1"/>
        <i x="0" s="1"/>
        <i x="15" s="1"/>
        <i x="19" s="1"/>
        <i x="6" s="1"/>
        <i x="27" s="1"/>
        <i x="14" s="1"/>
        <i x="11" s="1"/>
        <i x="21" s="1"/>
        <i x="20"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C685A6FB-9618-B045-B048-23306070C749}" sourceName="Client">
  <pivotTables>
    <pivotTable tabId="8" name="Pivot_KPI_Income"/>
    <pivotTable tabId="8" name="Pivot_KPI_Expense"/>
    <pivotTable tabId="8" name="PivotTable3"/>
    <pivotTable tabId="8" name="PivotTable4"/>
    <pivotTable tabId="8" name="PivotTable5"/>
    <pivotTable tabId="8" name="PivotTable6"/>
    <pivotTable tabId="4" name="Pivot_AR"/>
    <pivotTable tabId="4" name="Pivot_CashFlow"/>
    <pivotTable tabId="4" name="Pivot_Expense_Subcategory"/>
    <pivotTable tabId="4" name="Pivot_Income_Category"/>
    <pivotTable tabId="4" name="Pivot_Income_Expense"/>
    <pivotTable tabId="4" name="PivotTable1"/>
    <pivotTable tabId="4" name="PivotTable2"/>
    <pivotTable tabId="4" name="PivotTable3"/>
    <pivotTable tabId="4" name="PivotTable4"/>
  </pivotTables>
  <data>
    <tabular pivotCacheId="95502187">
      <items count="53">
        <i x="0" s="1"/>
        <i x="15" s="1"/>
        <i x="20" s="1"/>
        <i x="35" s="1"/>
        <i x="40" s="1"/>
        <i x="50" s="1"/>
        <i x="31" s="1"/>
        <i x="25" s="1"/>
        <i x="23" s="1"/>
        <i x="36" s="1"/>
        <i x="11" s="1"/>
        <i x="41" s="1"/>
        <i x="47" s="1"/>
        <i x="24" s="1"/>
        <i x="34" s="1"/>
        <i x="39" s="1"/>
        <i x="14" s="1"/>
        <i x="44" s="1"/>
        <i x="19" s="1"/>
        <i x="10" s="1"/>
        <i x="48" s="1"/>
        <i x="18" s="1"/>
        <i x="21" s="1"/>
        <i x="6" s="1"/>
        <i x="26" s="1"/>
        <i x="28" s="1"/>
        <i x="2" s="1"/>
        <i x="1" s="1"/>
        <i x="49" s="1"/>
        <i x="9" s="1"/>
        <i x="38" s="1"/>
        <i x="16" s="1"/>
        <i x="22" s="1"/>
        <i x="7" s="1"/>
        <i x="29" s="1"/>
        <i x="42" s="1"/>
        <i x="3" s="1"/>
        <i x="51" s="1"/>
        <i x="37" s="1"/>
        <i x="17" s="1"/>
        <i x="46" s="1"/>
        <i x="27" s="1"/>
        <i x="5" s="1"/>
        <i x="45" s="1"/>
        <i x="43" s="1"/>
        <i x="8" s="1"/>
        <i x="4" s="1"/>
        <i x="33" s="1"/>
        <i x="30" s="1"/>
        <i x="13" s="1"/>
        <i x="12" s="1"/>
        <i x="32" s="1"/>
        <i x="5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hlete" xr10:uid="{3202D65C-9C4A-8942-B952-93054EE0F985}" sourceName="Athlete">
  <pivotTables>
    <pivotTable tabId="8" name="Pivot_KPI_Income"/>
    <pivotTable tabId="8" name="Pivot_KPI_Expense"/>
    <pivotTable tabId="8" name="PivotTable3"/>
    <pivotTable tabId="8" name="PivotTable4"/>
    <pivotTable tabId="8" name="PivotTable5"/>
    <pivotTable tabId="8" name="PivotTable6"/>
    <pivotTable tabId="4" name="Pivot_AR"/>
    <pivotTable tabId="4" name="Pivot_CashFlow"/>
    <pivotTable tabId="4" name="Pivot_Expense_Subcategory"/>
    <pivotTable tabId="4" name="Pivot_Income_Category"/>
    <pivotTable tabId="4" name="Pivot_Income_Expense"/>
    <pivotTable tabId="4" name="PivotTable1"/>
    <pivotTable tabId="4" name="PivotTable2"/>
    <pivotTable tabId="4" name="PivotTable3"/>
    <pivotTable tabId="4" name="PivotTable4"/>
  </pivotTables>
  <data>
    <tabular pivotCacheId="95502187">
      <items count="64">
        <i x="0" s="1"/>
        <i x="33" s="1"/>
        <i x="57" s="1"/>
        <i x="2" s="1"/>
        <i x="37" s="1"/>
        <i x="49" s="1"/>
        <i x="50" s="1"/>
        <i x="45" s="1"/>
        <i x="35" s="1"/>
        <i x="38" s="1"/>
        <i x="43" s="1"/>
        <i x="41" s="1"/>
        <i x="23" s="1"/>
        <i x="30" s="1"/>
        <i x="54" s="1"/>
        <i x="1" s="1"/>
        <i x="59" s="1"/>
        <i x="58" s="1"/>
        <i x="53" s="1"/>
        <i x="44" s="1"/>
        <i x="52" s="1"/>
        <i x="13" s="1"/>
        <i x="3" s="1"/>
        <i x="24" s="1"/>
        <i x="27" s="1"/>
        <i x="11" s="1"/>
        <i x="4" s="1"/>
        <i x="31" s="1"/>
        <i x="18" s="1"/>
        <i x="39" s="1"/>
        <i x="40" s="1"/>
        <i x="46" s="1"/>
        <i x="5" s="1"/>
        <i x="25" s="1"/>
        <i x="29" s="1"/>
        <i x="14" s="1"/>
        <i x="26" s="1"/>
        <i x="12" s="1"/>
        <i x="36" s="1"/>
        <i x="28" s="1"/>
        <i x="6" s="1"/>
        <i x="61" s="1"/>
        <i x="15" s="1"/>
        <i x="20" s="1"/>
        <i x="48" s="1"/>
        <i x="60" s="1"/>
        <i x="22" s="1"/>
        <i x="17" s="1"/>
        <i x="55" s="1"/>
        <i x="42" s="1"/>
        <i x="56" s="1"/>
        <i x="32" s="1"/>
        <i x="51" s="1"/>
        <i x="16" s="1"/>
        <i x="19" s="1"/>
        <i x="62" s="1"/>
        <i x="10" s="1"/>
        <i x="7" s="1"/>
        <i x="34" s="1"/>
        <i x="9" s="1"/>
        <i x="21" s="1"/>
        <i x="8" s="1"/>
        <i x="47" s="1"/>
        <i x="6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97CC101-B317-8E4D-A11D-E11AB305B91C}" cache="Slicer_Year" caption="Year" style="SlicerStyleLight6" rowHeight="230716"/>
  <slicer name="Month" xr10:uid="{60D3973B-AF69-0A4B-8008-6D2D6A87E7F8}" cache="Slicer_Month" caption="Month" style="SlicerStyleLight6" rowHeight="230716"/>
  <slicer name="Category" xr10:uid="{4FF889F4-3836-7941-9637-7CBAB743DE66}" cache="Slicer_Category" caption="Category" style="SlicerStyleLight6" rowHeight="230716"/>
  <slicer name="Subcategory" xr10:uid="{30EF62A5-9D9F-D04D-9398-6720DD42D6FF}" cache="Slicer_Subcategory" caption="Subcategory" style="SlicerStyleLight6" rowHeight="230716"/>
  <slicer name="Client" xr10:uid="{46CCAC51-211D-0142-A761-E920722DF1D6}" cache="Slicer_Client" caption="Client" style="SlicerStyleLight6" rowHeight="230716"/>
  <slicer name="Athlete" xr10:uid="{AA1F8096-F309-3743-8161-A37A5ADC1825}" cache="Slicer_Athlete" caption="Athlete"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0BA50-5597-0F4A-87FE-F465BE1E82F6}" name="FIN_RAW" displayName="FIN_RAW" ref="A1:N2884" totalsRowShown="0" headerRowDxfId="30" headerRowBorderDxfId="29" tableBorderDxfId="28">
  <autoFilter ref="A1:N2884" xr:uid="{7FA0BA50-5597-0F4A-87FE-F465BE1E82F6}"/>
  <sortState xmlns:xlrd2="http://schemas.microsoft.com/office/spreadsheetml/2017/richdata2" ref="A2:N2884">
    <sortCondition ref="A1:A2884"/>
  </sortState>
  <tableColumns count="14">
    <tableColumn id="1" xr3:uid="{D557AB3F-145B-E441-AED5-BB90E33CB2D9}" name="FECHA" dataDxfId="27"/>
    <tableColumn id="2" xr3:uid="{23BDFD2E-F734-9340-978E-E9EDA3735EA9}" name="Year"/>
    <tableColumn id="3" xr3:uid="{736C6B88-AC0A-B14C-912F-BCC25EAA4BB2}" name="CONCEPTO"/>
    <tableColumn id="4" xr3:uid="{EF47E4FC-F1BB-DD46-A510-CF2758EF5E43}" name="DEPORTISTA"/>
    <tableColumn id="5" xr3:uid="{56611A86-C252-A447-9A3E-835F5FD871FB}" name="CLIENTE"/>
    <tableColumn id="6" xr3:uid="{8AAADF27-DA57-644E-BE50-5F9B418B881D}" name="CUENTA (IN)"/>
    <tableColumn id="7" xr3:uid="{68FA56F6-BBF8-0741-A1F6-4357B3E0F08A}" name="CUENTA (OUT)"/>
    <tableColumn id="8" xr3:uid="{7E21B9E2-B387-9D46-BE95-62EF4C09D254}" name="VALOR (IN)"/>
    <tableColumn id="9" xr3:uid="{C75055A2-2457-474B-BF8B-875587DA08FB}" name="VALOR (OUT)"/>
    <tableColumn id="10" xr3:uid="{533C2683-A5C3-4E4E-ACA8-EE6BAA3C2F20}" name="SALDO EFECTIVO"/>
    <tableColumn id="11" xr3:uid="{91791A7B-761B-F24C-B006-12CA94B45F7C}" name="FACTURA"/>
    <tableColumn id="12" xr3:uid="{7F2016C7-6D8C-D048-ABB5-521DA834DE73}" name="OBSERVACIONES"/>
    <tableColumn id="13" xr3:uid="{C3709263-4F98-C740-99B1-8E93A925BD7B}" name="SourceFile"/>
    <tableColumn id="14" xr3:uid="{4436F4BB-1886-2941-BB78-1AE3E2BA971A}" name="DIA" dataDxfId="2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8CD733-F633-3647-BE6A-17B3A85BC708}" name="CATEGORY_MAP" displayName="CATEGORY_MAP" ref="B3:E40" totalsRowShown="0">
  <autoFilter ref="B3:E40" xr:uid="{918CD733-F633-3647-BE6A-17B3A85BC708}"/>
  <tableColumns count="4">
    <tableColumn id="1" xr3:uid="{91872357-89FC-B24C-999C-03D471F717CE}" name="CUENTA_IN"/>
    <tableColumn id="2" xr3:uid="{AD7F3A49-16E7-6942-8FEC-7A5870B2C54E}" name="Category"/>
    <tableColumn id="3" xr3:uid="{D888EB65-D555-F34D-8C68-83FC0AE228D1}" name="CUENTA_OUT"/>
    <tableColumn id="4" xr3:uid="{0582E6C9-5FA8-8F48-832E-9E72FDBF01F1}" name="Sub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7DF33E-B708-A749-BD50-DF6FE761897C}" name="FIN_DATASET" displayName="FIN_DATASET" ref="A1:R2884" totalsRowShown="0" headerRowDxfId="25" dataDxfId="24">
  <autoFilter ref="A1:R2884" xr:uid="{1B7DF33E-B708-A749-BD50-DF6FE761897C}"/>
  <sortState xmlns:xlrd2="http://schemas.microsoft.com/office/spreadsheetml/2017/richdata2" ref="A2:L2884">
    <sortCondition ref="A1:A2884"/>
  </sortState>
  <tableColumns count="18">
    <tableColumn id="1" xr3:uid="{03E118E2-E2F0-8744-800F-96FF5498ADA5}" name="Date" dataDxfId="23">
      <calculatedColumnFormula>FIN_RAW[[#This Row],[FECHA]]</calculatedColumnFormula>
    </tableColumn>
    <tableColumn id="2" xr3:uid="{45D614D3-8B12-F647-BDBA-734BA03E0577}" name="Year" dataDxfId="22">
      <calculatedColumnFormula>YEAR(FIN_DATASET[[#This Row],[Date]])</calculatedColumnFormula>
    </tableColumn>
    <tableColumn id="3" xr3:uid="{31F2E031-B0B5-5A45-9DBB-6699292DED23}" name="Month" dataDxfId="21">
      <calculatedColumnFormula>TEXT(FIN_DATASET[[#This Row],[Date]],"mmmm")</calculatedColumnFormula>
    </tableColumn>
    <tableColumn id="4" xr3:uid="{D07A8612-49AC-484D-88A5-E0BC9440DA55}" name="Type" dataDxfId="20">
      <calculatedColumnFormula>IF(FIN_RAW[[#This Row],[VALOR (IN)]]&gt;0, "Income",IF(FIN_RAW[[#This Row],[VALOR (OUT)]]&gt;0, "Expense", "Check"))</calculatedColumnFormula>
    </tableColumn>
    <tableColumn id="5" xr3:uid="{F0D5CF30-0039-A64E-9A5A-8AADB29EF34C}" name="Category" dataDxfId="19">
      <calculatedColumnFormula>_xlfn.XLOOKUP(FIN_DATASET[[#This Row],[Method]],CATEGORY_MAP[CUENTA_IN],CATEGORY_MAP[Category])</calculatedColumnFormula>
    </tableColumn>
    <tableColumn id="6" xr3:uid="{DB8D266F-70B4-3141-BAA2-10BFD214CA7E}" name="Subcategory" dataDxfId="18">
      <calculatedColumnFormula>_xlfn.XLOOKUP(FIN_DATASET[[#This Row],[Account]],CATEGORY_MAP[CUENTA_OUT],CATEGORY_MAP[Subcategory])</calculatedColumnFormula>
    </tableColumn>
    <tableColumn id="7" xr3:uid="{D24FC7B6-F8F1-2F4E-8704-BF3C972BFD2B}" name="Description" dataDxfId="17">
      <calculatedColumnFormula>IF(OR(FIN_RAW[[#This Row],[CONCEPTO]]=0,FIN_RAW[[#This Row],[CONCEPTO]]=""),"",FIN_RAW[[#This Row],[CONCEPTO]])</calculatedColumnFormula>
    </tableColumn>
    <tableColumn id="8" xr3:uid="{6D4FC73B-0694-494C-9604-949A62B86D12}" name="Amount" dataDxfId="16" dataCellStyle="Currency">
      <calculatedColumnFormula>IF(FIN_DATASET[[#This Row],[Type]]="Income", FIN_RAW[[#This Row],[VALOR (IN)]], -FIN_RAW[[#This Row],[VALOR (OUT)]])</calculatedColumnFormula>
    </tableColumn>
    <tableColumn id="9" xr3:uid="{49F83CBB-7728-2A4F-A863-7CEEF0315588}" name="Method" dataDxfId="15">
      <calculatedColumnFormula>FIN_RAW[[#This Row],[CUENTA (IN)]]</calculatedColumnFormula>
    </tableColumn>
    <tableColumn id="12" xr3:uid="{902F6B70-CCE5-584F-BDE0-909DAEDBED5B}" name="Account" dataDxfId="14">
      <calculatedColumnFormula>FIN_RAW[[#This Row],[CUENTA (OUT)]]</calculatedColumnFormula>
    </tableColumn>
    <tableColumn id="10" xr3:uid="{78A397A2-CF8E-2B43-9922-87E444FBD60B}" name="Client" dataDxfId="13">
      <calculatedColumnFormula>IF(OR(FIN_RAW[[#This Row],[CLIENTE]]=0,FIN_RAW[[#This Row],[CLIENTE]]=" "),"",FIN_RAW[[#This Row],[CLIENTE]])</calculatedColumnFormula>
    </tableColumn>
    <tableColumn id="11" xr3:uid="{364C6D54-CA3F-A54E-9E74-1F88BCACEA4C}" name="Athlete" dataDxfId="12">
      <calculatedColumnFormula>IF(OR(FIN_RAW[[#This Row],[DEPORTISTA]]=0,FIN_RAW[[#This Row],[DEPORTISTA]]=""),"",FIN_RAW[[#This Row],[DEPORTISTA]])</calculatedColumnFormula>
    </tableColumn>
    <tableColumn id="13" xr3:uid="{91CA3451-58A8-5C4A-AC1E-13EDD898AEBC}" name="Cash Flag" dataDxfId="11">
      <calculatedColumnFormula>IF(FIN_DATASET[[#This Row],[Method]]="Efectivo",1,0)</calculatedColumnFormula>
    </tableColumn>
    <tableColumn id="14" xr3:uid="{4A47AAF5-0757-0748-8CFE-BEA661AF8A25}" name="Cash Amount" dataDxfId="10" dataCellStyle="Currency">
      <calculatedColumnFormula>IF(FIN_DATASET[[#This Row],[Method]]="Efectivo",FIN_DATASET[[#This Row],[Amount]],0)</calculatedColumnFormula>
    </tableColumn>
    <tableColumn id="15" xr3:uid="{F7D7856C-47FA-4041-878E-3B8B6866D555}" name="AR_Flag" dataDxfId="9">
      <calculatedColumnFormula>IF(FIN_DATASET[[#This Row],[Method]]="CxC",1,0)</calculatedColumnFormula>
    </tableColumn>
    <tableColumn id="16" xr3:uid="{AE4868F1-8314-EA44-ACBB-A0F4CA06A54E}" name="AR_Amount" dataDxfId="8" dataCellStyle="Currency">
      <calculatedColumnFormula>IF(FIN_DATASET[[#This Row],[Method]]="CxC",FIN_DATASET[[#This Row],[Amount]],0)</calculatedColumnFormula>
    </tableColumn>
    <tableColumn id="17" xr3:uid="{DE060142-F383-3441-8D95-0FC122232B32}" name="AP_Flag" dataDxfId="7">
      <calculatedColumnFormula>IF(OR(FIN_DATASET[[#This Row],[Account]]="CxP",FIN_DATASET[[#This Row],[Account]]="CxP (Liga)",FIN_DATASET[[#This Row],[Account]]="CxP (Terceros)"),1,0)</calculatedColumnFormula>
    </tableColumn>
    <tableColumn id="18" xr3:uid="{F56D1E16-6BD8-8142-99C3-21904A4580F0}" name="AP_Amount" dataDxfId="6">
      <calculatedColumnFormula>IF(FIN_DATASET[[#This Row],[AP_Flag]]=1,FIN_DATASET[[#This Row],[Amount]],0)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95"/>
  <sheetViews>
    <sheetView workbookViewId="0">
      <selection activeCell="A2884" sqref="A2884"/>
    </sheetView>
  </sheetViews>
  <sheetFormatPr baseColWidth="10" defaultColWidth="8.83203125" defaultRowHeight="15" x14ac:dyDescent="0.2"/>
  <cols>
    <col min="1" max="1" width="17.6640625" bestFit="1" customWidth="1"/>
    <col min="2" max="2" width="9.6640625" bestFit="1" customWidth="1"/>
    <col min="3" max="3" width="42.5" bestFit="1" customWidth="1"/>
    <col min="4" max="4" width="24.33203125" bestFit="1" customWidth="1"/>
    <col min="5" max="5" width="27.1640625" bestFit="1" customWidth="1"/>
    <col min="6" max="7" width="21.83203125" bestFit="1" customWidth="1"/>
    <col min="8" max="8" width="14.5" bestFit="1" customWidth="1"/>
    <col min="9" max="9" width="16" bestFit="1" customWidth="1"/>
    <col min="10" max="10" width="18.83203125" bestFit="1" customWidth="1"/>
    <col min="11" max="11" width="13.33203125" bestFit="1" customWidth="1"/>
    <col min="12" max="12" width="59.33203125" bestFit="1" customWidth="1"/>
    <col min="13" max="13" width="27.33203125" bestFit="1" customWidth="1"/>
    <col min="14" max="14" width="17.6640625" bestFit="1" customWidth="1"/>
  </cols>
  <sheetData>
    <row r="1" spans="1:14"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
      <c r="A2" s="1">
        <v>43831</v>
      </c>
      <c r="B2">
        <v>2020</v>
      </c>
      <c r="C2" t="s">
        <v>14</v>
      </c>
      <c r="E2" t="s">
        <v>611</v>
      </c>
      <c r="F2" t="s">
        <v>658</v>
      </c>
      <c r="G2" t="s">
        <v>676</v>
      </c>
      <c r="H2">
        <v>1870000</v>
      </c>
      <c r="I2">
        <v>-1870000</v>
      </c>
      <c r="J2">
        <v>1870000</v>
      </c>
      <c r="M2" t="s">
        <v>696</v>
      </c>
      <c r="N2" s="1">
        <v>43831</v>
      </c>
    </row>
    <row r="3" spans="1:14" x14ac:dyDescent="0.2">
      <c r="A3" s="1">
        <v>43831</v>
      </c>
      <c r="B3">
        <v>2020</v>
      </c>
      <c r="E3" t="s">
        <v>611</v>
      </c>
      <c r="F3" t="s">
        <v>659</v>
      </c>
      <c r="G3" t="s">
        <v>677</v>
      </c>
      <c r="H3">
        <v>1177020</v>
      </c>
      <c r="I3">
        <v>-1177020</v>
      </c>
      <c r="J3">
        <v>1870000</v>
      </c>
      <c r="M3" t="s">
        <v>696</v>
      </c>
      <c r="N3" s="1">
        <v>43831</v>
      </c>
    </row>
    <row r="4" spans="1:14" x14ac:dyDescent="0.2">
      <c r="A4" s="1">
        <v>43831</v>
      </c>
      <c r="B4">
        <v>2020</v>
      </c>
      <c r="E4" t="s">
        <v>611</v>
      </c>
      <c r="F4" t="s">
        <v>660</v>
      </c>
      <c r="G4" t="s">
        <v>678</v>
      </c>
      <c r="H4">
        <v>415000</v>
      </c>
      <c r="I4">
        <v>-415000</v>
      </c>
      <c r="J4">
        <v>1870000</v>
      </c>
      <c r="M4" t="s">
        <v>696</v>
      </c>
      <c r="N4" s="1">
        <v>43831</v>
      </c>
    </row>
    <row r="5" spans="1:14" x14ac:dyDescent="0.2">
      <c r="A5" s="1">
        <v>43831</v>
      </c>
      <c r="B5">
        <v>2020</v>
      </c>
      <c r="C5" t="s">
        <v>15</v>
      </c>
      <c r="D5" t="s">
        <v>548</v>
      </c>
      <c r="E5" t="s">
        <v>612</v>
      </c>
      <c r="F5" t="s">
        <v>661</v>
      </c>
      <c r="G5" t="s">
        <v>676</v>
      </c>
      <c r="H5">
        <v>160000</v>
      </c>
      <c r="I5">
        <v>-160000</v>
      </c>
      <c r="J5">
        <v>1870000</v>
      </c>
      <c r="M5" t="s">
        <v>696</v>
      </c>
      <c r="N5" s="1">
        <v>43831</v>
      </c>
    </row>
    <row r="6" spans="1:14" x14ac:dyDescent="0.2">
      <c r="A6" s="1">
        <v>43832</v>
      </c>
      <c r="B6">
        <v>2020</v>
      </c>
      <c r="C6" t="s">
        <v>16</v>
      </c>
      <c r="D6" t="s">
        <v>549</v>
      </c>
      <c r="E6" t="s">
        <v>613</v>
      </c>
      <c r="F6" t="s">
        <v>662</v>
      </c>
      <c r="G6" t="s">
        <v>679</v>
      </c>
      <c r="H6">
        <v>150000</v>
      </c>
      <c r="I6">
        <v>-150000</v>
      </c>
      <c r="J6">
        <v>1870000</v>
      </c>
      <c r="M6" t="s">
        <v>696</v>
      </c>
      <c r="N6" s="1">
        <v>43832</v>
      </c>
    </row>
    <row r="7" spans="1:14" x14ac:dyDescent="0.2">
      <c r="A7" s="1">
        <v>43832</v>
      </c>
      <c r="B7">
        <v>2020</v>
      </c>
      <c r="C7" t="s">
        <v>17</v>
      </c>
      <c r="D7" t="s">
        <v>549</v>
      </c>
      <c r="E7" t="s">
        <v>613</v>
      </c>
      <c r="F7" t="s">
        <v>658</v>
      </c>
      <c r="G7" t="s">
        <v>680</v>
      </c>
      <c r="H7">
        <v>100000</v>
      </c>
      <c r="I7">
        <v>-100000</v>
      </c>
      <c r="J7">
        <v>1970000</v>
      </c>
      <c r="M7" t="s">
        <v>696</v>
      </c>
      <c r="N7" s="1">
        <v>43832</v>
      </c>
    </row>
    <row r="8" spans="1:14" x14ac:dyDescent="0.2">
      <c r="A8" s="1">
        <v>43832</v>
      </c>
      <c r="B8">
        <v>2020</v>
      </c>
      <c r="C8" t="s">
        <v>18</v>
      </c>
      <c r="D8" t="s">
        <v>548</v>
      </c>
      <c r="E8" t="s">
        <v>612</v>
      </c>
      <c r="F8" t="s">
        <v>662</v>
      </c>
      <c r="G8" t="s">
        <v>679</v>
      </c>
      <c r="H8">
        <v>20000</v>
      </c>
      <c r="I8">
        <v>-20000</v>
      </c>
      <c r="J8">
        <v>1970000</v>
      </c>
      <c r="M8" t="s">
        <v>696</v>
      </c>
      <c r="N8" s="1">
        <v>43832</v>
      </c>
    </row>
    <row r="9" spans="1:14" x14ac:dyDescent="0.2">
      <c r="A9" s="1">
        <v>43832</v>
      </c>
      <c r="B9">
        <v>2020</v>
      </c>
      <c r="C9" t="s">
        <v>17</v>
      </c>
      <c r="D9" t="s">
        <v>548</v>
      </c>
      <c r="E9" t="s">
        <v>612</v>
      </c>
      <c r="F9" t="s">
        <v>658</v>
      </c>
      <c r="G9" t="s">
        <v>680</v>
      </c>
      <c r="H9">
        <v>100000</v>
      </c>
      <c r="I9">
        <v>-100000</v>
      </c>
      <c r="J9">
        <v>2070000</v>
      </c>
      <c r="M9" t="s">
        <v>696</v>
      </c>
      <c r="N9" s="1">
        <v>43832</v>
      </c>
    </row>
    <row r="10" spans="1:14" x14ac:dyDescent="0.2">
      <c r="A10" s="1">
        <v>43832</v>
      </c>
      <c r="B10">
        <v>2020</v>
      </c>
      <c r="C10" t="s">
        <v>19</v>
      </c>
      <c r="D10" t="s">
        <v>548</v>
      </c>
      <c r="E10" t="s">
        <v>612</v>
      </c>
      <c r="F10" t="s">
        <v>658</v>
      </c>
      <c r="G10" t="s">
        <v>679</v>
      </c>
      <c r="H10">
        <v>80000</v>
      </c>
      <c r="I10">
        <v>-80000</v>
      </c>
      <c r="J10">
        <v>2150000</v>
      </c>
      <c r="M10" t="s">
        <v>696</v>
      </c>
      <c r="N10" s="1">
        <v>43832</v>
      </c>
    </row>
    <row r="11" spans="1:14" x14ac:dyDescent="0.2">
      <c r="A11" s="1">
        <v>43832</v>
      </c>
      <c r="B11">
        <v>2020</v>
      </c>
      <c r="C11" t="s">
        <v>16</v>
      </c>
      <c r="D11" t="s">
        <v>550</v>
      </c>
      <c r="E11" t="s">
        <v>614</v>
      </c>
      <c r="F11" t="s">
        <v>662</v>
      </c>
      <c r="G11" t="s">
        <v>679</v>
      </c>
      <c r="H11">
        <v>150000</v>
      </c>
      <c r="I11">
        <v>-150000</v>
      </c>
      <c r="J11">
        <v>2150000</v>
      </c>
      <c r="M11" t="s">
        <v>696</v>
      </c>
      <c r="N11" s="1">
        <v>43832</v>
      </c>
    </row>
    <row r="12" spans="1:14" x14ac:dyDescent="0.2">
      <c r="A12" s="1">
        <v>43832</v>
      </c>
      <c r="B12">
        <v>2020</v>
      </c>
      <c r="C12" t="s">
        <v>20</v>
      </c>
      <c r="D12" t="s">
        <v>551</v>
      </c>
      <c r="E12" t="s">
        <v>615</v>
      </c>
      <c r="F12" t="s">
        <v>658</v>
      </c>
      <c r="G12" t="s">
        <v>681</v>
      </c>
      <c r="H12">
        <v>-50000</v>
      </c>
      <c r="I12">
        <v>50000</v>
      </c>
      <c r="J12">
        <v>2100000</v>
      </c>
      <c r="M12" t="s">
        <v>696</v>
      </c>
      <c r="N12" s="1">
        <v>43832</v>
      </c>
    </row>
    <row r="13" spans="1:14" x14ac:dyDescent="0.2">
      <c r="A13" s="1">
        <v>43832</v>
      </c>
      <c r="B13">
        <v>2020</v>
      </c>
      <c r="C13" t="s">
        <v>17</v>
      </c>
      <c r="D13" t="s">
        <v>551</v>
      </c>
      <c r="E13" t="s">
        <v>615</v>
      </c>
      <c r="F13" t="s">
        <v>658</v>
      </c>
      <c r="G13" t="s">
        <v>680</v>
      </c>
      <c r="H13">
        <v>100000</v>
      </c>
      <c r="I13">
        <v>-100000</v>
      </c>
      <c r="J13">
        <v>2200000</v>
      </c>
      <c r="M13" t="s">
        <v>696</v>
      </c>
      <c r="N13" s="1">
        <v>43832</v>
      </c>
    </row>
    <row r="14" spans="1:14" x14ac:dyDescent="0.2">
      <c r="A14" s="1">
        <v>43832</v>
      </c>
      <c r="B14">
        <v>2020</v>
      </c>
      <c r="C14" t="s">
        <v>19</v>
      </c>
      <c r="D14" t="s">
        <v>551</v>
      </c>
      <c r="E14" t="s">
        <v>615</v>
      </c>
      <c r="F14" t="s">
        <v>658</v>
      </c>
      <c r="G14" t="s">
        <v>679</v>
      </c>
      <c r="H14">
        <v>150000</v>
      </c>
      <c r="I14">
        <v>-150000</v>
      </c>
      <c r="J14">
        <v>2350000</v>
      </c>
      <c r="M14" t="s">
        <v>696</v>
      </c>
      <c r="N14" s="1">
        <v>43832</v>
      </c>
    </row>
    <row r="15" spans="1:14" x14ac:dyDescent="0.2">
      <c r="A15" s="1">
        <v>43832</v>
      </c>
      <c r="B15">
        <v>2020</v>
      </c>
      <c r="C15" t="s">
        <v>17</v>
      </c>
      <c r="D15" t="s">
        <v>552</v>
      </c>
      <c r="E15" t="s">
        <v>616</v>
      </c>
      <c r="F15" t="s">
        <v>658</v>
      </c>
      <c r="G15" t="s">
        <v>680</v>
      </c>
      <c r="H15">
        <v>100000</v>
      </c>
      <c r="I15">
        <v>-100000</v>
      </c>
      <c r="J15">
        <v>2450000</v>
      </c>
      <c r="M15" t="s">
        <v>696</v>
      </c>
      <c r="N15" s="1">
        <v>43832</v>
      </c>
    </row>
    <row r="16" spans="1:14" x14ac:dyDescent="0.2">
      <c r="A16" s="1">
        <v>43832</v>
      </c>
      <c r="B16">
        <v>2020</v>
      </c>
      <c r="C16" t="s">
        <v>17</v>
      </c>
      <c r="D16" t="s">
        <v>553</v>
      </c>
      <c r="E16" t="s">
        <v>617</v>
      </c>
      <c r="F16" t="s">
        <v>658</v>
      </c>
      <c r="G16" t="s">
        <v>680</v>
      </c>
      <c r="H16">
        <v>100000</v>
      </c>
      <c r="I16">
        <v>-100000</v>
      </c>
      <c r="J16">
        <v>2550000</v>
      </c>
      <c r="M16" t="s">
        <v>696</v>
      </c>
      <c r="N16" s="1">
        <v>43832</v>
      </c>
    </row>
    <row r="17" spans="1:14" x14ac:dyDescent="0.2">
      <c r="A17" s="1">
        <v>43832</v>
      </c>
      <c r="B17">
        <v>2020</v>
      </c>
      <c r="C17" t="s">
        <v>17</v>
      </c>
      <c r="D17" t="s">
        <v>554</v>
      </c>
      <c r="E17" t="s">
        <v>618</v>
      </c>
      <c r="F17" t="s">
        <v>658</v>
      </c>
      <c r="G17" t="s">
        <v>680</v>
      </c>
      <c r="H17">
        <v>100000</v>
      </c>
      <c r="I17">
        <v>-100000</v>
      </c>
      <c r="J17">
        <v>2650000</v>
      </c>
      <c r="M17" t="s">
        <v>696</v>
      </c>
      <c r="N17" s="1">
        <v>43832</v>
      </c>
    </row>
    <row r="18" spans="1:14" x14ac:dyDescent="0.2">
      <c r="A18" s="1">
        <v>43832</v>
      </c>
      <c r="B18">
        <v>2020</v>
      </c>
      <c r="C18" t="s">
        <v>19</v>
      </c>
      <c r="D18" t="s">
        <v>554</v>
      </c>
      <c r="E18" t="s">
        <v>618</v>
      </c>
      <c r="F18" t="s">
        <v>658</v>
      </c>
      <c r="G18" t="s">
        <v>679</v>
      </c>
      <c r="H18">
        <v>100000</v>
      </c>
      <c r="I18">
        <v>-100000</v>
      </c>
      <c r="J18">
        <v>2750000</v>
      </c>
      <c r="M18" t="s">
        <v>696</v>
      </c>
      <c r="N18" s="1">
        <v>43832</v>
      </c>
    </row>
    <row r="19" spans="1:14" x14ac:dyDescent="0.2">
      <c r="A19" s="1">
        <v>43832</v>
      </c>
      <c r="B19">
        <v>2020</v>
      </c>
      <c r="C19" t="s">
        <v>16</v>
      </c>
      <c r="D19" t="s">
        <v>555</v>
      </c>
      <c r="E19" t="s">
        <v>616</v>
      </c>
      <c r="F19" t="s">
        <v>662</v>
      </c>
      <c r="G19" t="s">
        <v>679</v>
      </c>
      <c r="H19">
        <v>150000</v>
      </c>
      <c r="I19">
        <v>-150000</v>
      </c>
      <c r="J19">
        <v>2750000</v>
      </c>
      <c r="M19" t="s">
        <v>696</v>
      </c>
      <c r="N19" s="1">
        <v>43832</v>
      </c>
    </row>
    <row r="20" spans="1:14" x14ac:dyDescent="0.2">
      <c r="A20" s="1">
        <v>43832</v>
      </c>
      <c r="B20">
        <v>2020</v>
      </c>
      <c r="C20" t="s">
        <v>17</v>
      </c>
      <c r="D20" t="s">
        <v>555</v>
      </c>
      <c r="E20" t="s">
        <v>616</v>
      </c>
      <c r="F20" t="s">
        <v>658</v>
      </c>
      <c r="G20" t="s">
        <v>680</v>
      </c>
      <c r="H20">
        <v>100000</v>
      </c>
      <c r="I20">
        <v>-100000</v>
      </c>
      <c r="J20">
        <v>2850000</v>
      </c>
      <c r="M20" t="s">
        <v>696</v>
      </c>
      <c r="N20" s="1">
        <v>43832</v>
      </c>
    </row>
    <row r="21" spans="1:14" x14ac:dyDescent="0.2">
      <c r="A21" s="1">
        <v>43832</v>
      </c>
      <c r="B21">
        <v>2020</v>
      </c>
      <c r="C21" t="s">
        <v>17</v>
      </c>
      <c r="D21" t="s">
        <v>550</v>
      </c>
      <c r="E21" t="s">
        <v>614</v>
      </c>
      <c r="F21" t="s">
        <v>658</v>
      </c>
      <c r="G21" t="s">
        <v>680</v>
      </c>
      <c r="H21">
        <v>100000</v>
      </c>
      <c r="I21">
        <v>-100000</v>
      </c>
      <c r="J21">
        <v>2950000</v>
      </c>
      <c r="M21" t="s">
        <v>696</v>
      </c>
      <c r="N21" s="1">
        <v>43832</v>
      </c>
    </row>
    <row r="22" spans="1:14" x14ac:dyDescent="0.2">
      <c r="A22" s="1">
        <v>43832</v>
      </c>
      <c r="B22">
        <v>2020</v>
      </c>
      <c r="C22" t="s">
        <v>21</v>
      </c>
      <c r="E22" t="s">
        <v>611</v>
      </c>
      <c r="F22" t="s">
        <v>658</v>
      </c>
      <c r="G22" t="s">
        <v>682</v>
      </c>
      <c r="H22">
        <v>-878000</v>
      </c>
      <c r="I22">
        <v>878000</v>
      </c>
      <c r="J22">
        <v>2072000</v>
      </c>
      <c r="M22" t="s">
        <v>696</v>
      </c>
      <c r="N22" s="1">
        <v>43832</v>
      </c>
    </row>
    <row r="23" spans="1:14" x14ac:dyDescent="0.2">
      <c r="A23" s="1">
        <v>43861</v>
      </c>
      <c r="B23">
        <v>2020</v>
      </c>
      <c r="C23" t="s">
        <v>22</v>
      </c>
      <c r="D23" t="s">
        <v>556</v>
      </c>
      <c r="E23" t="s">
        <v>556</v>
      </c>
      <c r="F23" t="s">
        <v>658</v>
      </c>
      <c r="G23" t="s">
        <v>683</v>
      </c>
      <c r="H23">
        <v>-300000</v>
      </c>
      <c r="I23">
        <v>300000</v>
      </c>
      <c r="J23">
        <v>1772000</v>
      </c>
      <c r="M23" t="s">
        <v>696</v>
      </c>
      <c r="N23" s="1">
        <v>43861</v>
      </c>
    </row>
    <row r="24" spans="1:14" x14ac:dyDescent="0.2">
      <c r="A24" s="1">
        <v>43862</v>
      </c>
      <c r="B24">
        <v>2020</v>
      </c>
      <c r="C24" t="s">
        <v>23</v>
      </c>
      <c r="D24" t="s">
        <v>549</v>
      </c>
      <c r="E24" t="s">
        <v>613</v>
      </c>
      <c r="F24" t="s">
        <v>662</v>
      </c>
      <c r="G24" t="s">
        <v>679</v>
      </c>
      <c r="H24">
        <v>150000</v>
      </c>
      <c r="I24">
        <v>-150000</v>
      </c>
      <c r="J24">
        <v>1772000</v>
      </c>
      <c r="M24" t="s">
        <v>696</v>
      </c>
      <c r="N24" s="1">
        <v>43862</v>
      </c>
    </row>
    <row r="25" spans="1:14" x14ac:dyDescent="0.2">
      <c r="A25" s="1">
        <v>43862</v>
      </c>
      <c r="B25">
        <v>2020</v>
      </c>
      <c r="C25" t="s">
        <v>24</v>
      </c>
      <c r="D25" t="s">
        <v>548</v>
      </c>
      <c r="E25" t="s">
        <v>612</v>
      </c>
      <c r="F25" t="s">
        <v>658</v>
      </c>
      <c r="G25" t="s">
        <v>679</v>
      </c>
      <c r="H25">
        <v>20000</v>
      </c>
      <c r="I25">
        <v>-20000</v>
      </c>
      <c r="J25">
        <v>1792000</v>
      </c>
      <c r="M25" t="s">
        <v>696</v>
      </c>
      <c r="N25" s="1">
        <v>43862</v>
      </c>
    </row>
    <row r="26" spans="1:14" x14ac:dyDescent="0.2">
      <c r="A26" s="1">
        <v>43862</v>
      </c>
      <c r="B26">
        <v>2020</v>
      </c>
      <c r="C26" t="s">
        <v>25</v>
      </c>
      <c r="D26" t="s">
        <v>548</v>
      </c>
      <c r="E26" t="s">
        <v>612</v>
      </c>
      <c r="F26" t="s">
        <v>662</v>
      </c>
      <c r="G26" t="s">
        <v>679</v>
      </c>
      <c r="H26">
        <v>20000</v>
      </c>
      <c r="I26">
        <v>-20000</v>
      </c>
      <c r="J26">
        <v>1792000</v>
      </c>
      <c r="M26" t="s">
        <v>696</v>
      </c>
      <c r="N26" s="1">
        <v>43862</v>
      </c>
    </row>
    <row r="27" spans="1:14" x14ac:dyDescent="0.2">
      <c r="A27" s="1">
        <v>43862</v>
      </c>
      <c r="B27">
        <v>2020</v>
      </c>
      <c r="C27" t="s">
        <v>26</v>
      </c>
      <c r="D27" t="s">
        <v>557</v>
      </c>
      <c r="E27" t="s">
        <v>612</v>
      </c>
      <c r="F27" t="s">
        <v>658</v>
      </c>
      <c r="G27" t="s">
        <v>679</v>
      </c>
      <c r="H27">
        <v>60000</v>
      </c>
      <c r="I27">
        <v>-60000</v>
      </c>
      <c r="J27">
        <v>1852000</v>
      </c>
      <c r="M27" t="s">
        <v>696</v>
      </c>
      <c r="N27" s="1">
        <v>43862</v>
      </c>
    </row>
    <row r="28" spans="1:14" x14ac:dyDescent="0.2">
      <c r="A28" s="1">
        <v>43862</v>
      </c>
      <c r="B28">
        <v>2020</v>
      </c>
      <c r="C28" t="s">
        <v>27</v>
      </c>
      <c r="D28" t="s">
        <v>548</v>
      </c>
      <c r="E28" t="s">
        <v>612</v>
      </c>
      <c r="F28" t="s">
        <v>658</v>
      </c>
      <c r="G28" t="s">
        <v>661</v>
      </c>
      <c r="H28">
        <v>160000</v>
      </c>
      <c r="I28">
        <v>-160000</v>
      </c>
      <c r="J28">
        <v>2012000</v>
      </c>
      <c r="M28" t="s">
        <v>696</v>
      </c>
      <c r="N28" s="1">
        <v>43862</v>
      </c>
    </row>
    <row r="29" spans="1:14" x14ac:dyDescent="0.2">
      <c r="A29" s="1">
        <v>43862</v>
      </c>
      <c r="B29">
        <v>2020</v>
      </c>
      <c r="C29" t="s">
        <v>23</v>
      </c>
      <c r="D29" t="s">
        <v>550</v>
      </c>
      <c r="E29" t="s">
        <v>614</v>
      </c>
      <c r="F29" t="s">
        <v>662</v>
      </c>
      <c r="G29" t="s">
        <v>679</v>
      </c>
      <c r="H29">
        <v>150000</v>
      </c>
      <c r="I29">
        <v>-150000</v>
      </c>
      <c r="J29">
        <v>2012000</v>
      </c>
      <c r="M29" t="s">
        <v>696</v>
      </c>
      <c r="N29" s="1">
        <v>43862</v>
      </c>
    </row>
    <row r="30" spans="1:14" x14ac:dyDescent="0.2">
      <c r="A30" s="1">
        <v>43862</v>
      </c>
      <c r="B30">
        <v>2020</v>
      </c>
      <c r="C30" t="s">
        <v>26</v>
      </c>
      <c r="D30" t="s">
        <v>551</v>
      </c>
      <c r="E30" t="s">
        <v>615</v>
      </c>
      <c r="F30" t="s">
        <v>658</v>
      </c>
      <c r="G30" t="s">
        <v>679</v>
      </c>
      <c r="H30">
        <v>150000</v>
      </c>
      <c r="I30">
        <v>-150000</v>
      </c>
      <c r="J30">
        <v>2162000</v>
      </c>
      <c r="M30" t="s">
        <v>696</v>
      </c>
      <c r="N30" s="1">
        <v>43862</v>
      </c>
    </row>
    <row r="31" spans="1:14" x14ac:dyDescent="0.2">
      <c r="A31" s="1">
        <v>43862</v>
      </c>
      <c r="B31">
        <v>2020</v>
      </c>
      <c r="C31" t="s">
        <v>25</v>
      </c>
      <c r="D31" t="s">
        <v>552</v>
      </c>
      <c r="E31" t="s">
        <v>616</v>
      </c>
      <c r="F31" t="s">
        <v>662</v>
      </c>
      <c r="G31" t="s">
        <v>679</v>
      </c>
      <c r="H31">
        <v>20000</v>
      </c>
      <c r="I31">
        <v>-20000</v>
      </c>
      <c r="J31">
        <v>2162000</v>
      </c>
      <c r="M31" t="s">
        <v>696</v>
      </c>
      <c r="N31" s="1">
        <v>43862</v>
      </c>
    </row>
    <row r="32" spans="1:14" x14ac:dyDescent="0.2">
      <c r="A32" s="1">
        <v>43862</v>
      </c>
      <c r="B32">
        <v>2020</v>
      </c>
      <c r="C32" t="s">
        <v>26</v>
      </c>
      <c r="D32" t="s">
        <v>552</v>
      </c>
      <c r="E32" t="s">
        <v>616</v>
      </c>
      <c r="F32" t="s">
        <v>658</v>
      </c>
      <c r="G32" t="s">
        <v>679</v>
      </c>
      <c r="H32">
        <v>80000</v>
      </c>
      <c r="I32">
        <v>-80000</v>
      </c>
      <c r="J32">
        <v>2242000</v>
      </c>
      <c r="M32" t="s">
        <v>696</v>
      </c>
      <c r="N32" s="1">
        <v>43862</v>
      </c>
    </row>
    <row r="33" spans="1:14" x14ac:dyDescent="0.2">
      <c r="A33" s="1">
        <v>43862</v>
      </c>
      <c r="B33">
        <v>2020</v>
      </c>
      <c r="C33" t="s">
        <v>26</v>
      </c>
      <c r="D33" t="s">
        <v>553</v>
      </c>
      <c r="E33" t="s">
        <v>617</v>
      </c>
      <c r="F33" t="s">
        <v>658</v>
      </c>
      <c r="G33" t="s">
        <v>679</v>
      </c>
      <c r="H33">
        <v>100000</v>
      </c>
      <c r="I33">
        <v>-100000</v>
      </c>
      <c r="J33">
        <v>2342000</v>
      </c>
      <c r="M33" t="s">
        <v>696</v>
      </c>
      <c r="N33" s="1">
        <v>43862</v>
      </c>
    </row>
    <row r="34" spans="1:14" x14ac:dyDescent="0.2">
      <c r="A34" s="1">
        <v>43862</v>
      </c>
      <c r="B34">
        <v>2020</v>
      </c>
      <c r="C34" t="s">
        <v>26</v>
      </c>
      <c r="D34" t="s">
        <v>554</v>
      </c>
      <c r="E34" t="s">
        <v>618</v>
      </c>
      <c r="F34" t="s">
        <v>658</v>
      </c>
      <c r="G34" t="s">
        <v>679</v>
      </c>
      <c r="H34">
        <v>100000</v>
      </c>
      <c r="I34">
        <v>-100000</v>
      </c>
      <c r="J34">
        <v>2442000</v>
      </c>
      <c r="M34" t="s">
        <v>696</v>
      </c>
      <c r="N34" s="1">
        <v>43862</v>
      </c>
    </row>
    <row r="35" spans="1:14" x14ac:dyDescent="0.2">
      <c r="A35" s="1">
        <v>43862</v>
      </c>
      <c r="B35">
        <v>2020</v>
      </c>
      <c r="C35" t="s">
        <v>23</v>
      </c>
      <c r="D35" t="s">
        <v>555</v>
      </c>
      <c r="E35" t="s">
        <v>616</v>
      </c>
      <c r="F35" t="s">
        <v>662</v>
      </c>
      <c r="G35" t="s">
        <v>679</v>
      </c>
      <c r="H35">
        <v>150000</v>
      </c>
      <c r="I35">
        <v>-150000</v>
      </c>
      <c r="J35">
        <v>2442000</v>
      </c>
      <c r="M35" t="s">
        <v>696</v>
      </c>
      <c r="N35" s="1">
        <v>43862</v>
      </c>
    </row>
    <row r="36" spans="1:14" x14ac:dyDescent="0.2">
      <c r="A36" s="1">
        <v>43862</v>
      </c>
      <c r="B36">
        <v>2020</v>
      </c>
      <c r="C36" t="s">
        <v>28</v>
      </c>
      <c r="E36" t="s">
        <v>611</v>
      </c>
      <c r="F36" t="s">
        <v>658</v>
      </c>
      <c r="G36" t="s">
        <v>665</v>
      </c>
      <c r="H36">
        <v>-500000</v>
      </c>
      <c r="I36">
        <v>500000</v>
      </c>
      <c r="J36">
        <v>1942000</v>
      </c>
      <c r="M36" t="s">
        <v>696</v>
      </c>
      <c r="N36" s="1">
        <v>43862</v>
      </c>
    </row>
    <row r="37" spans="1:14" x14ac:dyDescent="0.2">
      <c r="A37" s="1">
        <v>43862</v>
      </c>
      <c r="B37">
        <v>2020</v>
      </c>
      <c r="C37" t="s">
        <v>29</v>
      </c>
      <c r="E37" t="s">
        <v>611</v>
      </c>
      <c r="F37" t="s">
        <v>658</v>
      </c>
      <c r="G37" t="s">
        <v>684</v>
      </c>
      <c r="H37">
        <v>-135000</v>
      </c>
      <c r="I37">
        <v>135000</v>
      </c>
      <c r="J37">
        <v>1807000</v>
      </c>
      <c r="M37" t="s">
        <v>696</v>
      </c>
      <c r="N37" s="1">
        <v>43862</v>
      </c>
    </row>
    <row r="38" spans="1:14" x14ac:dyDescent="0.2">
      <c r="A38" s="1">
        <v>43862</v>
      </c>
      <c r="B38">
        <v>2020</v>
      </c>
      <c r="C38" t="s">
        <v>30</v>
      </c>
      <c r="E38" t="s">
        <v>611</v>
      </c>
      <c r="F38" t="s">
        <v>658</v>
      </c>
      <c r="G38" t="s">
        <v>685</v>
      </c>
      <c r="H38">
        <v>-60000</v>
      </c>
      <c r="I38">
        <v>60000</v>
      </c>
      <c r="J38">
        <v>1747000</v>
      </c>
      <c r="M38" t="s">
        <v>696</v>
      </c>
      <c r="N38" s="1">
        <v>43862</v>
      </c>
    </row>
    <row r="39" spans="1:14" x14ac:dyDescent="0.2">
      <c r="A39" s="1">
        <v>43862</v>
      </c>
      <c r="B39">
        <v>2020</v>
      </c>
      <c r="C39" t="s">
        <v>31</v>
      </c>
      <c r="E39" t="s">
        <v>611</v>
      </c>
      <c r="F39" t="s">
        <v>658</v>
      </c>
      <c r="G39" t="s">
        <v>685</v>
      </c>
      <c r="H39">
        <v>-23000</v>
      </c>
      <c r="I39">
        <v>23000</v>
      </c>
      <c r="J39">
        <v>1724000</v>
      </c>
      <c r="M39" t="s">
        <v>696</v>
      </c>
      <c r="N39" s="1">
        <v>43862</v>
      </c>
    </row>
    <row r="40" spans="1:14" x14ac:dyDescent="0.2">
      <c r="A40" s="1">
        <v>43862</v>
      </c>
      <c r="B40">
        <v>2020</v>
      </c>
      <c r="C40" t="s">
        <v>32</v>
      </c>
      <c r="E40" t="s">
        <v>611</v>
      </c>
      <c r="F40" t="s">
        <v>658</v>
      </c>
      <c r="G40" t="s">
        <v>686</v>
      </c>
      <c r="H40">
        <v>-37000</v>
      </c>
      <c r="I40">
        <v>37000</v>
      </c>
      <c r="J40">
        <v>1687000</v>
      </c>
      <c r="M40" t="s">
        <v>696</v>
      </c>
      <c r="N40" s="1">
        <v>43862</v>
      </c>
    </row>
    <row r="41" spans="1:14" x14ac:dyDescent="0.2">
      <c r="A41" s="1">
        <v>43862</v>
      </c>
      <c r="B41">
        <v>2020</v>
      </c>
      <c r="C41" t="s">
        <v>33</v>
      </c>
      <c r="E41" t="s">
        <v>611</v>
      </c>
      <c r="F41" t="s">
        <v>658</v>
      </c>
      <c r="G41" t="s">
        <v>686</v>
      </c>
      <c r="H41">
        <v>-16500</v>
      </c>
      <c r="I41">
        <v>16500</v>
      </c>
      <c r="J41">
        <v>1670500</v>
      </c>
      <c r="M41" t="s">
        <v>696</v>
      </c>
      <c r="N41" s="1">
        <v>43862</v>
      </c>
    </row>
    <row r="42" spans="1:14" x14ac:dyDescent="0.2">
      <c r="A42" s="1">
        <v>43890</v>
      </c>
      <c r="B42">
        <v>2020</v>
      </c>
      <c r="C42" t="s">
        <v>34</v>
      </c>
      <c r="D42" t="s">
        <v>556</v>
      </c>
      <c r="E42" t="s">
        <v>556</v>
      </c>
      <c r="F42" t="s">
        <v>658</v>
      </c>
      <c r="G42" t="s">
        <v>683</v>
      </c>
      <c r="H42">
        <v>-300000</v>
      </c>
      <c r="I42">
        <v>300000</v>
      </c>
      <c r="J42">
        <v>1370500</v>
      </c>
      <c r="M42" t="s">
        <v>696</v>
      </c>
      <c r="N42" s="1">
        <v>43890</v>
      </c>
    </row>
    <row r="43" spans="1:14" x14ac:dyDescent="0.2">
      <c r="A43" s="1">
        <v>43891</v>
      </c>
      <c r="B43">
        <v>2020</v>
      </c>
      <c r="C43" t="s">
        <v>35</v>
      </c>
      <c r="E43" t="s">
        <v>611</v>
      </c>
      <c r="F43" t="s">
        <v>658</v>
      </c>
      <c r="G43" t="s">
        <v>681</v>
      </c>
      <c r="H43">
        <v>-345000</v>
      </c>
      <c r="I43">
        <v>345000</v>
      </c>
      <c r="J43">
        <v>1025500</v>
      </c>
      <c r="M43" t="s">
        <v>696</v>
      </c>
      <c r="N43" s="1">
        <v>43891</v>
      </c>
    </row>
    <row r="44" spans="1:14" x14ac:dyDescent="0.2">
      <c r="A44" s="1">
        <v>43892</v>
      </c>
      <c r="B44">
        <v>2020</v>
      </c>
      <c r="C44" t="s">
        <v>36</v>
      </c>
      <c r="D44" t="s">
        <v>549</v>
      </c>
      <c r="E44" t="s">
        <v>613</v>
      </c>
      <c r="F44" t="s">
        <v>662</v>
      </c>
      <c r="G44" t="s">
        <v>679</v>
      </c>
      <c r="H44">
        <v>75000</v>
      </c>
      <c r="I44">
        <v>-75000</v>
      </c>
      <c r="J44">
        <v>1025500</v>
      </c>
      <c r="L44" t="s">
        <v>693</v>
      </c>
      <c r="M44" t="s">
        <v>696</v>
      </c>
      <c r="N44" s="1">
        <v>43892</v>
      </c>
    </row>
    <row r="45" spans="1:14" x14ac:dyDescent="0.2">
      <c r="A45" s="1">
        <v>43892</v>
      </c>
      <c r="B45">
        <v>2020</v>
      </c>
      <c r="C45" t="s">
        <v>37</v>
      </c>
      <c r="D45" t="s">
        <v>548</v>
      </c>
      <c r="E45" t="s">
        <v>612</v>
      </c>
      <c r="F45" t="s">
        <v>662</v>
      </c>
      <c r="G45" t="s">
        <v>679</v>
      </c>
      <c r="H45">
        <v>10000</v>
      </c>
      <c r="I45">
        <v>-10000</v>
      </c>
      <c r="J45">
        <v>1025500</v>
      </c>
      <c r="L45" t="s">
        <v>693</v>
      </c>
      <c r="M45" t="s">
        <v>696</v>
      </c>
      <c r="N45" s="1">
        <v>43892</v>
      </c>
    </row>
    <row r="46" spans="1:14" x14ac:dyDescent="0.2">
      <c r="A46" s="1">
        <v>43892</v>
      </c>
      <c r="B46">
        <v>2020</v>
      </c>
      <c r="C46" t="s">
        <v>38</v>
      </c>
      <c r="D46" t="s">
        <v>548</v>
      </c>
      <c r="E46" t="s">
        <v>612</v>
      </c>
      <c r="F46" t="s">
        <v>658</v>
      </c>
      <c r="G46" t="s">
        <v>679</v>
      </c>
      <c r="H46">
        <v>40000</v>
      </c>
      <c r="I46">
        <v>-40000</v>
      </c>
      <c r="J46">
        <v>1065500</v>
      </c>
      <c r="L46" t="s">
        <v>693</v>
      </c>
      <c r="M46" t="s">
        <v>696</v>
      </c>
      <c r="N46" s="1">
        <v>43892</v>
      </c>
    </row>
    <row r="47" spans="1:14" x14ac:dyDescent="0.2">
      <c r="A47" s="1">
        <v>43892</v>
      </c>
      <c r="B47">
        <v>2020</v>
      </c>
      <c r="C47" t="s">
        <v>36</v>
      </c>
      <c r="D47" t="s">
        <v>550</v>
      </c>
      <c r="E47" t="s">
        <v>614</v>
      </c>
      <c r="F47" t="s">
        <v>662</v>
      </c>
      <c r="G47" t="s">
        <v>679</v>
      </c>
      <c r="H47">
        <v>75000</v>
      </c>
      <c r="I47">
        <v>-75000</v>
      </c>
      <c r="J47">
        <v>1065500</v>
      </c>
      <c r="L47" t="s">
        <v>693</v>
      </c>
      <c r="M47" t="s">
        <v>696</v>
      </c>
      <c r="N47" s="1">
        <v>43892</v>
      </c>
    </row>
    <row r="48" spans="1:14" x14ac:dyDescent="0.2">
      <c r="A48" s="1">
        <v>43892</v>
      </c>
      <c r="B48">
        <v>2020</v>
      </c>
      <c r="C48" t="s">
        <v>38</v>
      </c>
      <c r="D48" t="s">
        <v>551</v>
      </c>
      <c r="E48" t="s">
        <v>615</v>
      </c>
      <c r="F48" t="s">
        <v>658</v>
      </c>
      <c r="G48" t="s">
        <v>679</v>
      </c>
      <c r="H48">
        <v>75000</v>
      </c>
      <c r="I48">
        <v>-75000</v>
      </c>
      <c r="J48">
        <v>1140500</v>
      </c>
      <c r="L48" t="s">
        <v>693</v>
      </c>
      <c r="M48" t="s">
        <v>696</v>
      </c>
      <c r="N48" s="1">
        <v>43892</v>
      </c>
    </row>
    <row r="49" spans="1:14" x14ac:dyDescent="0.2">
      <c r="A49" s="1">
        <v>43892</v>
      </c>
      <c r="B49">
        <v>2020</v>
      </c>
      <c r="C49" t="s">
        <v>37</v>
      </c>
      <c r="D49" t="s">
        <v>552</v>
      </c>
      <c r="E49" t="s">
        <v>616</v>
      </c>
      <c r="F49" t="s">
        <v>662</v>
      </c>
      <c r="G49" t="s">
        <v>679</v>
      </c>
      <c r="H49">
        <v>10000</v>
      </c>
      <c r="I49">
        <v>-10000</v>
      </c>
      <c r="J49">
        <v>1140500</v>
      </c>
      <c r="L49" t="s">
        <v>693</v>
      </c>
      <c r="M49" t="s">
        <v>696</v>
      </c>
      <c r="N49" s="1">
        <v>43892</v>
      </c>
    </row>
    <row r="50" spans="1:14" x14ac:dyDescent="0.2">
      <c r="A50" s="1">
        <v>43892</v>
      </c>
      <c r="B50">
        <v>2020</v>
      </c>
      <c r="C50" t="s">
        <v>38</v>
      </c>
      <c r="D50" t="s">
        <v>552</v>
      </c>
      <c r="E50" t="s">
        <v>616</v>
      </c>
      <c r="F50" t="s">
        <v>658</v>
      </c>
      <c r="G50" t="s">
        <v>679</v>
      </c>
      <c r="H50">
        <v>40000</v>
      </c>
      <c r="I50">
        <v>-40000</v>
      </c>
      <c r="J50">
        <v>1180500</v>
      </c>
      <c r="L50" t="s">
        <v>693</v>
      </c>
      <c r="M50" t="s">
        <v>696</v>
      </c>
      <c r="N50" s="1">
        <v>43892</v>
      </c>
    </row>
    <row r="51" spans="1:14" x14ac:dyDescent="0.2">
      <c r="A51" s="1">
        <v>43892</v>
      </c>
      <c r="B51">
        <v>2020</v>
      </c>
      <c r="C51" t="s">
        <v>38</v>
      </c>
      <c r="D51" t="s">
        <v>554</v>
      </c>
      <c r="E51" t="s">
        <v>618</v>
      </c>
      <c r="F51" t="s">
        <v>658</v>
      </c>
      <c r="G51" t="s">
        <v>679</v>
      </c>
      <c r="H51">
        <v>50000</v>
      </c>
      <c r="I51">
        <v>-50000</v>
      </c>
      <c r="J51">
        <v>1280500</v>
      </c>
      <c r="L51" t="s">
        <v>693</v>
      </c>
      <c r="M51" t="s">
        <v>696</v>
      </c>
      <c r="N51" s="1">
        <v>43892</v>
      </c>
    </row>
    <row r="52" spans="1:14" x14ac:dyDescent="0.2">
      <c r="A52" s="1">
        <v>43892</v>
      </c>
      <c r="B52">
        <v>2020</v>
      </c>
      <c r="C52" t="s">
        <v>36</v>
      </c>
      <c r="D52" t="s">
        <v>555</v>
      </c>
      <c r="E52" t="s">
        <v>616</v>
      </c>
      <c r="F52" t="s">
        <v>662</v>
      </c>
      <c r="G52" t="s">
        <v>679</v>
      </c>
      <c r="H52">
        <v>75000</v>
      </c>
      <c r="I52">
        <v>-75000</v>
      </c>
      <c r="J52">
        <v>1280500</v>
      </c>
      <c r="L52" t="s">
        <v>693</v>
      </c>
      <c r="M52" t="s">
        <v>696</v>
      </c>
      <c r="N52" s="1">
        <v>43892</v>
      </c>
    </row>
    <row r="53" spans="1:14" x14ac:dyDescent="0.2">
      <c r="A53" s="1">
        <v>43918</v>
      </c>
      <c r="B53">
        <v>2020</v>
      </c>
      <c r="C53" t="s">
        <v>38</v>
      </c>
      <c r="D53" t="s">
        <v>553</v>
      </c>
      <c r="E53" t="s">
        <v>617</v>
      </c>
      <c r="F53" t="s">
        <v>658</v>
      </c>
      <c r="G53" t="s">
        <v>679</v>
      </c>
      <c r="H53">
        <v>50000</v>
      </c>
      <c r="I53">
        <v>-50000</v>
      </c>
      <c r="J53">
        <v>1230500</v>
      </c>
      <c r="L53" t="s">
        <v>693</v>
      </c>
      <c r="M53" t="s">
        <v>696</v>
      </c>
      <c r="N53" s="1">
        <v>43918</v>
      </c>
    </row>
    <row r="54" spans="1:14" x14ac:dyDescent="0.2">
      <c r="A54" s="1">
        <v>43921</v>
      </c>
      <c r="B54">
        <v>2020</v>
      </c>
      <c r="C54" t="s">
        <v>39</v>
      </c>
      <c r="D54" t="s">
        <v>556</v>
      </c>
      <c r="E54" t="s">
        <v>556</v>
      </c>
      <c r="F54" t="s">
        <v>658</v>
      </c>
      <c r="G54" t="s">
        <v>683</v>
      </c>
      <c r="H54">
        <v>-200000</v>
      </c>
      <c r="I54">
        <v>200000</v>
      </c>
      <c r="J54">
        <v>1080500</v>
      </c>
      <c r="M54" t="s">
        <v>696</v>
      </c>
      <c r="N54" s="1">
        <v>43921</v>
      </c>
    </row>
    <row r="55" spans="1:14" x14ac:dyDescent="0.2">
      <c r="A55" s="1">
        <v>43921</v>
      </c>
      <c r="B55">
        <v>2020</v>
      </c>
      <c r="C55" t="s">
        <v>43</v>
      </c>
      <c r="D55" t="s">
        <v>568</v>
      </c>
      <c r="E55" t="s">
        <v>624</v>
      </c>
      <c r="F55" t="s">
        <v>658</v>
      </c>
      <c r="G55" t="s">
        <v>680</v>
      </c>
      <c r="H55">
        <v>75000</v>
      </c>
      <c r="I55">
        <v>-75000</v>
      </c>
      <c r="J55">
        <v>1620500</v>
      </c>
      <c r="L55" t="s">
        <v>695</v>
      </c>
      <c r="M55" t="s">
        <v>696</v>
      </c>
      <c r="N55" s="1">
        <v>43921</v>
      </c>
    </row>
    <row r="56" spans="1:14" x14ac:dyDescent="0.2">
      <c r="A56" s="1">
        <v>43921</v>
      </c>
      <c r="B56">
        <v>2020</v>
      </c>
      <c r="C56" t="s">
        <v>41</v>
      </c>
      <c r="D56" t="s">
        <v>568</v>
      </c>
      <c r="E56" t="s">
        <v>624</v>
      </c>
      <c r="F56" t="s">
        <v>658</v>
      </c>
      <c r="G56" t="s">
        <v>679</v>
      </c>
      <c r="H56">
        <v>30000</v>
      </c>
      <c r="I56">
        <v>-30000</v>
      </c>
      <c r="J56">
        <v>1650500</v>
      </c>
      <c r="L56" t="s">
        <v>694</v>
      </c>
      <c r="M56" t="s">
        <v>696</v>
      </c>
      <c r="N56" s="1">
        <v>43921</v>
      </c>
    </row>
    <row r="57" spans="1:14" x14ac:dyDescent="0.2">
      <c r="A57" s="1">
        <v>43922</v>
      </c>
      <c r="B57">
        <v>2020</v>
      </c>
      <c r="C57" t="s">
        <v>40</v>
      </c>
      <c r="D57" t="s">
        <v>549</v>
      </c>
      <c r="E57" t="s">
        <v>613</v>
      </c>
      <c r="F57" t="s">
        <v>662</v>
      </c>
      <c r="G57" t="s">
        <v>679</v>
      </c>
      <c r="H57">
        <v>30000</v>
      </c>
      <c r="I57">
        <v>-30000</v>
      </c>
      <c r="J57">
        <v>1080500</v>
      </c>
      <c r="L57" t="s">
        <v>694</v>
      </c>
      <c r="M57" t="s">
        <v>696</v>
      </c>
      <c r="N57" s="1">
        <v>43922</v>
      </c>
    </row>
    <row r="58" spans="1:14" x14ac:dyDescent="0.2">
      <c r="A58" s="1">
        <v>43922</v>
      </c>
      <c r="B58">
        <v>2020</v>
      </c>
      <c r="C58" t="s">
        <v>41</v>
      </c>
      <c r="D58" t="s">
        <v>548</v>
      </c>
      <c r="E58" t="s">
        <v>612</v>
      </c>
      <c r="F58" t="s">
        <v>658</v>
      </c>
      <c r="G58" t="s">
        <v>679</v>
      </c>
      <c r="H58">
        <v>30000</v>
      </c>
      <c r="I58">
        <v>-30000</v>
      </c>
      <c r="J58">
        <v>1110500</v>
      </c>
      <c r="L58" t="s">
        <v>694</v>
      </c>
      <c r="M58" t="s">
        <v>696</v>
      </c>
      <c r="N58" s="1">
        <v>43922</v>
      </c>
    </row>
    <row r="59" spans="1:14" x14ac:dyDescent="0.2">
      <c r="A59" s="1">
        <v>43922</v>
      </c>
      <c r="B59">
        <v>2020</v>
      </c>
      <c r="C59" t="s">
        <v>40</v>
      </c>
      <c r="D59" t="s">
        <v>550</v>
      </c>
      <c r="E59" t="s">
        <v>614</v>
      </c>
      <c r="F59" t="s">
        <v>662</v>
      </c>
      <c r="G59" t="s">
        <v>679</v>
      </c>
      <c r="H59">
        <v>30000</v>
      </c>
      <c r="I59">
        <v>-30000</v>
      </c>
      <c r="J59">
        <v>1140500</v>
      </c>
      <c r="L59" t="s">
        <v>694</v>
      </c>
      <c r="M59" t="s">
        <v>696</v>
      </c>
      <c r="N59" s="1">
        <v>43922</v>
      </c>
    </row>
    <row r="60" spans="1:14" x14ac:dyDescent="0.2">
      <c r="A60" s="1">
        <v>43922</v>
      </c>
      <c r="B60">
        <v>2020</v>
      </c>
      <c r="C60" t="s">
        <v>41</v>
      </c>
      <c r="D60" t="s">
        <v>559</v>
      </c>
      <c r="E60" t="s">
        <v>615</v>
      </c>
      <c r="F60" t="s">
        <v>658</v>
      </c>
      <c r="G60" t="s">
        <v>679</v>
      </c>
      <c r="H60">
        <v>30000</v>
      </c>
      <c r="I60">
        <v>-30000</v>
      </c>
      <c r="J60">
        <v>1170500</v>
      </c>
      <c r="L60" t="s">
        <v>694</v>
      </c>
      <c r="M60" t="s">
        <v>696</v>
      </c>
      <c r="N60" s="1">
        <v>43922</v>
      </c>
    </row>
    <row r="61" spans="1:14" x14ac:dyDescent="0.2">
      <c r="A61" s="1">
        <v>43922</v>
      </c>
      <c r="B61">
        <v>2020</v>
      </c>
      <c r="C61" t="s">
        <v>41</v>
      </c>
      <c r="D61" t="s">
        <v>551</v>
      </c>
      <c r="E61" t="s">
        <v>615</v>
      </c>
      <c r="F61" t="s">
        <v>658</v>
      </c>
      <c r="G61" t="s">
        <v>679</v>
      </c>
      <c r="H61">
        <v>30000</v>
      </c>
      <c r="I61">
        <v>-30000</v>
      </c>
      <c r="J61">
        <v>1200500</v>
      </c>
      <c r="L61" t="s">
        <v>694</v>
      </c>
      <c r="M61" t="s">
        <v>696</v>
      </c>
      <c r="N61" s="1">
        <v>43922</v>
      </c>
    </row>
    <row r="62" spans="1:14" x14ac:dyDescent="0.2">
      <c r="A62" s="1">
        <v>43922</v>
      </c>
      <c r="B62">
        <v>2020</v>
      </c>
      <c r="C62" t="s">
        <v>41</v>
      </c>
      <c r="D62" t="s">
        <v>552</v>
      </c>
      <c r="E62" t="s">
        <v>616</v>
      </c>
      <c r="F62" t="s">
        <v>658</v>
      </c>
      <c r="G62" t="s">
        <v>679</v>
      </c>
      <c r="H62">
        <v>30000</v>
      </c>
      <c r="I62">
        <v>-30000</v>
      </c>
      <c r="J62">
        <v>1260500</v>
      </c>
      <c r="L62" t="s">
        <v>694</v>
      </c>
      <c r="M62" t="s">
        <v>696</v>
      </c>
      <c r="N62" s="1">
        <v>43922</v>
      </c>
    </row>
    <row r="63" spans="1:14" x14ac:dyDescent="0.2">
      <c r="A63" s="1">
        <v>43922</v>
      </c>
      <c r="B63">
        <v>2020</v>
      </c>
      <c r="C63" t="s">
        <v>40</v>
      </c>
      <c r="D63" t="s">
        <v>562</v>
      </c>
      <c r="E63" t="s">
        <v>614</v>
      </c>
      <c r="F63" t="s">
        <v>662</v>
      </c>
      <c r="G63" t="s">
        <v>679</v>
      </c>
      <c r="H63">
        <v>30000</v>
      </c>
      <c r="I63">
        <v>-30000</v>
      </c>
      <c r="J63">
        <v>1290500</v>
      </c>
      <c r="L63" t="s">
        <v>694</v>
      </c>
      <c r="M63" t="s">
        <v>696</v>
      </c>
      <c r="N63" s="1">
        <v>43922</v>
      </c>
    </row>
    <row r="64" spans="1:14" x14ac:dyDescent="0.2">
      <c r="A64" s="1">
        <v>43922</v>
      </c>
      <c r="B64">
        <v>2020</v>
      </c>
      <c r="C64" t="s">
        <v>41</v>
      </c>
      <c r="D64" t="s">
        <v>554</v>
      </c>
      <c r="E64" t="s">
        <v>618</v>
      </c>
      <c r="F64" t="s">
        <v>658</v>
      </c>
      <c r="G64" t="s">
        <v>679</v>
      </c>
      <c r="H64">
        <v>30000</v>
      </c>
      <c r="I64">
        <v>-30000</v>
      </c>
      <c r="J64">
        <v>1680500</v>
      </c>
      <c r="L64" t="s">
        <v>694</v>
      </c>
      <c r="M64" t="s">
        <v>696</v>
      </c>
      <c r="N64" s="1">
        <v>43922</v>
      </c>
    </row>
    <row r="65" spans="1:14" x14ac:dyDescent="0.2">
      <c r="A65" s="1">
        <v>43922</v>
      </c>
      <c r="B65">
        <v>2020</v>
      </c>
      <c r="C65" t="s">
        <v>40</v>
      </c>
      <c r="D65" t="s">
        <v>555</v>
      </c>
      <c r="E65" t="s">
        <v>616</v>
      </c>
      <c r="F65" t="s">
        <v>662</v>
      </c>
      <c r="G65" t="s">
        <v>679</v>
      </c>
      <c r="H65">
        <v>30000</v>
      </c>
      <c r="I65">
        <v>-30000</v>
      </c>
      <c r="J65">
        <v>1710500</v>
      </c>
      <c r="L65" t="s">
        <v>694</v>
      </c>
      <c r="M65" t="s">
        <v>696</v>
      </c>
      <c r="N65" s="1">
        <v>43922</v>
      </c>
    </row>
    <row r="66" spans="1:14" x14ac:dyDescent="0.2">
      <c r="A66" s="1">
        <v>43928</v>
      </c>
      <c r="B66">
        <v>2020</v>
      </c>
      <c r="C66" t="s">
        <v>41</v>
      </c>
      <c r="D66" t="s">
        <v>558</v>
      </c>
      <c r="E66" t="s">
        <v>619</v>
      </c>
      <c r="F66" t="s">
        <v>658</v>
      </c>
      <c r="G66" t="s">
        <v>679</v>
      </c>
      <c r="H66">
        <v>30000</v>
      </c>
      <c r="I66">
        <v>-30000</v>
      </c>
      <c r="J66">
        <v>1140500</v>
      </c>
      <c r="L66" t="s">
        <v>694</v>
      </c>
      <c r="M66" t="s">
        <v>696</v>
      </c>
      <c r="N66" s="1">
        <v>43928</v>
      </c>
    </row>
    <row r="67" spans="1:14" x14ac:dyDescent="0.2">
      <c r="A67" s="1">
        <v>43928</v>
      </c>
      <c r="B67">
        <v>2020</v>
      </c>
      <c r="C67" t="s">
        <v>41</v>
      </c>
      <c r="D67" t="s">
        <v>561</v>
      </c>
      <c r="E67" t="s">
        <v>619</v>
      </c>
      <c r="F67" t="s">
        <v>658</v>
      </c>
      <c r="G67" t="s">
        <v>679</v>
      </c>
      <c r="H67">
        <v>30000</v>
      </c>
      <c r="I67">
        <v>-30000</v>
      </c>
      <c r="J67">
        <v>1290500</v>
      </c>
      <c r="L67" t="s">
        <v>694</v>
      </c>
      <c r="M67" t="s">
        <v>696</v>
      </c>
      <c r="N67" s="1">
        <v>43928</v>
      </c>
    </row>
    <row r="68" spans="1:14" x14ac:dyDescent="0.2">
      <c r="A68" s="1">
        <v>43928</v>
      </c>
      <c r="B68">
        <v>2020</v>
      </c>
      <c r="C68" t="s">
        <v>41</v>
      </c>
      <c r="D68" t="s">
        <v>563</v>
      </c>
      <c r="E68" t="s">
        <v>621</v>
      </c>
      <c r="F68" t="s">
        <v>658</v>
      </c>
      <c r="G68" t="s">
        <v>679</v>
      </c>
      <c r="H68">
        <v>30000</v>
      </c>
      <c r="I68">
        <v>-30000</v>
      </c>
      <c r="J68">
        <v>1425500</v>
      </c>
      <c r="L68" t="s">
        <v>694</v>
      </c>
      <c r="M68" t="s">
        <v>696</v>
      </c>
      <c r="N68" s="1">
        <v>43928</v>
      </c>
    </row>
    <row r="69" spans="1:14" x14ac:dyDescent="0.2">
      <c r="A69" s="1">
        <v>43934</v>
      </c>
      <c r="B69">
        <v>2020</v>
      </c>
      <c r="C69" t="s">
        <v>41</v>
      </c>
      <c r="D69" t="s">
        <v>566</v>
      </c>
      <c r="E69" t="s">
        <v>623</v>
      </c>
      <c r="F69" t="s">
        <v>658</v>
      </c>
      <c r="G69" t="s">
        <v>679</v>
      </c>
      <c r="H69">
        <v>30000</v>
      </c>
      <c r="I69">
        <v>-30000</v>
      </c>
      <c r="J69">
        <v>1515500</v>
      </c>
      <c r="L69" t="s">
        <v>694</v>
      </c>
      <c r="M69" t="s">
        <v>696</v>
      </c>
      <c r="N69" s="1">
        <v>43934</v>
      </c>
    </row>
    <row r="70" spans="1:14" x14ac:dyDescent="0.2">
      <c r="A70" s="1">
        <v>43946</v>
      </c>
      <c r="B70">
        <v>2020</v>
      </c>
      <c r="C70" t="s">
        <v>41</v>
      </c>
      <c r="D70" t="s">
        <v>553</v>
      </c>
      <c r="E70" t="s">
        <v>617</v>
      </c>
      <c r="F70" t="s">
        <v>658</v>
      </c>
      <c r="G70" t="s">
        <v>679</v>
      </c>
      <c r="H70">
        <v>30000</v>
      </c>
      <c r="I70">
        <v>-30000</v>
      </c>
      <c r="J70">
        <v>1320500</v>
      </c>
      <c r="L70" t="s">
        <v>694</v>
      </c>
      <c r="M70" t="s">
        <v>696</v>
      </c>
      <c r="N70" s="1">
        <v>43946</v>
      </c>
    </row>
    <row r="71" spans="1:14" x14ac:dyDescent="0.2">
      <c r="A71" s="1">
        <v>43951</v>
      </c>
      <c r="B71">
        <v>2020</v>
      </c>
      <c r="C71" t="s">
        <v>42</v>
      </c>
      <c r="D71" t="s">
        <v>565</v>
      </c>
      <c r="E71" t="s">
        <v>622</v>
      </c>
      <c r="F71" t="s">
        <v>661</v>
      </c>
      <c r="G71" t="s">
        <v>680</v>
      </c>
      <c r="H71">
        <v>75000</v>
      </c>
      <c r="I71">
        <v>-75000</v>
      </c>
      <c r="J71">
        <v>1455500</v>
      </c>
      <c r="L71" t="s">
        <v>695</v>
      </c>
      <c r="M71" t="s">
        <v>696</v>
      </c>
      <c r="N71" s="1">
        <v>43951</v>
      </c>
    </row>
    <row r="72" spans="1:14" x14ac:dyDescent="0.2">
      <c r="A72" s="1">
        <v>43951</v>
      </c>
      <c r="B72">
        <v>2020</v>
      </c>
      <c r="C72" t="s">
        <v>44</v>
      </c>
      <c r="D72" t="s">
        <v>556</v>
      </c>
      <c r="E72" t="s">
        <v>556</v>
      </c>
      <c r="F72" t="s">
        <v>658</v>
      </c>
      <c r="G72" t="s">
        <v>683</v>
      </c>
      <c r="H72">
        <v>-200000</v>
      </c>
      <c r="I72">
        <v>200000</v>
      </c>
      <c r="J72">
        <v>1510500</v>
      </c>
      <c r="M72" t="s">
        <v>696</v>
      </c>
      <c r="N72" s="1">
        <v>43951</v>
      </c>
    </row>
    <row r="73" spans="1:14" x14ac:dyDescent="0.2">
      <c r="A73" s="1">
        <v>43952</v>
      </c>
      <c r="B73">
        <v>2020</v>
      </c>
      <c r="C73" t="s">
        <v>45</v>
      </c>
      <c r="D73" t="s">
        <v>549</v>
      </c>
      <c r="E73" t="s">
        <v>613</v>
      </c>
      <c r="F73" t="s">
        <v>662</v>
      </c>
      <c r="G73" t="s">
        <v>679</v>
      </c>
      <c r="H73">
        <v>30000</v>
      </c>
      <c r="I73">
        <v>-30000</v>
      </c>
      <c r="J73">
        <v>1510500</v>
      </c>
      <c r="L73" t="s">
        <v>694</v>
      </c>
      <c r="M73" t="s">
        <v>696</v>
      </c>
      <c r="N73" s="1">
        <v>43952</v>
      </c>
    </row>
    <row r="74" spans="1:14" x14ac:dyDescent="0.2">
      <c r="A74" s="1">
        <v>43952</v>
      </c>
      <c r="B74">
        <v>2020</v>
      </c>
      <c r="C74" t="s">
        <v>46</v>
      </c>
      <c r="D74" t="s">
        <v>548</v>
      </c>
      <c r="E74" t="s">
        <v>612</v>
      </c>
      <c r="F74" t="s">
        <v>658</v>
      </c>
      <c r="G74" t="s">
        <v>679</v>
      </c>
      <c r="H74">
        <v>30000</v>
      </c>
      <c r="I74">
        <v>-30000</v>
      </c>
      <c r="J74">
        <v>1540500</v>
      </c>
      <c r="L74" t="s">
        <v>694</v>
      </c>
      <c r="M74" t="s">
        <v>696</v>
      </c>
      <c r="N74" s="1">
        <v>43952</v>
      </c>
    </row>
    <row r="75" spans="1:14" x14ac:dyDescent="0.2">
      <c r="A75" s="1">
        <v>43952</v>
      </c>
      <c r="B75">
        <v>2020</v>
      </c>
      <c r="C75" t="s">
        <v>45</v>
      </c>
      <c r="D75" t="s">
        <v>550</v>
      </c>
      <c r="E75" t="s">
        <v>614</v>
      </c>
      <c r="F75" t="s">
        <v>662</v>
      </c>
      <c r="G75" t="s">
        <v>679</v>
      </c>
      <c r="H75">
        <v>30000</v>
      </c>
      <c r="I75">
        <v>-30000</v>
      </c>
      <c r="J75">
        <v>1570500</v>
      </c>
      <c r="L75" t="s">
        <v>694</v>
      </c>
      <c r="M75" t="s">
        <v>696</v>
      </c>
      <c r="N75" s="1">
        <v>43952</v>
      </c>
    </row>
    <row r="76" spans="1:14" x14ac:dyDescent="0.2">
      <c r="A76" s="1">
        <v>43952</v>
      </c>
      <c r="B76">
        <v>2020</v>
      </c>
      <c r="C76" t="s">
        <v>46</v>
      </c>
      <c r="D76" t="s">
        <v>559</v>
      </c>
      <c r="E76" t="s">
        <v>615</v>
      </c>
      <c r="F76" t="s">
        <v>658</v>
      </c>
      <c r="G76" t="s">
        <v>679</v>
      </c>
      <c r="H76">
        <v>30000</v>
      </c>
      <c r="I76">
        <v>-30000</v>
      </c>
      <c r="J76">
        <v>1600500</v>
      </c>
      <c r="L76" t="s">
        <v>694</v>
      </c>
      <c r="M76" t="s">
        <v>696</v>
      </c>
      <c r="N76" s="1">
        <v>43952</v>
      </c>
    </row>
    <row r="77" spans="1:14" x14ac:dyDescent="0.2">
      <c r="A77" s="1">
        <v>43952</v>
      </c>
      <c r="B77">
        <v>2020</v>
      </c>
      <c r="C77" t="s">
        <v>46</v>
      </c>
      <c r="D77" t="s">
        <v>551</v>
      </c>
      <c r="E77" t="s">
        <v>615</v>
      </c>
      <c r="F77" t="s">
        <v>658</v>
      </c>
      <c r="G77" t="s">
        <v>679</v>
      </c>
      <c r="H77">
        <v>30000</v>
      </c>
      <c r="I77">
        <v>-30000</v>
      </c>
      <c r="J77">
        <v>1630500</v>
      </c>
      <c r="L77" t="s">
        <v>694</v>
      </c>
      <c r="M77" t="s">
        <v>696</v>
      </c>
      <c r="N77" s="1">
        <v>43952</v>
      </c>
    </row>
    <row r="78" spans="1:14" x14ac:dyDescent="0.2">
      <c r="A78" s="1">
        <v>43952</v>
      </c>
      <c r="B78">
        <v>2020</v>
      </c>
      <c r="C78" t="s">
        <v>46</v>
      </c>
      <c r="D78" t="s">
        <v>552</v>
      </c>
      <c r="E78" t="s">
        <v>616</v>
      </c>
      <c r="F78" t="s">
        <v>658</v>
      </c>
      <c r="G78" t="s">
        <v>679</v>
      </c>
      <c r="H78">
        <v>30000</v>
      </c>
      <c r="I78">
        <v>-30000</v>
      </c>
      <c r="J78">
        <v>1690500</v>
      </c>
      <c r="L78" t="s">
        <v>694</v>
      </c>
      <c r="M78" t="s">
        <v>696</v>
      </c>
      <c r="N78" s="1">
        <v>43952</v>
      </c>
    </row>
    <row r="79" spans="1:14" x14ac:dyDescent="0.2">
      <c r="A79" s="1">
        <v>43952</v>
      </c>
      <c r="B79">
        <v>2020</v>
      </c>
      <c r="C79" t="s">
        <v>45</v>
      </c>
      <c r="D79" t="s">
        <v>562</v>
      </c>
      <c r="E79" t="s">
        <v>614</v>
      </c>
      <c r="F79" t="s">
        <v>662</v>
      </c>
      <c r="G79" t="s">
        <v>679</v>
      </c>
      <c r="H79">
        <v>30000</v>
      </c>
      <c r="I79">
        <v>-30000</v>
      </c>
      <c r="J79">
        <v>1720500</v>
      </c>
      <c r="L79" t="s">
        <v>694</v>
      </c>
      <c r="M79" t="s">
        <v>696</v>
      </c>
      <c r="N79" s="1">
        <v>43952</v>
      </c>
    </row>
    <row r="80" spans="1:14" x14ac:dyDescent="0.2">
      <c r="A80" s="1">
        <v>43952</v>
      </c>
      <c r="B80">
        <v>2020</v>
      </c>
      <c r="C80" t="s">
        <v>46</v>
      </c>
      <c r="D80" t="s">
        <v>554</v>
      </c>
      <c r="E80" t="s">
        <v>618</v>
      </c>
      <c r="F80" t="s">
        <v>658</v>
      </c>
      <c r="G80" t="s">
        <v>679</v>
      </c>
      <c r="H80">
        <v>30000</v>
      </c>
      <c r="I80">
        <v>-30000</v>
      </c>
      <c r="J80">
        <v>1960500</v>
      </c>
      <c r="L80" t="s">
        <v>694</v>
      </c>
      <c r="M80" t="s">
        <v>696</v>
      </c>
      <c r="N80" s="1">
        <v>43952</v>
      </c>
    </row>
    <row r="81" spans="1:14" x14ac:dyDescent="0.2">
      <c r="A81" s="1">
        <v>43952</v>
      </c>
      <c r="B81">
        <v>2020</v>
      </c>
      <c r="C81" t="s">
        <v>45</v>
      </c>
      <c r="D81" t="s">
        <v>555</v>
      </c>
      <c r="E81" t="s">
        <v>616</v>
      </c>
      <c r="F81" t="s">
        <v>662</v>
      </c>
      <c r="G81" t="s">
        <v>679</v>
      </c>
      <c r="H81">
        <v>30000</v>
      </c>
      <c r="I81">
        <v>-30000</v>
      </c>
      <c r="J81">
        <v>1990500</v>
      </c>
      <c r="L81" t="s">
        <v>694</v>
      </c>
      <c r="M81" t="s">
        <v>696</v>
      </c>
      <c r="N81" s="1">
        <v>43952</v>
      </c>
    </row>
    <row r="82" spans="1:14" x14ac:dyDescent="0.2">
      <c r="A82" s="1">
        <v>43956</v>
      </c>
      <c r="B82">
        <v>2020</v>
      </c>
      <c r="C82" t="s">
        <v>46</v>
      </c>
      <c r="D82" t="s">
        <v>568</v>
      </c>
      <c r="E82" t="s">
        <v>624</v>
      </c>
      <c r="F82" t="s">
        <v>658</v>
      </c>
      <c r="G82" t="s">
        <v>679</v>
      </c>
      <c r="H82">
        <v>30000</v>
      </c>
      <c r="I82">
        <v>-30000</v>
      </c>
      <c r="J82">
        <v>1930500</v>
      </c>
      <c r="L82" t="s">
        <v>694</v>
      </c>
      <c r="M82" t="s">
        <v>696</v>
      </c>
      <c r="N82" s="1">
        <v>43956</v>
      </c>
    </row>
    <row r="83" spans="1:14" x14ac:dyDescent="0.2">
      <c r="A83" s="1">
        <v>43957</v>
      </c>
      <c r="B83">
        <v>2020</v>
      </c>
      <c r="C83" t="s">
        <v>46</v>
      </c>
      <c r="D83" t="s">
        <v>563</v>
      </c>
      <c r="E83" t="s">
        <v>621</v>
      </c>
      <c r="F83" t="s">
        <v>658</v>
      </c>
      <c r="G83" t="s">
        <v>679</v>
      </c>
      <c r="H83">
        <v>30000</v>
      </c>
      <c r="I83">
        <v>-30000</v>
      </c>
      <c r="J83">
        <v>1780500</v>
      </c>
      <c r="L83" t="s">
        <v>694</v>
      </c>
      <c r="M83" t="s">
        <v>696</v>
      </c>
      <c r="N83" s="1">
        <v>43957</v>
      </c>
    </row>
    <row r="84" spans="1:14" x14ac:dyDescent="0.2">
      <c r="A84" s="1">
        <v>43962</v>
      </c>
      <c r="B84">
        <v>2020</v>
      </c>
      <c r="C84" t="s">
        <v>46</v>
      </c>
      <c r="D84" t="s">
        <v>566</v>
      </c>
      <c r="E84" t="s">
        <v>623</v>
      </c>
      <c r="F84" t="s">
        <v>658</v>
      </c>
      <c r="G84" t="s">
        <v>679</v>
      </c>
      <c r="H84">
        <v>30000</v>
      </c>
      <c r="I84">
        <v>-30000</v>
      </c>
      <c r="J84">
        <v>1870500</v>
      </c>
      <c r="L84" t="s">
        <v>694</v>
      </c>
      <c r="M84" t="s">
        <v>696</v>
      </c>
      <c r="N84" s="1">
        <v>43962</v>
      </c>
    </row>
    <row r="85" spans="1:14" x14ac:dyDescent="0.2">
      <c r="A85" s="1">
        <v>43963</v>
      </c>
      <c r="B85">
        <v>2020</v>
      </c>
      <c r="C85" t="s">
        <v>46</v>
      </c>
      <c r="D85" t="s">
        <v>558</v>
      </c>
      <c r="E85" t="s">
        <v>619</v>
      </c>
      <c r="F85" t="s">
        <v>658</v>
      </c>
      <c r="G85" t="s">
        <v>679</v>
      </c>
      <c r="H85">
        <v>30000</v>
      </c>
      <c r="I85">
        <v>-30000</v>
      </c>
      <c r="J85">
        <v>1570500</v>
      </c>
      <c r="L85" t="s">
        <v>694</v>
      </c>
      <c r="M85" t="s">
        <v>696</v>
      </c>
      <c r="N85" s="1">
        <v>43963</v>
      </c>
    </row>
    <row r="86" spans="1:14" x14ac:dyDescent="0.2">
      <c r="A86" s="1">
        <v>43963</v>
      </c>
      <c r="B86">
        <v>2020</v>
      </c>
      <c r="C86" t="s">
        <v>46</v>
      </c>
      <c r="D86" t="s">
        <v>561</v>
      </c>
      <c r="E86" t="s">
        <v>619</v>
      </c>
      <c r="F86" t="s">
        <v>658</v>
      </c>
      <c r="G86" t="s">
        <v>679</v>
      </c>
      <c r="H86">
        <v>30000</v>
      </c>
      <c r="I86">
        <v>-30000</v>
      </c>
      <c r="J86">
        <v>1720500</v>
      </c>
      <c r="L86" t="s">
        <v>694</v>
      </c>
      <c r="M86" t="s">
        <v>696</v>
      </c>
      <c r="N86" s="1">
        <v>43963</v>
      </c>
    </row>
    <row r="87" spans="1:14" x14ac:dyDescent="0.2">
      <c r="A87" s="1">
        <v>43970</v>
      </c>
      <c r="B87">
        <v>2020</v>
      </c>
      <c r="C87" t="s">
        <v>41</v>
      </c>
      <c r="D87" t="s">
        <v>560</v>
      </c>
      <c r="E87" t="s">
        <v>620</v>
      </c>
      <c r="F87" t="s">
        <v>658</v>
      </c>
      <c r="G87" t="s">
        <v>679</v>
      </c>
      <c r="H87">
        <v>30000</v>
      </c>
      <c r="I87">
        <v>-30000</v>
      </c>
      <c r="J87">
        <v>1230500</v>
      </c>
      <c r="L87" t="s">
        <v>694</v>
      </c>
      <c r="M87" t="s">
        <v>696</v>
      </c>
      <c r="N87" s="1">
        <v>43970</v>
      </c>
    </row>
    <row r="88" spans="1:14" x14ac:dyDescent="0.2">
      <c r="A88" s="1">
        <v>43970</v>
      </c>
      <c r="B88">
        <v>2020</v>
      </c>
      <c r="C88" t="s">
        <v>41</v>
      </c>
      <c r="D88" t="s">
        <v>565</v>
      </c>
      <c r="E88" t="s">
        <v>622</v>
      </c>
      <c r="F88" t="s">
        <v>658</v>
      </c>
      <c r="G88" t="s">
        <v>679</v>
      </c>
      <c r="H88">
        <v>30000</v>
      </c>
      <c r="I88">
        <v>-30000</v>
      </c>
      <c r="J88">
        <v>1485500</v>
      </c>
      <c r="L88" t="s">
        <v>694</v>
      </c>
      <c r="M88" t="s">
        <v>696</v>
      </c>
      <c r="N88" s="1">
        <v>43970</v>
      </c>
    </row>
    <row r="89" spans="1:14" x14ac:dyDescent="0.2">
      <c r="A89" s="1">
        <v>43970</v>
      </c>
      <c r="B89">
        <v>2020</v>
      </c>
      <c r="C89" t="s">
        <v>41</v>
      </c>
      <c r="D89" t="s">
        <v>567</v>
      </c>
      <c r="E89" t="s">
        <v>620</v>
      </c>
      <c r="F89" t="s">
        <v>658</v>
      </c>
      <c r="G89" t="s">
        <v>679</v>
      </c>
      <c r="H89">
        <v>30000</v>
      </c>
      <c r="I89">
        <v>-30000</v>
      </c>
      <c r="J89">
        <v>1545500</v>
      </c>
      <c r="L89" t="s">
        <v>694</v>
      </c>
      <c r="M89" t="s">
        <v>696</v>
      </c>
      <c r="N89" s="1">
        <v>43970</v>
      </c>
    </row>
    <row r="90" spans="1:14" x14ac:dyDescent="0.2">
      <c r="A90" s="1">
        <v>43970</v>
      </c>
      <c r="B90">
        <v>2020</v>
      </c>
      <c r="C90" t="s">
        <v>46</v>
      </c>
      <c r="D90" t="s">
        <v>560</v>
      </c>
      <c r="E90" t="s">
        <v>620</v>
      </c>
      <c r="F90" t="s">
        <v>658</v>
      </c>
      <c r="G90" t="s">
        <v>679</v>
      </c>
      <c r="H90">
        <v>30000</v>
      </c>
      <c r="I90">
        <v>-30000</v>
      </c>
      <c r="J90">
        <v>1660500</v>
      </c>
      <c r="L90" t="s">
        <v>694</v>
      </c>
      <c r="M90" t="s">
        <v>696</v>
      </c>
      <c r="N90" s="1">
        <v>43970</v>
      </c>
    </row>
    <row r="91" spans="1:14" x14ac:dyDescent="0.2">
      <c r="A91" s="1">
        <v>43970</v>
      </c>
      <c r="B91">
        <v>2020</v>
      </c>
      <c r="C91" t="s">
        <v>46</v>
      </c>
      <c r="D91" t="s">
        <v>565</v>
      </c>
      <c r="E91" t="s">
        <v>622</v>
      </c>
      <c r="F91" t="s">
        <v>658</v>
      </c>
      <c r="G91" t="s">
        <v>679</v>
      </c>
      <c r="H91">
        <v>30000</v>
      </c>
      <c r="I91">
        <v>-30000</v>
      </c>
      <c r="J91">
        <v>1840500</v>
      </c>
      <c r="L91" t="s">
        <v>694</v>
      </c>
      <c r="M91" t="s">
        <v>696</v>
      </c>
      <c r="N91" s="1">
        <v>43970</v>
      </c>
    </row>
    <row r="92" spans="1:14" x14ac:dyDescent="0.2">
      <c r="A92" s="1">
        <v>43970</v>
      </c>
      <c r="B92">
        <v>2020</v>
      </c>
      <c r="C92" t="s">
        <v>46</v>
      </c>
      <c r="D92" t="s">
        <v>567</v>
      </c>
      <c r="E92" t="s">
        <v>620</v>
      </c>
      <c r="F92" t="s">
        <v>658</v>
      </c>
      <c r="G92" t="s">
        <v>679</v>
      </c>
      <c r="H92">
        <v>30000</v>
      </c>
      <c r="I92">
        <v>-30000</v>
      </c>
      <c r="J92">
        <v>1900500</v>
      </c>
      <c r="L92" t="s">
        <v>694</v>
      </c>
      <c r="M92" t="s">
        <v>696</v>
      </c>
      <c r="N92" s="1">
        <v>43970</v>
      </c>
    </row>
    <row r="93" spans="1:14" x14ac:dyDescent="0.2">
      <c r="A93" s="1">
        <v>43973</v>
      </c>
      <c r="B93">
        <v>2020</v>
      </c>
      <c r="C93" t="s">
        <v>41</v>
      </c>
      <c r="D93" t="s">
        <v>564</v>
      </c>
      <c r="E93" t="s">
        <v>596</v>
      </c>
      <c r="F93" t="s">
        <v>658</v>
      </c>
      <c r="G93" t="s">
        <v>679</v>
      </c>
      <c r="H93">
        <v>30000</v>
      </c>
      <c r="I93">
        <v>-30000</v>
      </c>
      <c r="J93">
        <v>1455500</v>
      </c>
      <c r="L93" t="s">
        <v>694</v>
      </c>
      <c r="M93" t="s">
        <v>696</v>
      </c>
      <c r="N93" s="1">
        <v>43973</v>
      </c>
    </row>
    <row r="94" spans="1:14" x14ac:dyDescent="0.2">
      <c r="A94" s="1">
        <v>43973</v>
      </c>
      <c r="B94">
        <v>2020</v>
      </c>
      <c r="C94" t="s">
        <v>41</v>
      </c>
      <c r="D94" t="s">
        <v>569</v>
      </c>
      <c r="E94" t="s">
        <v>596</v>
      </c>
      <c r="F94" t="s">
        <v>658</v>
      </c>
      <c r="G94" t="s">
        <v>679</v>
      </c>
      <c r="H94">
        <v>30000</v>
      </c>
      <c r="I94">
        <v>-30000</v>
      </c>
      <c r="J94">
        <v>1710500</v>
      </c>
      <c r="L94" t="s">
        <v>694</v>
      </c>
      <c r="M94" t="s">
        <v>696</v>
      </c>
      <c r="N94" s="1">
        <v>43973</v>
      </c>
    </row>
    <row r="95" spans="1:14" x14ac:dyDescent="0.2">
      <c r="A95" s="1">
        <v>43973</v>
      </c>
      <c r="B95">
        <v>2020</v>
      </c>
      <c r="C95" t="s">
        <v>46</v>
      </c>
      <c r="D95" t="s">
        <v>564</v>
      </c>
      <c r="E95" t="s">
        <v>596</v>
      </c>
      <c r="F95" t="s">
        <v>658</v>
      </c>
      <c r="G95" t="s">
        <v>679</v>
      </c>
      <c r="H95">
        <v>30000</v>
      </c>
      <c r="I95">
        <v>-30000</v>
      </c>
      <c r="J95">
        <v>1810500</v>
      </c>
      <c r="L95" t="s">
        <v>694</v>
      </c>
      <c r="M95" t="s">
        <v>696</v>
      </c>
      <c r="N95" s="1">
        <v>43973</v>
      </c>
    </row>
    <row r="96" spans="1:14" x14ac:dyDescent="0.2">
      <c r="A96" s="1">
        <v>43973</v>
      </c>
      <c r="B96">
        <v>2020</v>
      </c>
      <c r="C96" t="s">
        <v>46</v>
      </c>
      <c r="D96" t="s">
        <v>569</v>
      </c>
      <c r="E96" t="s">
        <v>596</v>
      </c>
      <c r="F96" t="s">
        <v>658</v>
      </c>
      <c r="G96" t="s">
        <v>679</v>
      </c>
      <c r="H96">
        <v>30000</v>
      </c>
      <c r="I96">
        <v>-30000</v>
      </c>
      <c r="J96">
        <v>1990500</v>
      </c>
      <c r="L96" t="s">
        <v>694</v>
      </c>
      <c r="M96" t="s">
        <v>696</v>
      </c>
      <c r="N96" s="1">
        <v>43973</v>
      </c>
    </row>
    <row r="97" spans="1:14" x14ac:dyDescent="0.2">
      <c r="A97" s="1">
        <v>43982</v>
      </c>
      <c r="B97">
        <v>2020</v>
      </c>
      <c r="C97" t="s">
        <v>47</v>
      </c>
      <c r="D97" t="s">
        <v>556</v>
      </c>
      <c r="E97" t="s">
        <v>556</v>
      </c>
      <c r="F97" t="s">
        <v>658</v>
      </c>
      <c r="G97" t="s">
        <v>683</v>
      </c>
      <c r="H97">
        <v>-200000</v>
      </c>
      <c r="I97">
        <v>200000</v>
      </c>
      <c r="J97">
        <v>1790500</v>
      </c>
      <c r="M97" t="s">
        <v>696</v>
      </c>
      <c r="N97" s="1">
        <v>43982</v>
      </c>
    </row>
    <row r="98" spans="1:14" x14ac:dyDescent="0.2">
      <c r="A98" s="1">
        <v>43983</v>
      </c>
      <c r="B98">
        <v>2020</v>
      </c>
      <c r="C98" t="s">
        <v>46</v>
      </c>
      <c r="D98" t="s">
        <v>553</v>
      </c>
      <c r="E98" t="s">
        <v>617</v>
      </c>
      <c r="F98" t="s">
        <v>658</v>
      </c>
      <c r="G98" t="s">
        <v>679</v>
      </c>
      <c r="H98">
        <v>30000</v>
      </c>
      <c r="I98">
        <v>-30000</v>
      </c>
      <c r="J98">
        <v>1750500</v>
      </c>
      <c r="L98" t="s">
        <v>694</v>
      </c>
      <c r="M98" t="s">
        <v>696</v>
      </c>
      <c r="N98" s="1">
        <v>43983</v>
      </c>
    </row>
    <row r="99" spans="1:14" x14ac:dyDescent="0.2">
      <c r="A99" s="1">
        <v>43983</v>
      </c>
      <c r="B99">
        <v>2020</v>
      </c>
      <c r="C99" t="s">
        <v>48</v>
      </c>
      <c r="D99" t="s">
        <v>549</v>
      </c>
      <c r="E99" t="s">
        <v>613</v>
      </c>
      <c r="F99" t="s">
        <v>662</v>
      </c>
      <c r="G99" t="s">
        <v>679</v>
      </c>
      <c r="H99">
        <v>30000</v>
      </c>
      <c r="I99">
        <v>-30000</v>
      </c>
      <c r="J99">
        <v>1790500</v>
      </c>
      <c r="L99" t="s">
        <v>694</v>
      </c>
      <c r="M99" t="s">
        <v>696</v>
      </c>
      <c r="N99" s="1">
        <v>43983</v>
      </c>
    </row>
    <row r="100" spans="1:14" x14ac:dyDescent="0.2">
      <c r="A100" s="1">
        <v>43983</v>
      </c>
      <c r="B100">
        <v>2020</v>
      </c>
      <c r="C100" t="s">
        <v>49</v>
      </c>
      <c r="D100" t="s">
        <v>548</v>
      </c>
      <c r="E100" t="s">
        <v>612</v>
      </c>
      <c r="F100" t="s">
        <v>658</v>
      </c>
      <c r="G100" t="s">
        <v>679</v>
      </c>
      <c r="H100">
        <v>30000</v>
      </c>
      <c r="I100">
        <v>-30000</v>
      </c>
      <c r="J100">
        <v>1820500</v>
      </c>
      <c r="L100" t="s">
        <v>694</v>
      </c>
      <c r="M100" t="s">
        <v>696</v>
      </c>
      <c r="N100" s="1">
        <v>43983</v>
      </c>
    </row>
    <row r="101" spans="1:14" x14ac:dyDescent="0.2">
      <c r="A101" s="1">
        <v>43983</v>
      </c>
      <c r="B101">
        <v>2020</v>
      </c>
      <c r="C101" t="s">
        <v>48</v>
      </c>
      <c r="D101" t="s">
        <v>550</v>
      </c>
      <c r="E101" t="s">
        <v>614</v>
      </c>
      <c r="F101" t="s">
        <v>662</v>
      </c>
      <c r="G101" t="s">
        <v>679</v>
      </c>
      <c r="H101">
        <v>30000</v>
      </c>
      <c r="I101">
        <v>-30000</v>
      </c>
      <c r="J101">
        <v>1850500</v>
      </c>
      <c r="L101" t="s">
        <v>694</v>
      </c>
      <c r="M101" t="s">
        <v>696</v>
      </c>
      <c r="N101" s="1">
        <v>43983</v>
      </c>
    </row>
    <row r="102" spans="1:14" x14ac:dyDescent="0.2">
      <c r="A102" s="1">
        <v>43983</v>
      </c>
      <c r="B102">
        <v>2020</v>
      </c>
      <c r="C102" t="s">
        <v>49</v>
      </c>
      <c r="D102" t="s">
        <v>552</v>
      </c>
      <c r="E102" t="s">
        <v>616</v>
      </c>
      <c r="F102" t="s">
        <v>658</v>
      </c>
      <c r="G102" t="s">
        <v>679</v>
      </c>
      <c r="H102">
        <v>30000</v>
      </c>
      <c r="I102">
        <v>-30000</v>
      </c>
      <c r="J102">
        <v>1970500</v>
      </c>
      <c r="L102" t="s">
        <v>694</v>
      </c>
      <c r="M102" t="s">
        <v>696</v>
      </c>
      <c r="N102" s="1">
        <v>43983</v>
      </c>
    </row>
    <row r="103" spans="1:14" x14ac:dyDescent="0.2">
      <c r="A103" s="1">
        <v>43983</v>
      </c>
      <c r="B103">
        <v>2020</v>
      </c>
      <c r="C103" t="s">
        <v>48</v>
      </c>
      <c r="D103" t="s">
        <v>562</v>
      </c>
      <c r="E103" t="s">
        <v>614</v>
      </c>
      <c r="F103" t="s">
        <v>662</v>
      </c>
      <c r="G103" t="s">
        <v>679</v>
      </c>
      <c r="H103">
        <v>30000</v>
      </c>
      <c r="I103">
        <v>-30000</v>
      </c>
      <c r="J103">
        <v>2000500</v>
      </c>
      <c r="L103" t="s">
        <v>694</v>
      </c>
      <c r="M103" t="s">
        <v>696</v>
      </c>
      <c r="N103" s="1">
        <v>43983</v>
      </c>
    </row>
    <row r="104" spans="1:14" x14ac:dyDescent="0.2">
      <c r="A104" s="1">
        <v>43983</v>
      </c>
      <c r="B104">
        <v>2020</v>
      </c>
      <c r="C104" t="s">
        <v>49</v>
      </c>
      <c r="D104" t="s">
        <v>553</v>
      </c>
      <c r="E104" t="s">
        <v>617</v>
      </c>
      <c r="F104" t="s">
        <v>658</v>
      </c>
      <c r="G104" t="s">
        <v>679</v>
      </c>
      <c r="H104">
        <v>30000</v>
      </c>
      <c r="I104">
        <v>-30000</v>
      </c>
      <c r="J104">
        <v>2030500</v>
      </c>
      <c r="L104" t="s">
        <v>694</v>
      </c>
      <c r="M104" t="s">
        <v>696</v>
      </c>
      <c r="N104" s="1">
        <v>43983</v>
      </c>
    </row>
    <row r="105" spans="1:14" x14ac:dyDescent="0.2">
      <c r="A105" s="1">
        <v>43983</v>
      </c>
      <c r="B105">
        <v>2020</v>
      </c>
      <c r="C105" t="s">
        <v>48</v>
      </c>
      <c r="D105" t="s">
        <v>555</v>
      </c>
      <c r="E105" t="s">
        <v>616</v>
      </c>
      <c r="F105" t="s">
        <v>662</v>
      </c>
      <c r="G105" t="s">
        <v>679</v>
      </c>
      <c r="H105">
        <v>30000</v>
      </c>
      <c r="I105">
        <v>-30000</v>
      </c>
      <c r="J105">
        <v>2270500</v>
      </c>
      <c r="L105" t="s">
        <v>694</v>
      </c>
      <c r="M105" t="s">
        <v>696</v>
      </c>
      <c r="N105" s="1">
        <v>43983</v>
      </c>
    </row>
    <row r="106" spans="1:14" x14ac:dyDescent="0.2">
      <c r="A106" s="1">
        <v>43992</v>
      </c>
      <c r="B106">
        <v>2020</v>
      </c>
      <c r="C106" t="s">
        <v>49</v>
      </c>
      <c r="D106" t="s">
        <v>563</v>
      </c>
      <c r="E106" t="s">
        <v>621</v>
      </c>
      <c r="F106" t="s">
        <v>658</v>
      </c>
      <c r="G106" t="s">
        <v>679</v>
      </c>
      <c r="H106">
        <v>30000</v>
      </c>
      <c r="I106">
        <v>-30000</v>
      </c>
      <c r="J106">
        <v>2060500</v>
      </c>
      <c r="L106" t="s">
        <v>694</v>
      </c>
      <c r="M106" t="s">
        <v>696</v>
      </c>
      <c r="N106" s="1">
        <v>43992</v>
      </c>
    </row>
    <row r="107" spans="1:14" x14ac:dyDescent="0.2">
      <c r="A107" s="1">
        <v>43992</v>
      </c>
      <c r="B107">
        <v>2020</v>
      </c>
      <c r="C107" t="s">
        <v>49</v>
      </c>
      <c r="D107" t="s">
        <v>568</v>
      </c>
      <c r="E107" t="s">
        <v>624</v>
      </c>
      <c r="F107" t="s">
        <v>658</v>
      </c>
      <c r="G107" t="s">
        <v>679</v>
      </c>
      <c r="H107">
        <v>30000</v>
      </c>
      <c r="I107">
        <v>-30000</v>
      </c>
      <c r="J107">
        <v>2210500</v>
      </c>
      <c r="L107" t="s">
        <v>694</v>
      </c>
      <c r="M107" t="s">
        <v>696</v>
      </c>
      <c r="N107" s="1">
        <v>43992</v>
      </c>
    </row>
    <row r="108" spans="1:14" x14ac:dyDescent="0.2">
      <c r="A108" s="1">
        <v>44006</v>
      </c>
      <c r="B108">
        <v>2020</v>
      </c>
      <c r="C108" t="s">
        <v>49</v>
      </c>
      <c r="D108" t="s">
        <v>560</v>
      </c>
      <c r="E108" t="s">
        <v>620</v>
      </c>
      <c r="F108" t="s">
        <v>658</v>
      </c>
      <c r="G108" t="s">
        <v>679</v>
      </c>
      <c r="H108">
        <v>30000</v>
      </c>
      <c r="I108">
        <v>-30000</v>
      </c>
      <c r="J108">
        <v>1940500</v>
      </c>
      <c r="L108" t="s">
        <v>694</v>
      </c>
      <c r="M108" t="s">
        <v>696</v>
      </c>
      <c r="N108" s="1">
        <v>44006</v>
      </c>
    </row>
    <row r="109" spans="1:14" x14ac:dyDescent="0.2">
      <c r="A109" s="1">
        <v>44006</v>
      </c>
      <c r="B109">
        <v>2020</v>
      </c>
      <c r="C109" t="s">
        <v>49</v>
      </c>
      <c r="D109" t="s">
        <v>567</v>
      </c>
      <c r="E109" t="s">
        <v>620</v>
      </c>
      <c r="F109" t="s">
        <v>658</v>
      </c>
      <c r="G109" t="s">
        <v>679</v>
      </c>
      <c r="H109">
        <v>30000</v>
      </c>
      <c r="I109">
        <v>-30000</v>
      </c>
      <c r="J109">
        <v>2180500</v>
      </c>
      <c r="L109" t="s">
        <v>694</v>
      </c>
      <c r="M109" t="s">
        <v>696</v>
      </c>
      <c r="N109" s="1">
        <v>44006</v>
      </c>
    </row>
    <row r="110" spans="1:14" x14ac:dyDescent="0.2">
      <c r="A110" s="1">
        <v>44008</v>
      </c>
      <c r="B110">
        <v>2020</v>
      </c>
      <c r="C110" t="s">
        <v>49</v>
      </c>
      <c r="D110" t="s">
        <v>559</v>
      </c>
      <c r="E110" t="s">
        <v>615</v>
      </c>
      <c r="F110" t="s">
        <v>658</v>
      </c>
      <c r="G110" t="s">
        <v>679</v>
      </c>
      <c r="H110">
        <v>30000</v>
      </c>
      <c r="I110">
        <v>-30000</v>
      </c>
      <c r="J110">
        <v>1880500</v>
      </c>
      <c r="L110" t="s">
        <v>694</v>
      </c>
      <c r="M110" t="s">
        <v>696</v>
      </c>
      <c r="N110" s="1">
        <v>44008</v>
      </c>
    </row>
    <row r="111" spans="1:14" x14ac:dyDescent="0.2">
      <c r="A111" s="1">
        <v>44008</v>
      </c>
      <c r="B111">
        <v>2020</v>
      </c>
      <c r="C111" t="s">
        <v>49</v>
      </c>
      <c r="D111" t="s">
        <v>551</v>
      </c>
      <c r="E111" t="s">
        <v>615</v>
      </c>
      <c r="F111" t="s">
        <v>658</v>
      </c>
      <c r="G111" t="s">
        <v>679</v>
      </c>
      <c r="H111">
        <v>30000</v>
      </c>
      <c r="I111">
        <v>-30000</v>
      </c>
      <c r="J111">
        <v>1910500</v>
      </c>
      <c r="L111" t="s">
        <v>694</v>
      </c>
      <c r="M111" t="s">
        <v>696</v>
      </c>
      <c r="N111" s="1">
        <v>44008</v>
      </c>
    </row>
    <row r="112" spans="1:14" x14ac:dyDescent="0.2">
      <c r="A112" s="1">
        <v>44012</v>
      </c>
      <c r="B112">
        <v>2020</v>
      </c>
      <c r="C112" t="s">
        <v>50</v>
      </c>
      <c r="D112" t="s">
        <v>556</v>
      </c>
      <c r="E112" t="s">
        <v>556</v>
      </c>
      <c r="F112" t="s">
        <v>658</v>
      </c>
      <c r="G112" t="s">
        <v>683</v>
      </c>
      <c r="H112">
        <v>-200000</v>
      </c>
      <c r="I112">
        <v>200000</v>
      </c>
      <c r="J112">
        <v>2070500</v>
      </c>
      <c r="M112" t="s">
        <v>696</v>
      </c>
      <c r="N112" s="1">
        <v>44012</v>
      </c>
    </row>
    <row r="113" spans="1:14" x14ac:dyDescent="0.2">
      <c r="A113" s="1">
        <v>44012</v>
      </c>
      <c r="B113">
        <v>2020</v>
      </c>
      <c r="C113" t="s">
        <v>51</v>
      </c>
      <c r="D113" t="s">
        <v>570</v>
      </c>
      <c r="E113" t="s">
        <v>570</v>
      </c>
      <c r="F113" t="s">
        <v>658</v>
      </c>
      <c r="G113" t="s">
        <v>687</v>
      </c>
      <c r="H113">
        <v>-550000</v>
      </c>
      <c r="I113">
        <v>550000</v>
      </c>
      <c r="J113">
        <v>1520500</v>
      </c>
      <c r="M113" t="s">
        <v>696</v>
      </c>
      <c r="N113" s="1">
        <v>44012</v>
      </c>
    </row>
    <row r="114" spans="1:14" x14ac:dyDescent="0.2">
      <c r="A114" s="1">
        <v>44013</v>
      </c>
      <c r="B114">
        <v>2020</v>
      </c>
      <c r="C114" t="s">
        <v>52</v>
      </c>
      <c r="D114" t="s">
        <v>549</v>
      </c>
      <c r="E114" t="s">
        <v>613</v>
      </c>
      <c r="F114" t="s">
        <v>662</v>
      </c>
      <c r="G114" t="s">
        <v>679</v>
      </c>
      <c r="H114">
        <v>30000</v>
      </c>
      <c r="I114">
        <v>-30000</v>
      </c>
      <c r="J114">
        <v>1520500</v>
      </c>
      <c r="L114" t="s">
        <v>694</v>
      </c>
      <c r="M114" t="s">
        <v>696</v>
      </c>
      <c r="N114" s="1">
        <v>44013</v>
      </c>
    </row>
    <row r="115" spans="1:14" x14ac:dyDescent="0.2">
      <c r="A115" s="1">
        <v>44013</v>
      </c>
      <c r="B115">
        <v>2020</v>
      </c>
      <c r="C115" t="s">
        <v>53</v>
      </c>
      <c r="D115" t="s">
        <v>548</v>
      </c>
      <c r="E115" t="s">
        <v>612</v>
      </c>
      <c r="F115" t="s">
        <v>658</v>
      </c>
      <c r="G115" t="s">
        <v>679</v>
      </c>
      <c r="H115">
        <v>30000</v>
      </c>
      <c r="I115">
        <v>-30000</v>
      </c>
      <c r="J115">
        <v>1550500</v>
      </c>
      <c r="L115" t="s">
        <v>694</v>
      </c>
      <c r="M115" t="s">
        <v>696</v>
      </c>
      <c r="N115" s="1">
        <v>44013</v>
      </c>
    </row>
    <row r="116" spans="1:14" x14ac:dyDescent="0.2">
      <c r="A116" s="1">
        <v>44013</v>
      </c>
      <c r="B116">
        <v>2020</v>
      </c>
      <c r="C116" t="s">
        <v>52</v>
      </c>
      <c r="D116" t="s">
        <v>550</v>
      </c>
      <c r="E116" t="s">
        <v>614</v>
      </c>
      <c r="F116" t="s">
        <v>662</v>
      </c>
      <c r="G116" t="s">
        <v>679</v>
      </c>
      <c r="H116">
        <v>30000</v>
      </c>
      <c r="I116">
        <v>-30000</v>
      </c>
      <c r="J116">
        <v>1580500</v>
      </c>
      <c r="L116" t="s">
        <v>694</v>
      </c>
      <c r="M116" t="s">
        <v>696</v>
      </c>
      <c r="N116" s="1">
        <v>44013</v>
      </c>
    </row>
    <row r="117" spans="1:14" x14ac:dyDescent="0.2">
      <c r="A117" s="1">
        <v>44013</v>
      </c>
      <c r="B117">
        <v>2020</v>
      </c>
      <c r="C117" t="s">
        <v>53</v>
      </c>
      <c r="D117" t="s">
        <v>552</v>
      </c>
      <c r="E117" t="s">
        <v>616</v>
      </c>
      <c r="F117" t="s">
        <v>658</v>
      </c>
      <c r="G117" t="s">
        <v>679</v>
      </c>
      <c r="H117">
        <v>30000</v>
      </c>
      <c r="I117">
        <v>-30000</v>
      </c>
      <c r="J117">
        <v>1700500</v>
      </c>
      <c r="L117" t="s">
        <v>694</v>
      </c>
      <c r="M117" t="s">
        <v>696</v>
      </c>
      <c r="N117" s="1">
        <v>44013</v>
      </c>
    </row>
    <row r="118" spans="1:14" x14ac:dyDescent="0.2">
      <c r="A118" s="1">
        <v>44013</v>
      </c>
      <c r="B118">
        <v>2020</v>
      </c>
      <c r="C118" t="s">
        <v>52</v>
      </c>
      <c r="D118" t="s">
        <v>562</v>
      </c>
      <c r="E118" t="s">
        <v>614</v>
      </c>
      <c r="F118" t="s">
        <v>662</v>
      </c>
      <c r="G118" t="s">
        <v>679</v>
      </c>
      <c r="H118">
        <v>30000</v>
      </c>
      <c r="I118">
        <v>-30000</v>
      </c>
      <c r="J118">
        <v>1730500</v>
      </c>
      <c r="L118" t="s">
        <v>694</v>
      </c>
      <c r="M118" t="s">
        <v>696</v>
      </c>
      <c r="N118" s="1">
        <v>44013</v>
      </c>
    </row>
    <row r="119" spans="1:14" x14ac:dyDescent="0.2">
      <c r="A119" s="1">
        <v>44013</v>
      </c>
      <c r="B119">
        <v>2020</v>
      </c>
      <c r="C119" t="s">
        <v>52</v>
      </c>
      <c r="D119" t="s">
        <v>555</v>
      </c>
      <c r="E119" t="s">
        <v>616</v>
      </c>
      <c r="F119" t="s">
        <v>662</v>
      </c>
      <c r="G119" t="s">
        <v>679</v>
      </c>
      <c r="H119">
        <v>30000</v>
      </c>
      <c r="I119">
        <v>-30000</v>
      </c>
      <c r="J119">
        <v>2000500</v>
      </c>
      <c r="L119" t="s">
        <v>694</v>
      </c>
      <c r="M119" t="s">
        <v>696</v>
      </c>
      <c r="N119" s="1">
        <v>44013</v>
      </c>
    </row>
    <row r="120" spans="1:14" x14ac:dyDescent="0.2">
      <c r="A120" s="1">
        <v>44020</v>
      </c>
      <c r="B120">
        <v>2020</v>
      </c>
      <c r="C120" t="s">
        <v>53</v>
      </c>
      <c r="D120" t="s">
        <v>568</v>
      </c>
      <c r="E120" t="s">
        <v>624</v>
      </c>
      <c r="F120" t="s">
        <v>658</v>
      </c>
      <c r="G120" t="s">
        <v>679</v>
      </c>
      <c r="H120">
        <v>30000</v>
      </c>
      <c r="I120">
        <v>-30000</v>
      </c>
      <c r="J120">
        <v>1940500</v>
      </c>
      <c r="L120" t="s">
        <v>694</v>
      </c>
      <c r="M120" t="s">
        <v>696</v>
      </c>
      <c r="N120" s="1">
        <v>44020</v>
      </c>
    </row>
    <row r="121" spans="1:14" x14ac:dyDescent="0.2">
      <c r="A121" s="1">
        <v>44021</v>
      </c>
      <c r="B121">
        <v>2020</v>
      </c>
      <c r="C121" t="s">
        <v>49</v>
      </c>
      <c r="D121" t="s">
        <v>558</v>
      </c>
      <c r="E121" t="s">
        <v>619</v>
      </c>
      <c r="F121" t="s">
        <v>658</v>
      </c>
      <c r="G121" t="s">
        <v>679</v>
      </c>
      <c r="H121">
        <v>30000</v>
      </c>
      <c r="I121">
        <v>-30000</v>
      </c>
      <c r="J121">
        <v>1850500</v>
      </c>
      <c r="L121" t="s">
        <v>694</v>
      </c>
      <c r="M121" t="s">
        <v>696</v>
      </c>
      <c r="N121" s="1">
        <v>44021</v>
      </c>
    </row>
    <row r="122" spans="1:14" x14ac:dyDescent="0.2">
      <c r="A122" s="1">
        <v>44021</v>
      </c>
      <c r="B122">
        <v>2020</v>
      </c>
      <c r="C122" t="s">
        <v>49</v>
      </c>
      <c r="D122" t="s">
        <v>561</v>
      </c>
      <c r="E122" t="s">
        <v>619</v>
      </c>
      <c r="F122" t="s">
        <v>658</v>
      </c>
      <c r="G122" t="s">
        <v>679</v>
      </c>
      <c r="H122">
        <v>30000</v>
      </c>
      <c r="I122">
        <v>-30000</v>
      </c>
      <c r="J122">
        <v>2000500</v>
      </c>
      <c r="L122" t="s">
        <v>694</v>
      </c>
      <c r="M122" t="s">
        <v>696</v>
      </c>
      <c r="N122" s="1">
        <v>44021</v>
      </c>
    </row>
    <row r="123" spans="1:14" x14ac:dyDescent="0.2">
      <c r="A123" s="1">
        <v>44022</v>
      </c>
      <c r="B123">
        <v>2020</v>
      </c>
      <c r="C123" t="s">
        <v>49</v>
      </c>
      <c r="D123" t="s">
        <v>554</v>
      </c>
      <c r="E123" t="s">
        <v>618</v>
      </c>
      <c r="F123" t="s">
        <v>658</v>
      </c>
      <c r="G123" t="s">
        <v>679</v>
      </c>
      <c r="H123">
        <v>30000</v>
      </c>
      <c r="I123">
        <v>-30000</v>
      </c>
      <c r="J123">
        <v>2240500</v>
      </c>
      <c r="L123" t="s">
        <v>694</v>
      </c>
      <c r="M123" t="s">
        <v>696</v>
      </c>
      <c r="N123" s="1">
        <v>44022</v>
      </c>
    </row>
    <row r="124" spans="1:14" x14ac:dyDescent="0.2">
      <c r="A124" s="1">
        <v>44022</v>
      </c>
      <c r="B124">
        <v>2020</v>
      </c>
      <c r="C124" t="s">
        <v>53</v>
      </c>
      <c r="D124" t="s">
        <v>554</v>
      </c>
      <c r="E124" t="s">
        <v>618</v>
      </c>
      <c r="F124" t="s">
        <v>658</v>
      </c>
      <c r="G124" t="s">
        <v>679</v>
      </c>
      <c r="H124">
        <v>30000</v>
      </c>
      <c r="I124">
        <v>-30000</v>
      </c>
      <c r="J124">
        <v>1970500</v>
      </c>
      <c r="L124" t="s">
        <v>694</v>
      </c>
      <c r="M124" t="s">
        <v>696</v>
      </c>
      <c r="N124" s="1">
        <v>44022</v>
      </c>
    </row>
    <row r="125" spans="1:14" x14ac:dyDescent="0.2">
      <c r="A125" s="1">
        <v>44025</v>
      </c>
      <c r="B125">
        <v>2020</v>
      </c>
      <c r="C125" t="s">
        <v>49</v>
      </c>
      <c r="D125" t="s">
        <v>564</v>
      </c>
      <c r="E125" t="s">
        <v>596</v>
      </c>
      <c r="F125" t="s">
        <v>658</v>
      </c>
      <c r="G125" t="s">
        <v>679</v>
      </c>
      <c r="H125">
        <v>30000</v>
      </c>
      <c r="I125">
        <v>-30000</v>
      </c>
      <c r="J125">
        <v>2090500</v>
      </c>
      <c r="L125" t="s">
        <v>694</v>
      </c>
      <c r="M125" t="s">
        <v>696</v>
      </c>
      <c r="N125" s="1">
        <v>44025</v>
      </c>
    </row>
    <row r="126" spans="1:14" x14ac:dyDescent="0.2">
      <c r="A126" s="1">
        <v>44025</v>
      </c>
      <c r="B126">
        <v>2020</v>
      </c>
      <c r="C126" t="s">
        <v>49</v>
      </c>
      <c r="D126" t="s">
        <v>569</v>
      </c>
      <c r="E126" t="s">
        <v>596</v>
      </c>
      <c r="F126" t="s">
        <v>658</v>
      </c>
      <c r="G126" t="s">
        <v>679</v>
      </c>
      <c r="H126">
        <v>30000</v>
      </c>
      <c r="I126">
        <v>-30000</v>
      </c>
      <c r="J126">
        <v>2270500</v>
      </c>
      <c r="L126" t="s">
        <v>694</v>
      </c>
      <c r="M126" t="s">
        <v>696</v>
      </c>
      <c r="N126" s="1">
        <v>44025</v>
      </c>
    </row>
    <row r="127" spans="1:14" x14ac:dyDescent="0.2">
      <c r="A127" s="1">
        <v>44025</v>
      </c>
      <c r="B127">
        <v>2020</v>
      </c>
      <c r="C127" t="s">
        <v>53</v>
      </c>
      <c r="D127" t="s">
        <v>564</v>
      </c>
      <c r="E127" t="s">
        <v>596</v>
      </c>
      <c r="F127" t="s">
        <v>658</v>
      </c>
      <c r="G127" t="s">
        <v>679</v>
      </c>
      <c r="H127">
        <v>30000</v>
      </c>
      <c r="I127">
        <v>-30000</v>
      </c>
      <c r="J127">
        <v>1820500</v>
      </c>
      <c r="L127" t="s">
        <v>694</v>
      </c>
      <c r="M127" t="s">
        <v>696</v>
      </c>
      <c r="N127" s="1">
        <v>44025</v>
      </c>
    </row>
    <row r="128" spans="1:14" x14ac:dyDescent="0.2">
      <c r="A128" s="1">
        <v>44025</v>
      </c>
      <c r="B128">
        <v>2020</v>
      </c>
      <c r="C128" t="s">
        <v>53</v>
      </c>
      <c r="D128" t="s">
        <v>569</v>
      </c>
      <c r="E128" t="s">
        <v>596</v>
      </c>
      <c r="F128" t="s">
        <v>658</v>
      </c>
      <c r="G128" t="s">
        <v>679</v>
      </c>
      <c r="H128">
        <v>30000</v>
      </c>
      <c r="I128">
        <v>-30000</v>
      </c>
      <c r="J128">
        <v>2000500</v>
      </c>
      <c r="L128" t="s">
        <v>694</v>
      </c>
      <c r="M128" t="s">
        <v>696</v>
      </c>
      <c r="N128" s="1">
        <v>44025</v>
      </c>
    </row>
    <row r="129" spans="1:14" x14ac:dyDescent="0.2">
      <c r="A129" s="1">
        <v>44027</v>
      </c>
      <c r="B129">
        <v>2020</v>
      </c>
      <c r="C129" t="s">
        <v>53</v>
      </c>
      <c r="D129" t="s">
        <v>563</v>
      </c>
      <c r="E129" t="s">
        <v>621</v>
      </c>
      <c r="F129" t="s">
        <v>658</v>
      </c>
      <c r="G129" t="s">
        <v>679</v>
      </c>
      <c r="H129">
        <v>30000</v>
      </c>
      <c r="I129">
        <v>-30000</v>
      </c>
      <c r="J129">
        <v>1790500</v>
      </c>
      <c r="L129" t="s">
        <v>694</v>
      </c>
      <c r="M129" t="s">
        <v>696</v>
      </c>
      <c r="N129" s="1">
        <v>44027</v>
      </c>
    </row>
    <row r="130" spans="1:14" x14ac:dyDescent="0.2">
      <c r="A130" s="1">
        <v>44029</v>
      </c>
      <c r="B130">
        <v>2020</v>
      </c>
      <c r="C130" t="s">
        <v>49</v>
      </c>
      <c r="D130" t="s">
        <v>565</v>
      </c>
      <c r="E130" t="s">
        <v>622</v>
      </c>
      <c r="F130" t="s">
        <v>658</v>
      </c>
      <c r="G130" t="s">
        <v>679</v>
      </c>
      <c r="H130">
        <v>30000</v>
      </c>
      <c r="I130">
        <v>-30000</v>
      </c>
      <c r="J130">
        <v>2120500</v>
      </c>
      <c r="L130" t="s">
        <v>694</v>
      </c>
      <c r="M130" t="s">
        <v>696</v>
      </c>
      <c r="N130" s="1">
        <v>44029</v>
      </c>
    </row>
    <row r="131" spans="1:14" x14ac:dyDescent="0.2">
      <c r="A131" s="1">
        <v>44029</v>
      </c>
      <c r="B131">
        <v>2020</v>
      </c>
      <c r="C131" t="s">
        <v>53</v>
      </c>
      <c r="D131" t="s">
        <v>565</v>
      </c>
      <c r="E131" t="s">
        <v>622</v>
      </c>
      <c r="F131" t="s">
        <v>658</v>
      </c>
      <c r="G131" t="s">
        <v>679</v>
      </c>
      <c r="H131">
        <v>30000</v>
      </c>
      <c r="I131">
        <v>-30000</v>
      </c>
      <c r="J131">
        <v>1850500</v>
      </c>
      <c r="L131" t="s">
        <v>694</v>
      </c>
      <c r="M131" t="s">
        <v>696</v>
      </c>
      <c r="N131" s="1">
        <v>44029</v>
      </c>
    </row>
    <row r="132" spans="1:14" x14ac:dyDescent="0.2">
      <c r="A132" s="1">
        <v>44033</v>
      </c>
      <c r="B132">
        <v>2020</v>
      </c>
      <c r="C132" t="s">
        <v>53</v>
      </c>
      <c r="D132" t="s">
        <v>553</v>
      </c>
      <c r="E132" t="s">
        <v>617</v>
      </c>
      <c r="F132" t="s">
        <v>658</v>
      </c>
      <c r="G132" t="s">
        <v>679</v>
      </c>
      <c r="H132">
        <v>30000</v>
      </c>
      <c r="I132">
        <v>-30000</v>
      </c>
      <c r="J132">
        <v>1760500</v>
      </c>
      <c r="L132" t="s">
        <v>694</v>
      </c>
      <c r="M132" t="s">
        <v>696</v>
      </c>
      <c r="N132" s="1">
        <v>44033</v>
      </c>
    </row>
    <row r="133" spans="1:14" x14ac:dyDescent="0.2">
      <c r="A133" s="1">
        <v>44040</v>
      </c>
      <c r="B133">
        <v>2020</v>
      </c>
      <c r="C133" t="s">
        <v>53</v>
      </c>
      <c r="D133" t="s">
        <v>559</v>
      </c>
      <c r="E133" t="s">
        <v>615</v>
      </c>
      <c r="F133" t="s">
        <v>658</v>
      </c>
      <c r="G133" t="s">
        <v>679</v>
      </c>
      <c r="H133">
        <v>30000</v>
      </c>
      <c r="I133">
        <v>-30000</v>
      </c>
      <c r="J133">
        <v>1610500</v>
      </c>
      <c r="L133" t="s">
        <v>694</v>
      </c>
      <c r="M133" t="s">
        <v>696</v>
      </c>
      <c r="N133" s="1">
        <v>44040</v>
      </c>
    </row>
    <row r="134" spans="1:14" x14ac:dyDescent="0.2">
      <c r="A134" s="1">
        <v>44040</v>
      </c>
      <c r="B134">
        <v>2020</v>
      </c>
      <c r="C134" t="s">
        <v>53</v>
      </c>
      <c r="D134" t="s">
        <v>551</v>
      </c>
      <c r="E134" t="s">
        <v>615</v>
      </c>
      <c r="F134" t="s">
        <v>658</v>
      </c>
      <c r="G134" t="s">
        <v>679</v>
      </c>
      <c r="H134">
        <v>30000</v>
      </c>
      <c r="I134">
        <v>-30000</v>
      </c>
      <c r="J134">
        <v>1640500</v>
      </c>
      <c r="L134" t="s">
        <v>694</v>
      </c>
      <c r="M134" t="s">
        <v>696</v>
      </c>
      <c r="N134" s="1">
        <v>44040</v>
      </c>
    </row>
    <row r="135" spans="1:14" x14ac:dyDescent="0.2">
      <c r="A135" s="1">
        <v>44043</v>
      </c>
      <c r="B135">
        <v>2020</v>
      </c>
      <c r="C135" t="s">
        <v>54</v>
      </c>
      <c r="D135" t="s">
        <v>556</v>
      </c>
      <c r="E135" t="s">
        <v>556</v>
      </c>
      <c r="F135" t="s">
        <v>658</v>
      </c>
      <c r="G135" t="s">
        <v>683</v>
      </c>
      <c r="H135">
        <v>-200000</v>
      </c>
      <c r="I135">
        <v>200000</v>
      </c>
      <c r="J135">
        <v>1800500</v>
      </c>
      <c r="M135" t="s">
        <v>696</v>
      </c>
      <c r="N135" s="1">
        <v>44043</v>
      </c>
    </row>
    <row r="136" spans="1:14" x14ac:dyDescent="0.2">
      <c r="A136" s="1">
        <v>44043</v>
      </c>
      <c r="B136">
        <v>2020</v>
      </c>
      <c r="C136" t="s">
        <v>55</v>
      </c>
      <c r="E136" t="s">
        <v>611</v>
      </c>
      <c r="F136" t="s">
        <v>658</v>
      </c>
      <c r="G136" t="s">
        <v>686</v>
      </c>
      <c r="H136">
        <v>-40000</v>
      </c>
      <c r="I136">
        <v>40000</v>
      </c>
      <c r="J136">
        <v>1760500</v>
      </c>
      <c r="M136" t="s">
        <v>696</v>
      </c>
      <c r="N136" s="1">
        <v>44043</v>
      </c>
    </row>
    <row r="137" spans="1:14" x14ac:dyDescent="0.2">
      <c r="A137" s="1">
        <v>44043</v>
      </c>
      <c r="B137">
        <v>2020</v>
      </c>
      <c r="C137" t="s">
        <v>51</v>
      </c>
      <c r="D137" t="s">
        <v>570</v>
      </c>
      <c r="E137" t="s">
        <v>570</v>
      </c>
      <c r="F137" t="s">
        <v>658</v>
      </c>
      <c r="G137" t="s">
        <v>687</v>
      </c>
      <c r="H137">
        <v>-550000</v>
      </c>
      <c r="I137">
        <v>550000</v>
      </c>
      <c r="J137">
        <v>1210500</v>
      </c>
      <c r="M137" t="s">
        <v>696</v>
      </c>
      <c r="N137" s="1">
        <v>44043</v>
      </c>
    </row>
    <row r="138" spans="1:14" x14ac:dyDescent="0.2">
      <c r="A138" s="1">
        <v>44044</v>
      </c>
      <c r="B138">
        <v>2020</v>
      </c>
      <c r="C138" t="s">
        <v>56</v>
      </c>
      <c r="D138" t="s">
        <v>549</v>
      </c>
      <c r="E138" t="s">
        <v>613</v>
      </c>
      <c r="F138" t="s">
        <v>662</v>
      </c>
      <c r="G138" t="s">
        <v>679</v>
      </c>
      <c r="H138">
        <v>30000</v>
      </c>
      <c r="I138">
        <v>-30000</v>
      </c>
      <c r="J138">
        <v>1210500</v>
      </c>
      <c r="M138" t="s">
        <v>696</v>
      </c>
      <c r="N138" s="1">
        <v>44044</v>
      </c>
    </row>
    <row r="139" spans="1:14" x14ac:dyDescent="0.2">
      <c r="A139" s="1">
        <v>44044</v>
      </c>
      <c r="B139">
        <v>2020</v>
      </c>
      <c r="C139" t="s">
        <v>56</v>
      </c>
      <c r="D139" t="s">
        <v>550</v>
      </c>
      <c r="E139" t="s">
        <v>614</v>
      </c>
      <c r="F139" t="s">
        <v>662</v>
      </c>
      <c r="G139" t="s">
        <v>679</v>
      </c>
      <c r="H139">
        <v>30000</v>
      </c>
      <c r="I139">
        <v>-30000</v>
      </c>
      <c r="J139">
        <v>1210500</v>
      </c>
      <c r="M139" t="s">
        <v>696</v>
      </c>
      <c r="N139" s="1">
        <v>44044</v>
      </c>
    </row>
    <row r="140" spans="1:14" x14ac:dyDescent="0.2">
      <c r="A140" s="1">
        <v>44044</v>
      </c>
      <c r="B140">
        <v>2020</v>
      </c>
      <c r="C140" t="s">
        <v>57</v>
      </c>
      <c r="D140" t="s">
        <v>552</v>
      </c>
      <c r="E140" t="s">
        <v>616</v>
      </c>
      <c r="F140" t="s">
        <v>658</v>
      </c>
      <c r="G140" t="s">
        <v>679</v>
      </c>
      <c r="H140">
        <v>30000</v>
      </c>
      <c r="I140">
        <v>-30000</v>
      </c>
      <c r="J140">
        <v>1240500</v>
      </c>
      <c r="M140" t="s">
        <v>696</v>
      </c>
      <c r="N140" s="1">
        <v>44044</v>
      </c>
    </row>
    <row r="141" spans="1:14" x14ac:dyDescent="0.2">
      <c r="A141" s="1">
        <v>44044</v>
      </c>
      <c r="B141">
        <v>2020</v>
      </c>
      <c r="C141" t="s">
        <v>56</v>
      </c>
      <c r="D141" t="s">
        <v>562</v>
      </c>
      <c r="E141" t="s">
        <v>614</v>
      </c>
      <c r="F141" t="s">
        <v>662</v>
      </c>
      <c r="G141" t="s">
        <v>679</v>
      </c>
      <c r="H141">
        <v>30000</v>
      </c>
      <c r="I141">
        <v>-30000</v>
      </c>
      <c r="J141">
        <v>1240500</v>
      </c>
      <c r="M141" t="s">
        <v>696</v>
      </c>
      <c r="N141" s="1">
        <v>44044</v>
      </c>
    </row>
    <row r="142" spans="1:14" x14ac:dyDescent="0.2">
      <c r="A142" s="1">
        <v>44044</v>
      </c>
      <c r="B142">
        <v>2020</v>
      </c>
      <c r="C142" t="s">
        <v>56</v>
      </c>
      <c r="D142" t="s">
        <v>555</v>
      </c>
      <c r="E142" t="s">
        <v>616</v>
      </c>
      <c r="F142" t="s">
        <v>662</v>
      </c>
      <c r="G142" t="s">
        <v>679</v>
      </c>
      <c r="H142">
        <v>30000</v>
      </c>
      <c r="I142">
        <v>-30000</v>
      </c>
      <c r="J142">
        <v>1240500</v>
      </c>
      <c r="M142" t="s">
        <v>696</v>
      </c>
      <c r="N142" s="1">
        <v>44044</v>
      </c>
    </row>
    <row r="143" spans="1:14" x14ac:dyDescent="0.2">
      <c r="A143" s="1">
        <v>44045</v>
      </c>
      <c r="B143">
        <v>2020</v>
      </c>
      <c r="C143" t="s">
        <v>49</v>
      </c>
      <c r="D143" t="s">
        <v>566</v>
      </c>
      <c r="E143" t="s">
        <v>623</v>
      </c>
      <c r="F143" t="s">
        <v>658</v>
      </c>
      <c r="G143" t="s">
        <v>679</v>
      </c>
      <c r="H143">
        <v>30000</v>
      </c>
      <c r="I143">
        <v>-30000</v>
      </c>
      <c r="J143">
        <v>2150500</v>
      </c>
      <c r="L143" t="s">
        <v>694</v>
      </c>
      <c r="M143" t="s">
        <v>696</v>
      </c>
      <c r="N143" s="1">
        <v>44045</v>
      </c>
    </row>
    <row r="144" spans="1:14" x14ac:dyDescent="0.2">
      <c r="A144" s="1">
        <v>44045</v>
      </c>
      <c r="B144">
        <v>2020</v>
      </c>
      <c r="C144" t="s">
        <v>53</v>
      </c>
      <c r="D144" t="s">
        <v>566</v>
      </c>
      <c r="E144" t="s">
        <v>623</v>
      </c>
      <c r="F144" t="s">
        <v>658</v>
      </c>
      <c r="G144" t="s">
        <v>679</v>
      </c>
      <c r="H144">
        <v>30000</v>
      </c>
      <c r="I144">
        <v>-30000</v>
      </c>
      <c r="J144">
        <v>1880500</v>
      </c>
      <c r="L144" t="s">
        <v>694</v>
      </c>
      <c r="M144" t="s">
        <v>696</v>
      </c>
      <c r="N144" s="1">
        <v>44045</v>
      </c>
    </row>
    <row r="145" spans="1:14" x14ac:dyDescent="0.2">
      <c r="A145" s="1">
        <v>44049</v>
      </c>
      <c r="B145">
        <v>2020</v>
      </c>
      <c r="C145" t="s">
        <v>57</v>
      </c>
      <c r="D145" t="s">
        <v>568</v>
      </c>
      <c r="E145" t="s">
        <v>624</v>
      </c>
      <c r="F145" t="s">
        <v>658</v>
      </c>
      <c r="G145" t="s">
        <v>679</v>
      </c>
      <c r="H145">
        <v>30000</v>
      </c>
      <c r="I145">
        <v>-30000</v>
      </c>
      <c r="J145">
        <v>1270500</v>
      </c>
      <c r="M145" t="s">
        <v>696</v>
      </c>
      <c r="N145" s="1">
        <v>44049</v>
      </c>
    </row>
    <row r="146" spans="1:14" x14ac:dyDescent="0.2">
      <c r="A146" s="1">
        <v>44050</v>
      </c>
      <c r="B146">
        <v>2020</v>
      </c>
      <c r="C146" t="s">
        <v>53</v>
      </c>
      <c r="D146" t="s">
        <v>558</v>
      </c>
      <c r="E146" t="s">
        <v>619</v>
      </c>
      <c r="F146" t="s">
        <v>658</v>
      </c>
      <c r="G146" t="s">
        <v>679</v>
      </c>
      <c r="H146">
        <v>30000</v>
      </c>
      <c r="I146">
        <v>-30000</v>
      </c>
      <c r="J146">
        <v>1580500</v>
      </c>
      <c r="L146" t="s">
        <v>694</v>
      </c>
      <c r="M146" t="s">
        <v>696</v>
      </c>
      <c r="N146" s="1">
        <v>44050</v>
      </c>
    </row>
    <row r="147" spans="1:14" x14ac:dyDescent="0.2">
      <c r="A147" s="1">
        <v>44050</v>
      </c>
      <c r="B147">
        <v>2020</v>
      </c>
      <c r="C147" t="s">
        <v>53</v>
      </c>
      <c r="D147" t="s">
        <v>561</v>
      </c>
      <c r="E147" t="s">
        <v>619</v>
      </c>
      <c r="F147" t="s">
        <v>658</v>
      </c>
      <c r="G147" t="s">
        <v>679</v>
      </c>
      <c r="H147">
        <v>30000</v>
      </c>
      <c r="I147">
        <v>-30000</v>
      </c>
      <c r="J147">
        <v>1730500</v>
      </c>
      <c r="L147" t="s">
        <v>694</v>
      </c>
      <c r="M147" t="s">
        <v>696</v>
      </c>
      <c r="N147" s="1">
        <v>44050</v>
      </c>
    </row>
    <row r="148" spans="1:14" x14ac:dyDescent="0.2">
      <c r="A148" s="1">
        <v>44051</v>
      </c>
      <c r="B148">
        <v>2020</v>
      </c>
      <c r="C148" t="s">
        <v>57</v>
      </c>
      <c r="D148" t="s">
        <v>563</v>
      </c>
      <c r="E148" t="s">
        <v>621</v>
      </c>
      <c r="F148" t="s">
        <v>658</v>
      </c>
      <c r="G148" t="s">
        <v>679</v>
      </c>
      <c r="H148">
        <v>30000</v>
      </c>
      <c r="I148">
        <v>-30000</v>
      </c>
      <c r="J148">
        <v>1300500</v>
      </c>
      <c r="M148" t="s">
        <v>696</v>
      </c>
      <c r="N148" s="1">
        <v>44051</v>
      </c>
    </row>
    <row r="149" spans="1:14" x14ac:dyDescent="0.2">
      <c r="A149" s="1">
        <v>44052</v>
      </c>
      <c r="B149">
        <v>2020</v>
      </c>
      <c r="C149" t="s">
        <v>57</v>
      </c>
      <c r="D149" t="s">
        <v>571</v>
      </c>
      <c r="E149" t="s">
        <v>625</v>
      </c>
      <c r="F149" t="s">
        <v>658</v>
      </c>
      <c r="G149" t="s">
        <v>679</v>
      </c>
      <c r="H149">
        <v>30000</v>
      </c>
      <c r="I149">
        <v>-30000</v>
      </c>
      <c r="J149">
        <v>1330500</v>
      </c>
      <c r="M149" t="s">
        <v>696</v>
      </c>
      <c r="N149" s="1">
        <v>44052</v>
      </c>
    </row>
    <row r="150" spans="1:14" x14ac:dyDescent="0.2">
      <c r="A150" s="1">
        <v>44058</v>
      </c>
      <c r="B150">
        <v>2020</v>
      </c>
      <c r="C150" t="s">
        <v>57</v>
      </c>
      <c r="D150" t="s">
        <v>554</v>
      </c>
      <c r="E150" t="s">
        <v>618</v>
      </c>
      <c r="F150" t="s">
        <v>658</v>
      </c>
      <c r="G150" t="s">
        <v>679</v>
      </c>
      <c r="H150">
        <v>30000</v>
      </c>
      <c r="I150">
        <v>-30000</v>
      </c>
      <c r="J150">
        <v>1360500</v>
      </c>
      <c r="M150" t="s">
        <v>696</v>
      </c>
      <c r="N150" s="1">
        <v>44058</v>
      </c>
    </row>
    <row r="151" spans="1:14" x14ac:dyDescent="0.2">
      <c r="A151" s="1">
        <v>44061</v>
      </c>
      <c r="B151">
        <v>2020</v>
      </c>
      <c r="C151" t="s">
        <v>53</v>
      </c>
      <c r="D151" t="s">
        <v>560</v>
      </c>
      <c r="E151" t="s">
        <v>620</v>
      </c>
      <c r="F151" t="s">
        <v>658</v>
      </c>
      <c r="G151" t="s">
        <v>679</v>
      </c>
      <c r="H151">
        <v>30000</v>
      </c>
      <c r="I151">
        <v>-30000</v>
      </c>
      <c r="J151">
        <v>1670500</v>
      </c>
      <c r="L151" t="s">
        <v>694</v>
      </c>
      <c r="M151" t="s">
        <v>696</v>
      </c>
      <c r="N151" s="1">
        <v>44061</v>
      </c>
    </row>
    <row r="152" spans="1:14" x14ac:dyDescent="0.2">
      <c r="A152" s="1">
        <v>44061</v>
      </c>
      <c r="B152">
        <v>2020</v>
      </c>
      <c r="C152" t="s">
        <v>53</v>
      </c>
      <c r="D152" t="s">
        <v>567</v>
      </c>
      <c r="E152" t="s">
        <v>620</v>
      </c>
      <c r="F152" t="s">
        <v>658</v>
      </c>
      <c r="G152" t="s">
        <v>679</v>
      </c>
      <c r="H152">
        <v>30000</v>
      </c>
      <c r="I152">
        <v>-30000</v>
      </c>
      <c r="J152">
        <v>1910500</v>
      </c>
      <c r="L152" t="s">
        <v>694</v>
      </c>
      <c r="M152" t="s">
        <v>696</v>
      </c>
      <c r="N152" s="1">
        <v>44061</v>
      </c>
    </row>
    <row r="153" spans="1:14" x14ac:dyDescent="0.2">
      <c r="A153" s="1">
        <v>44061</v>
      </c>
      <c r="B153">
        <v>2020</v>
      </c>
      <c r="C153" t="s">
        <v>57</v>
      </c>
      <c r="D153" t="s">
        <v>558</v>
      </c>
      <c r="E153" t="s">
        <v>619</v>
      </c>
      <c r="F153" t="s">
        <v>658</v>
      </c>
      <c r="G153" t="s">
        <v>679</v>
      </c>
      <c r="H153">
        <v>30000</v>
      </c>
      <c r="I153">
        <v>-30000</v>
      </c>
      <c r="J153">
        <v>1390500</v>
      </c>
      <c r="M153" t="s">
        <v>696</v>
      </c>
      <c r="N153" s="1">
        <v>44061</v>
      </c>
    </row>
    <row r="154" spans="1:14" x14ac:dyDescent="0.2">
      <c r="A154" s="1">
        <v>44061</v>
      </c>
      <c r="B154">
        <v>2020</v>
      </c>
      <c r="C154" t="s">
        <v>57</v>
      </c>
      <c r="D154" t="s">
        <v>560</v>
      </c>
      <c r="E154" t="s">
        <v>620</v>
      </c>
      <c r="F154" t="s">
        <v>658</v>
      </c>
      <c r="G154" t="s">
        <v>679</v>
      </c>
      <c r="H154">
        <v>30000</v>
      </c>
      <c r="I154">
        <v>-30000</v>
      </c>
      <c r="J154">
        <v>1420500</v>
      </c>
      <c r="M154" t="s">
        <v>696</v>
      </c>
      <c r="N154" s="1">
        <v>44061</v>
      </c>
    </row>
    <row r="155" spans="1:14" x14ac:dyDescent="0.2">
      <c r="A155" s="1">
        <v>44061</v>
      </c>
      <c r="B155">
        <v>2020</v>
      </c>
      <c r="C155" t="s">
        <v>57</v>
      </c>
      <c r="D155" t="s">
        <v>561</v>
      </c>
      <c r="E155" t="s">
        <v>619</v>
      </c>
      <c r="F155" t="s">
        <v>658</v>
      </c>
      <c r="G155" t="s">
        <v>679</v>
      </c>
      <c r="H155">
        <v>30000</v>
      </c>
      <c r="I155">
        <v>-30000</v>
      </c>
      <c r="J155">
        <v>1450500</v>
      </c>
      <c r="M155" t="s">
        <v>696</v>
      </c>
      <c r="N155" s="1">
        <v>44061</v>
      </c>
    </row>
    <row r="156" spans="1:14" x14ac:dyDescent="0.2">
      <c r="A156" s="1">
        <v>44061</v>
      </c>
      <c r="B156">
        <v>2020</v>
      </c>
      <c r="C156" t="s">
        <v>57</v>
      </c>
      <c r="D156" t="s">
        <v>567</v>
      </c>
      <c r="E156" t="s">
        <v>620</v>
      </c>
      <c r="F156" t="s">
        <v>658</v>
      </c>
      <c r="G156" t="s">
        <v>679</v>
      </c>
      <c r="H156">
        <v>30000</v>
      </c>
      <c r="I156">
        <v>-30000</v>
      </c>
      <c r="J156">
        <v>1480500</v>
      </c>
      <c r="M156" t="s">
        <v>696</v>
      </c>
      <c r="N156" s="1">
        <v>44061</v>
      </c>
    </row>
    <row r="157" spans="1:14" x14ac:dyDescent="0.2">
      <c r="A157" s="1">
        <v>44074</v>
      </c>
      <c r="B157">
        <v>2020</v>
      </c>
      <c r="C157" t="s">
        <v>57</v>
      </c>
      <c r="D157" t="s">
        <v>548</v>
      </c>
      <c r="E157" t="s">
        <v>612</v>
      </c>
      <c r="F157" t="s">
        <v>658</v>
      </c>
      <c r="G157" t="s">
        <v>679</v>
      </c>
      <c r="H157">
        <v>30000</v>
      </c>
      <c r="I157">
        <v>-30000</v>
      </c>
      <c r="J157">
        <v>1510500</v>
      </c>
      <c r="M157" t="s">
        <v>696</v>
      </c>
      <c r="N157" s="1">
        <v>44074</v>
      </c>
    </row>
    <row r="158" spans="1:14" x14ac:dyDescent="0.2">
      <c r="A158" s="1">
        <v>44074</v>
      </c>
      <c r="B158">
        <v>2020</v>
      </c>
      <c r="C158" t="s">
        <v>58</v>
      </c>
      <c r="D158" t="s">
        <v>556</v>
      </c>
      <c r="E158" t="s">
        <v>556</v>
      </c>
      <c r="F158" t="s">
        <v>658</v>
      </c>
      <c r="G158" t="s">
        <v>683</v>
      </c>
      <c r="H158">
        <v>-200000</v>
      </c>
      <c r="I158">
        <v>200000</v>
      </c>
      <c r="J158">
        <v>1490500</v>
      </c>
      <c r="M158" t="s">
        <v>696</v>
      </c>
      <c r="N158" s="1">
        <v>44074</v>
      </c>
    </row>
    <row r="159" spans="1:14" x14ac:dyDescent="0.2">
      <c r="A159" s="1">
        <v>44075</v>
      </c>
      <c r="B159">
        <v>2020</v>
      </c>
      <c r="C159" t="s">
        <v>59</v>
      </c>
      <c r="D159" t="s">
        <v>549</v>
      </c>
      <c r="E159" t="s">
        <v>613</v>
      </c>
      <c r="F159" t="s">
        <v>662</v>
      </c>
      <c r="G159" t="s">
        <v>679</v>
      </c>
      <c r="H159">
        <v>30000</v>
      </c>
      <c r="I159">
        <v>-30000</v>
      </c>
      <c r="J159">
        <v>1490500</v>
      </c>
      <c r="M159" t="s">
        <v>696</v>
      </c>
      <c r="N159" s="1">
        <v>44075</v>
      </c>
    </row>
    <row r="160" spans="1:14" x14ac:dyDescent="0.2">
      <c r="A160" s="1">
        <v>44075</v>
      </c>
      <c r="B160">
        <v>2020</v>
      </c>
      <c r="C160" t="s">
        <v>60</v>
      </c>
      <c r="D160" t="s">
        <v>548</v>
      </c>
      <c r="E160" t="s">
        <v>612</v>
      </c>
      <c r="F160" t="s">
        <v>658</v>
      </c>
      <c r="G160" t="s">
        <v>679</v>
      </c>
      <c r="H160">
        <v>30000</v>
      </c>
      <c r="I160">
        <v>-30000</v>
      </c>
      <c r="J160">
        <v>1550500</v>
      </c>
      <c r="M160" t="s">
        <v>696</v>
      </c>
      <c r="N160" s="1">
        <v>44075</v>
      </c>
    </row>
    <row r="161" spans="1:14" x14ac:dyDescent="0.2">
      <c r="A161" s="1">
        <v>44075</v>
      </c>
      <c r="B161">
        <v>2020</v>
      </c>
      <c r="C161" t="s">
        <v>59</v>
      </c>
      <c r="D161" t="s">
        <v>550</v>
      </c>
      <c r="E161" t="s">
        <v>614</v>
      </c>
      <c r="F161" t="s">
        <v>662</v>
      </c>
      <c r="G161" t="s">
        <v>679</v>
      </c>
      <c r="H161">
        <v>30000</v>
      </c>
      <c r="I161">
        <v>-30000</v>
      </c>
      <c r="J161">
        <v>1580500</v>
      </c>
      <c r="M161" t="s">
        <v>696</v>
      </c>
      <c r="N161" s="1">
        <v>44075</v>
      </c>
    </row>
    <row r="162" spans="1:14" x14ac:dyDescent="0.2">
      <c r="A162" s="1">
        <v>44075</v>
      </c>
      <c r="B162">
        <v>2020</v>
      </c>
      <c r="C162" t="s">
        <v>60</v>
      </c>
      <c r="D162" t="s">
        <v>552</v>
      </c>
      <c r="E162" t="s">
        <v>616</v>
      </c>
      <c r="F162" t="s">
        <v>658</v>
      </c>
      <c r="G162" t="s">
        <v>679</v>
      </c>
      <c r="H162">
        <v>30000</v>
      </c>
      <c r="I162">
        <v>-30000</v>
      </c>
      <c r="J162">
        <v>1700500</v>
      </c>
      <c r="M162" t="s">
        <v>696</v>
      </c>
      <c r="N162" s="1">
        <v>44075</v>
      </c>
    </row>
    <row r="163" spans="1:14" x14ac:dyDescent="0.2">
      <c r="A163" s="1">
        <v>44075</v>
      </c>
      <c r="B163">
        <v>2020</v>
      </c>
      <c r="C163" t="s">
        <v>59</v>
      </c>
      <c r="D163" t="s">
        <v>562</v>
      </c>
      <c r="E163" t="s">
        <v>614</v>
      </c>
      <c r="F163" t="s">
        <v>662</v>
      </c>
      <c r="G163" t="s">
        <v>679</v>
      </c>
      <c r="H163">
        <v>30000</v>
      </c>
      <c r="I163">
        <v>-30000</v>
      </c>
      <c r="J163">
        <v>1730500</v>
      </c>
      <c r="M163" t="s">
        <v>696</v>
      </c>
      <c r="N163" s="1">
        <v>44075</v>
      </c>
    </row>
    <row r="164" spans="1:14" x14ac:dyDescent="0.2">
      <c r="A164" s="1">
        <v>44075</v>
      </c>
      <c r="B164">
        <v>2020</v>
      </c>
      <c r="C164" t="s">
        <v>59</v>
      </c>
      <c r="D164" t="s">
        <v>555</v>
      </c>
      <c r="E164" t="s">
        <v>616</v>
      </c>
      <c r="F164" t="s">
        <v>662</v>
      </c>
      <c r="G164" t="s">
        <v>679</v>
      </c>
      <c r="H164">
        <v>30000</v>
      </c>
      <c r="I164">
        <v>-30000</v>
      </c>
      <c r="J164">
        <v>1970500</v>
      </c>
      <c r="M164" t="s">
        <v>696</v>
      </c>
      <c r="N164" s="1">
        <v>44075</v>
      </c>
    </row>
    <row r="165" spans="1:14" x14ac:dyDescent="0.2">
      <c r="A165" s="1">
        <v>44076</v>
      </c>
      <c r="B165">
        <v>2020</v>
      </c>
      <c r="C165" t="s">
        <v>60</v>
      </c>
      <c r="D165" t="s">
        <v>563</v>
      </c>
      <c r="E165" t="s">
        <v>621</v>
      </c>
      <c r="F165" t="s">
        <v>658</v>
      </c>
      <c r="G165" t="s">
        <v>679</v>
      </c>
      <c r="H165">
        <v>30000</v>
      </c>
      <c r="I165">
        <v>-30000</v>
      </c>
      <c r="J165">
        <v>1760500</v>
      </c>
      <c r="M165" t="s">
        <v>696</v>
      </c>
      <c r="N165" s="1">
        <v>44076</v>
      </c>
    </row>
    <row r="166" spans="1:14" x14ac:dyDescent="0.2">
      <c r="A166" s="1">
        <v>44078</v>
      </c>
      <c r="B166">
        <v>2020</v>
      </c>
      <c r="C166" t="s">
        <v>57</v>
      </c>
      <c r="D166" t="s">
        <v>559</v>
      </c>
      <c r="E166" t="s">
        <v>615</v>
      </c>
      <c r="F166" t="s">
        <v>658</v>
      </c>
      <c r="G166" t="s">
        <v>679</v>
      </c>
      <c r="H166">
        <v>30000</v>
      </c>
      <c r="I166">
        <v>-30000</v>
      </c>
      <c r="J166">
        <v>1540500</v>
      </c>
      <c r="M166" t="s">
        <v>696</v>
      </c>
      <c r="N166" s="1">
        <v>44078</v>
      </c>
    </row>
    <row r="167" spans="1:14" x14ac:dyDescent="0.2">
      <c r="A167" s="1">
        <v>44078</v>
      </c>
      <c r="B167">
        <v>2020</v>
      </c>
      <c r="C167" t="s">
        <v>57</v>
      </c>
      <c r="D167" t="s">
        <v>551</v>
      </c>
      <c r="E167" t="s">
        <v>615</v>
      </c>
      <c r="F167" t="s">
        <v>658</v>
      </c>
      <c r="G167" t="s">
        <v>679</v>
      </c>
      <c r="H167">
        <v>30000</v>
      </c>
      <c r="I167">
        <v>-30000</v>
      </c>
      <c r="J167">
        <v>1570500</v>
      </c>
      <c r="M167" t="s">
        <v>696</v>
      </c>
      <c r="N167" s="1">
        <v>44078</v>
      </c>
    </row>
    <row r="168" spans="1:14" x14ac:dyDescent="0.2">
      <c r="A168" s="1">
        <v>44078</v>
      </c>
      <c r="B168">
        <v>2020</v>
      </c>
      <c r="C168" t="s">
        <v>57</v>
      </c>
      <c r="D168" t="s">
        <v>564</v>
      </c>
      <c r="E168" t="s">
        <v>596</v>
      </c>
      <c r="F168" t="s">
        <v>658</v>
      </c>
      <c r="G168" t="s">
        <v>679</v>
      </c>
      <c r="H168">
        <v>30000</v>
      </c>
      <c r="I168">
        <v>-30000</v>
      </c>
      <c r="J168">
        <v>1600500</v>
      </c>
      <c r="M168" t="s">
        <v>696</v>
      </c>
      <c r="N168" s="1">
        <v>44078</v>
      </c>
    </row>
    <row r="169" spans="1:14" x14ac:dyDescent="0.2">
      <c r="A169" s="1">
        <v>44078</v>
      </c>
      <c r="B169">
        <v>2020</v>
      </c>
      <c r="C169" t="s">
        <v>57</v>
      </c>
      <c r="D169" t="s">
        <v>569</v>
      </c>
      <c r="E169" t="s">
        <v>596</v>
      </c>
      <c r="F169" t="s">
        <v>658</v>
      </c>
      <c r="G169" t="s">
        <v>679</v>
      </c>
      <c r="H169">
        <v>30000</v>
      </c>
      <c r="I169">
        <v>-30000</v>
      </c>
      <c r="J169">
        <v>1690500</v>
      </c>
      <c r="M169" t="s">
        <v>696</v>
      </c>
      <c r="N169" s="1">
        <v>44078</v>
      </c>
    </row>
    <row r="170" spans="1:14" x14ac:dyDescent="0.2">
      <c r="A170" s="1">
        <v>44078</v>
      </c>
      <c r="B170">
        <v>2020</v>
      </c>
      <c r="C170" t="s">
        <v>60</v>
      </c>
      <c r="D170" t="s">
        <v>564</v>
      </c>
      <c r="E170" t="s">
        <v>596</v>
      </c>
      <c r="F170" t="s">
        <v>658</v>
      </c>
      <c r="G170" t="s">
        <v>679</v>
      </c>
      <c r="H170">
        <v>30000</v>
      </c>
      <c r="I170">
        <v>-30000</v>
      </c>
      <c r="J170">
        <v>1790500</v>
      </c>
      <c r="M170" t="s">
        <v>696</v>
      </c>
      <c r="N170" s="1">
        <v>44078</v>
      </c>
    </row>
    <row r="171" spans="1:14" x14ac:dyDescent="0.2">
      <c r="A171" s="1">
        <v>44078</v>
      </c>
      <c r="B171">
        <v>2020</v>
      </c>
      <c r="C171" t="s">
        <v>60</v>
      </c>
      <c r="D171" t="s">
        <v>569</v>
      </c>
      <c r="E171" t="s">
        <v>596</v>
      </c>
      <c r="F171" t="s">
        <v>658</v>
      </c>
      <c r="G171" t="s">
        <v>679</v>
      </c>
      <c r="H171">
        <v>30000</v>
      </c>
      <c r="I171">
        <v>-30000</v>
      </c>
      <c r="J171">
        <v>1970500</v>
      </c>
      <c r="M171" t="s">
        <v>696</v>
      </c>
      <c r="N171" s="1">
        <v>44078</v>
      </c>
    </row>
    <row r="172" spans="1:14" x14ac:dyDescent="0.2">
      <c r="A172" s="1">
        <v>44098</v>
      </c>
      <c r="B172">
        <v>2020</v>
      </c>
      <c r="C172" t="s">
        <v>60</v>
      </c>
      <c r="D172" t="s">
        <v>568</v>
      </c>
      <c r="E172" t="s">
        <v>624</v>
      </c>
      <c r="F172" t="s">
        <v>658</v>
      </c>
      <c r="G172" t="s">
        <v>679</v>
      </c>
      <c r="H172">
        <v>30000</v>
      </c>
      <c r="I172">
        <v>-30000</v>
      </c>
      <c r="J172">
        <v>1910500</v>
      </c>
      <c r="M172" t="s">
        <v>696</v>
      </c>
      <c r="N172" s="1">
        <v>44098</v>
      </c>
    </row>
    <row r="173" spans="1:14" x14ac:dyDescent="0.2">
      <c r="A173" s="1">
        <v>44104</v>
      </c>
      <c r="B173">
        <v>2020</v>
      </c>
      <c r="C173" t="s">
        <v>61</v>
      </c>
      <c r="D173" t="s">
        <v>556</v>
      </c>
      <c r="E173" t="s">
        <v>556</v>
      </c>
      <c r="F173" t="s">
        <v>658</v>
      </c>
      <c r="G173" t="s">
        <v>683</v>
      </c>
      <c r="H173">
        <v>-200000</v>
      </c>
      <c r="I173">
        <v>200000</v>
      </c>
      <c r="J173">
        <v>1770500</v>
      </c>
      <c r="M173" t="s">
        <v>696</v>
      </c>
      <c r="N173" s="1">
        <v>44104</v>
      </c>
    </row>
    <row r="174" spans="1:14" x14ac:dyDescent="0.2">
      <c r="A174" s="1">
        <v>44105</v>
      </c>
      <c r="B174">
        <v>2020</v>
      </c>
      <c r="C174" t="s">
        <v>60</v>
      </c>
      <c r="D174" t="s">
        <v>571</v>
      </c>
      <c r="E174" t="s">
        <v>625</v>
      </c>
      <c r="F174" t="s">
        <v>658</v>
      </c>
      <c r="G174" t="s">
        <v>679</v>
      </c>
      <c r="H174">
        <v>30000</v>
      </c>
      <c r="I174">
        <v>-30000</v>
      </c>
      <c r="J174">
        <v>1520500</v>
      </c>
      <c r="M174" t="s">
        <v>696</v>
      </c>
      <c r="N174" s="1">
        <v>44105</v>
      </c>
    </row>
    <row r="175" spans="1:14" x14ac:dyDescent="0.2">
      <c r="A175" s="1">
        <v>44105</v>
      </c>
      <c r="B175">
        <v>2020</v>
      </c>
      <c r="C175" t="s">
        <v>62</v>
      </c>
      <c r="D175" t="s">
        <v>549</v>
      </c>
      <c r="E175" t="s">
        <v>613</v>
      </c>
      <c r="F175" t="s">
        <v>662</v>
      </c>
      <c r="G175" t="s">
        <v>679</v>
      </c>
      <c r="H175">
        <v>30000</v>
      </c>
      <c r="I175">
        <v>-30000</v>
      </c>
      <c r="J175">
        <v>1770500</v>
      </c>
      <c r="M175" t="s">
        <v>696</v>
      </c>
      <c r="N175" s="1">
        <v>44105</v>
      </c>
    </row>
    <row r="176" spans="1:14" x14ac:dyDescent="0.2">
      <c r="A176" s="1">
        <v>44105</v>
      </c>
      <c r="B176">
        <v>2020</v>
      </c>
      <c r="C176" t="s">
        <v>63</v>
      </c>
      <c r="D176" t="s">
        <v>548</v>
      </c>
      <c r="E176" t="s">
        <v>612</v>
      </c>
      <c r="F176" t="s">
        <v>658</v>
      </c>
      <c r="G176" t="s">
        <v>679</v>
      </c>
      <c r="H176">
        <v>30000</v>
      </c>
      <c r="I176">
        <v>-30000</v>
      </c>
      <c r="J176">
        <v>1830500</v>
      </c>
      <c r="M176" t="s">
        <v>696</v>
      </c>
      <c r="N176" s="1">
        <v>44105</v>
      </c>
    </row>
    <row r="177" spans="1:14" x14ac:dyDescent="0.2">
      <c r="A177" s="1">
        <v>44105</v>
      </c>
      <c r="B177">
        <v>2020</v>
      </c>
      <c r="C177" t="s">
        <v>63</v>
      </c>
      <c r="D177" t="s">
        <v>558</v>
      </c>
      <c r="E177" t="s">
        <v>619</v>
      </c>
      <c r="F177" t="s">
        <v>658</v>
      </c>
      <c r="G177" t="s">
        <v>679</v>
      </c>
      <c r="H177">
        <v>30000</v>
      </c>
      <c r="I177">
        <v>-30000</v>
      </c>
      <c r="J177">
        <v>1860500</v>
      </c>
      <c r="M177" t="s">
        <v>696</v>
      </c>
      <c r="N177" s="1">
        <v>44105</v>
      </c>
    </row>
    <row r="178" spans="1:14" x14ac:dyDescent="0.2">
      <c r="A178" s="1">
        <v>44105</v>
      </c>
      <c r="B178">
        <v>2020</v>
      </c>
      <c r="C178" t="s">
        <v>62</v>
      </c>
      <c r="D178" t="s">
        <v>550</v>
      </c>
      <c r="E178" t="s">
        <v>614</v>
      </c>
      <c r="F178" t="s">
        <v>662</v>
      </c>
      <c r="G178" t="s">
        <v>679</v>
      </c>
      <c r="H178">
        <v>30000</v>
      </c>
      <c r="I178">
        <v>-30000</v>
      </c>
      <c r="J178">
        <v>1860500</v>
      </c>
      <c r="M178" t="s">
        <v>696</v>
      </c>
      <c r="N178" s="1">
        <v>44105</v>
      </c>
    </row>
    <row r="179" spans="1:14" x14ac:dyDescent="0.2">
      <c r="A179" s="1">
        <v>44105</v>
      </c>
      <c r="B179">
        <v>2020</v>
      </c>
      <c r="C179" t="s">
        <v>63</v>
      </c>
      <c r="D179" t="s">
        <v>552</v>
      </c>
      <c r="E179" t="s">
        <v>616</v>
      </c>
      <c r="F179" t="s">
        <v>658</v>
      </c>
      <c r="G179" t="s">
        <v>679</v>
      </c>
      <c r="H179">
        <v>30000</v>
      </c>
      <c r="I179">
        <v>-30000</v>
      </c>
      <c r="J179">
        <v>1980500</v>
      </c>
      <c r="M179" t="s">
        <v>696</v>
      </c>
      <c r="N179" s="1">
        <v>44105</v>
      </c>
    </row>
    <row r="180" spans="1:14" x14ac:dyDescent="0.2">
      <c r="A180" s="1">
        <v>44105</v>
      </c>
      <c r="B180">
        <v>2020</v>
      </c>
      <c r="C180" t="s">
        <v>63</v>
      </c>
      <c r="D180" t="s">
        <v>561</v>
      </c>
      <c r="E180" t="s">
        <v>619</v>
      </c>
      <c r="F180" t="s">
        <v>658</v>
      </c>
      <c r="G180" t="s">
        <v>679</v>
      </c>
      <c r="H180">
        <v>30000</v>
      </c>
      <c r="I180">
        <v>-30000</v>
      </c>
      <c r="J180">
        <v>2010500</v>
      </c>
      <c r="M180" t="s">
        <v>696</v>
      </c>
      <c r="N180" s="1">
        <v>44105</v>
      </c>
    </row>
    <row r="181" spans="1:14" x14ac:dyDescent="0.2">
      <c r="A181" s="1">
        <v>44105</v>
      </c>
      <c r="B181">
        <v>2020</v>
      </c>
      <c r="C181" t="s">
        <v>62</v>
      </c>
      <c r="D181" t="s">
        <v>562</v>
      </c>
      <c r="E181" t="s">
        <v>614</v>
      </c>
      <c r="F181" t="s">
        <v>662</v>
      </c>
      <c r="G181" t="s">
        <v>679</v>
      </c>
      <c r="H181">
        <v>30000</v>
      </c>
      <c r="I181">
        <v>-30000</v>
      </c>
      <c r="J181">
        <v>2010500</v>
      </c>
      <c r="M181" t="s">
        <v>696</v>
      </c>
      <c r="N181" s="1">
        <v>44105</v>
      </c>
    </row>
    <row r="182" spans="1:14" x14ac:dyDescent="0.2">
      <c r="A182" s="1">
        <v>44105</v>
      </c>
      <c r="B182">
        <v>2020</v>
      </c>
      <c r="C182" t="s">
        <v>63</v>
      </c>
      <c r="D182" t="s">
        <v>564</v>
      </c>
      <c r="E182" t="s">
        <v>596</v>
      </c>
      <c r="F182" t="s">
        <v>658</v>
      </c>
      <c r="G182" t="s">
        <v>679</v>
      </c>
      <c r="H182">
        <v>30000</v>
      </c>
      <c r="I182">
        <v>-30000</v>
      </c>
      <c r="J182">
        <v>2070500</v>
      </c>
      <c r="M182" t="s">
        <v>696</v>
      </c>
      <c r="N182" s="1">
        <v>44105</v>
      </c>
    </row>
    <row r="183" spans="1:14" x14ac:dyDescent="0.2">
      <c r="A183" s="1">
        <v>44105</v>
      </c>
      <c r="B183">
        <v>2020</v>
      </c>
      <c r="C183" t="s">
        <v>63</v>
      </c>
      <c r="D183" t="s">
        <v>569</v>
      </c>
      <c r="E183" t="s">
        <v>596</v>
      </c>
      <c r="F183" t="s">
        <v>658</v>
      </c>
      <c r="G183" t="s">
        <v>679</v>
      </c>
      <c r="H183">
        <v>30000</v>
      </c>
      <c r="I183">
        <v>-30000</v>
      </c>
      <c r="J183">
        <v>2250500</v>
      </c>
      <c r="M183" t="s">
        <v>696</v>
      </c>
      <c r="N183" s="1">
        <v>44105</v>
      </c>
    </row>
    <row r="184" spans="1:14" x14ac:dyDescent="0.2">
      <c r="A184" s="1">
        <v>44105</v>
      </c>
      <c r="B184">
        <v>2020</v>
      </c>
      <c r="C184" t="s">
        <v>62</v>
      </c>
      <c r="D184" t="s">
        <v>555</v>
      </c>
      <c r="E184" t="s">
        <v>616</v>
      </c>
      <c r="F184" t="s">
        <v>662</v>
      </c>
      <c r="G184" t="s">
        <v>679</v>
      </c>
      <c r="H184">
        <v>30000</v>
      </c>
      <c r="I184">
        <v>-30000</v>
      </c>
      <c r="J184">
        <v>2250500</v>
      </c>
      <c r="M184" t="s">
        <v>696</v>
      </c>
      <c r="N184" s="1">
        <v>44105</v>
      </c>
    </row>
    <row r="185" spans="1:14" x14ac:dyDescent="0.2">
      <c r="A185" s="1">
        <v>44107</v>
      </c>
      <c r="B185">
        <v>2020</v>
      </c>
      <c r="C185" t="s">
        <v>60</v>
      </c>
      <c r="D185" t="s">
        <v>558</v>
      </c>
      <c r="E185" t="s">
        <v>619</v>
      </c>
      <c r="F185" t="s">
        <v>658</v>
      </c>
      <c r="G185" t="s">
        <v>679</v>
      </c>
      <c r="H185">
        <v>30000</v>
      </c>
      <c r="I185">
        <v>-30000</v>
      </c>
      <c r="J185">
        <v>1580500</v>
      </c>
      <c r="M185" t="s">
        <v>696</v>
      </c>
      <c r="N185" s="1">
        <v>44107</v>
      </c>
    </row>
    <row r="186" spans="1:14" x14ac:dyDescent="0.2">
      <c r="A186" s="1">
        <v>44107</v>
      </c>
      <c r="B186">
        <v>2020</v>
      </c>
      <c r="C186" t="s">
        <v>60</v>
      </c>
      <c r="D186" t="s">
        <v>561</v>
      </c>
      <c r="E186" t="s">
        <v>619</v>
      </c>
      <c r="F186" t="s">
        <v>658</v>
      </c>
      <c r="G186" t="s">
        <v>679</v>
      </c>
      <c r="H186">
        <v>30000</v>
      </c>
      <c r="I186">
        <v>-30000</v>
      </c>
      <c r="J186">
        <v>1730500</v>
      </c>
      <c r="M186" t="s">
        <v>696</v>
      </c>
      <c r="N186" s="1">
        <v>44107</v>
      </c>
    </row>
    <row r="187" spans="1:14" x14ac:dyDescent="0.2">
      <c r="A187" s="1">
        <v>44107</v>
      </c>
      <c r="B187">
        <v>2020</v>
      </c>
      <c r="C187" t="s">
        <v>63</v>
      </c>
      <c r="D187" t="s">
        <v>571</v>
      </c>
      <c r="E187" t="s">
        <v>625</v>
      </c>
      <c r="F187" t="s">
        <v>658</v>
      </c>
      <c r="G187" t="s">
        <v>679</v>
      </c>
      <c r="H187">
        <v>30000</v>
      </c>
      <c r="I187">
        <v>-30000</v>
      </c>
      <c r="J187">
        <v>1800500</v>
      </c>
      <c r="M187" t="s">
        <v>696</v>
      </c>
      <c r="N187" s="1">
        <v>44107</v>
      </c>
    </row>
    <row r="188" spans="1:14" x14ac:dyDescent="0.2">
      <c r="A188" s="1">
        <v>44109</v>
      </c>
      <c r="B188">
        <v>2020</v>
      </c>
      <c r="C188" t="s">
        <v>60</v>
      </c>
      <c r="D188" t="s">
        <v>559</v>
      </c>
      <c r="E188" t="s">
        <v>615</v>
      </c>
      <c r="F188" t="s">
        <v>658</v>
      </c>
      <c r="G188" t="s">
        <v>679</v>
      </c>
      <c r="H188">
        <v>30000</v>
      </c>
      <c r="I188">
        <v>-30000</v>
      </c>
      <c r="J188">
        <v>1610500</v>
      </c>
      <c r="M188" t="s">
        <v>696</v>
      </c>
      <c r="N188" s="1">
        <v>44109</v>
      </c>
    </row>
    <row r="189" spans="1:14" x14ac:dyDescent="0.2">
      <c r="A189" s="1">
        <v>44109</v>
      </c>
      <c r="B189">
        <v>2020</v>
      </c>
      <c r="C189" t="s">
        <v>60</v>
      </c>
      <c r="D189" t="s">
        <v>551</v>
      </c>
      <c r="E189" t="s">
        <v>615</v>
      </c>
      <c r="F189" t="s">
        <v>658</v>
      </c>
      <c r="G189" t="s">
        <v>679</v>
      </c>
      <c r="H189">
        <v>30000</v>
      </c>
      <c r="I189">
        <v>-30000</v>
      </c>
      <c r="J189">
        <v>1640500</v>
      </c>
      <c r="M189" t="s">
        <v>696</v>
      </c>
      <c r="N189" s="1">
        <v>44109</v>
      </c>
    </row>
    <row r="190" spans="1:14" x14ac:dyDescent="0.2">
      <c r="A190" s="1">
        <v>44109</v>
      </c>
      <c r="B190">
        <v>2020</v>
      </c>
      <c r="C190" t="s">
        <v>63</v>
      </c>
      <c r="D190" t="s">
        <v>559</v>
      </c>
      <c r="E190" t="s">
        <v>615</v>
      </c>
      <c r="F190" t="s">
        <v>658</v>
      </c>
      <c r="G190" t="s">
        <v>679</v>
      </c>
      <c r="H190">
        <v>30000</v>
      </c>
      <c r="I190">
        <v>-30000</v>
      </c>
      <c r="J190">
        <v>1890500</v>
      </c>
      <c r="M190" t="s">
        <v>696</v>
      </c>
      <c r="N190" s="1">
        <v>44109</v>
      </c>
    </row>
    <row r="191" spans="1:14" x14ac:dyDescent="0.2">
      <c r="A191" s="1">
        <v>44109</v>
      </c>
      <c r="B191">
        <v>2020</v>
      </c>
      <c r="C191" t="s">
        <v>63</v>
      </c>
      <c r="D191" t="s">
        <v>551</v>
      </c>
      <c r="E191" t="s">
        <v>615</v>
      </c>
      <c r="F191" t="s">
        <v>658</v>
      </c>
      <c r="G191" t="s">
        <v>679</v>
      </c>
      <c r="H191">
        <v>30000</v>
      </c>
      <c r="I191">
        <v>-30000</v>
      </c>
      <c r="J191">
        <v>1920500</v>
      </c>
      <c r="M191" t="s">
        <v>696</v>
      </c>
      <c r="N191" s="1">
        <v>44109</v>
      </c>
    </row>
    <row r="192" spans="1:14" x14ac:dyDescent="0.2">
      <c r="A192" s="1">
        <v>44119</v>
      </c>
      <c r="B192">
        <v>2020</v>
      </c>
      <c r="C192" t="s">
        <v>60</v>
      </c>
      <c r="D192" t="s">
        <v>560</v>
      </c>
      <c r="E192" t="s">
        <v>620</v>
      </c>
      <c r="F192" t="s">
        <v>658</v>
      </c>
      <c r="G192" t="s">
        <v>679</v>
      </c>
      <c r="H192">
        <v>30000</v>
      </c>
      <c r="I192">
        <v>-30000</v>
      </c>
      <c r="J192">
        <v>1670500</v>
      </c>
      <c r="M192" t="s">
        <v>696</v>
      </c>
      <c r="N192" s="1">
        <v>44119</v>
      </c>
    </row>
    <row r="193" spans="1:14" x14ac:dyDescent="0.2">
      <c r="A193" s="1">
        <v>44119</v>
      </c>
      <c r="B193">
        <v>2020</v>
      </c>
      <c r="C193" t="s">
        <v>60</v>
      </c>
      <c r="D193" t="s">
        <v>567</v>
      </c>
      <c r="E193" t="s">
        <v>620</v>
      </c>
      <c r="F193" t="s">
        <v>658</v>
      </c>
      <c r="G193" t="s">
        <v>679</v>
      </c>
      <c r="H193">
        <v>30000</v>
      </c>
      <c r="I193">
        <v>-30000</v>
      </c>
      <c r="J193">
        <v>1880500</v>
      </c>
      <c r="M193" t="s">
        <v>696</v>
      </c>
      <c r="N193" s="1">
        <v>44119</v>
      </c>
    </row>
    <row r="194" spans="1:14" x14ac:dyDescent="0.2">
      <c r="A194" s="1">
        <v>44119</v>
      </c>
      <c r="B194">
        <v>2020</v>
      </c>
      <c r="C194" t="s">
        <v>60</v>
      </c>
      <c r="D194" t="s">
        <v>554</v>
      </c>
      <c r="E194" t="s">
        <v>618</v>
      </c>
      <c r="F194" t="s">
        <v>658</v>
      </c>
      <c r="G194" t="s">
        <v>679</v>
      </c>
      <c r="H194">
        <v>30000</v>
      </c>
      <c r="I194">
        <v>-30000</v>
      </c>
      <c r="J194">
        <v>1940500</v>
      </c>
      <c r="M194" t="s">
        <v>696</v>
      </c>
      <c r="N194" s="1">
        <v>44119</v>
      </c>
    </row>
    <row r="195" spans="1:14" x14ac:dyDescent="0.2">
      <c r="A195" s="1">
        <v>44119</v>
      </c>
      <c r="B195">
        <v>2020</v>
      </c>
      <c r="C195" t="s">
        <v>63</v>
      </c>
      <c r="D195" t="s">
        <v>560</v>
      </c>
      <c r="E195" t="s">
        <v>620</v>
      </c>
      <c r="F195" t="s">
        <v>658</v>
      </c>
      <c r="G195" t="s">
        <v>679</v>
      </c>
      <c r="H195">
        <v>30000</v>
      </c>
      <c r="I195">
        <v>-30000</v>
      </c>
      <c r="J195">
        <v>1950500</v>
      </c>
      <c r="M195" t="s">
        <v>696</v>
      </c>
      <c r="N195" s="1">
        <v>44119</v>
      </c>
    </row>
    <row r="196" spans="1:14" x14ac:dyDescent="0.2">
      <c r="A196" s="1">
        <v>44119</v>
      </c>
      <c r="B196">
        <v>2020</v>
      </c>
      <c r="C196" t="s">
        <v>63</v>
      </c>
      <c r="D196" t="s">
        <v>567</v>
      </c>
      <c r="E196" t="s">
        <v>620</v>
      </c>
      <c r="F196" t="s">
        <v>658</v>
      </c>
      <c r="G196" t="s">
        <v>679</v>
      </c>
      <c r="H196">
        <v>30000</v>
      </c>
      <c r="I196">
        <v>-30000</v>
      </c>
      <c r="J196">
        <v>2160500</v>
      </c>
      <c r="M196" t="s">
        <v>696</v>
      </c>
      <c r="N196" s="1">
        <v>44119</v>
      </c>
    </row>
    <row r="197" spans="1:14" x14ac:dyDescent="0.2">
      <c r="A197" s="1">
        <v>44119</v>
      </c>
      <c r="B197">
        <v>2020</v>
      </c>
      <c r="C197" t="s">
        <v>63</v>
      </c>
      <c r="D197" t="s">
        <v>554</v>
      </c>
      <c r="E197" t="s">
        <v>618</v>
      </c>
      <c r="F197" t="s">
        <v>658</v>
      </c>
      <c r="G197" t="s">
        <v>679</v>
      </c>
      <c r="H197">
        <v>30000</v>
      </c>
      <c r="I197">
        <v>-30000</v>
      </c>
      <c r="J197">
        <v>2220500</v>
      </c>
      <c r="M197" t="s">
        <v>696</v>
      </c>
      <c r="N197" s="1">
        <v>44119</v>
      </c>
    </row>
    <row r="198" spans="1:14" x14ac:dyDescent="0.2">
      <c r="A198" s="1">
        <v>44123</v>
      </c>
      <c r="B198">
        <v>2020</v>
      </c>
      <c r="C198" t="s">
        <v>57</v>
      </c>
      <c r="D198" t="s">
        <v>566</v>
      </c>
      <c r="E198" t="s">
        <v>623</v>
      </c>
      <c r="F198" t="s">
        <v>658</v>
      </c>
      <c r="G198" t="s">
        <v>679</v>
      </c>
      <c r="H198">
        <v>30000</v>
      </c>
      <c r="I198">
        <v>-30000</v>
      </c>
      <c r="J198">
        <v>1660500</v>
      </c>
      <c r="M198" t="s">
        <v>696</v>
      </c>
      <c r="N198" s="1">
        <v>44123</v>
      </c>
    </row>
    <row r="199" spans="1:14" x14ac:dyDescent="0.2">
      <c r="A199" s="1">
        <v>44123</v>
      </c>
      <c r="B199">
        <v>2020</v>
      </c>
      <c r="C199" t="s">
        <v>60</v>
      </c>
      <c r="D199" t="s">
        <v>566</v>
      </c>
      <c r="E199" t="s">
        <v>623</v>
      </c>
      <c r="F199" t="s">
        <v>658</v>
      </c>
      <c r="G199" t="s">
        <v>679</v>
      </c>
      <c r="H199">
        <v>30000</v>
      </c>
      <c r="I199">
        <v>-30000</v>
      </c>
      <c r="J199">
        <v>1850500</v>
      </c>
      <c r="M199" t="s">
        <v>696</v>
      </c>
      <c r="N199" s="1">
        <v>44123</v>
      </c>
    </row>
    <row r="200" spans="1:14" x14ac:dyDescent="0.2">
      <c r="A200" s="1">
        <v>44123</v>
      </c>
      <c r="B200">
        <v>2020</v>
      </c>
      <c r="C200" t="s">
        <v>63</v>
      </c>
      <c r="D200" t="s">
        <v>566</v>
      </c>
      <c r="E200" t="s">
        <v>623</v>
      </c>
      <c r="F200" t="s">
        <v>658</v>
      </c>
      <c r="G200" t="s">
        <v>679</v>
      </c>
      <c r="H200">
        <v>30000</v>
      </c>
      <c r="I200">
        <v>-30000</v>
      </c>
      <c r="J200">
        <v>2130500</v>
      </c>
      <c r="M200" t="s">
        <v>696</v>
      </c>
      <c r="N200" s="1">
        <v>44123</v>
      </c>
    </row>
    <row r="201" spans="1:14" x14ac:dyDescent="0.2">
      <c r="A201" s="1">
        <v>44125</v>
      </c>
      <c r="B201">
        <v>2020</v>
      </c>
      <c r="C201" t="s">
        <v>63</v>
      </c>
      <c r="D201" t="s">
        <v>568</v>
      </c>
      <c r="E201" t="s">
        <v>624</v>
      </c>
      <c r="F201" t="s">
        <v>658</v>
      </c>
      <c r="G201" t="s">
        <v>679</v>
      </c>
      <c r="H201">
        <v>30000</v>
      </c>
      <c r="I201">
        <v>-30000</v>
      </c>
      <c r="J201">
        <v>2190500</v>
      </c>
      <c r="M201" t="s">
        <v>696</v>
      </c>
      <c r="N201" s="1">
        <v>44125</v>
      </c>
    </row>
    <row r="202" spans="1:14" x14ac:dyDescent="0.2">
      <c r="A202" s="1">
        <v>44133</v>
      </c>
      <c r="B202">
        <v>2020</v>
      </c>
      <c r="C202" t="s">
        <v>42</v>
      </c>
      <c r="D202" t="s">
        <v>563</v>
      </c>
      <c r="E202" t="s">
        <v>621</v>
      </c>
      <c r="F202" t="s">
        <v>658</v>
      </c>
      <c r="G202" t="s">
        <v>680</v>
      </c>
      <c r="H202">
        <v>75000</v>
      </c>
      <c r="I202">
        <v>-75000</v>
      </c>
      <c r="J202">
        <v>1395500</v>
      </c>
      <c r="L202" t="s">
        <v>695</v>
      </c>
      <c r="M202" t="s">
        <v>696</v>
      </c>
      <c r="N202" s="1">
        <v>44133</v>
      </c>
    </row>
    <row r="203" spans="1:14" x14ac:dyDescent="0.2">
      <c r="A203" s="1">
        <v>44133</v>
      </c>
      <c r="B203">
        <v>2020</v>
      </c>
      <c r="C203" t="s">
        <v>63</v>
      </c>
      <c r="D203" t="s">
        <v>563</v>
      </c>
      <c r="E203" t="s">
        <v>621</v>
      </c>
      <c r="F203" t="s">
        <v>658</v>
      </c>
      <c r="G203" t="s">
        <v>679</v>
      </c>
      <c r="H203">
        <v>30000</v>
      </c>
      <c r="I203">
        <v>-30000</v>
      </c>
      <c r="J203">
        <v>2040500</v>
      </c>
      <c r="M203" t="s">
        <v>696</v>
      </c>
      <c r="N203" s="1">
        <v>44133</v>
      </c>
    </row>
    <row r="204" spans="1:14" x14ac:dyDescent="0.2">
      <c r="A204" s="1">
        <v>44134</v>
      </c>
      <c r="B204">
        <v>2020</v>
      </c>
      <c r="C204" t="s">
        <v>57</v>
      </c>
      <c r="D204" t="s">
        <v>565</v>
      </c>
      <c r="E204" t="s">
        <v>622</v>
      </c>
      <c r="F204" t="s">
        <v>658</v>
      </c>
      <c r="G204" t="s">
        <v>679</v>
      </c>
      <c r="H204">
        <v>30000</v>
      </c>
      <c r="I204">
        <v>-30000</v>
      </c>
      <c r="J204">
        <v>1630500</v>
      </c>
      <c r="M204" t="s">
        <v>696</v>
      </c>
      <c r="N204" s="1">
        <v>44134</v>
      </c>
    </row>
    <row r="205" spans="1:14" x14ac:dyDescent="0.2">
      <c r="A205" s="1">
        <v>44134</v>
      </c>
      <c r="B205">
        <v>2020</v>
      </c>
      <c r="C205" t="s">
        <v>60</v>
      </c>
      <c r="D205" t="s">
        <v>565</v>
      </c>
      <c r="E205" t="s">
        <v>622</v>
      </c>
      <c r="F205" t="s">
        <v>658</v>
      </c>
      <c r="G205" t="s">
        <v>679</v>
      </c>
      <c r="H205">
        <v>30000</v>
      </c>
      <c r="I205">
        <v>-30000</v>
      </c>
      <c r="J205">
        <v>1820500</v>
      </c>
      <c r="M205" t="s">
        <v>696</v>
      </c>
      <c r="N205" s="1">
        <v>44134</v>
      </c>
    </row>
    <row r="206" spans="1:14" x14ac:dyDescent="0.2">
      <c r="A206" s="1">
        <v>44134</v>
      </c>
      <c r="B206">
        <v>2020</v>
      </c>
      <c r="C206" t="s">
        <v>63</v>
      </c>
      <c r="D206" t="s">
        <v>565</v>
      </c>
      <c r="E206" t="s">
        <v>622</v>
      </c>
      <c r="F206" t="s">
        <v>658</v>
      </c>
      <c r="G206" t="s">
        <v>679</v>
      </c>
      <c r="H206">
        <v>30000</v>
      </c>
      <c r="I206">
        <v>-30000</v>
      </c>
      <c r="J206">
        <v>2100500</v>
      </c>
      <c r="M206" t="s">
        <v>696</v>
      </c>
      <c r="N206" s="1">
        <v>44134</v>
      </c>
    </row>
    <row r="207" spans="1:14" x14ac:dyDescent="0.2">
      <c r="A207" s="1">
        <v>44134</v>
      </c>
      <c r="B207">
        <v>2020</v>
      </c>
      <c r="C207" t="s">
        <v>64</v>
      </c>
      <c r="D207" t="s">
        <v>556</v>
      </c>
      <c r="E207" t="s">
        <v>556</v>
      </c>
      <c r="F207" t="s">
        <v>658</v>
      </c>
      <c r="G207" t="s">
        <v>683</v>
      </c>
      <c r="H207">
        <v>-250000</v>
      </c>
      <c r="I207">
        <v>250000</v>
      </c>
      <c r="J207">
        <v>2000500</v>
      </c>
      <c r="M207" t="s">
        <v>696</v>
      </c>
      <c r="N207" s="1">
        <v>44134</v>
      </c>
    </row>
    <row r="208" spans="1:14" x14ac:dyDescent="0.2">
      <c r="A208" s="1">
        <v>44134</v>
      </c>
      <c r="B208">
        <v>2020</v>
      </c>
      <c r="C208" t="s">
        <v>65</v>
      </c>
      <c r="E208" t="s">
        <v>611</v>
      </c>
      <c r="F208" t="s">
        <v>658</v>
      </c>
      <c r="G208" t="s">
        <v>686</v>
      </c>
      <c r="H208">
        <v>-170000</v>
      </c>
      <c r="I208">
        <v>170000</v>
      </c>
      <c r="J208">
        <v>1830500</v>
      </c>
      <c r="M208" t="s">
        <v>696</v>
      </c>
      <c r="N208" s="1">
        <v>44134</v>
      </c>
    </row>
    <row r="209" spans="1:14" x14ac:dyDescent="0.2">
      <c r="A209" s="1">
        <v>44134</v>
      </c>
      <c r="B209">
        <v>2020</v>
      </c>
      <c r="C209" t="s">
        <v>68</v>
      </c>
      <c r="D209" t="s">
        <v>565</v>
      </c>
      <c r="E209" t="s">
        <v>622</v>
      </c>
      <c r="F209" t="s">
        <v>658</v>
      </c>
      <c r="G209" t="s">
        <v>679</v>
      </c>
      <c r="H209">
        <v>100000</v>
      </c>
      <c r="I209">
        <v>-100000</v>
      </c>
      <c r="J209">
        <v>2830500</v>
      </c>
      <c r="M209" t="s">
        <v>696</v>
      </c>
      <c r="N209" s="1">
        <v>44134</v>
      </c>
    </row>
    <row r="210" spans="1:14" x14ac:dyDescent="0.2">
      <c r="A210" s="1">
        <v>44138</v>
      </c>
      <c r="B210">
        <v>2020</v>
      </c>
      <c r="C210" t="s">
        <v>66</v>
      </c>
      <c r="D210" t="s">
        <v>549</v>
      </c>
      <c r="E210" t="s">
        <v>613</v>
      </c>
      <c r="F210" t="s">
        <v>662</v>
      </c>
      <c r="G210" t="s">
        <v>679</v>
      </c>
      <c r="H210">
        <v>100000</v>
      </c>
      <c r="I210">
        <v>-100000</v>
      </c>
      <c r="J210">
        <v>1830500</v>
      </c>
      <c r="M210" t="s">
        <v>696</v>
      </c>
      <c r="N210" s="1">
        <v>44138</v>
      </c>
    </row>
    <row r="211" spans="1:14" x14ac:dyDescent="0.2">
      <c r="A211" s="1">
        <v>44138</v>
      </c>
      <c r="B211">
        <v>2020</v>
      </c>
      <c r="C211" t="s">
        <v>67</v>
      </c>
      <c r="D211" t="s">
        <v>571</v>
      </c>
      <c r="E211" t="s">
        <v>625</v>
      </c>
      <c r="F211" t="s">
        <v>658</v>
      </c>
      <c r="G211" t="s">
        <v>679</v>
      </c>
      <c r="H211">
        <v>100000</v>
      </c>
      <c r="I211">
        <v>-100000</v>
      </c>
      <c r="J211">
        <v>1930500</v>
      </c>
      <c r="M211" t="s">
        <v>696</v>
      </c>
      <c r="N211" s="1">
        <v>44138</v>
      </c>
    </row>
    <row r="212" spans="1:14" x14ac:dyDescent="0.2">
      <c r="A212" s="1">
        <v>44138</v>
      </c>
      <c r="B212">
        <v>2020</v>
      </c>
      <c r="C212" t="s">
        <v>68</v>
      </c>
      <c r="D212" t="s">
        <v>558</v>
      </c>
      <c r="E212" t="s">
        <v>619</v>
      </c>
      <c r="F212" t="s">
        <v>658</v>
      </c>
      <c r="G212" t="s">
        <v>679</v>
      </c>
      <c r="H212">
        <v>100000</v>
      </c>
      <c r="I212">
        <v>-100000</v>
      </c>
      <c r="J212">
        <v>2130500</v>
      </c>
      <c r="M212" t="s">
        <v>696</v>
      </c>
      <c r="N212" s="1">
        <v>44138</v>
      </c>
    </row>
    <row r="213" spans="1:14" x14ac:dyDescent="0.2">
      <c r="A213" s="1">
        <v>44138</v>
      </c>
      <c r="B213">
        <v>2020</v>
      </c>
      <c r="C213" t="s">
        <v>66</v>
      </c>
      <c r="D213" t="s">
        <v>550</v>
      </c>
      <c r="E213" t="s">
        <v>614</v>
      </c>
      <c r="F213" t="s">
        <v>662</v>
      </c>
      <c r="G213" t="s">
        <v>679</v>
      </c>
      <c r="H213">
        <v>100000</v>
      </c>
      <c r="I213">
        <v>-100000</v>
      </c>
      <c r="J213">
        <v>2130500</v>
      </c>
      <c r="M213" t="s">
        <v>696</v>
      </c>
      <c r="N213" s="1">
        <v>44138</v>
      </c>
    </row>
    <row r="214" spans="1:14" x14ac:dyDescent="0.2">
      <c r="A214" s="1">
        <v>44138</v>
      </c>
      <c r="B214">
        <v>2020</v>
      </c>
      <c r="C214" t="s">
        <v>68</v>
      </c>
      <c r="D214" t="s">
        <v>561</v>
      </c>
      <c r="E214" t="s">
        <v>619</v>
      </c>
      <c r="F214" t="s">
        <v>658</v>
      </c>
      <c r="G214" t="s">
        <v>679</v>
      </c>
      <c r="H214">
        <v>100000</v>
      </c>
      <c r="I214">
        <v>-100000</v>
      </c>
      <c r="J214">
        <v>2530500</v>
      </c>
      <c r="M214" t="s">
        <v>696</v>
      </c>
      <c r="N214" s="1">
        <v>44138</v>
      </c>
    </row>
    <row r="215" spans="1:14" x14ac:dyDescent="0.2">
      <c r="A215" s="1">
        <v>44138</v>
      </c>
      <c r="B215">
        <v>2020</v>
      </c>
      <c r="C215" t="s">
        <v>66</v>
      </c>
      <c r="D215" t="s">
        <v>562</v>
      </c>
      <c r="E215" t="s">
        <v>614</v>
      </c>
      <c r="F215" t="s">
        <v>662</v>
      </c>
      <c r="G215" t="s">
        <v>679</v>
      </c>
      <c r="H215">
        <v>100000</v>
      </c>
      <c r="I215">
        <v>-100000</v>
      </c>
      <c r="J215">
        <v>2530500</v>
      </c>
      <c r="M215" t="s">
        <v>696</v>
      </c>
      <c r="N215" s="1">
        <v>44138</v>
      </c>
    </row>
    <row r="216" spans="1:14" x14ac:dyDescent="0.2">
      <c r="A216" s="1">
        <v>44138</v>
      </c>
      <c r="B216">
        <v>2020</v>
      </c>
      <c r="C216" t="s">
        <v>68</v>
      </c>
      <c r="D216" t="s">
        <v>568</v>
      </c>
      <c r="E216" t="s">
        <v>624</v>
      </c>
      <c r="F216" t="s">
        <v>658</v>
      </c>
      <c r="G216" t="s">
        <v>679</v>
      </c>
      <c r="H216">
        <v>100000</v>
      </c>
      <c r="I216">
        <v>-100000</v>
      </c>
      <c r="J216">
        <v>3130500</v>
      </c>
      <c r="M216" t="s">
        <v>696</v>
      </c>
      <c r="N216" s="1">
        <v>44138</v>
      </c>
    </row>
    <row r="217" spans="1:14" x14ac:dyDescent="0.2">
      <c r="A217" s="1">
        <v>44138</v>
      </c>
      <c r="B217">
        <v>2020</v>
      </c>
      <c r="C217" t="s">
        <v>66</v>
      </c>
      <c r="D217" t="s">
        <v>555</v>
      </c>
      <c r="E217" t="s">
        <v>616</v>
      </c>
      <c r="F217" t="s">
        <v>662</v>
      </c>
      <c r="G217" t="s">
        <v>679</v>
      </c>
      <c r="H217">
        <v>100000</v>
      </c>
      <c r="I217">
        <v>-100000</v>
      </c>
      <c r="J217">
        <v>3330500</v>
      </c>
      <c r="M217" t="s">
        <v>696</v>
      </c>
      <c r="N217" s="1">
        <v>44138</v>
      </c>
    </row>
    <row r="218" spans="1:14" x14ac:dyDescent="0.2">
      <c r="A218" s="1">
        <v>44138</v>
      </c>
      <c r="B218">
        <v>2020</v>
      </c>
      <c r="C218" t="s">
        <v>69</v>
      </c>
      <c r="E218" t="s">
        <v>611</v>
      </c>
      <c r="F218" t="s">
        <v>658</v>
      </c>
      <c r="G218" t="s">
        <v>682</v>
      </c>
      <c r="H218">
        <v>-26000</v>
      </c>
      <c r="I218">
        <v>26000</v>
      </c>
      <c r="J218">
        <v>3304500</v>
      </c>
      <c r="M218" t="s">
        <v>696</v>
      </c>
      <c r="N218" s="1">
        <v>44138</v>
      </c>
    </row>
    <row r="219" spans="1:14" x14ac:dyDescent="0.2">
      <c r="A219" s="1">
        <v>44139</v>
      </c>
      <c r="B219">
        <v>2020</v>
      </c>
      <c r="C219" t="s">
        <v>70</v>
      </c>
      <c r="E219" t="s">
        <v>611</v>
      </c>
      <c r="F219" t="s">
        <v>658</v>
      </c>
      <c r="G219" t="s">
        <v>682</v>
      </c>
      <c r="H219">
        <v>-16000</v>
      </c>
      <c r="I219">
        <v>16000</v>
      </c>
      <c r="J219">
        <v>3288500</v>
      </c>
      <c r="M219" t="s">
        <v>696</v>
      </c>
      <c r="N219" s="1">
        <v>44139</v>
      </c>
    </row>
    <row r="220" spans="1:14" x14ac:dyDescent="0.2">
      <c r="A220" s="1">
        <v>44140</v>
      </c>
      <c r="B220">
        <v>2020</v>
      </c>
      <c r="C220" t="s">
        <v>68</v>
      </c>
      <c r="D220" t="s">
        <v>560</v>
      </c>
      <c r="E220" t="s">
        <v>620</v>
      </c>
      <c r="F220" t="s">
        <v>658</v>
      </c>
      <c r="G220" t="s">
        <v>679</v>
      </c>
      <c r="H220">
        <v>100000</v>
      </c>
      <c r="I220">
        <v>-100000</v>
      </c>
      <c r="J220">
        <v>2430500</v>
      </c>
      <c r="M220" t="s">
        <v>696</v>
      </c>
      <c r="N220" s="1">
        <v>44140</v>
      </c>
    </row>
    <row r="221" spans="1:14" x14ac:dyDescent="0.2">
      <c r="A221" s="1">
        <v>44140</v>
      </c>
      <c r="B221">
        <v>2020</v>
      </c>
      <c r="C221" t="s">
        <v>68</v>
      </c>
      <c r="D221" t="s">
        <v>566</v>
      </c>
      <c r="E221" t="s">
        <v>623</v>
      </c>
      <c r="F221" t="s">
        <v>658</v>
      </c>
      <c r="G221" t="s">
        <v>679</v>
      </c>
      <c r="H221">
        <v>100000</v>
      </c>
      <c r="I221">
        <v>-100000</v>
      </c>
      <c r="J221">
        <v>2930500</v>
      </c>
      <c r="M221" t="s">
        <v>696</v>
      </c>
      <c r="N221" s="1">
        <v>44140</v>
      </c>
    </row>
    <row r="222" spans="1:14" x14ac:dyDescent="0.2">
      <c r="A222" s="1">
        <v>44140</v>
      </c>
      <c r="B222">
        <v>2020</v>
      </c>
      <c r="C222" t="s">
        <v>68</v>
      </c>
      <c r="D222" t="s">
        <v>567</v>
      </c>
      <c r="E222" t="s">
        <v>620</v>
      </c>
      <c r="F222" t="s">
        <v>658</v>
      </c>
      <c r="G222" t="s">
        <v>679</v>
      </c>
      <c r="H222">
        <v>100000</v>
      </c>
      <c r="I222">
        <v>-100000</v>
      </c>
      <c r="J222">
        <v>3030500</v>
      </c>
      <c r="M222" t="s">
        <v>696</v>
      </c>
      <c r="N222" s="1">
        <v>44140</v>
      </c>
    </row>
    <row r="223" spans="1:14" x14ac:dyDescent="0.2">
      <c r="A223" s="1">
        <v>44140</v>
      </c>
      <c r="B223">
        <v>2020</v>
      </c>
      <c r="C223" t="s">
        <v>69</v>
      </c>
      <c r="E223" t="s">
        <v>611</v>
      </c>
      <c r="F223" t="s">
        <v>658</v>
      </c>
      <c r="G223" t="s">
        <v>682</v>
      </c>
      <c r="H223">
        <v>-26000</v>
      </c>
      <c r="I223">
        <v>26000</v>
      </c>
      <c r="J223">
        <v>3262500</v>
      </c>
      <c r="M223" t="s">
        <v>696</v>
      </c>
      <c r="N223" s="1">
        <v>44140</v>
      </c>
    </row>
    <row r="224" spans="1:14" x14ac:dyDescent="0.2">
      <c r="A224" s="1">
        <v>44141</v>
      </c>
      <c r="B224">
        <v>2020</v>
      </c>
      <c r="C224" t="s">
        <v>69</v>
      </c>
      <c r="E224" t="s">
        <v>611</v>
      </c>
      <c r="F224" t="s">
        <v>658</v>
      </c>
      <c r="G224" t="s">
        <v>682</v>
      </c>
      <c r="H224">
        <v>-26000</v>
      </c>
      <c r="I224">
        <v>26000</v>
      </c>
      <c r="J224">
        <v>3236500</v>
      </c>
      <c r="M224" t="s">
        <v>696</v>
      </c>
      <c r="N224" s="1">
        <v>44141</v>
      </c>
    </row>
    <row r="225" spans="1:14" x14ac:dyDescent="0.2">
      <c r="A225" s="1">
        <v>44144</v>
      </c>
      <c r="B225">
        <v>2020</v>
      </c>
      <c r="C225" t="s">
        <v>71</v>
      </c>
      <c r="E225" t="s">
        <v>611</v>
      </c>
      <c r="F225" t="s">
        <v>658</v>
      </c>
      <c r="G225" t="s">
        <v>682</v>
      </c>
      <c r="H225">
        <v>-28000</v>
      </c>
      <c r="I225">
        <v>28000</v>
      </c>
      <c r="J225">
        <v>3208500</v>
      </c>
      <c r="M225" t="s">
        <v>696</v>
      </c>
      <c r="N225" s="1">
        <v>44144</v>
      </c>
    </row>
    <row r="226" spans="1:14" x14ac:dyDescent="0.2">
      <c r="A226" s="1">
        <v>44145</v>
      </c>
      <c r="B226">
        <v>2020</v>
      </c>
      <c r="C226" t="s">
        <v>71</v>
      </c>
      <c r="E226" t="s">
        <v>611</v>
      </c>
      <c r="F226" t="s">
        <v>658</v>
      </c>
      <c r="G226" t="s">
        <v>682</v>
      </c>
      <c r="H226">
        <v>-28000</v>
      </c>
      <c r="I226">
        <v>28000</v>
      </c>
      <c r="J226">
        <v>3180500</v>
      </c>
      <c r="M226" t="s">
        <v>696</v>
      </c>
      <c r="N226" s="1">
        <v>44145</v>
      </c>
    </row>
    <row r="227" spans="1:14" x14ac:dyDescent="0.2">
      <c r="A227" s="1">
        <v>44146</v>
      </c>
      <c r="B227">
        <v>2020</v>
      </c>
      <c r="C227" t="s">
        <v>68</v>
      </c>
      <c r="D227" t="s">
        <v>563</v>
      </c>
      <c r="E227" t="s">
        <v>621</v>
      </c>
      <c r="F227" t="s">
        <v>658</v>
      </c>
      <c r="G227" t="s">
        <v>679</v>
      </c>
      <c r="H227">
        <v>100000</v>
      </c>
      <c r="I227">
        <v>-100000</v>
      </c>
      <c r="J227">
        <v>2630500</v>
      </c>
      <c r="M227" t="s">
        <v>696</v>
      </c>
      <c r="N227" s="1">
        <v>44146</v>
      </c>
    </row>
    <row r="228" spans="1:14" x14ac:dyDescent="0.2">
      <c r="A228" s="1">
        <v>44146</v>
      </c>
      <c r="B228">
        <v>2020</v>
      </c>
      <c r="C228" t="s">
        <v>69</v>
      </c>
      <c r="E228" t="s">
        <v>611</v>
      </c>
      <c r="F228" t="s">
        <v>658</v>
      </c>
      <c r="G228" t="s">
        <v>682</v>
      </c>
      <c r="H228">
        <v>-26000</v>
      </c>
      <c r="I228">
        <v>26000</v>
      </c>
      <c r="J228">
        <v>3154500</v>
      </c>
      <c r="M228" t="s">
        <v>696</v>
      </c>
      <c r="N228" s="1">
        <v>44146</v>
      </c>
    </row>
    <row r="229" spans="1:14" x14ac:dyDescent="0.2">
      <c r="A229" s="1">
        <v>44147</v>
      </c>
      <c r="B229">
        <v>2020</v>
      </c>
      <c r="C229" t="s">
        <v>67</v>
      </c>
      <c r="D229" t="s">
        <v>548</v>
      </c>
      <c r="E229" t="s">
        <v>612</v>
      </c>
      <c r="F229" t="s">
        <v>658</v>
      </c>
      <c r="G229" t="s">
        <v>679</v>
      </c>
      <c r="H229">
        <v>100000</v>
      </c>
      <c r="I229">
        <v>-100000</v>
      </c>
      <c r="J229">
        <v>2030500</v>
      </c>
      <c r="M229" t="s">
        <v>696</v>
      </c>
      <c r="N229" s="1">
        <v>44147</v>
      </c>
    </row>
    <row r="230" spans="1:14" x14ac:dyDescent="0.2">
      <c r="A230" s="1">
        <v>44147</v>
      </c>
      <c r="B230">
        <v>2020</v>
      </c>
      <c r="C230" t="s">
        <v>67</v>
      </c>
      <c r="D230" t="s">
        <v>554</v>
      </c>
      <c r="E230" t="s">
        <v>618</v>
      </c>
      <c r="F230" t="s">
        <v>658</v>
      </c>
      <c r="G230" t="s">
        <v>679</v>
      </c>
      <c r="H230">
        <v>100000</v>
      </c>
      <c r="I230">
        <v>-100000</v>
      </c>
      <c r="J230">
        <v>3230500</v>
      </c>
      <c r="M230" t="s">
        <v>696</v>
      </c>
      <c r="N230" s="1">
        <v>44147</v>
      </c>
    </row>
    <row r="231" spans="1:14" x14ac:dyDescent="0.2">
      <c r="A231" s="1">
        <v>44147</v>
      </c>
      <c r="B231">
        <v>2020</v>
      </c>
      <c r="C231" t="s">
        <v>72</v>
      </c>
      <c r="E231" t="s">
        <v>611</v>
      </c>
      <c r="F231" t="s">
        <v>658</v>
      </c>
      <c r="G231" t="s">
        <v>682</v>
      </c>
      <c r="H231">
        <v>-24000</v>
      </c>
      <c r="I231">
        <v>24000</v>
      </c>
      <c r="J231">
        <v>3130500</v>
      </c>
      <c r="M231" t="s">
        <v>696</v>
      </c>
      <c r="N231" s="1">
        <v>44147</v>
      </c>
    </row>
    <row r="232" spans="1:14" x14ac:dyDescent="0.2">
      <c r="A232" s="1">
        <v>44148</v>
      </c>
      <c r="B232">
        <v>2020</v>
      </c>
      <c r="C232" t="s">
        <v>68</v>
      </c>
      <c r="D232" t="s">
        <v>559</v>
      </c>
      <c r="E232" t="s">
        <v>615</v>
      </c>
      <c r="F232" t="s">
        <v>658</v>
      </c>
      <c r="G232" t="s">
        <v>679</v>
      </c>
      <c r="H232">
        <v>100000</v>
      </c>
      <c r="I232">
        <v>-100000</v>
      </c>
      <c r="J232">
        <v>2230500</v>
      </c>
      <c r="M232" t="s">
        <v>696</v>
      </c>
      <c r="N232" s="1">
        <v>44148</v>
      </c>
    </row>
    <row r="233" spans="1:14" x14ac:dyDescent="0.2">
      <c r="A233" s="1">
        <v>44148</v>
      </c>
      <c r="B233">
        <v>2020</v>
      </c>
      <c r="C233" t="s">
        <v>68</v>
      </c>
      <c r="D233" t="s">
        <v>551</v>
      </c>
      <c r="E233" t="s">
        <v>615</v>
      </c>
      <c r="F233" t="s">
        <v>658</v>
      </c>
      <c r="G233" t="s">
        <v>679</v>
      </c>
      <c r="H233">
        <v>100000</v>
      </c>
      <c r="I233">
        <v>-100000</v>
      </c>
      <c r="J233">
        <v>2330500</v>
      </c>
      <c r="M233" t="s">
        <v>696</v>
      </c>
      <c r="N233" s="1">
        <v>44148</v>
      </c>
    </row>
    <row r="234" spans="1:14" x14ac:dyDescent="0.2">
      <c r="A234" s="1">
        <v>44148</v>
      </c>
      <c r="B234">
        <v>2020</v>
      </c>
      <c r="C234" t="s">
        <v>72</v>
      </c>
      <c r="E234" t="s">
        <v>611</v>
      </c>
      <c r="F234" t="s">
        <v>658</v>
      </c>
      <c r="G234" t="s">
        <v>682</v>
      </c>
      <c r="H234">
        <v>-24000</v>
      </c>
      <c r="I234">
        <v>24000</v>
      </c>
      <c r="J234">
        <v>3106500</v>
      </c>
      <c r="M234" t="s">
        <v>696</v>
      </c>
      <c r="N234" s="1">
        <v>44148</v>
      </c>
    </row>
    <row r="235" spans="1:14" x14ac:dyDescent="0.2">
      <c r="A235" s="1">
        <v>44152</v>
      </c>
      <c r="B235">
        <v>2020</v>
      </c>
      <c r="C235" t="s">
        <v>73</v>
      </c>
      <c r="E235" t="s">
        <v>611</v>
      </c>
      <c r="F235" t="s">
        <v>658</v>
      </c>
      <c r="G235" t="s">
        <v>682</v>
      </c>
      <c r="H235">
        <v>-18000</v>
      </c>
      <c r="I235">
        <v>18000</v>
      </c>
      <c r="J235">
        <v>3088500</v>
      </c>
      <c r="M235" t="s">
        <v>696</v>
      </c>
      <c r="N235" s="1">
        <v>44152</v>
      </c>
    </row>
    <row r="236" spans="1:14" x14ac:dyDescent="0.2">
      <c r="A236" s="1">
        <v>44153</v>
      </c>
      <c r="B236">
        <v>2020</v>
      </c>
      <c r="C236" t="s">
        <v>74</v>
      </c>
      <c r="E236" t="s">
        <v>611</v>
      </c>
      <c r="F236" t="s">
        <v>658</v>
      </c>
      <c r="G236" t="s">
        <v>682</v>
      </c>
      <c r="H236">
        <v>-22000</v>
      </c>
      <c r="I236">
        <v>22000</v>
      </c>
      <c r="J236">
        <v>3066500</v>
      </c>
      <c r="M236" t="s">
        <v>696</v>
      </c>
      <c r="N236" s="1">
        <v>44153</v>
      </c>
    </row>
    <row r="237" spans="1:14" x14ac:dyDescent="0.2">
      <c r="A237" s="1">
        <v>44154</v>
      </c>
      <c r="B237">
        <v>2020</v>
      </c>
      <c r="C237" t="s">
        <v>68</v>
      </c>
      <c r="D237" t="s">
        <v>564</v>
      </c>
      <c r="E237" t="s">
        <v>596</v>
      </c>
      <c r="F237" t="s">
        <v>658</v>
      </c>
      <c r="G237" t="s">
        <v>679</v>
      </c>
      <c r="H237">
        <v>100000</v>
      </c>
      <c r="I237">
        <v>-100000</v>
      </c>
      <c r="J237">
        <v>2730500</v>
      </c>
      <c r="M237" t="s">
        <v>696</v>
      </c>
      <c r="N237" s="1">
        <v>44154</v>
      </c>
    </row>
    <row r="238" spans="1:14" x14ac:dyDescent="0.2">
      <c r="A238" s="1">
        <v>44154</v>
      </c>
      <c r="B238">
        <v>2020</v>
      </c>
      <c r="C238" t="s">
        <v>68</v>
      </c>
      <c r="D238" t="s">
        <v>569</v>
      </c>
      <c r="E238" t="s">
        <v>596</v>
      </c>
      <c r="F238" t="s">
        <v>658</v>
      </c>
      <c r="G238" t="s">
        <v>679</v>
      </c>
      <c r="H238">
        <v>100000</v>
      </c>
      <c r="I238">
        <v>-100000</v>
      </c>
      <c r="J238">
        <v>3330500</v>
      </c>
      <c r="M238" t="s">
        <v>696</v>
      </c>
      <c r="N238" s="1">
        <v>44154</v>
      </c>
    </row>
    <row r="239" spans="1:14" x14ac:dyDescent="0.2">
      <c r="A239" s="1">
        <v>44154</v>
      </c>
      <c r="B239">
        <v>2020</v>
      </c>
      <c r="C239" t="s">
        <v>75</v>
      </c>
      <c r="E239" t="s">
        <v>611</v>
      </c>
      <c r="F239" t="s">
        <v>658</v>
      </c>
      <c r="G239" t="s">
        <v>682</v>
      </c>
      <c r="H239">
        <v>-20000</v>
      </c>
      <c r="I239">
        <v>20000</v>
      </c>
      <c r="J239">
        <v>3046500</v>
      </c>
      <c r="M239" t="s">
        <v>696</v>
      </c>
      <c r="N239" s="1">
        <v>44154</v>
      </c>
    </row>
    <row r="240" spans="1:14" x14ac:dyDescent="0.2">
      <c r="A240" s="1">
        <v>44155</v>
      </c>
      <c r="B240">
        <v>2020</v>
      </c>
      <c r="C240" t="s">
        <v>72</v>
      </c>
      <c r="E240" t="s">
        <v>611</v>
      </c>
      <c r="F240" t="s">
        <v>658</v>
      </c>
      <c r="G240" t="s">
        <v>682</v>
      </c>
      <c r="H240">
        <v>-24000</v>
      </c>
      <c r="I240">
        <v>24000</v>
      </c>
      <c r="J240">
        <v>3022500</v>
      </c>
      <c r="M240" t="s">
        <v>696</v>
      </c>
      <c r="N240" s="1">
        <v>44155</v>
      </c>
    </row>
    <row r="241" spans="1:14" x14ac:dyDescent="0.2">
      <c r="A241" s="1">
        <v>44162</v>
      </c>
      <c r="B241">
        <v>2020</v>
      </c>
      <c r="C241" t="s">
        <v>76</v>
      </c>
      <c r="E241" t="s">
        <v>611</v>
      </c>
      <c r="F241" t="s">
        <v>658</v>
      </c>
      <c r="G241" t="s">
        <v>682</v>
      </c>
      <c r="H241">
        <v>-134000</v>
      </c>
      <c r="I241">
        <v>134000</v>
      </c>
      <c r="J241">
        <v>2888500</v>
      </c>
      <c r="M241" t="s">
        <v>696</v>
      </c>
      <c r="N241" s="1">
        <v>44162</v>
      </c>
    </row>
    <row r="242" spans="1:14" x14ac:dyDescent="0.2">
      <c r="A242" s="1">
        <v>44162</v>
      </c>
      <c r="B242">
        <v>2020</v>
      </c>
      <c r="C242" t="s">
        <v>77</v>
      </c>
      <c r="E242" t="s">
        <v>611</v>
      </c>
      <c r="F242" t="s">
        <v>658</v>
      </c>
      <c r="G242" t="s">
        <v>685</v>
      </c>
      <c r="H242">
        <v>-30000</v>
      </c>
      <c r="I242">
        <v>30000</v>
      </c>
      <c r="J242">
        <v>2858500</v>
      </c>
      <c r="M242" t="s">
        <v>696</v>
      </c>
      <c r="N242" s="1">
        <v>44162</v>
      </c>
    </row>
    <row r="243" spans="1:14" x14ac:dyDescent="0.2">
      <c r="A243" s="1">
        <v>44162</v>
      </c>
      <c r="B243">
        <v>2020</v>
      </c>
      <c r="C243" t="s">
        <v>78</v>
      </c>
      <c r="D243" t="s">
        <v>556</v>
      </c>
      <c r="E243" t="s">
        <v>556</v>
      </c>
      <c r="F243" t="s">
        <v>658</v>
      </c>
      <c r="G243" t="s">
        <v>683</v>
      </c>
      <c r="H243">
        <v>-300000</v>
      </c>
      <c r="I243">
        <v>300000</v>
      </c>
      <c r="J243">
        <v>2558500</v>
      </c>
      <c r="M243" t="s">
        <v>696</v>
      </c>
      <c r="N243" s="1">
        <v>44162</v>
      </c>
    </row>
    <row r="244" spans="1:14" x14ac:dyDescent="0.2">
      <c r="A244" s="1">
        <v>44162</v>
      </c>
      <c r="B244">
        <v>2020</v>
      </c>
      <c r="C244" t="s">
        <v>78</v>
      </c>
      <c r="D244" t="s">
        <v>570</v>
      </c>
      <c r="E244" t="s">
        <v>570</v>
      </c>
      <c r="F244" t="s">
        <v>658</v>
      </c>
      <c r="G244" t="s">
        <v>683</v>
      </c>
      <c r="H244">
        <v>-200000</v>
      </c>
      <c r="I244">
        <v>200000</v>
      </c>
      <c r="J244">
        <v>2358500</v>
      </c>
      <c r="M244" t="s">
        <v>696</v>
      </c>
      <c r="N244" s="1">
        <v>44162</v>
      </c>
    </row>
    <row r="245" spans="1:14" x14ac:dyDescent="0.2">
      <c r="A245" s="1">
        <v>44165</v>
      </c>
      <c r="B245">
        <v>2020</v>
      </c>
      <c r="C245" t="s">
        <v>73</v>
      </c>
      <c r="E245" t="s">
        <v>611</v>
      </c>
      <c r="F245" t="s">
        <v>658</v>
      </c>
      <c r="G245" t="s">
        <v>682</v>
      </c>
      <c r="H245">
        <v>-18000</v>
      </c>
      <c r="I245">
        <v>18000</v>
      </c>
      <c r="J245">
        <v>2340500</v>
      </c>
      <c r="M245" t="s">
        <v>696</v>
      </c>
      <c r="N245" s="1">
        <v>44165</v>
      </c>
    </row>
    <row r="246" spans="1:14" x14ac:dyDescent="0.2">
      <c r="A246" s="1">
        <v>44166</v>
      </c>
      <c r="B246">
        <v>2020</v>
      </c>
      <c r="C246" t="s">
        <v>79</v>
      </c>
      <c r="D246" t="s">
        <v>549</v>
      </c>
      <c r="E246" t="s">
        <v>613</v>
      </c>
      <c r="F246" t="s">
        <v>662</v>
      </c>
      <c r="G246" t="s">
        <v>679</v>
      </c>
      <c r="H246">
        <v>100000</v>
      </c>
      <c r="I246">
        <v>-100000</v>
      </c>
      <c r="J246">
        <v>2340500</v>
      </c>
      <c r="M246" t="s">
        <v>696</v>
      </c>
      <c r="N246" s="1">
        <v>44166</v>
      </c>
    </row>
    <row r="247" spans="1:14" x14ac:dyDescent="0.2">
      <c r="A247" s="1">
        <v>44166</v>
      </c>
      <c r="B247">
        <v>2020</v>
      </c>
      <c r="C247" t="s">
        <v>80</v>
      </c>
      <c r="D247" t="s">
        <v>571</v>
      </c>
      <c r="E247" t="s">
        <v>625</v>
      </c>
      <c r="F247" t="s">
        <v>658</v>
      </c>
      <c r="G247" t="s">
        <v>679</v>
      </c>
      <c r="H247">
        <v>100000</v>
      </c>
      <c r="I247">
        <v>-100000</v>
      </c>
      <c r="J247">
        <v>2440500</v>
      </c>
      <c r="M247" t="s">
        <v>696</v>
      </c>
      <c r="N247" s="1">
        <v>44166</v>
      </c>
    </row>
    <row r="248" spans="1:14" x14ac:dyDescent="0.2">
      <c r="A248" s="1">
        <v>44166</v>
      </c>
      <c r="B248">
        <v>2020</v>
      </c>
      <c r="C248" t="s">
        <v>80</v>
      </c>
      <c r="D248" t="s">
        <v>548</v>
      </c>
      <c r="E248" t="s">
        <v>612</v>
      </c>
      <c r="F248" t="s">
        <v>658</v>
      </c>
      <c r="G248" t="s">
        <v>679</v>
      </c>
      <c r="H248">
        <v>100000</v>
      </c>
      <c r="I248">
        <v>-100000</v>
      </c>
      <c r="J248">
        <v>2540500</v>
      </c>
      <c r="M248" t="s">
        <v>696</v>
      </c>
      <c r="N248" s="1">
        <v>44166</v>
      </c>
    </row>
    <row r="249" spans="1:14" x14ac:dyDescent="0.2">
      <c r="A249" s="1">
        <v>44166</v>
      </c>
      <c r="B249">
        <v>2020</v>
      </c>
      <c r="C249" t="s">
        <v>79</v>
      </c>
      <c r="D249" t="s">
        <v>550</v>
      </c>
      <c r="E249" t="s">
        <v>614</v>
      </c>
      <c r="F249" t="s">
        <v>662</v>
      </c>
      <c r="G249" t="s">
        <v>679</v>
      </c>
      <c r="H249">
        <v>100000</v>
      </c>
      <c r="I249">
        <v>-100000</v>
      </c>
      <c r="J249">
        <v>2640500</v>
      </c>
      <c r="M249" t="s">
        <v>696</v>
      </c>
      <c r="N249" s="1">
        <v>44166</v>
      </c>
    </row>
    <row r="250" spans="1:14" x14ac:dyDescent="0.2">
      <c r="A250" s="1">
        <v>44166</v>
      </c>
      <c r="B250">
        <v>2020</v>
      </c>
      <c r="C250" t="s">
        <v>81</v>
      </c>
      <c r="D250" t="s">
        <v>559</v>
      </c>
      <c r="E250" t="s">
        <v>615</v>
      </c>
      <c r="F250" t="s">
        <v>658</v>
      </c>
      <c r="G250" t="s">
        <v>679</v>
      </c>
      <c r="H250">
        <v>100000</v>
      </c>
      <c r="I250">
        <v>-100000</v>
      </c>
      <c r="J250">
        <v>2740500</v>
      </c>
      <c r="M250" t="s">
        <v>696</v>
      </c>
      <c r="N250" s="1">
        <v>44166</v>
      </c>
    </row>
    <row r="251" spans="1:14" x14ac:dyDescent="0.2">
      <c r="A251" s="1">
        <v>44166</v>
      </c>
      <c r="B251">
        <v>2020</v>
      </c>
      <c r="C251" t="s">
        <v>81</v>
      </c>
      <c r="D251" t="s">
        <v>551</v>
      </c>
      <c r="E251" t="s">
        <v>615</v>
      </c>
      <c r="F251" t="s">
        <v>658</v>
      </c>
      <c r="G251" t="s">
        <v>679</v>
      </c>
      <c r="H251">
        <v>100000</v>
      </c>
      <c r="I251">
        <v>-100000</v>
      </c>
      <c r="J251">
        <v>2840500</v>
      </c>
      <c r="M251" t="s">
        <v>696</v>
      </c>
      <c r="N251" s="1">
        <v>44166</v>
      </c>
    </row>
    <row r="252" spans="1:14" x14ac:dyDescent="0.2">
      <c r="A252" s="1">
        <v>44166</v>
      </c>
      <c r="B252">
        <v>2020</v>
      </c>
      <c r="C252" t="s">
        <v>81</v>
      </c>
      <c r="D252" t="s">
        <v>560</v>
      </c>
      <c r="E252" t="s">
        <v>620</v>
      </c>
      <c r="F252" t="s">
        <v>658</v>
      </c>
      <c r="G252" t="s">
        <v>679</v>
      </c>
      <c r="H252">
        <v>100000</v>
      </c>
      <c r="I252">
        <v>-100000</v>
      </c>
      <c r="J252">
        <v>2940500</v>
      </c>
      <c r="M252" t="s">
        <v>696</v>
      </c>
      <c r="N252" s="1">
        <v>44166</v>
      </c>
    </row>
    <row r="253" spans="1:14" x14ac:dyDescent="0.2">
      <c r="A253" s="1">
        <v>44166</v>
      </c>
      <c r="B253">
        <v>2020</v>
      </c>
      <c r="C253" t="s">
        <v>81</v>
      </c>
      <c r="D253" t="s">
        <v>572</v>
      </c>
      <c r="E253" t="s">
        <v>626</v>
      </c>
      <c r="F253" t="s">
        <v>658</v>
      </c>
      <c r="G253" t="s">
        <v>679</v>
      </c>
      <c r="H253">
        <v>100000</v>
      </c>
      <c r="I253">
        <v>-100000</v>
      </c>
      <c r="J253">
        <v>3040500</v>
      </c>
      <c r="M253" t="s">
        <v>696</v>
      </c>
      <c r="N253" s="1">
        <v>44166</v>
      </c>
    </row>
    <row r="254" spans="1:14" x14ac:dyDescent="0.2">
      <c r="A254" s="1">
        <v>44166</v>
      </c>
      <c r="B254">
        <v>2020</v>
      </c>
      <c r="C254" t="s">
        <v>79</v>
      </c>
      <c r="D254" t="s">
        <v>562</v>
      </c>
      <c r="E254" t="s">
        <v>614</v>
      </c>
      <c r="F254" t="s">
        <v>662</v>
      </c>
      <c r="G254" t="s">
        <v>679</v>
      </c>
      <c r="H254">
        <v>100000</v>
      </c>
      <c r="I254">
        <v>-100000</v>
      </c>
      <c r="J254">
        <v>3040500</v>
      </c>
      <c r="M254" t="s">
        <v>696</v>
      </c>
      <c r="N254" s="1">
        <v>44166</v>
      </c>
    </row>
    <row r="255" spans="1:14" x14ac:dyDescent="0.2">
      <c r="A255" s="1">
        <v>44166</v>
      </c>
      <c r="B255">
        <v>2020</v>
      </c>
      <c r="C255" t="s">
        <v>81</v>
      </c>
      <c r="D255" t="s">
        <v>563</v>
      </c>
      <c r="E255" t="s">
        <v>621</v>
      </c>
      <c r="F255" t="s">
        <v>658</v>
      </c>
      <c r="G255" t="s">
        <v>679</v>
      </c>
      <c r="H255">
        <v>100000</v>
      </c>
      <c r="I255">
        <v>-100000</v>
      </c>
      <c r="J255">
        <v>3140500</v>
      </c>
      <c r="M255" t="s">
        <v>696</v>
      </c>
      <c r="N255" s="1">
        <v>44166</v>
      </c>
    </row>
    <row r="256" spans="1:14" x14ac:dyDescent="0.2">
      <c r="A256" s="1">
        <v>44166</v>
      </c>
      <c r="B256">
        <v>2020</v>
      </c>
      <c r="C256" t="s">
        <v>81</v>
      </c>
      <c r="D256" t="s">
        <v>564</v>
      </c>
      <c r="E256" t="s">
        <v>596</v>
      </c>
      <c r="F256" t="s">
        <v>658</v>
      </c>
      <c r="G256" t="s">
        <v>679</v>
      </c>
      <c r="H256">
        <v>100000</v>
      </c>
      <c r="I256">
        <v>-100000</v>
      </c>
      <c r="J256">
        <v>3240500</v>
      </c>
      <c r="M256" t="s">
        <v>696</v>
      </c>
      <c r="N256" s="1">
        <v>44166</v>
      </c>
    </row>
    <row r="257" spans="1:14" x14ac:dyDescent="0.2">
      <c r="A257" s="1">
        <v>44166</v>
      </c>
      <c r="B257">
        <v>2020</v>
      </c>
      <c r="C257" t="s">
        <v>81</v>
      </c>
      <c r="D257" t="s">
        <v>567</v>
      </c>
      <c r="E257" t="s">
        <v>620</v>
      </c>
      <c r="F257" t="s">
        <v>658</v>
      </c>
      <c r="G257" t="s">
        <v>679</v>
      </c>
      <c r="H257">
        <v>100000</v>
      </c>
      <c r="I257">
        <v>-100000</v>
      </c>
      <c r="J257">
        <v>3540500</v>
      </c>
      <c r="M257" t="s">
        <v>696</v>
      </c>
      <c r="N257" s="1">
        <v>44166</v>
      </c>
    </row>
    <row r="258" spans="1:14" x14ac:dyDescent="0.2">
      <c r="A258" s="1">
        <v>44166</v>
      </c>
      <c r="B258">
        <v>2020</v>
      </c>
      <c r="C258" t="s">
        <v>81</v>
      </c>
      <c r="D258" t="s">
        <v>568</v>
      </c>
      <c r="E258" t="s">
        <v>624</v>
      </c>
      <c r="F258" t="s">
        <v>658</v>
      </c>
      <c r="G258" t="s">
        <v>679</v>
      </c>
      <c r="H258">
        <v>100000</v>
      </c>
      <c r="I258">
        <v>-100000</v>
      </c>
      <c r="J258">
        <v>3640500</v>
      </c>
      <c r="M258" t="s">
        <v>696</v>
      </c>
      <c r="N258" s="1">
        <v>44166</v>
      </c>
    </row>
    <row r="259" spans="1:14" x14ac:dyDescent="0.2">
      <c r="A259" s="1">
        <v>44166</v>
      </c>
      <c r="B259">
        <v>2020</v>
      </c>
      <c r="C259" t="s">
        <v>80</v>
      </c>
      <c r="D259" t="s">
        <v>554</v>
      </c>
      <c r="E259" t="s">
        <v>618</v>
      </c>
      <c r="F259" t="s">
        <v>658</v>
      </c>
      <c r="G259" t="s">
        <v>679</v>
      </c>
      <c r="H259">
        <v>100000</v>
      </c>
      <c r="I259">
        <v>-100000</v>
      </c>
      <c r="J259">
        <v>3740500</v>
      </c>
      <c r="M259" t="s">
        <v>696</v>
      </c>
      <c r="N259" s="1">
        <v>44166</v>
      </c>
    </row>
    <row r="260" spans="1:14" x14ac:dyDescent="0.2">
      <c r="A260" s="1">
        <v>44166</v>
      </c>
      <c r="B260">
        <v>2020</v>
      </c>
      <c r="C260" t="s">
        <v>81</v>
      </c>
      <c r="D260" t="s">
        <v>569</v>
      </c>
      <c r="E260" t="s">
        <v>596</v>
      </c>
      <c r="F260" t="s">
        <v>658</v>
      </c>
      <c r="G260" t="s">
        <v>679</v>
      </c>
      <c r="H260">
        <v>100000</v>
      </c>
      <c r="I260">
        <v>-100000</v>
      </c>
      <c r="J260">
        <v>3840500</v>
      </c>
      <c r="M260" t="s">
        <v>696</v>
      </c>
      <c r="N260" s="1">
        <v>44166</v>
      </c>
    </row>
    <row r="261" spans="1:14" x14ac:dyDescent="0.2">
      <c r="A261" s="1">
        <v>44166</v>
      </c>
      <c r="B261">
        <v>2020</v>
      </c>
      <c r="C261" t="s">
        <v>79</v>
      </c>
      <c r="D261" t="s">
        <v>555</v>
      </c>
      <c r="E261" t="s">
        <v>616</v>
      </c>
      <c r="F261" t="s">
        <v>662</v>
      </c>
      <c r="G261" t="s">
        <v>679</v>
      </c>
      <c r="H261">
        <v>100000</v>
      </c>
      <c r="I261">
        <v>-100000</v>
      </c>
      <c r="J261">
        <v>3840500</v>
      </c>
      <c r="M261" t="s">
        <v>696</v>
      </c>
      <c r="N261" s="1">
        <v>44166</v>
      </c>
    </row>
    <row r="262" spans="1:14" x14ac:dyDescent="0.2">
      <c r="A262" s="1">
        <v>44169</v>
      </c>
      <c r="B262">
        <v>2020</v>
      </c>
      <c r="C262" t="s">
        <v>82</v>
      </c>
      <c r="E262" t="s">
        <v>611</v>
      </c>
      <c r="F262" t="s">
        <v>658</v>
      </c>
      <c r="G262" t="s">
        <v>682</v>
      </c>
      <c r="H262">
        <v>-66000</v>
      </c>
      <c r="I262">
        <v>66000</v>
      </c>
      <c r="J262">
        <v>3774500</v>
      </c>
      <c r="M262" t="s">
        <v>696</v>
      </c>
      <c r="N262" s="1">
        <v>44169</v>
      </c>
    </row>
    <row r="263" spans="1:14" x14ac:dyDescent="0.2">
      <c r="A263" s="1">
        <v>44174</v>
      </c>
      <c r="B263">
        <v>2020</v>
      </c>
      <c r="C263" t="s">
        <v>81</v>
      </c>
      <c r="D263" t="s">
        <v>566</v>
      </c>
      <c r="E263" t="s">
        <v>623</v>
      </c>
      <c r="F263" t="s">
        <v>658</v>
      </c>
      <c r="G263" t="s">
        <v>679</v>
      </c>
      <c r="H263">
        <v>100000</v>
      </c>
      <c r="I263">
        <v>-100000</v>
      </c>
      <c r="J263">
        <v>3440500</v>
      </c>
      <c r="M263" t="s">
        <v>696</v>
      </c>
      <c r="N263" s="1">
        <v>44174</v>
      </c>
    </row>
    <row r="264" spans="1:14" x14ac:dyDescent="0.2">
      <c r="A264" s="1">
        <v>44176</v>
      </c>
      <c r="B264">
        <v>2020</v>
      </c>
      <c r="C264" t="s">
        <v>81</v>
      </c>
      <c r="D264" t="s">
        <v>565</v>
      </c>
      <c r="E264" t="s">
        <v>622</v>
      </c>
      <c r="F264" t="s">
        <v>658</v>
      </c>
      <c r="G264" t="s">
        <v>679</v>
      </c>
      <c r="H264">
        <v>100000</v>
      </c>
      <c r="I264">
        <v>-100000</v>
      </c>
      <c r="J264">
        <v>3340500</v>
      </c>
      <c r="M264" t="s">
        <v>696</v>
      </c>
      <c r="N264" s="1">
        <v>44176</v>
      </c>
    </row>
    <row r="265" spans="1:14" x14ac:dyDescent="0.2">
      <c r="A265" s="1">
        <v>44176</v>
      </c>
      <c r="B265">
        <v>2020</v>
      </c>
      <c r="C265" t="s">
        <v>82</v>
      </c>
      <c r="E265" t="s">
        <v>611</v>
      </c>
      <c r="F265" t="s">
        <v>658</v>
      </c>
      <c r="G265" t="s">
        <v>682</v>
      </c>
      <c r="H265">
        <v>-66000</v>
      </c>
      <c r="I265">
        <v>66000</v>
      </c>
      <c r="J265">
        <v>3708500</v>
      </c>
      <c r="M265" t="s">
        <v>696</v>
      </c>
      <c r="N265" s="1">
        <v>44176</v>
      </c>
    </row>
    <row r="266" spans="1:14" x14ac:dyDescent="0.2">
      <c r="A266" s="1">
        <v>44177</v>
      </c>
      <c r="B266">
        <v>2020</v>
      </c>
      <c r="C266" t="s">
        <v>81</v>
      </c>
      <c r="D266" t="s">
        <v>558</v>
      </c>
      <c r="E266" t="s">
        <v>619</v>
      </c>
      <c r="F266" t="s">
        <v>658</v>
      </c>
      <c r="G266" t="s">
        <v>679</v>
      </c>
      <c r="H266">
        <v>100000</v>
      </c>
      <c r="I266">
        <v>-100000</v>
      </c>
      <c r="J266">
        <v>2640500</v>
      </c>
      <c r="M266" t="s">
        <v>696</v>
      </c>
      <c r="N266" s="1">
        <v>44177</v>
      </c>
    </row>
    <row r="267" spans="1:14" x14ac:dyDescent="0.2">
      <c r="A267" s="1">
        <v>44177</v>
      </c>
      <c r="B267">
        <v>2020</v>
      </c>
      <c r="C267" t="s">
        <v>83</v>
      </c>
      <c r="E267" t="s">
        <v>611</v>
      </c>
      <c r="F267" t="s">
        <v>658</v>
      </c>
      <c r="G267" t="s">
        <v>660</v>
      </c>
      <c r="H267">
        <v>-1932551</v>
      </c>
      <c r="I267">
        <v>1932551</v>
      </c>
      <c r="J267">
        <v>1775949</v>
      </c>
      <c r="M267" t="s">
        <v>696</v>
      </c>
      <c r="N267" s="1">
        <v>44177</v>
      </c>
    </row>
    <row r="268" spans="1:14" x14ac:dyDescent="0.2">
      <c r="A268" s="1">
        <v>44177</v>
      </c>
      <c r="B268">
        <v>2020</v>
      </c>
      <c r="C268" t="s">
        <v>84</v>
      </c>
      <c r="E268" t="s">
        <v>611</v>
      </c>
      <c r="F268" t="s">
        <v>658</v>
      </c>
      <c r="G268" t="s">
        <v>685</v>
      </c>
      <c r="H268">
        <v>-278480</v>
      </c>
      <c r="I268">
        <v>278480</v>
      </c>
      <c r="J268">
        <v>1497469</v>
      </c>
      <c r="M268" t="s">
        <v>696</v>
      </c>
      <c r="N268" s="1">
        <v>44177</v>
      </c>
    </row>
    <row r="269" spans="1:14" x14ac:dyDescent="0.2">
      <c r="A269" s="1">
        <v>44177</v>
      </c>
      <c r="B269">
        <v>2020</v>
      </c>
      <c r="C269" t="s">
        <v>85</v>
      </c>
      <c r="E269" t="s">
        <v>611</v>
      </c>
      <c r="F269" t="s">
        <v>663</v>
      </c>
      <c r="G269" t="s">
        <v>660</v>
      </c>
      <c r="H269">
        <v>-2570656</v>
      </c>
      <c r="I269">
        <v>2570656</v>
      </c>
      <c r="J269">
        <v>1497469</v>
      </c>
      <c r="M269" t="s">
        <v>696</v>
      </c>
      <c r="N269" s="1">
        <v>44177</v>
      </c>
    </row>
    <row r="270" spans="1:14" x14ac:dyDescent="0.2">
      <c r="A270" s="1">
        <v>44183</v>
      </c>
      <c r="B270">
        <v>2020</v>
      </c>
      <c r="C270" t="s">
        <v>86</v>
      </c>
      <c r="E270" t="s">
        <v>611</v>
      </c>
      <c r="F270" t="s">
        <v>658</v>
      </c>
      <c r="G270" t="s">
        <v>682</v>
      </c>
      <c r="H270">
        <v>-118000</v>
      </c>
      <c r="I270">
        <v>118000</v>
      </c>
      <c r="J270">
        <v>1379469</v>
      </c>
      <c r="M270" t="s">
        <v>696</v>
      </c>
      <c r="N270" s="1">
        <v>44183</v>
      </c>
    </row>
    <row r="271" spans="1:14" x14ac:dyDescent="0.2">
      <c r="A271" s="1">
        <v>44188</v>
      </c>
      <c r="B271">
        <v>2020</v>
      </c>
      <c r="C271" t="s">
        <v>82</v>
      </c>
      <c r="E271" t="s">
        <v>611</v>
      </c>
      <c r="F271" t="s">
        <v>658</v>
      </c>
      <c r="G271" t="s">
        <v>682</v>
      </c>
      <c r="H271">
        <v>-66000</v>
      </c>
      <c r="I271">
        <v>66000</v>
      </c>
      <c r="J271">
        <v>1313469</v>
      </c>
      <c r="M271" t="s">
        <v>696</v>
      </c>
      <c r="N271" s="1">
        <v>44188</v>
      </c>
    </row>
    <row r="272" spans="1:14" x14ac:dyDescent="0.2">
      <c r="A272" s="1">
        <v>44194</v>
      </c>
      <c r="B272">
        <v>2020</v>
      </c>
      <c r="C272" t="s">
        <v>87</v>
      </c>
      <c r="E272" t="s">
        <v>611</v>
      </c>
      <c r="F272" t="s">
        <v>658</v>
      </c>
      <c r="G272" t="s">
        <v>682</v>
      </c>
      <c r="H272">
        <v>-14000</v>
      </c>
      <c r="I272">
        <v>14000</v>
      </c>
      <c r="J272">
        <v>1299469</v>
      </c>
      <c r="M272" t="s">
        <v>696</v>
      </c>
      <c r="N272" s="1">
        <v>44194</v>
      </c>
    </row>
    <row r="273" spans="1:14" x14ac:dyDescent="0.2">
      <c r="A273" s="1">
        <v>44194</v>
      </c>
      <c r="B273">
        <v>2020</v>
      </c>
      <c r="C273" t="s">
        <v>88</v>
      </c>
      <c r="D273" t="s">
        <v>556</v>
      </c>
      <c r="E273" t="s">
        <v>556</v>
      </c>
      <c r="F273" t="s">
        <v>658</v>
      </c>
      <c r="G273" t="s">
        <v>683</v>
      </c>
      <c r="H273">
        <v>-400000</v>
      </c>
      <c r="I273">
        <v>400000</v>
      </c>
      <c r="J273">
        <v>899469</v>
      </c>
      <c r="M273" t="s">
        <v>696</v>
      </c>
      <c r="N273" s="1">
        <v>44194</v>
      </c>
    </row>
    <row r="274" spans="1:14" x14ac:dyDescent="0.2">
      <c r="A274" s="1">
        <v>44194</v>
      </c>
      <c r="B274">
        <v>2020</v>
      </c>
      <c r="C274" t="s">
        <v>88</v>
      </c>
      <c r="D274" t="s">
        <v>570</v>
      </c>
      <c r="E274" t="s">
        <v>570</v>
      </c>
      <c r="F274" t="s">
        <v>658</v>
      </c>
      <c r="G274" t="s">
        <v>683</v>
      </c>
      <c r="H274">
        <v>-200000</v>
      </c>
      <c r="I274">
        <v>200000</v>
      </c>
      <c r="J274">
        <v>699469</v>
      </c>
      <c r="M274" t="s">
        <v>696</v>
      </c>
      <c r="N274" s="1">
        <v>44194</v>
      </c>
    </row>
    <row r="275" spans="1:14" x14ac:dyDescent="0.2">
      <c r="A275" s="1">
        <v>44197</v>
      </c>
      <c r="B275">
        <v>2021</v>
      </c>
      <c r="C275" t="s">
        <v>14</v>
      </c>
      <c r="E275" t="s">
        <v>611</v>
      </c>
      <c r="F275" t="s">
        <v>658</v>
      </c>
      <c r="G275" t="s">
        <v>659</v>
      </c>
      <c r="H275">
        <v>699469</v>
      </c>
      <c r="I275">
        <v>-699469</v>
      </c>
      <c r="J275">
        <v>699469</v>
      </c>
      <c r="M275" t="s">
        <v>697</v>
      </c>
      <c r="N275" s="1">
        <v>44197</v>
      </c>
    </row>
    <row r="276" spans="1:14" x14ac:dyDescent="0.2">
      <c r="A276" s="1">
        <v>44197</v>
      </c>
      <c r="B276">
        <v>2021</v>
      </c>
      <c r="E276" t="s">
        <v>611</v>
      </c>
      <c r="F276" t="s">
        <v>664</v>
      </c>
      <c r="G276" t="s">
        <v>677</v>
      </c>
      <c r="H276">
        <v>-25469</v>
      </c>
      <c r="I276">
        <v>25469</v>
      </c>
      <c r="J276">
        <v>699469</v>
      </c>
      <c r="M276" t="s">
        <v>697</v>
      </c>
      <c r="N276" s="1">
        <v>44197</v>
      </c>
    </row>
    <row r="277" spans="1:14" x14ac:dyDescent="0.2">
      <c r="A277" s="1">
        <v>44197</v>
      </c>
      <c r="B277">
        <v>2021</v>
      </c>
      <c r="E277" t="s">
        <v>611</v>
      </c>
      <c r="F277" t="s">
        <v>660</v>
      </c>
      <c r="G277" t="s">
        <v>678</v>
      </c>
      <c r="H277">
        <v>2347551</v>
      </c>
      <c r="I277">
        <v>-2347551</v>
      </c>
      <c r="J277">
        <v>699469</v>
      </c>
      <c r="M277" t="s">
        <v>697</v>
      </c>
      <c r="N277" s="1">
        <v>44197</v>
      </c>
    </row>
    <row r="278" spans="1:14" x14ac:dyDescent="0.2">
      <c r="A278" s="1">
        <v>44197</v>
      </c>
      <c r="B278">
        <v>2021</v>
      </c>
      <c r="E278" t="s">
        <v>611</v>
      </c>
      <c r="F278" t="s">
        <v>660</v>
      </c>
      <c r="G278" t="s">
        <v>663</v>
      </c>
      <c r="H278">
        <v>2570656</v>
      </c>
      <c r="I278">
        <v>-2570656</v>
      </c>
      <c r="J278">
        <v>699469</v>
      </c>
      <c r="M278" t="s">
        <v>697</v>
      </c>
      <c r="N278" s="1">
        <v>44197</v>
      </c>
    </row>
    <row r="279" spans="1:14" x14ac:dyDescent="0.2">
      <c r="A279" s="1">
        <v>44197</v>
      </c>
      <c r="B279">
        <v>2021</v>
      </c>
      <c r="C279" t="s">
        <v>89</v>
      </c>
      <c r="D279" t="s">
        <v>565</v>
      </c>
      <c r="E279" t="s">
        <v>622</v>
      </c>
      <c r="F279" t="s">
        <v>658</v>
      </c>
      <c r="G279" t="s">
        <v>659</v>
      </c>
      <c r="H279">
        <v>75000</v>
      </c>
      <c r="I279">
        <v>-75000</v>
      </c>
      <c r="J279">
        <v>774469</v>
      </c>
      <c r="M279" t="s">
        <v>697</v>
      </c>
      <c r="N279" s="1">
        <v>44197</v>
      </c>
    </row>
    <row r="280" spans="1:14" x14ac:dyDescent="0.2">
      <c r="A280" s="1">
        <v>44197</v>
      </c>
      <c r="B280">
        <v>2021</v>
      </c>
      <c r="C280" t="s">
        <v>90</v>
      </c>
      <c r="E280" t="s">
        <v>611</v>
      </c>
      <c r="F280" t="s">
        <v>665</v>
      </c>
      <c r="G280" t="s">
        <v>678</v>
      </c>
      <c r="H280">
        <v>500000</v>
      </c>
      <c r="I280">
        <v>-500000</v>
      </c>
      <c r="J280">
        <v>774469</v>
      </c>
      <c r="M280" t="s">
        <v>697</v>
      </c>
      <c r="N280" s="1">
        <v>44197</v>
      </c>
    </row>
    <row r="281" spans="1:14" x14ac:dyDescent="0.2">
      <c r="A281" s="1">
        <v>44197</v>
      </c>
      <c r="B281">
        <v>2021</v>
      </c>
      <c r="C281" t="s">
        <v>17</v>
      </c>
      <c r="D281" t="s">
        <v>548</v>
      </c>
      <c r="E281" t="s">
        <v>612</v>
      </c>
      <c r="F281" t="s">
        <v>658</v>
      </c>
      <c r="G281" t="s">
        <v>680</v>
      </c>
      <c r="H281">
        <v>50000</v>
      </c>
      <c r="I281">
        <v>-50000</v>
      </c>
      <c r="J281">
        <v>924469</v>
      </c>
      <c r="M281" t="s">
        <v>697</v>
      </c>
      <c r="N281" s="1">
        <v>44197</v>
      </c>
    </row>
    <row r="282" spans="1:14" x14ac:dyDescent="0.2">
      <c r="A282" s="1">
        <v>44197</v>
      </c>
      <c r="B282">
        <v>2021</v>
      </c>
      <c r="C282" t="s">
        <v>17</v>
      </c>
      <c r="D282" t="s">
        <v>550</v>
      </c>
      <c r="E282" t="s">
        <v>614</v>
      </c>
      <c r="F282" t="s">
        <v>658</v>
      </c>
      <c r="G282" t="s">
        <v>680</v>
      </c>
      <c r="H282">
        <v>50000</v>
      </c>
      <c r="I282">
        <v>-50000</v>
      </c>
      <c r="J282">
        <v>1024469</v>
      </c>
      <c r="M282" t="s">
        <v>697</v>
      </c>
      <c r="N282" s="1">
        <v>44197</v>
      </c>
    </row>
    <row r="283" spans="1:14" x14ac:dyDescent="0.2">
      <c r="A283" s="1">
        <v>44197</v>
      </c>
      <c r="B283">
        <v>2021</v>
      </c>
      <c r="C283" t="s">
        <v>17</v>
      </c>
      <c r="D283" t="s">
        <v>574</v>
      </c>
      <c r="E283" t="s">
        <v>629</v>
      </c>
      <c r="F283" t="s">
        <v>658</v>
      </c>
      <c r="G283" t="s">
        <v>680</v>
      </c>
      <c r="H283">
        <v>50000</v>
      </c>
      <c r="I283">
        <v>-50000</v>
      </c>
      <c r="J283">
        <v>1324469</v>
      </c>
      <c r="M283" t="s">
        <v>697</v>
      </c>
      <c r="N283" s="1">
        <v>44197</v>
      </c>
    </row>
    <row r="284" spans="1:14" x14ac:dyDescent="0.2">
      <c r="A284" s="1">
        <v>44197</v>
      </c>
      <c r="B284">
        <v>2021</v>
      </c>
      <c r="C284" t="s">
        <v>17</v>
      </c>
      <c r="D284" t="s">
        <v>561</v>
      </c>
      <c r="E284" t="s">
        <v>627</v>
      </c>
      <c r="F284" t="s">
        <v>658</v>
      </c>
      <c r="G284" t="s">
        <v>680</v>
      </c>
      <c r="H284">
        <v>50000</v>
      </c>
      <c r="I284">
        <v>-50000</v>
      </c>
      <c r="J284">
        <v>1374469</v>
      </c>
      <c r="M284" t="s">
        <v>697</v>
      </c>
      <c r="N284" s="1">
        <v>44197</v>
      </c>
    </row>
    <row r="285" spans="1:14" x14ac:dyDescent="0.2">
      <c r="A285" s="1">
        <v>44197</v>
      </c>
      <c r="B285">
        <v>2021</v>
      </c>
      <c r="C285" t="s">
        <v>17</v>
      </c>
      <c r="D285" t="s">
        <v>562</v>
      </c>
      <c r="E285" t="s">
        <v>614</v>
      </c>
      <c r="F285" t="s">
        <v>658</v>
      </c>
      <c r="G285" t="s">
        <v>680</v>
      </c>
      <c r="H285">
        <v>50000</v>
      </c>
      <c r="I285">
        <v>-50000</v>
      </c>
      <c r="J285">
        <v>1424469</v>
      </c>
      <c r="M285" t="s">
        <v>697</v>
      </c>
      <c r="N285" s="1">
        <v>44197</v>
      </c>
    </row>
    <row r="286" spans="1:14" x14ac:dyDescent="0.2">
      <c r="A286" s="1">
        <v>44197</v>
      </c>
      <c r="B286">
        <v>2021</v>
      </c>
      <c r="C286" t="s">
        <v>91</v>
      </c>
      <c r="D286" t="s">
        <v>549</v>
      </c>
      <c r="E286" t="s">
        <v>613</v>
      </c>
      <c r="F286" t="s">
        <v>662</v>
      </c>
      <c r="G286" t="s">
        <v>679</v>
      </c>
      <c r="H286">
        <v>155000</v>
      </c>
      <c r="I286">
        <v>-155000</v>
      </c>
      <c r="J286">
        <v>1874469</v>
      </c>
      <c r="M286" t="s">
        <v>697</v>
      </c>
      <c r="N286" s="1">
        <v>44197</v>
      </c>
    </row>
    <row r="287" spans="1:14" x14ac:dyDescent="0.2">
      <c r="A287" s="1">
        <v>44197</v>
      </c>
      <c r="B287">
        <v>2021</v>
      </c>
      <c r="C287" t="s">
        <v>91</v>
      </c>
      <c r="D287" t="s">
        <v>550</v>
      </c>
      <c r="E287" t="s">
        <v>614</v>
      </c>
      <c r="F287" t="s">
        <v>662</v>
      </c>
      <c r="G287" t="s">
        <v>679</v>
      </c>
      <c r="H287">
        <v>155000</v>
      </c>
      <c r="I287">
        <v>-155000</v>
      </c>
      <c r="J287">
        <v>1874469</v>
      </c>
      <c r="M287" t="s">
        <v>697</v>
      </c>
      <c r="N287" s="1">
        <v>44197</v>
      </c>
    </row>
    <row r="288" spans="1:14" x14ac:dyDescent="0.2">
      <c r="A288" s="1">
        <v>44197</v>
      </c>
      <c r="B288">
        <v>2021</v>
      </c>
      <c r="C288" t="s">
        <v>91</v>
      </c>
      <c r="D288" t="s">
        <v>562</v>
      </c>
      <c r="E288" t="s">
        <v>614</v>
      </c>
      <c r="F288" t="s">
        <v>662</v>
      </c>
      <c r="G288" t="s">
        <v>679</v>
      </c>
      <c r="H288">
        <v>155000</v>
      </c>
      <c r="I288">
        <v>-155000</v>
      </c>
      <c r="J288">
        <v>1874469</v>
      </c>
      <c r="M288" t="s">
        <v>697</v>
      </c>
      <c r="N288" s="1">
        <v>44197</v>
      </c>
    </row>
    <row r="289" spans="1:14" x14ac:dyDescent="0.2">
      <c r="A289" s="1">
        <v>44197</v>
      </c>
      <c r="B289">
        <v>2021</v>
      </c>
      <c r="C289" t="s">
        <v>91</v>
      </c>
      <c r="D289" t="s">
        <v>555</v>
      </c>
      <c r="E289" t="s">
        <v>616</v>
      </c>
      <c r="F289" t="s">
        <v>662</v>
      </c>
      <c r="G289" t="s">
        <v>679</v>
      </c>
      <c r="H289">
        <v>155000</v>
      </c>
      <c r="I289">
        <v>-155000</v>
      </c>
      <c r="J289">
        <v>1874469</v>
      </c>
      <c r="M289" t="s">
        <v>697</v>
      </c>
      <c r="N289" s="1">
        <v>44197</v>
      </c>
    </row>
    <row r="290" spans="1:14" x14ac:dyDescent="0.2">
      <c r="A290" s="1">
        <v>44197</v>
      </c>
      <c r="B290">
        <v>2021</v>
      </c>
      <c r="C290" t="s">
        <v>92</v>
      </c>
      <c r="D290" t="s">
        <v>571</v>
      </c>
      <c r="E290" t="s">
        <v>625</v>
      </c>
      <c r="F290" t="s">
        <v>658</v>
      </c>
      <c r="G290" t="s">
        <v>679</v>
      </c>
      <c r="H290">
        <v>155000</v>
      </c>
      <c r="I290">
        <v>-155000</v>
      </c>
      <c r="J290">
        <v>2029469</v>
      </c>
      <c r="M290" t="s">
        <v>697</v>
      </c>
      <c r="N290" s="1">
        <v>44197</v>
      </c>
    </row>
    <row r="291" spans="1:14" x14ac:dyDescent="0.2">
      <c r="A291" s="1">
        <v>44197</v>
      </c>
      <c r="B291">
        <v>2021</v>
      </c>
      <c r="C291" t="s">
        <v>93</v>
      </c>
      <c r="D291" t="s">
        <v>548</v>
      </c>
      <c r="E291" t="s">
        <v>612</v>
      </c>
      <c r="F291" t="s">
        <v>658</v>
      </c>
      <c r="G291" t="s">
        <v>679</v>
      </c>
      <c r="H291">
        <v>84000</v>
      </c>
      <c r="I291">
        <v>-84000</v>
      </c>
      <c r="J291">
        <v>2113469</v>
      </c>
      <c r="M291" t="s">
        <v>697</v>
      </c>
      <c r="N291" s="1">
        <v>44197</v>
      </c>
    </row>
    <row r="292" spans="1:14" x14ac:dyDescent="0.2">
      <c r="A292" s="1">
        <v>44197</v>
      </c>
      <c r="B292">
        <v>2021</v>
      </c>
      <c r="C292" t="s">
        <v>94</v>
      </c>
      <c r="D292" t="s">
        <v>548</v>
      </c>
      <c r="E292" t="s">
        <v>612</v>
      </c>
      <c r="F292" t="s">
        <v>662</v>
      </c>
      <c r="G292" t="s">
        <v>679</v>
      </c>
      <c r="H292">
        <v>21000</v>
      </c>
      <c r="I292">
        <v>-21000</v>
      </c>
      <c r="J292">
        <v>2113469</v>
      </c>
      <c r="M292" t="s">
        <v>697</v>
      </c>
      <c r="N292" s="1">
        <v>44197</v>
      </c>
    </row>
    <row r="293" spans="1:14" x14ac:dyDescent="0.2">
      <c r="A293" s="1">
        <v>44197</v>
      </c>
      <c r="B293">
        <v>2021</v>
      </c>
      <c r="C293" t="s">
        <v>99</v>
      </c>
      <c r="D293" t="s">
        <v>574</v>
      </c>
      <c r="E293" t="s">
        <v>629</v>
      </c>
      <c r="F293" t="s">
        <v>658</v>
      </c>
      <c r="G293" t="s">
        <v>679</v>
      </c>
      <c r="H293">
        <v>130000</v>
      </c>
      <c r="I293">
        <v>-130000</v>
      </c>
      <c r="J293">
        <v>2889469</v>
      </c>
      <c r="M293" t="s">
        <v>697</v>
      </c>
      <c r="N293" s="1">
        <v>44197</v>
      </c>
    </row>
    <row r="294" spans="1:14" x14ac:dyDescent="0.2">
      <c r="A294" s="1">
        <v>44197</v>
      </c>
      <c r="B294">
        <v>2021</v>
      </c>
      <c r="C294" t="s">
        <v>100</v>
      </c>
      <c r="D294" t="s">
        <v>574</v>
      </c>
      <c r="E294" t="s">
        <v>629</v>
      </c>
      <c r="F294" t="s">
        <v>666</v>
      </c>
      <c r="G294" t="s">
        <v>679</v>
      </c>
      <c r="H294">
        <v>25000</v>
      </c>
      <c r="I294">
        <v>-25000</v>
      </c>
      <c r="J294">
        <v>2889469</v>
      </c>
      <c r="M294" t="s">
        <v>697</v>
      </c>
      <c r="N294" s="1">
        <v>44197</v>
      </c>
    </row>
    <row r="295" spans="1:14" x14ac:dyDescent="0.2">
      <c r="A295" s="1">
        <v>44200</v>
      </c>
      <c r="B295">
        <v>2021</v>
      </c>
      <c r="C295" t="s">
        <v>17</v>
      </c>
      <c r="D295" t="s">
        <v>566</v>
      </c>
      <c r="E295" t="s">
        <v>623</v>
      </c>
      <c r="F295" t="s">
        <v>658</v>
      </c>
      <c r="G295" t="s">
        <v>680</v>
      </c>
      <c r="H295">
        <v>50000</v>
      </c>
      <c r="I295">
        <v>-50000</v>
      </c>
      <c r="J295">
        <v>1574469</v>
      </c>
      <c r="M295" t="s">
        <v>697</v>
      </c>
      <c r="N295" s="1">
        <v>44200</v>
      </c>
    </row>
    <row r="296" spans="1:14" x14ac:dyDescent="0.2">
      <c r="A296" s="1">
        <v>44200</v>
      </c>
      <c r="B296">
        <v>2021</v>
      </c>
      <c r="C296" t="s">
        <v>92</v>
      </c>
      <c r="D296" t="s">
        <v>566</v>
      </c>
      <c r="E296" t="s">
        <v>623</v>
      </c>
      <c r="F296" t="s">
        <v>658</v>
      </c>
      <c r="G296" t="s">
        <v>679</v>
      </c>
      <c r="H296">
        <v>155000</v>
      </c>
      <c r="I296">
        <v>-155000</v>
      </c>
      <c r="J296">
        <v>3233469</v>
      </c>
      <c r="M296" t="s">
        <v>697</v>
      </c>
      <c r="N296" s="1">
        <v>44200</v>
      </c>
    </row>
    <row r="297" spans="1:14" x14ac:dyDescent="0.2">
      <c r="A297" s="1">
        <v>44203</v>
      </c>
      <c r="B297">
        <v>2021</v>
      </c>
      <c r="C297" t="s">
        <v>17</v>
      </c>
      <c r="D297" t="s">
        <v>552</v>
      </c>
      <c r="E297" t="s">
        <v>616</v>
      </c>
      <c r="F297" t="s">
        <v>658</v>
      </c>
      <c r="G297" t="s">
        <v>680</v>
      </c>
      <c r="H297">
        <v>50000</v>
      </c>
      <c r="I297">
        <v>-50000</v>
      </c>
      <c r="J297">
        <v>1274469</v>
      </c>
      <c r="M297" t="s">
        <v>697</v>
      </c>
      <c r="N297" s="1">
        <v>44203</v>
      </c>
    </row>
    <row r="298" spans="1:14" x14ac:dyDescent="0.2">
      <c r="A298" s="1">
        <v>44203</v>
      </c>
      <c r="B298">
        <v>2021</v>
      </c>
      <c r="C298" t="s">
        <v>17</v>
      </c>
      <c r="D298" t="s">
        <v>568</v>
      </c>
      <c r="E298" t="s">
        <v>624</v>
      </c>
      <c r="F298" t="s">
        <v>658</v>
      </c>
      <c r="G298" t="s">
        <v>680</v>
      </c>
      <c r="H298">
        <v>50000</v>
      </c>
      <c r="I298">
        <v>-50000</v>
      </c>
      <c r="J298">
        <v>1674469</v>
      </c>
      <c r="M298" t="s">
        <v>697</v>
      </c>
      <c r="N298" s="1">
        <v>44203</v>
      </c>
    </row>
    <row r="299" spans="1:14" x14ac:dyDescent="0.2">
      <c r="A299" s="1">
        <v>44203</v>
      </c>
      <c r="B299">
        <v>2021</v>
      </c>
      <c r="C299" t="s">
        <v>17</v>
      </c>
      <c r="D299" t="s">
        <v>555</v>
      </c>
      <c r="E299" t="s">
        <v>616</v>
      </c>
      <c r="F299" t="s">
        <v>658</v>
      </c>
      <c r="G299" t="s">
        <v>680</v>
      </c>
      <c r="H299">
        <v>50000</v>
      </c>
      <c r="I299">
        <v>-50000</v>
      </c>
      <c r="J299">
        <v>1824469</v>
      </c>
      <c r="M299" t="s">
        <v>697</v>
      </c>
      <c r="N299" s="1">
        <v>44203</v>
      </c>
    </row>
    <row r="300" spans="1:14" x14ac:dyDescent="0.2">
      <c r="A300" s="1">
        <v>44203</v>
      </c>
      <c r="B300">
        <v>2021</v>
      </c>
      <c r="C300" t="s">
        <v>17</v>
      </c>
      <c r="D300" t="s">
        <v>575</v>
      </c>
      <c r="E300" t="s">
        <v>616</v>
      </c>
      <c r="F300" t="s">
        <v>658</v>
      </c>
      <c r="G300" t="s">
        <v>680</v>
      </c>
      <c r="H300">
        <v>50000</v>
      </c>
      <c r="I300">
        <v>-50000</v>
      </c>
      <c r="J300">
        <v>1874469</v>
      </c>
      <c r="M300" t="s">
        <v>697</v>
      </c>
      <c r="N300" s="1">
        <v>44203</v>
      </c>
    </row>
    <row r="301" spans="1:14" x14ac:dyDescent="0.2">
      <c r="A301" s="1">
        <v>44203</v>
      </c>
      <c r="B301">
        <v>2021</v>
      </c>
      <c r="C301" t="s">
        <v>97</v>
      </c>
      <c r="D301" t="s">
        <v>552</v>
      </c>
      <c r="E301" t="s">
        <v>616</v>
      </c>
      <c r="F301" t="s">
        <v>658</v>
      </c>
      <c r="G301" t="s">
        <v>679</v>
      </c>
      <c r="H301">
        <v>63000</v>
      </c>
      <c r="I301">
        <v>-63000</v>
      </c>
      <c r="J301">
        <v>2759469</v>
      </c>
      <c r="M301" t="s">
        <v>697</v>
      </c>
      <c r="N301" s="1">
        <v>44203</v>
      </c>
    </row>
    <row r="302" spans="1:14" x14ac:dyDescent="0.2">
      <c r="A302" s="1">
        <v>44203</v>
      </c>
      <c r="B302">
        <v>2021</v>
      </c>
      <c r="C302" t="s">
        <v>98</v>
      </c>
      <c r="D302" t="s">
        <v>552</v>
      </c>
      <c r="E302" t="s">
        <v>616</v>
      </c>
      <c r="F302" t="s">
        <v>662</v>
      </c>
      <c r="G302" t="s">
        <v>679</v>
      </c>
      <c r="H302">
        <v>42000</v>
      </c>
      <c r="I302">
        <v>-42000</v>
      </c>
      <c r="J302">
        <v>2759469</v>
      </c>
      <c r="M302" t="s">
        <v>697</v>
      </c>
      <c r="N302" s="1">
        <v>44203</v>
      </c>
    </row>
    <row r="303" spans="1:14" x14ac:dyDescent="0.2">
      <c r="A303" s="1">
        <v>44203</v>
      </c>
      <c r="B303">
        <v>2021</v>
      </c>
      <c r="C303" t="s">
        <v>101</v>
      </c>
      <c r="D303" t="s">
        <v>568</v>
      </c>
      <c r="E303" t="s">
        <v>624</v>
      </c>
      <c r="F303" t="s">
        <v>658</v>
      </c>
      <c r="G303" t="s">
        <v>679</v>
      </c>
      <c r="H303">
        <v>105000</v>
      </c>
      <c r="I303">
        <v>-105000</v>
      </c>
      <c r="J303">
        <v>3493469</v>
      </c>
      <c r="M303" t="s">
        <v>697</v>
      </c>
      <c r="N303" s="1">
        <v>44203</v>
      </c>
    </row>
    <row r="304" spans="1:14" x14ac:dyDescent="0.2">
      <c r="A304" s="1">
        <v>44209</v>
      </c>
      <c r="B304">
        <v>2021</v>
      </c>
      <c r="C304" t="s">
        <v>17</v>
      </c>
      <c r="D304" t="s">
        <v>558</v>
      </c>
      <c r="E304" t="s">
        <v>627</v>
      </c>
      <c r="F304" t="s">
        <v>658</v>
      </c>
      <c r="G304" t="s">
        <v>680</v>
      </c>
      <c r="H304">
        <v>50000</v>
      </c>
      <c r="I304">
        <v>-50000</v>
      </c>
      <c r="J304">
        <v>974469</v>
      </c>
      <c r="M304" t="s">
        <v>697</v>
      </c>
      <c r="N304" s="1">
        <v>44209</v>
      </c>
    </row>
    <row r="305" spans="1:14" x14ac:dyDescent="0.2">
      <c r="A305" s="1">
        <v>44209</v>
      </c>
      <c r="B305">
        <v>2021</v>
      </c>
      <c r="C305" t="s">
        <v>17</v>
      </c>
      <c r="D305" t="s">
        <v>563</v>
      </c>
      <c r="E305" t="s">
        <v>621</v>
      </c>
      <c r="F305" t="s">
        <v>658</v>
      </c>
      <c r="G305" t="s">
        <v>680</v>
      </c>
      <c r="H305">
        <v>50000</v>
      </c>
      <c r="I305">
        <v>-50000</v>
      </c>
      <c r="J305">
        <v>1474469</v>
      </c>
      <c r="M305" t="s">
        <v>697</v>
      </c>
      <c r="N305" s="1">
        <v>44209</v>
      </c>
    </row>
    <row r="306" spans="1:14" x14ac:dyDescent="0.2">
      <c r="A306" s="1">
        <v>44209</v>
      </c>
      <c r="B306">
        <v>2021</v>
      </c>
      <c r="C306" t="s">
        <v>92</v>
      </c>
      <c r="D306" t="s">
        <v>558</v>
      </c>
      <c r="E306" t="s">
        <v>627</v>
      </c>
      <c r="F306" t="s">
        <v>658</v>
      </c>
      <c r="G306" t="s">
        <v>679</v>
      </c>
      <c r="H306">
        <v>155000</v>
      </c>
      <c r="I306">
        <v>-155000</v>
      </c>
      <c r="J306">
        <v>2268469</v>
      </c>
      <c r="M306" t="s">
        <v>697</v>
      </c>
      <c r="N306" s="1">
        <v>44209</v>
      </c>
    </row>
    <row r="307" spans="1:14" x14ac:dyDescent="0.2">
      <c r="A307" s="1">
        <v>44209</v>
      </c>
      <c r="B307">
        <v>2021</v>
      </c>
      <c r="C307" t="s">
        <v>101</v>
      </c>
      <c r="D307" t="s">
        <v>563</v>
      </c>
      <c r="E307" t="s">
        <v>621</v>
      </c>
      <c r="F307" t="s">
        <v>658</v>
      </c>
      <c r="G307" t="s">
        <v>679</v>
      </c>
      <c r="H307">
        <v>105000</v>
      </c>
      <c r="I307">
        <v>-105000</v>
      </c>
      <c r="J307">
        <v>2994469</v>
      </c>
      <c r="M307" t="s">
        <v>697</v>
      </c>
      <c r="N307" s="1">
        <v>44209</v>
      </c>
    </row>
    <row r="308" spans="1:14" x14ac:dyDescent="0.2">
      <c r="A308" s="1">
        <v>44210</v>
      </c>
      <c r="B308">
        <v>2021</v>
      </c>
      <c r="C308" t="s">
        <v>17</v>
      </c>
      <c r="D308" t="s">
        <v>554</v>
      </c>
      <c r="E308" t="s">
        <v>618</v>
      </c>
      <c r="F308" t="s">
        <v>658</v>
      </c>
      <c r="G308" t="s">
        <v>680</v>
      </c>
      <c r="H308">
        <v>50000</v>
      </c>
      <c r="I308">
        <v>-50000</v>
      </c>
      <c r="J308">
        <v>1724469</v>
      </c>
      <c r="M308" t="s">
        <v>697</v>
      </c>
      <c r="N308" s="1">
        <v>44210</v>
      </c>
    </row>
    <row r="309" spans="1:14" x14ac:dyDescent="0.2">
      <c r="A309" s="1">
        <v>44210</v>
      </c>
      <c r="B309">
        <v>2021</v>
      </c>
      <c r="C309" t="s">
        <v>101</v>
      </c>
      <c r="D309" t="s">
        <v>554</v>
      </c>
      <c r="E309" t="s">
        <v>618</v>
      </c>
      <c r="F309" t="s">
        <v>658</v>
      </c>
      <c r="G309" t="s">
        <v>679</v>
      </c>
      <c r="H309">
        <v>105000</v>
      </c>
      <c r="I309">
        <v>-105000</v>
      </c>
      <c r="J309">
        <v>3598469</v>
      </c>
      <c r="M309" t="s">
        <v>697</v>
      </c>
      <c r="N309" s="1">
        <v>44210</v>
      </c>
    </row>
    <row r="310" spans="1:14" x14ac:dyDescent="0.2">
      <c r="A310" s="1">
        <v>44215</v>
      </c>
      <c r="B310">
        <v>2021</v>
      </c>
      <c r="C310" t="s">
        <v>17</v>
      </c>
      <c r="D310" t="s">
        <v>560</v>
      </c>
      <c r="E310" t="s">
        <v>620</v>
      </c>
      <c r="F310" t="s">
        <v>658</v>
      </c>
      <c r="G310" t="s">
        <v>680</v>
      </c>
      <c r="H310">
        <v>50000</v>
      </c>
      <c r="I310">
        <v>-50000</v>
      </c>
      <c r="J310">
        <v>1224469</v>
      </c>
      <c r="M310" t="s">
        <v>697</v>
      </c>
      <c r="N310" s="1">
        <v>44215</v>
      </c>
    </row>
    <row r="311" spans="1:14" x14ac:dyDescent="0.2">
      <c r="A311" s="1">
        <v>44215</v>
      </c>
      <c r="B311">
        <v>2021</v>
      </c>
      <c r="C311" t="s">
        <v>17</v>
      </c>
      <c r="D311" t="s">
        <v>567</v>
      </c>
      <c r="E311" t="s">
        <v>620</v>
      </c>
      <c r="F311" t="s">
        <v>658</v>
      </c>
      <c r="G311" t="s">
        <v>680</v>
      </c>
      <c r="H311">
        <v>50000</v>
      </c>
      <c r="I311">
        <v>-50000</v>
      </c>
      <c r="J311">
        <v>1624469</v>
      </c>
      <c r="M311" t="s">
        <v>697</v>
      </c>
      <c r="N311" s="1">
        <v>44215</v>
      </c>
    </row>
    <row r="312" spans="1:14" x14ac:dyDescent="0.2">
      <c r="A312" s="1">
        <v>44215</v>
      </c>
      <c r="B312">
        <v>2021</v>
      </c>
      <c r="C312" t="s">
        <v>93</v>
      </c>
      <c r="D312" t="s">
        <v>560</v>
      </c>
      <c r="E312" t="s">
        <v>620</v>
      </c>
      <c r="F312" t="s">
        <v>658</v>
      </c>
      <c r="G312" t="s">
        <v>679</v>
      </c>
      <c r="H312">
        <v>84000</v>
      </c>
      <c r="I312">
        <v>-84000</v>
      </c>
      <c r="J312">
        <v>2696469</v>
      </c>
      <c r="M312" t="s">
        <v>697</v>
      </c>
      <c r="N312" s="1">
        <v>44215</v>
      </c>
    </row>
    <row r="313" spans="1:14" x14ac:dyDescent="0.2">
      <c r="A313" s="1">
        <v>44215</v>
      </c>
      <c r="B313">
        <v>2021</v>
      </c>
      <c r="C313" t="s">
        <v>94</v>
      </c>
      <c r="D313" t="s">
        <v>560</v>
      </c>
      <c r="E313" t="s">
        <v>620</v>
      </c>
      <c r="F313" t="s">
        <v>662</v>
      </c>
      <c r="G313" t="s">
        <v>679</v>
      </c>
      <c r="H313">
        <v>21000</v>
      </c>
      <c r="I313">
        <v>-21000</v>
      </c>
      <c r="J313">
        <v>2696469</v>
      </c>
      <c r="M313" t="s">
        <v>697</v>
      </c>
      <c r="N313" s="1">
        <v>44215</v>
      </c>
    </row>
    <row r="314" spans="1:14" x14ac:dyDescent="0.2">
      <c r="A314" s="1">
        <v>44215</v>
      </c>
      <c r="B314">
        <v>2021</v>
      </c>
      <c r="C314" t="s">
        <v>92</v>
      </c>
      <c r="D314" t="s">
        <v>567</v>
      </c>
      <c r="E314" t="s">
        <v>620</v>
      </c>
      <c r="F314" t="s">
        <v>658</v>
      </c>
      <c r="G314" t="s">
        <v>679</v>
      </c>
      <c r="H314">
        <v>155000</v>
      </c>
      <c r="I314">
        <v>-155000</v>
      </c>
      <c r="J314">
        <v>3388469</v>
      </c>
      <c r="M314" t="s">
        <v>697</v>
      </c>
      <c r="N314" s="1">
        <v>44215</v>
      </c>
    </row>
    <row r="315" spans="1:14" x14ac:dyDescent="0.2">
      <c r="A315" s="1">
        <v>44218</v>
      </c>
      <c r="B315">
        <v>2021</v>
      </c>
      <c r="C315" t="s">
        <v>17</v>
      </c>
      <c r="D315" t="s">
        <v>564</v>
      </c>
      <c r="E315" t="s">
        <v>596</v>
      </c>
      <c r="F315" t="s">
        <v>658</v>
      </c>
      <c r="G315" t="s">
        <v>680</v>
      </c>
      <c r="H315">
        <v>50000</v>
      </c>
      <c r="I315">
        <v>-50000</v>
      </c>
      <c r="J315">
        <v>1524469</v>
      </c>
      <c r="M315" t="s">
        <v>697</v>
      </c>
      <c r="N315" s="1">
        <v>44218</v>
      </c>
    </row>
    <row r="316" spans="1:14" x14ac:dyDescent="0.2">
      <c r="A316" s="1">
        <v>44218</v>
      </c>
      <c r="B316">
        <v>2021</v>
      </c>
      <c r="C316" t="s">
        <v>17</v>
      </c>
      <c r="D316" t="s">
        <v>569</v>
      </c>
      <c r="E316" t="s">
        <v>596</v>
      </c>
      <c r="F316" t="s">
        <v>658</v>
      </c>
      <c r="G316" t="s">
        <v>680</v>
      </c>
      <c r="H316">
        <v>50000</v>
      </c>
      <c r="I316">
        <v>-50000</v>
      </c>
      <c r="J316">
        <v>1774469</v>
      </c>
      <c r="M316" t="s">
        <v>697</v>
      </c>
      <c r="N316" s="1">
        <v>44218</v>
      </c>
    </row>
    <row r="317" spans="1:14" x14ac:dyDescent="0.2">
      <c r="A317" s="1">
        <v>44218</v>
      </c>
      <c r="B317">
        <v>2021</v>
      </c>
      <c r="C317" t="s">
        <v>93</v>
      </c>
      <c r="D317" t="s">
        <v>564</v>
      </c>
      <c r="E317" t="s">
        <v>596</v>
      </c>
      <c r="F317" t="s">
        <v>658</v>
      </c>
      <c r="G317" t="s">
        <v>679</v>
      </c>
      <c r="H317">
        <v>84000</v>
      </c>
      <c r="I317">
        <v>-84000</v>
      </c>
      <c r="J317">
        <v>3078469</v>
      </c>
      <c r="M317" t="s">
        <v>697</v>
      </c>
      <c r="N317" s="1">
        <v>44218</v>
      </c>
    </row>
    <row r="318" spans="1:14" x14ac:dyDescent="0.2">
      <c r="A318" s="1">
        <v>44218</v>
      </c>
      <c r="B318">
        <v>2021</v>
      </c>
      <c r="C318" t="s">
        <v>94</v>
      </c>
      <c r="D318" t="s">
        <v>564</v>
      </c>
      <c r="E318" t="s">
        <v>596</v>
      </c>
      <c r="F318" t="s">
        <v>662</v>
      </c>
      <c r="G318" t="s">
        <v>679</v>
      </c>
      <c r="H318">
        <v>21000</v>
      </c>
      <c r="I318">
        <v>-21000</v>
      </c>
      <c r="J318">
        <v>3078469</v>
      </c>
      <c r="M318" t="s">
        <v>697</v>
      </c>
      <c r="N318" s="1">
        <v>44218</v>
      </c>
    </row>
    <row r="319" spans="1:14" x14ac:dyDescent="0.2">
      <c r="A319" s="1">
        <v>44218</v>
      </c>
      <c r="B319">
        <v>2021</v>
      </c>
      <c r="C319" t="s">
        <v>92</v>
      </c>
      <c r="D319" t="s">
        <v>569</v>
      </c>
      <c r="E319" t="s">
        <v>596</v>
      </c>
      <c r="F319" t="s">
        <v>658</v>
      </c>
      <c r="G319" t="s">
        <v>679</v>
      </c>
      <c r="H319">
        <v>155000</v>
      </c>
      <c r="I319">
        <v>-155000</v>
      </c>
      <c r="J319">
        <v>3753469</v>
      </c>
      <c r="M319" t="s">
        <v>697</v>
      </c>
      <c r="N319" s="1">
        <v>44218</v>
      </c>
    </row>
    <row r="320" spans="1:14" x14ac:dyDescent="0.2">
      <c r="A320" s="1">
        <v>44221</v>
      </c>
      <c r="B320">
        <v>2021</v>
      </c>
      <c r="C320" t="s">
        <v>17</v>
      </c>
      <c r="D320" t="s">
        <v>549</v>
      </c>
      <c r="E320" t="s">
        <v>613</v>
      </c>
      <c r="F320" t="s">
        <v>658</v>
      </c>
      <c r="G320" t="s">
        <v>680</v>
      </c>
      <c r="H320">
        <v>50000</v>
      </c>
      <c r="I320">
        <v>-50000</v>
      </c>
      <c r="J320">
        <v>824469</v>
      </c>
      <c r="M320" t="s">
        <v>697</v>
      </c>
      <c r="N320" s="1">
        <v>44221</v>
      </c>
    </row>
    <row r="321" spans="1:14" x14ac:dyDescent="0.2">
      <c r="A321" s="1">
        <v>44221</v>
      </c>
      <c r="B321">
        <v>2021</v>
      </c>
      <c r="C321" t="s">
        <v>17</v>
      </c>
      <c r="D321" t="s">
        <v>573</v>
      </c>
      <c r="E321" t="s">
        <v>628</v>
      </c>
      <c r="F321" t="s">
        <v>658</v>
      </c>
      <c r="G321" t="s">
        <v>680</v>
      </c>
      <c r="H321">
        <v>50000</v>
      </c>
      <c r="I321">
        <v>-50000</v>
      </c>
      <c r="J321">
        <v>1074469</v>
      </c>
      <c r="M321" t="s">
        <v>697</v>
      </c>
      <c r="N321" s="1">
        <v>44221</v>
      </c>
    </row>
    <row r="322" spans="1:14" x14ac:dyDescent="0.2">
      <c r="A322" s="1">
        <v>44221</v>
      </c>
      <c r="B322">
        <v>2021</v>
      </c>
      <c r="C322" t="s">
        <v>95</v>
      </c>
      <c r="D322" t="s">
        <v>573</v>
      </c>
      <c r="E322" t="s">
        <v>628</v>
      </c>
      <c r="F322" t="s">
        <v>658</v>
      </c>
      <c r="G322" t="s">
        <v>679</v>
      </c>
      <c r="H322">
        <v>105000</v>
      </c>
      <c r="I322">
        <v>-105000</v>
      </c>
      <c r="J322">
        <v>2373469</v>
      </c>
      <c r="M322" t="s">
        <v>697</v>
      </c>
      <c r="N322" s="1">
        <v>44221</v>
      </c>
    </row>
    <row r="323" spans="1:14" x14ac:dyDescent="0.2">
      <c r="A323" s="1">
        <v>44221</v>
      </c>
      <c r="B323">
        <v>2021</v>
      </c>
      <c r="C323" t="s">
        <v>96</v>
      </c>
      <c r="D323" t="s">
        <v>573</v>
      </c>
      <c r="E323" t="s">
        <v>628</v>
      </c>
      <c r="F323" t="s">
        <v>666</v>
      </c>
      <c r="G323" t="s">
        <v>679</v>
      </c>
      <c r="H323">
        <v>50000</v>
      </c>
      <c r="I323">
        <v>-50000</v>
      </c>
      <c r="J323">
        <v>2373469</v>
      </c>
      <c r="M323" t="s">
        <v>697</v>
      </c>
      <c r="N323" s="1">
        <v>44221</v>
      </c>
    </row>
    <row r="324" spans="1:14" x14ac:dyDescent="0.2">
      <c r="A324" s="1">
        <v>44222</v>
      </c>
      <c r="B324">
        <v>2021</v>
      </c>
      <c r="C324" t="s">
        <v>17</v>
      </c>
      <c r="D324" t="s">
        <v>559</v>
      </c>
      <c r="E324" t="s">
        <v>615</v>
      </c>
      <c r="F324" t="s">
        <v>658</v>
      </c>
      <c r="G324" t="s">
        <v>680</v>
      </c>
      <c r="H324">
        <v>50000</v>
      </c>
      <c r="I324">
        <v>-50000</v>
      </c>
      <c r="J324">
        <v>1124469</v>
      </c>
      <c r="M324" t="s">
        <v>697</v>
      </c>
      <c r="N324" s="1">
        <v>44222</v>
      </c>
    </row>
    <row r="325" spans="1:14" x14ac:dyDescent="0.2">
      <c r="A325" s="1">
        <v>44222</v>
      </c>
      <c r="B325">
        <v>2021</v>
      </c>
      <c r="C325" t="s">
        <v>17</v>
      </c>
      <c r="D325" t="s">
        <v>551</v>
      </c>
      <c r="E325" t="s">
        <v>615</v>
      </c>
      <c r="F325" t="s">
        <v>658</v>
      </c>
      <c r="G325" t="s">
        <v>680</v>
      </c>
      <c r="H325">
        <v>50000</v>
      </c>
      <c r="I325">
        <v>-50000</v>
      </c>
      <c r="J325">
        <v>1174469</v>
      </c>
      <c r="M325" t="s">
        <v>697</v>
      </c>
      <c r="N325" s="1">
        <v>44222</v>
      </c>
    </row>
    <row r="326" spans="1:14" x14ac:dyDescent="0.2">
      <c r="A326" s="1">
        <v>44222</v>
      </c>
      <c r="B326">
        <v>2021</v>
      </c>
      <c r="C326" t="s">
        <v>93</v>
      </c>
      <c r="D326" t="s">
        <v>559</v>
      </c>
      <c r="E326" t="s">
        <v>615</v>
      </c>
      <c r="F326" t="s">
        <v>658</v>
      </c>
      <c r="G326" t="s">
        <v>679</v>
      </c>
      <c r="H326">
        <v>84000</v>
      </c>
      <c r="I326">
        <v>-84000</v>
      </c>
      <c r="J326">
        <v>2457469</v>
      </c>
      <c r="M326" t="s">
        <v>697</v>
      </c>
      <c r="N326" s="1">
        <v>44222</v>
      </c>
    </row>
    <row r="327" spans="1:14" x14ac:dyDescent="0.2">
      <c r="A327" s="1">
        <v>44222</v>
      </c>
      <c r="B327">
        <v>2021</v>
      </c>
      <c r="C327" t="s">
        <v>94</v>
      </c>
      <c r="D327" t="s">
        <v>559</v>
      </c>
      <c r="E327" t="s">
        <v>615</v>
      </c>
      <c r="F327" t="s">
        <v>662</v>
      </c>
      <c r="G327" t="s">
        <v>679</v>
      </c>
      <c r="H327">
        <v>21000</v>
      </c>
      <c r="I327">
        <v>-21000</v>
      </c>
      <c r="J327">
        <v>2457469</v>
      </c>
      <c r="M327" t="s">
        <v>697</v>
      </c>
      <c r="N327" s="1">
        <v>44222</v>
      </c>
    </row>
    <row r="328" spans="1:14" x14ac:dyDescent="0.2">
      <c r="A328" s="1">
        <v>44222</v>
      </c>
      <c r="B328">
        <v>2021</v>
      </c>
      <c r="C328" t="s">
        <v>92</v>
      </c>
      <c r="D328" t="s">
        <v>551</v>
      </c>
      <c r="E328" t="s">
        <v>615</v>
      </c>
      <c r="F328" t="s">
        <v>658</v>
      </c>
      <c r="G328" t="s">
        <v>679</v>
      </c>
      <c r="H328">
        <v>155000</v>
      </c>
      <c r="I328">
        <v>-155000</v>
      </c>
      <c r="J328">
        <v>2612469</v>
      </c>
      <c r="M328" t="s">
        <v>697</v>
      </c>
      <c r="N328" s="1">
        <v>44222</v>
      </c>
    </row>
    <row r="329" spans="1:14" x14ac:dyDescent="0.2">
      <c r="A329" s="1">
        <v>44225</v>
      </c>
      <c r="B329">
        <v>2021</v>
      </c>
      <c r="C329" t="s">
        <v>22</v>
      </c>
      <c r="D329" t="s">
        <v>556</v>
      </c>
      <c r="E329" t="s">
        <v>556</v>
      </c>
      <c r="F329" t="s">
        <v>658</v>
      </c>
      <c r="G329" t="s">
        <v>683</v>
      </c>
      <c r="H329">
        <v>-400000</v>
      </c>
      <c r="I329">
        <v>400000</v>
      </c>
      <c r="J329">
        <v>3353469</v>
      </c>
      <c r="M329" t="s">
        <v>697</v>
      </c>
      <c r="N329" s="1">
        <v>44225</v>
      </c>
    </row>
    <row r="330" spans="1:14" x14ac:dyDescent="0.2">
      <c r="A330" s="1">
        <v>44225</v>
      </c>
      <c r="B330">
        <v>2021</v>
      </c>
      <c r="C330" t="s">
        <v>22</v>
      </c>
      <c r="D330" t="s">
        <v>570</v>
      </c>
      <c r="E330" t="s">
        <v>570</v>
      </c>
      <c r="F330" t="s">
        <v>658</v>
      </c>
      <c r="G330" t="s">
        <v>683</v>
      </c>
      <c r="H330">
        <v>-600000</v>
      </c>
      <c r="I330">
        <v>600000</v>
      </c>
      <c r="J330">
        <v>2753469</v>
      </c>
      <c r="M330" t="s">
        <v>697</v>
      </c>
      <c r="N330" s="1">
        <v>44225</v>
      </c>
    </row>
    <row r="331" spans="1:14" x14ac:dyDescent="0.2">
      <c r="A331" s="1">
        <v>44228</v>
      </c>
      <c r="B331">
        <v>2021</v>
      </c>
      <c r="C331" t="s">
        <v>102</v>
      </c>
      <c r="D331" t="s">
        <v>549</v>
      </c>
      <c r="E331" t="s">
        <v>613</v>
      </c>
      <c r="F331" t="s">
        <v>662</v>
      </c>
      <c r="G331" t="s">
        <v>679</v>
      </c>
      <c r="H331">
        <v>155000</v>
      </c>
      <c r="I331">
        <v>-155000</v>
      </c>
      <c r="J331">
        <v>2753469</v>
      </c>
      <c r="M331" t="s">
        <v>697</v>
      </c>
      <c r="N331" s="1">
        <v>44228</v>
      </c>
    </row>
    <row r="332" spans="1:14" x14ac:dyDescent="0.2">
      <c r="A332" s="1">
        <v>44228</v>
      </c>
      <c r="B332">
        <v>2021</v>
      </c>
      <c r="C332" t="s">
        <v>102</v>
      </c>
      <c r="D332" t="s">
        <v>550</v>
      </c>
      <c r="E332" t="s">
        <v>614</v>
      </c>
      <c r="F332" t="s">
        <v>662</v>
      </c>
      <c r="G332" t="s">
        <v>679</v>
      </c>
      <c r="H332">
        <v>155000</v>
      </c>
      <c r="I332">
        <v>-155000</v>
      </c>
      <c r="J332">
        <v>2753469</v>
      </c>
      <c r="M332" t="s">
        <v>697</v>
      </c>
      <c r="N332" s="1">
        <v>44228</v>
      </c>
    </row>
    <row r="333" spans="1:14" x14ac:dyDescent="0.2">
      <c r="A333" s="1">
        <v>44228</v>
      </c>
      <c r="B333">
        <v>2021</v>
      </c>
      <c r="C333" t="s">
        <v>102</v>
      </c>
      <c r="D333" t="s">
        <v>562</v>
      </c>
      <c r="E333" t="s">
        <v>614</v>
      </c>
      <c r="F333" t="s">
        <v>662</v>
      </c>
      <c r="G333" t="s">
        <v>679</v>
      </c>
      <c r="H333">
        <v>155000</v>
      </c>
      <c r="I333">
        <v>-155000</v>
      </c>
      <c r="J333">
        <v>2753469</v>
      </c>
      <c r="M333" t="s">
        <v>697</v>
      </c>
      <c r="N333" s="1">
        <v>44228</v>
      </c>
    </row>
    <row r="334" spans="1:14" x14ac:dyDescent="0.2">
      <c r="A334" s="1">
        <v>44228</v>
      </c>
      <c r="B334">
        <v>2021</v>
      </c>
      <c r="C334" t="s">
        <v>102</v>
      </c>
      <c r="D334" t="s">
        <v>555</v>
      </c>
      <c r="E334" t="s">
        <v>616</v>
      </c>
      <c r="F334" t="s">
        <v>662</v>
      </c>
      <c r="G334" t="s">
        <v>679</v>
      </c>
      <c r="H334">
        <v>155000</v>
      </c>
      <c r="I334">
        <v>-155000</v>
      </c>
      <c r="J334">
        <v>2753469</v>
      </c>
      <c r="M334" t="s">
        <v>697</v>
      </c>
      <c r="N334" s="1">
        <v>44228</v>
      </c>
    </row>
    <row r="335" spans="1:14" x14ac:dyDescent="0.2">
      <c r="A335" s="1">
        <v>44228</v>
      </c>
      <c r="B335">
        <v>2021</v>
      </c>
      <c r="C335" t="s">
        <v>103</v>
      </c>
      <c r="D335" t="s">
        <v>571</v>
      </c>
      <c r="E335" t="s">
        <v>625</v>
      </c>
      <c r="F335" t="s">
        <v>658</v>
      </c>
      <c r="G335" t="s">
        <v>679</v>
      </c>
      <c r="H335">
        <v>93000</v>
      </c>
      <c r="I335">
        <v>-93000</v>
      </c>
      <c r="J335">
        <v>2846469</v>
      </c>
      <c r="M335" t="s">
        <v>697</v>
      </c>
      <c r="N335" s="1">
        <v>44228</v>
      </c>
    </row>
    <row r="336" spans="1:14" x14ac:dyDescent="0.2">
      <c r="A336" s="1">
        <v>44228</v>
      </c>
      <c r="B336">
        <v>2021</v>
      </c>
      <c r="C336" t="s">
        <v>104</v>
      </c>
      <c r="D336" t="s">
        <v>571</v>
      </c>
      <c r="E336" t="s">
        <v>625</v>
      </c>
      <c r="F336" t="s">
        <v>666</v>
      </c>
      <c r="G336" t="s">
        <v>679</v>
      </c>
      <c r="H336">
        <v>62000</v>
      </c>
      <c r="I336">
        <v>-62000</v>
      </c>
      <c r="J336">
        <v>2846469</v>
      </c>
      <c r="M336" t="s">
        <v>697</v>
      </c>
      <c r="N336" s="1">
        <v>44228</v>
      </c>
    </row>
    <row r="337" spans="1:14" x14ac:dyDescent="0.2">
      <c r="A337" s="1">
        <v>44228</v>
      </c>
      <c r="B337">
        <v>2021</v>
      </c>
      <c r="C337" t="s">
        <v>105</v>
      </c>
      <c r="D337" t="s">
        <v>548</v>
      </c>
      <c r="E337" t="s">
        <v>612</v>
      </c>
      <c r="F337" t="s">
        <v>658</v>
      </c>
      <c r="G337" t="s">
        <v>679</v>
      </c>
      <c r="H337">
        <v>84000</v>
      </c>
      <c r="I337">
        <v>-84000</v>
      </c>
      <c r="J337">
        <v>2930469</v>
      </c>
      <c r="M337" t="s">
        <v>697</v>
      </c>
      <c r="N337" s="1">
        <v>44228</v>
      </c>
    </row>
    <row r="338" spans="1:14" x14ac:dyDescent="0.2">
      <c r="A338" s="1">
        <v>44228</v>
      </c>
      <c r="B338">
        <v>2021</v>
      </c>
      <c r="C338" t="s">
        <v>106</v>
      </c>
      <c r="D338" t="s">
        <v>548</v>
      </c>
      <c r="E338" t="s">
        <v>612</v>
      </c>
      <c r="F338" t="s">
        <v>662</v>
      </c>
      <c r="G338" t="s">
        <v>679</v>
      </c>
      <c r="H338">
        <v>21000</v>
      </c>
      <c r="I338">
        <v>-21000</v>
      </c>
      <c r="J338">
        <v>2930469</v>
      </c>
      <c r="M338" t="s">
        <v>697</v>
      </c>
      <c r="N338" s="1">
        <v>44228</v>
      </c>
    </row>
    <row r="339" spans="1:14" x14ac:dyDescent="0.2">
      <c r="A339" s="1">
        <v>44228</v>
      </c>
      <c r="B339">
        <v>2021</v>
      </c>
      <c r="C339" t="s">
        <v>107</v>
      </c>
      <c r="D339" t="s">
        <v>558</v>
      </c>
      <c r="E339" t="s">
        <v>627</v>
      </c>
      <c r="F339" t="s">
        <v>658</v>
      </c>
      <c r="G339" t="s">
        <v>679</v>
      </c>
      <c r="H339">
        <v>155000</v>
      </c>
      <c r="I339">
        <v>-155000</v>
      </c>
      <c r="J339">
        <v>3085469</v>
      </c>
      <c r="M339" t="s">
        <v>697</v>
      </c>
      <c r="N339" s="1">
        <v>44228</v>
      </c>
    </row>
    <row r="340" spans="1:14" x14ac:dyDescent="0.2">
      <c r="A340" s="1">
        <v>44228</v>
      </c>
      <c r="B340">
        <v>2021</v>
      </c>
      <c r="C340" t="s">
        <v>105</v>
      </c>
      <c r="D340" t="s">
        <v>559</v>
      </c>
      <c r="E340" t="s">
        <v>615</v>
      </c>
      <c r="F340" t="s">
        <v>658</v>
      </c>
      <c r="G340" t="s">
        <v>679</v>
      </c>
      <c r="H340">
        <v>84000</v>
      </c>
      <c r="I340">
        <v>-84000</v>
      </c>
      <c r="J340">
        <v>3324469</v>
      </c>
      <c r="M340" t="s">
        <v>697</v>
      </c>
      <c r="N340" s="1">
        <v>44228</v>
      </c>
    </row>
    <row r="341" spans="1:14" x14ac:dyDescent="0.2">
      <c r="A341" s="1">
        <v>44228</v>
      </c>
      <c r="B341">
        <v>2021</v>
      </c>
      <c r="C341" t="s">
        <v>106</v>
      </c>
      <c r="D341" t="s">
        <v>559</v>
      </c>
      <c r="E341" t="s">
        <v>615</v>
      </c>
      <c r="F341" t="s">
        <v>662</v>
      </c>
      <c r="G341" t="s">
        <v>679</v>
      </c>
      <c r="H341">
        <v>21000</v>
      </c>
      <c r="I341">
        <v>-21000</v>
      </c>
      <c r="J341">
        <v>3324469</v>
      </c>
      <c r="M341" t="s">
        <v>697</v>
      </c>
      <c r="N341" s="1">
        <v>44228</v>
      </c>
    </row>
    <row r="342" spans="1:14" x14ac:dyDescent="0.2">
      <c r="A342" s="1">
        <v>44228</v>
      </c>
      <c r="B342">
        <v>2021</v>
      </c>
      <c r="C342" t="s">
        <v>103</v>
      </c>
      <c r="D342" t="s">
        <v>551</v>
      </c>
      <c r="E342" t="s">
        <v>615</v>
      </c>
      <c r="F342" t="s">
        <v>658</v>
      </c>
      <c r="G342" t="s">
        <v>679</v>
      </c>
      <c r="H342">
        <v>93000</v>
      </c>
      <c r="I342">
        <v>-93000</v>
      </c>
      <c r="J342">
        <v>3417469</v>
      </c>
      <c r="M342" t="s">
        <v>697</v>
      </c>
      <c r="N342" s="1">
        <v>44228</v>
      </c>
    </row>
    <row r="343" spans="1:14" x14ac:dyDescent="0.2">
      <c r="A343" s="1">
        <v>44228</v>
      </c>
      <c r="B343">
        <v>2021</v>
      </c>
      <c r="C343" t="s">
        <v>104</v>
      </c>
      <c r="D343" t="s">
        <v>551</v>
      </c>
      <c r="E343" t="s">
        <v>615</v>
      </c>
      <c r="F343" t="s">
        <v>666</v>
      </c>
      <c r="G343" t="s">
        <v>679</v>
      </c>
      <c r="H343">
        <v>62000</v>
      </c>
      <c r="I343">
        <v>-62000</v>
      </c>
      <c r="J343">
        <v>3417469</v>
      </c>
      <c r="M343" t="s">
        <v>697</v>
      </c>
      <c r="N343" s="1">
        <v>44228</v>
      </c>
    </row>
    <row r="344" spans="1:14" x14ac:dyDescent="0.2">
      <c r="A344" s="1">
        <v>44228</v>
      </c>
      <c r="B344">
        <v>2021</v>
      </c>
      <c r="C344" t="s">
        <v>108</v>
      </c>
      <c r="D344" t="s">
        <v>552</v>
      </c>
      <c r="E344" t="s">
        <v>616</v>
      </c>
      <c r="F344" t="s">
        <v>658</v>
      </c>
      <c r="G344" t="s">
        <v>679</v>
      </c>
      <c r="H344">
        <v>63000</v>
      </c>
      <c r="I344">
        <v>-63000</v>
      </c>
      <c r="J344">
        <v>3564469</v>
      </c>
      <c r="M344" t="s">
        <v>697</v>
      </c>
      <c r="N344" s="1">
        <v>44228</v>
      </c>
    </row>
    <row r="345" spans="1:14" x14ac:dyDescent="0.2">
      <c r="A345" s="1">
        <v>44228</v>
      </c>
      <c r="B345">
        <v>2021</v>
      </c>
      <c r="C345" t="s">
        <v>109</v>
      </c>
      <c r="D345" t="s">
        <v>552</v>
      </c>
      <c r="E345" t="s">
        <v>616</v>
      </c>
      <c r="F345" t="s">
        <v>662</v>
      </c>
      <c r="G345" t="s">
        <v>679</v>
      </c>
      <c r="H345">
        <v>42000</v>
      </c>
      <c r="I345">
        <v>-42000</v>
      </c>
      <c r="J345">
        <v>3564469</v>
      </c>
      <c r="M345" t="s">
        <v>697</v>
      </c>
      <c r="N345" s="1">
        <v>44228</v>
      </c>
    </row>
    <row r="346" spans="1:14" x14ac:dyDescent="0.2">
      <c r="A346" s="1">
        <v>44228</v>
      </c>
      <c r="B346">
        <v>2021</v>
      </c>
      <c r="C346" t="s">
        <v>105</v>
      </c>
      <c r="D346" t="s">
        <v>561</v>
      </c>
      <c r="E346" t="s">
        <v>627</v>
      </c>
      <c r="F346" t="s">
        <v>658</v>
      </c>
      <c r="G346" t="s">
        <v>679</v>
      </c>
      <c r="H346">
        <v>84000</v>
      </c>
      <c r="I346">
        <v>-84000</v>
      </c>
      <c r="J346">
        <v>3648469</v>
      </c>
      <c r="M346" t="s">
        <v>697</v>
      </c>
      <c r="N346" s="1">
        <v>44228</v>
      </c>
    </row>
    <row r="347" spans="1:14" x14ac:dyDescent="0.2">
      <c r="A347" s="1">
        <v>44228</v>
      </c>
      <c r="B347">
        <v>2021</v>
      </c>
      <c r="C347" t="s">
        <v>106</v>
      </c>
      <c r="D347" t="s">
        <v>561</v>
      </c>
      <c r="E347" t="s">
        <v>627</v>
      </c>
      <c r="F347" t="s">
        <v>662</v>
      </c>
      <c r="G347" t="s">
        <v>679</v>
      </c>
      <c r="H347">
        <v>21000</v>
      </c>
      <c r="I347">
        <v>-21000</v>
      </c>
      <c r="J347">
        <v>3648469</v>
      </c>
      <c r="M347" t="s">
        <v>697</v>
      </c>
      <c r="N347" s="1">
        <v>44228</v>
      </c>
    </row>
    <row r="348" spans="1:14" x14ac:dyDescent="0.2">
      <c r="A348" s="1">
        <v>44228</v>
      </c>
      <c r="B348">
        <v>2021</v>
      </c>
      <c r="C348" t="s">
        <v>105</v>
      </c>
      <c r="D348" t="s">
        <v>564</v>
      </c>
      <c r="E348" t="s">
        <v>596</v>
      </c>
      <c r="F348" t="s">
        <v>658</v>
      </c>
      <c r="G348" t="s">
        <v>679</v>
      </c>
      <c r="H348">
        <v>84000</v>
      </c>
      <c r="I348">
        <v>-84000</v>
      </c>
      <c r="J348">
        <v>3837469</v>
      </c>
      <c r="M348" t="s">
        <v>697</v>
      </c>
      <c r="N348" s="1">
        <v>44228</v>
      </c>
    </row>
    <row r="349" spans="1:14" x14ac:dyDescent="0.2">
      <c r="A349" s="1">
        <v>44228</v>
      </c>
      <c r="B349">
        <v>2021</v>
      </c>
      <c r="C349" t="s">
        <v>106</v>
      </c>
      <c r="D349" t="s">
        <v>564</v>
      </c>
      <c r="E349" t="s">
        <v>596</v>
      </c>
      <c r="F349" t="s">
        <v>662</v>
      </c>
      <c r="G349" t="s">
        <v>679</v>
      </c>
      <c r="H349">
        <v>21000</v>
      </c>
      <c r="I349">
        <v>-21000</v>
      </c>
      <c r="J349">
        <v>3837469</v>
      </c>
      <c r="M349" t="s">
        <v>697</v>
      </c>
      <c r="N349" s="1">
        <v>44228</v>
      </c>
    </row>
    <row r="350" spans="1:14" x14ac:dyDescent="0.2">
      <c r="A350" s="1">
        <v>44228</v>
      </c>
      <c r="B350">
        <v>2021</v>
      </c>
      <c r="C350" t="s">
        <v>103</v>
      </c>
      <c r="D350" t="s">
        <v>566</v>
      </c>
      <c r="E350" t="s">
        <v>623</v>
      </c>
      <c r="F350" t="s">
        <v>658</v>
      </c>
      <c r="G350" t="s">
        <v>679</v>
      </c>
      <c r="H350">
        <v>93000</v>
      </c>
      <c r="I350">
        <v>-93000</v>
      </c>
      <c r="J350">
        <v>3930469</v>
      </c>
      <c r="M350" t="s">
        <v>697</v>
      </c>
      <c r="N350" s="1">
        <v>44228</v>
      </c>
    </row>
    <row r="351" spans="1:14" x14ac:dyDescent="0.2">
      <c r="A351" s="1">
        <v>44228</v>
      </c>
      <c r="B351">
        <v>2021</v>
      </c>
      <c r="C351" t="s">
        <v>104</v>
      </c>
      <c r="D351" t="s">
        <v>566</v>
      </c>
      <c r="E351" t="s">
        <v>623</v>
      </c>
      <c r="F351" t="s">
        <v>666</v>
      </c>
      <c r="G351" t="s">
        <v>679</v>
      </c>
      <c r="H351">
        <v>62000</v>
      </c>
      <c r="I351">
        <v>-62000</v>
      </c>
      <c r="J351">
        <v>3930469</v>
      </c>
      <c r="M351" t="s">
        <v>697</v>
      </c>
      <c r="N351" s="1">
        <v>44228</v>
      </c>
    </row>
    <row r="352" spans="1:14" x14ac:dyDescent="0.2">
      <c r="A352" s="1">
        <v>44228</v>
      </c>
      <c r="B352">
        <v>2021</v>
      </c>
      <c r="C352" t="s">
        <v>110</v>
      </c>
      <c r="D352" t="s">
        <v>568</v>
      </c>
      <c r="E352" t="s">
        <v>624</v>
      </c>
      <c r="F352" t="s">
        <v>658</v>
      </c>
      <c r="G352" t="s">
        <v>679</v>
      </c>
      <c r="H352">
        <v>105000</v>
      </c>
      <c r="I352">
        <v>-105000</v>
      </c>
      <c r="J352">
        <v>4128469</v>
      </c>
      <c r="M352" t="s">
        <v>697</v>
      </c>
      <c r="N352" s="1">
        <v>44228</v>
      </c>
    </row>
    <row r="353" spans="1:14" x14ac:dyDescent="0.2">
      <c r="A353" s="1">
        <v>44228</v>
      </c>
      <c r="B353">
        <v>2021</v>
      </c>
      <c r="C353" t="s">
        <v>110</v>
      </c>
      <c r="D353" t="s">
        <v>554</v>
      </c>
      <c r="E353" t="s">
        <v>618</v>
      </c>
      <c r="F353" t="s">
        <v>658</v>
      </c>
      <c r="G353" t="s">
        <v>679</v>
      </c>
      <c r="H353">
        <v>105000</v>
      </c>
      <c r="I353">
        <v>-105000</v>
      </c>
      <c r="J353">
        <v>4233469</v>
      </c>
      <c r="M353" t="s">
        <v>697</v>
      </c>
      <c r="N353" s="1">
        <v>44228</v>
      </c>
    </row>
    <row r="354" spans="1:14" x14ac:dyDescent="0.2">
      <c r="A354" s="1">
        <v>44228</v>
      </c>
      <c r="B354">
        <v>2021</v>
      </c>
      <c r="C354" t="s">
        <v>103</v>
      </c>
      <c r="D354" t="s">
        <v>569</v>
      </c>
      <c r="E354" t="s">
        <v>596</v>
      </c>
      <c r="F354" t="s">
        <v>658</v>
      </c>
      <c r="G354" t="s">
        <v>679</v>
      </c>
      <c r="H354">
        <v>93000</v>
      </c>
      <c r="I354">
        <v>-93000</v>
      </c>
      <c r="J354">
        <v>4326469</v>
      </c>
      <c r="M354" t="s">
        <v>697</v>
      </c>
      <c r="N354" s="1">
        <v>44228</v>
      </c>
    </row>
    <row r="355" spans="1:14" x14ac:dyDescent="0.2">
      <c r="A355" s="1">
        <v>44228</v>
      </c>
      <c r="B355">
        <v>2021</v>
      </c>
      <c r="C355" t="s">
        <v>104</v>
      </c>
      <c r="D355" t="s">
        <v>569</v>
      </c>
      <c r="E355" t="s">
        <v>596</v>
      </c>
      <c r="F355" t="s">
        <v>666</v>
      </c>
      <c r="G355" t="s">
        <v>679</v>
      </c>
      <c r="H355">
        <v>62000</v>
      </c>
      <c r="I355">
        <v>-62000</v>
      </c>
      <c r="J355">
        <v>4326469</v>
      </c>
      <c r="M355" t="s">
        <v>697</v>
      </c>
      <c r="N355" s="1">
        <v>44228</v>
      </c>
    </row>
    <row r="356" spans="1:14" x14ac:dyDescent="0.2">
      <c r="A356" s="1">
        <v>44228</v>
      </c>
      <c r="B356">
        <v>2021</v>
      </c>
      <c r="C356" t="s">
        <v>111</v>
      </c>
      <c r="D356" t="s">
        <v>549</v>
      </c>
      <c r="E356" t="s">
        <v>613</v>
      </c>
      <c r="F356" t="s">
        <v>658</v>
      </c>
      <c r="G356" t="s">
        <v>688</v>
      </c>
      <c r="H356">
        <v>25000</v>
      </c>
      <c r="I356">
        <v>-25000</v>
      </c>
      <c r="J356">
        <v>4351469</v>
      </c>
      <c r="M356" t="s">
        <v>697</v>
      </c>
      <c r="N356" s="1">
        <v>44228</v>
      </c>
    </row>
    <row r="357" spans="1:14" x14ac:dyDescent="0.2">
      <c r="A357" s="1">
        <v>44228</v>
      </c>
      <c r="B357">
        <v>2021</v>
      </c>
      <c r="C357" t="s">
        <v>111</v>
      </c>
      <c r="D357" t="s">
        <v>571</v>
      </c>
      <c r="E357" t="s">
        <v>625</v>
      </c>
      <c r="F357" t="s">
        <v>658</v>
      </c>
      <c r="G357" t="s">
        <v>688</v>
      </c>
      <c r="H357">
        <v>25000</v>
      </c>
      <c r="I357">
        <v>-25000</v>
      </c>
      <c r="J357">
        <v>4376469</v>
      </c>
      <c r="M357" t="s">
        <v>697</v>
      </c>
      <c r="N357" s="1">
        <v>44228</v>
      </c>
    </row>
    <row r="358" spans="1:14" x14ac:dyDescent="0.2">
      <c r="A358" s="1">
        <v>44228</v>
      </c>
      <c r="B358">
        <v>2021</v>
      </c>
      <c r="C358" t="s">
        <v>111</v>
      </c>
      <c r="D358" t="s">
        <v>548</v>
      </c>
      <c r="E358" t="s">
        <v>612</v>
      </c>
      <c r="F358" t="s">
        <v>658</v>
      </c>
      <c r="G358" t="s">
        <v>688</v>
      </c>
      <c r="H358">
        <v>25000</v>
      </c>
      <c r="I358">
        <v>-25000</v>
      </c>
      <c r="J358">
        <v>4401469</v>
      </c>
      <c r="M358" t="s">
        <v>697</v>
      </c>
      <c r="N358" s="1">
        <v>44228</v>
      </c>
    </row>
    <row r="359" spans="1:14" x14ac:dyDescent="0.2">
      <c r="A359" s="1">
        <v>44228</v>
      </c>
      <c r="B359">
        <v>2021</v>
      </c>
      <c r="C359" t="s">
        <v>111</v>
      </c>
      <c r="D359" t="s">
        <v>558</v>
      </c>
      <c r="E359" t="s">
        <v>627</v>
      </c>
      <c r="F359" t="s">
        <v>658</v>
      </c>
      <c r="G359" t="s">
        <v>688</v>
      </c>
      <c r="H359">
        <v>25000</v>
      </c>
      <c r="I359">
        <v>-25000</v>
      </c>
      <c r="J359">
        <v>4426469</v>
      </c>
      <c r="M359" t="s">
        <v>697</v>
      </c>
      <c r="N359" s="1">
        <v>44228</v>
      </c>
    </row>
    <row r="360" spans="1:14" x14ac:dyDescent="0.2">
      <c r="A360" s="1">
        <v>44228</v>
      </c>
      <c r="B360">
        <v>2021</v>
      </c>
      <c r="C360" t="s">
        <v>111</v>
      </c>
      <c r="D360" t="s">
        <v>550</v>
      </c>
      <c r="E360" t="s">
        <v>614</v>
      </c>
      <c r="F360" t="s">
        <v>658</v>
      </c>
      <c r="G360" t="s">
        <v>688</v>
      </c>
      <c r="H360">
        <v>25000</v>
      </c>
      <c r="I360">
        <v>-25000</v>
      </c>
      <c r="J360">
        <v>4451469</v>
      </c>
      <c r="M360" t="s">
        <v>697</v>
      </c>
      <c r="N360" s="1">
        <v>44228</v>
      </c>
    </row>
    <row r="361" spans="1:14" x14ac:dyDescent="0.2">
      <c r="A361" s="1">
        <v>44228</v>
      </c>
      <c r="B361">
        <v>2021</v>
      </c>
      <c r="C361" t="s">
        <v>111</v>
      </c>
      <c r="D361" t="s">
        <v>559</v>
      </c>
      <c r="E361" t="s">
        <v>615</v>
      </c>
      <c r="F361" t="s">
        <v>658</v>
      </c>
      <c r="G361" t="s">
        <v>688</v>
      </c>
      <c r="H361">
        <v>25000</v>
      </c>
      <c r="I361">
        <v>-25000</v>
      </c>
      <c r="J361">
        <v>4501469</v>
      </c>
      <c r="M361" t="s">
        <v>697</v>
      </c>
      <c r="N361" s="1">
        <v>44228</v>
      </c>
    </row>
    <row r="362" spans="1:14" x14ac:dyDescent="0.2">
      <c r="A362" s="1">
        <v>44228</v>
      </c>
      <c r="B362">
        <v>2021</v>
      </c>
      <c r="C362" t="s">
        <v>111</v>
      </c>
      <c r="D362" t="s">
        <v>551</v>
      </c>
      <c r="E362" t="s">
        <v>615</v>
      </c>
      <c r="F362" t="s">
        <v>658</v>
      </c>
      <c r="G362" t="s">
        <v>688</v>
      </c>
      <c r="H362">
        <v>25000</v>
      </c>
      <c r="I362">
        <v>-25000</v>
      </c>
      <c r="J362">
        <v>4526469</v>
      </c>
      <c r="M362" t="s">
        <v>697</v>
      </c>
      <c r="N362" s="1">
        <v>44228</v>
      </c>
    </row>
    <row r="363" spans="1:14" x14ac:dyDescent="0.2">
      <c r="A363" s="1">
        <v>44228</v>
      </c>
      <c r="B363">
        <v>2021</v>
      </c>
      <c r="C363" t="s">
        <v>111</v>
      </c>
      <c r="D363" t="s">
        <v>561</v>
      </c>
      <c r="E363" t="s">
        <v>627</v>
      </c>
      <c r="F363" t="s">
        <v>658</v>
      </c>
      <c r="G363" t="s">
        <v>688</v>
      </c>
      <c r="H363">
        <v>25000</v>
      </c>
      <c r="I363">
        <v>-25000</v>
      </c>
      <c r="J363">
        <v>4601469</v>
      </c>
      <c r="M363" t="s">
        <v>697</v>
      </c>
      <c r="N363" s="1">
        <v>44228</v>
      </c>
    </row>
    <row r="364" spans="1:14" x14ac:dyDescent="0.2">
      <c r="A364" s="1">
        <v>44228</v>
      </c>
      <c r="B364">
        <v>2021</v>
      </c>
      <c r="C364" t="s">
        <v>111</v>
      </c>
      <c r="D364" t="s">
        <v>562</v>
      </c>
      <c r="E364" t="s">
        <v>614</v>
      </c>
      <c r="F364" t="s">
        <v>658</v>
      </c>
      <c r="G364" t="s">
        <v>688</v>
      </c>
      <c r="H364">
        <v>25000</v>
      </c>
      <c r="I364">
        <v>-25000</v>
      </c>
      <c r="J364">
        <v>4626469</v>
      </c>
      <c r="M364" t="s">
        <v>697</v>
      </c>
      <c r="N364" s="1">
        <v>44228</v>
      </c>
    </row>
    <row r="365" spans="1:14" x14ac:dyDescent="0.2">
      <c r="A365" s="1">
        <v>44228</v>
      </c>
      <c r="B365">
        <v>2021</v>
      </c>
      <c r="C365" t="s">
        <v>111</v>
      </c>
      <c r="D365" t="s">
        <v>564</v>
      </c>
      <c r="E365" t="s">
        <v>596</v>
      </c>
      <c r="F365" t="s">
        <v>658</v>
      </c>
      <c r="G365" t="s">
        <v>688</v>
      </c>
      <c r="H365">
        <v>25000</v>
      </c>
      <c r="I365">
        <v>-25000</v>
      </c>
      <c r="J365">
        <v>4676469</v>
      </c>
      <c r="M365" t="s">
        <v>697</v>
      </c>
      <c r="N365" s="1">
        <v>44228</v>
      </c>
    </row>
    <row r="366" spans="1:14" x14ac:dyDescent="0.2">
      <c r="A366" s="1">
        <v>44228</v>
      </c>
      <c r="B366">
        <v>2021</v>
      </c>
      <c r="C366" t="s">
        <v>111</v>
      </c>
      <c r="D366" t="s">
        <v>566</v>
      </c>
      <c r="E366" t="s">
        <v>623</v>
      </c>
      <c r="F366" t="s">
        <v>658</v>
      </c>
      <c r="G366" t="s">
        <v>688</v>
      </c>
      <c r="H366">
        <v>25000</v>
      </c>
      <c r="I366">
        <v>-25000</v>
      </c>
      <c r="J366">
        <v>4701469</v>
      </c>
      <c r="M366" t="s">
        <v>697</v>
      </c>
      <c r="N366" s="1">
        <v>44228</v>
      </c>
    </row>
    <row r="367" spans="1:14" x14ac:dyDescent="0.2">
      <c r="A367" s="1">
        <v>44228</v>
      </c>
      <c r="B367">
        <v>2021</v>
      </c>
      <c r="C367" t="s">
        <v>111</v>
      </c>
      <c r="D367" t="s">
        <v>567</v>
      </c>
      <c r="E367" t="s">
        <v>620</v>
      </c>
      <c r="F367" t="s">
        <v>658</v>
      </c>
      <c r="G367" t="s">
        <v>688</v>
      </c>
      <c r="H367">
        <v>25000</v>
      </c>
      <c r="I367">
        <v>-25000</v>
      </c>
      <c r="J367">
        <v>4726469</v>
      </c>
      <c r="M367" t="s">
        <v>697</v>
      </c>
      <c r="N367" s="1">
        <v>44228</v>
      </c>
    </row>
    <row r="368" spans="1:14" x14ac:dyDescent="0.2">
      <c r="A368" s="1">
        <v>44228</v>
      </c>
      <c r="B368">
        <v>2021</v>
      </c>
      <c r="C368" t="s">
        <v>111</v>
      </c>
      <c r="D368" t="s">
        <v>568</v>
      </c>
      <c r="E368" t="s">
        <v>624</v>
      </c>
      <c r="F368" t="s">
        <v>658</v>
      </c>
      <c r="G368" t="s">
        <v>688</v>
      </c>
      <c r="H368">
        <v>25000</v>
      </c>
      <c r="I368">
        <v>-25000</v>
      </c>
      <c r="J368">
        <v>4751469</v>
      </c>
      <c r="M368" t="s">
        <v>697</v>
      </c>
      <c r="N368" s="1">
        <v>44228</v>
      </c>
    </row>
    <row r="369" spans="1:14" x14ac:dyDescent="0.2">
      <c r="A369" s="1">
        <v>44228</v>
      </c>
      <c r="B369">
        <v>2021</v>
      </c>
      <c r="C369" t="s">
        <v>111</v>
      </c>
      <c r="D369" t="s">
        <v>554</v>
      </c>
      <c r="E369" t="s">
        <v>618</v>
      </c>
      <c r="F369" t="s">
        <v>658</v>
      </c>
      <c r="G369" t="s">
        <v>688</v>
      </c>
      <c r="H369">
        <v>25000</v>
      </c>
      <c r="I369">
        <v>-25000</v>
      </c>
      <c r="J369">
        <v>4776469</v>
      </c>
      <c r="M369" t="s">
        <v>697</v>
      </c>
      <c r="N369" s="1">
        <v>44228</v>
      </c>
    </row>
    <row r="370" spans="1:14" x14ac:dyDescent="0.2">
      <c r="A370" s="1">
        <v>44228</v>
      </c>
      <c r="B370">
        <v>2021</v>
      </c>
      <c r="C370" t="s">
        <v>111</v>
      </c>
      <c r="D370" t="s">
        <v>569</v>
      </c>
      <c r="E370" t="s">
        <v>596</v>
      </c>
      <c r="F370" t="s">
        <v>658</v>
      </c>
      <c r="G370" t="s">
        <v>688</v>
      </c>
      <c r="H370">
        <v>25000</v>
      </c>
      <c r="I370">
        <v>-25000</v>
      </c>
      <c r="J370">
        <v>4801469</v>
      </c>
      <c r="M370" t="s">
        <v>697</v>
      </c>
      <c r="N370" s="1">
        <v>44228</v>
      </c>
    </row>
    <row r="371" spans="1:14" x14ac:dyDescent="0.2">
      <c r="A371" s="1">
        <v>44228</v>
      </c>
      <c r="B371">
        <v>2021</v>
      </c>
      <c r="C371" t="s">
        <v>111</v>
      </c>
      <c r="D371" t="s">
        <v>555</v>
      </c>
      <c r="E371" t="s">
        <v>616</v>
      </c>
      <c r="F371" t="s">
        <v>658</v>
      </c>
      <c r="G371" t="s">
        <v>688</v>
      </c>
      <c r="H371">
        <v>25000</v>
      </c>
      <c r="I371">
        <v>-25000</v>
      </c>
      <c r="J371">
        <v>4826469</v>
      </c>
      <c r="M371" t="s">
        <v>697</v>
      </c>
      <c r="N371" s="1">
        <v>44228</v>
      </c>
    </row>
    <row r="372" spans="1:14" x14ac:dyDescent="0.2">
      <c r="A372" s="1">
        <v>44228</v>
      </c>
      <c r="B372">
        <v>2021</v>
      </c>
      <c r="C372" t="s">
        <v>111</v>
      </c>
      <c r="D372" t="s">
        <v>575</v>
      </c>
      <c r="E372" t="s">
        <v>616</v>
      </c>
      <c r="F372" t="s">
        <v>658</v>
      </c>
      <c r="G372" t="s">
        <v>688</v>
      </c>
      <c r="H372">
        <v>25000</v>
      </c>
      <c r="I372">
        <v>-25000</v>
      </c>
      <c r="J372">
        <v>4851469</v>
      </c>
      <c r="M372" t="s">
        <v>697</v>
      </c>
      <c r="N372" s="1">
        <v>44228</v>
      </c>
    </row>
    <row r="373" spans="1:14" x14ac:dyDescent="0.2">
      <c r="A373" s="1">
        <v>44228</v>
      </c>
      <c r="B373">
        <v>2021</v>
      </c>
      <c r="C373" t="s">
        <v>111</v>
      </c>
      <c r="D373" t="s">
        <v>577</v>
      </c>
      <c r="E373" t="s">
        <v>631</v>
      </c>
      <c r="F373" t="s">
        <v>658</v>
      </c>
      <c r="G373" t="s">
        <v>688</v>
      </c>
      <c r="H373">
        <v>100000</v>
      </c>
      <c r="I373">
        <v>-100000</v>
      </c>
      <c r="J373">
        <v>5051469</v>
      </c>
      <c r="M373" t="s">
        <v>697</v>
      </c>
      <c r="N373" s="1">
        <v>44228</v>
      </c>
    </row>
    <row r="374" spans="1:14" x14ac:dyDescent="0.2">
      <c r="A374" s="1">
        <v>44229</v>
      </c>
      <c r="B374">
        <v>2021</v>
      </c>
      <c r="C374" t="s">
        <v>105</v>
      </c>
      <c r="D374" t="s">
        <v>560</v>
      </c>
      <c r="E374" t="s">
        <v>620</v>
      </c>
      <c r="F374" t="s">
        <v>658</v>
      </c>
      <c r="G374" t="s">
        <v>679</v>
      </c>
      <c r="H374">
        <v>84000</v>
      </c>
      <c r="I374">
        <v>-84000</v>
      </c>
      <c r="J374">
        <v>3501469</v>
      </c>
      <c r="M374" t="s">
        <v>697</v>
      </c>
      <c r="N374" s="1">
        <v>44229</v>
      </c>
    </row>
    <row r="375" spans="1:14" x14ac:dyDescent="0.2">
      <c r="A375" s="1">
        <v>44229</v>
      </c>
      <c r="B375">
        <v>2021</v>
      </c>
      <c r="C375" t="s">
        <v>106</v>
      </c>
      <c r="D375" t="s">
        <v>560</v>
      </c>
      <c r="E375" t="s">
        <v>620</v>
      </c>
      <c r="F375" t="s">
        <v>662</v>
      </c>
      <c r="G375" t="s">
        <v>679</v>
      </c>
      <c r="H375">
        <v>21000</v>
      </c>
      <c r="I375">
        <v>-21000</v>
      </c>
      <c r="J375">
        <v>3501469</v>
      </c>
      <c r="M375" t="s">
        <v>697</v>
      </c>
      <c r="N375" s="1">
        <v>44229</v>
      </c>
    </row>
    <row r="376" spans="1:14" x14ac:dyDescent="0.2">
      <c r="A376" s="1">
        <v>44229</v>
      </c>
      <c r="B376">
        <v>2021</v>
      </c>
      <c r="C376" t="s">
        <v>110</v>
      </c>
      <c r="D376" t="s">
        <v>563</v>
      </c>
      <c r="E376" t="s">
        <v>621</v>
      </c>
      <c r="F376" t="s">
        <v>658</v>
      </c>
      <c r="G376" t="s">
        <v>679</v>
      </c>
      <c r="H376">
        <v>105000</v>
      </c>
      <c r="I376">
        <v>-105000</v>
      </c>
      <c r="J376">
        <v>3753469</v>
      </c>
      <c r="M376" t="s">
        <v>697</v>
      </c>
      <c r="N376" s="1">
        <v>44229</v>
      </c>
    </row>
    <row r="377" spans="1:14" x14ac:dyDescent="0.2">
      <c r="A377" s="1">
        <v>44229</v>
      </c>
      <c r="B377">
        <v>2021</v>
      </c>
      <c r="C377" t="s">
        <v>103</v>
      </c>
      <c r="D377" t="s">
        <v>567</v>
      </c>
      <c r="E377" t="s">
        <v>620</v>
      </c>
      <c r="F377" t="s">
        <v>658</v>
      </c>
      <c r="G377" t="s">
        <v>679</v>
      </c>
      <c r="H377">
        <v>93000</v>
      </c>
      <c r="I377">
        <v>-93000</v>
      </c>
      <c r="J377">
        <v>4023469</v>
      </c>
      <c r="M377" t="s">
        <v>697</v>
      </c>
      <c r="N377" s="1">
        <v>44229</v>
      </c>
    </row>
    <row r="378" spans="1:14" x14ac:dyDescent="0.2">
      <c r="A378" s="1">
        <v>44229</v>
      </c>
      <c r="B378">
        <v>2021</v>
      </c>
      <c r="C378" t="s">
        <v>104</v>
      </c>
      <c r="D378" t="s">
        <v>567</v>
      </c>
      <c r="E378" t="s">
        <v>620</v>
      </c>
      <c r="F378" t="s">
        <v>666</v>
      </c>
      <c r="G378" t="s">
        <v>679</v>
      </c>
      <c r="H378">
        <v>62000</v>
      </c>
      <c r="I378">
        <v>-62000</v>
      </c>
      <c r="J378">
        <v>4023469</v>
      </c>
      <c r="M378" t="s">
        <v>697</v>
      </c>
      <c r="N378" s="1">
        <v>44229</v>
      </c>
    </row>
    <row r="379" spans="1:14" x14ac:dyDescent="0.2">
      <c r="A379" s="1">
        <v>44229</v>
      </c>
      <c r="B379">
        <v>2021</v>
      </c>
      <c r="C379" t="s">
        <v>111</v>
      </c>
      <c r="D379" t="s">
        <v>560</v>
      </c>
      <c r="E379" t="s">
        <v>620</v>
      </c>
      <c r="F379" t="s">
        <v>658</v>
      </c>
      <c r="G379" t="s">
        <v>688</v>
      </c>
      <c r="H379">
        <v>25000</v>
      </c>
      <c r="I379">
        <v>-25000</v>
      </c>
      <c r="J379">
        <v>4551469</v>
      </c>
      <c r="M379" t="s">
        <v>697</v>
      </c>
      <c r="N379" s="1">
        <v>44229</v>
      </c>
    </row>
    <row r="380" spans="1:14" x14ac:dyDescent="0.2">
      <c r="A380" s="1">
        <v>44229</v>
      </c>
      <c r="B380">
        <v>2021</v>
      </c>
      <c r="C380" t="s">
        <v>111</v>
      </c>
      <c r="D380" t="s">
        <v>552</v>
      </c>
      <c r="E380" t="s">
        <v>616</v>
      </c>
      <c r="F380" t="s">
        <v>658</v>
      </c>
      <c r="G380" t="s">
        <v>688</v>
      </c>
      <c r="H380">
        <v>25000</v>
      </c>
      <c r="I380">
        <v>-25000</v>
      </c>
      <c r="J380">
        <v>4576469</v>
      </c>
      <c r="M380" t="s">
        <v>697</v>
      </c>
      <c r="N380" s="1">
        <v>44229</v>
      </c>
    </row>
    <row r="381" spans="1:14" x14ac:dyDescent="0.2">
      <c r="A381" s="1">
        <v>44229</v>
      </c>
      <c r="B381">
        <v>2021</v>
      </c>
      <c r="C381" t="s">
        <v>111</v>
      </c>
      <c r="D381" t="s">
        <v>563</v>
      </c>
      <c r="E381" t="s">
        <v>621</v>
      </c>
      <c r="F381" t="s">
        <v>658</v>
      </c>
      <c r="G381" t="s">
        <v>688</v>
      </c>
      <c r="H381">
        <v>25000</v>
      </c>
      <c r="I381">
        <v>-25000</v>
      </c>
      <c r="J381">
        <v>4651469</v>
      </c>
      <c r="M381" t="s">
        <v>697</v>
      </c>
      <c r="N381" s="1">
        <v>44229</v>
      </c>
    </row>
    <row r="382" spans="1:14" x14ac:dyDescent="0.2">
      <c r="A382" s="1">
        <v>44229</v>
      </c>
      <c r="B382">
        <v>2021</v>
      </c>
      <c r="C382" t="s">
        <v>111</v>
      </c>
      <c r="D382" t="s">
        <v>576</v>
      </c>
      <c r="E382" t="s">
        <v>630</v>
      </c>
      <c r="F382" t="s">
        <v>658</v>
      </c>
      <c r="G382" t="s">
        <v>688</v>
      </c>
      <c r="H382">
        <v>100000</v>
      </c>
      <c r="I382">
        <v>-100000</v>
      </c>
      <c r="J382">
        <v>4951469</v>
      </c>
      <c r="M382" t="s">
        <v>697</v>
      </c>
      <c r="N382" s="1">
        <v>44229</v>
      </c>
    </row>
    <row r="383" spans="1:14" x14ac:dyDescent="0.2">
      <c r="A383" s="1">
        <v>44230</v>
      </c>
      <c r="B383">
        <v>2021</v>
      </c>
      <c r="C383" t="s">
        <v>113</v>
      </c>
      <c r="E383" t="s">
        <v>611</v>
      </c>
      <c r="F383" t="s">
        <v>658</v>
      </c>
      <c r="G383" t="s">
        <v>239</v>
      </c>
      <c r="H383">
        <v>-100000</v>
      </c>
      <c r="I383">
        <v>100000</v>
      </c>
      <c r="J383">
        <v>4943469</v>
      </c>
      <c r="M383" t="s">
        <v>697</v>
      </c>
      <c r="N383" s="1">
        <v>44230</v>
      </c>
    </row>
    <row r="384" spans="1:14" x14ac:dyDescent="0.2">
      <c r="A384" s="1">
        <v>44231</v>
      </c>
      <c r="B384">
        <v>2021</v>
      </c>
      <c r="C384" t="s">
        <v>17</v>
      </c>
      <c r="D384" t="s">
        <v>571</v>
      </c>
      <c r="E384" t="s">
        <v>625</v>
      </c>
      <c r="F384" t="s">
        <v>658</v>
      </c>
      <c r="G384" t="s">
        <v>680</v>
      </c>
      <c r="H384">
        <v>50000</v>
      </c>
      <c r="I384">
        <v>-50000</v>
      </c>
      <c r="J384">
        <v>874469</v>
      </c>
      <c r="M384" t="s">
        <v>697</v>
      </c>
      <c r="N384" s="1">
        <v>44231</v>
      </c>
    </row>
    <row r="385" spans="1:14" x14ac:dyDescent="0.2">
      <c r="A385" s="1">
        <v>44232</v>
      </c>
      <c r="B385">
        <v>2021</v>
      </c>
      <c r="C385" t="s">
        <v>114</v>
      </c>
      <c r="E385" t="s">
        <v>611</v>
      </c>
      <c r="F385" t="s">
        <v>660</v>
      </c>
      <c r="G385" t="s">
        <v>663</v>
      </c>
      <c r="H385">
        <v>-2570656</v>
      </c>
      <c r="I385">
        <v>2570656</v>
      </c>
      <c r="J385">
        <v>4943469</v>
      </c>
      <c r="M385" t="s">
        <v>697</v>
      </c>
      <c r="N385" s="1">
        <v>44232</v>
      </c>
    </row>
    <row r="386" spans="1:14" x14ac:dyDescent="0.2">
      <c r="A386" s="1">
        <v>44232</v>
      </c>
      <c r="B386">
        <v>2021</v>
      </c>
      <c r="C386" t="s">
        <v>115</v>
      </c>
      <c r="E386" t="s">
        <v>611</v>
      </c>
      <c r="F386" t="s">
        <v>658</v>
      </c>
      <c r="G386" t="s">
        <v>685</v>
      </c>
      <c r="H386">
        <v>-348800</v>
      </c>
      <c r="I386">
        <v>348800</v>
      </c>
      <c r="J386">
        <v>4594669</v>
      </c>
      <c r="M386" t="s">
        <v>697</v>
      </c>
      <c r="N386" s="1">
        <v>44232</v>
      </c>
    </row>
    <row r="387" spans="1:14" x14ac:dyDescent="0.2">
      <c r="A387" s="1">
        <v>44255</v>
      </c>
      <c r="B387">
        <v>2021</v>
      </c>
      <c r="C387" t="s">
        <v>107</v>
      </c>
      <c r="D387" t="s">
        <v>573</v>
      </c>
      <c r="E387" t="s">
        <v>628</v>
      </c>
      <c r="F387" t="s">
        <v>658</v>
      </c>
      <c r="G387" t="s">
        <v>679</v>
      </c>
      <c r="H387">
        <v>155000</v>
      </c>
      <c r="I387">
        <v>-155000</v>
      </c>
      <c r="J387">
        <v>3240469</v>
      </c>
      <c r="M387" t="s">
        <v>697</v>
      </c>
      <c r="N387" s="1">
        <v>44255</v>
      </c>
    </row>
    <row r="388" spans="1:14" x14ac:dyDescent="0.2">
      <c r="A388" s="1">
        <v>44255</v>
      </c>
      <c r="B388">
        <v>2021</v>
      </c>
      <c r="C388" t="s">
        <v>111</v>
      </c>
      <c r="D388" t="s">
        <v>573</v>
      </c>
      <c r="E388" t="s">
        <v>628</v>
      </c>
      <c r="F388" t="s">
        <v>658</v>
      </c>
      <c r="G388" t="s">
        <v>688</v>
      </c>
      <c r="H388">
        <v>25000</v>
      </c>
      <c r="I388">
        <v>-25000</v>
      </c>
      <c r="J388">
        <v>4476469</v>
      </c>
      <c r="M388" t="s">
        <v>697</v>
      </c>
      <c r="N388" s="1">
        <v>44255</v>
      </c>
    </row>
    <row r="389" spans="1:14" x14ac:dyDescent="0.2">
      <c r="A389" s="1">
        <v>44255</v>
      </c>
      <c r="B389">
        <v>2021</v>
      </c>
      <c r="C389" t="s">
        <v>112</v>
      </c>
      <c r="E389" t="s">
        <v>611</v>
      </c>
      <c r="F389" t="s">
        <v>658</v>
      </c>
      <c r="G389" t="s">
        <v>239</v>
      </c>
      <c r="H389">
        <v>-8000</v>
      </c>
      <c r="I389">
        <v>8000</v>
      </c>
      <c r="J389">
        <v>5043469</v>
      </c>
      <c r="M389" t="s">
        <v>697</v>
      </c>
      <c r="N389" s="1">
        <v>44255</v>
      </c>
    </row>
    <row r="390" spans="1:14" x14ac:dyDescent="0.2">
      <c r="A390" s="1">
        <v>44255</v>
      </c>
      <c r="B390">
        <v>2021</v>
      </c>
      <c r="C390" t="s">
        <v>34</v>
      </c>
      <c r="D390" t="s">
        <v>556</v>
      </c>
      <c r="E390" t="s">
        <v>556</v>
      </c>
      <c r="F390" t="s">
        <v>658</v>
      </c>
      <c r="G390" t="s">
        <v>683</v>
      </c>
      <c r="H390">
        <v>-400000</v>
      </c>
      <c r="I390">
        <v>400000</v>
      </c>
      <c r="J390">
        <v>4194669</v>
      </c>
      <c r="M390" t="s">
        <v>697</v>
      </c>
      <c r="N390" s="1">
        <v>44255</v>
      </c>
    </row>
    <row r="391" spans="1:14" x14ac:dyDescent="0.2">
      <c r="A391" s="1">
        <v>44255</v>
      </c>
      <c r="B391">
        <v>2021</v>
      </c>
      <c r="C391" t="s">
        <v>34</v>
      </c>
      <c r="D391" t="s">
        <v>570</v>
      </c>
      <c r="E391" t="s">
        <v>570</v>
      </c>
      <c r="F391" t="s">
        <v>658</v>
      </c>
      <c r="G391" t="s">
        <v>683</v>
      </c>
      <c r="H391">
        <v>-600000</v>
      </c>
      <c r="I391">
        <v>600000</v>
      </c>
      <c r="J391">
        <v>3594669</v>
      </c>
      <c r="M391" t="s">
        <v>697</v>
      </c>
      <c r="N391" s="1">
        <v>44255</v>
      </c>
    </row>
    <row r="392" spans="1:14" x14ac:dyDescent="0.2">
      <c r="A392" s="1">
        <v>44255</v>
      </c>
      <c r="B392">
        <v>2021</v>
      </c>
      <c r="C392" t="s">
        <v>34</v>
      </c>
      <c r="D392" t="s">
        <v>578</v>
      </c>
      <c r="E392" t="s">
        <v>578</v>
      </c>
      <c r="F392" t="s">
        <v>658</v>
      </c>
      <c r="G392" t="s">
        <v>683</v>
      </c>
      <c r="H392">
        <v>-900000</v>
      </c>
      <c r="I392">
        <v>900000</v>
      </c>
      <c r="J392">
        <v>2694669</v>
      </c>
      <c r="M392" t="s">
        <v>697</v>
      </c>
      <c r="N392" s="1">
        <v>44255</v>
      </c>
    </row>
    <row r="393" spans="1:14" x14ac:dyDescent="0.2">
      <c r="A393" s="1">
        <v>44255</v>
      </c>
      <c r="B393">
        <v>2021</v>
      </c>
      <c r="C393" t="s">
        <v>116</v>
      </c>
      <c r="D393" t="s">
        <v>571</v>
      </c>
      <c r="E393" t="s">
        <v>625</v>
      </c>
      <c r="F393" t="s">
        <v>658</v>
      </c>
      <c r="G393" t="s">
        <v>689</v>
      </c>
      <c r="H393">
        <v>-290000</v>
      </c>
      <c r="I393">
        <v>290000</v>
      </c>
      <c r="J393">
        <v>2404669</v>
      </c>
      <c r="M393" t="s">
        <v>697</v>
      </c>
      <c r="N393" s="1">
        <v>44255</v>
      </c>
    </row>
    <row r="394" spans="1:14" x14ac:dyDescent="0.2">
      <c r="A394" s="1">
        <v>44256</v>
      </c>
      <c r="B394">
        <v>2021</v>
      </c>
      <c r="C394" t="s">
        <v>117</v>
      </c>
      <c r="D394" t="s">
        <v>550</v>
      </c>
      <c r="E394" t="s">
        <v>614</v>
      </c>
      <c r="F394" t="s">
        <v>662</v>
      </c>
      <c r="G394" t="s">
        <v>679</v>
      </c>
      <c r="H394">
        <v>155000</v>
      </c>
      <c r="I394">
        <v>-155000</v>
      </c>
      <c r="J394">
        <v>2404669</v>
      </c>
      <c r="M394" t="s">
        <v>697</v>
      </c>
      <c r="N394" s="1">
        <v>44256</v>
      </c>
    </row>
    <row r="395" spans="1:14" x14ac:dyDescent="0.2">
      <c r="A395" s="1">
        <v>44256</v>
      </c>
      <c r="B395">
        <v>2021</v>
      </c>
      <c r="C395" t="s">
        <v>117</v>
      </c>
      <c r="D395" t="s">
        <v>562</v>
      </c>
      <c r="E395" t="s">
        <v>614</v>
      </c>
      <c r="F395" t="s">
        <v>662</v>
      </c>
      <c r="G395" t="s">
        <v>679</v>
      </c>
      <c r="H395">
        <v>155000</v>
      </c>
      <c r="I395">
        <v>-155000</v>
      </c>
      <c r="J395">
        <v>2404669</v>
      </c>
      <c r="M395" t="s">
        <v>697</v>
      </c>
      <c r="N395" s="1">
        <v>44256</v>
      </c>
    </row>
    <row r="396" spans="1:14" x14ac:dyDescent="0.2">
      <c r="A396" s="1">
        <v>44256</v>
      </c>
      <c r="B396">
        <v>2021</v>
      </c>
      <c r="C396" t="s">
        <v>117</v>
      </c>
      <c r="D396" t="s">
        <v>555</v>
      </c>
      <c r="E396" t="s">
        <v>616</v>
      </c>
      <c r="F396" t="s">
        <v>662</v>
      </c>
      <c r="G396" t="s">
        <v>679</v>
      </c>
      <c r="H396">
        <v>155000</v>
      </c>
      <c r="I396">
        <v>-155000</v>
      </c>
      <c r="J396">
        <v>2404669</v>
      </c>
      <c r="M396" t="s">
        <v>697</v>
      </c>
      <c r="N396" s="1">
        <v>44256</v>
      </c>
    </row>
    <row r="397" spans="1:14" x14ac:dyDescent="0.2">
      <c r="A397" s="1">
        <v>44256</v>
      </c>
      <c r="B397">
        <v>2021</v>
      </c>
      <c r="C397" t="s">
        <v>118</v>
      </c>
      <c r="D397" t="s">
        <v>571</v>
      </c>
      <c r="E397" t="s">
        <v>625</v>
      </c>
      <c r="F397" t="s">
        <v>658</v>
      </c>
      <c r="G397" t="s">
        <v>679</v>
      </c>
      <c r="H397">
        <v>77500</v>
      </c>
      <c r="I397">
        <v>-77500</v>
      </c>
      <c r="J397">
        <v>2482169</v>
      </c>
      <c r="M397" t="s">
        <v>697</v>
      </c>
      <c r="N397" s="1">
        <v>44256</v>
      </c>
    </row>
    <row r="398" spans="1:14" x14ac:dyDescent="0.2">
      <c r="A398" s="1">
        <v>44256</v>
      </c>
      <c r="B398">
        <v>2021</v>
      </c>
      <c r="C398" t="s">
        <v>119</v>
      </c>
      <c r="D398" t="s">
        <v>571</v>
      </c>
      <c r="E398" t="s">
        <v>625</v>
      </c>
      <c r="F398" t="s">
        <v>666</v>
      </c>
      <c r="G398" t="s">
        <v>679</v>
      </c>
      <c r="H398">
        <v>77500</v>
      </c>
      <c r="I398">
        <v>-77500</v>
      </c>
      <c r="J398">
        <v>2482169</v>
      </c>
      <c r="M398" t="s">
        <v>697</v>
      </c>
      <c r="N398" s="1">
        <v>44256</v>
      </c>
    </row>
    <row r="399" spans="1:14" x14ac:dyDescent="0.2">
      <c r="A399" s="1">
        <v>44256</v>
      </c>
      <c r="B399">
        <v>2021</v>
      </c>
      <c r="C399" t="s">
        <v>120</v>
      </c>
      <c r="D399" t="s">
        <v>548</v>
      </c>
      <c r="E399" t="s">
        <v>612</v>
      </c>
      <c r="F399" t="s">
        <v>658</v>
      </c>
      <c r="G399" t="s">
        <v>679</v>
      </c>
      <c r="H399">
        <v>84000</v>
      </c>
      <c r="I399">
        <v>-84000</v>
      </c>
      <c r="J399">
        <v>2566169</v>
      </c>
      <c r="M399" t="s">
        <v>697</v>
      </c>
      <c r="N399" s="1">
        <v>44256</v>
      </c>
    </row>
    <row r="400" spans="1:14" x14ac:dyDescent="0.2">
      <c r="A400" s="1">
        <v>44256</v>
      </c>
      <c r="B400">
        <v>2021</v>
      </c>
      <c r="C400" t="s">
        <v>121</v>
      </c>
      <c r="D400" t="s">
        <v>548</v>
      </c>
      <c r="E400" t="s">
        <v>612</v>
      </c>
      <c r="F400" t="s">
        <v>662</v>
      </c>
      <c r="G400" t="s">
        <v>679</v>
      </c>
      <c r="H400">
        <v>21000</v>
      </c>
      <c r="I400">
        <v>-21000</v>
      </c>
      <c r="J400">
        <v>2566169</v>
      </c>
      <c r="M400" t="s">
        <v>697</v>
      </c>
      <c r="N400" s="1">
        <v>44256</v>
      </c>
    </row>
    <row r="401" spans="1:14" x14ac:dyDescent="0.2">
      <c r="A401" s="1">
        <v>44256</v>
      </c>
      <c r="B401">
        <v>2021</v>
      </c>
      <c r="C401" t="s">
        <v>122</v>
      </c>
      <c r="D401" t="s">
        <v>558</v>
      </c>
      <c r="E401" t="s">
        <v>627</v>
      </c>
      <c r="F401" t="s">
        <v>658</v>
      </c>
      <c r="G401" t="s">
        <v>679</v>
      </c>
      <c r="H401">
        <v>155000</v>
      </c>
      <c r="I401">
        <v>-155000</v>
      </c>
      <c r="J401">
        <v>2721169</v>
      </c>
      <c r="M401" t="s">
        <v>697</v>
      </c>
      <c r="N401" s="1">
        <v>44256</v>
      </c>
    </row>
    <row r="402" spans="1:14" x14ac:dyDescent="0.2">
      <c r="A402" s="1">
        <v>44256</v>
      </c>
      <c r="B402">
        <v>2021</v>
      </c>
      <c r="C402" t="s">
        <v>122</v>
      </c>
      <c r="D402" t="s">
        <v>573</v>
      </c>
      <c r="E402" t="s">
        <v>628</v>
      </c>
      <c r="F402" t="s">
        <v>658</v>
      </c>
      <c r="G402" t="s">
        <v>679</v>
      </c>
      <c r="H402">
        <v>155000</v>
      </c>
      <c r="I402">
        <v>-155000</v>
      </c>
      <c r="J402">
        <v>2876169</v>
      </c>
      <c r="M402" t="s">
        <v>697</v>
      </c>
      <c r="N402" s="1">
        <v>44256</v>
      </c>
    </row>
    <row r="403" spans="1:14" x14ac:dyDescent="0.2">
      <c r="A403" s="1">
        <v>44256</v>
      </c>
      <c r="B403">
        <v>2021</v>
      </c>
      <c r="C403" t="s">
        <v>120</v>
      </c>
      <c r="D403" t="s">
        <v>559</v>
      </c>
      <c r="E403" t="s">
        <v>615</v>
      </c>
      <c r="F403" t="s">
        <v>658</v>
      </c>
      <c r="G403" t="s">
        <v>679</v>
      </c>
      <c r="H403">
        <v>84000</v>
      </c>
      <c r="I403">
        <v>-84000</v>
      </c>
      <c r="J403">
        <v>2960169</v>
      </c>
      <c r="M403" t="s">
        <v>697</v>
      </c>
      <c r="N403" s="1">
        <v>44256</v>
      </c>
    </row>
    <row r="404" spans="1:14" x14ac:dyDescent="0.2">
      <c r="A404" s="1">
        <v>44256</v>
      </c>
      <c r="B404">
        <v>2021</v>
      </c>
      <c r="C404" t="s">
        <v>121</v>
      </c>
      <c r="D404" t="s">
        <v>559</v>
      </c>
      <c r="E404" t="s">
        <v>615</v>
      </c>
      <c r="F404" t="s">
        <v>662</v>
      </c>
      <c r="G404" t="s">
        <v>679</v>
      </c>
      <c r="H404">
        <v>21000</v>
      </c>
      <c r="I404">
        <v>-21000</v>
      </c>
      <c r="J404">
        <v>2960169</v>
      </c>
      <c r="M404" t="s">
        <v>697</v>
      </c>
      <c r="N404" s="1">
        <v>44256</v>
      </c>
    </row>
    <row r="405" spans="1:14" x14ac:dyDescent="0.2">
      <c r="A405" s="1">
        <v>44256</v>
      </c>
      <c r="B405">
        <v>2021</v>
      </c>
      <c r="C405" t="s">
        <v>122</v>
      </c>
      <c r="D405" t="s">
        <v>551</v>
      </c>
      <c r="E405" t="s">
        <v>615</v>
      </c>
      <c r="F405" t="s">
        <v>658</v>
      </c>
      <c r="G405" t="s">
        <v>679</v>
      </c>
      <c r="H405">
        <v>155000</v>
      </c>
      <c r="I405">
        <v>-155000</v>
      </c>
      <c r="J405">
        <v>3115169</v>
      </c>
      <c r="M405" t="s">
        <v>697</v>
      </c>
      <c r="N405" s="1">
        <v>44256</v>
      </c>
    </row>
    <row r="406" spans="1:14" x14ac:dyDescent="0.2">
      <c r="A406" s="1">
        <v>44256</v>
      </c>
      <c r="B406">
        <v>2021</v>
      </c>
      <c r="C406" t="s">
        <v>120</v>
      </c>
      <c r="D406" t="s">
        <v>560</v>
      </c>
      <c r="E406" t="s">
        <v>620</v>
      </c>
      <c r="F406" t="s">
        <v>658</v>
      </c>
      <c r="G406" t="s">
        <v>679</v>
      </c>
      <c r="H406">
        <v>84000</v>
      </c>
      <c r="I406">
        <v>-84000</v>
      </c>
      <c r="J406">
        <v>3199169</v>
      </c>
      <c r="M406" t="s">
        <v>697</v>
      </c>
      <c r="N406" s="1">
        <v>44256</v>
      </c>
    </row>
    <row r="407" spans="1:14" x14ac:dyDescent="0.2">
      <c r="A407" s="1">
        <v>44256</v>
      </c>
      <c r="B407">
        <v>2021</v>
      </c>
      <c r="C407" t="s">
        <v>121</v>
      </c>
      <c r="D407" t="s">
        <v>560</v>
      </c>
      <c r="E407" t="s">
        <v>620</v>
      </c>
      <c r="F407" t="s">
        <v>662</v>
      </c>
      <c r="G407" t="s">
        <v>679</v>
      </c>
      <c r="H407">
        <v>21000</v>
      </c>
      <c r="I407">
        <v>-21000</v>
      </c>
      <c r="J407">
        <v>3199169</v>
      </c>
      <c r="M407" t="s">
        <v>697</v>
      </c>
      <c r="N407" s="1">
        <v>44256</v>
      </c>
    </row>
    <row r="408" spans="1:14" x14ac:dyDescent="0.2">
      <c r="A408" s="1">
        <v>44256</v>
      </c>
      <c r="B408">
        <v>2021</v>
      </c>
      <c r="C408" t="s">
        <v>123</v>
      </c>
      <c r="D408" t="s">
        <v>552</v>
      </c>
      <c r="E408" t="s">
        <v>616</v>
      </c>
      <c r="F408" t="s">
        <v>658</v>
      </c>
      <c r="G408" t="s">
        <v>679</v>
      </c>
      <c r="H408">
        <v>63000</v>
      </c>
      <c r="I408">
        <v>-63000</v>
      </c>
      <c r="J408">
        <v>3262169</v>
      </c>
      <c r="M408" t="s">
        <v>697</v>
      </c>
      <c r="N408" s="1">
        <v>44256</v>
      </c>
    </row>
    <row r="409" spans="1:14" x14ac:dyDescent="0.2">
      <c r="A409" s="1">
        <v>44256</v>
      </c>
      <c r="B409">
        <v>2021</v>
      </c>
      <c r="C409" t="s">
        <v>124</v>
      </c>
      <c r="D409" t="s">
        <v>552</v>
      </c>
      <c r="E409" t="s">
        <v>616</v>
      </c>
      <c r="F409" t="s">
        <v>662</v>
      </c>
      <c r="G409" t="s">
        <v>679</v>
      </c>
      <c r="H409">
        <v>42000</v>
      </c>
      <c r="I409">
        <v>-42000</v>
      </c>
      <c r="J409">
        <v>3262169</v>
      </c>
      <c r="M409" t="s">
        <v>697</v>
      </c>
      <c r="N409" s="1">
        <v>44256</v>
      </c>
    </row>
    <row r="410" spans="1:14" x14ac:dyDescent="0.2">
      <c r="A410" s="1">
        <v>44256</v>
      </c>
      <c r="B410">
        <v>2021</v>
      </c>
      <c r="C410" t="s">
        <v>120</v>
      </c>
      <c r="D410" t="s">
        <v>561</v>
      </c>
      <c r="E410" t="s">
        <v>627</v>
      </c>
      <c r="F410" t="s">
        <v>658</v>
      </c>
      <c r="G410" t="s">
        <v>679</v>
      </c>
      <c r="H410">
        <v>84000</v>
      </c>
      <c r="I410">
        <v>-84000</v>
      </c>
      <c r="J410">
        <v>3346169</v>
      </c>
      <c r="M410" t="s">
        <v>697</v>
      </c>
      <c r="N410" s="1">
        <v>44256</v>
      </c>
    </row>
    <row r="411" spans="1:14" x14ac:dyDescent="0.2">
      <c r="A411" s="1">
        <v>44256</v>
      </c>
      <c r="B411">
        <v>2021</v>
      </c>
      <c r="C411" t="s">
        <v>121</v>
      </c>
      <c r="D411" t="s">
        <v>561</v>
      </c>
      <c r="E411" t="s">
        <v>627</v>
      </c>
      <c r="F411" t="s">
        <v>662</v>
      </c>
      <c r="G411" t="s">
        <v>679</v>
      </c>
      <c r="H411">
        <v>21000</v>
      </c>
      <c r="I411">
        <v>-21000</v>
      </c>
      <c r="J411">
        <v>3346169</v>
      </c>
      <c r="M411" t="s">
        <v>697</v>
      </c>
      <c r="N411" s="1">
        <v>44256</v>
      </c>
    </row>
    <row r="412" spans="1:14" x14ac:dyDescent="0.2">
      <c r="A412" s="1">
        <v>44256</v>
      </c>
      <c r="B412">
        <v>2021</v>
      </c>
      <c r="C412" t="s">
        <v>125</v>
      </c>
      <c r="D412" t="s">
        <v>563</v>
      </c>
      <c r="E412" t="s">
        <v>621</v>
      </c>
      <c r="F412" t="s">
        <v>658</v>
      </c>
      <c r="G412" t="s">
        <v>679</v>
      </c>
      <c r="H412">
        <v>105000</v>
      </c>
      <c r="I412">
        <v>-105000</v>
      </c>
      <c r="J412">
        <v>3451169</v>
      </c>
      <c r="M412" t="s">
        <v>697</v>
      </c>
      <c r="N412" s="1">
        <v>44256</v>
      </c>
    </row>
    <row r="413" spans="1:14" x14ac:dyDescent="0.2">
      <c r="A413" s="1">
        <v>44256</v>
      </c>
      <c r="B413">
        <v>2021</v>
      </c>
      <c r="C413" t="s">
        <v>120</v>
      </c>
      <c r="D413" t="s">
        <v>564</v>
      </c>
      <c r="E413" t="s">
        <v>596</v>
      </c>
      <c r="F413" t="s">
        <v>658</v>
      </c>
      <c r="G413" t="s">
        <v>679</v>
      </c>
      <c r="H413">
        <v>84000</v>
      </c>
      <c r="I413">
        <v>-84000</v>
      </c>
      <c r="J413">
        <v>3535169</v>
      </c>
      <c r="M413" t="s">
        <v>697</v>
      </c>
      <c r="N413" s="1">
        <v>44256</v>
      </c>
    </row>
    <row r="414" spans="1:14" x14ac:dyDescent="0.2">
      <c r="A414" s="1">
        <v>44256</v>
      </c>
      <c r="B414">
        <v>2021</v>
      </c>
      <c r="C414" t="s">
        <v>121</v>
      </c>
      <c r="D414" t="s">
        <v>564</v>
      </c>
      <c r="E414" t="s">
        <v>596</v>
      </c>
      <c r="F414" t="s">
        <v>662</v>
      </c>
      <c r="G414" t="s">
        <v>679</v>
      </c>
      <c r="H414">
        <v>21000</v>
      </c>
      <c r="I414">
        <v>-21000</v>
      </c>
      <c r="J414">
        <v>3535169</v>
      </c>
      <c r="M414" t="s">
        <v>697</v>
      </c>
      <c r="N414" s="1">
        <v>44256</v>
      </c>
    </row>
    <row r="415" spans="1:14" x14ac:dyDescent="0.2">
      <c r="A415" s="1">
        <v>44256</v>
      </c>
      <c r="B415">
        <v>2021</v>
      </c>
      <c r="C415" t="s">
        <v>122</v>
      </c>
      <c r="D415" t="s">
        <v>566</v>
      </c>
      <c r="E415" t="s">
        <v>623</v>
      </c>
      <c r="F415" t="s">
        <v>658</v>
      </c>
      <c r="G415" t="s">
        <v>679</v>
      </c>
      <c r="H415">
        <v>155000</v>
      </c>
      <c r="I415">
        <v>-155000</v>
      </c>
      <c r="J415">
        <v>3690169</v>
      </c>
      <c r="M415" t="s">
        <v>697</v>
      </c>
      <c r="N415" s="1">
        <v>44256</v>
      </c>
    </row>
    <row r="416" spans="1:14" x14ac:dyDescent="0.2">
      <c r="A416" s="1">
        <v>44256</v>
      </c>
      <c r="B416">
        <v>2021</v>
      </c>
      <c r="C416" t="s">
        <v>122</v>
      </c>
      <c r="D416" t="s">
        <v>567</v>
      </c>
      <c r="E416" t="s">
        <v>620</v>
      </c>
      <c r="F416" t="s">
        <v>658</v>
      </c>
      <c r="G416" t="s">
        <v>679</v>
      </c>
      <c r="H416">
        <v>155000</v>
      </c>
      <c r="I416">
        <v>-155000</v>
      </c>
      <c r="J416">
        <v>3845169</v>
      </c>
      <c r="M416" t="s">
        <v>697</v>
      </c>
      <c r="N416" s="1">
        <v>44256</v>
      </c>
    </row>
    <row r="417" spans="1:14" x14ac:dyDescent="0.2">
      <c r="A417" s="1">
        <v>44256</v>
      </c>
      <c r="B417">
        <v>2021</v>
      </c>
      <c r="C417" t="s">
        <v>125</v>
      </c>
      <c r="D417" t="s">
        <v>568</v>
      </c>
      <c r="E417" t="s">
        <v>624</v>
      </c>
      <c r="F417" t="s">
        <v>658</v>
      </c>
      <c r="G417" t="s">
        <v>679</v>
      </c>
      <c r="H417">
        <v>105000</v>
      </c>
      <c r="I417">
        <v>-105000</v>
      </c>
      <c r="J417">
        <v>3950169</v>
      </c>
      <c r="M417" t="s">
        <v>697</v>
      </c>
      <c r="N417" s="1">
        <v>44256</v>
      </c>
    </row>
    <row r="418" spans="1:14" x14ac:dyDescent="0.2">
      <c r="A418" s="1">
        <v>44256</v>
      </c>
      <c r="B418">
        <v>2021</v>
      </c>
      <c r="C418" t="s">
        <v>125</v>
      </c>
      <c r="D418" t="s">
        <v>554</v>
      </c>
      <c r="E418" t="s">
        <v>618</v>
      </c>
      <c r="F418" t="s">
        <v>658</v>
      </c>
      <c r="G418" t="s">
        <v>679</v>
      </c>
      <c r="H418">
        <v>105000</v>
      </c>
      <c r="I418">
        <v>-105000</v>
      </c>
      <c r="J418">
        <v>4055169</v>
      </c>
      <c r="M418" t="s">
        <v>697</v>
      </c>
      <c r="N418" s="1">
        <v>44256</v>
      </c>
    </row>
    <row r="419" spans="1:14" x14ac:dyDescent="0.2">
      <c r="A419" s="1">
        <v>44256</v>
      </c>
      <c r="B419">
        <v>2021</v>
      </c>
      <c r="C419" t="s">
        <v>122</v>
      </c>
      <c r="D419" t="s">
        <v>569</v>
      </c>
      <c r="E419" t="s">
        <v>596</v>
      </c>
      <c r="F419" t="s">
        <v>658</v>
      </c>
      <c r="G419" t="s">
        <v>679</v>
      </c>
      <c r="H419">
        <v>155000</v>
      </c>
      <c r="I419">
        <v>-155000</v>
      </c>
      <c r="J419">
        <v>4210169</v>
      </c>
      <c r="M419" t="s">
        <v>697</v>
      </c>
      <c r="N419" s="1">
        <v>44256</v>
      </c>
    </row>
    <row r="420" spans="1:14" x14ac:dyDescent="0.2">
      <c r="A420" s="1">
        <v>44256</v>
      </c>
      <c r="B420">
        <v>2021</v>
      </c>
      <c r="C420" t="s">
        <v>126</v>
      </c>
      <c r="D420" t="s">
        <v>571</v>
      </c>
      <c r="E420" t="s">
        <v>625</v>
      </c>
      <c r="F420" t="s">
        <v>658</v>
      </c>
      <c r="G420" t="s">
        <v>688</v>
      </c>
      <c r="H420">
        <v>25000</v>
      </c>
      <c r="I420">
        <v>-25000</v>
      </c>
      <c r="J420">
        <v>4235169</v>
      </c>
      <c r="M420" t="s">
        <v>697</v>
      </c>
      <c r="N420" s="1">
        <v>44256</v>
      </c>
    </row>
    <row r="421" spans="1:14" x14ac:dyDescent="0.2">
      <c r="A421" s="1">
        <v>44256</v>
      </c>
      <c r="B421">
        <v>2021</v>
      </c>
      <c r="C421" t="s">
        <v>126</v>
      </c>
      <c r="D421" t="s">
        <v>548</v>
      </c>
      <c r="E421" t="s">
        <v>612</v>
      </c>
      <c r="F421" t="s">
        <v>658</v>
      </c>
      <c r="G421" t="s">
        <v>688</v>
      </c>
      <c r="H421">
        <v>25000</v>
      </c>
      <c r="I421">
        <v>-25000</v>
      </c>
      <c r="J421">
        <v>4260169</v>
      </c>
      <c r="M421" t="s">
        <v>697</v>
      </c>
      <c r="N421" s="1">
        <v>44256</v>
      </c>
    </row>
    <row r="422" spans="1:14" x14ac:dyDescent="0.2">
      <c r="A422" s="1">
        <v>44256</v>
      </c>
      <c r="B422">
        <v>2021</v>
      </c>
      <c r="C422" t="s">
        <v>126</v>
      </c>
      <c r="D422" t="s">
        <v>558</v>
      </c>
      <c r="E422" t="s">
        <v>627</v>
      </c>
      <c r="F422" t="s">
        <v>658</v>
      </c>
      <c r="G422" t="s">
        <v>688</v>
      </c>
      <c r="H422">
        <v>25000</v>
      </c>
      <c r="I422">
        <v>-25000</v>
      </c>
      <c r="J422">
        <v>4285169</v>
      </c>
      <c r="M422" t="s">
        <v>697</v>
      </c>
      <c r="N422" s="1">
        <v>44256</v>
      </c>
    </row>
    <row r="423" spans="1:14" x14ac:dyDescent="0.2">
      <c r="A423" s="1">
        <v>44256</v>
      </c>
      <c r="B423">
        <v>2021</v>
      </c>
      <c r="C423" t="s">
        <v>126</v>
      </c>
      <c r="D423" t="s">
        <v>550</v>
      </c>
      <c r="E423" t="s">
        <v>614</v>
      </c>
      <c r="F423" t="s">
        <v>658</v>
      </c>
      <c r="G423" t="s">
        <v>688</v>
      </c>
      <c r="H423">
        <v>25000</v>
      </c>
      <c r="I423">
        <v>-25000</v>
      </c>
      <c r="J423">
        <v>4310169</v>
      </c>
      <c r="M423" t="s">
        <v>697</v>
      </c>
      <c r="N423" s="1">
        <v>44256</v>
      </c>
    </row>
    <row r="424" spans="1:14" x14ac:dyDescent="0.2">
      <c r="A424" s="1">
        <v>44256</v>
      </c>
      <c r="B424">
        <v>2021</v>
      </c>
      <c r="C424" t="s">
        <v>126</v>
      </c>
      <c r="D424" t="s">
        <v>573</v>
      </c>
      <c r="E424" t="s">
        <v>628</v>
      </c>
      <c r="F424" t="s">
        <v>658</v>
      </c>
      <c r="G424" t="s">
        <v>688</v>
      </c>
      <c r="H424">
        <v>25000</v>
      </c>
      <c r="I424">
        <v>-25000</v>
      </c>
      <c r="J424">
        <v>4335169</v>
      </c>
      <c r="M424" t="s">
        <v>697</v>
      </c>
      <c r="N424" s="1">
        <v>44256</v>
      </c>
    </row>
    <row r="425" spans="1:14" x14ac:dyDescent="0.2">
      <c r="A425" s="1">
        <v>44256</v>
      </c>
      <c r="B425">
        <v>2021</v>
      </c>
      <c r="C425" t="s">
        <v>126</v>
      </c>
      <c r="D425" t="s">
        <v>559</v>
      </c>
      <c r="E425" t="s">
        <v>615</v>
      </c>
      <c r="F425" t="s">
        <v>658</v>
      </c>
      <c r="G425" t="s">
        <v>688</v>
      </c>
      <c r="H425">
        <v>25000</v>
      </c>
      <c r="I425">
        <v>-25000</v>
      </c>
      <c r="J425">
        <v>4360169</v>
      </c>
      <c r="M425" t="s">
        <v>697</v>
      </c>
      <c r="N425" s="1">
        <v>44256</v>
      </c>
    </row>
    <row r="426" spans="1:14" x14ac:dyDescent="0.2">
      <c r="A426" s="1">
        <v>44256</v>
      </c>
      <c r="B426">
        <v>2021</v>
      </c>
      <c r="C426" t="s">
        <v>126</v>
      </c>
      <c r="D426" t="s">
        <v>551</v>
      </c>
      <c r="E426" t="s">
        <v>615</v>
      </c>
      <c r="F426" t="s">
        <v>658</v>
      </c>
      <c r="G426" t="s">
        <v>688</v>
      </c>
      <c r="H426">
        <v>25000</v>
      </c>
      <c r="I426">
        <v>-25000</v>
      </c>
      <c r="J426">
        <v>4385169</v>
      </c>
      <c r="M426" t="s">
        <v>697</v>
      </c>
      <c r="N426" s="1">
        <v>44256</v>
      </c>
    </row>
    <row r="427" spans="1:14" x14ac:dyDescent="0.2">
      <c r="A427" s="1">
        <v>44256</v>
      </c>
      <c r="B427">
        <v>2021</v>
      </c>
      <c r="C427" t="s">
        <v>126</v>
      </c>
      <c r="D427" t="s">
        <v>560</v>
      </c>
      <c r="E427" t="s">
        <v>620</v>
      </c>
      <c r="F427" t="s">
        <v>658</v>
      </c>
      <c r="G427" t="s">
        <v>688</v>
      </c>
      <c r="H427">
        <v>25000</v>
      </c>
      <c r="I427">
        <v>-25000</v>
      </c>
      <c r="J427">
        <v>4410169</v>
      </c>
      <c r="M427" t="s">
        <v>697</v>
      </c>
      <c r="N427" s="1">
        <v>44256</v>
      </c>
    </row>
    <row r="428" spans="1:14" x14ac:dyDescent="0.2">
      <c r="A428" s="1">
        <v>44256</v>
      </c>
      <c r="B428">
        <v>2021</v>
      </c>
      <c r="C428" t="s">
        <v>126</v>
      </c>
      <c r="D428" t="s">
        <v>552</v>
      </c>
      <c r="E428" t="s">
        <v>616</v>
      </c>
      <c r="F428" t="s">
        <v>658</v>
      </c>
      <c r="G428" t="s">
        <v>688</v>
      </c>
      <c r="H428">
        <v>25000</v>
      </c>
      <c r="I428">
        <v>-25000</v>
      </c>
      <c r="J428">
        <v>4435169</v>
      </c>
      <c r="M428" t="s">
        <v>697</v>
      </c>
      <c r="N428" s="1">
        <v>44256</v>
      </c>
    </row>
    <row r="429" spans="1:14" x14ac:dyDescent="0.2">
      <c r="A429" s="1">
        <v>44256</v>
      </c>
      <c r="B429">
        <v>2021</v>
      </c>
      <c r="C429" t="s">
        <v>126</v>
      </c>
      <c r="D429" t="s">
        <v>561</v>
      </c>
      <c r="E429" t="s">
        <v>627</v>
      </c>
      <c r="F429" t="s">
        <v>658</v>
      </c>
      <c r="G429" t="s">
        <v>688</v>
      </c>
      <c r="H429">
        <v>25000</v>
      </c>
      <c r="I429">
        <v>-25000</v>
      </c>
      <c r="J429">
        <v>4460169</v>
      </c>
      <c r="M429" t="s">
        <v>697</v>
      </c>
      <c r="N429" s="1">
        <v>44256</v>
      </c>
    </row>
    <row r="430" spans="1:14" x14ac:dyDescent="0.2">
      <c r="A430" s="1">
        <v>44256</v>
      </c>
      <c r="B430">
        <v>2021</v>
      </c>
      <c r="C430" t="s">
        <v>126</v>
      </c>
      <c r="D430" t="s">
        <v>562</v>
      </c>
      <c r="E430" t="s">
        <v>614</v>
      </c>
      <c r="F430" t="s">
        <v>658</v>
      </c>
      <c r="G430" t="s">
        <v>688</v>
      </c>
      <c r="H430">
        <v>25000</v>
      </c>
      <c r="I430">
        <v>-25000</v>
      </c>
      <c r="J430">
        <v>4485169</v>
      </c>
      <c r="M430" t="s">
        <v>697</v>
      </c>
      <c r="N430" s="1">
        <v>44256</v>
      </c>
    </row>
    <row r="431" spans="1:14" x14ac:dyDescent="0.2">
      <c r="A431" s="1">
        <v>44256</v>
      </c>
      <c r="B431">
        <v>2021</v>
      </c>
      <c r="C431" t="s">
        <v>126</v>
      </c>
      <c r="D431" t="s">
        <v>563</v>
      </c>
      <c r="E431" t="s">
        <v>621</v>
      </c>
      <c r="F431" t="s">
        <v>658</v>
      </c>
      <c r="G431" t="s">
        <v>688</v>
      </c>
      <c r="H431">
        <v>25000</v>
      </c>
      <c r="I431">
        <v>-25000</v>
      </c>
      <c r="J431">
        <v>4510169</v>
      </c>
      <c r="M431" t="s">
        <v>697</v>
      </c>
      <c r="N431" s="1">
        <v>44256</v>
      </c>
    </row>
    <row r="432" spans="1:14" x14ac:dyDescent="0.2">
      <c r="A432" s="1">
        <v>44256</v>
      </c>
      <c r="B432">
        <v>2021</v>
      </c>
      <c r="C432" t="s">
        <v>126</v>
      </c>
      <c r="D432" t="s">
        <v>564</v>
      </c>
      <c r="E432" t="s">
        <v>596</v>
      </c>
      <c r="F432" t="s">
        <v>658</v>
      </c>
      <c r="G432" t="s">
        <v>688</v>
      </c>
      <c r="H432">
        <v>25000</v>
      </c>
      <c r="I432">
        <v>-25000</v>
      </c>
      <c r="J432">
        <v>4535169</v>
      </c>
      <c r="M432" t="s">
        <v>697</v>
      </c>
      <c r="N432" s="1">
        <v>44256</v>
      </c>
    </row>
    <row r="433" spans="1:14" x14ac:dyDescent="0.2">
      <c r="A433" s="1">
        <v>44256</v>
      </c>
      <c r="B433">
        <v>2021</v>
      </c>
      <c r="C433" t="s">
        <v>126</v>
      </c>
      <c r="D433" t="s">
        <v>566</v>
      </c>
      <c r="E433" t="s">
        <v>623</v>
      </c>
      <c r="F433" t="s">
        <v>658</v>
      </c>
      <c r="G433" t="s">
        <v>688</v>
      </c>
      <c r="H433">
        <v>25000</v>
      </c>
      <c r="I433">
        <v>-25000</v>
      </c>
      <c r="J433">
        <v>4560169</v>
      </c>
      <c r="M433" t="s">
        <v>697</v>
      </c>
      <c r="N433" s="1">
        <v>44256</v>
      </c>
    </row>
    <row r="434" spans="1:14" x14ac:dyDescent="0.2">
      <c r="A434" s="1">
        <v>44256</v>
      </c>
      <c r="B434">
        <v>2021</v>
      </c>
      <c r="C434" t="s">
        <v>126</v>
      </c>
      <c r="D434" t="s">
        <v>567</v>
      </c>
      <c r="E434" t="s">
        <v>620</v>
      </c>
      <c r="F434" t="s">
        <v>658</v>
      </c>
      <c r="G434" t="s">
        <v>688</v>
      </c>
      <c r="H434">
        <v>25000</v>
      </c>
      <c r="I434">
        <v>-25000</v>
      </c>
      <c r="J434">
        <v>4585169</v>
      </c>
      <c r="M434" t="s">
        <v>697</v>
      </c>
      <c r="N434" s="1">
        <v>44256</v>
      </c>
    </row>
    <row r="435" spans="1:14" x14ac:dyDescent="0.2">
      <c r="A435" s="1">
        <v>44256</v>
      </c>
      <c r="B435">
        <v>2021</v>
      </c>
      <c r="C435" t="s">
        <v>126</v>
      </c>
      <c r="D435" t="s">
        <v>568</v>
      </c>
      <c r="E435" t="s">
        <v>624</v>
      </c>
      <c r="F435" t="s">
        <v>658</v>
      </c>
      <c r="G435" t="s">
        <v>688</v>
      </c>
      <c r="H435">
        <v>25000</v>
      </c>
      <c r="I435">
        <v>-25000</v>
      </c>
      <c r="J435">
        <v>4610169</v>
      </c>
      <c r="M435" t="s">
        <v>697</v>
      </c>
      <c r="N435" s="1">
        <v>44256</v>
      </c>
    </row>
    <row r="436" spans="1:14" x14ac:dyDescent="0.2">
      <c r="A436" s="1">
        <v>44256</v>
      </c>
      <c r="B436">
        <v>2021</v>
      </c>
      <c r="C436" t="s">
        <v>126</v>
      </c>
      <c r="D436" t="s">
        <v>554</v>
      </c>
      <c r="E436" t="s">
        <v>618</v>
      </c>
      <c r="F436" t="s">
        <v>658</v>
      </c>
      <c r="G436" t="s">
        <v>688</v>
      </c>
      <c r="H436">
        <v>25000</v>
      </c>
      <c r="I436">
        <v>-25000</v>
      </c>
      <c r="J436">
        <v>4635169</v>
      </c>
      <c r="M436" t="s">
        <v>697</v>
      </c>
      <c r="N436" s="1">
        <v>44256</v>
      </c>
    </row>
    <row r="437" spans="1:14" x14ac:dyDescent="0.2">
      <c r="A437" s="1">
        <v>44256</v>
      </c>
      <c r="B437">
        <v>2021</v>
      </c>
      <c r="C437" t="s">
        <v>126</v>
      </c>
      <c r="D437" t="s">
        <v>569</v>
      </c>
      <c r="E437" t="s">
        <v>596</v>
      </c>
      <c r="F437" t="s">
        <v>658</v>
      </c>
      <c r="G437" t="s">
        <v>688</v>
      </c>
      <c r="H437">
        <v>25000</v>
      </c>
      <c r="I437">
        <v>-25000</v>
      </c>
      <c r="J437">
        <v>4660169</v>
      </c>
      <c r="M437" t="s">
        <v>697</v>
      </c>
      <c r="N437" s="1">
        <v>44256</v>
      </c>
    </row>
    <row r="438" spans="1:14" x14ac:dyDescent="0.2">
      <c r="A438" s="1">
        <v>44256</v>
      </c>
      <c r="B438">
        <v>2021</v>
      </c>
      <c r="C438" t="s">
        <v>126</v>
      </c>
      <c r="D438" t="s">
        <v>555</v>
      </c>
      <c r="E438" t="s">
        <v>616</v>
      </c>
      <c r="F438" t="s">
        <v>658</v>
      </c>
      <c r="G438" t="s">
        <v>688</v>
      </c>
      <c r="H438">
        <v>25000</v>
      </c>
      <c r="I438">
        <v>-25000</v>
      </c>
      <c r="J438">
        <v>4685169</v>
      </c>
      <c r="M438" t="s">
        <v>697</v>
      </c>
      <c r="N438" s="1">
        <v>44256</v>
      </c>
    </row>
    <row r="439" spans="1:14" x14ac:dyDescent="0.2">
      <c r="A439" s="1">
        <v>44256</v>
      </c>
      <c r="B439">
        <v>2021</v>
      </c>
      <c r="C439" t="s">
        <v>126</v>
      </c>
      <c r="D439" t="s">
        <v>575</v>
      </c>
      <c r="E439" t="s">
        <v>616</v>
      </c>
      <c r="F439" t="s">
        <v>658</v>
      </c>
      <c r="G439" t="s">
        <v>688</v>
      </c>
      <c r="H439">
        <v>25000</v>
      </c>
      <c r="I439">
        <v>-25000</v>
      </c>
      <c r="J439">
        <v>4710169</v>
      </c>
      <c r="M439" t="s">
        <v>697</v>
      </c>
      <c r="N439" s="1">
        <v>44256</v>
      </c>
    </row>
    <row r="440" spans="1:14" x14ac:dyDescent="0.2">
      <c r="A440" s="1">
        <v>44256</v>
      </c>
      <c r="B440">
        <v>2021</v>
      </c>
      <c r="C440" t="s">
        <v>126</v>
      </c>
      <c r="D440" t="s">
        <v>576</v>
      </c>
      <c r="E440" t="s">
        <v>630</v>
      </c>
      <c r="F440" t="s">
        <v>658</v>
      </c>
      <c r="G440" t="s">
        <v>688</v>
      </c>
      <c r="H440">
        <v>100000</v>
      </c>
      <c r="I440">
        <v>-100000</v>
      </c>
      <c r="J440">
        <v>4810169</v>
      </c>
      <c r="M440" t="s">
        <v>697</v>
      </c>
      <c r="N440" s="1">
        <v>44256</v>
      </c>
    </row>
    <row r="441" spans="1:14" x14ac:dyDescent="0.2">
      <c r="A441" s="1">
        <v>44256</v>
      </c>
      <c r="B441">
        <v>2021</v>
      </c>
      <c r="C441" t="s">
        <v>126</v>
      </c>
      <c r="D441" t="s">
        <v>577</v>
      </c>
      <c r="E441" t="s">
        <v>631</v>
      </c>
      <c r="F441" t="s">
        <v>658</v>
      </c>
      <c r="G441" t="s">
        <v>688</v>
      </c>
      <c r="H441">
        <v>100000</v>
      </c>
      <c r="I441">
        <v>-100000</v>
      </c>
      <c r="J441">
        <v>4910169</v>
      </c>
      <c r="M441" t="s">
        <v>697</v>
      </c>
      <c r="N441" s="1">
        <v>44256</v>
      </c>
    </row>
    <row r="442" spans="1:14" x14ac:dyDescent="0.2">
      <c r="A442" s="1">
        <v>44276</v>
      </c>
      <c r="B442">
        <v>2021</v>
      </c>
      <c r="C442" t="s">
        <v>127</v>
      </c>
      <c r="E442" t="s">
        <v>611</v>
      </c>
      <c r="F442" t="s">
        <v>658</v>
      </c>
      <c r="G442" t="s">
        <v>686</v>
      </c>
      <c r="H442">
        <v>-130000</v>
      </c>
      <c r="I442">
        <v>130000</v>
      </c>
      <c r="J442">
        <v>4780169</v>
      </c>
      <c r="M442" t="s">
        <v>697</v>
      </c>
      <c r="N442" s="1">
        <v>44276</v>
      </c>
    </row>
    <row r="443" spans="1:14" x14ac:dyDescent="0.2">
      <c r="A443" s="1">
        <v>44276</v>
      </c>
      <c r="B443">
        <v>2021</v>
      </c>
      <c r="C443" t="s">
        <v>128</v>
      </c>
      <c r="E443" t="s">
        <v>611</v>
      </c>
      <c r="F443" t="s">
        <v>658</v>
      </c>
      <c r="G443" t="s">
        <v>686</v>
      </c>
      <c r="H443">
        <v>-100000</v>
      </c>
      <c r="I443">
        <v>100000</v>
      </c>
      <c r="J443">
        <v>4680169</v>
      </c>
      <c r="M443" t="s">
        <v>697</v>
      </c>
      <c r="N443" s="1">
        <v>44276</v>
      </c>
    </row>
    <row r="444" spans="1:14" x14ac:dyDescent="0.2">
      <c r="A444" s="1">
        <v>44278</v>
      </c>
      <c r="B444">
        <v>2021</v>
      </c>
      <c r="C444" t="s">
        <v>129</v>
      </c>
      <c r="E444" t="s">
        <v>611</v>
      </c>
      <c r="F444" t="s">
        <v>658</v>
      </c>
      <c r="G444" t="s">
        <v>681</v>
      </c>
      <c r="H444">
        <v>-495800</v>
      </c>
      <c r="I444">
        <v>495800</v>
      </c>
      <c r="J444">
        <v>4184369</v>
      </c>
      <c r="M444" t="s">
        <v>697</v>
      </c>
      <c r="N444" s="1">
        <v>44278</v>
      </c>
    </row>
    <row r="445" spans="1:14" x14ac:dyDescent="0.2">
      <c r="A445" s="1">
        <v>44278</v>
      </c>
      <c r="B445">
        <v>2021</v>
      </c>
      <c r="C445" t="s">
        <v>130</v>
      </c>
      <c r="E445" t="s">
        <v>611</v>
      </c>
      <c r="F445" t="s">
        <v>658</v>
      </c>
      <c r="G445" t="s">
        <v>239</v>
      </c>
      <c r="H445">
        <v>-6000</v>
      </c>
      <c r="I445">
        <v>6000</v>
      </c>
      <c r="J445">
        <v>4178369</v>
      </c>
      <c r="M445" t="s">
        <v>697</v>
      </c>
      <c r="N445" s="1">
        <v>44278</v>
      </c>
    </row>
    <row r="446" spans="1:14" x14ac:dyDescent="0.2">
      <c r="A446" s="1">
        <v>44278</v>
      </c>
      <c r="B446">
        <v>2021</v>
      </c>
      <c r="C446" t="s">
        <v>131</v>
      </c>
      <c r="E446" t="s">
        <v>611</v>
      </c>
      <c r="F446" t="s">
        <v>658</v>
      </c>
      <c r="G446" t="s">
        <v>239</v>
      </c>
      <c r="H446">
        <v>-2000</v>
      </c>
      <c r="I446">
        <v>2000</v>
      </c>
      <c r="J446">
        <v>4176369</v>
      </c>
      <c r="M446" t="s">
        <v>697</v>
      </c>
      <c r="N446" s="1">
        <v>44278</v>
      </c>
    </row>
    <row r="447" spans="1:14" x14ac:dyDescent="0.2">
      <c r="A447" s="1">
        <v>44282</v>
      </c>
      <c r="B447">
        <v>2021</v>
      </c>
      <c r="C447" t="s">
        <v>132</v>
      </c>
      <c r="E447" t="s">
        <v>611</v>
      </c>
      <c r="F447" t="s">
        <v>658</v>
      </c>
      <c r="G447" t="s">
        <v>665</v>
      </c>
      <c r="H447">
        <v>-750000</v>
      </c>
      <c r="I447">
        <v>750000</v>
      </c>
      <c r="J447">
        <v>3426369</v>
      </c>
      <c r="M447" t="s">
        <v>697</v>
      </c>
      <c r="N447" s="1">
        <v>44282</v>
      </c>
    </row>
    <row r="448" spans="1:14" x14ac:dyDescent="0.2">
      <c r="A448" s="1">
        <v>44282</v>
      </c>
      <c r="B448">
        <v>2021</v>
      </c>
      <c r="C448" t="s">
        <v>130</v>
      </c>
      <c r="E448" t="s">
        <v>611</v>
      </c>
      <c r="F448" t="s">
        <v>658</v>
      </c>
      <c r="G448" t="s">
        <v>239</v>
      </c>
      <c r="H448">
        <v>-12000</v>
      </c>
      <c r="I448">
        <v>12000</v>
      </c>
      <c r="J448">
        <v>3414369</v>
      </c>
      <c r="M448" t="s">
        <v>697</v>
      </c>
      <c r="N448" s="1">
        <v>44282</v>
      </c>
    </row>
    <row r="449" spans="1:14" x14ac:dyDescent="0.2">
      <c r="A449" s="1">
        <v>44285</v>
      </c>
      <c r="B449">
        <v>2021</v>
      </c>
      <c r="C449" t="s">
        <v>133</v>
      </c>
      <c r="E449" t="s">
        <v>611</v>
      </c>
      <c r="F449" t="s">
        <v>658</v>
      </c>
      <c r="G449" t="s">
        <v>665</v>
      </c>
      <c r="H449">
        <v>-700000</v>
      </c>
      <c r="I449">
        <v>700000</v>
      </c>
      <c r="J449">
        <v>2714369</v>
      </c>
      <c r="M449" t="s">
        <v>697</v>
      </c>
      <c r="N449" s="1">
        <v>44285</v>
      </c>
    </row>
    <row r="450" spans="1:14" x14ac:dyDescent="0.2">
      <c r="A450" s="1">
        <v>44285</v>
      </c>
      <c r="B450">
        <v>2021</v>
      </c>
      <c r="C450" t="s">
        <v>39</v>
      </c>
      <c r="D450" t="s">
        <v>556</v>
      </c>
      <c r="E450" t="s">
        <v>556</v>
      </c>
      <c r="F450" t="s">
        <v>658</v>
      </c>
      <c r="G450" t="s">
        <v>683</v>
      </c>
      <c r="H450">
        <v>-400000</v>
      </c>
      <c r="I450">
        <v>400000</v>
      </c>
      <c r="J450">
        <v>2314369</v>
      </c>
      <c r="M450" t="s">
        <v>697</v>
      </c>
      <c r="N450" s="1">
        <v>44285</v>
      </c>
    </row>
    <row r="451" spans="1:14" x14ac:dyDescent="0.2">
      <c r="A451" s="1">
        <v>44285</v>
      </c>
      <c r="B451">
        <v>2021</v>
      </c>
      <c r="C451" t="s">
        <v>39</v>
      </c>
      <c r="D451" t="s">
        <v>570</v>
      </c>
      <c r="E451" t="s">
        <v>570</v>
      </c>
      <c r="F451" t="s">
        <v>658</v>
      </c>
      <c r="G451" t="s">
        <v>683</v>
      </c>
      <c r="H451">
        <v>-600000</v>
      </c>
      <c r="I451">
        <v>600000</v>
      </c>
      <c r="J451">
        <v>1714369</v>
      </c>
      <c r="M451" t="s">
        <v>697</v>
      </c>
      <c r="N451" s="1">
        <v>44285</v>
      </c>
    </row>
    <row r="452" spans="1:14" x14ac:dyDescent="0.2">
      <c r="A452" s="1">
        <v>44285</v>
      </c>
      <c r="B452">
        <v>2021</v>
      </c>
      <c r="C452" t="s">
        <v>39</v>
      </c>
      <c r="D452" t="s">
        <v>578</v>
      </c>
      <c r="E452" t="s">
        <v>578</v>
      </c>
      <c r="F452" t="s">
        <v>658</v>
      </c>
      <c r="G452" t="s">
        <v>683</v>
      </c>
      <c r="H452">
        <v>-900000</v>
      </c>
      <c r="I452">
        <v>900000</v>
      </c>
      <c r="J452">
        <v>814369</v>
      </c>
      <c r="M452" t="s">
        <v>697</v>
      </c>
      <c r="N452" s="1">
        <v>44285</v>
      </c>
    </row>
    <row r="453" spans="1:14" x14ac:dyDescent="0.2">
      <c r="A453" s="1">
        <v>44287</v>
      </c>
      <c r="B453">
        <v>2021</v>
      </c>
      <c r="C453" t="s">
        <v>134</v>
      </c>
      <c r="D453" t="s">
        <v>570</v>
      </c>
      <c r="E453" t="s">
        <v>570</v>
      </c>
      <c r="F453" t="s">
        <v>658</v>
      </c>
      <c r="G453" t="s">
        <v>690</v>
      </c>
      <c r="H453">
        <v>-194000</v>
      </c>
      <c r="I453">
        <v>194000</v>
      </c>
      <c r="J453">
        <v>620369</v>
      </c>
      <c r="M453" t="s">
        <v>697</v>
      </c>
      <c r="N453" s="1">
        <v>44287</v>
      </c>
    </row>
    <row r="454" spans="1:14" x14ac:dyDescent="0.2">
      <c r="A454" s="1">
        <v>44287</v>
      </c>
      <c r="B454">
        <v>2021</v>
      </c>
      <c r="C454" t="s">
        <v>135</v>
      </c>
      <c r="D454" t="s">
        <v>550</v>
      </c>
      <c r="E454" t="s">
        <v>614</v>
      </c>
      <c r="F454" t="s">
        <v>662</v>
      </c>
      <c r="G454" t="s">
        <v>679</v>
      </c>
      <c r="H454">
        <v>155000</v>
      </c>
      <c r="I454">
        <v>-155000</v>
      </c>
      <c r="J454">
        <v>620369</v>
      </c>
      <c r="M454" t="s">
        <v>697</v>
      </c>
      <c r="N454" s="1">
        <v>44287</v>
      </c>
    </row>
    <row r="455" spans="1:14" x14ac:dyDescent="0.2">
      <c r="A455" s="1">
        <v>44287</v>
      </c>
      <c r="B455">
        <v>2021</v>
      </c>
      <c r="C455" t="s">
        <v>135</v>
      </c>
      <c r="D455" t="s">
        <v>562</v>
      </c>
      <c r="E455" t="s">
        <v>614</v>
      </c>
      <c r="F455" t="s">
        <v>662</v>
      </c>
      <c r="G455" t="s">
        <v>679</v>
      </c>
      <c r="H455">
        <v>155000</v>
      </c>
      <c r="I455">
        <v>-155000</v>
      </c>
      <c r="J455">
        <v>620369</v>
      </c>
      <c r="M455" t="s">
        <v>697</v>
      </c>
      <c r="N455" s="1">
        <v>44287</v>
      </c>
    </row>
    <row r="456" spans="1:14" x14ac:dyDescent="0.2">
      <c r="A456" s="1">
        <v>44287</v>
      </c>
      <c r="B456">
        <v>2021</v>
      </c>
      <c r="C456" t="s">
        <v>135</v>
      </c>
      <c r="D456" t="s">
        <v>555</v>
      </c>
      <c r="E456" t="s">
        <v>616</v>
      </c>
      <c r="F456" t="s">
        <v>662</v>
      </c>
      <c r="G456" t="s">
        <v>679</v>
      </c>
      <c r="H456">
        <v>155000</v>
      </c>
      <c r="I456">
        <v>-155000</v>
      </c>
      <c r="J456">
        <v>620369</v>
      </c>
      <c r="M456" t="s">
        <v>697</v>
      </c>
      <c r="N456" s="1">
        <v>44287</v>
      </c>
    </row>
    <row r="457" spans="1:14" x14ac:dyDescent="0.2">
      <c r="A457" s="1">
        <v>44287</v>
      </c>
      <c r="B457">
        <v>2021</v>
      </c>
      <c r="C457" t="s">
        <v>136</v>
      </c>
      <c r="D457" t="s">
        <v>571</v>
      </c>
      <c r="E457" t="s">
        <v>625</v>
      </c>
      <c r="F457" t="s">
        <v>658</v>
      </c>
      <c r="G457" t="s">
        <v>679</v>
      </c>
      <c r="H457">
        <v>77500</v>
      </c>
      <c r="I457">
        <v>-77500</v>
      </c>
      <c r="J457">
        <v>697869</v>
      </c>
      <c r="M457" t="s">
        <v>697</v>
      </c>
      <c r="N457" s="1">
        <v>44287</v>
      </c>
    </row>
    <row r="458" spans="1:14" x14ac:dyDescent="0.2">
      <c r="A458" s="1">
        <v>44287</v>
      </c>
      <c r="B458">
        <v>2021</v>
      </c>
      <c r="C458" t="s">
        <v>137</v>
      </c>
      <c r="D458" t="s">
        <v>571</v>
      </c>
      <c r="E458" t="s">
        <v>625</v>
      </c>
      <c r="F458" t="s">
        <v>666</v>
      </c>
      <c r="G458" t="s">
        <v>679</v>
      </c>
      <c r="H458">
        <v>77500</v>
      </c>
      <c r="I458">
        <v>-77500</v>
      </c>
      <c r="J458">
        <v>697869</v>
      </c>
      <c r="M458" t="s">
        <v>697</v>
      </c>
      <c r="N458" s="1">
        <v>44287</v>
      </c>
    </row>
    <row r="459" spans="1:14" x14ac:dyDescent="0.2">
      <c r="A459" s="1">
        <v>44287</v>
      </c>
      <c r="B459">
        <v>2021</v>
      </c>
      <c r="C459" t="s">
        <v>138</v>
      </c>
      <c r="D459" t="s">
        <v>548</v>
      </c>
      <c r="E459" t="s">
        <v>612</v>
      </c>
      <c r="F459" t="s">
        <v>658</v>
      </c>
      <c r="G459" t="s">
        <v>679</v>
      </c>
      <c r="H459">
        <v>84000</v>
      </c>
      <c r="I459">
        <v>-84000</v>
      </c>
      <c r="J459">
        <v>781869</v>
      </c>
      <c r="M459" t="s">
        <v>697</v>
      </c>
      <c r="N459" s="1">
        <v>44287</v>
      </c>
    </row>
    <row r="460" spans="1:14" x14ac:dyDescent="0.2">
      <c r="A460" s="1">
        <v>44287</v>
      </c>
      <c r="B460">
        <v>2021</v>
      </c>
      <c r="C460" t="s">
        <v>139</v>
      </c>
      <c r="D460" t="s">
        <v>548</v>
      </c>
      <c r="E460" t="s">
        <v>612</v>
      </c>
      <c r="F460" t="s">
        <v>662</v>
      </c>
      <c r="G460" t="s">
        <v>679</v>
      </c>
      <c r="H460">
        <v>21000</v>
      </c>
      <c r="I460">
        <v>-21000</v>
      </c>
      <c r="J460">
        <v>781869</v>
      </c>
      <c r="M460" t="s">
        <v>697</v>
      </c>
      <c r="N460" s="1">
        <v>44287</v>
      </c>
    </row>
    <row r="461" spans="1:14" x14ac:dyDescent="0.2">
      <c r="A461" s="1">
        <v>44287</v>
      </c>
      <c r="B461">
        <v>2021</v>
      </c>
      <c r="C461" t="s">
        <v>140</v>
      </c>
      <c r="D461" t="s">
        <v>558</v>
      </c>
      <c r="E461" t="s">
        <v>627</v>
      </c>
      <c r="F461" t="s">
        <v>658</v>
      </c>
      <c r="G461" t="s">
        <v>679</v>
      </c>
      <c r="H461">
        <v>155000</v>
      </c>
      <c r="I461">
        <v>-155000</v>
      </c>
      <c r="J461">
        <v>936869</v>
      </c>
      <c r="M461" t="s">
        <v>697</v>
      </c>
      <c r="N461" s="1">
        <v>44287</v>
      </c>
    </row>
    <row r="462" spans="1:14" x14ac:dyDescent="0.2">
      <c r="A462" s="1">
        <v>44287</v>
      </c>
      <c r="B462">
        <v>2021</v>
      </c>
      <c r="C462" t="s">
        <v>140</v>
      </c>
      <c r="D462" t="s">
        <v>573</v>
      </c>
      <c r="E462" t="s">
        <v>628</v>
      </c>
      <c r="F462" t="s">
        <v>658</v>
      </c>
      <c r="G462" t="s">
        <v>679</v>
      </c>
      <c r="H462">
        <v>155000</v>
      </c>
      <c r="I462">
        <v>-155000</v>
      </c>
      <c r="J462">
        <v>1091869</v>
      </c>
      <c r="M462" t="s">
        <v>697</v>
      </c>
      <c r="N462" s="1">
        <v>44287</v>
      </c>
    </row>
    <row r="463" spans="1:14" x14ac:dyDescent="0.2">
      <c r="A463" s="1">
        <v>44287</v>
      </c>
      <c r="B463">
        <v>2021</v>
      </c>
      <c r="C463" t="s">
        <v>138</v>
      </c>
      <c r="D463" t="s">
        <v>559</v>
      </c>
      <c r="E463" t="s">
        <v>615</v>
      </c>
      <c r="F463" t="s">
        <v>658</v>
      </c>
      <c r="G463" t="s">
        <v>679</v>
      </c>
      <c r="H463">
        <v>84000</v>
      </c>
      <c r="I463">
        <v>-84000</v>
      </c>
      <c r="J463">
        <v>1175869</v>
      </c>
      <c r="M463" t="s">
        <v>697</v>
      </c>
      <c r="N463" s="1">
        <v>44287</v>
      </c>
    </row>
    <row r="464" spans="1:14" x14ac:dyDescent="0.2">
      <c r="A464" s="1">
        <v>44287</v>
      </c>
      <c r="B464">
        <v>2021</v>
      </c>
      <c r="C464" t="s">
        <v>139</v>
      </c>
      <c r="D464" t="s">
        <v>559</v>
      </c>
      <c r="E464" t="s">
        <v>615</v>
      </c>
      <c r="F464" t="s">
        <v>662</v>
      </c>
      <c r="G464" t="s">
        <v>679</v>
      </c>
      <c r="H464">
        <v>21000</v>
      </c>
      <c r="I464">
        <v>-21000</v>
      </c>
      <c r="J464">
        <v>1175869</v>
      </c>
      <c r="M464" t="s">
        <v>697</v>
      </c>
      <c r="N464" s="1">
        <v>44287</v>
      </c>
    </row>
    <row r="465" spans="1:14" x14ac:dyDescent="0.2">
      <c r="A465" s="1">
        <v>44287</v>
      </c>
      <c r="B465">
        <v>2021</v>
      </c>
      <c r="C465" t="s">
        <v>140</v>
      </c>
      <c r="D465" t="s">
        <v>551</v>
      </c>
      <c r="E465" t="s">
        <v>615</v>
      </c>
      <c r="F465" t="s">
        <v>658</v>
      </c>
      <c r="G465" t="s">
        <v>679</v>
      </c>
      <c r="H465">
        <v>155000</v>
      </c>
      <c r="I465">
        <v>-155000</v>
      </c>
      <c r="J465">
        <v>1330869</v>
      </c>
      <c r="M465" t="s">
        <v>697</v>
      </c>
      <c r="N465" s="1">
        <v>44287</v>
      </c>
    </row>
    <row r="466" spans="1:14" x14ac:dyDescent="0.2">
      <c r="A466" s="1">
        <v>44287</v>
      </c>
      <c r="B466">
        <v>2021</v>
      </c>
      <c r="C466" t="s">
        <v>138</v>
      </c>
      <c r="D466" t="s">
        <v>560</v>
      </c>
      <c r="E466" t="s">
        <v>620</v>
      </c>
      <c r="F466" t="s">
        <v>658</v>
      </c>
      <c r="G466" t="s">
        <v>679</v>
      </c>
      <c r="H466">
        <v>84000</v>
      </c>
      <c r="I466">
        <v>-84000</v>
      </c>
      <c r="J466">
        <v>1414869</v>
      </c>
      <c r="M466" t="s">
        <v>697</v>
      </c>
      <c r="N466" s="1">
        <v>44287</v>
      </c>
    </row>
    <row r="467" spans="1:14" x14ac:dyDescent="0.2">
      <c r="A467" s="1">
        <v>44287</v>
      </c>
      <c r="B467">
        <v>2021</v>
      </c>
      <c r="C467" t="s">
        <v>139</v>
      </c>
      <c r="D467" t="s">
        <v>560</v>
      </c>
      <c r="E467" t="s">
        <v>620</v>
      </c>
      <c r="F467" t="s">
        <v>662</v>
      </c>
      <c r="G467" t="s">
        <v>679</v>
      </c>
      <c r="H467">
        <v>21000</v>
      </c>
      <c r="I467">
        <v>-21000</v>
      </c>
      <c r="J467">
        <v>1414869</v>
      </c>
      <c r="M467" t="s">
        <v>697</v>
      </c>
      <c r="N467" s="1">
        <v>44287</v>
      </c>
    </row>
    <row r="468" spans="1:14" x14ac:dyDescent="0.2">
      <c r="A468" s="1">
        <v>44287</v>
      </c>
      <c r="B468">
        <v>2021</v>
      </c>
      <c r="C468" t="s">
        <v>141</v>
      </c>
      <c r="D468" t="s">
        <v>552</v>
      </c>
      <c r="E468" t="s">
        <v>616</v>
      </c>
      <c r="F468" t="s">
        <v>658</v>
      </c>
      <c r="G468" t="s">
        <v>679</v>
      </c>
      <c r="H468">
        <v>63000</v>
      </c>
      <c r="I468">
        <v>-63000</v>
      </c>
      <c r="J468">
        <v>1477869</v>
      </c>
      <c r="M468" t="s">
        <v>697</v>
      </c>
      <c r="N468" s="1">
        <v>44287</v>
      </c>
    </row>
    <row r="469" spans="1:14" x14ac:dyDescent="0.2">
      <c r="A469" s="1">
        <v>44287</v>
      </c>
      <c r="B469">
        <v>2021</v>
      </c>
      <c r="C469" t="s">
        <v>142</v>
      </c>
      <c r="D469" t="s">
        <v>552</v>
      </c>
      <c r="E469" t="s">
        <v>616</v>
      </c>
      <c r="F469" t="s">
        <v>662</v>
      </c>
      <c r="G469" t="s">
        <v>679</v>
      </c>
      <c r="H469">
        <v>42000</v>
      </c>
      <c r="I469">
        <v>-42000</v>
      </c>
      <c r="J469">
        <v>1477869</v>
      </c>
      <c r="M469" t="s">
        <v>697</v>
      </c>
      <c r="N469" s="1">
        <v>44287</v>
      </c>
    </row>
    <row r="470" spans="1:14" x14ac:dyDescent="0.2">
      <c r="A470" s="1">
        <v>44287</v>
      </c>
      <c r="B470">
        <v>2021</v>
      </c>
      <c r="C470" t="s">
        <v>138</v>
      </c>
      <c r="D470" t="s">
        <v>561</v>
      </c>
      <c r="E470" t="s">
        <v>627</v>
      </c>
      <c r="F470" t="s">
        <v>658</v>
      </c>
      <c r="G470" t="s">
        <v>679</v>
      </c>
      <c r="H470">
        <v>84000</v>
      </c>
      <c r="I470">
        <v>-84000</v>
      </c>
      <c r="J470">
        <v>1561869</v>
      </c>
      <c r="M470" t="s">
        <v>697</v>
      </c>
      <c r="N470" s="1">
        <v>44287</v>
      </c>
    </row>
    <row r="471" spans="1:14" x14ac:dyDescent="0.2">
      <c r="A471" s="1">
        <v>44287</v>
      </c>
      <c r="B471">
        <v>2021</v>
      </c>
      <c r="C471" t="s">
        <v>139</v>
      </c>
      <c r="D471" t="s">
        <v>561</v>
      </c>
      <c r="E471" t="s">
        <v>627</v>
      </c>
      <c r="F471" t="s">
        <v>662</v>
      </c>
      <c r="G471" t="s">
        <v>679</v>
      </c>
      <c r="H471">
        <v>21000</v>
      </c>
      <c r="I471">
        <v>-21000</v>
      </c>
      <c r="J471">
        <v>1561869</v>
      </c>
      <c r="M471" t="s">
        <v>697</v>
      </c>
      <c r="N471" s="1">
        <v>44287</v>
      </c>
    </row>
    <row r="472" spans="1:14" x14ac:dyDescent="0.2">
      <c r="A472" s="1">
        <v>44287</v>
      </c>
      <c r="B472">
        <v>2021</v>
      </c>
      <c r="C472" t="s">
        <v>143</v>
      </c>
      <c r="D472" t="s">
        <v>563</v>
      </c>
      <c r="E472" t="s">
        <v>621</v>
      </c>
      <c r="F472" t="s">
        <v>658</v>
      </c>
      <c r="G472" t="s">
        <v>679</v>
      </c>
      <c r="H472">
        <v>105000</v>
      </c>
      <c r="I472">
        <v>-105000</v>
      </c>
      <c r="J472">
        <v>1666869</v>
      </c>
      <c r="M472" t="s">
        <v>697</v>
      </c>
      <c r="N472" s="1">
        <v>44287</v>
      </c>
    </row>
    <row r="473" spans="1:14" x14ac:dyDescent="0.2">
      <c r="A473" s="1">
        <v>44287</v>
      </c>
      <c r="B473">
        <v>2021</v>
      </c>
      <c r="C473" t="s">
        <v>138</v>
      </c>
      <c r="D473" t="s">
        <v>564</v>
      </c>
      <c r="E473" t="s">
        <v>596</v>
      </c>
      <c r="F473" t="s">
        <v>658</v>
      </c>
      <c r="G473" t="s">
        <v>679</v>
      </c>
      <c r="H473">
        <v>84000</v>
      </c>
      <c r="I473">
        <v>-84000</v>
      </c>
      <c r="J473">
        <v>1750869</v>
      </c>
      <c r="M473" t="s">
        <v>697</v>
      </c>
      <c r="N473" s="1">
        <v>44287</v>
      </c>
    </row>
    <row r="474" spans="1:14" x14ac:dyDescent="0.2">
      <c r="A474" s="1">
        <v>44287</v>
      </c>
      <c r="B474">
        <v>2021</v>
      </c>
      <c r="C474" t="s">
        <v>139</v>
      </c>
      <c r="D474" t="s">
        <v>564</v>
      </c>
      <c r="E474" t="s">
        <v>596</v>
      </c>
      <c r="F474" t="s">
        <v>662</v>
      </c>
      <c r="G474" t="s">
        <v>679</v>
      </c>
      <c r="H474">
        <v>21000</v>
      </c>
      <c r="I474">
        <v>-21000</v>
      </c>
      <c r="J474">
        <v>1750869</v>
      </c>
      <c r="M474" t="s">
        <v>697</v>
      </c>
      <c r="N474" s="1">
        <v>44287</v>
      </c>
    </row>
    <row r="475" spans="1:14" x14ac:dyDescent="0.2">
      <c r="A475" s="1">
        <v>44287</v>
      </c>
      <c r="B475">
        <v>2021</v>
      </c>
      <c r="C475" t="s">
        <v>140</v>
      </c>
      <c r="D475" t="s">
        <v>566</v>
      </c>
      <c r="E475" t="s">
        <v>623</v>
      </c>
      <c r="F475" t="s">
        <v>658</v>
      </c>
      <c r="G475" t="s">
        <v>679</v>
      </c>
      <c r="H475">
        <v>155000</v>
      </c>
      <c r="I475">
        <v>-155000</v>
      </c>
      <c r="J475">
        <v>1905869</v>
      </c>
      <c r="M475" t="s">
        <v>697</v>
      </c>
      <c r="N475" s="1">
        <v>44287</v>
      </c>
    </row>
    <row r="476" spans="1:14" x14ac:dyDescent="0.2">
      <c r="A476" s="1">
        <v>44287</v>
      </c>
      <c r="B476">
        <v>2021</v>
      </c>
      <c r="C476" t="s">
        <v>140</v>
      </c>
      <c r="D476" t="s">
        <v>567</v>
      </c>
      <c r="E476" t="s">
        <v>620</v>
      </c>
      <c r="F476" t="s">
        <v>658</v>
      </c>
      <c r="G476" t="s">
        <v>679</v>
      </c>
      <c r="H476">
        <v>155000</v>
      </c>
      <c r="I476">
        <v>-155000</v>
      </c>
      <c r="J476">
        <v>2060869</v>
      </c>
      <c r="M476" t="s">
        <v>697</v>
      </c>
      <c r="N476" s="1">
        <v>44287</v>
      </c>
    </row>
    <row r="477" spans="1:14" x14ac:dyDescent="0.2">
      <c r="A477" s="1">
        <v>44287</v>
      </c>
      <c r="B477">
        <v>2021</v>
      </c>
      <c r="C477" t="s">
        <v>143</v>
      </c>
      <c r="D477" t="s">
        <v>568</v>
      </c>
      <c r="E477" t="s">
        <v>624</v>
      </c>
      <c r="F477" t="s">
        <v>658</v>
      </c>
      <c r="G477" t="s">
        <v>679</v>
      </c>
      <c r="H477">
        <v>105000</v>
      </c>
      <c r="I477">
        <v>-105000</v>
      </c>
      <c r="J477">
        <v>2165869</v>
      </c>
      <c r="M477" t="s">
        <v>697</v>
      </c>
      <c r="N477" s="1">
        <v>44287</v>
      </c>
    </row>
    <row r="478" spans="1:14" x14ac:dyDescent="0.2">
      <c r="A478" s="1">
        <v>44287</v>
      </c>
      <c r="B478">
        <v>2021</v>
      </c>
      <c r="C478" t="s">
        <v>143</v>
      </c>
      <c r="D478" t="s">
        <v>554</v>
      </c>
      <c r="E478" t="s">
        <v>618</v>
      </c>
      <c r="F478" t="s">
        <v>658</v>
      </c>
      <c r="G478" t="s">
        <v>679</v>
      </c>
      <c r="H478">
        <v>105000</v>
      </c>
      <c r="I478">
        <v>-105000</v>
      </c>
      <c r="J478">
        <v>2270869</v>
      </c>
      <c r="M478" t="s">
        <v>697</v>
      </c>
      <c r="N478" s="1">
        <v>44287</v>
      </c>
    </row>
    <row r="479" spans="1:14" x14ac:dyDescent="0.2">
      <c r="A479" s="1">
        <v>44287</v>
      </c>
      <c r="B479">
        <v>2021</v>
      </c>
      <c r="C479" t="s">
        <v>140</v>
      </c>
      <c r="D479" t="s">
        <v>569</v>
      </c>
      <c r="E479" t="s">
        <v>596</v>
      </c>
      <c r="F479" t="s">
        <v>658</v>
      </c>
      <c r="G479" t="s">
        <v>679</v>
      </c>
      <c r="H479">
        <v>155000</v>
      </c>
      <c r="I479">
        <v>-155000</v>
      </c>
      <c r="J479">
        <v>2425869</v>
      </c>
      <c r="M479" t="s">
        <v>697</v>
      </c>
      <c r="N479" s="1">
        <v>44287</v>
      </c>
    </row>
    <row r="480" spans="1:14" x14ac:dyDescent="0.2">
      <c r="A480" s="1">
        <v>44287</v>
      </c>
      <c r="B480">
        <v>2021</v>
      </c>
      <c r="C480" t="s">
        <v>144</v>
      </c>
      <c r="D480" t="s">
        <v>571</v>
      </c>
      <c r="E480" t="s">
        <v>625</v>
      </c>
      <c r="F480" t="s">
        <v>658</v>
      </c>
      <c r="G480" t="s">
        <v>688</v>
      </c>
      <c r="H480">
        <v>25000</v>
      </c>
      <c r="I480">
        <v>-25000</v>
      </c>
      <c r="J480">
        <v>2450869</v>
      </c>
      <c r="M480" t="s">
        <v>697</v>
      </c>
      <c r="N480" s="1">
        <v>44287</v>
      </c>
    </row>
    <row r="481" spans="1:14" x14ac:dyDescent="0.2">
      <c r="A481" s="1">
        <v>44287</v>
      </c>
      <c r="B481">
        <v>2021</v>
      </c>
      <c r="C481" t="s">
        <v>144</v>
      </c>
      <c r="D481" t="s">
        <v>548</v>
      </c>
      <c r="E481" t="s">
        <v>612</v>
      </c>
      <c r="F481" t="s">
        <v>658</v>
      </c>
      <c r="G481" t="s">
        <v>688</v>
      </c>
      <c r="H481">
        <v>25000</v>
      </c>
      <c r="I481">
        <v>-25000</v>
      </c>
      <c r="J481">
        <v>2475869</v>
      </c>
      <c r="M481" t="s">
        <v>697</v>
      </c>
      <c r="N481" s="1">
        <v>44287</v>
      </c>
    </row>
    <row r="482" spans="1:14" x14ac:dyDescent="0.2">
      <c r="A482" s="1">
        <v>44287</v>
      </c>
      <c r="B482">
        <v>2021</v>
      </c>
      <c r="C482" t="s">
        <v>144</v>
      </c>
      <c r="D482" t="s">
        <v>558</v>
      </c>
      <c r="E482" t="s">
        <v>627</v>
      </c>
      <c r="F482" t="s">
        <v>658</v>
      </c>
      <c r="G482" t="s">
        <v>688</v>
      </c>
      <c r="H482">
        <v>25000</v>
      </c>
      <c r="I482">
        <v>-25000</v>
      </c>
      <c r="J482">
        <v>2500869</v>
      </c>
      <c r="M482" t="s">
        <v>697</v>
      </c>
      <c r="N482" s="1">
        <v>44287</v>
      </c>
    </row>
    <row r="483" spans="1:14" x14ac:dyDescent="0.2">
      <c r="A483" s="1">
        <v>44287</v>
      </c>
      <c r="B483">
        <v>2021</v>
      </c>
      <c r="C483" t="s">
        <v>144</v>
      </c>
      <c r="D483" t="s">
        <v>550</v>
      </c>
      <c r="E483" t="s">
        <v>614</v>
      </c>
      <c r="F483" t="s">
        <v>658</v>
      </c>
      <c r="G483" t="s">
        <v>688</v>
      </c>
      <c r="H483">
        <v>25000</v>
      </c>
      <c r="I483">
        <v>-25000</v>
      </c>
      <c r="J483">
        <v>2525869</v>
      </c>
      <c r="M483" t="s">
        <v>697</v>
      </c>
      <c r="N483" s="1">
        <v>44287</v>
      </c>
    </row>
    <row r="484" spans="1:14" x14ac:dyDescent="0.2">
      <c r="A484" s="1">
        <v>44287</v>
      </c>
      <c r="B484">
        <v>2021</v>
      </c>
      <c r="C484" t="s">
        <v>144</v>
      </c>
      <c r="D484" t="s">
        <v>573</v>
      </c>
      <c r="E484" t="s">
        <v>628</v>
      </c>
      <c r="F484" t="s">
        <v>658</v>
      </c>
      <c r="G484" t="s">
        <v>688</v>
      </c>
      <c r="H484">
        <v>25000</v>
      </c>
      <c r="I484">
        <v>-25000</v>
      </c>
      <c r="J484">
        <v>2550869</v>
      </c>
      <c r="M484" t="s">
        <v>697</v>
      </c>
      <c r="N484" s="1">
        <v>44287</v>
      </c>
    </row>
    <row r="485" spans="1:14" x14ac:dyDescent="0.2">
      <c r="A485" s="1">
        <v>44287</v>
      </c>
      <c r="B485">
        <v>2021</v>
      </c>
      <c r="C485" t="s">
        <v>144</v>
      </c>
      <c r="D485" t="s">
        <v>559</v>
      </c>
      <c r="E485" t="s">
        <v>615</v>
      </c>
      <c r="F485" t="s">
        <v>658</v>
      </c>
      <c r="G485" t="s">
        <v>688</v>
      </c>
      <c r="H485">
        <v>25000</v>
      </c>
      <c r="I485">
        <v>-25000</v>
      </c>
      <c r="J485">
        <v>2575869</v>
      </c>
      <c r="M485" t="s">
        <v>697</v>
      </c>
      <c r="N485" s="1">
        <v>44287</v>
      </c>
    </row>
    <row r="486" spans="1:14" x14ac:dyDescent="0.2">
      <c r="A486" s="1">
        <v>44287</v>
      </c>
      <c r="B486">
        <v>2021</v>
      </c>
      <c r="C486" t="s">
        <v>144</v>
      </c>
      <c r="D486" t="s">
        <v>551</v>
      </c>
      <c r="E486" t="s">
        <v>615</v>
      </c>
      <c r="F486" t="s">
        <v>658</v>
      </c>
      <c r="G486" t="s">
        <v>688</v>
      </c>
      <c r="H486">
        <v>25000</v>
      </c>
      <c r="I486">
        <v>-25000</v>
      </c>
      <c r="J486">
        <v>2600869</v>
      </c>
      <c r="M486" t="s">
        <v>697</v>
      </c>
      <c r="N486" s="1">
        <v>44287</v>
      </c>
    </row>
    <row r="487" spans="1:14" x14ac:dyDescent="0.2">
      <c r="A487" s="1">
        <v>44287</v>
      </c>
      <c r="B487">
        <v>2021</v>
      </c>
      <c r="C487" t="s">
        <v>144</v>
      </c>
      <c r="D487" t="s">
        <v>560</v>
      </c>
      <c r="E487" t="s">
        <v>620</v>
      </c>
      <c r="F487" t="s">
        <v>658</v>
      </c>
      <c r="G487" t="s">
        <v>688</v>
      </c>
      <c r="H487">
        <v>25000</v>
      </c>
      <c r="I487">
        <v>-25000</v>
      </c>
      <c r="J487">
        <v>2625869</v>
      </c>
      <c r="M487" t="s">
        <v>697</v>
      </c>
      <c r="N487" s="1">
        <v>44287</v>
      </c>
    </row>
    <row r="488" spans="1:14" x14ac:dyDescent="0.2">
      <c r="A488" s="1">
        <v>44287</v>
      </c>
      <c r="B488">
        <v>2021</v>
      </c>
      <c r="C488" t="s">
        <v>144</v>
      </c>
      <c r="D488" t="s">
        <v>552</v>
      </c>
      <c r="E488" t="s">
        <v>616</v>
      </c>
      <c r="F488" t="s">
        <v>658</v>
      </c>
      <c r="G488" t="s">
        <v>688</v>
      </c>
      <c r="H488">
        <v>25000</v>
      </c>
      <c r="I488">
        <v>-25000</v>
      </c>
      <c r="J488">
        <v>2650869</v>
      </c>
      <c r="M488" t="s">
        <v>697</v>
      </c>
      <c r="N488" s="1">
        <v>44287</v>
      </c>
    </row>
    <row r="489" spans="1:14" x14ac:dyDescent="0.2">
      <c r="A489" s="1">
        <v>44287</v>
      </c>
      <c r="B489">
        <v>2021</v>
      </c>
      <c r="C489" t="s">
        <v>144</v>
      </c>
      <c r="D489" t="s">
        <v>561</v>
      </c>
      <c r="E489" t="s">
        <v>627</v>
      </c>
      <c r="F489" t="s">
        <v>658</v>
      </c>
      <c r="G489" t="s">
        <v>688</v>
      </c>
      <c r="H489">
        <v>25000</v>
      </c>
      <c r="I489">
        <v>-25000</v>
      </c>
      <c r="J489">
        <v>2675869</v>
      </c>
      <c r="M489" t="s">
        <v>697</v>
      </c>
      <c r="N489" s="1">
        <v>44287</v>
      </c>
    </row>
    <row r="490" spans="1:14" x14ac:dyDescent="0.2">
      <c r="A490" s="1">
        <v>44287</v>
      </c>
      <c r="B490">
        <v>2021</v>
      </c>
      <c r="C490" t="s">
        <v>144</v>
      </c>
      <c r="D490" t="s">
        <v>562</v>
      </c>
      <c r="E490" t="s">
        <v>614</v>
      </c>
      <c r="F490" t="s">
        <v>658</v>
      </c>
      <c r="G490" t="s">
        <v>688</v>
      </c>
      <c r="H490">
        <v>25000</v>
      </c>
      <c r="I490">
        <v>-25000</v>
      </c>
      <c r="J490">
        <v>2700869</v>
      </c>
      <c r="M490" t="s">
        <v>697</v>
      </c>
      <c r="N490" s="1">
        <v>44287</v>
      </c>
    </row>
    <row r="491" spans="1:14" x14ac:dyDescent="0.2">
      <c r="A491" s="1">
        <v>44287</v>
      </c>
      <c r="B491">
        <v>2021</v>
      </c>
      <c r="C491" t="s">
        <v>144</v>
      </c>
      <c r="D491" t="s">
        <v>563</v>
      </c>
      <c r="E491" t="s">
        <v>621</v>
      </c>
      <c r="F491" t="s">
        <v>658</v>
      </c>
      <c r="G491" t="s">
        <v>688</v>
      </c>
      <c r="H491">
        <v>25000</v>
      </c>
      <c r="I491">
        <v>-25000</v>
      </c>
      <c r="J491">
        <v>2725869</v>
      </c>
      <c r="M491" t="s">
        <v>697</v>
      </c>
      <c r="N491" s="1">
        <v>44287</v>
      </c>
    </row>
    <row r="492" spans="1:14" x14ac:dyDescent="0.2">
      <c r="A492" s="1">
        <v>44287</v>
      </c>
      <c r="B492">
        <v>2021</v>
      </c>
      <c r="C492" t="s">
        <v>144</v>
      </c>
      <c r="D492" t="s">
        <v>564</v>
      </c>
      <c r="E492" t="s">
        <v>596</v>
      </c>
      <c r="F492" t="s">
        <v>658</v>
      </c>
      <c r="G492" t="s">
        <v>688</v>
      </c>
      <c r="H492">
        <v>25000</v>
      </c>
      <c r="I492">
        <v>-25000</v>
      </c>
      <c r="J492">
        <v>2750869</v>
      </c>
      <c r="M492" t="s">
        <v>697</v>
      </c>
      <c r="N492" s="1">
        <v>44287</v>
      </c>
    </row>
    <row r="493" spans="1:14" x14ac:dyDescent="0.2">
      <c r="A493" s="1">
        <v>44287</v>
      </c>
      <c r="B493">
        <v>2021</v>
      </c>
      <c r="C493" t="s">
        <v>144</v>
      </c>
      <c r="D493" t="s">
        <v>566</v>
      </c>
      <c r="E493" t="s">
        <v>623</v>
      </c>
      <c r="F493" t="s">
        <v>658</v>
      </c>
      <c r="G493" t="s">
        <v>688</v>
      </c>
      <c r="H493">
        <v>25000</v>
      </c>
      <c r="I493">
        <v>-25000</v>
      </c>
      <c r="J493">
        <v>2775869</v>
      </c>
      <c r="M493" t="s">
        <v>697</v>
      </c>
      <c r="N493" s="1">
        <v>44287</v>
      </c>
    </row>
    <row r="494" spans="1:14" x14ac:dyDescent="0.2">
      <c r="A494" s="1">
        <v>44287</v>
      </c>
      <c r="B494">
        <v>2021</v>
      </c>
      <c r="C494" t="s">
        <v>144</v>
      </c>
      <c r="D494" t="s">
        <v>567</v>
      </c>
      <c r="E494" t="s">
        <v>620</v>
      </c>
      <c r="F494" t="s">
        <v>658</v>
      </c>
      <c r="G494" t="s">
        <v>688</v>
      </c>
      <c r="H494">
        <v>25000</v>
      </c>
      <c r="I494">
        <v>-25000</v>
      </c>
      <c r="J494">
        <v>2800869</v>
      </c>
      <c r="M494" t="s">
        <v>697</v>
      </c>
      <c r="N494" s="1">
        <v>44287</v>
      </c>
    </row>
    <row r="495" spans="1:14" x14ac:dyDescent="0.2">
      <c r="A495" s="1">
        <v>44287</v>
      </c>
      <c r="B495">
        <v>2021</v>
      </c>
      <c r="C495" t="s">
        <v>144</v>
      </c>
      <c r="D495" t="s">
        <v>568</v>
      </c>
      <c r="E495" t="s">
        <v>624</v>
      </c>
      <c r="F495" t="s">
        <v>658</v>
      </c>
      <c r="G495" t="s">
        <v>688</v>
      </c>
      <c r="H495">
        <v>25000</v>
      </c>
      <c r="I495">
        <v>-25000</v>
      </c>
      <c r="J495">
        <v>2825869</v>
      </c>
      <c r="M495" t="s">
        <v>697</v>
      </c>
      <c r="N495" s="1">
        <v>44287</v>
      </c>
    </row>
    <row r="496" spans="1:14" x14ac:dyDescent="0.2">
      <c r="A496" s="1">
        <v>44287</v>
      </c>
      <c r="B496">
        <v>2021</v>
      </c>
      <c r="C496" t="s">
        <v>144</v>
      </c>
      <c r="D496" t="s">
        <v>554</v>
      </c>
      <c r="E496" t="s">
        <v>618</v>
      </c>
      <c r="F496" t="s">
        <v>658</v>
      </c>
      <c r="G496" t="s">
        <v>688</v>
      </c>
      <c r="H496">
        <v>25000</v>
      </c>
      <c r="I496">
        <v>-25000</v>
      </c>
      <c r="J496">
        <v>2850869</v>
      </c>
      <c r="M496" t="s">
        <v>697</v>
      </c>
      <c r="N496" s="1">
        <v>44287</v>
      </c>
    </row>
    <row r="497" spans="1:14" x14ac:dyDescent="0.2">
      <c r="A497" s="1">
        <v>44287</v>
      </c>
      <c r="B497">
        <v>2021</v>
      </c>
      <c r="C497" t="s">
        <v>144</v>
      </c>
      <c r="D497" t="s">
        <v>569</v>
      </c>
      <c r="E497" t="s">
        <v>596</v>
      </c>
      <c r="F497" t="s">
        <v>658</v>
      </c>
      <c r="G497" t="s">
        <v>688</v>
      </c>
      <c r="H497">
        <v>25000</v>
      </c>
      <c r="I497">
        <v>-25000</v>
      </c>
      <c r="J497">
        <v>2875869</v>
      </c>
      <c r="M497" t="s">
        <v>697</v>
      </c>
      <c r="N497" s="1">
        <v>44287</v>
      </c>
    </row>
    <row r="498" spans="1:14" x14ac:dyDescent="0.2">
      <c r="A498" s="1">
        <v>44287</v>
      </c>
      <c r="B498">
        <v>2021</v>
      </c>
      <c r="C498" t="s">
        <v>144</v>
      </c>
      <c r="D498" t="s">
        <v>555</v>
      </c>
      <c r="E498" t="s">
        <v>616</v>
      </c>
      <c r="F498" t="s">
        <v>658</v>
      </c>
      <c r="G498" t="s">
        <v>688</v>
      </c>
      <c r="H498">
        <v>25000</v>
      </c>
      <c r="I498">
        <v>-25000</v>
      </c>
      <c r="J498">
        <v>2900869</v>
      </c>
      <c r="M498" t="s">
        <v>697</v>
      </c>
      <c r="N498" s="1">
        <v>44287</v>
      </c>
    </row>
    <row r="499" spans="1:14" x14ac:dyDescent="0.2">
      <c r="A499" s="1">
        <v>44287</v>
      </c>
      <c r="B499">
        <v>2021</v>
      </c>
      <c r="C499" t="s">
        <v>144</v>
      </c>
      <c r="D499" t="s">
        <v>575</v>
      </c>
      <c r="E499" t="s">
        <v>616</v>
      </c>
      <c r="F499" t="s">
        <v>658</v>
      </c>
      <c r="G499" t="s">
        <v>688</v>
      </c>
      <c r="H499">
        <v>25000</v>
      </c>
      <c r="I499">
        <v>-25000</v>
      </c>
      <c r="J499">
        <v>2925869</v>
      </c>
      <c r="M499" t="s">
        <v>697</v>
      </c>
      <c r="N499" s="1">
        <v>44287</v>
      </c>
    </row>
    <row r="500" spans="1:14" x14ac:dyDescent="0.2">
      <c r="A500" s="1">
        <v>44287</v>
      </c>
      <c r="B500">
        <v>2021</v>
      </c>
      <c r="C500" t="s">
        <v>144</v>
      </c>
      <c r="D500" t="s">
        <v>576</v>
      </c>
      <c r="E500" t="s">
        <v>630</v>
      </c>
      <c r="F500" t="s">
        <v>658</v>
      </c>
      <c r="G500" t="s">
        <v>688</v>
      </c>
      <c r="H500">
        <v>100000</v>
      </c>
      <c r="I500">
        <v>-100000</v>
      </c>
      <c r="J500">
        <v>3025869</v>
      </c>
      <c r="M500" t="s">
        <v>697</v>
      </c>
      <c r="N500" s="1">
        <v>44287</v>
      </c>
    </row>
    <row r="501" spans="1:14" x14ac:dyDescent="0.2">
      <c r="A501" s="1">
        <v>44287</v>
      </c>
      <c r="B501">
        <v>2021</v>
      </c>
      <c r="C501" t="s">
        <v>144</v>
      </c>
      <c r="D501" t="s">
        <v>577</v>
      </c>
      <c r="E501" t="s">
        <v>631</v>
      </c>
      <c r="F501" t="s">
        <v>658</v>
      </c>
      <c r="G501" t="s">
        <v>688</v>
      </c>
      <c r="H501">
        <v>100000</v>
      </c>
      <c r="I501">
        <v>-100000</v>
      </c>
      <c r="J501">
        <v>3125869</v>
      </c>
      <c r="M501" t="s">
        <v>697</v>
      </c>
      <c r="N501" s="1">
        <v>44287</v>
      </c>
    </row>
    <row r="502" spans="1:14" x14ac:dyDescent="0.2">
      <c r="A502" s="1">
        <v>44292</v>
      </c>
      <c r="B502">
        <v>2021</v>
      </c>
      <c r="C502" t="s">
        <v>145</v>
      </c>
      <c r="E502" t="s">
        <v>611</v>
      </c>
      <c r="F502" t="s">
        <v>658</v>
      </c>
      <c r="G502" t="s">
        <v>691</v>
      </c>
      <c r="H502">
        <v>-90000</v>
      </c>
      <c r="I502">
        <v>90000</v>
      </c>
      <c r="J502">
        <v>3035869</v>
      </c>
      <c r="M502" t="s">
        <v>697</v>
      </c>
      <c r="N502" s="1">
        <v>44292</v>
      </c>
    </row>
    <row r="503" spans="1:14" x14ac:dyDescent="0.2">
      <c r="A503" s="1">
        <v>44300</v>
      </c>
      <c r="B503">
        <v>2021</v>
      </c>
      <c r="C503" t="s">
        <v>146</v>
      </c>
      <c r="E503" t="s">
        <v>611</v>
      </c>
      <c r="F503" t="s">
        <v>658</v>
      </c>
      <c r="G503" t="s">
        <v>686</v>
      </c>
      <c r="H503">
        <v>-100000</v>
      </c>
      <c r="I503">
        <v>100000</v>
      </c>
      <c r="J503">
        <v>2935869</v>
      </c>
      <c r="M503" t="s">
        <v>697</v>
      </c>
      <c r="N503" s="1">
        <v>44300</v>
      </c>
    </row>
    <row r="504" spans="1:14" x14ac:dyDescent="0.2">
      <c r="A504" s="1">
        <v>44300</v>
      </c>
      <c r="B504">
        <v>2021</v>
      </c>
      <c r="C504" t="s">
        <v>147</v>
      </c>
      <c r="E504" t="s">
        <v>611</v>
      </c>
      <c r="F504" t="s">
        <v>658</v>
      </c>
      <c r="G504" t="s">
        <v>686</v>
      </c>
      <c r="H504">
        <v>-150000</v>
      </c>
      <c r="I504">
        <v>150000</v>
      </c>
      <c r="J504">
        <v>2785869</v>
      </c>
      <c r="M504" t="s">
        <v>697</v>
      </c>
      <c r="N504" s="1">
        <v>44300</v>
      </c>
    </row>
    <row r="505" spans="1:14" x14ac:dyDescent="0.2">
      <c r="A505" s="1">
        <v>44306</v>
      </c>
      <c r="B505">
        <v>2021</v>
      </c>
      <c r="C505" t="s">
        <v>148</v>
      </c>
      <c r="D505" t="s">
        <v>566</v>
      </c>
      <c r="E505" t="s">
        <v>623</v>
      </c>
      <c r="F505" t="s">
        <v>658</v>
      </c>
      <c r="G505" t="s">
        <v>665</v>
      </c>
      <c r="H505">
        <v>75000</v>
      </c>
      <c r="I505">
        <v>-75000</v>
      </c>
      <c r="J505">
        <v>2860869</v>
      </c>
      <c r="M505" t="s">
        <v>697</v>
      </c>
      <c r="N505" s="1">
        <v>44306</v>
      </c>
    </row>
    <row r="506" spans="1:14" x14ac:dyDescent="0.2">
      <c r="A506" s="1">
        <v>44306</v>
      </c>
      <c r="B506">
        <v>2021</v>
      </c>
      <c r="C506" t="s">
        <v>148</v>
      </c>
      <c r="D506" t="s">
        <v>566</v>
      </c>
      <c r="E506" t="s">
        <v>623</v>
      </c>
      <c r="F506" t="s">
        <v>658</v>
      </c>
      <c r="G506" t="s">
        <v>665</v>
      </c>
      <c r="H506">
        <v>111000</v>
      </c>
      <c r="I506">
        <v>-111000</v>
      </c>
      <c r="J506">
        <v>2971869</v>
      </c>
      <c r="M506" t="s">
        <v>697</v>
      </c>
      <c r="N506" s="1">
        <v>44306</v>
      </c>
    </row>
    <row r="507" spans="1:14" x14ac:dyDescent="0.2">
      <c r="A507" s="1">
        <v>44306</v>
      </c>
      <c r="B507">
        <v>2021</v>
      </c>
      <c r="C507" t="s">
        <v>149</v>
      </c>
      <c r="D507" t="s">
        <v>566</v>
      </c>
      <c r="E507" t="s">
        <v>623</v>
      </c>
      <c r="F507" t="s">
        <v>658</v>
      </c>
      <c r="G507" t="s">
        <v>665</v>
      </c>
      <c r="H507">
        <v>41000</v>
      </c>
      <c r="I507">
        <v>-41000</v>
      </c>
      <c r="J507">
        <v>3012869</v>
      </c>
      <c r="M507" t="s">
        <v>697</v>
      </c>
      <c r="N507" s="1">
        <v>44306</v>
      </c>
    </row>
    <row r="508" spans="1:14" x14ac:dyDescent="0.2">
      <c r="A508" s="1">
        <v>44306</v>
      </c>
      <c r="B508">
        <v>2021</v>
      </c>
      <c r="C508" t="s">
        <v>150</v>
      </c>
      <c r="D508" t="s">
        <v>551</v>
      </c>
      <c r="E508" t="s">
        <v>615</v>
      </c>
      <c r="F508" t="s">
        <v>658</v>
      </c>
      <c r="G508" t="s">
        <v>665</v>
      </c>
      <c r="H508">
        <v>210000</v>
      </c>
      <c r="I508">
        <v>-210000</v>
      </c>
      <c r="J508">
        <v>3222869</v>
      </c>
      <c r="M508" t="s">
        <v>697</v>
      </c>
      <c r="N508" s="1">
        <v>44306</v>
      </c>
    </row>
    <row r="509" spans="1:14" x14ac:dyDescent="0.2">
      <c r="A509" s="1">
        <v>44306</v>
      </c>
      <c r="B509">
        <v>2021</v>
      </c>
      <c r="C509" t="s">
        <v>149</v>
      </c>
      <c r="D509" t="s">
        <v>551</v>
      </c>
      <c r="E509" t="s">
        <v>615</v>
      </c>
      <c r="F509" t="s">
        <v>658</v>
      </c>
      <c r="G509" t="s">
        <v>665</v>
      </c>
      <c r="H509">
        <v>52000</v>
      </c>
      <c r="I509">
        <v>-52000</v>
      </c>
      <c r="J509">
        <v>3274869</v>
      </c>
      <c r="M509" t="s">
        <v>697</v>
      </c>
      <c r="N509" s="1">
        <v>44306</v>
      </c>
    </row>
    <row r="510" spans="1:14" x14ac:dyDescent="0.2">
      <c r="A510" s="1">
        <v>44306</v>
      </c>
      <c r="B510">
        <v>2021</v>
      </c>
      <c r="C510" t="s">
        <v>150</v>
      </c>
      <c r="D510" t="s">
        <v>567</v>
      </c>
      <c r="E510" t="s">
        <v>620</v>
      </c>
      <c r="F510" t="s">
        <v>658</v>
      </c>
      <c r="G510" t="s">
        <v>665</v>
      </c>
      <c r="H510">
        <v>210000</v>
      </c>
      <c r="I510">
        <v>-210000</v>
      </c>
      <c r="J510">
        <v>3484869</v>
      </c>
      <c r="M510" t="s">
        <v>697</v>
      </c>
      <c r="N510" s="1">
        <v>44306</v>
      </c>
    </row>
    <row r="511" spans="1:14" x14ac:dyDescent="0.2">
      <c r="A511" s="1">
        <v>44306</v>
      </c>
      <c r="B511">
        <v>2021</v>
      </c>
      <c r="C511" t="s">
        <v>149</v>
      </c>
      <c r="D511" t="s">
        <v>567</v>
      </c>
      <c r="E511" t="s">
        <v>620</v>
      </c>
      <c r="F511" t="s">
        <v>658</v>
      </c>
      <c r="G511" t="s">
        <v>665</v>
      </c>
      <c r="H511">
        <v>52000</v>
      </c>
      <c r="I511">
        <v>-52000</v>
      </c>
      <c r="J511">
        <v>3536869</v>
      </c>
      <c r="M511" t="s">
        <v>697</v>
      </c>
      <c r="N511" s="1">
        <v>44306</v>
      </c>
    </row>
    <row r="512" spans="1:14" x14ac:dyDescent="0.2">
      <c r="A512" s="1">
        <v>44306</v>
      </c>
      <c r="B512">
        <v>2021</v>
      </c>
      <c r="C512" t="s">
        <v>150</v>
      </c>
      <c r="D512" t="s">
        <v>569</v>
      </c>
      <c r="E512" t="s">
        <v>596</v>
      </c>
      <c r="F512" t="s">
        <v>658</v>
      </c>
      <c r="G512" t="s">
        <v>665</v>
      </c>
      <c r="H512">
        <v>24000</v>
      </c>
      <c r="I512">
        <v>-24000</v>
      </c>
      <c r="J512">
        <v>3560869</v>
      </c>
      <c r="M512" t="s">
        <v>697</v>
      </c>
      <c r="N512" s="1">
        <v>44306</v>
      </c>
    </row>
    <row r="513" spans="1:14" x14ac:dyDescent="0.2">
      <c r="A513" s="1">
        <v>44306</v>
      </c>
      <c r="B513">
        <v>2021</v>
      </c>
      <c r="C513" t="s">
        <v>151</v>
      </c>
      <c r="D513" t="s">
        <v>569</v>
      </c>
      <c r="E513" t="s">
        <v>596</v>
      </c>
      <c r="F513" t="s">
        <v>658</v>
      </c>
      <c r="G513" t="s">
        <v>665</v>
      </c>
      <c r="H513">
        <v>109000</v>
      </c>
      <c r="I513">
        <v>-109000</v>
      </c>
      <c r="J513">
        <v>3669869</v>
      </c>
      <c r="M513" t="s">
        <v>697</v>
      </c>
      <c r="N513" s="1">
        <v>44306</v>
      </c>
    </row>
    <row r="514" spans="1:14" x14ac:dyDescent="0.2">
      <c r="A514" s="1">
        <v>44306</v>
      </c>
      <c r="B514">
        <v>2021</v>
      </c>
      <c r="C514" t="s">
        <v>151</v>
      </c>
      <c r="D514" t="s">
        <v>569</v>
      </c>
      <c r="E514" t="s">
        <v>596</v>
      </c>
      <c r="F514" t="s">
        <v>658</v>
      </c>
      <c r="G514" t="s">
        <v>665</v>
      </c>
      <c r="H514">
        <v>76000</v>
      </c>
      <c r="I514">
        <v>-76000</v>
      </c>
      <c r="J514">
        <v>3745869</v>
      </c>
      <c r="M514" t="s">
        <v>697</v>
      </c>
      <c r="N514" s="1">
        <v>44306</v>
      </c>
    </row>
    <row r="515" spans="1:14" x14ac:dyDescent="0.2">
      <c r="A515" s="1">
        <v>44306</v>
      </c>
      <c r="B515">
        <v>2021</v>
      </c>
      <c r="C515" t="s">
        <v>151</v>
      </c>
      <c r="D515" t="s">
        <v>569</v>
      </c>
      <c r="E515" t="s">
        <v>596</v>
      </c>
      <c r="F515" t="s">
        <v>658</v>
      </c>
      <c r="G515" t="s">
        <v>665</v>
      </c>
      <c r="H515">
        <v>40000</v>
      </c>
      <c r="I515">
        <v>-40000</v>
      </c>
      <c r="J515">
        <v>3785869</v>
      </c>
      <c r="M515" t="s">
        <v>697</v>
      </c>
      <c r="N515" s="1">
        <v>44306</v>
      </c>
    </row>
    <row r="516" spans="1:14" x14ac:dyDescent="0.2">
      <c r="A516" s="1">
        <v>44306</v>
      </c>
      <c r="B516">
        <v>2021</v>
      </c>
      <c r="C516" t="s">
        <v>148</v>
      </c>
      <c r="D516" t="s">
        <v>573</v>
      </c>
      <c r="E516" t="s">
        <v>628</v>
      </c>
      <c r="F516" t="s">
        <v>658</v>
      </c>
      <c r="G516" t="s">
        <v>665</v>
      </c>
      <c r="H516">
        <v>58300</v>
      </c>
      <c r="I516">
        <v>-58300</v>
      </c>
      <c r="J516">
        <v>3844169</v>
      </c>
      <c r="M516" t="s">
        <v>697</v>
      </c>
      <c r="N516" s="1">
        <v>44306</v>
      </c>
    </row>
    <row r="517" spans="1:14" x14ac:dyDescent="0.2">
      <c r="A517" s="1">
        <v>44306</v>
      </c>
      <c r="B517">
        <v>2021</v>
      </c>
      <c r="C517" t="s">
        <v>148</v>
      </c>
      <c r="D517" t="s">
        <v>573</v>
      </c>
      <c r="E517" t="s">
        <v>628</v>
      </c>
      <c r="F517" t="s">
        <v>658</v>
      </c>
      <c r="G517" t="s">
        <v>665</v>
      </c>
      <c r="H517">
        <v>116700</v>
      </c>
      <c r="I517">
        <v>-116700</v>
      </c>
      <c r="J517">
        <v>3960869</v>
      </c>
      <c r="M517" t="s">
        <v>697</v>
      </c>
      <c r="N517" s="1">
        <v>44306</v>
      </c>
    </row>
    <row r="518" spans="1:14" x14ac:dyDescent="0.2">
      <c r="A518" s="1">
        <v>44306</v>
      </c>
      <c r="B518">
        <v>2021</v>
      </c>
      <c r="C518" t="s">
        <v>149</v>
      </c>
      <c r="D518" t="s">
        <v>573</v>
      </c>
      <c r="E518" t="s">
        <v>628</v>
      </c>
      <c r="F518" t="s">
        <v>658</v>
      </c>
      <c r="G518" t="s">
        <v>665</v>
      </c>
      <c r="H518">
        <v>52000</v>
      </c>
      <c r="I518">
        <v>-52000</v>
      </c>
      <c r="J518">
        <v>4012869</v>
      </c>
      <c r="M518" t="s">
        <v>697</v>
      </c>
      <c r="N518" s="1">
        <v>44306</v>
      </c>
    </row>
    <row r="519" spans="1:14" x14ac:dyDescent="0.2">
      <c r="A519" s="1">
        <v>44306</v>
      </c>
      <c r="B519">
        <v>2021</v>
      </c>
      <c r="C519" t="s">
        <v>148</v>
      </c>
      <c r="D519" t="s">
        <v>558</v>
      </c>
      <c r="E519" t="s">
        <v>627</v>
      </c>
      <c r="F519" t="s">
        <v>658</v>
      </c>
      <c r="G519" t="s">
        <v>665</v>
      </c>
      <c r="H519">
        <v>175000</v>
      </c>
      <c r="I519">
        <v>-175000</v>
      </c>
      <c r="J519">
        <v>4187869</v>
      </c>
      <c r="M519" t="s">
        <v>697</v>
      </c>
      <c r="N519" s="1">
        <v>44306</v>
      </c>
    </row>
    <row r="520" spans="1:14" x14ac:dyDescent="0.2">
      <c r="A520" s="1">
        <v>44306</v>
      </c>
      <c r="B520">
        <v>2021</v>
      </c>
      <c r="C520" t="s">
        <v>149</v>
      </c>
      <c r="D520" t="s">
        <v>558</v>
      </c>
      <c r="E520" t="s">
        <v>627</v>
      </c>
      <c r="F520" t="s">
        <v>658</v>
      </c>
      <c r="G520" t="s">
        <v>665</v>
      </c>
      <c r="H520">
        <v>52000</v>
      </c>
      <c r="I520">
        <v>-52000</v>
      </c>
      <c r="J520">
        <v>4239869</v>
      </c>
      <c r="M520" t="s">
        <v>697</v>
      </c>
      <c r="N520" s="1">
        <v>44306</v>
      </c>
    </row>
    <row r="521" spans="1:14" x14ac:dyDescent="0.2">
      <c r="A521" s="1">
        <v>44306</v>
      </c>
      <c r="B521">
        <v>2021</v>
      </c>
      <c r="C521" t="s">
        <v>148</v>
      </c>
      <c r="D521" t="s">
        <v>554</v>
      </c>
      <c r="E521" t="s">
        <v>618</v>
      </c>
      <c r="F521" t="s">
        <v>658</v>
      </c>
      <c r="G521" t="s">
        <v>665</v>
      </c>
      <c r="H521">
        <v>195000</v>
      </c>
      <c r="I521">
        <v>-195000</v>
      </c>
      <c r="J521">
        <v>4434869</v>
      </c>
      <c r="M521" t="s">
        <v>697</v>
      </c>
      <c r="N521" s="1">
        <v>44306</v>
      </c>
    </row>
    <row r="522" spans="1:14" x14ac:dyDescent="0.2">
      <c r="A522" s="1">
        <v>44306</v>
      </c>
      <c r="B522">
        <v>2021</v>
      </c>
      <c r="C522" t="s">
        <v>148</v>
      </c>
      <c r="D522" t="s">
        <v>552</v>
      </c>
      <c r="E522" t="s">
        <v>616</v>
      </c>
      <c r="F522" t="s">
        <v>658</v>
      </c>
      <c r="G522" t="s">
        <v>665</v>
      </c>
      <c r="H522">
        <v>195000</v>
      </c>
      <c r="I522">
        <v>-195000</v>
      </c>
      <c r="J522">
        <v>4629869</v>
      </c>
      <c r="M522" t="s">
        <v>697</v>
      </c>
      <c r="N522" s="1">
        <v>44306</v>
      </c>
    </row>
    <row r="523" spans="1:14" x14ac:dyDescent="0.2">
      <c r="A523" s="1">
        <v>44307</v>
      </c>
      <c r="B523">
        <v>2021</v>
      </c>
      <c r="C523" t="s">
        <v>151</v>
      </c>
      <c r="D523" t="s">
        <v>552</v>
      </c>
      <c r="E523" t="s">
        <v>616</v>
      </c>
      <c r="F523" t="s">
        <v>658</v>
      </c>
      <c r="G523" t="s">
        <v>665</v>
      </c>
      <c r="H523">
        <v>94000</v>
      </c>
      <c r="I523">
        <v>-94000</v>
      </c>
      <c r="J523">
        <v>4723869</v>
      </c>
      <c r="M523" t="s">
        <v>697</v>
      </c>
      <c r="N523" s="1">
        <v>44307</v>
      </c>
    </row>
    <row r="524" spans="1:14" x14ac:dyDescent="0.2">
      <c r="A524" s="1">
        <v>44307</v>
      </c>
      <c r="B524">
        <v>2021</v>
      </c>
      <c r="C524" t="s">
        <v>133</v>
      </c>
      <c r="E524" t="s">
        <v>611</v>
      </c>
      <c r="F524" t="s">
        <v>658</v>
      </c>
      <c r="G524" t="s">
        <v>665</v>
      </c>
      <c r="H524">
        <v>-500000</v>
      </c>
      <c r="I524">
        <v>500000</v>
      </c>
      <c r="J524">
        <v>4223869</v>
      </c>
      <c r="M524" t="s">
        <v>697</v>
      </c>
      <c r="N524" s="1">
        <v>44307</v>
      </c>
    </row>
    <row r="525" spans="1:14" x14ac:dyDescent="0.2">
      <c r="A525" s="1">
        <v>44307</v>
      </c>
      <c r="B525">
        <v>2021</v>
      </c>
      <c r="C525" t="s">
        <v>152</v>
      </c>
      <c r="E525" t="s">
        <v>611</v>
      </c>
      <c r="F525" t="s">
        <v>658</v>
      </c>
      <c r="G525" t="s">
        <v>691</v>
      </c>
      <c r="H525">
        <v>-200000</v>
      </c>
      <c r="I525">
        <v>200000</v>
      </c>
      <c r="J525">
        <v>4023869</v>
      </c>
      <c r="M525" t="s">
        <v>697</v>
      </c>
      <c r="N525" s="1">
        <v>44307</v>
      </c>
    </row>
    <row r="526" spans="1:14" x14ac:dyDescent="0.2">
      <c r="A526" s="1">
        <v>44316</v>
      </c>
      <c r="B526">
        <v>2021</v>
      </c>
      <c r="C526" t="s">
        <v>44</v>
      </c>
      <c r="D526" t="s">
        <v>556</v>
      </c>
      <c r="E526" t="s">
        <v>556</v>
      </c>
      <c r="F526" t="s">
        <v>658</v>
      </c>
      <c r="G526" t="s">
        <v>683</v>
      </c>
      <c r="H526">
        <v>-400000</v>
      </c>
      <c r="I526">
        <v>400000</v>
      </c>
      <c r="J526">
        <v>3623869</v>
      </c>
      <c r="M526" t="s">
        <v>697</v>
      </c>
      <c r="N526" s="1">
        <v>44316</v>
      </c>
    </row>
    <row r="527" spans="1:14" x14ac:dyDescent="0.2">
      <c r="A527" s="1">
        <v>44316</v>
      </c>
      <c r="B527">
        <v>2021</v>
      </c>
      <c r="C527" t="s">
        <v>44</v>
      </c>
      <c r="D527" t="s">
        <v>570</v>
      </c>
      <c r="E527" t="s">
        <v>570</v>
      </c>
      <c r="F527" t="s">
        <v>658</v>
      </c>
      <c r="G527" t="s">
        <v>683</v>
      </c>
      <c r="H527">
        <v>-600000</v>
      </c>
      <c r="I527">
        <v>600000</v>
      </c>
      <c r="J527">
        <v>3023869</v>
      </c>
      <c r="M527" t="s">
        <v>697</v>
      </c>
      <c r="N527" s="1">
        <v>44316</v>
      </c>
    </row>
    <row r="528" spans="1:14" x14ac:dyDescent="0.2">
      <c r="A528" s="1">
        <v>44316</v>
      </c>
      <c r="B528">
        <v>2021</v>
      </c>
      <c r="C528" t="s">
        <v>44</v>
      </c>
      <c r="D528" t="s">
        <v>578</v>
      </c>
      <c r="E528" t="s">
        <v>578</v>
      </c>
      <c r="F528" t="s">
        <v>658</v>
      </c>
      <c r="G528" t="s">
        <v>683</v>
      </c>
      <c r="H528">
        <v>-900000</v>
      </c>
      <c r="I528">
        <v>900000</v>
      </c>
      <c r="J528">
        <v>2123869</v>
      </c>
      <c r="M528" t="s">
        <v>697</v>
      </c>
      <c r="N528" s="1">
        <v>44316</v>
      </c>
    </row>
    <row r="529" spans="1:14" x14ac:dyDescent="0.2">
      <c r="A529" s="1">
        <v>44316</v>
      </c>
      <c r="B529">
        <v>2021</v>
      </c>
      <c r="C529" t="s">
        <v>153</v>
      </c>
      <c r="E529" t="s">
        <v>611</v>
      </c>
      <c r="F529" t="s">
        <v>658</v>
      </c>
      <c r="G529" t="s">
        <v>685</v>
      </c>
      <c r="H529">
        <v>-100000</v>
      </c>
      <c r="I529">
        <v>100000</v>
      </c>
      <c r="J529">
        <v>2023869</v>
      </c>
      <c r="M529" t="s">
        <v>697</v>
      </c>
      <c r="N529" s="1">
        <v>44316</v>
      </c>
    </row>
    <row r="530" spans="1:14" x14ac:dyDescent="0.2">
      <c r="A530" s="1">
        <v>44316</v>
      </c>
      <c r="B530">
        <v>2021</v>
      </c>
      <c r="C530" t="s">
        <v>130</v>
      </c>
      <c r="E530" t="s">
        <v>611</v>
      </c>
      <c r="F530" t="s">
        <v>658</v>
      </c>
      <c r="G530" t="s">
        <v>239</v>
      </c>
      <c r="H530">
        <v>-8179</v>
      </c>
      <c r="I530">
        <v>8179</v>
      </c>
      <c r="J530">
        <v>2015690</v>
      </c>
      <c r="M530" t="s">
        <v>697</v>
      </c>
      <c r="N530" s="1">
        <v>44316</v>
      </c>
    </row>
    <row r="531" spans="1:14" x14ac:dyDescent="0.2">
      <c r="A531" s="1">
        <v>44316</v>
      </c>
      <c r="B531">
        <v>2021</v>
      </c>
      <c r="C531" t="s">
        <v>154</v>
      </c>
      <c r="E531" t="s">
        <v>611</v>
      </c>
      <c r="F531" t="s">
        <v>658</v>
      </c>
      <c r="G531" t="s">
        <v>239</v>
      </c>
      <c r="H531">
        <v>-2000</v>
      </c>
      <c r="I531">
        <v>2000</v>
      </c>
      <c r="J531">
        <v>2013690</v>
      </c>
      <c r="M531" t="s">
        <v>697</v>
      </c>
      <c r="N531" s="1">
        <v>44316</v>
      </c>
    </row>
    <row r="532" spans="1:14" x14ac:dyDescent="0.2">
      <c r="A532" s="1">
        <v>44317</v>
      </c>
      <c r="B532">
        <v>2021</v>
      </c>
      <c r="C532" t="s">
        <v>155</v>
      </c>
      <c r="D532" t="s">
        <v>550</v>
      </c>
      <c r="E532" t="s">
        <v>614</v>
      </c>
      <c r="F532" t="s">
        <v>662</v>
      </c>
      <c r="G532" t="s">
        <v>679</v>
      </c>
      <c r="H532">
        <v>155000</v>
      </c>
      <c r="I532">
        <v>-155000</v>
      </c>
      <c r="J532">
        <v>2013690</v>
      </c>
      <c r="M532" t="s">
        <v>697</v>
      </c>
      <c r="N532" s="1">
        <v>44317</v>
      </c>
    </row>
    <row r="533" spans="1:14" x14ac:dyDescent="0.2">
      <c r="A533" s="1">
        <v>44317</v>
      </c>
      <c r="B533">
        <v>2021</v>
      </c>
      <c r="C533" t="s">
        <v>155</v>
      </c>
      <c r="D533" t="s">
        <v>562</v>
      </c>
      <c r="E533" t="s">
        <v>614</v>
      </c>
      <c r="F533" t="s">
        <v>662</v>
      </c>
      <c r="G533" t="s">
        <v>679</v>
      </c>
      <c r="H533">
        <v>155000</v>
      </c>
      <c r="I533">
        <v>-155000</v>
      </c>
      <c r="J533">
        <v>2013690</v>
      </c>
      <c r="M533" t="s">
        <v>697</v>
      </c>
      <c r="N533" s="1">
        <v>44317</v>
      </c>
    </row>
    <row r="534" spans="1:14" x14ac:dyDescent="0.2">
      <c r="A534" s="1">
        <v>44317</v>
      </c>
      <c r="B534">
        <v>2021</v>
      </c>
      <c r="C534" t="s">
        <v>155</v>
      </c>
      <c r="D534" t="s">
        <v>555</v>
      </c>
      <c r="E534" t="s">
        <v>616</v>
      </c>
      <c r="F534" t="s">
        <v>662</v>
      </c>
      <c r="G534" t="s">
        <v>679</v>
      </c>
      <c r="H534">
        <v>155000</v>
      </c>
      <c r="I534">
        <v>-155000</v>
      </c>
      <c r="J534">
        <v>2013690</v>
      </c>
      <c r="M534" t="s">
        <v>697</v>
      </c>
      <c r="N534" s="1">
        <v>44317</v>
      </c>
    </row>
    <row r="535" spans="1:14" x14ac:dyDescent="0.2">
      <c r="A535" s="1">
        <v>44317</v>
      </c>
      <c r="B535">
        <v>2021</v>
      </c>
      <c r="C535" t="s">
        <v>156</v>
      </c>
      <c r="D535" t="s">
        <v>548</v>
      </c>
      <c r="E535" t="s">
        <v>612</v>
      </c>
      <c r="F535" t="s">
        <v>658</v>
      </c>
      <c r="G535" t="s">
        <v>679</v>
      </c>
      <c r="H535">
        <v>84000</v>
      </c>
      <c r="I535">
        <v>-84000</v>
      </c>
      <c r="J535">
        <v>2097690</v>
      </c>
      <c r="M535" t="s">
        <v>697</v>
      </c>
      <c r="N535" s="1">
        <v>44317</v>
      </c>
    </row>
    <row r="536" spans="1:14" x14ac:dyDescent="0.2">
      <c r="A536" s="1">
        <v>44317</v>
      </c>
      <c r="B536">
        <v>2021</v>
      </c>
      <c r="C536" t="s">
        <v>157</v>
      </c>
      <c r="D536" t="s">
        <v>548</v>
      </c>
      <c r="E536" t="s">
        <v>612</v>
      </c>
      <c r="F536" t="s">
        <v>662</v>
      </c>
      <c r="G536" t="s">
        <v>679</v>
      </c>
      <c r="H536">
        <v>21000</v>
      </c>
      <c r="I536">
        <v>-21000</v>
      </c>
      <c r="J536">
        <v>2097690</v>
      </c>
      <c r="M536" t="s">
        <v>697</v>
      </c>
      <c r="N536" s="1">
        <v>44317</v>
      </c>
    </row>
    <row r="537" spans="1:14" x14ac:dyDescent="0.2">
      <c r="A537" s="1">
        <v>44317</v>
      </c>
      <c r="B537">
        <v>2021</v>
      </c>
      <c r="C537" t="s">
        <v>158</v>
      </c>
      <c r="D537" t="s">
        <v>558</v>
      </c>
      <c r="E537" t="s">
        <v>627</v>
      </c>
      <c r="F537" t="s">
        <v>658</v>
      </c>
      <c r="G537" t="s">
        <v>679</v>
      </c>
      <c r="H537">
        <v>155000</v>
      </c>
      <c r="I537">
        <v>-155000</v>
      </c>
      <c r="J537">
        <v>2252690</v>
      </c>
      <c r="M537" t="s">
        <v>697</v>
      </c>
      <c r="N537" s="1">
        <v>44317</v>
      </c>
    </row>
    <row r="538" spans="1:14" x14ac:dyDescent="0.2">
      <c r="A538" s="1">
        <v>44317</v>
      </c>
      <c r="B538">
        <v>2021</v>
      </c>
      <c r="C538" t="s">
        <v>158</v>
      </c>
      <c r="D538" t="s">
        <v>573</v>
      </c>
      <c r="E538" t="s">
        <v>628</v>
      </c>
      <c r="F538" t="s">
        <v>658</v>
      </c>
      <c r="G538" t="s">
        <v>679</v>
      </c>
      <c r="H538">
        <v>155000</v>
      </c>
      <c r="I538">
        <v>-155000</v>
      </c>
      <c r="J538">
        <v>2407690</v>
      </c>
      <c r="M538" t="s">
        <v>697</v>
      </c>
      <c r="N538" s="1">
        <v>44317</v>
      </c>
    </row>
    <row r="539" spans="1:14" x14ac:dyDescent="0.2">
      <c r="A539" s="1">
        <v>44317</v>
      </c>
      <c r="B539">
        <v>2021</v>
      </c>
      <c r="C539" t="s">
        <v>156</v>
      </c>
      <c r="D539" t="s">
        <v>559</v>
      </c>
      <c r="E539" t="s">
        <v>615</v>
      </c>
      <c r="F539" t="s">
        <v>658</v>
      </c>
      <c r="G539" t="s">
        <v>679</v>
      </c>
      <c r="H539">
        <v>84000</v>
      </c>
      <c r="I539">
        <v>-84000</v>
      </c>
      <c r="J539">
        <v>2491690</v>
      </c>
      <c r="M539" t="s">
        <v>697</v>
      </c>
      <c r="N539" s="1">
        <v>44317</v>
      </c>
    </row>
    <row r="540" spans="1:14" x14ac:dyDescent="0.2">
      <c r="A540" s="1">
        <v>44317</v>
      </c>
      <c r="B540">
        <v>2021</v>
      </c>
      <c r="C540" t="s">
        <v>157</v>
      </c>
      <c r="D540" t="s">
        <v>559</v>
      </c>
      <c r="E540" t="s">
        <v>615</v>
      </c>
      <c r="F540" t="s">
        <v>662</v>
      </c>
      <c r="G540" t="s">
        <v>679</v>
      </c>
      <c r="H540">
        <v>21000</v>
      </c>
      <c r="I540">
        <v>-21000</v>
      </c>
      <c r="J540">
        <v>2491690</v>
      </c>
      <c r="M540" t="s">
        <v>697</v>
      </c>
      <c r="N540" s="1">
        <v>44317</v>
      </c>
    </row>
    <row r="541" spans="1:14" x14ac:dyDescent="0.2">
      <c r="A541" s="1">
        <v>44317</v>
      </c>
      <c r="B541">
        <v>2021</v>
      </c>
      <c r="C541" t="s">
        <v>158</v>
      </c>
      <c r="D541" t="s">
        <v>551</v>
      </c>
      <c r="E541" t="s">
        <v>615</v>
      </c>
      <c r="F541" t="s">
        <v>658</v>
      </c>
      <c r="G541" t="s">
        <v>679</v>
      </c>
      <c r="H541">
        <v>155000</v>
      </c>
      <c r="I541">
        <v>-155000</v>
      </c>
      <c r="J541">
        <v>2646690</v>
      </c>
      <c r="M541" t="s">
        <v>697</v>
      </c>
      <c r="N541" s="1">
        <v>44317</v>
      </c>
    </row>
    <row r="542" spans="1:14" x14ac:dyDescent="0.2">
      <c r="A542" s="1">
        <v>44317</v>
      </c>
      <c r="B542">
        <v>2021</v>
      </c>
      <c r="C542" t="s">
        <v>158</v>
      </c>
      <c r="D542" t="s">
        <v>579</v>
      </c>
      <c r="E542" t="s">
        <v>632</v>
      </c>
      <c r="F542" t="s">
        <v>658</v>
      </c>
      <c r="G542" t="s">
        <v>679</v>
      </c>
      <c r="H542">
        <v>155000</v>
      </c>
      <c r="I542">
        <v>-155000</v>
      </c>
      <c r="J542">
        <v>2801690</v>
      </c>
      <c r="M542" t="s">
        <v>697</v>
      </c>
      <c r="N542" s="1">
        <v>44317</v>
      </c>
    </row>
    <row r="543" spans="1:14" x14ac:dyDescent="0.2">
      <c r="A543" s="1">
        <v>44317</v>
      </c>
      <c r="B543">
        <v>2021</v>
      </c>
      <c r="C543" t="s">
        <v>156</v>
      </c>
      <c r="D543" t="s">
        <v>560</v>
      </c>
      <c r="E543" t="s">
        <v>620</v>
      </c>
      <c r="F543" t="s">
        <v>658</v>
      </c>
      <c r="G543" t="s">
        <v>679</v>
      </c>
      <c r="H543">
        <v>84000</v>
      </c>
      <c r="I543">
        <v>-84000</v>
      </c>
      <c r="J543">
        <v>2885690</v>
      </c>
      <c r="M543" t="s">
        <v>697</v>
      </c>
      <c r="N543" s="1">
        <v>44317</v>
      </c>
    </row>
    <row r="544" spans="1:14" x14ac:dyDescent="0.2">
      <c r="A544" s="1">
        <v>44317</v>
      </c>
      <c r="B544">
        <v>2021</v>
      </c>
      <c r="C544" t="s">
        <v>157</v>
      </c>
      <c r="D544" t="s">
        <v>560</v>
      </c>
      <c r="E544" t="s">
        <v>620</v>
      </c>
      <c r="F544" t="s">
        <v>662</v>
      </c>
      <c r="G544" t="s">
        <v>679</v>
      </c>
      <c r="H544">
        <v>21000</v>
      </c>
      <c r="I544">
        <v>-21000</v>
      </c>
      <c r="J544">
        <v>2885690</v>
      </c>
      <c r="M544" t="s">
        <v>697</v>
      </c>
      <c r="N544" s="1">
        <v>44317</v>
      </c>
    </row>
    <row r="545" spans="1:14" x14ac:dyDescent="0.2">
      <c r="A545" s="1">
        <v>44317</v>
      </c>
      <c r="B545">
        <v>2021</v>
      </c>
      <c r="C545" t="s">
        <v>156</v>
      </c>
      <c r="D545" t="s">
        <v>561</v>
      </c>
      <c r="E545" t="s">
        <v>627</v>
      </c>
      <c r="F545" t="s">
        <v>658</v>
      </c>
      <c r="G545" t="s">
        <v>679</v>
      </c>
      <c r="H545">
        <v>84000</v>
      </c>
      <c r="I545">
        <v>-84000</v>
      </c>
      <c r="J545">
        <v>2969690</v>
      </c>
      <c r="M545" t="s">
        <v>697</v>
      </c>
      <c r="N545" s="1">
        <v>44317</v>
      </c>
    </row>
    <row r="546" spans="1:14" x14ac:dyDescent="0.2">
      <c r="A546" s="1">
        <v>44317</v>
      </c>
      <c r="B546">
        <v>2021</v>
      </c>
      <c r="C546" t="s">
        <v>157</v>
      </c>
      <c r="D546" t="s">
        <v>561</v>
      </c>
      <c r="E546" t="s">
        <v>627</v>
      </c>
      <c r="F546" t="s">
        <v>662</v>
      </c>
      <c r="G546" t="s">
        <v>679</v>
      </c>
      <c r="H546">
        <v>21000</v>
      </c>
      <c r="I546">
        <v>-21000</v>
      </c>
      <c r="J546">
        <v>2969690</v>
      </c>
      <c r="M546" t="s">
        <v>697</v>
      </c>
      <c r="N546" s="1">
        <v>44317</v>
      </c>
    </row>
    <row r="547" spans="1:14" x14ac:dyDescent="0.2">
      <c r="A547" s="1">
        <v>44317</v>
      </c>
      <c r="B547">
        <v>2021</v>
      </c>
      <c r="C547" t="s">
        <v>159</v>
      </c>
      <c r="D547" t="s">
        <v>563</v>
      </c>
      <c r="E547" t="s">
        <v>621</v>
      </c>
      <c r="F547" t="s">
        <v>658</v>
      </c>
      <c r="G547" t="s">
        <v>679</v>
      </c>
      <c r="H547">
        <v>105000</v>
      </c>
      <c r="I547">
        <v>-105000</v>
      </c>
      <c r="J547">
        <v>3074690</v>
      </c>
      <c r="M547" t="s">
        <v>697</v>
      </c>
      <c r="N547" s="1">
        <v>44317</v>
      </c>
    </row>
    <row r="548" spans="1:14" x14ac:dyDescent="0.2">
      <c r="A548" s="1">
        <v>44317</v>
      </c>
      <c r="B548">
        <v>2021</v>
      </c>
      <c r="C548" t="s">
        <v>156</v>
      </c>
      <c r="D548" t="s">
        <v>564</v>
      </c>
      <c r="E548" t="s">
        <v>596</v>
      </c>
      <c r="F548" t="s">
        <v>658</v>
      </c>
      <c r="G548" t="s">
        <v>679</v>
      </c>
      <c r="H548">
        <v>84000</v>
      </c>
      <c r="I548">
        <v>-84000</v>
      </c>
      <c r="J548">
        <v>3158690</v>
      </c>
      <c r="M548" t="s">
        <v>697</v>
      </c>
      <c r="N548" s="1">
        <v>44317</v>
      </c>
    </row>
    <row r="549" spans="1:14" x14ac:dyDescent="0.2">
      <c r="A549" s="1">
        <v>44317</v>
      </c>
      <c r="B549">
        <v>2021</v>
      </c>
      <c r="C549" t="s">
        <v>157</v>
      </c>
      <c r="D549" t="s">
        <v>564</v>
      </c>
      <c r="E549" t="s">
        <v>596</v>
      </c>
      <c r="F549" t="s">
        <v>662</v>
      </c>
      <c r="G549" t="s">
        <v>679</v>
      </c>
      <c r="H549">
        <v>21000</v>
      </c>
      <c r="I549">
        <v>-21000</v>
      </c>
      <c r="J549">
        <v>3158690</v>
      </c>
      <c r="M549" t="s">
        <v>697</v>
      </c>
      <c r="N549" s="1">
        <v>44317</v>
      </c>
    </row>
    <row r="550" spans="1:14" x14ac:dyDescent="0.2">
      <c r="A550" s="1">
        <v>44317</v>
      </c>
      <c r="B550">
        <v>2021</v>
      </c>
      <c r="C550" t="s">
        <v>156</v>
      </c>
      <c r="D550" t="s">
        <v>580</v>
      </c>
      <c r="E550" t="s">
        <v>632</v>
      </c>
      <c r="F550" t="s">
        <v>658</v>
      </c>
      <c r="G550" t="s">
        <v>679</v>
      </c>
      <c r="H550">
        <v>84000</v>
      </c>
      <c r="I550">
        <v>-84000</v>
      </c>
      <c r="J550">
        <v>3242690</v>
      </c>
      <c r="M550" t="s">
        <v>697</v>
      </c>
      <c r="N550" s="1">
        <v>44317</v>
      </c>
    </row>
    <row r="551" spans="1:14" x14ac:dyDescent="0.2">
      <c r="A551" s="1">
        <v>44317</v>
      </c>
      <c r="B551">
        <v>2021</v>
      </c>
      <c r="C551" t="s">
        <v>157</v>
      </c>
      <c r="D551" t="s">
        <v>580</v>
      </c>
      <c r="E551" t="s">
        <v>632</v>
      </c>
      <c r="F551" t="s">
        <v>662</v>
      </c>
      <c r="G551" t="s">
        <v>679</v>
      </c>
      <c r="H551">
        <v>21000</v>
      </c>
      <c r="I551">
        <v>-21000</v>
      </c>
      <c r="J551">
        <v>3242690</v>
      </c>
      <c r="M551" t="s">
        <v>697</v>
      </c>
      <c r="N551" s="1">
        <v>44317</v>
      </c>
    </row>
    <row r="552" spans="1:14" x14ac:dyDescent="0.2">
      <c r="A552" s="1">
        <v>44317</v>
      </c>
      <c r="B552">
        <v>2021</v>
      </c>
      <c r="C552" t="s">
        <v>158</v>
      </c>
      <c r="D552" t="s">
        <v>566</v>
      </c>
      <c r="E552" t="s">
        <v>623</v>
      </c>
      <c r="F552" t="s">
        <v>658</v>
      </c>
      <c r="G552" t="s">
        <v>679</v>
      </c>
      <c r="H552">
        <v>155000</v>
      </c>
      <c r="I552">
        <v>-155000</v>
      </c>
      <c r="J552">
        <v>3397690</v>
      </c>
      <c r="M552" t="s">
        <v>697</v>
      </c>
      <c r="N552" s="1">
        <v>44317</v>
      </c>
    </row>
    <row r="553" spans="1:14" x14ac:dyDescent="0.2">
      <c r="A553" s="1">
        <v>44317</v>
      </c>
      <c r="B553">
        <v>2021</v>
      </c>
      <c r="C553" t="s">
        <v>158</v>
      </c>
      <c r="D553" t="s">
        <v>567</v>
      </c>
      <c r="E553" t="s">
        <v>620</v>
      </c>
      <c r="F553" t="s">
        <v>658</v>
      </c>
      <c r="G553" t="s">
        <v>679</v>
      </c>
      <c r="H553">
        <v>155000</v>
      </c>
      <c r="I553">
        <v>-155000</v>
      </c>
      <c r="J553">
        <v>3552690</v>
      </c>
      <c r="M553" t="s">
        <v>697</v>
      </c>
      <c r="N553" s="1">
        <v>44317</v>
      </c>
    </row>
    <row r="554" spans="1:14" x14ac:dyDescent="0.2">
      <c r="A554" s="1">
        <v>44317</v>
      </c>
      <c r="B554">
        <v>2021</v>
      </c>
      <c r="C554" t="s">
        <v>159</v>
      </c>
      <c r="D554" t="s">
        <v>568</v>
      </c>
      <c r="E554" t="s">
        <v>624</v>
      </c>
      <c r="F554" t="s">
        <v>658</v>
      </c>
      <c r="G554" t="s">
        <v>679</v>
      </c>
      <c r="H554">
        <v>105000</v>
      </c>
      <c r="I554">
        <v>-105000</v>
      </c>
      <c r="J554">
        <v>3657690</v>
      </c>
      <c r="M554" t="s">
        <v>697</v>
      </c>
      <c r="N554" s="1">
        <v>44317</v>
      </c>
    </row>
    <row r="555" spans="1:14" x14ac:dyDescent="0.2">
      <c r="A555" s="1">
        <v>44317</v>
      </c>
      <c r="B555">
        <v>2021</v>
      </c>
      <c r="C555" t="s">
        <v>159</v>
      </c>
      <c r="D555" t="s">
        <v>554</v>
      </c>
      <c r="E555" t="s">
        <v>618</v>
      </c>
      <c r="F555" t="s">
        <v>658</v>
      </c>
      <c r="G555" t="s">
        <v>679</v>
      </c>
      <c r="H555">
        <v>105000</v>
      </c>
      <c r="I555">
        <v>-105000</v>
      </c>
      <c r="J555">
        <v>3762690</v>
      </c>
      <c r="M555" t="s">
        <v>697</v>
      </c>
      <c r="N555" s="1">
        <v>44317</v>
      </c>
    </row>
    <row r="556" spans="1:14" x14ac:dyDescent="0.2">
      <c r="A556" s="1">
        <v>44317</v>
      </c>
      <c r="B556">
        <v>2021</v>
      </c>
      <c r="C556" t="s">
        <v>158</v>
      </c>
      <c r="D556" t="s">
        <v>569</v>
      </c>
      <c r="E556" t="s">
        <v>596</v>
      </c>
      <c r="F556" t="s">
        <v>658</v>
      </c>
      <c r="G556" t="s">
        <v>679</v>
      </c>
      <c r="H556">
        <v>155000</v>
      </c>
      <c r="I556">
        <v>-155000</v>
      </c>
      <c r="J556">
        <v>3917690</v>
      </c>
      <c r="M556" t="s">
        <v>697</v>
      </c>
      <c r="N556" s="1">
        <v>44317</v>
      </c>
    </row>
    <row r="557" spans="1:14" x14ac:dyDescent="0.2">
      <c r="A557" s="1">
        <v>44347</v>
      </c>
      <c r="B557">
        <v>2021</v>
      </c>
      <c r="C557" t="s">
        <v>47</v>
      </c>
      <c r="D557" t="s">
        <v>556</v>
      </c>
      <c r="E557" t="s">
        <v>556</v>
      </c>
      <c r="F557" t="s">
        <v>658</v>
      </c>
      <c r="G557" t="s">
        <v>683</v>
      </c>
      <c r="H557">
        <v>-300000</v>
      </c>
      <c r="I557">
        <v>300000</v>
      </c>
      <c r="J557">
        <v>3617690</v>
      </c>
      <c r="M557" t="s">
        <v>697</v>
      </c>
      <c r="N557" s="1">
        <v>44347</v>
      </c>
    </row>
    <row r="558" spans="1:14" x14ac:dyDescent="0.2">
      <c r="A558" s="1">
        <v>44347</v>
      </c>
      <c r="B558">
        <v>2021</v>
      </c>
      <c r="C558" t="s">
        <v>47</v>
      </c>
      <c r="D558" t="s">
        <v>570</v>
      </c>
      <c r="E558" t="s">
        <v>570</v>
      </c>
      <c r="F558" t="s">
        <v>658</v>
      </c>
      <c r="G558" t="s">
        <v>683</v>
      </c>
      <c r="H558">
        <v>-600000</v>
      </c>
      <c r="I558">
        <v>600000</v>
      </c>
      <c r="J558">
        <v>3017690</v>
      </c>
      <c r="M558" t="s">
        <v>697</v>
      </c>
      <c r="N558" s="1">
        <v>44347</v>
      </c>
    </row>
    <row r="559" spans="1:14" x14ac:dyDescent="0.2">
      <c r="A559" s="1">
        <v>44347</v>
      </c>
      <c r="B559">
        <v>2021</v>
      </c>
      <c r="C559" t="s">
        <v>47</v>
      </c>
      <c r="D559" t="s">
        <v>578</v>
      </c>
      <c r="E559" t="s">
        <v>578</v>
      </c>
      <c r="F559" t="s">
        <v>658</v>
      </c>
      <c r="G559" t="s">
        <v>683</v>
      </c>
      <c r="H559">
        <v>-400000</v>
      </c>
      <c r="I559">
        <v>400000</v>
      </c>
      <c r="J559">
        <v>2617690</v>
      </c>
      <c r="M559" t="s">
        <v>697</v>
      </c>
      <c r="N559" s="1">
        <v>44347</v>
      </c>
    </row>
    <row r="560" spans="1:14" x14ac:dyDescent="0.2">
      <c r="A560" s="1">
        <v>44348</v>
      </c>
      <c r="B560">
        <v>2021</v>
      </c>
      <c r="C560" t="s">
        <v>160</v>
      </c>
      <c r="D560" t="s">
        <v>550</v>
      </c>
      <c r="E560" t="s">
        <v>614</v>
      </c>
      <c r="F560" t="s">
        <v>662</v>
      </c>
      <c r="G560" t="s">
        <v>679</v>
      </c>
      <c r="H560">
        <v>155000</v>
      </c>
      <c r="I560">
        <v>-155000</v>
      </c>
      <c r="J560">
        <v>2617690</v>
      </c>
      <c r="M560" t="s">
        <v>697</v>
      </c>
      <c r="N560" s="1">
        <v>44348</v>
      </c>
    </row>
    <row r="561" spans="1:14" x14ac:dyDescent="0.2">
      <c r="A561" s="1">
        <v>44348</v>
      </c>
      <c r="B561">
        <v>2021</v>
      </c>
      <c r="C561" t="s">
        <v>160</v>
      </c>
      <c r="D561" t="s">
        <v>562</v>
      </c>
      <c r="E561" t="s">
        <v>614</v>
      </c>
      <c r="F561" t="s">
        <v>662</v>
      </c>
      <c r="G561" t="s">
        <v>679</v>
      </c>
      <c r="H561">
        <v>155000</v>
      </c>
      <c r="I561">
        <v>-155000</v>
      </c>
      <c r="J561">
        <v>2617690</v>
      </c>
      <c r="M561" t="s">
        <v>697</v>
      </c>
      <c r="N561" s="1">
        <v>44348</v>
      </c>
    </row>
    <row r="562" spans="1:14" x14ac:dyDescent="0.2">
      <c r="A562" s="1">
        <v>44348</v>
      </c>
      <c r="B562">
        <v>2021</v>
      </c>
      <c r="C562" t="s">
        <v>160</v>
      </c>
      <c r="D562" t="s">
        <v>555</v>
      </c>
      <c r="E562" t="s">
        <v>616</v>
      </c>
      <c r="F562" t="s">
        <v>662</v>
      </c>
      <c r="G562" t="s">
        <v>679</v>
      </c>
      <c r="H562">
        <v>155000</v>
      </c>
      <c r="I562">
        <v>-155000</v>
      </c>
      <c r="J562">
        <v>2617690</v>
      </c>
      <c r="M562" t="s">
        <v>697</v>
      </c>
      <c r="N562" s="1">
        <v>44348</v>
      </c>
    </row>
    <row r="563" spans="1:14" x14ac:dyDescent="0.2">
      <c r="A563" s="1">
        <v>44348</v>
      </c>
      <c r="B563">
        <v>2021</v>
      </c>
      <c r="C563" t="s">
        <v>161</v>
      </c>
      <c r="D563" t="s">
        <v>571</v>
      </c>
      <c r="E563" t="s">
        <v>625</v>
      </c>
      <c r="F563" t="s">
        <v>658</v>
      </c>
      <c r="G563" t="s">
        <v>679</v>
      </c>
      <c r="H563">
        <v>77500</v>
      </c>
      <c r="I563">
        <v>-77500</v>
      </c>
      <c r="J563">
        <v>2695190</v>
      </c>
      <c r="M563" t="s">
        <v>697</v>
      </c>
      <c r="N563" s="1">
        <v>44348</v>
      </c>
    </row>
    <row r="564" spans="1:14" x14ac:dyDescent="0.2">
      <c r="A564" s="1">
        <v>44348</v>
      </c>
      <c r="B564">
        <v>2021</v>
      </c>
      <c r="C564" t="s">
        <v>162</v>
      </c>
      <c r="D564" t="s">
        <v>571</v>
      </c>
      <c r="E564" t="s">
        <v>625</v>
      </c>
      <c r="F564" t="s">
        <v>666</v>
      </c>
      <c r="G564" t="s">
        <v>679</v>
      </c>
      <c r="H564">
        <v>77500</v>
      </c>
      <c r="I564">
        <v>-77500</v>
      </c>
      <c r="J564">
        <v>2695190</v>
      </c>
      <c r="M564" t="s">
        <v>697</v>
      </c>
      <c r="N564" s="1">
        <v>44348</v>
      </c>
    </row>
    <row r="565" spans="1:14" x14ac:dyDescent="0.2">
      <c r="A565" s="1">
        <v>44348</v>
      </c>
      <c r="B565">
        <v>2021</v>
      </c>
      <c r="C565" t="s">
        <v>163</v>
      </c>
      <c r="D565" t="s">
        <v>558</v>
      </c>
      <c r="E565" t="s">
        <v>627</v>
      </c>
      <c r="F565" t="s">
        <v>658</v>
      </c>
      <c r="G565" t="s">
        <v>679</v>
      </c>
      <c r="H565">
        <v>155000</v>
      </c>
      <c r="I565">
        <v>-155000</v>
      </c>
      <c r="J565">
        <v>2850190</v>
      </c>
      <c r="M565" t="s">
        <v>697</v>
      </c>
      <c r="N565" s="1">
        <v>44348</v>
      </c>
    </row>
    <row r="566" spans="1:14" x14ac:dyDescent="0.2">
      <c r="A566" s="1">
        <v>44348</v>
      </c>
      <c r="B566">
        <v>2021</v>
      </c>
      <c r="C566" t="s">
        <v>164</v>
      </c>
      <c r="D566" t="s">
        <v>559</v>
      </c>
      <c r="E566" t="s">
        <v>615</v>
      </c>
      <c r="F566" t="s">
        <v>658</v>
      </c>
      <c r="G566" t="s">
        <v>679</v>
      </c>
      <c r="H566">
        <v>84000</v>
      </c>
      <c r="I566">
        <v>-84000</v>
      </c>
      <c r="J566">
        <v>2934190</v>
      </c>
      <c r="M566" t="s">
        <v>697</v>
      </c>
      <c r="N566" s="1">
        <v>44348</v>
      </c>
    </row>
    <row r="567" spans="1:14" x14ac:dyDescent="0.2">
      <c r="A567" s="1">
        <v>44348</v>
      </c>
      <c r="B567">
        <v>2021</v>
      </c>
      <c r="C567" t="s">
        <v>165</v>
      </c>
      <c r="D567" t="s">
        <v>559</v>
      </c>
      <c r="E567" t="s">
        <v>615</v>
      </c>
      <c r="F567" t="s">
        <v>662</v>
      </c>
      <c r="G567" t="s">
        <v>679</v>
      </c>
      <c r="H567">
        <v>21000</v>
      </c>
      <c r="I567">
        <v>-21000</v>
      </c>
      <c r="J567">
        <v>2934190</v>
      </c>
      <c r="M567" t="s">
        <v>697</v>
      </c>
      <c r="N567" s="1">
        <v>44348</v>
      </c>
    </row>
    <row r="568" spans="1:14" x14ac:dyDescent="0.2">
      <c r="A568" s="1">
        <v>44348</v>
      </c>
      <c r="B568">
        <v>2021</v>
      </c>
      <c r="C568" t="s">
        <v>163</v>
      </c>
      <c r="D568" t="s">
        <v>551</v>
      </c>
      <c r="E568" t="s">
        <v>615</v>
      </c>
      <c r="F568" t="s">
        <v>658</v>
      </c>
      <c r="G568" t="s">
        <v>679</v>
      </c>
      <c r="H568">
        <v>155000</v>
      </c>
      <c r="I568">
        <v>-155000</v>
      </c>
      <c r="J568">
        <v>3089190</v>
      </c>
      <c r="M568" t="s">
        <v>697</v>
      </c>
      <c r="N568" s="1">
        <v>44348</v>
      </c>
    </row>
    <row r="569" spans="1:14" x14ac:dyDescent="0.2">
      <c r="A569" s="1">
        <v>44348</v>
      </c>
      <c r="B569">
        <v>2021</v>
      </c>
      <c r="C569" t="s">
        <v>163</v>
      </c>
      <c r="D569" t="s">
        <v>581</v>
      </c>
      <c r="E569" t="s">
        <v>630</v>
      </c>
      <c r="F569" t="s">
        <v>658</v>
      </c>
      <c r="G569" t="s">
        <v>679</v>
      </c>
      <c r="H569">
        <v>155000</v>
      </c>
      <c r="I569">
        <v>-155000</v>
      </c>
      <c r="J569">
        <v>3244190</v>
      </c>
      <c r="M569" t="s">
        <v>697</v>
      </c>
      <c r="N569" s="1">
        <v>44348</v>
      </c>
    </row>
    <row r="570" spans="1:14" x14ac:dyDescent="0.2">
      <c r="A570" s="1">
        <v>44348</v>
      </c>
      <c r="B570">
        <v>2021</v>
      </c>
      <c r="C570" t="s">
        <v>164</v>
      </c>
      <c r="D570" t="s">
        <v>560</v>
      </c>
      <c r="E570" t="s">
        <v>620</v>
      </c>
      <c r="F570" t="s">
        <v>658</v>
      </c>
      <c r="G570" t="s">
        <v>679</v>
      </c>
      <c r="H570">
        <v>84000</v>
      </c>
      <c r="I570">
        <v>-84000</v>
      </c>
      <c r="J570">
        <v>3328190</v>
      </c>
      <c r="M570" t="s">
        <v>697</v>
      </c>
      <c r="N570" s="1">
        <v>44348</v>
      </c>
    </row>
    <row r="571" spans="1:14" x14ac:dyDescent="0.2">
      <c r="A571" s="1">
        <v>44348</v>
      </c>
      <c r="B571">
        <v>2021</v>
      </c>
      <c r="C571" t="s">
        <v>165</v>
      </c>
      <c r="D571" t="s">
        <v>560</v>
      </c>
      <c r="E571" t="s">
        <v>620</v>
      </c>
      <c r="F571" t="s">
        <v>662</v>
      </c>
      <c r="G571" t="s">
        <v>679</v>
      </c>
      <c r="H571">
        <v>21000</v>
      </c>
      <c r="I571">
        <v>-21000</v>
      </c>
      <c r="J571">
        <v>3328190</v>
      </c>
      <c r="M571" t="s">
        <v>697</v>
      </c>
      <c r="N571" s="1">
        <v>44348</v>
      </c>
    </row>
    <row r="572" spans="1:14" x14ac:dyDescent="0.2">
      <c r="A572" s="1">
        <v>44348</v>
      </c>
      <c r="B572">
        <v>2021</v>
      </c>
      <c r="C572" t="s">
        <v>164</v>
      </c>
      <c r="D572" t="s">
        <v>561</v>
      </c>
      <c r="E572" t="s">
        <v>627</v>
      </c>
      <c r="F572" t="s">
        <v>658</v>
      </c>
      <c r="G572" t="s">
        <v>679</v>
      </c>
      <c r="H572">
        <v>84000</v>
      </c>
      <c r="I572">
        <v>-84000</v>
      </c>
      <c r="J572">
        <v>3412190</v>
      </c>
      <c r="M572" t="s">
        <v>697</v>
      </c>
      <c r="N572" s="1">
        <v>44348</v>
      </c>
    </row>
    <row r="573" spans="1:14" x14ac:dyDescent="0.2">
      <c r="A573" s="1">
        <v>44348</v>
      </c>
      <c r="B573">
        <v>2021</v>
      </c>
      <c r="C573" t="s">
        <v>165</v>
      </c>
      <c r="D573" t="s">
        <v>561</v>
      </c>
      <c r="E573" t="s">
        <v>627</v>
      </c>
      <c r="F573" t="s">
        <v>662</v>
      </c>
      <c r="G573" t="s">
        <v>679</v>
      </c>
      <c r="H573">
        <v>21000</v>
      </c>
      <c r="I573">
        <v>-21000</v>
      </c>
      <c r="J573">
        <v>3412190</v>
      </c>
      <c r="M573" t="s">
        <v>697</v>
      </c>
      <c r="N573" s="1">
        <v>44348</v>
      </c>
    </row>
    <row r="574" spans="1:14" x14ac:dyDescent="0.2">
      <c r="A574" s="1">
        <v>44348</v>
      </c>
      <c r="B574">
        <v>2021</v>
      </c>
      <c r="C574" t="s">
        <v>164</v>
      </c>
      <c r="D574" t="s">
        <v>564</v>
      </c>
      <c r="E574" t="s">
        <v>596</v>
      </c>
      <c r="F574" t="s">
        <v>658</v>
      </c>
      <c r="G574" t="s">
        <v>679</v>
      </c>
      <c r="H574">
        <v>84000</v>
      </c>
      <c r="I574">
        <v>-84000</v>
      </c>
      <c r="J574">
        <v>3496190</v>
      </c>
      <c r="M574" t="s">
        <v>697</v>
      </c>
      <c r="N574" s="1">
        <v>44348</v>
      </c>
    </row>
    <row r="575" spans="1:14" x14ac:dyDescent="0.2">
      <c r="A575" s="1">
        <v>44348</v>
      </c>
      <c r="B575">
        <v>2021</v>
      </c>
      <c r="C575" t="s">
        <v>165</v>
      </c>
      <c r="D575" t="s">
        <v>564</v>
      </c>
      <c r="E575" t="s">
        <v>596</v>
      </c>
      <c r="F575" t="s">
        <v>662</v>
      </c>
      <c r="G575" t="s">
        <v>679</v>
      </c>
      <c r="H575">
        <v>21000</v>
      </c>
      <c r="I575">
        <v>-21000</v>
      </c>
      <c r="J575">
        <v>3496190</v>
      </c>
      <c r="M575" t="s">
        <v>697</v>
      </c>
      <c r="N575" s="1">
        <v>44348</v>
      </c>
    </row>
    <row r="576" spans="1:14" x14ac:dyDescent="0.2">
      <c r="A576" s="1">
        <v>44348</v>
      </c>
      <c r="B576">
        <v>2021</v>
      </c>
      <c r="C576" t="s">
        <v>164</v>
      </c>
      <c r="D576" t="s">
        <v>580</v>
      </c>
      <c r="E576" t="s">
        <v>632</v>
      </c>
      <c r="F576" t="s">
        <v>658</v>
      </c>
      <c r="G576" t="s">
        <v>679</v>
      </c>
      <c r="H576">
        <v>84000</v>
      </c>
      <c r="I576">
        <v>-84000</v>
      </c>
      <c r="J576">
        <v>3580190</v>
      </c>
      <c r="M576" t="s">
        <v>697</v>
      </c>
      <c r="N576" s="1">
        <v>44348</v>
      </c>
    </row>
    <row r="577" spans="1:14" x14ac:dyDescent="0.2">
      <c r="A577" s="1">
        <v>44348</v>
      </c>
      <c r="B577">
        <v>2021</v>
      </c>
      <c r="C577" t="s">
        <v>165</v>
      </c>
      <c r="D577" t="s">
        <v>580</v>
      </c>
      <c r="E577" t="s">
        <v>632</v>
      </c>
      <c r="F577" t="s">
        <v>662</v>
      </c>
      <c r="G577" t="s">
        <v>679</v>
      </c>
      <c r="H577">
        <v>21000</v>
      </c>
      <c r="I577">
        <v>-21000</v>
      </c>
      <c r="J577">
        <v>3580190</v>
      </c>
      <c r="M577" t="s">
        <v>697</v>
      </c>
      <c r="N577" s="1">
        <v>44348</v>
      </c>
    </row>
    <row r="578" spans="1:14" x14ac:dyDescent="0.2">
      <c r="A578" s="1">
        <v>44348</v>
      </c>
      <c r="B578">
        <v>2021</v>
      </c>
      <c r="C578" t="s">
        <v>163</v>
      </c>
      <c r="D578" t="s">
        <v>566</v>
      </c>
      <c r="E578" t="s">
        <v>623</v>
      </c>
      <c r="F578" t="s">
        <v>658</v>
      </c>
      <c r="G578" t="s">
        <v>679</v>
      </c>
      <c r="H578">
        <v>155000</v>
      </c>
      <c r="I578">
        <v>-155000</v>
      </c>
      <c r="J578">
        <v>3735190</v>
      </c>
      <c r="M578" t="s">
        <v>697</v>
      </c>
      <c r="N578" s="1">
        <v>44348</v>
      </c>
    </row>
    <row r="579" spans="1:14" x14ac:dyDescent="0.2">
      <c r="A579" s="1">
        <v>44348</v>
      </c>
      <c r="B579">
        <v>2021</v>
      </c>
      <c r="C579" t="s">
        <v>163</v>
      </c>
      <c r="D579" t="s">
        <v>567</v>
      </c>
      <c r="E579" t="s">
        <v>620</v>
      </c>
      <c r="F579" t="s">
        <v>658</v>
      </c>
      <c r="G579" t="s">
        <v>679</v>
      </c>
      <c r="H579">
        <v>155000</v>
      </c>
      <c r="I579">
        <v>-155000</v>
      </c>
      <c r="J579">
        <v>3890190</v>
      </c>
      <c r="M579" t="s">
        <v>697</v>
      </c>
      <c r="N579" s="1">
        <v>44348</v>
      </c>
    </row>
    <row r="580" spans="1:14" x14ac:dyDescent="0.2">
      <c r="A580" s="1">
        <v>44348</v>
      </c>
      <c r="B580">
        <v>2021</v>
      </c>
      <c r="C580" t="s">
        <v>166</v>
      </c>
      <c r="D580" t="s">
        <v>568</v>
      </c>
      <c r="E580" t="s">
        <v>624</v>
      </c>
      <c r="F580" t="s">
        <v>658</v>
      </c>
      <c r="G580" t="s">
        <v>679</v>
      </c>
      <c r="H580">
        <v>105000</v>
      </c>
      <c r="I580">
        <v>-105000</v>
      </c>
      <c r="J580">
        <v>3995190</v>
      </c>
      <c r="M580" t="s">
        <v>697</v>
      </c>
      <c r="N580" s="1">
        <v>44348</v>
      </c>
    </row>
    <row r="581" spans="1:14" x14ac:dyDescent="0.2">
      <c r="A581" s="1">
        <v>44348</v>
      </c>
      <c r="B581">
        <v>2021</v>
      </c>
      <c r="C581" t="s">
        <v>166</v>
      </c>
      <c r="D581" t="s">
        <v>554</v>
      </c>
      <c r="E581" t="s">
        <v>618</v>
      </c>
      <c r="F581" t="s">
        <v>658</v>
      </c>
      <c r="G581" t="s">
        <v>679</v>
      </c>
      <c r="H581">
        <v>105000</v>
      </c>
      <c r="I581">
        <v>-105000</v>
      </c>
      <c r="J581">
        <v>4100190</v>
      </c>
      <c r="M581" t="s">
        <v>697</v>
      </c>
      <c r="N581" s="1">
        <v>44348</v>
      </c>
    </row>
    <row r="582" spans="1:14" x14ac:dyDescent="0.2">
      <c r="A582" s="1">
        <v>44348</v>
      </c>
      <c r="B582">
        <v>2021</v>
      </c>
      <c r="C582" t="s">
        <v>163</v>
      </c>
      <c r="D582" t="s">
        <v>569</v>
      </c>
      <c r="E582" t="s">
        <v>596</v>
      </c>
      <c r="F582" t="s">
        <v>658</v>
      </c>
      <c r="G582" t="s">
        <v>679</v>
      </c>
      <c r="H582">
        <v>155000</v>
      </c>
      <c r="I582">
        <v>-155000</v>
      </c>
      <c r="J582">
        <v>4255190</v>
      </c>
      <c r="M582" t="s">
        <v>697</v>
      </c>
      <c r="N582" s="1">
        <v>44348</v>
      </c>
    </row>
    <row r="583" spans="1:14" x14ac:dyDescent="0.2">
      <c r="A583" s="1">
        <v>44348</v>
      </c>
      <c r="B583">
        <v>2021</v>
      </c>
      <c r="C583" t="s">
        <v>167</v>
      </c>
      <c r="D583" t="s">
        <v>571</v>
      </c>
      <c r="E583" t="s">
        <v>625</v>
      </c>
      <c r="F583" t="s">
        <v>658</v>
      </c>
      <c r="G583" t="s">
        <v>688</v>
      </c>
      <c r="H583">
        <v>25000</v>
      </c>
      <c r="I583">
        <v>-25000</v>
      </c>
      <c r="J583">
        <v>4280190</v>
      </c>
      <c r="M583" t="s">
        <v>697</v>
      </c>
      <c r="N583" s="1">
        <v>44348</v>
      </c>
    </row>
    <row r="584" spans="1:14" x14ac:dyDescent="0.2">
      <c r="A584" s="1">
        <v>44348</v>
      </c>
      <c r="B584">
        <v>2021</v>
      </c>
      <c r="C584" t="s">
        <v>167</v>
      </c>
      <c r="D584" t="s">
        <v>558</v>
      </c>
      <c r="E584" t="s">
        <v>627</v>
      </c>
      <c r="F584" t="s">
        <v>658</v>
      </c>
      <c r="G584" t="s">
        <v>688</v>
      </c>
      <c r="H584">
        <v>25000</v>
      </c>
      <c r="I584">
        <v>-25000</v>
      </c>
      <c r="J584">
        <v>4305190</v>
      </c>
      <c r="M584" t="s">
        <v>697</v>
      </c>
      <c r="N584" s="1">
        <v>44348</v>
      </c>
    </row>
    <row r="585" spans="1:14" x14ac:dyDescent="0.2">
      <c r="A585" s="1">
        <v>44348</v>
      </c>
      <c r="B585">
        <v>2021</v>
      </c>
      <c r="C585" t="s">
        <v>167</v>
      </c>
      <c r="D585" t="s">
        <v>559</v>
      </c>
      <c r="E585" t="s">
        <v>615</v>
      </c>
      <c r="F585" t="s">
        <v>658</v>
      </c>
      <c r="G585" t="s">
        <v>688</v>
      </c>
      <c r="H585">
        <v>25000</v>
      </c>
      <c r="I585">
        <v>-25000</v>
      </c>
      <c r="J585">
        <v>4330190</v>
      </c>
      <c r="M585" t="s">
        <v>697</v>
      </c>
      <c r="N585" s="1">
        <v>44348</v>
      </c>
    </row>
    <row r="586" spans="1:14" x14ac:dyDescent="0.2">
      <c r="A586" s="1">
        <v>44348</v>
      </c>
      <c r="B586">
        <v>2021</v>
      </c>
      <c r="C586" t="s">
        <v>167</v>
      </c>
      <c r="D586" t="s">
        <v>551</v>
      </c>
      <c r="E586" t="s">
        <v>615</v>
      </c>
      <c r="F586" t="s">
        <v>658</v>
      </c>
      <c r="G586" t="s">
        <v>688</v>
      </c>
      <c r="H586">
        <v>25000</v>
      </c>
      <c r="I586">
        <v>-25000</v>
      </c>
      <c r="J586">
        <v>4355190</v>
      </c>
      <c r="M586" t="s">
        <v>697</v>
      </c>
      <c r="N586" s="1">
        <v>44348</v>
      </c>
    </row>
    <row r="587" spans="1:14" x14ac:dyDescent="0.2">
      <c r="A587" s="1">
        <v>44348</v>
      </c>
      <c r="B587">
        <v>2021</v>
      </c>
      <c r="C587" t="s">
        <v>167</v>
      </c>
      <c r="D587" t="s">
        <v>579</v>
      </c>
      <c r="E587" t="s">
        <v>632</v>
      </c>
      <c r="F587" t="s">
        <v>658</v>
      </c>
      <c r="G587" t="s">
        <v>688</v>
      </c>
      <c r="H587">
        <v>25000</v>
      </c>
      <c r="I587">
        <v>-25000</v>
      </c>
      <c r="J587">
        <v>4380190</v>
      </c>
      <c r="M587" t="s">
        <v>697</v>
      </c>
      <c r="N587" s="1">
        <v>44348</v>
      </c>
    </row>
    <row r="588" spans="1:14" x14ac:dyDescent="0.2">
      <c r="A588" s="1">
        <v>44348</v>
      </c>
      <c r="B588">
        <v>2021</v>
      </c>
      <c r="C588" t="s">
        <v>167</v>
      </c>
      <c r="D588" t="s">
        <v>560</v>
      </c>
      <c r="E588" t="s">
        <v>620</v>
      </c>
      <c r="F588" t="s">
        <v>658</v>
      </c>
      <c r="G588" t="s">
        <v>688</v>
      </c>
      <c r="H588">
        <v>25000</v>
      </c>
      <c r="I588">
        <v>-25000</v>
      </c>
      <c r="J588">
        <v>4405190</v>
      </c>
      <c r="M588" t="s">
        <v>697</v>
      </c>
      <c r="N588" s="1">
        <v>44348</v>
      </c>
    </row>
    <row r="589" spans="1:14" x14ac:dyDescent="0.2">
      <c r="A589" s="1">
        <v>44348</v>
      </c>
      <c r="B589">
        <v>2021</v>
      </c>
      <c r="C589" t="s">
        <v>167</v>
      </c>
      <c r="D589" t="s">
        <v>561</v>
      </c>
      <c r="E589" t="s">
        <v>627</v>
      </c>
      <c r="F589" t="s">
        <v>658</v>
      </c>
      <c r="G589" t="s">
        <v>688</v>
      </c>
      <c r="H589">
        <v>25000</v>
      </c>
      <c r="I589">
        <v>-25000</v>
      </c>
      <c r="J589">
        <v>4430190</v>
      </c>
      <c r="M589" t="s">
        <v>697</v>
      </c>
      <c r="N589" s="1">
        <v>44348</v>
      </c>
    </row>
    <row r="590" spans="1:14" x14ac:dyDescent="0.2">
      <c r="A590" s="1">
        <v>44348</v>
      </c>
      <c r="B590">
        <v>2021</v>
      </c>
      <c r="C590" t="s">
        <v>167</v>
      </c>
      <c r="D590" t="s">
        <v>564</v>
      </c>
      <c r="E590" t="s">
        <v>596</v>
      </c>
      <c r="F590" t="s">
        <v>658</v>
      </c>
      <c r="G590" t="s">
        <v>688</v>
      </c>
      <c r="H590">
        <v>25000</v>
      </c>
      <c r="I590">
        <v>-25000</v>
      </c>
      <c r="J590">
        <v>4455190</v>
      </c>
      <c r="M590" t="s">
        <v>697</v>
      </c>
      <c r="N590" s="1">
        <v>44348</v>
      </c>
    </row>
    <row r="591" spans="1:14" x14ac:dyDescent="0.2">
      <c r="A591" s="1">
        <v>44348</v>
      </c>
      <c r="B591">
        <v>2021</v>
      </c>
      <c r="C591" t="s">
        <v>167</v>
      </c>
      <c r="D591" t="s">
        <v>580</v>
      </c>
      <c r="E591" t="s">
        <v>632</v>
      </c>
      <c r="F591" t="s">
        <v>658</v>
      </c>
      <c r="G591" t="s">
        <v>688</v>
      </c>
      <c r="H591">
        <v>25000</v>
      </c>
      <c r="I591">
        <v>-25000</v>
      </c>
      <c r="J591">
        <v>4480190</v>
      </c>
      <c r="M591" t="s">
        <v>697</v>
      </c>
      <c r="N591" s="1">
        <v>44348</v>
      </c>
    </row>
    <row r="592" spans="1:14" x14ac:dyDescent="0.2">
      <c r="A592" s="1">
        <v>44348</v>
      </c>
      <c r="B592">
        <v>2021</v>
      </c>
      <c r="C592" t="s">
        <v>167</v>
      </c>
      <c r="D592" t="s">
        <v>566</v>
      </c>
      <c r="E592" t="s">
        <v>623</v>
      </c>
      <c r="F592" t="s">
        <v>658</v>
      </c>
      <c r="G592" t="s">
        <v>688</v>
      </c>
      <c r="H592">
        <v>25000</v>
      </c>
      <c r="I592">
        <v>-25000</v>
      </c>
      <c r="J592">
        <v>4505190</v>
      </c>
      <c r="M592" t="s">
        <v>697</v>
      </c>
      <c r="N592" s="1">
        <v>44348</v>
      </c>
    </row>
    <row r="593" spans="1:14" x14ac:dyDescent="0.2">
      <c r="A593" s="1">
        <v>44348</v>
      </c>
      <c r="B593">
        <v>2021</v>
      </c>
      <c r="C593" t="s">
        <v>167</v>
      </c>
      <c r="D593" t="s">
        <v>567</v>
      </c>
      <c r="E593" t="s">
        <v>620</v>
      </c>
      <c r="F593" t="s">
        <v>658</v>
      </c>
      <c r="G593" t="s">
        <v>688</v>
      </c>
      <c r="H593">
        <v>25000</v>
      </c>
      <c r="I593">
        <v>-25000</v>
      </c>
      <c r="J593">
        <v>4530190</v>
      </c>
      <c r="M593" t="s">
        <v>697</v>
      </c>
      <c r="N593" s="1">
        <v>44348</v>
      </c>
    </row>
    <row r="594" spans="1:14" x14ac:dyDescent="0.2">
      <c r="A594" s="1">
        <v>44348</v>
      </c>
      <c r="B594">
        <v>2021</v>
      </c>
      <c r="C594" t="s">
        <v>167</v>
      </c>
      <c r="D594" t="s">
        <v>568</v>
      </c>
      <c r="E594" t="s">
        <v>624</v>
      </c>
      <c r="F594" t="s">
        <v>658</v>
      </c>
      <c r="G594" t="s">
        <v>688</v>
      </c>
      <c r="H594">
        <v>25000</v>
      </c>
      <c r="I594">
        <v>-25000</v>
      </c>
      <c r="J594">
        <v>4555190</v>
      </c>
      <c r="M594" t="s">
        <v>697</v>
      </c>
      <c r="N594" s="1">
        <v>44348</v>
      </c>
    </row>
    <row r="595" spans="1:14" x14ac:dyDescent="0.2">
      <c r="A595" s="1">
        <v>44348</v>
      </c>
      <c r="B595">
        <v>2021</v>
      </c>
      <c r="C595" t="s">
        <v>167</v>
      </c>
      <c r="D595" t="s">
        <v>554</v>
      </c>
      <c r="E595" t="s">
        <v>618</v>
      </c>
      <c r="F595" t="s">
        <v>658</v>
      </c>
      <c r="G595" t="s">
        <v>688</v>
      </c>
      <c r="H595">
        <v>25000</v>
      </c>
      <c r="I595">
        <v>-25000</v>
      </c>
      <c r="J595">
        <v>4580190</v>
      </c>
      <c r="M595" t="s">
        <v>697</v>
      </c>
      <c r="N595" s="1">
        <v>44348</v>
      </c>
    </row>
    <row r="596" spans="1:14" x14ac:dyDescent="0.2">
      <c r="A596" s="1">
        <v>44348</v>
      </c>
      <c r="B596">
        <v>2021</v>
      </c>
      <c r="C596" t="s">
        <v>167</v>
      </c>
      <c r="D596" t="s">
        <v>569</v>
      </c>
      <c r="E596" t="s">
        <v>596</v>
      </c>
      <c r="F596" t="s">
        <v>658</v>
      </c>
      <c r="G596" t="s">
        <v>688</v>
      </c>
      <c r="H596">
        <v>25000</v>
      </c>
      <c r="I596">
        <v>-25000</v>
      </c>
      <c r="J596">
        <v>4605190</v>
      </c>
      <c r="M596" t="s">
        <v>697</v>
      </c>
      <c r="N596" s="1">
        <v>44348</v>
      </c>
    </row>
    <row r="597" spans="1:14" x14ac:dyDescent="0.2">
      <c r="A597" s="1">
        <v>44348</v>
      </c>
      <c r="B597">
        <v>2021</v>
      </c>
      <c r="C597" t="s">
        <v>167</v>
      </c>
      <c r="D597" t="s">
        <v>576</v>
      </c>
      <c r="E597" t="s">
        <v>630</v>
      </c>
      <c r="F597" t="s">
        <v>658</v>
      </c>
      <c r="G597" t="s">
        <v>688</v>
      </c>
      <c r="H597">
        <v>80000</v>
      </c>
      <c r="I597">
        <v>-80000</v>
      </c>
      <c r="J597">
        <v>4685190</v>
      </c>
      <c r="M597" t="s">
        <v>697</v>
      </c>
      <c r="N597" s="1">
        <v>44348</v>
      </c>
    </row>
    <row r="598" spans="1:14" x14ac:dyDescent="0.2">
      <c r="A598" s="1">
        <v>44348</v>
      </c>
      <c r="B598">
        <v>2021</v>
      </c>
      <c r="C598" t="s">
        <v>167</v>
      </c>
      <c r="D598" t="s">
        <v>577</v>
      </c>
      <c r="E598" t="s">
        <v>631</v>
      </c>
      <c r="F598" t="s">
        <v>658</v>
      </c>
      <c r="G598" t="s">
        <v>688</v>
      </c>
      <c r="H598">
        <v>80000</v>
      </c>
      <c r="I598">
        <v>-80000</v>
      </c>
      <c r="J598">
        <v>4765190</v>
      </c>
      <c r="M598" t="s">
        <v>697</v>
      </c>
      <c r="N598" s="1">
        <v>44348</v>
      </c>
    </row>
    <row r="599" spans="1:14" x14ac:dyDescent="0.2">
      <c r="A599" s="1">
        <v>44348</v>
      </c>
      <c r="B599">
        <v>2021</v>
      </c>
      <c r="C599" t="s">
        <v>167</v>
      </c>
      <c r="D599" t="s">
        <v>582</v>
      </c>
      <c r="F599" t="s">
        <v>658</v>
      </c>
      <c r="G599" t="s">
        <v>688</v>
      </c>
      <c r="H599">
        <v>80000</v>
      </c>
      <c r="I599">
        <v>-80000</v>
      </c>
      <c r="J599">
        <v>4845190</v>
      </c>
      <c r="M599" t="s">
        <v>697</v>
      </c>
      <c r="N599" s="1">
        <v>44348</v>
      </c>
    </row>
    <row r="600" spans="1:14" x14ac:dyDescent="0.2">
      <c r="A600" s="1">
        <v>44367</v>
      </c>
      <c r="B600">
        <v>2021</v>
      </c>
      <c r="C600" t="s">
        <v>151</v>
      </c>
      <c r="D600" t="s">
        <v>562</v>
      </c>
      <c r="E600" t="s">
        <v>614</v>
      </c>
      <c r="F600" t="s">
        <v>658</v>
      </c>
      <c r="G600" t="s">
        <v>665</v>
      </c>
      <c r="H600">
        <v>94000</v>
      </c>
      <c r="I600">
        <v>-94000</v>
      </c>
      <c r="J600">
        <v>4939190</v>
      </c>
      <c r="M600" t="s">
        <v>697</v>
      </c>
      <c r="N600" s="1">
        <v>44367</v>
      </c>
    </row>
    <row r="601" spans="1:14" x14ac:dyDescent="0.2">
      <c r="A601" s="1">
        <v>44367</v>
      </c>
      <c r="B601">
        <v>2021</v>
      </c>
      <c r="C601" t="s">
        <v>151</v>
      </c>
      <c r="D601" t="s">
        <v>554</v>
      </c>
      <c r="E601" t="s">
        <v>618</v>
      </c>
      <c r="F601" t="s">
        <v>658</v>
      </c>
      <c r="G601" t="s">
        <v>665</v>
      </c>
      <c r="H601">
        <v>94000</v>
      </c>
      <c r="I601">
        <v>-94000</v>
      </c>
      <c r="J601">
        <v>5033190</v>
      </c>
      <c r="M601" t="s">
        <v>697</v>
      </c>
      <c r="N601" s="1">
        <v>44367</v>
      </c>
    </row>
    <row r="602" spans="1:14" x14ac:dyDescent="0.2">
      <c r="A602" s="1">
        <v>44370</v>
      </c>
      <c r="B602">
        <v>2021</v>
      </c>
      <c r="C602" t="s">
        <v>132</v>
      </c>
      <c r="E602" t="s">
        <v>611</v>
      </c>
      <c r="F602" t="s">
        <v>658</v>
      </c>
      <c r="G602" t="s">
        <v>665</v>
      </c>
      <c r="H602">
        <v>-1022000</v>
      </c>
      <c r="I602">
        <v>1022000</v>
      </c>
      <c r="J602">
        <v>4011190</v>
      </c>
      <c r="M602" t="s">
        <v>697</v>
      </c>
      <c r="N602" s="1">
        <v>44370</v>
      </c>
    </row>
    <row r="603" spans="1:14" x14ac:dyDescent="0.2">
      <c r="A603" s="1">
        <v>44377</v>
      </c>
      <c r="B603">
        <v>2021</v>
      </c>
      <c r="C603" t="s">
        <v>50</v>
      </c>
      <c r="D603" t="s">
        <v>556</v>
      </c>
      <c r="E603" t="s">
        <v>556</v>
      </c>
      <c r="F603" t="s">
        <v>658</v>
      </c>
      <c r="G603" t="s">
        <v>683</v>
      </c>
      <c r="H603">
        <v>-400000</v>
      </c>
      <c r="I603">
        <v>400000</v>
      </c>
      <c r="J603">
        <v>3611190</v>
      </c>
      <c r="M603" t="s">
        <v>697</v>
      </c>
      <c r="N603" s="1">
        <v>44377</v>
      </c>
    </row>
    <row r="604" spans="1:14" x14ac:dyDescent="0.2">
      <c r="A604" s="1">
        <v>44377</v>
      </c>
      <c r="B604">
        <v>2021</v>
      </c>
      <c r="C604" t="s">
        <v>50</v>
      </c>
      <c r="D604" t="s">
        <v>570</v>
      </c>
      <c r="E604" t="s">
        <v>570</v>
      </c>
      <c r="F604" t="s">
        <v>658</v>
      </c>
      <c r="G604" t="s">
        <v>683</v>
      </c>
      <c r="H604">
        <v>-600000</v>
      </c>
      <c r="I604">
        <v>600000</v>
      </c>
      <c r="J604">
        <v>3011190</v>
      </c>
      <c r="M604" t="s">
        <v>697</v>
      </c>
      <c r="N604" s="1">
        <v>44377</v>
      </c>
    </row>
    <row r="605" spans="1:14" x14ac:dyDescent="0.2">
      <c r="A605" s="1">
        <v>44377</v>
      </c>
      <c r="B605">
        <v>2021</v>
      </c>
      <c r="C605" t="s">
        <v>50</v>
      </c>
      <c r="D605" t="s">
        <v>578</v>
      </c>
      <c r="E605" t="s">
        <v>578</v>
      </c>
      <c r="F605" t="s">
        <v>658</v>
      </c>
      <c r="G605" t="s">
        <v>683</v>
      </c>
      <c r="H605">
        <v>-900000</v>
      </c>
      <c r="I605">
        <v>900000</v>
      </c>
      <c r="J605">
        <v>2111190</v>
      </c>
      <c r="M605" t="s">
        <v>697</v>
      </c>
      <c r="N605" s="1">
        <v>44377</v>
      </c>
    </row>
    <row r="606" spans="1:14" x14ac:dyDescent="0.2">
      <c r="A606" s="1">
        <v>44377</v>
      </c>
      <c r="B606">
        <v>2021</v>
      </c>
      <c r="C606" t="s">
        <v>133</v>
      </c>
      <c r="E606" t="s">
        <v>611</v>
      </c>
      <c r="F606" t="s">
        <v>658</v>
      </c>
      <c r="G606" t="s">
        <v>665</v>
      </c>
      <c r="H606">
        <v>-400000</v>
      </c>
      <c r="I606">
        <v>400000</v>
      </c>
      <c r="J606">
        <v>1711190</v>
      </c>
      <c r="M606" t="s">
        <v>697</v>
      </c>
      <c r="N606" s="1">
        <v>44377</v>
      </c>
    </row>
    <row r="607" spans="1:14" x14ac:dyDescent="0.2">
      <c r="A607" s="1">
        <v>44377</v>
      </c>
      <c r="B607">
        <v>2021</v>
      </c>
      <c r="C607" t="s">
        <v>168</v>
      </c>
      <c r="E607" t="s">
        <v>611</v>
      </c>
      <c r="F607" t="s">
        <v>658</v>
      </c>
      <c r="G607" t="s">
        <v>691</v>
      </c>
      <c r="H607">
        <v>-712000</v>
      </c>
      <c r="I607">
        <v>712000</v>
      </c>
      <c r="J607">
        <v>999190</v>
      </c>
      <c r="M607" t="s">
        <v>697</v>
      </c>
      <c r="N607" s="1">
        <v>44377</v>
      </c>
    </row>
    <row r="608" spans="1:14" x14ac:dyDescent="0.2">
      <c r="A608" s="1">
        <v>44377</v>
      </c>
      <c r="B608">
        <v>2021</v>
      </c>
      <c r="C608" t="s">
        <v>169</v>
      </c>
      <c r="D608" t="s">
        <v>569</v>
      </c>
      <c r="E608" t="s">
        <v>596</v>
      </c>
      <c r="F608" t="s">
        <v>658</v>
      </c>
      <c r="G608" t="s">
        <v>379</v>
      </c>
      <c r="H608">
        <v>113000</v>
      </c>
      <c r="I608">
        <v>-113000</v>
      </c>
      <c r="J608">
        <v>1112190</v>
      </c>
      <c r="M608" t="s">
        <v>697</v>
      </c>
      <c r="N608" s="1">
        <v>44377</v>
      </c>
    </row>
    <row r="609" spans="1:14" x14ac:dyDescent="0.2">
      <c r="A609" s="1">
        <v>44377</v>
      </c>
      <c r="B609">
        <v>2021</v>
      </c>
      <c r="C609" t="s">
        <v>169</v>
      </c>
      <c r="D609" t="s">
        <v>573</v>
      </c>
      <c r="E609" t="s">
        <v>628</v>
      </c>
      <c r="F609" t="s">
        <v>658</v>
      </c>
      <c r="G609" t="s">
        <v>379</v>
      </c>
      <c r="H609">
        <v>74000</v>
      </c>
      <c r="I609">
        <v>-74000</v>
      </c>
      <c r="J609">
        <v>1186190</v>
      </c>
      <c r="M609" t="s">
        <v>697</v>
      </c>
      <c r="N609" s="1">
        <v>44377</v>
      </c>
    </row>
    <row r="610" spans="1:14" x14ac:dyDescent="0.2">
      <c r="A610" s="1">
        <v>44377</v>
      </c>
      <c r="B610">
        <v>2021</v>
      </c>
      <c r="C610" t="s">
        <v>169</v>
      </c>
      <c r="D610" t="s">
        <v>551</v>
      </c>
      <c r="E610" t="s">
        <v>615</v>
      </c>
      <c r="F610" t="s">
        <v>658</v>
      </c>
      <c r="G610" t="s">
        <v>379</v>
      </c>
      <c r="H610">
        <v>113000</v>
      </c>
      <c r="I610">
        <v>-113000</v>
      </c>
      <c r="J610">
        <v>1299190</v>
      </c>
      <c r="M610" t="s">
        <v>697</v>
      </c>
      <c r="N610" s="1">
        <v>44377</v>
      </c>
    </row>
    <row r="611" spans="1:14" x14ac:dyDescent="0.2">
      <c r="A611" s="1">
        <v>44377</v>
      </c>
      <c r="B611">
        <v>2021</v>
      </c>
      <c r="C611" t="s">
        <v>169</v>
      </c>
      <c r="D611" t="s">
        <v>566</v>
      </c>
      <c r="E611" t="s">
        <v>623</v>
      </c>
      <c r="F611" t="s">
        <v>658</v>
      </c>
      <c r="G611" t="s">
        <v>379</v>
      </c>
      <c r="H611">
        <v>74000</v>
      </c>
      <c r="I611">
        <v>-74000</v>
      </c>
      <c r="J611">
        <v>1373190</v>
      </c>
      <c r="M611" t="s">
        <v>697</v>
      </c>
      <c r="N611" s="1">
        <v>44377</v>
      </c>
    </row>
    <row r="612" spans="1:14" x14ac:dyDescent="0.2">
      <c r="A612" s="1">
        <v>44377</v>
      </c>
      <c r="B612">
        <v>2021</v>
      </c>
      <c r="C612" t="s">
        <v>169</v>
      </c>
      <c r="D612" t="s">
        <v>567</v>
      </c>
      <c r="E612" t="s">
        <v>620</v>
      </c>
      <c r="F612" t="s">
        <v>658</v>
      </c>
      <c r="G612" t="s">
        <v>379</v>
      </c>
      <c r="H612">
        <v>113000</v>
      </c>
      <c r="I612">
        <v>-113000</v>
      </c>
      <c r="J612">
        <v>1486190</v>
      </c>
      <c r="M612" t="s">
        <v>697</v>
      </c>
      <c r="N612" s="1">
        <v>44377</v>
      </c>
    </row>
    <row r="613" spans="1:14" x14ac:dyDescent="0.2">
      <c r="A613" s="1">
        <v>44377</v>
      </c>
      <c r="B613">
        <v>2021</v>
      </c>
      <c r="C613" t="s">
        <v>169</v>
      </c>
      <c r="D613" t="s">
        <v>558</v>
      </c>
      <c r="E613" t="s">
        <v>627</v>
      </c>
      <c r="F613" t="s">
        <v>658</v>
      </c>
      <c r="G613" t="s">
        <v>379</v>
      </c>
      <c r="H613">
        <v>74000</v>
      </c>
      <c r="I613">
        <v>-74000</v>
      </c>
      <c r="J613">
        <v>1560190</v>
      </c>
      <c r="M613" t="s">
        <v>697</v>
      </c>
      <c r="N613" s="1">
        <v>44377</v>
      </c>
    </row>
    <row r="614" spans="1:14" x14ac:dyDescent="0.2">
      <c r="A614" s="1">
        <v>44377</v>
      </c>
      <c r="B614">
        <v>2021</v>
      </c>
      <c r="C614" t="s">
        <v>149</v>
      </c>
      <c r="D614" t="s">
        <v>558</v>
      </c>
      <c r="E614" t="s">
        <v>627</v>
      </c>
      <c r="F614" t="s">
        <v>658</v>
      </c>
      <c r="G614" t="s">
        <v>665</v>
      </c>
      <c r="H614">
        <v>52000</v>
      </c>
      <c r="I614">
        <v>-52000</v>
      </c>
      <c r="J614">
        <v>1612190</v>
      </c>
      <c r="M614" t="s">
        <v>697</v>
      </c>
      <c r="N614" s="1">
        <v>44377</v>
      </c>
    </row>
    <row r="615" spans="1:14" x14ac:dyDescent="0.2">
      <c r="A615" s="1">
        <v>44377</v>
      </c>
      <c r="B615">
        <v>2021</v>
      </c>
      <c r="C615" t="s">
        <v>149</v>
      </c>
      <c r="D615" t="s">
        <v>566</v>
      </c>
      <c r="E615" t="s">
        <v>623</v>
      </c>
      <c r="F615" t="s">
        <v>658</v>
      </c>
      <c r="G615" t="s">
        <v>665</v>
      </c>
      <c r="H615">
        <v>52000</v>
      </c>
      <c r="I615">
        <v>-52000</v>
      </c>
      <c r="J615">
        <v>1664190</v>
      </c>
      <c r="M615" t="s">
        <v>697</v>
      </c>
      <c r="N615" s="1">
        <v>44377</v>
      </c>
    </row>
    <row r="616" spans="1:14" x14ac:dyDescent="0.2">
      <c r="A616" s="1">
        <v>44378</v>
      </c>
      <c r="B616">
        <v>2021</v>
      </c>
      <c r="C616" t="s">
        <v>170</v>
      </c>
      <c r="D616" t="s">
        <v>550</v>
      </c>
      <c r="E616" t="s">
        <v>614</v>
      </c>
      <c r="F616" t="s">
        <v>662</v>
      </c>
      <c r="G616" t="s">
        <v>679</v>
      </c>
      <c r="H616">
        <v>155000</v>
      </c>
      <c r="I616">
        <v>-155000</v>
      </c>
      <c r="J616">
        <v>1664190</v>
      </c>
      <c r="M616" t="s">
        <v>697</v>
      </c>
      <c r="N616" s="1">
        <v>44378</v>
      </c>
    </row>
    <row r="617" spans="1:14" x14ac:dyDescent="0.2">
      <c r="A617" s="1">
        <v>44378</v>
      </c>
      <c r="B617">
        <v>2021</v>
      </c>
      <c r="C617" t="s">
        <v>170</v>
      </c>
      <c r="D617" t="s">
        <v>562</v>
      </c>
      <c r="E617" t="s">
        <v>614</v>
      </c>
      <c r="F617" t="s">
        <v>662</v>
      </c>
      <c r="G617" t="s">
        <v>679</v>
      </c>
      <c r="H617">
        <v>155000</v>
      </c>
      <c r="I617">
        <v>-155000</v>
      </c>
      <c r="J617">
        <v>1664190</v>
      </c>
      <c r="M617" t="s">
        <v>697</v>
      </c>
      <c r="N617" s="1">
        <v>44378</v>
      </c>
    </row>
    <row r="618" spans="1:14" x14ac:dyDescent="0.2">
      <c r="A618" s="1">
        <v>44378</v>
      </c>
      <c r="B618">
        <v>2021</v>
      </c>
      <c r="C618" t="s">
        <v>170</v>
      </c>
      <c r="D618" t="s">
        <v>555</v>
      </c>
      <c r="E618" t="s">
        <v>616</v>
      </c>
      <c r="F618" t="s">
        <v>662</v>
      </c>
      <c r="G618" t="s">
        <v>679</v>
      </c>
      <c r="H618">
        <v>155000</v>
      </c>
      <c r="I618">
        <v>-155000</v>
      </c>
      <c r="J618">
        <v>1664190</v>
      </c>
      <c r="M618" t="s">
        <v>697</v>
      </c>
      <c r="N618" s="1">
        <v>44378</v>
      </c>
    </row>
    <row r="619" spans="1:14" x14ac:dyDescent="0.2">
      <c r="A619" s="1">
        <v>44378</v>
      </c>
      <c r="B619">
        <v>2021</v>
      </c>
      <c r="C619" t="s">
        <v>171</v>
      </c>
      <c r="D619" t="s">
        <v>571</v>
      </c>
      <c r="E619" t="s">
        <v>625</v>
      </c>
      <c r="F619" t="s">
        <v>658</v>
      </c>
      <c r="G619" t="s">
        <v>679</v>
      </c>
      <c r="H619">
        <v>77500</v>
      </c>
      <c r="I619">
        <v>-77500</v>
      </c>
      <c r="J619">
        <v>1741690</v>
      </c>
      <c r="M619" t="s">
        <v>697</v>
      </c>
      <c r="N619" s="1">
        <v>44378</v>
      </c>
    </row>
    <row r="620" spans="1:14" x14ac:dyDescent="0.2">
      <c r="A620" s="1">
        <v>44378</v>
      </c>
      <c r="B620">
        <v>2021</v>
      </c>
      <c r="C620" t="s">
        <v>172</v>
      </c>
      <c r="D620" t="s">
        <v>571</v>
      </c>
      <c r="E620" t="s">
        <v>625</v>
      </c>
      <c r="F620" t="s">
        <v>666</v>
      </c>
      <c r="G620" t="s">
        <v>679</v>
      </c>
      <c r="H620">
        <v>77500</v>
      </c>
      <c r="I620">
        <v>-77500</v>
      </c>
      <c r="J620">
        <v>1741690</v>
      </c>
      <c r="M620" t="s">
        <v>697</v>
      </c>
      <c r="N620" s="1">
        <v>44378</v>
      </c>
    </row>
    <row r="621" spans="1:14" x14ac:dyDescent="0.2">
      <c r="A621" s="1">
        <v>44378</v>
      </c>
      <c r="B621">
        <v>2021</v>
      </c>
      <c r="C621" t="s">
        <v>173</v>
      </c>
      <c r="D621" t="s">
        <v>558</v>
      </c>
      <c r="E621" t="s">
        <v>627</v>
      </c>
      <c r="F621" t="s">
        <v>658</v>
      </c>
      <c r="G621" t="s">
        <v>679</v>
      </c>
      <c r="H621">
        <v>155000</v>
      </c>
      <c r="I621">
        <v>-155000</v>
      </c>
      <c r="J621">
        <v>1896690</v>
      </c>
      <c r="M621" t="s">
        <v>697</v>
      </c>
      <c r="N621" s="1">
        <v>44378</v>
      </c>
    </row>
    <row r="622" spans="1:14" x14ac:dyDescent="0.2">
      <c r="A622" s="1">
        <v>44378</v>
      </c>
      <c r="B622">
        <v>2021</v>
      </c>
      <c r="C622" t="s">
        <v>173</v>
      </c>
      <c r="D622" t="s">
        <v>573</v>
      </c>
      <c r="E622" t="s">
        <v>628</v>
      </c>
      <c r="F622" t="s">
        <v>658</v>
      </c>
      <c r="G622" t="s">
        <v>679</v>
      </c>
      <c r="H622">
        <v>155000</v>
      </c>
      <c r="I622">
        <v>-155000</v>
      </c>
      <c r="J622">
        <v>2051690</v>
      </c>
      <c r="M622" t="s">
        <v>697</v>
      </c>
      <c r="N622" s="1">
        <v>44378</v>
      </c>
    </row>
    <row r="623" spans="1:14" x14ac:dyDescent="0.2">
      <c r="A623" s="1">
        <v>44378</v>
      </c>
      <c r="B623">
        <v>2021</v>
      </c>
      <c r="C623" t="s">
        <v>174</v>
      </c>
      <c r="D623" t="s">
        <v>559</v>
      </c>
      <c r="E623" t="s">
        <v>615</v>
      </c>
      <c r="F623" t="s">
        <v>658</v>
      </c>
      <c r="G623" t="s">
        <v>679</v>
      </c>
      <c r="H623">
        <v>84000</v>
      </c>
      <c r="I623">
        <v>-84000</v>
      </c>
      <c r="J623">
        <v>2135690</v>
      </c>
      <c r="M623" t="s">
        <v>697</v>
      </c>
      <c r="N623" s="1">
        <v>44378</v>
      </c>
    </row>
    <row r="624" spans="1:14" x14ac:dyDescent="0.2">
      <c r="A624" s="1">
        <v>44378</v>
      </c>
      <c r="B624">
        <v>2021</v>
      </c>
      <c r="C624" t="s">
        <v>175</v>
      </c>
      <c r="D624" t="s">
        <v>559</v>
      </c>
      <c r="E624" t="s">
        <v>615</v>
      </c>
      <c r="F624" t="s">
        <v>662</v>
      </c>
      <c r="G624" t="s">
        <v>679</v>
      </c>
      <c r="H624">
        <v>21000</v>
      </c>
      <c r="I624">
        <v>-21000</v>
      </c>
      <c r="J624">
        <v>2135690</v>
      </c>
      <c r="M624" t="s">
        <v>697</v>
      </c>
      <c r="N624" s="1">
        <v>44378</v>
      </c>
    </row>
    <row r="625" spans="1:14" x14ac:dyDescent="0.2">
      <c r="A625" s="1">
        <v>44378</v>
      </c>
      <c r="B625">
        <v>2021</v>
      </c>
      <c r="C625" t="s">
        <v>173</v>
      </c>
      <c r="D625" t="s">
        <v>551</v>
      </c>
      <c r="E625" t="s">
        <v>615</v>
      </c>
      <c r="F625" t="s">
        <v>658</v>
      </c>
      <c r="G625" t="s">
        <v>679</v>
      </c>
      <c r="H625">
        <v>155000</v>
      </c>
      <c r="I625">
        <v>-155000</v>
      </c>
      <c r="J625">
        <v>2290690</v>
      </c>
      <c r="M625" t="s">
        <v>697</v>
      </c>
      <c r="N625" s="1">
        <v>44378</v>
      </c>
    </row>
    <row r="626" spans="1:14" x14ac:dyDescent="0.2">
      <c r="A626" s="1">
        <v>44378</v>
      </c>
      <c r="B626">
        <v>2021</v>
      </c>
      <c r="C626" t="s">
        <v>173</v>
      </c>
      <c r="D626" t="s">
        <v>579</v>
      </c>
      <c r="E626" t="s">
        <v>632</v>
      </c>
      <c r="F626" t="s">
        <v>658</v>
      </c>
      <c r="G626" t="s">
        <v>679</v>
      </c>
      <c r="H626">
        <v>155000</v>
      </c>
      <c r="I626">
        <v>-155000</v>
      </c>
      <c r="J626">
        <v>2445690</v>
      </c>
      <c r="M626" t="s">
        <v>697</v>
      </c>
      <c r="N626" s="1">
        <v>44378</v>
      </c>
    </row>
    <row r="627" spans="1:14" x14ac:dyDescent="0.2">
      <c r="A627" s="1">
        <v>44378</v>
      </c>
      <c r="B627">
        <v>2021</v>
      </c>
      <c r="C627" t="s">
        <v>174</v>
      </c>
      <c r="D627" t="s">
        <v>560</v>
      </c>
      <c r="E627" t="s">
        <v>620</v>
      </c>
      <c r="F627" t="s">
        <v>658</v>
      </c>
      <c r="G627" t="s">
        <v>679</v>
      </c>
      <c r="H627">
        <v>84000</v>
      </c>
      <c r="I627">
        <v>-84000</v>
      </c>
      <c r="J627">
        <v>2529690</v>
      </c>
      <c r="M627" t="s">
        <v>697</v>
      </c>
      <c r="N627" s="1">
        <v>44378</v>
      </c>
    </row>
    <row r="628" spans="1:14" x14ac:dyDescent="0.2">
      <c r="A628" s="1">
        <v>44378</v>
      </c>
      <c r="B628">
        <v>2021</v>
      </c>
      <c r="C628" t="s">
        <v>175</v>
      </c>
      <c r="D628" t="s">
        <v>560</v>
      </c>
      <c r="E628" t="s">
        <v>620</v>
      </c>
      <c r="F628" t="s">
        <v>662</v>
      </c>
      <c r="G628" t="s">
        <v>679</v>
      </c>
      <c r="H628">
        <v>21000</v>
      </c>
      <c r="I628">
        <v>-21000</v>
      </c>
      <c r="J628">
        <v>2529690</v>
      </c>
      <c r="M628" t="s">
        <v>697</v>
      </c>
      <c r="N628" s="1">
        <v>44378</v>
      </c>
    </row>
    <row r="629" spans="1:14" x14ac:dyDescent="0.2">
      <c r="A629" s="1">
        <v>44378</v>
      </c>
      <c r="B629">
        <v>2021</v>
      </c>
      <c r="C629" t="s">
        <v>174</v>
      </c>
      <c r="D629" t="s">
        <v>561</v>
      </c>
      <c r="E629" t="s">
        <v>627</v>
      </c>
      <c r="F629" t="s">
        <v>658</v>
      </c>
      <c r="G629" t="s">
        <v>679</v>
      </c>
      <c r="H629">
        <v>84000</v>
      </c>
      <c r="I629">
        <v>-84000</v>
      </c>
      <c r="J629">
        <v>2613690</v>
      </c>
      <c r="M629" t="s">
        <v>697</v>
      </c>
      <c r="N629" s="1">
        <v>44378</v>
      </c>
    </row>
    <row r="630" spans="1:14" x14ac:dyDescent="0.2">
      <c r="A630" s="1">
        <v>44378</v>
      </c>
      <c r="B630">
        <v>2021</v>
      </c>
      <c r="C630" t="s">
        <v>175</v>
      </c>
      <c r="D630" t="s">
        <v>561</v>
      </c>
      <c r="E630" t="s">
        <v>627</v>
      </c>
      <c r="F630" t="s">
        <v>662</v>
      </c>
      <c r="G630" t="s">
        <v>679</v>
      </c>
      <c r="H630">
        <v>21000</v>
      </c>
      <c r="I630">
        <v>-21000</v>
      </c>
      <c r="J630">
        <v>2613690</v>
      </c>
      <c r="M630" t="s">
        <v>697</v>
      </c>
      <c r="N630" s="1">
        <v>44378</v>
      </c>
    </row>
    <row r="631" spans="1:14" x14ac:dyDescent="0.2">
      <c r="A631" s="1">
        <v>44378</v>
      </c>
      <c r="B631">
        <v>2021</v>
      </c>
      <c r="C631" t="s">
        <v>174</v>
      </c>
      <c r="D631" t="s">
        <v>564</v>
      </c>
      <c r="E631" t="s">
        <v>596</v>
      </c>
      <c r="F631" t="s">
        <v>658</v>
      </c>
      <c r="G631" t="s">
        <v>679</v>
      </c>
      <c r="H631">
        <v>84000</v>
      </c>
      <c r="I631">
        <v>-84000</v>
      </c>
      <c r="J631">
        <v>2697690</v>
      </c>
      <c r="M631" t="s">
        <v>697</v>
      </c>
      <c r="N631" s="1">
        <v>44378</v>
      </c>
    </row>
    <row r="632" spans="1:14" x14ac:dyDescent="0.2">
      <c r="A632" s="1">
        <v>44378</v>
      </c>
      <c r="B632">
        <v>2021</v>
      </c>
      <c r="C632" t="s">
        <v>175</v>
      </c>
      <c r="D632" t="s">
        <v>564</v>
      </c>
      <c r="E632" t="s">
        <v>596</v>
      </c>
      <c r="F632" t="s">
        <v>662</v>
      </c>
      <c r="G632" t="s">
        <v>679</v>
      </c>
      <c r="H632">
        <v>21000</v>
      </c>
      <c r="I632">
        <v>-21000</v>
      </c>
      <c r="J632">
        <v>2697690</v>
      </c>
      <c r="M632" t="s">
        <v>697</v>
      </c>
      <c r="N632" s="1">
        <v>44378</v>
      </c>
    </row>
    <row r="633" spans="1:14" x14ac:dyDescent="0.2">
      <c r="A633" s="1">
        <v>44378</v>
      </c>
      <c r="B633">
        <v>2021</v>
      </c>
      <c r="C633" t="s">
        <v>176</v>
      </c>
      <c r="D633" t="s">
        <v>565</v>
      </c>
      <c r="E633" t="s">
        <v>622</v>
      </c>
      <c r="F633" t="s">
        <v>658</v>
      </c>
      <c r="G633" t="s">
        <v>679</v>
      </c>
      <c r="H633">
        <v>53000</v>
      </c>
      <c r="I633">
        <v>-53000</v>
      </c>
      <c r="J633">
        <v>2750690</v>
      </c>
      <c r="M633" t="s">
        <v>697</v>
      </c>
      <c r="N633" s="1">
        <v>44378</v>
      </c>
    </row>
    <row r="634" spans="1:14" x14ac:dyDescent="0.2">
      <c r="A634" s="1">
        <v>44378</v>
      </c>
      <c r="B634">
        <v>2021</v>
      </c>
      <c r="C634" t="s">
        <v>174</v>
      </c>
      <c r="D634" t="s">
        <v>580</v>
      </c>
      <c r="E634" t="s">
        <v>632</v>
      </c>
      <c r="F634" t="s">
        <v>658</v>
      </c>
      <c r="G634" t="s">
        <v>679</v>
      </c>
      <c r="H634">
        <v>84000</v>
      </c>
      <c r="I634">
        <v>-84000</v>
      </c>
      <c r="J634">
        <v>2834690</v>
      </c>
      <c r="M634" t="s">
        <v>697</v>
      </c>
      <c r="N634" s="1">
        <v>44378</v>
      </c>
    </row>
    <row r="635" spans="1:14" x14ac:dyDescent="0.2">
      <c r="A635" s="1">
        <v>44378</v>
      </c>
      <c r="B635">
        <v>2021</v>
      </c>
      <c r="C635" t="s">
        <v>175</v>
      </c>
      <c r="D635" t="s">
        <v>580</v>
      </c>
      <c r="E635" t="s">
        <v>632</v>
      </c>
      <c r="F635" t="s">
        <v>662</v>
      </c>
      <c r="G635" t="s">
        <v>679</v>
      </c>
      <c r="H635">
        <v>21000</v>
      </c>
      <c r="I635">
        <v>-21000</v>
      </c>
      <c r="J635">
        <v>2834690</v>
      </c>
      <c r="M635" t="s">
        <v>697</v>
      </c>
      <c r="N635" s="1">
        <v>44378</v>
      </c>
    </row>
    <row r="636" spans="1:14" x14ac:dyDescent="0.2">
      <c r="A636" s="1">
        <v>44378</v>
      </c>
      <c r="B636">
        <v>2021</v>
      </c>
      <c r="C636" t="s">
        <v>173</v>
      </c>
      <c r="D636" t="s">
        <v>566</v>
      </c>
      <c r="E636" t="s">
        <v>623</v>
      </c>
      <c r="F636" t="s">
        <v>658</v>
      </c>
      <c r="G636" t="s">
        <v>679</v>
      </c>
      <c r="H636">
        <v>155000</v>
      </c>
      <c r="I636">
        <v>-155000</v>
      </c>
      <c r="J636">
        <v>2989690</v>
      </c>
      <c r="M636" t="s">
        <v>697</v>
      </c>
      <c r="N636" s="1">
        <v>44378</v>
      </c>
    </row>
    <row r="637" spans="1:14" x14ac:dyDescent="0.2">
      <c r="A637" s="1">
        <v>44378</v>
      </c>
      <c r="B637">
        <v>2021</v>
      </c>
      <c r="C637" t="s">
        <v>173</v>
      </c>
      <c r="D637" t="s">
        <v>567</v>
      </c>
      <c r="E637" t="s">
        <v>620</v>
      </c>
      <c r="F637" t="s">
        <v>658</v>
      </c>
      <c r="G637" t="s">
        <v>679</v>
      </c>
      <c r="H637">
        <v>155000</v>
      </c>
      <c r="I637">
        <v>-155000</v>
      </c>
      <c r="J637">
        <v>3144690</v>
      </c>
      <c r="M637" t="s">
        <v>697</v>
      </c>
      <c r="N637" s="1">
        <v>44378</v>
      </c>
    </row>
    <row r="638" spans="1:14" x14ac:dyDescent="0.2">
      <c r="A638" s="1">
        <v>44378</v>
      </c>
      <c r="B638">
        <v>2021</v>
      </c>
      <c r="C638" t="s">
        <v>177</v>
      </c>
      <c r="D638" t="s">
        <v>568</v>
      </c>
      <c r="E638" t="s">
        <v>624</v>
      </c>
      <c r="F638" t="s">
        <v>658</v>
      </c>
      <c r="G638" t="s">
        <v>679</v>
      </c>
      <c r="H638">
        <v>105000</v>
      </c>
      <c r="I638">
        <v>-105000</v>
      </c>
      <c r="J638">
        <v>3249690</v>
      </c>
      <c r="M638" t="s">
        <v>697</v>
      </c>
      <c r="N638" s="1">
        <v>44378</v>
      </c>
    </row>
    <row r="639" spans="1:14" x14ac:dyDescent="0.2">
      <c r="A639" s="1">
        <v>44378</v>
      </c>
      <c r="B639">
        <v>2021</v>
      </c>
      <c r="C639" t="s">
        <v>177</v>
      </c>
      <c r="D639" t="s">
        <v>554</v>
      </c>
      <c r="E639" t="s">
        <v>618</v>
      </c>
      <c r="F639" t="s">
        <v>658</v>
      </c>
      <c r="G639" t="s">
        <v>679</v>
      </c>
      <c r="H639">
        <v>105000</v>
      </c>
      <c r="I639">
        <v>-105000</v>
      </c>
      <c r="J639">
        <v>3354690</v>
      </c>
      <c r="M639" t="s">
        <v>697</v>
      </c>
      <c r="N639" s="1">
        <v>44378</v>
      </c>
    </row>
    <row r="640" spans="1:14" x14ac:dyDescent="0.2">
      <c r="A640" s="1">
        <v>44378</v>
      </c>
      <c r="B640">
        <v>2021</v>
      </c>
      <c r="C640" t="s">
        <v>173</v>
      </c>
      <c r="D640" t="s">
        <v>569</v>
      </c>
      <c r="E640" t="s">
        <v>596</v>
      </c>
      <c r="F640" t="s">
        <v>658</v>
      </c>
      <c r="G640" t="s">
        <v>679</v>
      </c>
      <c r="H640">
        <v>155000</v>
      </c>
      <c r="I640">
        <v>-155000</v>
      </c>
      <c r="J640">
        <v>3509690</v>
      </c>
      <c r="M640" t="s">
        <v>697</v>
      </c>
      <c r="N640" s="1">
        <v>44378</v>
      </c>
    </row>
    <row r="641" spans="1:14" x14ac:dyDescent="0.2">
      <c r="A641" s="1">
        <v>44378</v>
      </c>
      <c r="B641">
        <v>2021</v>
      </c>
      <c r="C641" t="s">
        <v>178</v>
      </c>
      <c r="D641" t="s">
        <v>571</v>
      </c>
      <c r="E641" t="s">
        <v>625</v>
      </c>
      <c r="F641" t="s">
        <v>658</v>
      </c>
      <c r="G641" t="s">
        <v>688</v>
      </c>
      <c r="H641">
        <v>25000</v>
      </c>
      <c r="I641">
        <v>-25000</v>
      </c>
      <c r="J641">
        <v>3534690</v>
      </c>
      <c r="M641" t="s">
        <v>697</v>
      </c>
      <c r="N641" s="1">
        <v>44378</v>
      </c>
    </row>
    <row r="642" spans="1:14" x14ac:dyDescent="0.2">
      <c r="A642" s="1">
        <v>44378</v>
      </c>
      <c r="B642">
        <v>2021</v>
      </c>
      <c r="C642" t="s">
        <v>178</v>
      </c>
      <c r="D642" t="s">
        <v>558</v>
      </c>
      <c r="E642" t="s">
        <v>627</v>
      </c>
      <c r="F642" t="s">
        <v>658</v>
      </c>
      <c r="G642" t="s">
        <v>688</v>
      </c>
      <c r="H642">
        <v>25000</v>
      </c>
      <c r="I642">
        <v>-25000</v>
      </c>
      <c r="J642">
        <v>3559690</v>
      </c>
      <c r="M642" t="s">
        <v>697</v>
      </c>
      <c r="N642" s="1">
        <v>44378</v>
      </c>
    </row>
    <row r="643" spans="1:14" x14ac:dyDescent="0.2">
      <c r="A643" s="1">
        <v>44378</v>
      </c>
      <c r="B643">
        <v>2021</v>
      </c>
      <c r="C643" t="s">
        <v>178</v>
      </c>
      <c r="D643" t="s">
        <v>573</v>
      </c>
      <c r="E643" t="s">
        <v>628</v>
      </c>
      <c r="F643" t="s">
        <v>658</v>
      </c>
      <c r="G643" t="s">
        <v>688</v>
      </c>
      <c r="H643">
        <v>25000</v>
      </c>
      <c r="I643">
        <v>-25000</v>
      </c>
      <c r="J643">
        <v>3584690</v>
      </c>
      <c r="M643" t="s">
        <v>697</v>
      </c>
      <c r="N643" s="1">
        <v>44378</v>
      </c>
    </row>
    <row r="644" spans="1:14" x14ac:dyDescent="0.2">
      <c r="A644" s="1">
        <v>44378</v>
      </c>
      <c r="B644">
        <v>2021</v>
      </c>
      <c r="C644" t="s">
        <v>178</v>
      </c>
      <c r="D644" t="s">
        <v>559</v>
      </c>
      <c r="E644" t="s">
        <v>615</v>
      </c>
      <c r="F644" t="s">
        <v>658</v>
      </c>
      <c r="G644" t="s">
        <v>688</v>
      </c>
      <c r="H644">
        <v>25000</v>
      </c>
      <c r="I644">
        <v>-25000</v>
      </c>
      <c r="J644">
        <v>3609690</v>
      </c>
      <c r="M644" t="s">
        <v>697</v>
      </c>
      <c r="N644" s="1">
        <v>44378</v>
      </c>
    </row>
    <row r="645" spans="1:14" x14ac:dyDescent="0.2">
      <c r="A645" s="1">
        <v>44378</v>
      </c>
      <c r="B645">
        <v>2021</v>
      </c>
      <c r="C645" t="s">
        <v>178</v>
      </c>
      <c r="D645" t="s">
        <v>551</v>
      </c>
      <c r="E645" t="s">
        <v>615</v>
      </c>
      <c r="F645" t="s">
        <v>658</v>
      </c>
      <c r="G645" t="s">
        <v>688</v>
      </c>
      <c r="H645">
        <v>25000</v>
      </c>
      <c r="I645">
        <v>-25000</v>
      </c>
      <c r="J645">
        <v>3634690</v>
      </c>
      <c r="M645" t="s">
        <v>697</v>
      </c>
      <c r="N645" s="1">
        <v>44378</v>
      </c>
    </row>
    <row r="646" spans="1:14" x14ac:dyDescent="0.2">
      <c r="A646" s="1">
        <v>44378</v>
      </c>
      <c r="B646">
        <v>2021</v>
      </c>
      <c r="C646" t="s">
        <v>178</v>
      </c>
      <c r="D646" t="s">
        <v>560</v>
      </c>
      <c r="E646" t="s">
        <v>620</v>
      </c>
      <c r="F646" t="s">
        <v>658</v>
      </c>
      <c r="G646" t="s">
        <v>688</v>
      </c>
      <c r="H646">
        <v>25000</v>
      </c>
      <c r="I646">
        <v>-25000</v>
      </c>
      <c r="J646">
        <v>3659690</v>
      </c>
      <c r="M646" t="s">
        <v>697</v>
      </c>
      <c r="N646" s="1">
        <v>44378</v>
      </c>
    </row>
    <row r="647" spans="1:14" x14ac:dyDescent="0.2">
      <c r="A647" s="1">
        <v>44378</v>
      </c>
      <c r="B647">
        <v>2021</v>
      </c>
      <c r="C647" t="s">
        <v>178</v>
      </c>
      <c r="D647" t="s">
        <v>561</v>
      </c>
      <c r="E647" t="s">
        <v>627</v>
      </c>
      <c r="F647" t="s">
        <v>658</v>
      </c>
      <c r="G647" t="s">
        <v>688</v>
      </c>
      <c r="H647">
        <v>25000</v>
      </c>
      <c r="I647">
        <v>-25000</v>
      </c>
      <c r="J647">
        <v>3684690</v>
      </c>
      <c r="M647" t="s">
        <v>697</v>
      </c>
      <c r="N647" s="1">
        <v>44378</v>
      </c>
    </row>
    <row r="648" spans="1:14" x14ac:dyDescent="0.2">
      <c r="A648" s="1">
        <v>44378</v>
      </c>
      <c r="B648">
        <v>2021</v>
      </c>
      <c r="C648" t="s">
        <v>178</v>
      </c>
      <c r="D648" t="s">
        <v>564</v>
      </c>
      <c r="E648" t="s">
        <v>596</v>
      </c>
      <c r="F648" t="s">
        <v>658</v>
      </c>
      <c r="G648" t="s">
        <v>688</v>
      </c>
      <c r="H648">
        <v>25000</v>
      </c>
      <c r="I648">
        <v>-25000</v>
      </c>
      <c r="J648">
        <v>3709690</v>
      </c>
      <c r="M648" t="s">
        <v>697</v>
      </c>
      <c r="N648" s="1">
        <v>44378</v>
      </c>
    </row>
    <row r="649" spans="1:14" x14ac:dyDescent="0.2">
      <c r="A649" s="1">
        <v>44378</v>
      </c>
      <c r="B649">
        <v>2021</v>
      </c>
      <c r="C649" t="s">
        <v>178</v>
      </c>
      <c r="D649" t="s">
        <v>565</v>
      </c>
      <c r="E649" t="s">
        <v>622</v>
      </c>
      <c r="F649" t="s">
        <v>658</v>
      </c>
      <c r="G649" t="s">
        <v>688</v>
      </c>
      <c r="H649">
        <v>25000</v>
      </c>
      <c r="I649">
        <v>-25000</v>
      </c>
      <c r="J649">
        <v>3734690</v>
      </c>
      <c r="M649" t="s">
        <v>697</v>
      </c>
      <c r="N649" s="1">
        <v>44378</v>
      </c>
    </row>
    <row r="650" spans="1:14" x14ac:dyDescent="0.2">
      <c r="A650" s="1">
        <v>44378</v>
      </c>
      <c r="B650">
        <v>2021</v>
      </c>
      <c r="C650" t="s">
        <v>178</v>
      </c>
      <c r="D650" t="s">
        <v>580</v>
      </c>
      <c r="E650" t="s">
        <v>632</v>
      </c>
      <c r="F650" t="s">
        <v>658</v>
      </c>
      <c r="G650" t="s">
        <v>688</v>
      </c>
      <c r="H650">
        <v>25000</v>
      </c>
      <c r="I650">
        <v>-25000</v>
      </c>
      <c r="J650">
        <v>3759690</v>
      </c>
      <c r="M650" t="s">
        <v>697</v>
      </c>
      <c r="N650" s="1">
        <v>44378</v>
      </c>
    </row>
    <row r="651" spans="1:14" x14ac:dyDescent="0.2">
      <c r="A651" s="1">
        <v>44378</v>
      </c>
      <c r="B651">
        <v>2021</v>
      </c>
      <c r="C651" t="s">
        <v>178</v>
      </c>
      <c r="D651" t="s">
        <v>566</v>
      </c>
      <c r="E651" t="s">
        <v>623</v>
      </c>
      <c r="F651" t="s">
        <v>658</v>
      </c>
      <c r="G651" t="s">
        <v>688</v>
      </c>
      <c r="H651">
        <v>25000</v>
      </c>
      <c r="I651">
        <v>-25000</v>
      </c>
      <c r="J651">
        <v>3784690</v>
      </c>
      <c r="M651" t="s">
        <v>697</v>
      </c>
      <c r="N651" s="1">
        <v>44378</v>
      </c>
    </row>
    <row r="652" spans="1:14" x14ac:dyDescent="0.2">
      <c r="A652" s="1">
        <v>44378</v>
      </c>
      <c r="B652">
        <v>2021</v>
      </c>
      <c r="C652" t="s">
        <v>178</v>
      </c>
      <c r="D652" t="s">
        <v>567</v>
      </c>
      <c r="E652" t="s">
        <v>620</v>
      </c>
      <c r="F652" t="s">
        <v>658</v>
      </c>
      <c r="G652" t="s">
        <v>688</v>
      </c>
      <c r="H652">
        <v>25000</v>
      </c>
      <c r="I652">
        <v>-25000</v>
      </c>
      <c r="J652">
        <v>3809690</v>
      </c>
      <c r="M652" t="s">
        <v>697</v>
      </c>
      <c r="N652" s="1">
        <v>44378</v>
      </c>
    </row>
    <row r="653" spans="1:14" x14ac:dyDescent="0.2">
      <c r="A653" s="1">
        <v>44378</v>
      </c>
      <c r="B653">
        <v>2021</v>
      </c>
      <c r="C653" t="s">
        <v>178</v>
      </c>
      <c r="D653" t="s">
        <v>568</v>
      </c>
      <c r="E653" t="s">
        <v>624</v>
      </c>
      <c r="F653" t="s">
        <v>658</v>
      </c>
      <c r="G653" t="s">
        <v>688</v>
      </c>
      <c r="H653">
        <v>25000</v>
      </c>
      <c r="I653">
        <v>-25000</v>
      </c>
      <c r="J653">
        <v>3834690</v>
      </c>
      <c r="M653" t="s">
        <v>697</v>
      </c>
      <c r="N653" s="1">
        <v>44378</v>
      </c>
    </row>
    <row r="654" spans="1:14" x14ac:dyDescent="0.2">
      <c r="A654" s="1">
        <v>44378</v>
      </c>
      <c r="B654">
        <v>2021</v>
      </c>
      <c r="C654" t="s">
        <v>178</v>
      </c>
      <c r="D654" t="s">
        <v>554</v>
      </c>
      <c r="E654" t="s">
        <v>618</v>
      </c>
      <c r="F654" t="s">
        <v>658</v>
      </c>
      <c r="G654" t="s">
        <v>688</v>
      </c>
      <c r="H654">
        <v>25000</v>
      </c>
      <c r="I654">
        <v>-25000</v>
      </c>
      <c r="J654">
        <v>3859690</v>
      </c>
      <c r="M654" t="s">
        <v>697</v>
      </c>
      <c r="N654" s="1">
        <v>44378</v>
      </c>
    </row>
    <row r="655" spans="1:14" x14ac:dyDescent="0.2">
      <c r="A655" s="1">
        <v>44378</v>
      </c>
      <c r="B655">
        <v>2021</v>
      </c>
      <c r="C655" t="s">
        <v>178</v>
      </c>
      <c r="D655" t="s">
        <v>569</v>
      </c>
      <c r="E655" t="s">
        <v>596</v>
      </c>
      <c r="F655" t="s">
        <v>658</v>
      </c>
      <c r="G655" t="s">
        <v>688</v>
      </c>
      <c r="H655">
        <v>25000</v>
      </c>
      <c r="I655">
        <v>-25000</v>
      </c>
      <c r="J655">
        <v>3884690</v>
      </c>
      <c r="M655" t="s">
        <v>697</v>
      </c>
      <c r="N655" s="1">
        <v>44378</v>
      </c>
    </row>
    <row r="656" spans="1:14" x14ac:dyDescent="0.2">
      <c r="A656" s="1">
        <v>44378</v>
      </c>
      <c r="B656">
        <v>2021</v>
      </c>
      <c r="C656" t="s">
        <v>178</v>
      </c>
      <c r="D656" t="s">
        <v>576</v>
      </c>
      <c r="E656" t="s">
        <v>630</v>
      </c>
      <c r="F656" t="s">
        <v>658</v>
      </c>
      <c r="G656" t="s">
        <v>688</v>
      </c>
      <c r="H656">
        <v>80000</v>
      </c>
      <c r="I656">
        <v>-80000</v>
      </c>
      <c r="J656">
        <v>3964690</v>
      </c>
      <c r="M656" t="s">
        <v>697</v>
      </c>
      <c r="N656" s="1">
        <v>44378</v>
      </c>
    </row>
    <row r="657" spans="1:14" x14ac:dyDescent="0.2">
      <c r="A657" s="1">
        <v>44378</v>
      </c>
      <c r="B657">
        <v>2021</v>
      </c>
      <c r="C657" t="s">
        <v>178</v>
      </c>
      <c r="D657" t="s">
        <v>577</v>
      </c>
      <c r="E657" t="s">
        <v>631</v>
      </c>
      <c r="F657" t="s">
        <v>658</v>
      </c>
      <c r="G657" t="s">
        <v>688</v>
      </c>
      <c r="H657">
        <v>80000</v>
      </c>
      <c r="I657">
        <v>-80000</v>
      </c>
      <c r="J657">
        <v>4044690</v>
      </c>
      <c r="M657" t="s">
        <v>697</v>
      </c>
      <c r="N657" s="1">
        <v>44378</v>
      </c>
    </row>
    <row r="658" spans="1:14" x14ac:dyDescent="0.2">
      <c r="A658" s="1">
        <v>44378</v>
      </c>
      <c r="B658">
        <v>2021</v>
      </c>
      <c r="C658" t="s">
        <v>178</v>
      </c>
      <c r="D658" t="s">
        <v>582</v>
      </c>
      <c r="E658" t="s">
        <v>633</v>
      </c>
      <c r="F658" t="s">
        <v>658</v>
      </c>
      <c r="G658" t="s">
        <v>688</v>
      </c>
      <c r="H658">
        <v>80000</v>
      </c>
      <c r="I658">
        <v>-80000</v>
      </c>
      <c r="J658">
        <v>4124690</v>
      </c>
      <c r="M658" t="s">
        <v>697</v>
      </c>
      <c r="N658" s="1">
        <v>44378</v>
      </c>
    </row>
    <row r="659" spans="1:14" x14ac:dyDescent="0.2">
      <c r="A659" s="1">
        <v>44378</v>
      </c>
      <c r="B659">
        <v>2021</v>
      </c>
      <c r="C659" t="s">
        <v>179</v>
      </c>
      <c r="D659" t="s">
        <v>565</v>
      </c>
      <c r="E659" t="s">
        <v>622</v>
      </c>
      <c r="F659" t="s">
        <v>658</v>
      </c>
      <c r="G659" t="s">
        <v>680</v>
      </c>
      <c r="H659">
        <v>50000</v>
      </c>
      <c r="I659">
        <v>-50000</v>
      </c>
      <c r="J659">
        <v>4174690</v>
      </c>
      <c r="M659" t="s">
        <v>697</v>
      </c>
      <c r="N659" s="1">
        <v>44378</v>
      </c>
    </row>
    <row r="660" spans="1:14" x14ac:dyDescent="0.2">
      <c r="A660" s="1">
        <v>44378</v>
      </c>
      <c r="B660">
        <v>2021</v>
      </c>
      <c r="C660" t="s">
        <v>149</v>
      </c>
      <c r="D660" t="s">
        <v>564</v>
      </c>
      <c r="E660" t="s">
        <v>596</v>
      </c>
      <c r="F660" t="s">
        <v>658</v>
      </c>
      <c r="G660" t="s">
        <v>665</v>
      </c>
      <c r="H660">
        <v>68000</v>
      </c>
      <c r="I660">
        <v>-68000</v>
      </c>
      <c r="J660">
        <v>3866190</v>
      </c>
      <c r="M660" t="s">
        <v>697</v>
      </c>
      <c r="N660" s="1">
        <v>44378</v>
      </c>
    </row>
    <row r="661" spans="1:14" x14ac:dyDescent="0.2">
      <c r="A661" s="1">
        <v>44378</v>
      </c>
      <c r="B661">
        <v>2021</v>
      </c>
      <c r="C661" t="s">
        <v>149</v>
      </c>
      <c r="D661" t="s">
        <v>559</v>
      </c>
      <c r="E661" t="s">
        <v>615</v>
      </c>
      <c r="F661" t="s">
        <v>658</v>
      </c>
      <c r="G661" t="s">
        <v>665</v>
      </c>
      <c r="H661">
        <v>30000</v>
      </c>
      <c r="I661">
        <v>-30000</v>
      </c>
      <c r="J661">
        <v>3896190</v>
      </c>
      <c r="M661" t="s">
        <v>697</v>
      </c>
      <c r="N661" s="1">
        <v>44378</v>
      </c>
    </row>
    <row r="662" spans="1:14" x14ac:dyDescent="0.2">
      <c r="A662" s="1">
        <v>44378</v>
      </c>
      <c r="B662">
        <v>2021</v>
      </c>
      <c r="C662" t="s">
        <v>149</v>
      </c>
      <c r="D662" t="s">
        <v>559</v>
      </c>
      <c r="E662" t="s">
        <v>615</v>
      </c>
      <c r="F662" t="s">
        <v>658</v>
      </c>
      <c r="G662" t="s">
        <v>665</v>
      </c>
      <c r="H662">
        <v>22000</v>
      </c>
      <c r="I662">
        <v>-22000</v>
      </c>
      <c r="J662">
        <v>3918190</v>
      </c>
      <c r="M662" t="s">
        <v>697</v>
      </c>
      <c r="N662" s="1">
        <v>44378</v>
      </c>
    </row>
    <row r="663" spans="1:14" x14ac:dyDescent="0.2">
      <c r="A663" s="1">
        <v>44378</v>
      </c>
      <c r="B663">
        <v>2021</v>
      </c>
      <c r="C663" t="s">
        <v>149</v>
      </c>
      <c r="D663" t="s">
        <v>580</v>
      </c>
      <c r="E663" t="s">
        <v>632</v>
      </c>
      <c r="F663" t="s">
        <v>658</v>
      </c>
      <c r="G663" t="s">
        <v>665</v>
      </c>
      <c r="H663">
        <v>52000</v>
      </c>
      <c r="I663">
        <v>-52000</v>
      </c>
      <c r="J663">
        <v>3970190</v>
      </c>
      <c r="M663" t="s">
        <v>697</v>
      </c>
      <c r="N663" s="1">
        <v>44378</v>
      </c>
    </row>
    <row r="664" spans="1:14" x14ac:dyDescent="0.2">
      <c r="A664" s="1">
        <v>44378</v>
      </c>
      <c r="B664">
        <v>2021</v>
      </c>
      <c r="C664" t="s">
        <v>149</v>
      </c>
      <c r="D664" t="s">
        <v>560</v>
      </c>
      <c r="E664" t="s">
        <v>620</v>
      </c>
      <c r="F664" t="s">
        <v>658</v>
      </c>
      <c r="G664" t="s">
        <v>665</v>
      </c>
      <c r="H664">
        <v>52000</v>
      </c>
      <c r="I664">
        <v>-52000</v>
      </c>
      <c r="J664">
        <v>4022190</v>
      </c>
      <c r="M664" t="s">
        <v>697</v>
      </c>
      <c r="N664" s="1">
        <v>44378</v>
      </c>
    </row>
    <row r="665" spans="1:14" x14ac:dyDescent="0.2">
      <c r="A665" s="1">
        <v>44378</v>
      </c>
      <c r="B665">
        <v>2021</v>
      </c>
      <c r="C665" t="s">
        <v>151</v>
      </c>
      <c r="D665" t="s">
        <v>561</v>
      </c>
      <c r="E665" t="s">
        <v>627</v>
      </c>
      <c r="F665" t="s">
        <v>658</v>
      </c>
      <c r="G665" t="s">
        <v>665</v>
      </c>
      <c r="H665">
        <v>94000</v>
      </c>
      <c r="I665">
        <v>-94000</v>
      </c>
      <c r="J665">
        <v>4116190</v>
      </c>
      <c r="M665" t="s">
        <v>697</v>
      </c>
      <c r="N665" s="1">
        <v>44378</v>
      </c>
    </row>
    <row r="666" spans="1:14" x14ac:dyDescent="0.2">
      <c r="A666" s="1">
        <v>44378</v>
      </c>
      <c r="B666">
        <v>2021</v>
      </c>
      <c r="C666" t="s">
        <v>151</v>
      </c>
      <c r="D666" t="s">
        <v>568</v>
      </c>
      <c r="E666" t="s">
        <v>624</v>
      </c>
      <c r="F666" t="s">
        <v>658</v>
      </c>
      <c r="G666" t="s">
        <v>665</v>
      </c>
      <c r="H666">
        <v>94000</v>
      </c>
      <c r="I666">
        <v>-94000</v>
      </c>
      <c r="J666">
        <v>4210190</v>
      </c>
      <c r="M666" t="s">
        <v>697</v>
      </c>
      <c r="N666" s="1">
        <v>44378</v>
      </c>
    </row>
    <row r="667" spans="1:14" x14ac:dyDescent="0.2">
      <c r="A667" s="1">
        <v>44378</v>
      </c>
      <c r="B667">
        <v>2021</v>
      </c>
      <c r="C667" t="s">
        <v>149</v>
      </c>
      <c r="D667" t="s">
        <v>558</v>
      </c>
      <c r="E667" t="s">
        <v>627</v>
      </c>
      <c r="F667" t="s">
        <v>658</v>
      </c>
      <c r="G667" t="s">
        <v>665</v>
      </c>
      <c r="H667">
        <v>52000</v>
      </c>
      <c r="I667">
        <v>-52000</v>
      </c>
      <c r="J667">
        <v>4262190</v>
      </c>
      <c r="M667" t="s">
        <v>697</v>
      </c>
      <c r="N667" s="1">
        <v>44378</v>
      </c>
    </row>
    <row r="668" spans="1:14" x14ac:dyDescent="0.2">
      <c r="A668" s="1">
        <v>44378</v>
      </c>
      <c r="B668">
        <v>2021</v>
      </c>
      <c r="C668" t="s">
        <v>149</v>
      </c>
      <c r="D668" t="s">
        <v>566</v>
      </c>
      <c r="E668" t="s">
        <v>623</v>
      </c>
      <c r="F668" t="s">
        <v>658</v>
      </c>
      <c r="G668" t="s">
        <v>665</v>
      </c>
      <c r="H668">
        <v>52000</v>
      </c>
      <c r="I668">
        <v>-52000</v>
      </c>
      <c r="J668">
        <v>4314190</v>
      </c>
      <c r="M668" t="s">
        <v>697</v>
      </c>
      <c r="N668" s="1">
        <v>44378</v>
      </c>
    </row>
    <row r="669" spans="1:14" x14ac:dyDescent="0.2">
      <c r="A669" s="1">
        <v>44378</v>
      </c>
      <c r="B669">
        <v>2021</v>
      </c>
      <c r="C669" t="s">
        <v>148</v>
      </c>
      <c r="D669" t="s">
        <v>564</v>
      </c>
      <c r="E669" t="s">
        <v>596</v>
      </c>
      <c r="F669" t="s">
        <v>658</v>
      </c>
      <c r="G669" t="s">
        <v>665</v>
      </c>
      <c r="H669">
        <v>159000</v>
      </c>
      <c r="I669">
        <v>-159000</v>
      </c>
      <c r="J669">
        <v>4473190</v>
      </c>
      <c r="M669" t="s">
        <v>697</v>
      </c>
      <c r="N669" s="1">
        <v>44378</v>
      </c>
    </row>
    <row r="670" spans="1:14" x14ac:dyDescent="0.2">
      <c r="A670" s="1">
        <v>44378</v>
      </c>
      <c r="B670">
        <v>2021</v>
      </c>
      <c r="C670" t="s">
        <v>148</v>
      </c>
      <c r="D670" t="s">
        <v>559</v>
      </c>
      <c r="E670" t="s">
        <v>615</v>
      </c>
      <c r="F670" t="s">
        <v>658</v>
      </c>
      <c r="G670" t="s">
        <v>665</v>
      </c>
      <c r="H670">
        <v>175000</v>
      </c>
      <c r="I670">
        <v>-175000</v>
      </c>
      <c r="J670">
        <v>4648190</v>
      </c>
      <c r="M670" t="s">
        <v>697</v>
      </c>
      <c r="N670" s="1">
        <v>44378</v>
      </c>
    </row>
    <row r="671" spans="1:14" x14ac:dyDescent="0.2">
      <c r="A671" s="1">
        <v>44378</v>
      </c>
      <c r="B671">
        <v>2021</v>
      </c>
      <c r="C671" t="s">
        <v>148</v>
      </c>
      <c r="D671" t="s">
        <v>580</v>
      </c>
      <c r="E671" t="s">
        <v>632</v>
      </c>
      <c r="F671" t="s">
        <v>658</v>
      </c>
      <c r="G671" t="s">
        <v>665</v>
      </c>
      <c r="H671">
        <v>175000</v>
      </c>
      <c r="I671">
        <v>-175000</v>
      </c>
      <c r="J671">
        <v>4823190</v>
      </c>
      <c r="M671" t="s">
        <v>697</v>
      </c>
      <c r="N671" s="1">
        <v>44378</v>
      </c>
    </row>
    <row r="672" spans="1:14" x14ac:dyDescent="0.2">
      <c r="A672" s="1">
        <v>44378</v>
      </c>
      <c r="B672">
        <v>2021</v>
      </c>
      <c r="C672" t="s">
        <v>148</v>
      </c>
      <c r="D672" t="s">
        <v>560</v>
      </c>
      <c r="E672" t="s">
        <v>620</v>
      </c>
      <c r="F672" t="s">
        <v>658</v>
      </c>
      <c r="G672" t="s">
        <v>665</v>
      </c>
      <c r="H672">
        <v>175000</v>
      </c>
      <c r="I672">
        <v>-175000</v>
      </c>
      <c r="J672">
        <v>4998190</v>
      </c>
      <c r="M672" t="s">
        <v>697</v>
      </c>
      <c r="N672" s="1">
        <v>44378</v>
      </c>
    </row>
    <row r="673" spans="1:14" x14ac:dyDescent="0.2">
      <c r="A673" s="1">
        <v>44378</v>
      </c>
      <c r="B673">
        <v>2021</v>
      </c>
      <c r="C673" t="s">
        <v>148</v>
      </c>
      <c r="D673" t="s">
        <v>561</v>
      </c>
      <c r="E673" t="s">
        <v>627</v>
      </c>
      <c r="F673" t="s">
        <v>658</v>
      </c>
      <c r="G673" t="s">
        <v>665</v>
      </c>
      <c r="H673">
        <v>175000</v>
      </c>
      <c r="I673">
        <v>-175000</v>
      </c>
      <c r="J673">
        <v>5173190</v>
      </c>
      <c r="M673" t="s">
        <v>697</v>
      </c>
      <c r="N673" s="1">
        <v>44378</v>
      </c>
    </row>
    <row r="674" spans="1:14" x14ac:dyDescent="0.2">
      <c r="A674" s="1">
        <v>44378</v>
      </c>
      <c r="B674">
        <v>2021</v>
      </c>
      <c r="C674" t="s">
        <v>148</v>
      </c>
      <c r="D674" t="s">
        <v>568</v>
      </c>
      <c r="E674" t="s">
        <v>624</v>
      </c>
      <c r="F674" t="s">
        <v>658</v>
      </c>
      <c r="G674" t="s">
        <v>665</v>
      </c>
      <c r="H674">
        <v>175000</v>
      </c>
      <c r="I674">
        <v>-175000</v>
      </c>
      <c r="J674">
        <v>5348190</v>
      </c>
      <c r="M674" t="s">
        <v>697</v>
      </c>
      <c r="N674" s="1">
        <v>44378</v>
      </c>
    </row>
    <row r="675" spans="1:14" x14ac:dyDescent="0.2">
      <c r="A675" s="1">
        <v>44392</v>
      </c>
      <c r="B675">
        <v>2021</v>
      </c>
      <c r="C675" t="s">
        <v>130</v>
      </c>
      <c r="E675" t="s">
        <v>611</v>
      </c>
      <c r="F675" t="s">
        <v>658</v>
      </c>
      <c r="G675" t="s">
        <v>239</v>
      </c>
      <c r="H675">
        <v>-30000</v>
      </c>
      <c r="I675">
        <v>30000</v>
      </c>
      <c r="J675">
        <v>4144690</v>
      </c>
      <c r="M675" t="s">
        <v>697</v>
      </c>
      <c r="N675" s="1">
        <v>44392</v>
      </c>
    </row>
    <row r="676" spans="1:14" x14ac:dyDescent="0.2">
      <c r="A676" s="1">
        <v>44392</v>
      </c>
      <c r="B676">
        <v>2021</v>
      </c>
      <c r="C676" t="s">
        <v>180</v>
      </c>
      <c r="E676" t="s">
        <v>611</v>
      </c>
      <c r="F676" t="s">
        <v>658</v>
      </c>
      <c r="G676" t="s">
        <v>239</v>
      </c>
      <c r="H676">
        <v>-2000</v>
      </c>
      <c r="I676">
        <v>2000</v>
      </c>
      <c r="J676">
        <v>4142690</v>
      </c>
      <c r="M676" t="s">
        <v>697</v>
      </c>
      <c r="N676" s="1">
        <v>44392</v>
      </c>
    </row>
    <row r="677" spans="1:14" x14ac:dyDescent="0.2">
      <c r="A677" s="1">
        <v>44392</v>
      </c>
      <c r="B677">
        <v>2021</v>
      </c>
      <c r="C677" t="s">
        <v>150</v>
      </c>
      <c r="D677" t="s">
        <v>569</v>
      </c>
      <c r="E677" t="s">
        <v>596</v>
      </c>
      <c r="F677" t="s">
        <v>658</v>
      </c>
      <c r="G677" t="s">
        <v>665</v>
      </c>
      <c r="H677">
        <v>55000</v>
      </c>
      <c r="I677">
        <v>-55000</v>
      </c>
      <c r="J677">
        <v>4197690</v>
      </c>
      <c r="M677" t="s">
        <v>697</v>
      </c>
      <c r="N677" s="1">
        <v>44392</v>
      </c>
    </row>
    <row r="678" spans="1:14" x14ac:dyDescent="0.2">
      <c r="A678" s="1">
        <v>44393</v>
      </c>
      <c r="B678">
        <v>2021</v>
      </c>
      <c r="C678" t="s">
        <v>181</v>
      </c>
      <c r="D678" t="s">
        <v>554</v>
      </c>
      <c r="E678" t="s">
        <v>618</v>
      </c>
      <c r="F678" t="s">
        <v>658</v>
      </c>
      <c r="G678" t="s">
        <v>685</v>
      </c>
      <c r="H678">
        <v>-147000</v>
      </c>
      <c r="I678">
        <v>147000</v>
      </c>
      <c r="J678">
        <v>4050690</v>
      </c>
      <c r="M678" t="s">
        <v>697</v>
      </c>
      <c r="N678" s="1">
        <v>44393</v>
      </c>
    </row>
    <row r="679" spans="1:14" x14ac:dyDescent="0.2">
      <c r="A679" s="1">
        <v>44397</v>
      </c>
      <c r="B679">
        <v>2021</v>
      </c>
      <c r="C679" t="s">
        <v>133</v>
      </c>
      <c r="E679" t="s">
        <v>611</v>
      </c>
      <c r="F679" t="s">
        <v>658</v>
      </c>
      <c r="G679" t="s">
        <v>665</v>
      </c>
      <c r="H679">
        <v>-455000</v>
      </c>
      <c r="I679">
        <v>455000</v>
      </c>
      <c r="J679">
        <v>7225690</v>
      </c>
      <c r="M679" t="s">
        <v>697</v>
      </c>
      <c r="N679" s="1">
        <v>44397</v>
      </c>
    </row>
    <row r="680" spans="1:14" x14ac:dyDescent="0.2">
      <c r="A680" s="1">
        <v>44400</v>
      </c>
      <c r="B680">
        <v>2021</v>
      </c>
      <c r="C680" t="s">
        <v>182</v>
      </c>
      <c r="E680" t="s">
        <v>611</v>
      </c>
      <c r="F680" t="s">
        <v>658</v>
      </c>
      <c r="G680" t="s">
        <v>691</v>
      </c>
      <c r="H680">
        <v>-102500</v>
      </c>
      <c r="I680">
        <v>102500</v>
      </c>
      <c r="J680">
        <v>3948190</v>
      </c>
      <c r="M680" t="s">
        <v>697</v>
      </c>
      <c r="N680" s="1">
        <v>44400</v>
      </c>
    </row>
    <row r="681" spans="1:14" x14ac:dyDescent="0.2">
      <c r="A681" s="1">
        <v>44401</v>
      </c>
      <c r="B681">
        <v>2021</v>
      </c>
      <c r="C681" t="s">
        <v>183</v>
      </c>
      <c r="E681" t="s">
        <v>611</v>
      </c>
      <c r="F681" t="s">
        <v>658</v>
      </c>
      <c r="G681" t="s">
        <v>691</v>
      </c>
      <c r="H681">
        <v>-150000</v>
      </c>
      <c r="I681">
        <v>150000</v>
      </c>
      <c r="J681">
        <v>3798190</v>
      </c>
      <c r="M681" t="s">
        <v>697</v>
      </c>
      <c r="N681" s="1">
        <v>44401</v>
      </c>
    </row>
    <row r="682" spans="1:14" x14ac:dyDescent="0.2">
      <c r="A682" s="1">
        <v>44408</v>
      </c>
      <c r="B682">
        <v>2021</v>
      </c>
      <c r="C682" t="s">
        <v>54</v>
      </c>
      <c r="D682" t="s">
        <v>570</v>
      </c>
      <c r="E682" t="s">
        <v>570</v>
      </c>
      <c r="F682" t="s">
        <v>658</v>
      </c>
      <c r="G682" t="s">
        <v>683</v>
      </c>
      <c r="H682">
        <v>-600000</v>
      </c>
      <c r="I682">
        <v>600000</v>
      </c>
      <c r="J682">
        <v>6625690</v>
      </c>
      <c r="M682" t="s">
        <v>697</v>
      </c>
      <c r="N682" s="1">
        <v>44408</v>
      </c>
    </row>
    <row r="683" spans="1:14" x14ac:dyDescent="0.2">
      <c r="A683" s="1">
        <v>44408</v>
      </c>
      <c r="B683">
        <v>2021</v>
      </c>
      <c r="C683" t="s">
        <v>54</v>
      </c>
      <c r="D683" t="s">
        <v>556</v>
      </c>
      <c r="E683" t="s">
        <v>556</v>
      </c>
      <c r="F683" t="s">
        <v>658</v>
      </c>
      <c r="G683" t="s">
        <v>683</v>
      </c>
      <c r="H683">
        <v>-400000</v>
      </c>
      <c r="I683">
        <v>400000</v>
      </c>
      <c r="J683">
        <v>6225690</v>
      </c>
      <c r="M683" t="s">
        <v>697</v>
      </c>
      <c r="N683" s="1">
        <v>44408</v>
      </c>
    </row>
    <row r="684" spans="1:14" x14ac:dyDescent="0.2">
      <c r="A684" s="1">
        <v>44408</v>
      </c>
      <c r="B684">
        <v>2021</v>
      </c>
      <c r="C684" t="s">
        <v>54</v>
      </c>
      <c r="D684" t="s">
        <v>578</v>
      </c>
      <c r="E684" t="s">
        <v>578</v>
      </c>
      <c r="F684" t="s">
        <v>658</v>
      </c>
      <c r="G684" t="s">
        <v>683</v>
      </c>
      <c r="H684">
        <v>-900000</v>
      </c>
      <c r="I684">
        <v>900000</v>
      </c>
      <c r="J684">
        <v>5325690</v>
      </c>
      <c r="M684" t="s">
        <v>697</v>
      </c>
      <c r="N684" s="1">
        <v>44408</v>
      </c>
    </row>
    <row r="685" spans="1:14" x14ac:dyDescent="0.2">
      <c r="A685" s="1">
        <v>44410</v>
      </c>
      <c r="B685">
        <v>2021</v>
      </c>
      <c r="C685" t="s">
        <v>184</v>
      </c>
      <c r="D685" t="s">
        <v>550</v>
      </c>
      <c r="E685" t="s">
        <v>614</v>
      </c>
      <c r="F685" t="s">
        <v>662</v>
      </c>
      <c r="G685" t="s">
        <v>679</v>
      </c>
      <c r="H685">
        <v>155000</v>
      </c>
      <c r="I685">
        <v>-155000</v>
      </c>
      <c r="J685">
        <v>5348190</v>
      </c>
      <c r="M685" t="s">
        <v>697</v>
      </c>
      <c r="N685" s="1">
        <v>44410</v>
      </c>
    </row>
    <row r="686" spans="1:14" x14ac:dyDescent="0.2">
      <c r="A686" s="1">
        <v>44410</v>
      </c>
      <c r="B686">
        <v>2021</v>
      </c>
      <c r="C686" t="s">
        <v>184</v>
      </c>
      <c r="D686" t="s">
        <v>562</v>
      </c>
      <c r="E686" t="s">
        <v>614</v>
      </c>
      <c r="F686" t="s">
        <v>662</v>
      </c>
      <c r="G686" t="s">
        <v>679</v>
      </c>
      <c r="H686">
        <v>155000</v>
      </c>
      <c r="I686">
        <v>-155000</v>
      </c>
      <c r="J686">
        <v>5348190</v>
      </c>
      <c r="M686" t="s">
        <v>697</v>
      </c>
      <c r="N686" s="1">
        <v>44410</v>
      </c>
    </row>
    <row r="687" spans="1:14" x14ac:dyDescent="0.2">
      <c r="A687" s="1">
        <v>44410</v>
      </c>
      <c r="B687">
        <v>2021</v>
      </c>
      <c r="C687" t="s">
        <v>184</v>
      </c>
      <c r="D687" t="s">
        <v>555</v>
      </c>
      <c r="E687" t="s">
        <v>616</v>
      </c>
      <c r="F687" t="s">
        <v>662</v>
      </c>
      <c r="G687" t="s">
        <v>679</v>
      </c>
      <c r="H687">
        <v>155000</v>
      </c>
      <c r="I687">
        <v>-155000</v>
      </c>
      <c r="J687">
        <v>5348190</v>
      </c>
      <c r="M687" t="s">
        <v>697</v>
      </c>
      <c r="N687" s="1">
        <v>44410</v>
      </c>
    </row>
    <row r="688" spans="1:14" x14ac:dyDescent="0.2">
      <c r="A688" s="1">
        <v>44410</v>
      </c>
      <c r="B688">
        <v>2021</v>
      </c>
      <c r="C688" t="s">
        <v>185</v>
      </c>
      <c r="D688" t="s">
        <v>571</v>
      </c>
      <c r="E688" t="s">
        <v>625</v>
      </c>
      <c r="F688" t="s">
        <v>658</v>
      </c>
      <c r="G688" t="s">
        <v>679</v>
      </c>
      <c r="H688">
        <v>77500</v>
      </c>
      <c r="I688">
        <v>-77500</v>
      </c>
      <c r="J688">
        <v>5425690</v>
      </c>
      <c r="M688" t="s">
        <v>697</v>
      </c>
      <c r="N688" s="1">
        <v>44410</v>
      </c>
    </row>
    <row r="689" spans="1:14" x14ac:dyDescent="0.2">
      <c r="A689" s="1">
        <v>44410</v>
      </c>
      <c r="B689">
        <v>2021</v>
      </c>
      <c r="C689" t="s">
        <v>186</v>
      </c>
      <c r="D689" t="s">
        <v>571</v>
      </c>
      <c r="E689" t="s">
        <v>625</v>
      </c>
      <c r="F689" t="s">
        <v>666</v>
      </c>
      <c r="G689" t="s">
        <v>679</v>
      </c>
      <c r="H689">
        <v>77500</v>
      </c>
      <c r="I689">
        <v>-77500</v>
      </c>
      <c r="J689">
        <v>5425690</v>
      </c>
      <c r="M689" t="s">
        <v>697</v>
      </c>
      <c r="N689" s="1">
        <v>44410</v>
      </c>
    </row>
    <row r="690" spans="1:14" x14ac:dyDescent="0.2">
      <c r="A690" s="1">
        <v>44410</v>
      </c>
      <c r="B690">
        <v>2021</v>
      </c>
      <c r="C690" t="s">
        <v>187</v>
      </c>
      <c r="D690" t="s">
        <v>558</v>
      </c>
      <c r="E690" t="s">
        <v>627</v>
      </c>
      <c r="F690" t="s">
        <v>658</v>
      </c>
      <c r="G690" t="s">
        <v>679</v>
      </c>
      <c r="H690">
        <v>155000</v>
      </c>
      <c r="I690">
        <v>-155000</v>
      </c>
      <c r="J690">
        <v>5580690</v>
      </c>
      <c r="M690" t="s">
        <v>697</v>
      </c>
      <c r="N690" s="1">
        <v>44410</v>
      </c>
    </row>
    <row r="691" spans="1:14" x14ac:dyDescent="0.2">
      <c r="A691" s="1">
        <v>44410</v>
      </c>
      <c r="B691">
        <v>2021</v>
      </c>
      <c r="C691" t="s">
        <v>187</v>
      </c>
      <c r="D691" t="s">
        <v>573</v>
      </c>
      <c r="E691" t="s">
        <v>628</v>
      </c>
      <c r="F691" t="s">
        <v>658</v>
      </c>
      <c r="G691" t="s">
        <v>679</v>
      </c>
      <c r="H691">
        <v>155000</v>
      </c>
      <c r="I691">
        <v>-155000</v>
      </c>
      <c r="J691">
        <v>5735690</v>
      </c>
      <c r="M691" t="s">
        <v>697</v>
      </c>
      <c r="N691" s="1">
        <v>44410</v>
      </c>
    </row>
    <row r="692" spans="1:14" x14ac:dyDescent="0.2">
      <c r="A692" s="1">
        <v>44410</v>
      </c>
      <c r="B692">
        <v>2021</v>
      </c>
      <c r="C692" t="s">
        <v>188</v>
      </c>
      <c r="D692" t="s">
        <v>559</v>
      </c>
      <c r="E692" t="s">
        <v>615</v>
      </c>
      <c r="F692" t="s">
        <v>658</v>
      </c>
      <c r="G692" t="s">
        <v>679</v>
      </c>
      <c r="H692">
        <v>84000</v>
      </c>
      <c r="I692">
        <v>-84000</v>
      </c>
      <c r="J692">
        <v>5819690</v>
      </c>
      <c r="M692" t="s">
        <v>697</v>
      </c>
      <c r="N692" s="1">
        <v>44410</v>
      </c>
    </row>
    <row r="693" spans="1:14" x14ac:dyDescent="0.2">
      <c r="A693" s="1">
        <v>44410</v>
      </c>
      <c r="B693">
        <v>2021</v>
      </c>
      <c r="C693" t="s">
        <v>189</v>
      </c>
      <c r="D693" t="s">
        <v>559</v>
      </c>
      <c r="E693" t="s">
        <v>615</v>
      </c>
      <c r="F693" t="s">
        <v>662</v>
      </c>
      <c r="G693" t="s">
        <v>679</v>
      </c>
      <c r="H693">
        <v>21000</v>
      </c>
      <c r="I693">
        <v>-21000</v>
      </c>
      <c r="J693">
        <v>5819690</v>
      </c>
      <c r="M693" t="s">
        <v>697</v>
      </c>
      <c r="N693" s="1">
        <v>44410</v>
      </c>
    </row>
    <row r="694" spans="1:14" x14ac:dyDescent="0.2">
      <c r="A694" s="1">
        <v>44410</v>
      </c>
      <c r="B694">
        <v>2021</v>
      </c>
      <c r="C694" t="s">
        <v>187</v>
      </c>
      <c r="D694" t="s">
        <v>551</v>
      </c>
      <c r="E694" t="s">
        <v>615</v>
      </c>
      <c r="F694" t="s">
        <v>658</v>
      </c>
      <c r="G694" t="s">
        <v>679</v>
      </c>
      <c r="H694">
        <v>155000</v>
      </c>
      <c r="I694">
        <v>-155000</v>
      </c>
      <c r="J694">
        <v>5974690</v>
      </c>
      <c r="M694" t="s">
        <v>697</v>
      </c>
      <c r="N694" s="1">
        <v>44410</v>
      </c>
    </row>
    <row r="695" spans="1:14" x14ac:dyDescent="0.2">
      <c r="A695" s="1">
        <v>44410</v>
      </c>
      <c r="B695">
        <v>2021</v>
      </c>
      <c r="C695" t="s">
        <v>187</v>
      </c>
      <c r="D695" t="s">
        <v>579</v>
      </c>
      <c r="E695" t="s">
        <v>632</v>
      </c>
      <c r="F695" t="s">
        <v>658</v>
      </c>
      <c r="G695" t="s">
        <v>679</v>
      </c>
      <c r="H695">
        <v>155000</v>
      </c>
      <c r="I695">
        <v>-155000</v>
      </c>
      <c r="J695">
        <v>6129690</v>
      </c>
      <c r="M695" t="s">
        <v>697</v>
      </c>
      <c r="N695" s="1">
        <v>44410</v>
      </c>
    </row>
    <row r="696" spans="1:14" x14ac:dyDescent="0.2">
      <c r="A696" s="1">
        <v>44410</v>
      </c>
      <c r="B696">
        <v>2021</v>
      </c>
      <c r="C696" t="s">
        <v>188</v>
      </c>
      <c r="D696" t="s">
        <v>560</v>
      </c>
      <c r="E696" t="s">
        <v>620</v>
      </c>
      <c r="F696" t="s">
        <v>658</v>
      </c>
      <c r="G696" t="s">
        <v>679</v>
      </c>
      <c r="H696">
        <v>84000</v>
      </c>
      <c r="I696">
        <v>-84000</v>
      </c>
      <c r="J696">
        <v>6213690</v>
      </c>
      <c r="M696" t="s">
        <v>697</v>
      </c>
      <c r="N696" s="1">
        <v>44410</v>
      </c>
    </row>
    <row r="697" spans="1:14" x14ac:dyDescent="0.2">
      <c r="A697" s="1">
        <v>44410</v>
      </c>
      <c r="B697">
        <v>2021</v>
      </c>
      <c r="C697" t="s">
        <v>189</v>
      </c>
      <c r="D697" t="s">
        <v>560</v>
      </c>
      <c r="E697" t="s">
        <v>620</v>
      </c>
      <c r="F697" t="s">
        <v>662</v>
      </c>
      <c r="G697" t="s">
        <v>679</v>
      </c>
      <c r="H697">
        <v>21000</v>
      </c>
      <c r="I697">
        <v>-21000</v>
      </c>
      <c r="J697">
        <v>6213690</v>
      </c>
      <c r="M697" t="s">
        <v>697</v>
      </c>
      <c r="N697" s="1">
        <v>44410</v>
      </c>
    </row>
    <row r="698" spans="1:14" x14ac:dyDescent="0.2">
      <c r="A698" s="1">
        <v>44410</v>
      </c>
      <c r="B698">
        <v>2021</v>
      </c>
      <c r="C698" t="s">
        <v>188</v>
      </c>
      <c r="D698" t="s">
        <v>561</v>
      </c>
      <c r="E698" t="s">
        <v>627</v>
      </c>
      <c r="F698" t="s">
        <v>658</v>
      </c>
      <c r="G698" t="s">
        <v>679</v>
      </c>
      <c r="H698">
        <v>84000</v>
      </c>
      <c r="I698">
        <v>-84000</v>
      </c>
      <c r="J698">
        <v>6297690</v>
      </c>
      <c r="M698" t="s">
        <v>697</v>
      </c>
      <c r="N698" s="1">
        <v>44410</v>
      </c>
    </row>
    <row r="699" spans="1:14" x14ac:dyDescent="0.2">
      <c r="A699" s="1">
        <v>44410</v>
      </c>
      <c r="B699">
        <v>2021</v>
      </c>
      <c r="C699" t="s">
        <v>189</v>
      </c>
      <c r="D699" t="s">
        <v>561</v>
      </c>
      <c r="E699" t="s">
        <v>627</v>
      </c>
      <c r="F699" t="s">
        <v>662</v>
      </c>
      <c r="G699" t="s">
        <v>679</v>
      </c>
      <c r="H699">
        <v>21000</v>
      </c>
      <c r="I699">
        <v>-21000</v>
      </c>
      <c r="J699">
        <v>6297690</v>
      </c>
      <c r="M699" t="s">
        <v>697</v>
      </c>
      <c r="N699" s="1">
        <v>44410</v>
      </c>
    </row>
    <row r="700" spans="1:14" x14ac:dyDescent="0.2">
      <c r="A700" s="1">
        <v>44410</v>
      </c>
      <c r="B700">
        <v>2021</v>
      </c>
      <c r="C700" t="s">
        <v>188</v>
      </c>
      <c r="D700" t="s">
        <v>564</v>
      </c>
      <c r="E700" t="s">
        <v>596</v>
      </c>
      <c r="F700" t="s">
        <v>658</v>
      </c>
      <c r="G700" t="s">
        <v>679</v>
      </c>
      <c r="H700">
        <v>84000</v>
      </c>
      <c r="I700">
        <v>-84000</v>
      </c>
      <c r="J700">
        <v>6381690</v>
      </c>
      <c r="M700" t="s">
        <v>697</v>
      </c>
      <c r="N700" s="1">
        <v>44410</v>
      </c>
    </row>
    <row r="701" spans="1:14" x14ac:dyDescent="0.2">
      <c r="A701" s="1">
        <v>44410</v>
      </c>
      <c r="B701">
        <v>2021</v>
      </c>
      <c r="C701" t="s">
        <v>189</v>
      </c>
      <c r="D701" t="s">
        <v>564</v>
      </c>
      <c r="E701" t="s">
        <v>596</v>
      </c>
      <c r="F701" t="s">
        <v>662</v>
      </c>
      <c r="G701" t="s">
        <v>679</v>
      </c>
      <c r="H701">
        <v>21000</v>
      </c>
      <c r="I701">
        <v>-21000</v>
      </c>
      <c r="J701">
        <v>6381690</v>
      </c>
      <c r="M701" t="s">
        <v>697</v>
      </c>
      <c r="N701" s="1">
        <v>44410</v>
      </c>
    </row>
    <row r="702" spans="1:14" x14ac:dyDescent="0.2">
      <c r="A702" s="1">
        <v>44410</v>
      </c>
      <c r="B702">
        <v>2021</v>
      </c>
      <c r="C702" t="s">
        <v>190</v>
      </c>
      <c r="D702" t="s">
        <v>565</v>
      </c>
      <c r="E702" t="s">
        <v>622</v>
      </c>
      <c r="F702" t="s">
        <v>658</v>
      </c>
      <c r="G702" t="s">
        <v>679</v>
      </c>
      <c r="H702">
        <v>105000</v>
      </c>
      <c r="I702">
        <v>-105000</v>
      </c>
      <c r="J702">
        <v>6486690</v>
      </c>
      <c r="M702" t="s">
        <v>697</v>
      </c>
      <c r="N702" s="1">
        <v>44410</v>
      </c>
    </row>
    <row r="703" spans="1:14" x14ac:dyDescent="0.2">
      <c r="A703" s="1">
        <v>44410</v>
      </c>
      <c r="B703">
        <v>2021</v>
      </c>
      <c r="C703" t="s">
        <v>188</v>
      </c>
      <c r="D703" t="s">
        <v>580</v>
      </c>
      <c r="E703" t="s">
        <v>632</v>
      </c>
      <c r="F703" t="s">
        <v>658</v>
      </c>
      <c r="G703" t="s">
        <v>679</v>
      </c>
      <c r="H703">
        <v>84000</v>
      </c>
      <c r="I703">
        <v>-84000</v>
      </c>
      <c r="J703">
        <v>6570690</v>
      </c>
      <c r="M703" t="s">
        <v>697</v>
      </c>
      <c r="N703" s="1">
        <v>44410</v>
      </c>
    </row>
    <row r="704" spans="1:14" x14ac:dyDescent="0.2">
      <c r="A704" s="1">
        <v>44410</v>
      </c>
      <c r="B704">
        <v>2021</v>
      </c>
      <c r="C704" t="s">
        <v>189</v>
      </c>
      <c r="D704" t="s">
        <v>580</v>
      </c>
      <c r="E704" t="s">
        <v>632</v>
      </c>
      <c r="F704" t="s">
        <v>662</v>
      </c>
      <c r="G704" t="s">
        <v>679</v>
      </c>
      <c r="H704">
        <v>21000</v>
      </c>
      <c r="I704">
        <v>-21000</v>
      </c>
      <c r="J704">
        <v>6570690</v>
      </c>
      <c r="M704" t="s">
        <v>697</v>
      </c>
      <c r="N704" s="1">
        <v>44410</v>
      </c>
    </row>
    <row r="705" spans="1:14" x14ac:dyDescent="0.2">
      <c r="A705" s="1">
        <v>44410</v>
      </c>
      <c r="B705">
        <v>2021</v>
      </c>
      <c r="C705" t="s">
        <v>187</v>
      </c>
      <c r="D705" t="s">
        <v>566</v>
      </c>
      <c r="E705" t="s">
        <v>623</v>
      </c>
      <c r="F705" t="s">
        <v>658</v>
      </c>
      <c r="G705" t="s">
        <v>679</v>
      </c>
      <c r="H705">
        <v>155000</v>
      </c>
      <c r="I705">
        <v>-155000</v>
      </c>
      <c r="J705">
        <v>6725690</v>
      </c>
      <c r="M705" t="s">
        <v>697</v>
      </c>
      <c r="N705" s="1">
        <v>44410</v>
      </c>
    </row>
    <row r="706" spans="1:14" x14ac:dyDescent="0.2">
      <c r="A706" s="1">
        <v>44410</v>
      </c>
      <c r="B706">
        <v>2021</v>
      </c>
      <c r="C706" t="s">
        <v>190</v>
      </c>
      <c r="D706" t="s">
        <v>568</v>
      </c>
      <c r="E706" t="s">
        <v>624</v>
      </c>
      <c r="F706" t="s">
        <v>658</v>
      </c>
      <c r="G706" t="s">
        <v>679</v>
      </c>
      <c r="H706">
        <v>105000</v>
      </c>
      <c r="I706">
        <v>-105000</v>
      </c>
      <c r="J706">
        <v>6830690</v>
      </c>
      <c r="M706" t="s">
        <v>697</v>
      </c>
      <c r="N706" s="1">
        <v>44410</v>
      </c>
    </row>
    <row r="707" spans="1:14" x14ac:dyDescent="0.2">
      <c r="A707" s="1">
        <v>44410</v>
      </c>
      <c r="B707">
        <v>2021</v>
      </c>
      <c r="C707" t="s">
        <v>190</v>
      </c>
      <c r="D707" t="s">
        <v>554</v>
      </c>
      <c r="E707" t="s">
        <v>618</v>
      </c>
      <c r="F707" t="s">
        <v>658</v>
      </c>
      <c r="G707" t="s">
        <v>679</v>
      </c>
      <c r="H707">
        <v>105000</v>
      </c>
      <c r="I707">
        <v>-105000</v>
      </c>
      <c r="J707">
        <v>6935690</v>
      </c>
      <c r="M707" t="s">
        <v>697</v>
      </c>
      <c r="N707" s="1">
        <v>44410</v>
      </c>
    </row>
    <row r="708" spans="1:14" x14ac:dyDescent="0.2">
      <c r="A708" s="1">
        <v>44410</v>
      </c>
      <c r="B708">
        <v>2021</v>
      </c>
      <c r="C708" t="s">
        <v>187</v>
      </c>
      <c r="D708" t="s">
        <v>569</v>
      </c>
      <c r="E708" t="s">
        <v>596</v>
      </c>
      <c r="F708" t="s">
        <v>658</v>
      </c>
      <c r="G708" t="s">
        <v>679</v>
      </c>
      <c r="H708">
        <v>155000</v>
      </c>
      <c r="I708">
        <v>-155000</v>
      </c>
      <c r="J708">
        <v>7090690</v>
      </c>
      <c r="M708" t="s">
        <v>697</v>
      </c>
      <c r="N708" s="1">
        <v>44410</v>
      </c>
    </row>
    <row r="709" spans="1:14" x14ac:dyDescent="0.2">
      <c r="A709" s="1">
        <v>44410</v>
      </c>
      <c r="B709">
        <v>2021</v>
      </c>
      <c r="C709" t="s">
        <v>191</v>
      </c>
      <c r="D709" t="s">
        <v>571</v>
      </c>
      <c r="E709" t="s">
        <v>625</v>
      </c>
      <c r="F709" t="s">
        <v>658</v>
      </c>
      <c r="G709" t="s">
        <v>688</v>
      </c>
      <c r="H709">
        <v>25000</v>
      </c>
      <c r="I709">
        <v>-25000</v>
      </c>
      <c r="J709">
        <v>7115690</v>
      </c>
      <c r="M709" t="s">
        <v>697</v>
      </c>
      <c r="N709" s="1">
        <v>44410</v>
      </c>
    </row>
    <row r="710" spans="1:14" x14ac:dyDescent="0.2">
      <c r="A710" s="1">
        <v>44410</v>
      </c>
      <c r="B710">
        <v>2021</v>
      </c>
      <c r="C710" t="s">
        <v>191</v>
      </c>
      <c r="D710" t="s">
        <v>558</v>
      </c>
      <c r="E710" t="s">
        <v>627</v>
      </c>
      <c r="F710" t="s">
        <v>658</v>
      </c>
      <c r="G710" t="s">
        <v>688</v>
      </c>
      <c r="H710">
        <v>25000</v>
      </c>
      <c r="I710">
        <v>-25000</v>
      </c>
      <c r="J710">
        <v>7140690</v>
      </c>
      <c r="M710" t="s">
        <v>697</v>
      </c>
      <c r="N710" s="1">
        <v>44410</v>
      </c>
    </row>
    <row r="711" spans="1:14" x14ac:dyDescent="0.2">
      <c r="A711" s="1">
        <v>44410</v>
      </c>
      <c r="B711">
        <v>2021</v>
      </c>
      <c r="C711" t="s">
        <v>191</v>
      </c>
      <c r="D711" t="s">
        <v>573</v>
      </c>
      <c r="E711" t="s">
        <v>628</v>
      </c>
      <c r="F711" t="s">
        <v>658</v>
      </c>
      <c r="G711" t="s">
        <v>688</v>
      </c>
      <c r="H711">
        <v>25000</v>
      </c>
      <c r="I711">
        <v>-25000</v>
      </c>
      <c r="J711">
        <v>7165690</v>
      </c>
      <c r="M711" t="s">
        <v>697</v>
      </c>
      <c r="N711" s="1">
        <v>44410</v>
      </c>
    </row>
    <row r="712" spans="1:14" x14ac:dyDescent="0.2">
      <c r="A712" s="1">
        <v>44410</v>
      </c>
      <c r="B712">
        <v>2021</v>
      </c>
      <c r="C712" t="s">
        <v>191</v>
      </c>
      <c r="D712" t="s">
        <v>559</v>
      </c>
      <c r="E712" t="s">
        <v>615</v>
      </c>
      <c r="F712" t="s">
        <v>658</v>
      </c>
      <c r="G712" t="s">
        <v>688</v>
      </c>
      <c r="H712">
        <v>25000</v>
      </c>
      <c r="I712">
        <v>-25000</v>
      </c>
      <c r="J712">
        <v>7190690</v>
      </c>
      <c r="M712" t="s">
        <v>697</v>
      </c>
      <c r="N712" s="1">
        <v>44410</v>
      </c>
    </row>
    <row r="713" spans="1:14" x14ac:dyDescent="0.2">
      <c r="A713" s="1">
        <v>44410</v>
      </c>
      <c r="B713">
        <v>2021</v>
      </c>
      <c r="C713" t="s">
        <v>191</v>
      </c>
      <c r="D713" t="s">
        <v>551</v>
      </c>
      <c r="E713" t="s">
        <v>615</v>
      </c>
      <c r="F713" t="s">
        <v>658</v>
      </c>
      <c r="G713" t="s">
        <v>688</v>
      </c>
      <c r="H713">
        <v>25000</v>
      </c>
      <c r="I713">
        <v>-25000</v>
      </c>
      <c r="J713">
        <v>7215690</v>
      </c>
      <c r="M713" t="s">
        <v>697</v>
      </c>
      <c r="N713" s="1">
        <v>44410</v>
      </c>
    </row>
    <row r="714" spans="1:14" x14ac:dyDescent="0.2">
      <c r="A714" s="1">
        <v>44410</v>
      </c>
      <c r="B714">
        <v>2021</v>
      </c>
      <c r="C714" t="s">
        <v>191</v>
      </c>
      <c r="D714" t="s">
        <v>560</v>
      </c>
      <c r="E714" t="s">
        <v>620</v>
      </c>
      <c r="F714" t="s">
        <v>658</v>
      </c>
      <c r="G714" t="s">
        <v>688</v>
      </c>
      <c r="H714">
        <v>25000</v>
      </c>
      <c r="I714">
        <v>-25000</v>
      </c>
      <c r="J714">
        <v>7240690</v>
      </c>
      <c r="M714" t="s">
        <v>697</v>
      </c>
      <c r="N714" s="1">
        <v>44410</v>
      </c>
    </row>
    <row r="715" spans="1:14" x14ac:dyDescent="0.2">
      <c r="A715" s="1">
        <v>44410</v>
      </c>
      <c r="B715">
        <v>2021</v>
      </c>
      <c r="C715" t="s">
        <v>191</v>
      </c>
      <c r="D715" t="s">
        <v>561</v>
      </c>
      <c r="E715" t="s">
        <v>627</v>
      </c>
      <c r="F715" t="s">
        <v>658</v>
      </c>
      <c r="G715" t="s">
        <v>688</v>
      </c>
      <c r="H715">
        <v>25000</v>
      </c>
      <c r="I715">
        <v>-25000</v>
      </c>
      <c r="J715">
        <v>7265690</v>
      </c>
      <c r="M715" t="s">
        <v>697</v>
      </c>
      <c r="N715" s="1">
        <v>44410</v>
      </c>
    </row>
    <row r="716" spans="1:14" x14ac:dyDescent="0.2">
      <c r="A716" s="1">
        <v>44410</v>
      </c>
      <c r="B716">
        <v>2021</v>
      </c>
      <c r="C716" t="s">
        <v>191</v>
      </c>
      <c r="D716" t="s">
        <v>564</v>
      </c>
      <c r="E716" t="s">
        <v>596</v>
      </c>
      <c r="F716" t="s">
        <v>658</v>
      </c>
      <c r="G716" t="s">
        <v>688</v>
      </c>
      <c r="H716">
        <v>25000</v>
      </c>
      <c r="I716">
        <v>-25000</v>
      </c>
      <c r="J716">
        <v>7290690</v>
      </c>
      <c r="M716" t="s">
        <v>697</v>
      </c>
      <c r="N716" s="1">
        <v>44410</v>
      </c>
    </row>
    <row r="717" spans="1:14" x14ac:dyDescent="0.2">
      <c r="A717" s="1">
        <v>44410</v>
      </c>
      <c r="B717">
        <v>2021</v>
      </c>
      <c r="C717" t="s">
        <v>191</v>
      </c>
      <c r="D717" t="s">
        <v>565</v>
      </c>
      <c r="E717" t="s">
        <v>622</v>
      </c>
      <c r="F717" t="s">
        <v>658</v>
      </c>
      <c r="G717" t="s">
        <v>688</v>
      </c>
      <c r="H717">
        <v>25000</v>
      </c>
      <c r="I717">
        <v>-25000</v>
      </c>
      <c r="J717">
        <v>7315690</v>
      </c>
      <c r="M717" t="s">
        <v>697</v>
      </c>
      <c r="N717" s="1">
        <v>44410</v>
      </c>
    </row>
    <row r="718" spans="1:14" x14ac:dyDescent="0.2">
      <c r="A718" s="1">
        <v>44410</v>
      </c>
      <c r="B718">
        <v>2021</v>
      </c>
      <c r="C718" t="s">
        <v>191</v>
      </c>
      <c r="D718" t="s">
        <v>580</v>
      </c>
      <c r="E718" t="s">
        <v>632</v>
      </c>
      <c r="F718" t="s">
        <v>658</v>
      </c>
      <c r="G718" t="s">
        <v>688</v>
      </c>
      <c r="H718">
        <v>25000</v>
      </c>
      <c r="I718">
        <v>-25000</v>
      </c>
      <c r="J718">
        <v>7340690</v>
      </c>
      <c r="M718" t="s">
        <v>697</v>
      </c>
      <c r="N718" s="1">
        <v>44410</v>
      </c>
    </row>
    <row r="719" spans="1:14" x14ac:dyDescent="0.2">
      <c r="A719" s="1">
        <v>44410</v>
      </c>
      <c r="B719">
        <v>2021</v>
      </c>
      <c r="C719" t="s">
        <v>191</v>
      </c>
      <c r="D719" t="s">
        <v>566</v>
      </c>
      <c r="E719" t="s">
        <v>623</v>
      </c>
      <c r="F719" t="s">
        <v>658</v>
      </c>
      <c r="G719" t="s">
        <v>688</v>
      </c>
      <c r="H719">
        <v>25000</v>
      </c>
      <c r="I719">
        <v>-25000</v>
      </c>
      <c r="J719">
        <v>7365690</v>
      </c>
      <c r="M719" t="s">
        <v>697</v>
      </c>
      <c r="N719" s="1">
        <v>44410</v>
      </c>
    </row>
    <row r="720" spans="1:14" x14ac:dyDescent="0.2">
      <c r="A720" s="1">
        <v>44410</v>
      </c>
      <c r="B720">
        <v>2021</v>
      </c>
      <c r="C720" t="s">
        <v>191</v>
      </c>
      <c r="D720" t="s">
        <v>568</v>
      </c>
      <c r="E720" t="s">
        <v>624</v>
      </c>
      <c r="F720" t="s">
        <v>658</v>
      </c>
      <c r="G720" t="s">
        <v>688</v>
      </c>
      <c r="H720">
        <v>25000</v>
      </c>
      <c r="I720">
        <v>-25000</v>
      </c>
      <c r="J720">
        <v>7390690</v>
      </c>
      <c r="M720" t="s">
        <v>697</v>
      </c>
      <c r="N720" s="1">
        <v>44410</v>
      </c>
    </row>
    <row r="721" spans="1:14" x14ac:dyDescent="0.2">
      <c r="A721" s="1">
        <v>44410</v>
      </c>
      <c r="B721">
        <v>2021</v>
      </c>
      <c r="C721" t="s">
        <v>191</v>
      </c>
      <c r="D721" t="s">
        <v>554</v>
      </c>
      <c r="E721" t="s">
        <v>618</v>
      </c>
      <c r="F721" t="s">
        <v>658</v>
      </c>
      <c r="G721" t="s">
        <v>688</v>
      </c>
      <c r="H721">
        <v>25000</v>
      </c>
      <c r="I721">
        <v>-25000</v>
      </c>
      <c r="J721">
        <v>7415690</v>
      </c>
      <c r="M721" t="s">
        <v>697</v>
      </c>
      <c r="N721" s="1">
        <v>44410</v>
      </c>
    </row>
    <row r="722" spans="1:14" x14ac:dyDescent="0.2">
      <c r="A722" s="1">
        <v>44410</v>
      </c>
      <c r="B722">
        <v>2021</v>
      </c>
      <c r="C722" t="s">
        <v>191</v>
      </c>
      <c r="D722" t="s">
        <v>569</v>
      </c>
      <c r="E722" t="s">
        <v>596</v>
      </c>
      <c r="F722" t="s">
        <v>658</v>
      </c>
      <c r="G722" t="s">
        <v>688</v>
      </c>
      <c r="H722">
        <v>25000</v>
      </c>
      <c r="I722">
        <v>-25000</v>
      </c>
      <c r="J722">
        <v>7440690</v>
      </c>
      <c r="M722" t="s">
        <v>697</v>
      </c>
      <c r="N722" s="1">
        <v>44410</v>
      </c>
    </row>
    <row r="723" spans="1:14" x14ac:dyDescent="0.2">
      <c r="A723" s="1">
        <v>44410</v>
      </c>
      <c r="B723">
        <v>2021</v>
      </c>
      <c r="C723" t="s">
        <v>191</v>
      </c>
      <c r="D723" t="s">
        <v>576</v>
      </c>
      <c r="E723" t="s">
        <v>630</v>
      </c>
      <c r="F723" t="s">
        <v>658</v>
      </c>
      <c r="G723" t="s">
        <v>688</v>
      </c>
      <c r="H723">
        <v>80000</v>
      </c>
      <c r="I723">
        <v>-80000</v>
      </c>
      <c r="J723">
        <v>7520690</v>
      </c>
      <c r="M723" t="s">
        <v>697</v>
      </c>
      <c r="N723" s="1">
        <v>44410</v>
      </c>
    </row>
    <row r="724" spans="1:14" x14ac:dyDescent="0.2">
      <c r="A724" s="1">
        <v>44410</v>
      </c>
      <c r="B724">
        <v>2021</v>
      </c>
      <c r="C724" t="s">
        <v>191</v>
      </c>
      <c r="D724" t="s">
        <v>577</v>
      </c>
      <c r="E724" t="s">
        <v>631</v>
      </c>
      <c r="F724" t="s">
        <v>658</v>
      </c>
      <c r="G724" t="s">
        <v>688</v>
      </c>
      <c r="H724">
        <v>80000</v>
      </c>
      <c r="I724">
        <v>-80000</v>
      </c>
      <c r="J724">
        <v>7600690</v>
      </c>
      <c r="M724" t="s">
        <v>697</v>
      </c>
      <c r="N724" s="1">
        <v>44410</v>
      </c>
    </row>
    <row r="725" spans="1:14" x14ac:dyDescent="0.2">
      <c r="A725" s="1">
        <v>44410</v>
      </c>
      <c r="B725">
        <v>2021</v>
      </c>
      <c r="C725" t="s">
        <v>191</v>
      </c>
      <c r="D725" t="s">
        <v>582</v>
      </c>
      <c r="E725" t="s">
        <v>633</v>
      </c>
      <c r="F725" t="s">
        <v>658</v>
      </c>
      <c r="G725" t="s">
        <v>688</v>
      </c>
      <c r="H725">
        <v>80000</v>
      </c>
      <c r="I725">
        <v>-80000</v>
      </c>
      <c r="J725">
        <v>7680690</v>
      </c>
      <c r="M725" t="s">
        <v>697</v>
      </c>
      <c r="N725" s="1">
        <v>44410</v>
      </c>
    </row>
    <row r="726" spans="1:14" x14ac:dyDescent="0.2">
      <c r="A726" s="1">
        <v>44439</v>
      </c>
      <c r="B726">
        <v>2021</v>
      </c>
      <c r="C726" t="s">
        <v>58</v>
      </c>
      <c r="D726" t="s">
        <v>556</v>
      </c>
      <c r="E726" t="s">
        <v>556</v>
      </c>
      <c r="F726" t="s">
        <v>658</v>
      </c>
      <c r="G726" t="s">
        <v>683</v>
      </c>
      <c r="H726">
        <v>-400000</v>
      </c>
      <c r="I726">
        <v>400000</v>
      </c>
      <c r="J726">
        <v>4925690</v>
      </c>
      <c r="M726" t="s">
        <v>697</v>
      </c>
      <c r="N726" s="1">
        <v>44439</v>
      </c>
    </row>
    <row r="727" spans="1:14" x14ac:dyDescent="0.2">
      <c r="A727" s="1">
        <v>44439</v>
      </c>
      <c r="B727">
        <v>2021</v>
      </c>
      <c r="C727" t="s">
        <v>58</v>
      </c>
      <c r="D727" t="s">
        <v>578</v>
      </c>
      <c r="E727" t="s">
        <v>578</v>
      </c>
      <c r="F727" t="s">
        <v>658</v>
      </c>
      <c r="G727" t="s">
        <v>683</v>
      </c>
      <c r="H727">
        <v>-900000</v>
      </c>
      <c r="I727">
        <v>900000</v>
      </c>
      <c r="J727">
        <v>4025690</v>
      </c>
      <c r="M727" t="s">
        <v>697</v>
      </c>
      <c r="N727" s="1">
        <v>44439</v>
      </c>
    </row>
    <row r="728" spans="1:14" x14ac:dyDescent="0.2">
      <c r="A728" s="1">
        <v>44439</v>
      </c>
      <c r="B728">
        <v>2021</v>
      </c>
      <c r="C728" t="s">
        <v>58</v>
      </c>
      <c r="D728" t="s">
        <v>570</v>
      </c>
      <c r="E728" t="s">
        <v>570</v>
      </c>
      <c r="F728" t="s">
        <v>658</v>
      </c>
      <c r="G728" t="s">
        <v>683</v>
      </c>
      <c r="H728">
        <v>-600000</v>
      </c>
      <c r="I728">
        <v>600000</v>
      </c>
      <c r="J728">
        <v>5781690</v>
      </c>
      <c r="M728" t="s">
        <v>697</v>
      </c>
      <c r="N728" s="1">
        <v>44439</v>
      </c>
    </row>
    <row r="729" spans="1:14" x14ac:dyDescent="0.2">
      <c r="A729" s="1">
        <v>44440</v>
      </c>
      <c r="B729">
        <v>2021</v>
      </c>
      <c r="C729" t="s">
        <v>192</v>
      </c>
      <c r="D729" t="s">
        <v>550</v>
      </c>
      <c r="E729" t="s">
        <v>614</v>
      </c>
      <c r="F729" t="s">
        <v>662</v>
      </c>
      <c r="G729" t="s">
        <v>679</v>
      </c>
      <c r="H729">
        <v>155000</v>
      </c>
      <c r="I729">
        <v>-155000</v>
      </c>
      <c r="J729">
        <v>4025690</v>
      </c>
      <c r="M729" t="s">
        <v>697</v>
      </c>
      <c r="N729" s="1">
        <v>44440</v>
      </c>
    </row>
    <row r="730" spans="1:14" x14ac:dyDescent="0.2">
      <c r="A730" s="1">
        <v>44440</v>
      </c>
      <c r="B730">
        <v>2021</v>
      </c>
      <c r="C730" t="s">
        <v>192</v>
      </c>
      <c r="D730" t="s">
        <v>562</v>
      </c>
      <c r="E730" t="s">
        <v>614</v>
      </c>
      <c r="F730" t="s">
        <v>662</v>
      </c>
      <c r="G730" t="s">
        <v>679</v>
      </c>
      <c r="H730">
        <v>155000</v>
      </c>
      <c r="I730">
        <v>-155000</v>
      </c>
      <c r="J730">
        <v>4025690</v>
      </c>
      <c r="M730" t="s">
        <v>697</v>
      </c>
      <c r="N730" s="1">
        <v>44440</v>
      </c>
    </row>
    <row r="731" spans="1:14" x14ac:dyDescent="0.2">
      <c r="A731" s="1">
        <v>44440</v>
      </c>
      <c r="B731">
        <v>2021</v>
      </c>
      <c r="C731" t="s">
        <v>192</v>
      </c>
      <c r="D731" t="s">
        <v>555</v>
      </c>
      <c r="E731" t="s">
        <v>616</v>
      </c>
      <c r="F731" t="s">
        <v>662</v>
      </c>
      <c r="G731" t="s">
        <v>679</v>
      </c>
      <c r="H731">
        <v>155000</v>
      </c>
      <c r="I731">
        <v>-155000</v>
      </c>
      <c r="J731">
        <v>4025690</v>
      </c>
      <c r="M731" t="s">
        <v>697</v>
      </c>
      <c r="N731" s="1">
        <v>44440</v>
      </c>
    </row>
    <row r="732" spans="1:14" x14ac:dyDescent="0.2">
      <c r="A732" s="1">
        <v>44440</v>
      </c>
      <c r="B732">
        <v>2021</v>
      </c>
      <c r="C732" t="s">
        <v>193</v>
      </c>
      <c r="D732" t="s">
        <v>581</v>
      </c>
      <c r="E732" t="s">
        <v>630</v>
      </c>
      <c r="F732" t="s">
        <v>658</v>
      </c>
      <c r="G732" t="s">
        <v>679</v>
      </c>
      <c r="H732">
        <v>105000</v>
      </c>
      <c r="I732">
        <v>-105000</v>
      </c>
      <c r="J732">
        <v>4130690</v>
      </c>
      <c r="M732" t="s">
        <v>697</v>
      </c>
      <c r="N732" s="1">
        <v>44440</v>
      </c>
    </row>
    <row r="733" spans="1:14" x14ac:dyDescent="0.2">
      <c r="A733" s="1">
        <v>44440</v>
      </c>
      <c r="B733">
        <v>2021</v>
      </c>
      <c r="C733" t="s">
        <v>194</v>
      </c>
      <c r="D733" t="s">
        <v>583</v>
      </c>
      <c r="E733" t="s">
        <v>628</v>
      </c>
      <c r="F733" t="s">
        <v>658</v>
      </c>
      <c r="G733" t="s">
        <v>679</v>
      </c>
      <c r="H733">
        <v>84000</v>
      </c>
      <c r="I733">
        <v>-84000</v>
      </c>
      <c r="J733">
        <v>4214690</v>
      </c>
      <c r="M733" t="s">
        <v>697</v>
      </c>
      <c r="N733" s="1">
        <v>44440</v>
      </c>
    </row>
    <row r="734" spans="1:14" x14ac:dyDescent="0.2">
      <c r="A734" s="1">
        <v>44440</v>
      </c>
      <c r="B734">
        <v>2021</v>
      </c>
      <c r="C734" t="s">
        <v>195</v>
      </c>
      <c r="D734" t="s">
        <v>583</v>
      </c>
      <c r="E734" t="s">
        <v>628</v>
      </c>
      <c r="F734" t="s">
        <v>662</v>
      </c>
      <c r="G734" t="s">
        <v>679</v>
      </c>
      <c r="H734">
        <v>21000</v>
      </c>
      <c r="I734">
        <v>-21000</v>
      </c>
      <c r="J734">
        <v>4214690</v>
      </c>
      <c r="M734" t="s">
        <v>697</v>
      </c>
      <c r="N734" s="1">
        <v>44440</v>
      </c>
    </row>
    <row r="735" spans="1:14" x14ac:dyDescent="0.2">
      <c r="A735" s="1">
        <v>44440</v>
      </c>
      <c r="B735">
        <v>2021</v>
      </c>
      <c r="C735" t="s">
        <v>196</v>
      </c>
      <c r="D735" t="s">
        <v>571</v>
      </c>
      <c r="E735" t="s">
        <v>625</v>
      </c>
      <c r="F735" t="s">
        <v>658</v>
      </c>
      <c r="G735" t="s">
        <v>679</v>
      </c>
      <c r="H735">
        <v>70000</v>
      </c>
      <c r="I735">
        <v>-70000</v>
      </c>
      <c r="J735">
        <v>4284690</v>
      </c>
      <c r="M735" t="s">
        <v>697</v>
      </c>
      <c r="N735" s="1">
        <v>44440</v>
      </c>
    </row>
    <row r="736" spans="1:14" x14ac:dyDescent="0.2">
      <c r="A736" s="1">
        <v>44440</v>
      </c>
      <c r="B736">
        <v>2021</v>
      </c>
      <c r="C736" t="s">
        <v>197</v>
      </c>
      <c r="D736" t="s">
        <v>571</v>
      </c>
      <c r="E736" t="s">
        <v>625</v>
      </c>
      <c r="F736" t="s">
        <v>666</v>
      </c>
      <c r="G736" t="s">
        <v>679</v>
      </c>
      <c r="H736">
        <v>77500</v>
      </c>
      <c r="I736">
        <v>-77500</v>
      </c>
      <c r="J736">
        <v>4284690</v>
      </c>
      <c r="M736" t="s">
        <v>697</v>
      </c>
      <c r="N736" s="1">
        <v>44440</v>
      </c>
    </row>
    <row r="737" spans="1:14" x14ac:dyDescent="0.2">
      <c r="A737" s="1">
        <v>44440</v>
      </c>
      <c r="B737">
        <v>2021</v>
      </c>
      <c r="C737" t="s">
        <v>198</v>
      </c>
      <c r="D737" t="s">
        <v>558</v>
      </c>
      <c r="E737" t="s">
        <v>627</v>
      </c>
      <c r="F737" t="s">
        <v>658</v>
      </c>
      <c r="G737" t="s">
        <v>679</v>
      </c>
      <c r="H737">
        <v>155000</v>
      </c>
      <c r="I737">
        <v>-155000</v>
      </c>
      <c r="J737">
        <v>4439690</v>
      </c>
      <c r="M737" t="s">
        <v>697</v>
      </c>
      <c r="N737" s="1">
        <v>44440</v>
      </c>
    </row>
    <row r="738" spans="1:14" x14ac:dyDescent="0.2">
      <c r="A738" s="1">
        <v>44440</v>
      </c>
      <c r="B738">
        <v>2021</v>
      </c>
      <c r="C738" t="s">
        <v>198</v>
      </c>
      <c r="D738" t="s">
        <v>573</v>
      </c>
      <c r="E738" t="s">
        <v>628</v>
      </c>
      <c r="F738" t="s">
        <v>658</v>
      </c>
      <c r="G738" t="s">
        <v>679</v>
      </c>
      <c r="H738">
        <v>155000</v>
      </c>
      <c r="I738">
        <v>-155000</v>
      </c>
      <c r="J738">
        <v>4594690</v>
      </c>
      <c r="M738" t="s">
        <v>697</v>
      </c>
      <c r="N738" s="1">
        <v>44440</v>
      </c>
    </row>
    <row r="739" spans="1:14" x14ac:dyDescent="0.2">
      <c r="A739" s="1">
        <v>44440</v>
      </c>
      <c r="B739">
        <v>2021</v>
      </c>
      <c r="C739" t="s">
        <v>194</v>
      </c>
      <c r="D739" t="s">
        <v>559</v>
      </c>
      <c r="E739" t="s">
        <v>615</v>
      </c>
      <c r="F739" t="s">
        <v>658</v>
      </c>
      <c r="G739" t="s">
        <v>679</v>
      </c>
      <c r="H739">
        <v>84000</v>
      </c>
      <c r="I739">
        <v>-84000</v>
      </c>
      <c r="J739">
        <v>4678690</v>
      </c>
      <c r="M739" t="s">
        <v>697</v>
      </c>
      <c r="N739" s="1">
        <v>44440</v>
      </c>
    </row>
    <row r="740" spans="1:14" x14ac:dyDescent="0.2">
      <c r="A740" s="1">
        <v>44440</v>
      </c>
      <c r="B740">
        <v>2021</v>
      </c>
      <c r="C740" t="s">
        <v>195</v>
      </c>
      <c r="D740" t="s">
        <v>559</v>
      </c>
      <c r="E740" t="s">
        <v>615</v>
      </c>
      <c r="F740" t="s">
        <v>662</v>
      </c>
      <c r="G740" t="s">
        <v>679</v>
      </c>
      <c r="H740">
        <v>21000</v>
      </c>
      <c r="I740">
        <v>-21000</v>
      </c>
      <c r="J740">
        <v>4678690</v>
      </c>
      <c r="M740" t="s">
        <v>697</v>
      </c>
      <c r="N740" s="1">
        <v>44440</v>
      </c>
    </row>
    <row r="741" spans="1:14" x14ac:dyDescent="0.2">
      <c r="A741" s="1">
        <v>44440</v>
      </c>
      <c r="B741">
        <v>2021</v>
      </c>
      <c r="C741" t="s">
        <v>198</v>
      </c>
      <c r="D741" t="s">
        <v>551</v>
      </c>
      <c r="E741" t="s">
        <v>615</v>
      </c>
      <c r="F741" t="s">
        <v>658</v>
      </c>
      <c r="G741" t="s">
        <v>679</v>
      </c>
      <c r="H741">
        <v>155000</v>
      </c>
      <c r="I741">
        <v>-155000</v>
      </c>
      <c r="J741">
        <v>4833690</v>
      </c>
      <c r="M741" t="s">
        <v>697</v>
      </c>
      <c r="N741" s="1">
        <v>44440</v>
      </c>
    </row>
    <row r="742" spans="1:14" x14ac:dyDescent="0.2">
      <c r="A742" s="1">
        <v>44440</v>
      </c>
      <c r="B742">
        <v>2021</v>
      </c>
      <c r="C742" t="s">
        <v>198</v>
      </c>
      <c r="D742" t="s">
        <v>579</v>
      </c>
      <c r="E742" t="s">
        <v>632</v>
      </c>
      <c r="F742" t="s">
        <v>658</v>
      </c>
      <c r="G742" t="s">
        <v>679</v>
      </c>
      <c r="H742">
        <v>145000</v>
      </c>
      <c r="I742">
        <v>-145000</v>
      </c>
      <c r="J742">
        <v>4978690</v>
      </c>
      <c r="M742" t="s">
        <v>697</v>
      </c>
      <c r="N742" s="1">
        <v>44440</v>
      </c>
    </row>
    <row r="743" spans="1:14" x14ac:dyDescent="0.2">
      <c r="A743" s="1">
        <v>44440</v>
      </c>
      <c r="B743">
        <v>2021</v>
      </c>
      <c r="C743" t="s">
        <v>194</v>
      </c>
      <c r="D743" t="s">
        <v>560</v>
      </c>
      <c r="E743" t="s">
        <v>620</v>
      </c>
      <c r="F743" t="s">
        <v>658</v>
      </c>
      <c r="G743" t="s">
        <v>679</v>
      </c>
      <c r="H743">
        <v>84000</v>
      </c>
      <c r="I743">
        <v>-84000</v>
      </c>
      <c r="J743">
        <v>5062690</v>
      </c>
      <c r="M743" t="s">
        <v>697</v>
      </c>
      <c r="N743" s="1">
        <v>44440</v>
      </c>
    </row>
    <row r="744" spans="1:14" x14ac:dyDescent="0.2">
      <c r="A744" s="1">
        <v>44440</v>
      </c>
      <c r="B744">
        <v>2021</v>
      </c>
      <c r="C744" t="s">
        <v>195</v>
      </c>
      <c r="D744" t="s">
        <v>560</v>
      </c>
      <c r="E744" t="s">
        <v>620</v>
      </c>
      <c r="F744" t="s">
        <v>662</v>
      </c>
      <c r="G744" t="s">
        <v>679</v>
      </c>
      <c r="H744">
        <v>21000</v>
      </c>
      <c r="I744">
        <v>-21000</v>
      </c>
      <c r="J744">
        <v>5062690</v>
      </c>
      <c r="M744" t="s">
        <v>697</v>
      </c>
      <c r="N744" s="1">
        <v>44440</v>
      </c>
    </row>
    <row r="745" spans="1:14" x14ac:dyDescent="0.2">
      <c r="A745" s="1">
        <v>44440</v>
      </c>
      <c r="B745">
        <v>2021</v>
      </c>
      <c r="C745" t="s">
        <v>194</v>
      </c>
      <c r="D745" t="s">
        <v>564</v>
      </c>
      <c r="E745" t="s">
        <v>596</v>
      </c>
      <c r="F745" t="s">
        <v>658</v>
      </c>
      <c r="G745" t="s">
        <v>679</v>
      </c>
      <c r="H745">
        <v>84000</v>
      </c>
      <c r="I745">
        <v>-84000</v>
      </c>
      <c r="J745">
        <v>5146690</v>
      </c>
      <c r="M745" t="s">
        <v>697</v>
      </c>
      <c r="N745" s="1">
        <v>44440</v>
      </c>
    </row>
    <row r="746" spans="1:14" x14ac:dyDescent="0.2">
      <c r="A746" s="1">
        <v>44440</v>
      </c>
      <c r="B746">
        <v>2021</v>
      </c>
      <c r="C746" t="s">
        <v>195</v>
      </c>
      <c r="D746" t="s">
        <v>564</v>
      </c>
      <c r="E746" t="s">
        <v>596</v>
      </c>
      <c r="F746" t="s">
        <v>662</v>
      </c>
      <c r="G746" t="s">
        <v>679</v>
      </c>
      <c r="H746">
        <v>21000</v>
      </c>
      <c r="I746">
        <v>-21000</v>
      </c>
      <c r="J746">
        <v>5146690</v>
      </c>
      <c r="M746" t="s">
        <v>697</v>
      </c>
      <c r="N746" s="1">
        <v>44440</v>
      </c>
    </row>
    <row r="747" spans="1:14" x14ac:dyDescent="0.2">
      <c r="A747" s="1">
        <v>44440</v>
      </c>
      <c r="B747">
        <v>2021</v>
      </c>
      <c r="C747" t="s">
        <v>193</v>
      </c>
      <c r="D747" t="s">
        <v>565</v>
      </c>
      <c r="E747" t="s">
        <v>622</v>
      </c>
      <c r="F747" t="s">
        <v>658</v>
      </c>
      <c r="G747" t="s">
        <v>679</v>
      </c>
      <c r="H747">
        <v>105000</v>
      </c>
      <c r="I747">
        <v>-105000</v>
      </c>
      <c r="J747">
        <v>5251690</v>
      </c>
      <c r="M747" t="s">
        <v>697</v>
      </c>
      <c r="N747" s="1">
        <v>44440</v>
      </c>
    </row>
    <row r="748" spans="1:14" x14ac:dyDescent="0.2">
      <c r="A748" s="1">
        <v>44440</v>
      </c>
      <c r="B748">
        <v>2021</v>
      </c>
      <c r="C748" t="s">
        <v>194</v>
      </c>
      <c r="D748" t="s">
        <v>580</v>
      </c>
      <c r="E748" t="s">
        <v>632</v>
      </c>
      <c r="F748" t="s">
        <v>661</v>
      </c>
      <c r="G748" t="s">
        <v>679</v>
      </c>
      <c r="H748">
        <v>94000</v>
      </c>
      <c r="I748">
        <v>-94000</v>
      </c>
      <c r="J748">
        <v>5251690</v>
      </c>
      <c r="M748" t="s">
        <v>697</v>
      </c>
      <c r="N748" s="1">
        <v>44440</v>
      </c>
    </row>
    <row r="749" spans="1:14" x14ac:dyDescent="0.2">
      <c r="A749" s="1">
        <v>44440</v>
      </c>
      <c r="B749">
        <v>2021</v>
      </c>
      <c r="C749" t="s">
        <v>195</v>
      </c>
      <c r="D749" t="s">
        <v>580</v>
      </c>
      <c r="E749" t="s">
        <v>632</v>
      </c>
      <c r="F749" t="s">
        <v>662</v>
      </c>
      <c r="G749" t="s">
        <v>679</v>
      </c>
      <c r="H749">
        <v>21000</v>
      </c>
      <c r="I749">
        <v>-21000</v>
      </c>
      <c r="J749">
        <v>5251690</v>
      </c>
      <c r="M749" t="s">
        <v>697</v>
      </c>
      <c r="N749" s="1">
        <v>44440</v>
      </c>
    </row>
    <row r="750" spans="1:14" x14ac:dyDescent="0.2">
      <c r="A750" s="1">
        <v>44440</v>
      </c>
      <c r="B750">
        <v>2021</v>
      </c>
      <c r="C750" t="s">
        <v>198</v>
      </c>
      <c r="D750" t="s">
        <v>566</v>
      </c>
      <c r="E750" t="s">
        <v>623</v>
      </c>
      <c r="F750" t="s">
        <v>658</v>
      </c>
      <c r="G750" t="s">
        <v>679</v>
      </c>
      <c r="H750">
        <v>155000</v>
      </c>
      <c r="I750">
        <v>-155000</v>
      </c>
      <c r="J750">
        <v>5406690</v>
      </c>
      <c r="M750" t="s">
        <v>697</v>
      </c>
      <c r="N750" s="1">
        <v>44440</v>
      </c>
    </row>
    <row r="751" spans="1:14" x14ac:dyDescent="0.2">
      <c r="A751" s="1">
        <v>44440</v>
      </c>
      <c r="B751">
        <v>2021</v>
      </c>
      <c r="C751" t="s">
        <v>193</v>
      </c>
      <c r="D751" t="s">
        <v>568</v>
      </c>
      <c r="E751" t="s">
        <v>624</v>
      </c>
      <c r="F751" t="s">
        <v>658</v>
      </c>
      <c r="G751" t="s">
        <v>679</v>
      </c>
      <c r="H751">
        <v>105000</v>
      </c>
      <c r="I751">
        <v>-105000</v>
      </c>
      <c r="J751">
        <v>5511690</v>
      </c>
      <c r="M751" t="s">
        <v>697</v>
      </c>
      <c r="N751" s="1">
        <v>44440</v>
      </c>
    </row>
    <row r="752" spans="1:14" x14ac:dyDescent="0.2">
      <c r="A752" s="1">
        <v>44440</v>
      </c>
      <c r="B752">
        <v>2021</v>
      </c>
      <c r="C752" t="s">
        <v>198</v>
      </c>
      <c r="D752" t="s">
        <v>569</v>
      </c>
      <c r="E752" t="s">
        <v>596</v>
      </c>
      <c r="F752" t="s">
        <v>658</v>
      </c>
      <c r="G752" t="s">
        <v>679</v>
      </c>
      <c r="H752">
        <v>155000</v>
      </c>
      <c r="I752">
        <v>-155000</v>
      </c>
      <c r="J752">
        <v>5666690</v>
      </c>
      <c r="M752" t="s">
        <v>697</v>
      </c>
      <c r="N752" s="1">
        <v>44440</v>
      </c>
    </row>
    <row r="753" spans="1:14" x14ac:dyDescent="0.2">
      <c r="A753" s="1">
        <v>44440</v>
      </c>
      <c r="B753">
        <v>2021</v>
      </c>
      <c r="C753" t="s">
        <v>193</v>
      </c>
      <c r="D753" t="s">
        <v>584</v>
      </c>
      <c r="E753" t="s">
        <v>634</v>
      </c>
      <c r="F753" t="s">
        <v>658</v>
      </c>
      <c r="G753" t="s">
        <v>679</v>
      </c>
      <c r="H753">
        <v>105000</v>
      </c>
      <c r="I753">
        <v>-105000</v>
      </c>
      <c r="J753">
        <v>5771690</v>
      </c>
      <c r="M753" t="s">
        <v>697</v>
      </c>
      <c r="N753" s="1">
        <v>44440</v>
      </c>
    </row>
    <row r="754" spans="1:14" x14ac:dyDescent="0.2">
      <c r="A754" s="1">
        <v>44440</v>
      </c>
      <c r="B754">
        <v>2021</v>
      </c>
      <c r="C754" t="s">
        <v>199</v>
      </c>
      <c r="D754" t="s">
        <v>581</v>
      </c>
      <c r="E754" t="s">
        <v>630</v>
      </c>
      <c r="F754" t="s">
        <v>658</v>
      </c>
      <c r="G754" t="s">
        <v>680</v>
      </c>
      <c r="H754">
        <v>35000</v>
      </c>
      <c r="I754">
        <v>-35000</v>
      </c>
      <c r="J754">
        <v>5806690</v>
      </c>
      <c r="M754" t="s">
        <v>697</v>
      </c>
      <c r="N754" s="1">
        <v>44440</v>
      </c>
    </row>
    <row r="755" spans="1:14" x14ac:dyDescent="0.2">
      <c r="A755" s="1">
        <v>44440</v>
      </c>
      <c r="B755">
        <v>2021</v>
      </c>
      <c r="C755" t="s">
        <v>199</v>
      </c>
      <c r="D755" t="s">
        <v>583</v>
      </c>
      <c r="E755" t="s">
        <v>628</v>
      </c>
      <c r="F755" t="s">
        <v>658</v>
      </c>
      <c r="G755" t="s">
        <v>680</v>
      </c>
      <c r="H755">
        <v>35000</v>
      </c>
      <c r="I755">
        <v>-35000</v>
      </c>
      <c r="J755">
        <v>5841690</v>
      </c>
      <c r="M755" t="s">
        <v>697</v>
      </c>
      <c r="N755" s="1">
        <v>44440</v>
      </c>
    </row>
    <row r="756" spans="1:14" x14ac:dyDescent="0.2">
      <c r="A756" s="1">
        <v>44440</v>
      </c>
      <c r="B756">
        <v>2021</v>
      </c>
      <c r="C756" t="s">
        <v>199</v>
      </c>
      <c r="D756" t="s">
        <v>584</v>
      </c>
      <c r="E756" t="s">
        <v>634</v>
      </c>
      <c r="F756" t="s">
        <v>658</v>
      </c>
      <c r="G756" t="s">
        <v>680</v>
      </c>
      <c r="H756">
        <v>35000</v>
      </c>
      <c r="I756">
        <v>-35000</v>
      </c>
      <c r="J756">
        <v>5876690</v>
      </c>
      <c r="M756" t="s">
        <v>697</v>
      </c>
      <c r="N756" s="1">
        <v>44440</v>
      </c>
    </row>
    <row r="757" spans="1:14" x14ac:dyDescent="0.2">
      <c r="A757" s="1">
        <v>44440</v>
      </c>
      <c r="B757">
        <v>2021</v>
      </c>
      <c r="C757" t="s">
        <v>200</v>
      </c>
      <c r="D757" t="s">
        <v>571</v>
      </c>
      <c r="E757" t="s">
        <v>625</v>
      </c>
      <c r="F757" t="s">
        <v>658</v>
      </c>
      <c r="G757" t="s">
        <v>688</v>
      </c>
      <c r="H757">
        <v>25000</v>
      </c>
      <c r="I757">
        <v>-25000</v>
      </c>
      <c r="J757">
        <v>5901690</v>
      </c>
      <c r="M757" t="s">
        <v>697</v>
      </c>
      <c r="N757" s="1">
        <v>44440</v>
      </c>
    </row>
    <row r="758" spans="1:14" x14ac:dyDescent="0.2">
      <c r="A758" s="1">
        <v>44440</v>
      </c>
      <c r="B758">
        <v>2021</v>
      </c>
      <c r="C758" t="s">
        <v>200</v>
      </c>
      <c r="D758" t="s">
        <v>584</v>
      </c>
      <c r="E758" t="s">
        <v>634</v>
      </c>
      <c r="F758" t="s">
        <v>658</v>
      </c>
      <c r="G758" t="s">
        <v>688</v>
      </c>
      <c r="H758">
        <v>25000</v>
      </c>
      <c r="I758">
        <v>-25000</v>
      </c>
      <c r="J758">
        <v>5926690</v>
      </c>
      <c r="M758" t="s">
        <v>697</v>
      </c>
      <c r="N758" s="1">
        <v>44440</v>
      </c>
    </row>
    <row r="759" spans="1:14" x14ac:dyDescent="0.2">
      <c r="A759" s="1">
        <v>44440</v>
      </c>
      <c r="B759">
        <v>2021</v>
      </c>
      <c r="C759" t="s">
        <v>200</v>
      </c>
      <c r="D759" t="s">
        <v>558</v>
      </c>
      <c r="E759" t="s">
        <v>627</v>
      </c>
      <c r="F759" t="s">
        <v>658</v>
      </c>
      <c r="G759" t="s">
        <v>688</v>
      </c>
      <c r="H759">
        <v>25000</v>
      </c>
      <c r="I759">
        <v>-25000</v>
      </c>
      <c r="J759">
        <v>5951690</v>
      </c>
      <c r="M759" t="s">
        <v>697</v>
      </c>
      <c r="N759" s="1">
        <v>44440</v>
      </c>
    </row>
    <row r="760" spans="1:14" x14ac:dyDescent="0.2">
      <c r="A760" s="1">
        <v>44440</v>
      </c>
      <c r="B760">
        <v>2021</v>
      </c>
      <c r="C760" t="s">
        <v>200</v>
      </c>
      <c r="D760" t="s">
        <v>573</v>
      </c>
      <c r="E760" t="s">
        <v>628</v>
      </c>
      <c r="F760" t="s">
        <v>658</v>
      </c>
      <c r="G760" t="s">
        <v>688</v>
      </c>
      <c r="H760">
        <v>25000</v>
      </c>
      <c r="I760">
        <v>-25000</v>
      </c>
      <c r="J760">
        <v>5976690</v>
      </c>
      <c r="M760" t="s">
        <v>697</v>
      </c>
      <c r="N760" s="1">
        <v>44440</v>
      </c>
    </row>
    <row r="761" spans="1:14" x14ac:dyDescent="0.2">
      <c r="A761" s="1">
        <v>44440</v>
      </c>
      <c r="B761">
        <v>2021</v>
      </c>
      <c r="C761" t="s">
        <v>200</v>
      </c>
      <c r="D761" t="s">
        <v>559</v>
      </c>
      <c r="E761" t="s">
        <v>615</v>
      </c>
      <c r="F761" t="s">
        <v>658</v>
      </c>
      <c r="G761" t="s">
        <v>688</v>
      </c>
      <c r="H761">
        <v>25000</v>
      </c>
      <c r="I761">
        <v>-25000</v>
      </c>
      <c r="J761">
        <v>6001690</v>
      </c>
      <c r="M761" t="s">
        <v>697</v>
      </c>
      <c r="N761" s="1">
        <v>44440</v>
      </c>
    </row>
    <row r="762" spans="1:14" x14ac:dyDescent="0.2">
      <c r="A762" s="1">
        <v>44440</v>
      </c>
      <c r="B762">
        <v>2021</v>
      </c>
      <c r="C762" t="s">
        <v>200</v>
      </c>
      <c r="D762" t="s">
        <v>551</v>
      </c>
      <c r="E762" t="s">
        <v>615</v>
      </c>
      <c r="F762" t="s">
        <v>658</v>
      </c>
      <c r="G762" t="s">
        <v>688</v>
      </c>
      <c r="H762">
        <v>25000</v>
      </c>
      <c r="I762">
        <v>-25000</v>
      </c>
      <c r="J762">
        <v>6026690</v>
      </c>
      <c r="M762" t="s">
        <v>697</v>
      </c>
      <c r="N762" s="1">
        <v>44440</v>
      </c>
    </row>
    <row r="763" spans="1:14" x14ac:dyDescent="0.2">
      <c r="A763" s="1">
        <v>44440</v>
      </c>
      <c r="B763">
        <v>2021</v>
      </c>
      <c r="C763" t="s">
        <v>200</v>
      </c>
      <c r="D763" t="s">
        <v>560</v>
      </c>
      <c r="E763" t="s">
        <v>620</v>
      </c>
      <c r="F763" t="s">
        <v>658</v>
      </c>
      <c r="G763" t="s">
        <v>688</v>
      </c>
      <c r="H763">
        <v>25000</v>
      </c>
      <c r="I763">
        <v>-25000</v>
      </c>
      <c r="J763">
        <v>6051690</v>
      </c>
      <c r="M763" t="s">
        <v>697</v>
      </c>
      <c r="N763" s="1">
        <v>44440</v>
      </c>
    </row>
    <row r="764" spans="1:14" x14ac:dyDescent="0.2">
      <c r="A764" s="1">
        <v>44440</v>
      </c>
      <c r="B764">
        <v>2021</v>
      </c>
      <c r="C764" t="s">
        <v>200</v>
      </c>
      <c r="D764" t="s">
        <v>583</v>
      </c>
      <c r="E764" t="s">
        <v>628</v>
      </c>
      <c r="F764" t="s">
        <v>658</v>
      </c>
      <c r="G764" t="s">
        <v>688</v>
      </c>
      <c r="H764">
        <v>25000</v>
      </c>
      <c r="I764">
        <v>-25000</v>
      </c>
      <c r="J764">
        <v>6076690</v>
      </c>
      <c r="M764" t="s">
        <v>697</v>
      </c>
      <c r="N764" s="1">
        <v>44440</v>
      </c>
    </row>
    <row r="765" spans="1:14" x14ac:dyDescent="0.2">
      <c r="A765" s="1">
        <v>44440</v>
      </c>
      <c r="B765">
        <v>2021</v>
      </c>
      <c r="C765" t="s">
        <v>200</v>
      </c>
      <c r="D765" t="s">
        <v>564</v>
      </c>
      <c r="E765" t="s">
        <v>596</v>
      </c>
      <c r="F765" t="s">
        <v>658</v>
      </c>
      <c r="G765" t="s">
        <v>688</v>
      </c>
      <c r="H765">
        <v>25000</v>
      </c>
      <c r="I765">
        <v>-25000</v>
      </c>
      <c r="J765">
        <v>6101690</v>
      </c>
      <c r="M765" t="s">
        <v>697</v>
      </c>
      <c r="N765" s="1">
        <v>44440</v>
      </c>
    </row>
    <row r="766" spans="1:14" x14ac:dyDescent="0.2">
      <c r="A766" s="1">
        <v>44440</v>
      </c>
      <c r="B766">
        <v>2021</v>
      </c>
      <c r="C766" t="s">
        <v>200</v>
      </c>
      <c r="D766" t="s">
        <v>565</v>
      </c>
      <c r="E766" t="s">
        <v>622</v>
      </c>
      <c r="F766" t="s">
        <v>658</v>
      </c>
      <c r="G766" t="s">
        <v>688</v>
      </c>
      <c r="H766">
        <v>25000</v>
      </c>
      <c r="I766">
        <v>-25000</v>
      </c>
      <c r="J766">
        <v>6126690</v>
      </c>
      <c r="M766" t="s">
        <v>697</v>
      </c>
      <c r="N766" s="1">
        <v>44440</v>
      </c>
    </row>
    <row r="767" spans="1:14" x14ac:dyDescent="0.2">
      <c r="A767" s="1">
        <v>44440</v>
      </c>
      <c r="B767">
        <v>2021</v>
      </c>
      <c r="C767" t="s">
        <v>200</v>
      </c>
      <c r="D767" t="s">
        <v>580</v>
      </c>
      <c r="E767" t="s">
        <v>632</v>
      </c>
      <c r="F767" t="s">
        <v>661</v>
      </c>
      <c r="G767" t="s">
        <v>688</v>
      </c>
      <c r="H767">
        <v>25000</v>
      </c>
      <c r="I767">
        <v>-25000</v>
      </c>
      <c r="J767">
        <v>6126690</v>
      </c>
      <c r="M767" t="s">
        <v>697</v>
      </c>
      <c r="N767" s="1">
        <v>44440</v>
      </c>
    </row>
    <row r="768" spans="1:14" x14ac:dyDescent="0.2">
      <c r="A768" s="1">
        <v>44440</v>
      </c>
      <c r="B768">
        <v>2021</v>
      </c>
      <c r="C768" t="s">
        <v>200</v>
      </c>
      <c r="D768" t="s">
        <v>566</v>
      </c>
      <c r="E768" t="s">
        <v>623</v>
      </c>
      <c r="F768" t="s">
        <v>658</v>
      </c>
      <c r="G768" t="s">
        <v>688</v>
      </c>
      <c r="H768">
        <v>25000</v>
      </c>
      <c r="I768">
        <v>-25000</v>
      </c>
      <c r="J768">
        <v>6151690</v>
      </c>
      <c r="M768" t="s">
        <v>697</v>
      </c>
      <c r="N768" s="1">
        <v>44440</v>
      </c>
    </row>
    <row r="769" spans="1:14" x14ac:dyDescent="0.2">
      <c r="A769" s="1">
        <v>44440</v>
      </c>
      <c r="B769">
        <v>2021</v>
      </c>
      <c r="C769" t="s">
        <v>200</v>
      </c>
      <c r="D769" t="s">
        <v>568</v>
      </c>
      <c r="E769" t="s">
        <v>624</v>
      </c>
      <c r="F769" t="s">
        <v>658</v>
      </c>
      <c r="G769" t="s">
        <v>688</v>
      </c>
      <c r="H769">
        <v>25000</v>
      </c>
      <c r="I769">
        <v>-25000</v>
      </c>
      <c r="J769">
        <v>6176690</v>
      </c>
      <c r="M769" t="s">
        <v>697</v>
      </c>
      <c r="N769" s="1">
        <v>44440</v>
      </c>
    </row>
    <row r="770" spans="1:14" x14ac:dyDescent="0.2">
      <c r="A770" s="1">
        <v>44440</v>
      </c>
      <c r="B770">
        <v>2021</v>
      </c>
      <c r="C770" t="s">
        <v>200</v>
      </c>
      <c r="D770" t="s">
        <v>581</v>
      </c>
      <c r="E770" t="s">
        <v>630</v>
      </c>
      <c r="F770" t="s">
        <v>658</v>
      </c>
      <c r="G770" t="s">
        <v>688</v>
      </c>
      <c r="H770">
        <v>25000</v>
      </c>
      <c r="I770">
        <v>-25000</v>
      </c>
      <c r="J770">
        <v>6201690</v>
      </c>
      <c r="M770" t="s">
        <v>697</v>
      </c>
      <c r="N770" s="1">
        <v>44440</v>
      </c>
    </row>
    <row r="771" spans="1:14" x14ac:dyDescent="0.2">
      <c r="A771" s="1">
        <v>44440</v>
      </c>
      <c r="B771">
        <v>2021</v>
      </c>
      <c r="C771" t="s">
        <v>200</v>
      </c>
      <c r="D771" t="s">
        <v>569</v>
      </c>
      <c r="E771" t="s">
        <v>596</v>
      </c>
      <c r="F771" t="s">
        <v>658</v>
      </c>
      <c r="G771" t="s">
        <v>688</v>
      </c>
      <c r="H771">
        <v>25000</v>
      </c>
      <c r="I771">
        <v>-25000</v>
      </c>
      <c r="J771">
        <v>6226690</v>
      </c>
      <c r="M771" t="s">
        <v>697</v>
      </c>
      <c r="N771" s="1">
        <v>44440</v>
      </c>
    </row>
    <row r="772" spans="1:14" x14ac:dyDescent="0.2">
      <c r="A772" s="1">
        <v>44440</v>
      </c>
      <c r="B772">
        <v>2021</v>
      </c>
      <c r="C772" t="s">
        <v>200</v>
      </c>
      <c r="D772" t="s">
        <v>576</v>
      </c>
      <c r="E772" t="s">
        <v>630</v>
      </c>
      <c r="F772" t="s">
        <v>658</v>
      </c>
      <c r="G772" t="s">
        <v>688</v>
      </c>
      <c r="H772">
        <v>80000</v>
      </c>
      <c r="I772">
        <v>-80000</v>
      </c>
      <c r="J772">
        <v>6306690</v>
      </c>
      <c r="M772" t="s">
        <v>697</v>
      </c>
      <c r="N772" s="1">
        <v>44440</v>
      </c>
    </row>
    <row r="773" spans="1:14" x14ac:dyDescent="0.2">
      <c r="A773" s="1">
        <v>44440</v>
      </c>
      <c r="B773">
        <v>2021</v>
      </c>
      <c r="C773" t="s">
        <v>200</v>
      </c>
      <c r="D773" t="s">
        <v>577</v>
      </c>
      <c r="E773" t="s">
        <v>631</v>
      </c>
      <c r="F773" t="s">
        <v>658</v>
      </c>
      <c r="G773" t="s">
        <v>688</v>
      </c>
      <c r="H773">
        <v>25000</v>
      </c>
      <c r="I773">
        <v>-25000</v>
      </c>
      <c r="J773">
        <v>6331690</v>
      </c>
      <c r="M773" t="s">
        <v>697</v>
      </c>
      <c r="N773" s="1">
        <v>44440</v>
      </c>
    </row>
    <row r="774" spans="1:14" x14ac:dyDescent="0.2">
      <c r="A774" s="1">
        <v>44440</v>
      </c>
      <c r="B774">
        <v>2021</v>
      </c>
      <c r="C774" t="s">
        <v>200</v>
      </c>
      <c r="D774" t="s">
        <v>582</v>
      </c>
      <c r="E774" t="s">
        <v>633</v>
      </c>
      <c r="F774" t="s">
        <v>658</v>
      </c>
      <c r="G774" t="s">
        <v>688</v>
      </c>
      <c r="H774">
        <v>25000</v>
      </c>
      <c r="I774">
        <v>-25000</v>
      </c>
      <c r="J774">
        <v>6356690</v>
      </c>
      <c r="M774" t="s">
        <v>697</v>
      </c>
      <c r="N774" s="1">
        <v>44440</v>
      </c>
    </row>
    <row r="775" spans="1:14" x14ac:dyDescent="0.2">
      <c r="A775" s="1">
        <v>44440</v>
      </c>
      <c r="B775">
        <v>2021</v>
      </c>
      <c r="C775" t="s">
        <v>200</v>
      </c>
      <c r="D775" t="s">
        <v>585</v>
      </c>
      <c r="E775" t="s">
        <v>635</v>
      </c>
      <c r="F775" t="s">
        <v>658</v>
      </c>
      <c r="G775" t="s">
        <v>688</v>
      </c>
      <c r="H775">
        <v>25000</v>
      </c>
      <c r="I775">
        <v>-25000</v>
      </c>
      <c r="J775">
        <v>6381690</v>
      </c>
      <c r="M775" t="s">
        <v>697</v>
      </c>
      <c r="N775" s="1">
        <v>44440</v>
      </c>
    </row>
    <row r="776" spans="1:14" x14ac:dyDescent="0.2">
      <c r="A776" s="1">
        <v>44469</v>
      </c>
      <c r="B776">
        <v>2021</v>
      </c>
      <c r="C776" t="s">
        <v>61</v>
      </c>
      <c r="D776" t="s">
        <v>556</v>
      </c>
      <c r="E776" t="s">
        <v>556</v>
      </c>
      <c r="F776" t="s">
        <v>658</v>
      </c>
      <c r="G776" t="s">
        <v>683</v>
      </c>
      <c r="H776">
        <v>-400000</v>
      </c>
      <c r="I776">
        <v>400000</v>
      </c>
      <c r="J776">
        <v>5381690</v>
      </c>
      <c r="M776" t="s">
        <v>697</v>
      </c>
      <c r="N776" s="1">
        <v>44469</v>
      </c>
    </row>
    <row r="777" spans="1:14" x14ac:dyDescent="0.2">
      <c r="A777" s="1">
        <v>44469</v>
      </c>
      <c r="B777">
        <v>2021</v>
      </c>
      <c r="C777" t="s">
        <v>61</v>
      </c>
      <c r="D777" t="s">
        <v>578</v>
      </c>
      <c r="E777" t="s">
        <v>578</v>
      </c>
      <c r="F777" t="s">
        <v>658</v>
      </c>
      <c r="G777" t="s">
        <v>683</v>
      </c>
      <c r="H777">
        <v>-900000</v>
      </c>
      <c r="I777">
        <v>900000</v>
      </c>
      <c r="J777">
        <v>4481690</v>
      </c>
      <c r="M777" t="s">
        <v>697</v>
      </c>
      <c r="N777" s="1">
        <v>44469</v>
      </c>
    </row>
    <row r="778" spans="1:14" x14ac:dyDescent="0.2">
      <c r="A778" s="1">
        <v>44469</v>
      </c>
      <c r="B778">
        <v>2021</v>
      </c>
      <c r="C778" t="s">
        <v>61</v>
      </c>
      <c r="D778" t="s">
        <v>570</v>
      </c>
      <c r="E778" t="s">
        <v>570</v>
      </c>
      <c r="F778" t="s">
        <v>658</v>
      </c>
      <c r="G778" t="s">
        <v>683</v>
      </c>
      <c r="H778">
        <v>-600000</v>
      </c>
      <c r="I778">
        <v>600000</v>
      </c>
      <c r="J778">
        <v>3881690</v>
      </c>
      <c r="M778" t="s">
        <v>697</v>
      </c>
      <c r="N778" s="1">
        <v>44469</v>
      </c>
    </row>
    <row r="779" spans="1:14" x14ac:dyDescent="0.2">
      <c r="A779" s="1">
        <v>44470</v>
      </c>
      <c r="B779">
        <v>2021</v>
      </c>
      <c r="C779" t="s">
        <v>201</v>
      </c>
      <c r="D779" t="s">
        <v>550</v>
      </c>
      <c r="E779" t="s">
        <v>614</v>
      </c>
      <c r="F779" t="s">
        <v>662</v>
      </c>
      <c r="G779" t="s">
        <v>679</v>
      </c>
      <c r="H779">
        <v>155000</v>
      </c>
      <c r="I779">
        <v>-155000</v>
      </c>
      <c r="J779">
        <v>3881690</v>
      </c>
      <c r="M779" t="s">
        <v>697</v>
      </c>
      <c r="N779" s="1">
        <v>44470</v>
      </c>
    </row>
    <row r="780" spans="1:14" x14ac:dyDescent="0.2">
      <c r="A780" s="1">
        <v>44470</v>
      </c>
      <c r="B780">
        <v>2021</v>
      </c>
      <c r="C780" t="s">
        <v>201</v>
      </c>
      <c r="D780" t="s">
        <v>562</v>
      </c>
      <c r="E780" t="s">
        <v>614</v>
      </c>
      <c r="F780" t="s">
        <v>662</v>
      </c>
      <c r="G780" t="s">
        <v>679</v>
      </c>
      <c r="H780">
        <v>155000</v>
      </c>
      <c r="I780">
        <v>-155000</v>
      </c>
      <c r="J780">
        <v>3881690</v>
      </c>
      <c r="M780" t="s">
        <v>697</v>
      </c>
      <c r="N780" s="1">
        <v>44470</v>
      </c>
    </row>
    <row r="781" spans="1:14" x14ac:dyDescent="0.2">
      <c r="A781" s="1">
        <v>44470</v>
      </c>
      <c r="B781">
        <v>2021</v>
      </c>
      <c r="C781" t="s">
        <v>201</v>
      </c>
      <c r="D781" t="s">
        <v>555</v>
      </c>
      <c r="E781" t="s">
        <v>616</v>
      </c>
      <c r="F781" t="s">
        <v>662</v>
      </c>
      <c r="G781" t="s">
        <v>679</v>
      </c>
      <c r="H781">
        <v>155000</v>
      </c>
      <c r="I781">
        <v>-155000</v>
      </c>
      <c r="J781">
        <v>3881690</v>
      </c>
      <c r="M781" t="s">
        <v>697</v>
      </c>
      <c r="N781" s="1">
        <v>44470</v>
      </c>
    </row>
    <row r="782" spans="1:14" x14ac:dyDescent="0.2">
      <c r="A782" s="1">
        <v>44470</v>
      </c>
      <c r="B782">
        <v>2021</v>
      </c>
      <c r="C782" t="s">
        <v>202</v>
      </c>
      <c r="D782" t="s">
        <v>581</v>
      </c>
      <c r="E782" t="s">
        <v>630</v>
      </c>
      <c r="F782" t="s">
        <v>658</v>
      </c>
      <c r="G782" t="s">
        <v>679</v>
      </c>
      <c r="H782">
        <v>105000</v>
      </c>
      <c r="I782">
        <v>-105000</v>
      </c>
      <c r="J782">
        <v>3986690</v>
      </c>
      <c r="M782" t="s">
        <v>697</v>
      </c>
      <c r="N782" s="1">
        <v>44470</v>
      </c>
    </row>
    <row r="783" spans="1:14" x14ac:dyDescent="0.2">
      <c r="A783" s="1">
        <v>44470</v>
      </c>
      <c r="B783">
        <v>2021</v>
      </c>
      <c r="C783" t="s">
        <v>203</v>
      </c>
      <c r="D783" t="s">
        <v>571</v>
      </c>
      <c r="E783" t="s">
        <v>625</v>
      </c>
      <c r="F783" t="s">
        <v>658</v>
      </c>
      <c r="G783" t="s">
        <v>679</v>
      </c>
      <c r="H783">
        <v>85000</v>
      </c>
      <c r="I783">
        <v>-85000</v>
      </c>
      <c r="J783">
        <v>4071690</v>
      </c>
      <c r="M783" t="s">
        <v>697</v>
      </c>
      <c r="N783" s="1">
        <v>44470</v>
      </c>
    </row>
    <row r="784" spans="1:14" x14ac:dyDescent="0.2">
      <c r="A784" s="1">
        <v>44470</v>
      </c>
      <c r="B784">
        <v>2021</v>
      </c>
      <c r="C784" t="s">
        <v>204</v>
      </c>
      <c r="D784" t="s">
        <v>571</v>
      </c>
      <c r="E784" t="s">
        <v>625</v>
      </c>
      <c r="F784" t="s">
        <v>666</v>
      </c>
      <c r="G784" t="s">
        <v>679</v>
      </c>
      <c r="H784">
        <v>77500</v>
      </c>
      <c r="I784">
        <v>-77500</v>
      </c>
      <c r="J784">
        <v>4071690</v>
      </c>
      <c r="M784" t="s">
        <v>697</v>
      </c>
      <c r="N784" s="1">
        <v>44470</v>
      </c>
    </row>
    <row r="785" spans="1:14" x14ac:dyDescent="0.2">
      <c r="A785" s="1">
        <v>44470</v>
      </c>
      <c r="B785">
        <v>2021</v>
      </c>
      <c r="C785" t="s">
        <v>205</v>
      </c>
      <c r="D785" t="s">
        <v>558</v>
      </c>
      <c r="E785" t="s">
        <v>627</v>
      </c>
      <c r="F785" t="s">
        <v>658</v>
      </c>
      <c r="G785" t="s">
        <v>679</v>
      </c>
      <c r="H785">
        <v>155000</v>
      </c>
      <c r="I785">
        <v>-155000</v>
      </c>
      <c r="J785">
        <v>4226690</v>
      </c>
      <c r="M785" t="s">
        <v>697</v>
      </c>
      <c r="N785" s="1">
        <v>44470</v>
      </c>
    </row>
    <row r="786" spans="1:14" x14ac:dyDescent="0.2">
      <c r="A786" s="1">
        <v>44470</v>
      </c>
      <c r="B786">
        <v>2021</v>
      </c>
      <c r="C786" t="s">
        <v>205</v>
      </c>
      <c r="D786" t="s">
        <v>573</v>
      </c>
      <c r="E786" t="s">
        <v>628</v>
      </c>
      <c r="F786" t="s">
        <v>658</v>
      </c>
      <c r="G786" t="s">
        <v>679</v>
      </c>
      <c r="H786">
        <v>155000</v>
      </c>
      <c r="I786">
        <v>-155000</v>
      </c>
      <c r="J786">
        <v>4381690</v>
      </c>
      <c r="M786" t="s">
        <v>697</v>
      </c>
      <c r="N786" s="1">
        <v>44470</v>
      </c>
    </row>
    <row r="787" spans="1:14" x14ac:dyDescent="0.2">
      <c r="A787" s="1">
        <v>44470</v>
      </c>
      <c r="B787">
        <v>2021</v>
      </c>
      <c r="C787" t="s">
        <v>206</v>
      </c>
      <c r="D787" t="s">
        <v>559</v>
      </c>
      <c r="E787" t="s">
        <v>615</v>
      </c>
      <c r="F787" t="s">
        <v>658</v>
      </c>
      <c r="G787" t="s">
        <v>679</v>
      </c>
      <c r="H787">
        <v>84000</v>
      </c>
      <c r="I787">
        <v>-84000</v>
      </c>
      <c r="J787">
        <v>4465690</v>
      </c>
      <c r="M787" t="s">
        <v>697</v>
      </c>
      <c r="N787" s="1">
        <v>44470</v>
      </c>
    </row>
    <row r="788" spans="1:14" x14ac:dyDescent="0.2">
      <c r="A788" s="1">
        <v>44470</v>
      </c>
      <c r="B788">
        <v>2021</v>
      </c>
      <c r="C788" t="s">
        <v>207</v>
      </c>
      <c r="D788" t="s">
        <v>559</v>
      </c>
      <c r="E788" t="s">
        <v>615</v>
      </c>
      <c r="F788" t="s">
        <v>662</v>
      </c>
      <c r="G788" t="s">
        <v>679</v>
      </c>
      <c r="H788">
        <v>21000</v>
      </c>
      <c r="I788">
        <v>-21000</v>
      </c>
      <c r="J788">
        <v>4465690</v>
      </c>
      <c r="M788" t="s">
        <v>697</v>
      </c>
      <c r="N788" s="1">
        <v>44470</v>
      </c>
    </row>
    <row r="789" spans="1:14" x14ac:dyDescent="0.2">
      <c r="A789" s="1">
        <v>44470</v>
      </c>
      <c r="B789">
        <v>2021</v>
      </c>
      <c r="C789" t="s">
        <v>205</v>
      </c>
      <c r="D789" t="s">
        <v>551</v>
      </c>
      <c r="E789" t="s">
        <v>615</v>
      </c>
      <c r="F789" t="s">
        <v>658</v>
      </c>
      <c r="G789" t="s">
        <v>679</v>
      </c>
      <c r="H789">
        <v>155000</v>
      </c>
      <c r="I789">
        <v>-155000</v>
      </c>
      <c r="J789">
        <v>4620690</v>
      </c>
      <c r="M789" t="s">
        <v>697</v>
      </c>
      <c r="N789" s="1">
        <v>44470</v>
      </c>
    </row>
    <row r="790" spans="1:14" x14ac:dyDescent="0.2">
      <c r="A790" s="1">
        <v>44470</v>
      </c>
      <c r="B790">
        <v>2021</v>
      </c>
      <c r="C790" t="s">
        <v>205</v>
      </c>
      <c r="D790" t="s">
        <v>579</v>
      </c>
      <c r="E790" t="s">
        <v>632</v>
      </c>
      <c r="F790" t="s">
        <v>661</v>
      </c>
      <c r="G790" t="s">
        <v>679</v>
      </c>
      <c r="H790">
        <v>155000</v>
      </c>
      <c r="I790">
        <v>-155000</v>
      </c>
      <c r="J790">
        <v>4620690</v>
      </c>
      <c r="M790" t="s">
        <v>697</v>
      </c>
      <c r="N790" s="1">
        <v>44470</v>
      </c>
    </row>
    <row r="791" spans="1:14" x14ac:dyDescent="0.2">
      <c r="A791" s="1">
        <v>44470</v>
      </c>
      <c r="B791">
        <v>2021</v>
      </c>
      <c r="C791" t="s">
        <v>206</v>
      </c>
      <c r="D791" t="s">
        <v>560</v>
      </c>
      <c r="E791" t="s">
        <v>620</v>
      </c>
      <c r="F791" t="s">
        <v>658</v>
      </c>
      <c r="G791" t="s">
        <v>679</v>
      </c>
      <c r="H791">
        <v>84000</v>
      </c>
      <c r="I791">
        <v>-84000</v>
      </c>
      <c r="J791">
        <v>4704690</v>
      </c>
      <c r="M791" t="s">
        <v>697</v>
      </c>
      <c r="N791" s="1">
        <v>44470</v>
      </c>
    </row>
    <row r="792" spans="1:14" x14ac:dyDescent="0.2">
      <c r="A792" s="1">
        <v>44470</v>
      </c>
      <c r="B792">
        <v>2021</v>
      </c>
      <c r="C792" t="s">
        <v>207</v>
      </c>
      <c r="D792" t="s">
        <v>560</v>
      </c>
      <c r="E792" t="s">
        <v>620</v>
      </c>
      <c r="F792" t="s">
        <v>662</v>
      </c>
      <c r="G792" t="s">
        <v>679</v>
      </c>
      <c r="H792">
        <v>21000</v>
      </c>
      <c r="I792">
        <v>-21000</v>
      </c>
      <c r="J792">
        <v>4704690</v>
      </c>
      <c r="M792" t="s">
        <v>697</v>
      </c>
      <c r="N792" s="1">
        <v>44470</v>
      </c>
    </row>
    <row r="793" spans="1:14" x14ac:dyDescent="0.2">
      <c r="A793" s="1">
        <v>44470</v>
      </c>
      <c r="B793">
        <v>2021</v>
      </c>
      <c r="C793" t="s">
        <v>206</v>
      </c>
      <c r="D793" t="s">
        <v>564</v>
      </c>
      <c r="E793" t="s">
        <v>596</v>
      </c>
      <c r="F793" t="s">
        <v>658</v>
      </c>
      <c r="G793" t="s">
        <v>679</v>
      </c>
      <c r="H793">
        <v>84000</v>
      </c>
      <c r="I793">
        <v>-84000</v>
      </c>
      <c r="J793">
        <v>4788690</v>
      </c>
      <c r="M793" t="s">
        <v>697</v>
      </c>
      <c r="N793" s="1">
        <v>44470</v>
      </c>
    </row>
    <row r="794" spans="1:14" x14ac:dyDescent="0.2">
      <c r="A794" s="1">
        <v>44470</v>
      </c>
      <c r="B794">
        <v>2021</v>
      </c>
      <c r="C794" t="s">
        <v>207</v>
      </c>
      <c r="D794" t="s">
        <v>564</v>
      </c>
      <c r="E794" t="s">
        <v>596</v>
      </c>
      <c r="F794" t="s">
        <v>662</v>
      </c>
      <c r="G794" t="s">
        <v>679</v>
      </c>
      <c r="H794">
        <v>21000</v>
      </c>
      <c r="I794">
        <v>-21000</v>
      </c>
      <c r="J794">
        <v>4788690</v>
      </c>
      <c r="M794" t="s">
        <v>697</v>
      </c>
      <c r="N794" s="1">
        <v>44470</v>
      </c>
    </row>
    <row r="795" spans="1:14" x14ac:dyDescent="0.2">
      <c r="A795" s="1">
        <v>44470</v>
      </c>
      <c r="B795">
        <v>2021</v>
      </c>
      <c r="C795" t="s">
        <v>202</v>
      </c>
      <c r="D795" t="s">
        <v>565</v>
      </c>
      <c r="E795" t="s">
        <v>622</v>
      </c>
      <c r="F795" t="s">
        <v>658</v>
      </c>
      <c r="G795" t="s">
        <v>679</v>
      </c>
      <c r="H795">
        <v>105000</v>
      </c>
      <c r="I795">
        <v>-105000</v>
      </c>
      <c r="J795">
        <v>4893690</v>
      </c>
      <c r="M795" t="s">
        <v>697</v>
      </c>
      <c r="N795" s="1">
        <v>44470</v>
      </c>
    </row>
    <row r="796" spans="1:14" x14ac:dyDescent="0.2">
      <c r="A796" s="1">
        <v>44470</v>
      </c>
      <c r="B796">
        <v>2021</v>
      </c>
      <c r="C796" t="s">
        <v>206</v>
      </c>
      <c r="D796" t="s">
        <v>580</v>
      </c>
      <c r="E796" t="s">
        <v>632</v>
      </c>
      <c r="F796" t="s">
        <v>661</v>
      </c>
      <c r="G796" t="s">
        <v>679</v>
      </c>
      <c r="H796">
        <v>84000</v>
      </c>
      <c r="I796">
        <v>-84000</v>
      </c>
      <c r="J796">
        <v>4893690</v>
      </c>
      <c r="M796" t="s">
        <v>697</v>
      </c>
      <c r="N796" s="1">
        <v>44470</v>
      </c>
    </row>
    <row r="797" spans="1:14" x14ac:dyDescent="0.2">
      <c r="A797" s="1">
        <v>44470</v>
      </c>
      <c r="B797">
        <v>2021</v>
      </c>
      <c r="C797" t="s">
        <v>207</v>
      </c>
      <c r="D797" t="s">
        <v>580</v>
      </c>
      <c r="E797" t="s">
        <v>632</v>
      </c>
      <c r="F797" t="s">
        <v>662</v>
      </c>
      <c r="G797" t="s">
        <v>679</v>
      </c>
      <c r="H797">
        <v>21000</v>
      </c>
      <c r="I797">
        <v>-21000</v>
      </c>
      <c r="J797">
        <v>4893690</v>
      </c>
      <c r="M797" t="s">
        <v>697</v>
      </c>
      <c r="N797" s="1">
        <v>44470</v>
      </c>
    </row>
    <row r="798" spans="1:14" x14ac:dyDescent="0.2">
      <c r="A798" s="1">
        <v>44470</v>
      </c>
      <c r="B798">
        <v>2021</v>
      </c>
      <c r="C798" t="s">
        <v>205</v>
      </c>
      <c r="D798" t="s">
        <v>566</v>
      </c>
      <c r="E798" t="s">
        <v>623</v>
      </c>
      <c r="F798" t="s">
        <v>658</v>
      </c>
      <c r="G798" t="s">
        <v>679</v>
      </c>
      <c r="H798">
        <v>155000</v>
      </c>
      <c r="I798">
        <v>-155000</v>
      </c>
      <c r="J798">
        <v>5048690</v>
      </c>
      <c r="M798" t="s">
        <v>697</v>
      </c>
      <c r="N798" s="1">
        <v>44470</v>
      </c>
    </row>
    <row r="799" spans="1:14" x14ac:dyDescent="0.2">
      <c r="A799" s="1">
        <v>44470</v>
      </c>
      <c r="B799">
        <v>2021</v>
      </c>
      <c r="C799" t="s">
        <v>202</v>
      </c>
      <c r="D799" t="s">
        <v>568</v>
      </c>
      <c r="E799" t="s">
        <v>624</v>
      </c>
      <c r="F799" t="s">
        <v>658</v>
      </c>
      <c r="G799" t="s">
        <v>679</v>
      </c>
      <c r="H799">
        <v>105000</v>
      </c>
      <c r="I799">
        <v>-105000</v>
      </c>
      <c r="J799">
        <v>5153690</v>
      </c>
      <c r="M799" t="s">
        <v>697</v>
      </c>
      <c r="N799" s="1">
        <v>44470</v>
      </c>
    </row>
    <row r="800" spans="1:14" x14ac:dyDescent="0.2">
      <c r="A800" s="1">
        <v>44470</v>
      </c>
      <c r="B800">
        <v>2021</v>
      </c>
      <c r="C800" t="s">
        <v>205</v>
      </c>
      <c r="D800" t="s">
        <v>569</v>
      </c>
      <c r="E800" t="s">
        <v>596</v>
      </c>
      <c r="F800" t="s">
        <v>658</v>
      </c>
      <c r="G800" t="s">
        <v>679</v>
      </c>
      <c r="H800">
        <v>155000</v>
      </c>
      <c r="I800">
        <v>-155000</v>
      </c>
      <c r="J800">
        <v>5308690</v>
      </c>
      <c r="M800" t="s">
        <v>697</v>
      </c>
      <c r="N800" s="1">
        <v>44470</v>
      </c>
    </row>
    <row r="801" spans="1:14" x14ac:dyDescent="0.2">
      <c r="A801" s="1">
        <v>44470</v>
      </c>
      <c r="B801">
        <v>2021</v>
      </c>
      <c r="C801" t="s">
        <v>202</v>
      </c>
      <c r="D801" t="s">
        <v>584</v>
      </c>
      <c r="E801" t="s">
        <v>634</v>
      </c>
      <c r="F801" t="s">
        <v>658</v>
      </c>
      <c r="G801" t="s">
        <v>679</v>
      </c>
      <c r="H801">
        <v>105000</v>
      </c>
      <c r="I801">
        <v>-105000</v>
      </c>
      <c r="J801">
        <v>5413690</v>
      </c>
      <c r="M801" t="s">
        <v>697</v>
      </c>
      <c r="N801" s="1">
        <v>44470</v>
      </c>
    </row>
    <row r="802" spans="1:14" x14ac:dyDescent="0.2">
      <c r="A802" s="1">
        <v>44470</v>
      </c>
      <c r="B802">
        <v>2021</v>
      </c>
      <c r="C802" t="s">
        <v>208</v>
      </c>
      <c r="D802" t="s">
        <v>571</v>
      </c>
      <c r="E802" t="s">
        <v>625</v>
      </c>
      <c r="F802" t="s">
        <v>658</v>
      </c>
      <c r="G802" t="s">
        <v>688</v>
      </c>
      <c r="H802">
        <v>25000</v>
      </c>
      <c r="I802">
        <v>-25000</v>
      </c>
      <c r="J802">
        <v>5438690</v>
      </c>
      <c r="M802" t="s">
        <v>697</v>
      </c>
      <c r="N802" s="1">
        <v>44470</v>
      </c>
    </row>
    <row r="803" spans="1:14" x14ac:dyDescent="0.2">
      <c r="A803" s="1">
        <v>44470</v>
      </c>
      <c r="B803">
        <v>2021</v>
      </c>
      <c r="C803" t="s">
        <v>208</v>
      </c>
      <c r="D803" t="s">
        <v>584</v>
      </c>
      <c r="E803" t="s">
        <v>634</v>
      </c>
      <c r="F803" t="s">
        <v>658</v>
      </c>
      <c r="G803" t="s">
        <v>688</v>
      </c>
      <c r="H803">
        <v>25000</v>
      </c>
      <c r="I803">
        <v>-25000</v>
      </c>
      <c r="J803">
        <v>5463690</v>
      </c>
      <c r="M803" t="s">
        <v>697</v>
      </c>
      <c r="N803" s="1">
        <v>44470</v>
      </c>
    </row>
    <row r="804" spans="1:14" x14ac:dyDescent="0.2">
      <c r="A804" s="1">
        <v>44470</v>
      </c>
      <c r="B804">
        <v>2021</v>
      </c>
      <c r="C804" t="s">
        <v>208</v>
      </c>
      <c r="D804" t="s">
        <v>558</v>
      </c>
      <c r="E804" t="s">
        <v>627</v>
      </c>
      <c r="F804" t="s">
        <v>658</v>
      </c>
      <c r="G804" t="s">
        <v>688</v>
      </c>
      <c r="H804">
        <v>25000</v>
      </c>
      <c r="I804">
        <v>-25000</v>
      </c>
      <c r="J804">
        <v>5488690</v>
      </c>
      <c r="M804" t="s">
        <v>697</v>
      </c>
      <c r="N804" s="1">
        <v>44470</v>
      </c>
    </row>
    <row r="805" spans="1:14" x14ac:dyDescent="0.2">
      <c r="A805" s="1">
        <v>44470</v>
      </c>
      <c r="B805">
        <v>2021</v>
      </c>
      <c r="C805" t="s">
        <v>208</v>
      </c>
      <c r="D805" t="s">
        <v>573</v>
      </c>
      <c r="E805" t="s">
        <v>628</v>
      </c>
      <c r="F805" t="s">
        <v>658</v>
      </c>
      <c r="G805" t="s">
        <v>688</v>
      </c>
      <c r="H805">
        <v>25000</v>
      </c>
      <c r="I805">
        <v>-25000</v>
      </c>
      <c r="J805">
        <v>5513690</v>
      </c>
      <c r="M805" t="s">
        <v>697</v>
      </c>
      <c r="N805" s="1">
        <v>44470</v>
      </c>
    </row>
    <row r="806" spans="1:14" x14ac:dyDescent="0.2">
      <c r="A806" s="1">
        <v>44470</v>
      </c>
      <c r="B806">
        <v>2021</v>
      </c>
      <c r="C806" t="s">
        <v>208</v>
      </c>
      <c r="D806" t="s">
        <v>559</v>
      </c>
      <c r="E806" t="s">
        <v>615</v>
      </c>
      <c r="F806" t="s">
        <v>658</v>
      </c>
      <c r="G806" t="s">
        <v>688</v>
      </c>
      <c r="H806">
        <v>25000</v>
      </c>
      <c r="I806">
        <v>-25000</v>
      </c>
      <c r="J806">
        <v>5538690</v>
      </c>
      <c r="M806" t="s">
        <v>697</v>
      </c>
      <c r="N806" s="1">
        <v>44470</v>
      </c>
    </row>
    <row r="807" spans="1:14" x14ac:dyDescent="0.2">
      <c r="A807" s="1">
        <v>44470</v>
      </c>
      <c r="B807">
        <v>2021</v>
      </c>
      <c r="C807" t="s">
        <v>208</v>
      </c>
      <c r="D807" t="s">
        <v>551</v>
      </c>
      <c r="E807" t="s">
        <v>615</v>
      </c>
      <c r="F807" t="s">
        <v>658</v>
      </c>
      <c r="G807" t="s">
        <v>688</v>
      </c>
      <c r="H807">
        <v>25000</v>
      </c>
      <c r="I807">
        <v>-25000</v>
      </c>
      <c r="J807">
        <v>5563690</v>
      </c>
      <c r="M807" t="s">
        <v>697</v>
      </c>
      <c r="N807" s="1">
        <v>44470</v>
      </c>
    </row>
    <row r="808" spans="1:14" x14ac:dyDescent="0.2">
      <c r="A808" s="1">
        <v>44470</v>
      </c>
      <c r="B808">
        <v>2021</v>
      </c>
      <c r="C808" t="s">
        <v>208</v>
      </c>
      <c r="D808" t="s">
        <v>560</v>
      </c>
      <c r="E808" t="s">
        <v>620</v>
      </c>
      <c r="F808" t="s">
        <v>658</v>
      </c>
      <c r="G808" t="s">
        <v>688</v>
      </c>
      <c r="H808">
        <v>25000</v>
      </c>
      <c r="I808">
        <v>-25000</v>
      </c>
      <c r="J808">
        <v>5588690</v>
      </c>
      <c r="M808" t="s">
        <v>697</v>
      </c>
      <c r="N808" s="1">
        <v>44470</v>
      </c>
    </row>
    <row r="809" spans="1:14" x14ac:dyDescent="0.2">
      <c r="A809" s="1">
        <v>44470</v>
      </c>
      <c r="B809">
        <v>2021</v>
      </c>
      <c r="C809" t="s">
        <v>208</v>
      </c>
      <c r="D809" t="s">
        <v>564</v>
      </c>
      <c r="E809" t="s">
        <v>596</v>
      </c>
      <c r="F809" t="s">
        <v>658</v>
      </c>
      <c r="G809" t="s">
        <v>688</v>
      </c>
      <c r="H809">
        <v>25000</v>
      </c>
      <c r="I809">
        <v>-25000</v>
      </c>
      <c r="J809">
        <v>5613690</v>
      </c>
      <c r="M809" t="s">
        <v>697</v>
      </c>
      <c r="N809" s="1">
        <v>44470</v>
      </c>
    </row>
    <row r="810" spans="1:14" x14ac:dyDescent="0.2">
      <c r="A810" s="1">
        <v>44470</v>
      </c>
      <c r="B810">
        <v>2021</v>
      </c>
      <c r="C810" t="s">
        <v>208</v>
      </c>
      <c r="D810" t="s">
        <v>565</v>
      </c>
      <c r="E810" t="s">
        <v>622</v>
      </c>
      <c r="F810" t="s">
        <v>658</v>
      </c>
      <c r="G810" t="s">
        <v>688</v>
      </c>
      <c r="H810">
        <v>25000</v>
      </c>
      <c r="I810">
        <v>-25000</v>
      </c>
      <c r="J810">
        <v>5638690</v>
      </c>
      <c r="M810" t="s">
        <v>697</v>
      </c>
      <c r="N810" s="1">
        <v>44470</v>
      </c>
    </row>
    <row r="811" spans="1:14" x14ac:dyDescent="0.2">
      <c r="A811" s="1">
        <v>44470</v>
      </c>
      <c r="B811">
        <v>2021</v>
      </c>
      <c r="C811" t="s">
        <v>208</v>
      </c>
      <c r="D811" t="s">
        <v>580</v>
      </c>
      <c r="E811" t="s">
        <v>632</v>
      </c>
      <c r="F811" t="s">
        <v>661</v>
      </c>
      <c r="G811" t="s">
        <v>688</v>
      </c>
      <c r="H811">
        <v>25000</v>
      </c>
      <c r="I811">
        <v>-25000</v>
      </c>
      <c r="J811">
        <v>5638690</v>
      </c>
      <c r="M811" t="s">
        <v>697</v>
      </c>
      <c r="N811" s="1">
        <v>44470</v>
      </c>
    </row>
    <row r="812" spans="1:14" x14ac:dyDescent="0.2">
      <c r="A812" s="1">
        <v>44470</v>
      </c>
      <c r="B812">
        <v>2021</v>
      </c>
      <c r="C812" t="s">
        <v>208</v>
      </c>
      <c r="D812" t="s">
        <v>566</v>
      </c>
      <c r="E812" t="s">
        <v>623</v>
      </c>
      <c r="F812" t="s">
        <v>658</v>
      </c>
      <c r="G812" t="s">
        <v>688</v>
      </c>
      <c r="H812">
        <v>25000</v>
      </c>
      <c r="I812">
        <v>-25000</v>
      </c>
      <c r="J812">
        <v>5663690</v>
      </c>
      <c r="M812" t="s">
        <v>697</v>
      </c>
      <c r="N812" s="1">
        <v>44470</v>
      </c>
    </row>
    <row r="813" spans="1:14" x14ac:dyDescent="0.2">
      <c r="A813" s="1">
        <v>44470</v>
      </c>
      <c r="B813">
        <v>2021</v>
      </c>
      <c r="C813" t="s">
        <v>208</v>
      </c>
      <c r="D813" t="s">
        <v>568</v>
      </c>
      <c r="E813" t="s">
        <v>624</v>
      </c>
      <c r="F813" t="s">
        <v>658</v>
      </c>
      <c r="G813" t="s">
        <v>688</v>
      </c>
      <c r="H813">
        <v>25000</v>
      </c>
      <c r="I813">
        <v>-25000</v>
      </c>
      <c r="J813">
        <v>5688690</v>
      </c>
      <c r="M813" t="s">
        <v>697</v>
      </c>
      <c r="N813" s="1">
        <v>44470</v>
      </c>
    </row>
    <row r="814" spans="1:14" x14ac:dyDescent="0.2">
      <c r="A814" s="1">
        <v>44470</v>
      </c>
      <c r="B814">
        <v>2021</v>
      </c>
      <c r="C814" t="s">
        <v>208</v>
      </c>
      <c r="D814" t="s">
        <v>581</v>
      </c>
      <c r="E814" t="s">
        <v>630</v>
      </c>
      <c r="F814" t="s">
        <v>658</v>
      </c>
      <c r="G814" t="s">
        <v>688</v>
      </c>
      <c r="H814">
        <v>25000</v>
      </c>
      <c r="I814">
        <v>-25000</v>
      </c>
      <c r="J814">
        <v>5713690</v>
      </c>
      <c r="M814" t="s">
        <v>697</v>
      </c>
      <c r="N814" s="1">
        <v>44470</v>
      </c>
    </row>
    <row r="815" spans="1:14" x14ac:dyDescent="0.2">
      <c r="A815" s="1">
        <v>44470</v>
      </c>
      <c r="B815">
        <v>2021</v>
      </c>
      <c r="C815" t="s">
        <v>208</v>
      </c>
      <c r="D815" t="s">
        <v>569</v>
      </c>
      <c r="E815" t="s">
        <v>596</v>
      </c>
      <c r="F815" t="s">
        <v>658</v>
      </c>
      <c r="G815" t="s">
        <v>688</v>
      </c>
      <c r="H815">
        <v>25000</v>
      </c>
      <c r="I815">
        <v>-25000</v>
      </c>
      <c r="J815">
        <v>5738690</v>
      </c>
      <c r="M815" t="s">
        <v>697</v>
      </c>
      <c r="N815" s="1">
        <v>44470</v>
      </c>
    </row>
    <row r="816" spans="1:14" x14ac:dyDescent="0.2">
      <c r="A816" s="1">
        <v>44470</v>
      </c>
      <c r="B816">
        <v>2021</v>
      </c>
      <c r="C816" t="s">
        <v>208</v>
      </c>
      <c r="D816" t="s">
        <v>576</v>
      </c>
      <c r="E816" t="s">
        <v>630</v>
      </c>
      <c r="F816" t="s">
        <v>658</v>
      </c>
      <c r="G816" t="s">
        <v>688</v>
      </c>
      <c r="H816">
        <v>80000</v>
      </c>
      <c r="I816">
        <v>-80000</v>
      </c>
      <c r="J816">
        <v>5818690</v>
      </c>
      <c r="M816" t="s">
        <v>697</v>
      </c>
      <c r="N816" s="1">
        <v>44470</v>
      </c>
    </row>
    <row r="817" spans="1:14" x14ac:dyDescent="0.2">
      <c r="A817" s="1">
        <v>44470</v>
      </c>
      <c r="B817">
        <v>2021</v>
      </c>
      <c r="C817" t="s">
        <v>208</v>
      </c>
      <c r="D817" t="s">
        <v>577</v>
      </c>
      <c r="E817" t="s">
        <v>631</v>
      </c>
      <c r="F817" t="s">
        <v>658</v>
      </c>
      <c r="G817" t="s">
        <v>688</v>
      </c>
      <c r="H817">
        <v>25000</v>
      </c>
      <c r="I817">
        <v>-25000</v>
      </c>
      <c r="J817">
        <v>5843690</v>
      </c>
      <c r="M817" t="s">
        <v>697</v>
      </c>
      <c r="N817" s="1">
        <v>44470</v>
      </c>
    </row>
    <row r="818" spans="1:14" x14ac:dyDescent="0.2">
      <c r="A818" s="1">
        <v>44498</v>
      </c>
      <c r="B818">
        <v>2021</v>
      </c>
      <c r="C818" t="s">
        <v>64</v>
      </c>
      <c r="D818" t="s">
        <v>556</v>
      </c>
      <c r="E818" t="s">
        <v>556</v>
      </c>
      <c r="F818" t="s">
        <v>658</v>
      </c>
      <c r="G818" t="s">
        <v>683</v>
      </c>
      <c r="H818">
        <v>-400000</v>
      </c>
      <c r="I818">
        <v>400000</v>
      </c>
      <c r="J818">
        <v>5443690</v>
      </c>
      <c r="M818" t="s">
        <v>697</v>
      </c>
      <c r="N818" s="1">
        <v>44498</v>
      </c>
    </row>
    <row r="819" spans="1:14" x14ac:dyDescent="0.2">
      <c r="A819" s="1">
        <v>44498</v>
      </c>
      <c r="B819">
        <v>2021</v>
      </c>
      <c r="C819" t="s">
        <v>64</v>
      </c>
      <c r="D819" t="s">
        <v>578</v>
      </c>
      <c r="E819" t="s">
        <v>578</v>
      </c>
      <c r="F819" t="s">
        <v>658</v>
      </c>
      <c r="G819" t="s">
        <v>683</v>
      </c>
      <c r="H819">
        <v>-900000</v>
      </c>
      <c r="I819">
        <v>900000</v>
      </c>
      <c r="J819">
        <v>4543690</v>
      </c>
      <c r="M819" t="s">
        <v>697</v>
      </c>
      <c r="N819" s="1">
        <v>44498</v>
      </c>
    </row>
    <row r="820" spans="1:14" x14ac:dyDescent="0.2">
      <c r="A820" s="1">
        <v>44498</v>
      </c>
      <c r="B820">
        <v>2021</v>
      </c>
      <c r="C820" t="s">
        <v>64</v>
      </c>
      <c r="D820" t="s">
        <v>570</v>
      </c>
      <c r="E820" t="s">
        <v>570</v>
      </c>
      <c r="F820" t="s">
        <v>658</v>
      </c>
      <c r="G820" t="s">
        <v>683</v>
      </c>
      <c r="H820">
        <v>-600000</v>
      </c>
      <c r="I820">
        <v>600000</v>
      </c>
      <c r="J820">
        <v>3943690</v>
      </c>
      <c r="M820" t="s">
        <v>697</v>
      </c>
      <c r="N820" s="1">
        <v>44498</v>
      </c>
    </row>
    <row r="821" spans="1:14" x14ac:dyDescent="0.2">
      <c r="A821" s="1">
        <v>44501</v>
      </c>
      <c r="B821">
        <v>2021</v>
      </c>
      <c r="C821" t="s">
        <v>209</v>
      </c>
      <c r="D821" t="s">
        <v>550</v>
      </c>
      <c r="E821" t="s">
        <v>614</v>
      </c>
      <c r="F821" t="s">
        <v>662</v>
      </c>
      <c r="G821" t="s">
        <v>679</v>
      </c>
      <c r="H821">
        <v>155000</v>
      </c>
      <c r="I821">
        <v>-155000</v>
      </c>
      <c r="J821">
        <v>3943690</v>
      </c>
      <c r="M821" t="s">
        <v>697</v>
      </c>
      <c r="N821" s="1">
        <v>44501</v>
      </c>
    </row>
    <row r="822" spans="1:14" x14ac:dyDescent="0.2">
      <c r="A822" s="1">
        <v>44501</v>
      </c>
      <c r="B822">
        <v>2021</v>
      </c>
      <c r="C822" t="s">
        <v>209</v>
      </c>
      <c r="D822" t="s">
        <v>562</v>
      </c>
      <c r="E822" t="s">
        <v>614</v>
      </c>
      <c r="F822" t="s">
        <v>662</v>
      </c>
      <c r="G822" t="s">
        <v>679</v>
      </c>
      <c r="H822">
        <v>155000</v>
      </c>
      <c r="I822">
        <v>-155000</v>
      </c>
      <c r="J822">
        <v>3943690</v>
      </c>
      <c r="M822" t="s">
        <v>697</v>
      </c>
      <c r="N822" s="1">
        <v>44501</v>
      </c>
    </row>
    <row r="823" spans="1:14" x14ac:dyDescent="0.2">
      <c r="A823" s="1">
        <v>44501</v>
      </c>
      <c r="B823">
        <v>2021</v>
      </c>
      <c r="C823" t="s">
        <v>209</v>
      </c>
      <c r="D823" t="s">
        <v>555</v>
      </c>
      <c r="E823" t="s">
        <v>616</v>
      </c>
      <c r="F823" t="s">
        <v>662</v>
      </c>
      <c r="G823" t="s">
        <v>679</v>
      </c>
      <c r="H823">
        <v>155000</v>
      </c>
      <c r="I823">
        <v>-155000</v>
      </c>
      <c r="J823">
        <v>3943690</v>
      </c>
      <c r="M823" t="s">
        <v>697</v>
      </c>
      <c r="N823" s="1">
        <v>44501</v>
      </c>
    </row>
    <row r="824" spans="1:14" x14ac:dyDescent="0.2">
      <c r="A824" s="1">
        <v>44501</v>
      </c>
      <c r="B824">
        <v>2021</v>
      </c>
      <c r="C824" t="s">
        <v>210</v>
      </c>
      <c r="D824" t="s">
        <v>581</v>
      </c>
      <c r="E824" t="s">
        <v>630</v>
      </c>
      <c r="F824" t="s">
        <v>658</v>
      </c>
      <c r="G824" t="s">
        <v>679</v>
      </c>
      <c r="H824">
        <v>30000</v>
      </c>
      <c r="I824">
        <v>-30000</v>
      </c>
      <c r="J824">
        <v>3973690</v>
      </c>
      <c r="M824" t="s">
        <v>697</v>
      </c>
      <c r="N824" s="1">
        <v>44501</v>
      </c>
    </row>
    <row r="825" spans="1:14" x14ac:dyDescent="0.2">
      <c r="A825" s="1">
        <v>44501</v>
      </c>
      <c r="B825">
        <v>2021</v>
      </c>
      <c r="C825" t="s">
        <v>210</v>
      </c>
      <c r="D825" t="s">
        <v>571</v>
      </c>
      <c r="E825" t="s">
        <v>625</v>
      </c>
      <c r="F825" t="s">
        <v>658</v>
      </c>
      <c r="G825" t="s">
        <v>679</v>
      </c>
      <c r="H825">
        <v>30000</v>
      </c>
      <c r="I825">
        <v>-30000</v>
      </c>
      <c r="J825">
        <v>4003690</v>
      </c>
      <c r="M825" t="s">
        <v>697</v>
      </c>
      <c r="N825" s="1">
        <v>44501</v>
      </c>
    </row>
    <row r="826" spans="1:14" x14ac:dyDescent="0.2">
      <c r="A826" s="1">
        <v>44501</v>
      </c>
      <c r="B826">
        <v>2021</v>
      </c>
      <c r="C826" t="s">
        <v>210</v>
      </c>
      <c r="D826" t="s">
        <v>558</v>
      </c>
      <c r="E826" t="s">
        <v>627</v>
      </c>
      <c r="F826" t="s">
        <v>658</v>
      </c>
      <c r="G826" t="s">
        <v>679</v>
      </c>
      <c r="H826">
        <v>30000</v>
      </c>
      <c r="I826">
        <v>-30000</v>
      </c>
      <c r="J826">
        <v>4033690</v>
      </c>
      <c r="M826" t="s">
        <v>697</v>
      </c>
      <c r="N826" s="1">
        <v>44501</v>
      </c>
    </row>
    <row r="827" spans="1:14" x14ac:dyDescent="0.2">
      <c r="A827" s="1">
        <v>44501</v>
      </c>
      <c r="B827">
        <v>2021</v>
      </c>
      <c r="C827" t="s">
        <v>210</v>
      </c>
      <c r="D827" t="s">
        <v>573</v>
      </c>
      <c r="E827" t="s">
        <v>628</v>
      </c>
      <c r="F827" t="s">
        <v>658</v>
      </c>
      <c r="G827" t="s">
        <v>679</v>
      </c>
      <c r="H827">
        <v>30000</v>
      </c>
      <c r="I827">
        <v>-30000</v>
      </c>
      <c r="J827">
        <v>4063690</v>
      </c>
      <c r="M827" t="s">
        <v>697</v>
      </c>
      <c r="N827" s="1">
        <v>44501</v>
      </c>
    </row>
    <row r="828" spans="1:14" x14ac:dyDescent="0.2">
      <c r="A828" s="1">
        <v>44501</v>
      </c>
      <c r="B828">
        <v>2021</v>
      </c>
      <c r="C828" t="s">
        <v>210</v>
      </c>
      <c r="D828" t="s">
        <v>559</v>
      </c>
      <c r="E828" t="s">
        <v>615</v>
      </c>
      <c r="F828" t="s">
        <v>658</v>
      </c>
      <c r="G828" t="s">
        <v>679</v>
      </c>
      <c r="H828">
        <v>30000</v>
      </c>
      <c r="I828">
        <v>-30000</v>
      </c>
      <c r="J828">
        <v>4093690</v>
      </c>
      <c r="M828" t="s">
        <v>697</v>
      </c>
      <c r="N828" s="1">
        <v>44501</v>
      </c>
    </row>
    <row r="829" spans="1:14" x14ac:dyDescent="0.2">
      <c r="A829" s="1">
        <v>44501</v>
      </c>
      <c r="B829">
        <v>2021</v>
      </c>
      <c r="C829" t="s">
        <v>210</v>
      </c>
      <c r="D829" t="s">
        <v>551</v>
      </c>
      <c r="E829" t="s">
        <v>615</v>
      </c>
      <c r="F829" t="s">
        <v>658</v>
      </c>
      <c r="G829" t="s">
        <v>679</v>
      </c>
      <c r="H829">
        <v>30000</v>
      </c>
      <c r="I829">
        <v>-30000</v>
      </c>
      <c r="J829">
        <v>4123690</v>
      </c>
      <c r="M829" t="s">
        <v>697</v>
      </c>
      <c r="N829" s="1">
        <v>44501</v>
      </c>
    </row>
    <row r="830" spans="1:14" x14ac:dyDescent="0.2">
      <c r="A830" s="1">
        <v>44501</v>
      </c>
      <c r="B830">
        <v>2021</v>
      </c>
      <c r="C830" t="s">
        <v>210</v>
      </c>
      <c r="D830" t="s">
        <v>579</v>
      </c>
      <c r="E830" t="s">
        <v>632</v>
      </c>
      <c r="F830" t="s">
        <v>661</v>
      </c>
      <c r="G830" t="s">
        <v>679</v>
      </c>
      <c r="H830">
        <v>30000</v>
      </c>
      <c r="I830">
        <v>-30000</v>
      </c>
      <c r="J830">
        <v>4123690</v>
      </c>
      <c r="M830" t="s">
        <v>697</v>
      </c>
      <c r="N830" s="1">
        <v>44501</v>
      </c>
    </row>
    <row r="831" spans="1:14" x14ac:dyDescent="0.2">
      <c r="A831" s="1">
        <v>44501</v>
      </c>
      <c r="B831">
        <v>2021</v>
      </c>
      <c r="C831" t="s">
        <v>210</v>
      </c>
      <c r="D831" t="s">
        <v>560</v>
      </c>
      <c r="E831" t="s">
        <v>620</v>
      </c>
      <c r="F831" t="s">
        <v>658</v>
      </c>
      <c r="G831" t="s">
        <v>679</v>
      </c>
      <c r="H831">
        <v>30000</v>
      </c>
      <c r="I831">
        <v>-30000</v>
      </c>
      <c r="J831">
        <v>4153690</v>
      </c>
      <c r="M831" t="s">
        <v>697</v>
      </c>
      <c r="N831" s="1">
        <v>44501</v>
      </c>
    </row>
    <row r="832" spans="1:14" x14ac:dyDescent="0.2">
      <c r="A832" s="1">
        <v>44501</v>
      </c>
      <c r="B832">
        <v>2021</v>
      </c>
      <c r="C832" t="s">
        <v>210</v>
      </c>
      <c r="D832" t="s">
        <v>564</v>
      </c>
      <c r="E832" t="s">
        <v>596</v>
      </c>
      <c r="F832" t="s">
        <v>658</v>
      </c>
      <c r="G832" t="s">
        <v>679</v>
      </c>
      <c r="H832">
        <v>30000</v>
      </c>
      <c r="I832">
        <v>-30000</v>
      </c>
      <c r="J832">
        <v>4183690</v>
      </c>
      <c r="M832" t="s">
        <v>697</v>
      </c>
      <c r="N832" s="1">
        <v>44501</v>
      </c>
    </row>
    <row r="833" spans="1:14" x14ac:dyDescent="0.2">
      <c r="A833" s="1">
        <v>44501</v>
      </c>
      <c r="B833">
        <v>2021</v>
      </c>
      <c r="C833" t="s">
        <v>210</v>
      </c>
      <c r="D833" t="s">
        <v>565</v>
      </c>
      <c r="E833" t="s">
        <v>622</v>
      </c>
      <c r="F833" t="s">
        <v>658</v>
      </c>
      <c r="G833" t="s">
        <v>679</v>
      </c>
      <c r="H833">
        <v>30000</v>
      </c>
      <c r="I833">
        <v>-30000</v>
      </c>
      <c r="J833">
        <v>4213690</v>
      </c>
      <c r="M833" t="s">
        <v>697</v>
      </c>
      <c r="N833" s="1">
        <v>44501</v>
      </c>
    </row>
    <row r="834" spans="1:14" x14ac:dyDescent="0.2">
      <c r="A834" s="1">
        <v>44501</v>
      </c>
      <c r="B834">
        <v>2021</v>
      </c>
      <c r="C834" t="s">
        <v>210</v>
      </c>
      <c r="D834" t="s">
        <v>580</v>
      </c>
      <c r="E834" t="s">
        <v>632</v>
      </c>
      <c r="F834" t="s">
        <v>661</v>
      </c>
      <c r="G834" t="s">
        <v>679</v>
      </c>
      <c r="H834">
        <v>30000</v>
      </c>
      <c r="I834">
        <v>-30000</v>
      </c>
      <c r="J834">
        <v>4213690</v>
      </c>
      <c r="M834" t="s">
        <v>697</v>
      </c>
      <c r="N834" s="1">
        <v>44501</v>
      </c>
    </row>
    <row r="835" spans="1:14" x14ac:dyDescent="0.2">
      <c r="A835" s="1">
        <v>44501</v>
      </c>
      <c r="B835">
        <v>2021</v>
      </c>
      <c r="C835" t="s">
        <v>210</v>
      </c>
      <c r="D835" t="s">
        <v>566</v>
      </c>
      <c r="E835" t="s">
        <v>623</v>
      </c>
      <c r="F835" t="s">
        <v>658</v>
      </c>
      <c r="G835" t="s">
        <v>679</v>
      </c>
      <c r="H835">
        <v>30000</v>
      </c>
      <c r="I835">
        <v>-30000</v>
      </c>
      <c r="J835">
        <v>4243690</v>
      </c>
      <c r="M835" t="s">
        <v>697</v>
      </c>
      <c r="N835" s="1">
        <v>44501</v>
      </c>
    </row>
    <row r="836" spans="1:14" x14ac:dyDescent="0.2">
      <c r="A836" s="1">
        <v>44501</v>
      </c>
      <c r="B836">
        <v>2021</v>
      </c>
      <c r="C836" t="s">
        <v>210</v>
      </c>
      <c r="D836" t="s">
        <v>567</v>
      </c>
      <c r="E836" t="s">
        <v>620</v>
      </c>
      <c r="F836" t="s">
        <v>658</v>
      </c>
      <c r="G836" t="s">
        <v>679</v>
      </c>
      <c r="H836">
        <v>30000</v>
      </c>
      <c r="I836">
        <v>-30000</v>
      </c>
      <c r="J836">
        <v>4273690</v>
      </c>
      <c r="M836" t="s">
        <v>697</v>
      </c>
      <c r="N836" s="1">
        <v>44501</v>
      </c>
    </row>
    <row r="837" spans="1:14" x14ac:dyDescent="0.2">
      <c r="A837" s="1">
        <v>44501</v>
      </c>
      <c r="B837">
        <v>2021</v>
      </c>
      <c r="C837" t="s">
        <v>210</v>
      </c>
      <c r="D837" t="s">
        <v>568</v>
      </c>
      <c r="E837" t="s">
        <v>624</v>
      </c>
      <c r="F837" t="s">
        <v>658</v>
      </c>
      <c r="G837" t="s">
        <v>679</v>
      </c>
      <c r="H837">
        <v>30000</v>
      </c>
      <c r="I837">
        <v>-30000</v>
      </c>
      <c r="J837">
        <v>4303690</v>
      </c>
      <c r="M837" t="s">
        <v>697</v>
      </c>
      <c r="N837" s="1">
        <v>44501</v>
      </c>
    </row>
    <row r="838" spans="1:14" x14ac:dyDescent="0.2">
      <c r="A838" s="1">
        <v>44501</v>
      </c>
      <c r="B838">
        <v>2021</v>
      </c>
      <c r="C838" t="s">
        <v>210</v>
      </c>
      <c r="D838" t="s">
        <v>583</v>
      </c>
      <c r="E838" t="s">
        <v>628</v>
      </c>
      <c r="F838" t="s">
        <v>658</v>
      </c>
      <c r="G838" t="s">
        <v>679</v>
      </c>
      <c r="H838">
        <v>30000</v>
      </c>
      <c r="I838">
        <v>-30000</v>
      </c>
      <c r="J838">
        <v>4333690</v>
      </c>
      <c r="M838" t="s">
        <v>697</v>
      </c>
      <c r="N838" s="1">
        <v>44501</v>
      </c>
    </row>
    <row r="839" spans="1:14" x14ac:dyDescent="0.2">
      <c r="A839" s="1">
        <v>44530</v>
      </c>
      <c r="B839">
        <v>2021</v>
      </c>
      <c r="C839" t="s">
        <v>78</v>
      </c>
      <c r="D839" t="s">
        <v>556</v>
      </c>
      <c r="E839" t="s">
        <v>556</v>
      </c>
      <c r="F839" t="s">
        <v>658</v>
      </c>
      <c r="G839" t="s">
        <v>683</v>
      </c>
      <c r="H839">
        <v>-300000</v>
      </c>
      <c r="I839">
        <v>300000</v>
      </c>
      <c r="J839">
        <v>4033690</v>
      </c>
      <c r="M839" t="s">
        <v>697</v>
      </c>
      <c r="N839" s="1">
        <v>44530</v>
      </c>
    </row>
    <row r="840" spans="1:14" x14ac:dyDescent="0.2">
      <c r="A840" s="1">
        <v>44530</v>
      </c>
      <c r="B840">
        <v>2021</v>
      </c>
      <c r="C840" t="s">
        <v>78</v>
      </c>
      <c r="D840" t="s">
        <v>578</v>
      </c>
      <c r="E840" t="s">
        <v>578</v>
      </c>
      <c r="F840" t="s">
        <v>658</v>
      </c>
      <c r="G840" t="s">
        <v>683</v>
      </c>
      <c r="H840">
        <v>-300000</v>
      </c>
      <c r="I840">
        <v>300000</v>
      </c>
      <c r="J840">
        <v>3733690</v>
      </c>
      <c r="M840" t="s">
        <v>697</v>
      </c>
      <c r="N840" s="1">
        <v>44530</v>
      </c>
    </row>
    <row r="841" spans="1:14" x14ac:dyDescent="0.2">
      <c r="A841" s="1">
        <v>44530</v>
      </c>
      <c r="B841">
        <v>2021</v>
      </c>
      <c r="C841" t="s">
        <v>78</v>
      </c>
      <c r="D841" t="s">
        <v>570</v>
      </c>
      <c r="E841" t="s">
        <v>570</v>
      </c>
      <c r="F841" t="s">
        <v>658</v>
      </c>
      <c r="G841" t="s">
        <v>683</v>
      </c>
      <c r="H841">
        <v>-600000</v>
      </c>
      <c r="I841">
        <v>600000</v>
      </c>
      <c r="J841">
        <v>3133690</v>
      </c>
      <c r="M841" t="s">
        <v>697</v>
      </c>
      <c r="N841" s="1">
        <v>44530</v>
      </c>
    </row>
    <row r="842" spans="1:14" x14ac:dyDescent="0.2">
      <c r="A842" s="1">
        <v>44530</v>
      </c>
      <c r="B842">
        <v>2021</v>
      </c>
      <c r="C842" t="s">
        <v>211</v>
      </c>
      <c r="E842" t="s">
        <v>611</v>
      </c>
      <c r="F842" t="s">
        <v>658</v>
      </c>
      <c r="G842" t="s">
        <v>686</v>
      </c>
      <c r="H842">
        <v>-996000</v>
      </c>
      <c r="I842">
        <v>996000</v>
      </c>
      <c r="J842">
        <v>2137690</v>
      </c>
      <c r="M842" t="s">
        <v>697</v>
      </c>
      <c r="N842" s="1">
        <v>44530</v>
      </c>
    </row>
    <row r="843" spans="1:14" x14ac:dyDescent="0.2">
      <c r="A843" s="1">
        <v>44531</v>
      </c>
      <c r="B843">
        <v>2021</v>
      </c>
      <c r="C843" t="s">
        <v>212</v>
      </c>
      <c r="E843" t="s">
        <v>611</v>
      </c>
      <c r="F843" t="s">
        <v>658</v>
      </c>
      <c r="G843" t="s">
        <v>684</v>
      </c>
      <c r="H843">
        <v>-250000</v>
      </c>
      <c r="I843">
        <v>250000</v>
      </c>
      <c r="J843">
        <v>1887690</v>
      </c>
      <c r="M843" t="s">
        <v>697</v>
      </c>
      <c r="N843" s="1">
        <v>44531</v>
      </c>
    </row>
    <row r="844" spans="1:14" x14ac:dyDescent="0.2">
      <c r="A844" s="1">
        <v>44531</v>
      </c>
      <c r="B844">
        <v>2021</v>
      </c>
      <c r="C844" t="s">
        <v>213</v>
      </c>
      <c r="E844" t="s">
        <v>611</v>
      </c>
      <c r="F844" t="s">
        <v>658</v>
      </c>
      <c r="G844" t="s">
        <v>686</v>
      </c>
      <c r="H844">
        <v>-150000</v>
      </c>
      <c r="I844">
        <v>150000</v>
      </c>
      <c r="J844">
        <v>1737690</v>
      </c>
      <c r="M844" t="s">
        <v>697</v>
      </c>
      <c r="N844" s="1">
        <v>44531</v>
      </c>
    </row>
    <row r="845" spans="1:14" x14ac:dyDescent="0.2">
      <c r="A845" s="1">
        <v>44531</v>
      </c>
      <c r="B845">
        <v>2021</v>
      </c>
      <c r="C845" t="s">
        <v>214</v>
      </c>
      <c r="E845" t="s">
        <v>611</v>
      </c>
      <c r="F845" t="s">
        <v>658</v>
      </c>
      <c r="G845" t="s">
        <v>686</v>
      </c>
      <c r="H845">
        <v>-76000</v>
      </c>
      <c r="I845">
        <v>76000</v>
      </c>
      <c r="J845">
        <v>1661690</v>
      </c>
      <c r="M845" t="s">
        <v>697</v>
      </c>
      <c r="N845" s="1">
        <v>44531</v>
      </c>
    </row>
    <row r="846" spans="1:14" x14ac:dyDescent="0.2">
      <c r="A846" s="1">
        <v>44531</v>
      </c>
      <c r="B846">
        <v>2021</v>
      </c>
      <c r="C846" t="s">
        <v>215</v>
      </c>
      <c r="D846" t="s">
        <v>550</v>
      </c>
      <c r="E846" t="s">
        <v>614</v>
      </c>
      <c r="F846" t="s">
        <v>662</v>
      </c>
      <c r="G846" t="s">
        <v>679</v>
      </c>
      <c r="H846">
        <v>155000</v>
      </c>
      <c r="I846">
        <v>-155000</v>
      </c>
      <c r="J846">
        <v>1661690</v>
      </c>
      <c r="M846" t="s">
        <v>697</v>
      </c>
      <c r="N846" s="1">
        <v>44531</v>
      </c>
    </row>
    <row r="847" spans="1:14" x14ac:dyDescent="0.2">
      <c r="A847" s="1">
        <v>44531</v>
      </c>
      <c r="B847">
        <v>2021</v>
      </c>
      <c r="C847" t="s">
        <v>215</v>
      </c>
      <c r="D847" t="s">
        <v>562</v>
      </c>
      <c r="E847" t="s">
        <v>614</v>
      </c>
      <c r="F847" t="s">
        <v>662</v>
      </c>
      <c r="G847" t="s">
        <v>679</v>
      </c>
      <c r="H847">
        <v>155000</v>
      </c>
      <c r="I847">
        <v>-155000</v>
      </c>
      <c r="J847">
        <v>1661690</v>
      </c>
      <c r="M847" t="s">
        <v>697</v>
      </c>
      <c r="N847" s="1">
        <v>44531</v>
      </c>
    </row>
    <row r="848" spans="1:14" x14ac:dyDescent="0.2">
      <c r="A848" s="1">
        <v>44531</v>
      </c>
      <c r="B848">
        <v>2021</v>
      </c>
      <c r="C848" t="s">
        <v>216</v>
      </c>
      <c r="D848" t="s">
        <v>581</v>
      </c>
      <c r="E848" t="s">
        <v>630</v>
      </c>
      <c r="F848" t="s">
        <v>658</v>
      </c>
      <c r="G848" t="s">
        <v>679</v>
      </c>
      <c r="H848">
        <v>30000</v>
      </c>
      <c r="I848">
        <v>-30000</v>
      </c>
      <c r="J848">
        <v>1691690</v>
      </c>
      <c r="M848" t="s">
        <v>697</v>
      </c>
      <c r="N848" s="1">
        <v>44531</v>
      </c>
    </row>
    <row r="849" spans="1:14" x14ac:dyDescent="0.2">
      <c r="A849" s="1">
        <v>44531</v>
      </c>
      <c r="B849">
        <v>2021</v>
      </c>
      <c r="C849" t="s">
        <v>216</v>
      </c>
      <c r="D849" t="s">
        <v>576</v>
      </c>
      <c r="E849" t="s">
        <v>630</v>
      </c>
      <c r="F849" t="s">
        <v>658</v>
      </c>
      <c r="G849" t="s">
        <v>679</v>
      </c>
      <c r="H849">
        <v>30000</v>
      </c>
      <c r="I849">
        <v>-30000</v>
      </c>
      <c r="J849">
        <v>1721690</v>
      </c>
      <c r="M849" t="s">
        <v>697</v>
      </c>
      <c r="N849" s="1">
        <v>44531</v>
      </c>
    </row>
    <row r="850" spans="1:14" x14ac:dyDescent="0.2">
      <c r="A850" s="1">
        <v>44531</v>
      </c>
      <c r="B850">
        <v>2021</v>
      </c>
      <c r="C850" t="s">
        <v>216</v>
      </c>
      <c r="D850" t="s">
        <v>571</v>
      </c>
      <c r="E850" t="s">
        <v>625</v>
      </c>
      <c r="F850" t="s">
        <v>661</v>
      </c>
      <c r="G850" t="s">
        <v>679</v>
      </c>
      <c r="H850">
        <v>30000</v>
      </c>
      <c r="I850">
        <v>-30000</v>
      </c>
      <c r="J850">
        <v>1721690</v>
      </c>
      <c r="M850" t="s">
        <v>697</v>
      </c>
      <c r="N850" s="1">
        <v>44531</v>
      </c>
    </row>
    <row r="851" spans="1:14" x14ac:dyDescent="0.2">
      <c r="A851" s="1">
        <v>44531</v>
      </c>
      <c r="B851">
        <v>2021</v>
      </c>
      <c r="C851" t="s">
        <v>216</v>
      </c>
      <c r="D851" t="s">
        <v>573</v>
      </c>
      <c r="E851" t="s">
        <v>628</v>
      </c>
      <c r="F851" t="s">
        <v>661</v>
      </c>
      <c r="G851" t="s">
        <v>679</v>
      </c>
      <c r="H851">
        <v>30000</v>
      </c>
      <c r="I851">
        <v>-30000</v>
      </c>
      <c r="J851">
        <v>1721690</v>
      </c>
      <c r="M851" t="s">
        <v>697</v>
      </c>
      <c r="N851" s="1">
        <v>44531</v>
      </c>
    </row>
    <row r="852" spans="1:14" x14ac:dyDescent="0.2">
      <c r="A852" s="1">
        <v>44531</v>
      </c>
      <c r="B852">
        <v>2021</v>
      </c>
      <c r="C852" t="s">
        <v>216</v>
      </c>
      <c r="D852" t="s">
        <v>559</v>
      </c>
      <c r="E852" t="s">
        <v>615</v>
      </c>
      <c r="F852" t="s">
        <v>658</v>
      </c>
      <c r="G852" t="s">
        <v>679</v>
      </c>
      <c r="H852">
        <v>30000</v>
      </c>
      <c r="I852">
        <v>-30000</v>
      </c>
      <c r="J852">
        <v>1751690</v>
      </c>
      <c r="M852" t="s">
        <v>697</v>
      </c>
      <c r="N852" s="1">
        <v>44531</v>
      </c>
    </row>
    <row r="853" spans="1:14" x14ac:dyDescent="0.2">
      <c r="A853" s="1">
        <v>44531</v>
      </c>
      <c r="B853">
        <v>2021</v>
      </c>
      <c r="C853" t="s">
        <v>216</v>
      </c>
      <c r="D853" t="s">
        <v>551</v>
      </c>
      <c r="E853" t="s">
        <v>615</v>
      </c>
      <c r="F853" t="s">
        <v>658</v>
      </c>
      <c r="G853" t="s">
        <v>679</v>
      </c>
      <c r="H853">
        <v>30000</v>
      </c>
      <c r="I853">
        <v>-30000</v>
      </c>
      <c r="J853">
        <v>1781690</v>
      </c>
      <c r="M853" t="s">
        <v>697</v>
      </c>
      <c r="N853" s="1">
        <v>44531</v>
      </c>
    </row>
    <row r="854" spans="1:14" x14ac:dyDescent="0.2">
      <c r="A854" s="1">
        <v>44531</v>
      </c>
      <c r="B854">
        <v>2021</v>
      </c>
      <c r="C854" t="s">
        <v>216</v>
      </c>
      <c r="D854" t="s">
        <v>579</v>
      </c>
      <c r="E854" t="s">
        <v>632</v>
      </c>
      <c r="F854" t="s">
        <v>661</v>
      </c>
      <c r="G854" t="s">
        <v>679</v>
      </c>
      <c r="H854">
        <v>30000</v>
      </c>
      <c r="I854">
        <v>-30000</v>
      </c>
      <c r="J854">
        <v>1781690</v>
      </c>
      <c r="M854" t="s">
        <v>697</v>
      </c>
      <c r="N854" s="1">
        <v>44531</v>
      </c>
    </row>
    <row r="855" spans="1:14" x14ac:dyDescent="0.2">
      <c r="A855" s="1">
        <v>44531</v>
      </c>
      <c r="B855">
        <v>2021</v>
      </c>
      <c r="C855" t="s">
        <v>216</v>
      </c>
      <c r="D855" t="s">
        <v>560</v>
      </c>
      <c r="E855" t="s">
        <v>620</v>
      </c>
      <c r="F855" t="s">
        <v>658</v>
      </c>
      <c r="G855" t="s">
        <v>679</v>
      </c>
      <c r="H855">
        <v>30000</v>
      </c>
      <c r="I855">
        <v>-30000</v>
      </c>
      <c r="J855">
        <v>1811690</v>
      </c>
      <c r="M855" t="s">
        <v>697</v>
      </c>
      <c r="N855" s="1">
        <v>44531</v>
      </c>
    </row>
    <row r="856" spans="1:14" x14ac:dyDescent="0.2">
      <c r="A856" s="1">
        <v>44531</v>
      </c>
      <c r="B856">
        <v>2021</v>
      </c>
      <c r="C856" t="s">
        <v>216</v>
      </c>
      <c r="D856" t="s">
        <v>564</v>
      </c>
      <c r="E856" t="s">
        <v>596</v>
      </c>
      <c r="F856" t="s">
        <v>658</v>
      </c>
      <c r="G856" t="s">
        <v>679</v>
      </c>
      <c r="H856">
        <v>30000</v>
      </c>
      <c r="I856">
        <v>-30000</v>
      </c>
      <c r="J856">
        <v>1841690</v>
      </c>
      <c r="M856" t="s">
        <v>697</v>
      </c>
      <c r="N856" s="1">
        <v>44531</v>
      </c>
    </row>
    <row r="857" spans="1:14" x14ac:dyDescent="0.2">
      <c r="A857" s="1">
        <v>44531</v>
      </c>
      <c r="B857">
        <v>2021</v>
      </c>
      <c r="C857" t="s">
        <v>216</v>
      </c>
      <c r="D857" t="s">
        <v>565</v>
      </c>
      <c r="E857" t="s">
        <v>622</v>
      </c>
      <c r="F857" t="s">
        <v>658</v>
      </c>
      <c r="G857" t="s">
        <v>679</v>
      </c>
      <c r="H857">
        <v>30000</v>
      </c>
      <c r="I857">
        <v>-30000</v>
      </c>
      <c r="J857">
        <v>1871690</v>
      </c>
      <c r="M857" t="s">
        <v>697</v>
      </c>
      <c r="N857" s="1">
        <v>44531</v>
      </c>
    </row>
    <row r="858" spans="1:14" x14ac:dyDescent="0.2">
      <c r="A858" s="1">
        <v>44531</v>
      </c>
      <c r="B858">
        <v>2021</v>
      </c>
      <c r="C858" t="s">
        <v>216</v>
      </c>
      <c r="D858" t="s">
        <v>580</v>
      </c>
      <c r="E858" t="s">
        <v>632</v>
      </c>
      <c r="F858" t="s">
        <v>661</v>
      </c>
      <c r="G858" t="s">
        <v>679</v>
      </c>
      <c r="H858">
        <v>30000</v>
      </c>
      <c r="I858">
        <v>-30000</v>
      </c>
      <c r="J858">
        <v>1871690</v>
      </c>
      <c r="M858" t="s">
        <v>697</v>
      </c>
      <c r="N858" s="1">
        <v>44531</v>
      </c>
    </row>
    <row r="859" spans="1:14" x14ac:dyDescent="0.2">
      <c r="A859" s="1">
        <v>44531</v>
      </c>
      <c r="B859">
        <v>2021</v>
      </c>
      <c r="C859" t="s">
        <v>216</v>
      </c>
      <c r="D859" t="s">
        <v>566</v>
      </c>
      <c r="E859" t="s">
        <v>623</v>
      </c>
      <c r="F859" t="s">
        <v>658</v>
      </c>
      <c r="G859" t="s">
        <v>679</v>
      </c>
      <c r="H859">
        <v>30000</v>
      </c>
      <c r="I859">
        <v>-30000</v>
      </c>
      <c r="J859">
        <v>1901690</v>
      </c>
      <c r="M859" t="s">
        <v>697</v>
      </c>
      <c r="N859" s="1">
        <v>44531</v>
      </c>
    </row>
    <row r="860" spans="1:14" x14ac:dyDescent="0.2">
      <c r="A860" s="1">
        <v>44531</v>
      </c>
      <c r="B860">
        <v>2021</v>
      </c>
      <c r="C860" t="s">
        <v>216</v>
      </c>
      <c r="D860" t="s">
        <v>567</v>
      </c>
      <c r="E860" t="s">
        <v>620</v>
      </c>
      <c r="F860" t="s">
        <v>658</v>
      </c>
      <c r="G860" t="s">
        <v>679</v>
      </c>
      <c r="H860">
        <v>30000</v>
      </c>
      <c r="I860">
        <v>-30000</v>
      </c>
      <c r="J860">
        <v>1931690</v>
      </c>
      <c r="M860" t="s">
        <v>697</v>
      </c>
      <c r="N860" s="1">
        <v>44531</v>
      </c>
    </row>
    <row r="861" spans="1:14" x14ac:dyDescent="0.2">
      <c r="A861" s="1">
        <v>44531</v>
      </c>
      <c r="B861">
        <v>2021</v>
      </c>
      <c r="C861" t="s">
        <v>216</v>
      </c>
      <c r="D861" t="s">
        <v>568</v>
      </c>
      <c r="E861" t="s">
        <v>624</v>
      </c>
      <c r="F861" t="s">
        <v>658</v>
      </c>
      <c r="G861" t="s">
        <v>679</v>
      </c>
      <c r="H861">
        <v>30000</v>
      </c>
      <c r="I861">
        <v>-30000</v>
      </c>
      <c r="J861">
        <v>1961690</v>
      </c>
      <c r="M861" t="s">
        <v>697</v>
      </c>
      <c r="N861" s="1">
        <v>44531</v>
      </c>
    </row>
    <row r="862" spans="1:14" x14ac:dyDescent="0.2">
      <c r="A862" s="1">
        <v>44531</v>
      </c>
      <c r="B862">
        <v>2021</v>
      </c>
      <c r="C862" t="s">
        <v>216</v>
      </c>
      <c r="D862" t="s">
        <v>583</v>
      </c>
      <c r="E862" t="s">
        <v>628</v>
      </c>
      <c r="F862" t="s">
        <v>661</v>
      </c>
      <c r="G862" t="s">
        <v>679</v>
      </c>
      <c r="H862">
        <v>30000</v>
      </c>
      <c r="I862">
        <v>-30000</v>
      </c>
      <c r="J862">
        <v>1961690</v>
      </c>
      <c r="M862" t="s">
        <v>697</v>
      </c>
      <c r="N862" s="1">
        <v>44531</v>
      </c>
    </row>
    <row r="863" spans="1:14" x14ac:dyDescent="0.2">
      <c r="A863" s="1">
        <v>44561</v>
      </c>
      <c r="B863">
        <v>2021</v>
      </c>
      <c r="C863" t="s">
        <v>88</v>
      </c>
      <c r="D863" t="s">
        <v>556</v>
      </c>
      <c r="E863" t="s">
        <v>556</v>
      </c>
      <c r="F863" t="s">
        <v>658</v>
      </c>
      <c r="G863" t="s">
        <v>683</v>
      </c>
      <c r="H863">
        <v>-300000</v>
      </c>
      <c r="I863">
        <v>300000</v>
      </c>
      <c r="J863">
        <v>1661690</v>
      </c>
      <c r="M863" t="s">
        <v>697</v>
      </c>
      <c r="N863" s="1">
        <v>44561</v>
      </c>
    </row>
    <row r="864" spans="1:14" x14ac:dyDescent="0.2">
      <c r="A864" s="1">
        <v>44561</v>
      </c>
      <c r="B864">
        <v>2021</v>
      </c>
      <c r="C864" t="s">
        <v>88</v>
      </c>
      <c r="D864" t="s">
        <v>578</v>
      </c>
      <c r="E864" t="s">
        <v>578</v>
      </c>
      <c r="F864" t="s">
        <v>658</v>
      </c>
      <c r="G864" t="s">
        <v>683</v>
      </c>
      <c r="H864">
        <v>-300000</v>
      </c>
      <c r="I864">
        <v>300000</v>
      </c>
      <c r="J864">
        <v>1361690</v>
      </c>
      <c r="M864" t="s">
        <v>697</v>
      </c>
      <c r="N864" s="1">
        <v>44561</v>
      </c>
    </row>
    <row r="865" spans="1:14" x14ac:dyDescent="0.2">
      <c r="A865" s="1">
        <v>44561</v>
      </c>
      <c r="B865">
        <v>2021</v>
      </c>
      <c r="C865" t="s">
        <v>88</v>
      </c>
      <c r="D865" t="s">
        <v>570</v>
      </c>
      <c r="E865" t="s">
        <v>570</v>
      </c>
      <c r="F865" t="s">
        <v>658</v>
      </c>
      <c r="G865" t="s">
        <v>683</v>
      </c>
      <c r="H865">
        <v>-600000</v>
      </c>
      <c r="I865">
        <v>600000</v>
      </c>
      <c r="J865">
        <v>761690</v>
      </c>
      <c r="M865" t="s">
        <v>697</v>
      </c>
      <c r="N865" s="1">
        <v>44561</v>
      </c>
    </row>
    <row r="866" spans="1:14" x14ac:dyDescent="0.2">
      <c r="A866" s="1">
        <v>44561</v>
      </c>
      <c r="B866">
        <v>2021</v>
      </c>
      <c r="C866" t="s">
        <v>217</v>
      </c>
      <c r="E866" t="s">
        <v>611</v>
      </c>
      <c r="F866" t="s">
        <v>658</v>
      </c>
      <c r="G866" t="s">
        <v>686</v>
      </c>
      <c r="H866">
        <v>-597690</v>
      </c>
      <c r="I866">
        <v>597690</v>
      </c>
      <c r="J866">
        <v>164000</v>
      </c>
      <c r="M866" t="s">
        <v>697</v>
      </c>
      <c r="N866" s="1">
        <v>44561</v>
      </c>
    </row>
    <row r="867" spans="1:14" x14ac:dyDescent="0.2">
      <c r="A867" s="1">
        <v>44562</v>
      </c>
      <c r="B867">
        <v>2022</v>
      </c>
      <c r="C867" t="s">
        <v>14</v>
      </c>
      <c r="E867" t="s">
        <v>611</v>
      </c>
      <c r="F867" t="s">
        <v>658</v>
      </c>
      <c r="G867" t="s">
        <v>678</v>
      </c>
      <c r="H867">
        <v>164000</v>
      </c>
      <c r="I867">
        <v>-164000</v>
      </c>
      <c r="J867">
        <v>164000</v>
      </c>
      <c r="M867" t="s">
        <v>698</v>
      </c>
      <c r="N867" s="1">
        <v>44562</v>
      </c>
    </row>
    <row r="868" spans="1:14" x14ac:dyDescent="0.2">
      <c r="A868" s="1">
        <v>44562</v>
      </c>
      <c r="B868">
        <v>2022</v>
      </c>
      <c r="C868" t="s">
        <v>218</v>
      </c>
      <c r="E868" t="s">
        <v>611</v>
      </c>
      <c r="F868" t="s">
        <v>664</v>
      </c>
      <c r="G868" t="s">
        <v>658</v>
      </c>
      <c r="H868">
        <v>25469</v>
      </c>
      <c r="I868">
        <v>-25469</v>
      </c>
      <c r="J868">
        <v>164000</v>
      </c>
      <c r="M868" t="s">
        <v>698</v>
      </c>
      <c r="N868" s="1">
        <v>44562</v>
      </c>
    </row>
    <row r="869" spans="1:14" x14ac:dyDescent="0.2">
      <c r="A869" s="1">
        <v>44562</v>
      </c>
      <c r="B869">
        <v>2022</v>
      </c>
      <c r="C869" t="s">
        <v>218</v>
      </c>
      <c r="E869" t="s">
        <v>611</v>
      </c>
      <c r="F869" t="s">
        <v>667</v>
      </c>
      <c r="G869" t="s">
        <v>677</v>
      </c>
      <c r="H869">
        <v>1355469</v>
      </c>
      <c r="I869">
        <v>-1355469</v>
      </c>
      <c r="J869">
        <v>164000</v>
      </c>
      <c r="M869" t="s">
        <v>698</v>
      </c>
      <c r="N869" s="1">
        <v>44562</v>
      </c>
    </row>
    <row r="870" spans="1:14" x14ac:dyDescent="0.2">
      <c r="A870" s="1">
        <v>44562</v>
      </c>
      <c r="B870">
        <v>2022</v>
      </c>
      <c r="E870" t="s">
        <v>611</v>
      </c>
      <c r="F870" t="s">
        <v>660</v>
      </c>
      <c r="G870" t="s">
        <v>678</v>
      </c>
      <c r="H870">
        <v>2347551</v>
      </c>
      <c r="I870">
        <v>-2347551</v>
      </c>
      <c r="J870">
        <v>164000</v>
      </c>
      <c r="M870" t="s">
        <v>698</v>
      </c>
      <c r="N870" s="1">
        <v>44562</v>
      </c>
    </row>
    <row r="871" spans="1:14" x14ac:dyDescent="0.2">
      <c r="A871" s="1">
        <v>44562</v>
      </c>
      <c r="B871">
        <v>2022</v>
      </c>
      <c r="C871" t="s">
        <v>219</v>
      </c>
      <c r="D871" t="s">
        <v>573</v>
      </c>
      <c r="E871" t="s">
        <v>628</v>
      </c>
      <c r="F871" t="s">
        <v>658</v>
      </c>
      <c r="G871" t="s">
        <v>678</v>
      </c>
      <c r="H871">
        <v>30000</v>
      </c>
      <c r="I871">
        <v>-30000</v>
      </c>
      <c r="J871">
        <v>194000</v>
      </c>
      <c r="M871" t="s">
        <v>698</v>
      </c>
      <c r="N871" s="1">
        <v>44562</v>
      </c>
    </row>
    <row r="872" spans="1:14" x14ac:dyDescent="0.2">
      <c r="A872" s="1">
        <v>44562</v>
      </c>
      <c r="B872">
        <v>2022</v>
      </c>
      <c r="C872" t="s">
        <v>219</v>
      </c>
      <c r="D872" t="s">
        <v>579</v>
      </c>
      <c r="E872" t="s">
        <v>632</v>
      </c>
      <c r="F872" t="s">
        <v>661</v>
      </c>
      <c r="G872" t="s">
        <v>678</v>
      </c>
      <c r="H872">
        <v>503000</v>
      </c>
      <c r="I872">
        <v>-503000</v>
      </c>
      <c r="J872">
        <v>194000</v>
      </c>
      <c r="M872" t="s">
        <v>698</v>
      </c>
      <c r="N872" s="1">
        <v>44562</v>
      </c>
    </row>
    <row r="873" spans="1:14" x14ac:dyDescent="0.2">
      <c r="A873" s="1">
        <v>44562</v>
      </c>
      <c r="B873">
        <v>2022</v>
      </c>
      <c r="C873" t="s">
        <v>219</v>
      </c>
      <c r="D873" t="s">
        <v>586</v>
      </c>
      <c r="E873" t="s">
        <v>628</v>
      </c>
      <c r="F873" t="s">
        <v>658</v>
      </c>
      <c r="G873" t="s">
        <v>678</v>
      </c>
      <c r="H873">
        <v>30000</v>
      </c>
      <c r="I873">
        <v>-30000</v>
      </c>
      <c r="J873">
        <v>224000</v>
      </c>
      <c r="M873" t="s">
        <v>698</v>
      </c>
      <c r="N873" s="1">
        <v>44562</v>
      </c>
    </row>
    <row r="874" spans="1:14" x14ac:dyDescent="0.2">
      <c r="A874" s="1">
        <v>44572</v>
      </c>
      <c r="B874">
        <v>2022</v>
      </c>
      <c r="C874" t="s">
        <v>220</v>
      </c>
      <c r="D874" t="s">
        <v>564</v>
      </c>
      <c r="E874" t="s">
        <v>596</v>
      </c>
      <c r="F874" t="s">
        <v>658</v>
      </c>
      <c r="G874" t="s">
        <v>680</v>
      </c>
      <c r="H874">
        <v>110000</v>
      </c>
      <c r="I874">
        <v>-110000</v>
      </c>
      <c r="J874">
        <v>334000</v>
      </c>
      <c r="M874" t="s">
        <v>698</v>
      </c>
      <c r="N874" s="1">
        <v>44572</v>
      </c>
    </row>
    <row r="875" spans="1:14" x14ac:dyDescent="0.2">
      <c r="A875" s="1">
        <v>44572</v>
      </c>
      <c r="B875">
        <v>2022</v>
      </c>
      <c r="C875" t="s">
        <v>220</v>
      </c>
      <c r="D875" t="s">
        <v>569</v>
      </c>
      <c r="E875" t="s">
        <v>596</v>
      </c>
      <c r="F875" t="s">
        <v>658</v>
      </c>
      <c r="G875" t="s">
        <v>680</v>
      </c>
      <c r="H875">
        <v>110000</v>
      </c>
      <c r="I875">
        <v>-110000</v>
      </c>
      <c r="J875">
        <v>444000</v>
      </c>
      <c r="M875" t="s">
        <v>698</v>
      </c>
      <c r="N875" s="1">
        <v>44572</v>
      </c>
    </row>
    <row r="876" spans="1:14" x14ac:dyDescent="0.2">
      <c r="A876" s="1">
        <v>44572</v>
      </c>
      <c r="B876">
        <v>2022</v>
      </c>
      <c r="C876" t="s">
        <v>220</v>
      </c>
      <c r="E876" t="s">
        <v>611</v>
      </c>
      <c r="F876" t="s">
        <v>658</v>
      </c>
      <c r="G876" t="s">
        <v>680</v>
      </c>
      <c r="H876">
        <v>110000</v>
      </c>
      <c r="I876">
        <v>-110000</v>
      </c>
      <c r="J876">
        <v>554000</v>
      </c>
      <c r="M876" t="s">
        <v>698</v>
      </c>
      <c r="N876" s="1">
        <v>44572</v>
      </c>
    </row>
    <row r="877" spans="1:14" x14ac:dyDescent="0.2">
      <c r="A877" s="1">
        <v>44572</v>
      </c>
      <c r="B877">
        <v>2022</v>
      </c>
      <c r="C877" t="s">
        <v>220</v>
      </c>
      <c r="E877" t="s">
        <v>611</v>
      </c>
      <c r="F877" t="s">
        <v>658</v>
      </c>
      <c r="G877" t="s">
        <v>680</v>
      </c>
      <c r="H877">
        <v>110000</v>
      </c>
      <c r="I877">
        <v>-110000</v>
      </c>
      <c r="J877">
        <v>664000</v>
      </c>
      <c r="M877" t="s">
        <v>698</v>
      </c>
      <c r="N877" s="1">
        <v>44572</v>
      </c>
    </row>
    <row r="878" spans="1:14" x14ac:dyDescent="0.2">
      <c r="A878" s="1">
        <v>44572</v>
      </c>
      <c r="B878">
        <v>2022</v>
      </c>
      <c r="C878" t="s">
        <v>220</v>
      </c>
      <c r="D878" t="s">
        <v>558</v>
      </c>
      <c r="E878" t="s">
        <v>627</v>
      </c>
      <c r="F878" t="s">
        <v>658</v>
      </c>
      <c r="G878" t="s">
        <v>680</v>
      </c>
      <c r="H878">
        <v>110000</v>
      </c>
      <c r="I878">
        <v>-110000</v>
      </c>
      <c r="J878">
        <v>774000</v>
      </c>
      <c r="M878" t="s">
        <v>698</v>
      </c>
      <c r="N878" s="1">
        <v>44572</v>
      </c>
    </row>
    <row r="879" spans="1:14" x14ac:dyDescent="0.2">
      <c r="A879" s="1">
        <v>44572</v>
      </c>
      <c r="B879">
        <v>2022</v>
      </c>
      <c r="C879" t="s">
        <v>220</v>
      </c>
      <c r="D879" t="s">
        <v>561</v>
      </c>
      <c r="E879" t="s">
        <v>627</v>
      </c>
      <c r="F879" t="s">
        <v>658</v>
      </c>
      <c r="G879" t="s">
        <v>680</v>
      </c>
      <c r="H879">
        <v>110000</v>
      </c>
      <c r="I879">
        <v>-110000</v>
      </c>
      <c r="J879">
        <v>884000</v>
      </c>
      <c r="M879" t="s">
        <v>698</v>
      </c>
      <c r="N879" s="1">
        <v>44572</v>
      </c>
    </row>
    <row r="880" spans="1:14" x14ac:dyDescent="0.2">
      <c r="A880" s="1">
        <v>44572</v>
      </c>
      <c r="B880">
        <v>2022</v>
      </c>
      <c r="C880" t="s">
        <v>220</v>
      </c>
      <c r="D880" t="s">
        <v>579</v>
      </c>
      <c r="E880" t="s">
        <v>632</v>
      </c>
      <c r="F880" t="s">
        <v>658</v>
      </c>
      <c r="G880" t="s">
        <v>680</v>
      </c>
      <c r="H880">
        <v>110000</v>
      </c>
      <c r="I880">
        <v>-110000</v>
      </c>
      <c r="J880">
        <v>994000</v>
      </c>
      <c r="M880" t="s">
        <v>698</v>
      </c>
      <c r="N880" s="1">
        <v>44572</v>
      </c>
    </row>
    <row r="881" spans="1:14" x14ac:dyDescent="0.2">
      <c r="A881" s="1">
        <v>44572</v>
      </c>
      <c r="B881">
        <v>2022</v>
      </c>
      <c r="C881" t="s">
        <v>220</v>
      </c>
      <c r="D881" t="s">
        <v>580</v>
      </c>
      <c r="E881" t="s">
        <v>632</v>
      </c>
      <c r="F881" t="s">
        <v>658</v>
      </c>
      <c r="G881" t="s">
        <v>680</v>
      </c>
      <c r="H881">
        <v>110000</v>
      </c>
      <c r="I881">
        <v>-110000</v>
      </c>
      <c r="J881">
        <v>1104000</v>
      </c>
      <c r="M881" t="s">
        <v>698</v>
      </c>
      <c r="N881" s="1">
        <v>44572</v>
      </c>
    </row>
    <row r="882" spans="1:14" x14ac:dyDescent="0.2">
      <c r="A882" s="1">
        <v>44572</v>
      </c>
      <c r="B882">
        <v>2022</v>
      </c>
      <c r="C882" t="s">
        <v>220</v>
      </c>
      <c r="D882" t="s">
        <v>581</v>
      </c>
      <c r="E882" t="s">
        <v>630</v>
      </c>
      <c r="F882" t="s">
        <v>658</v>
      </c>
      <c r="G882" t="s">
        <v>680</v>
      </c>
      <c r="H882">
        <v>110000</v>
      </c>
      <c r="I882">
        <v>-110000</v>
      </c>
      <c r="J882">
        <v>1214000</v>
      </c>
      <c r="M882" t="s">
        <v>698</v>
      </c>
      <c r="N882" s="1">
        <v>44572</v>
      </c>
    </row>
    <row r="883" spans="1:14" x14ac:dyDescent="0.2">
      <c r="A883" s="1">
        <v>44572</v>
      </c>
      <c r="B883">
        <v>2022</v>
      </c>
      <c r="C883" t="s">
        <v>220</v>
      </c>
      <c r="D883" t="s">
        <v>576</v>
      </c>
      <c r="E883" t="s">
        <v>630</v>
      </c>
      <c r="F883" t="s">
        <v>658</v>
      </c>
      <c r="G883" t="s">
        <v>680</v>
      </c>
      <c r="H883">
        <v>110000</v>
      </c>
      <c r="I883">
        <v>-110000</v>
      </c>
      <c r="J883">
        <v>1324000</v>
      </c>
      <c r="M883" t="s">
        <v>698</v>
      </c>
      <c r="N883" s="1">
        <v>44572</v>
      </c>
    </row>
    <row r="884" spans="1:14" x14ac:dyDescent="0.2">
      <c r="A884" s="1">
        <v>44572</v>
      </c>
      <c r="B884">
        <v>2022</v>
      </c>
      <c r="C884" t="s">
        <v>220</v>
      </c>
      <c r="D884" t="s">
        <v>567</v>
      </c>
      <c r="E884" t="s">
        <v>620</v>
      </c>
      <c r="F884" t="s">
        <v>658</v>
      </c>
      <c r="G884" t="s">
        <v>680</v>
      </c>
      <c r="H884">
        <v>110000</v>
      </c>
      <c r="I884">
        <v>-110000</v>
      </c>
      <c r="J884">
        <v>1434000</v>
      </c>
      <c r="M884" t="s">
        <v>698</v>
      </c>
      <c r="N884" s="1">
        <v>44572</v>
      </c>
    </row>
    <row r="885" spans="1:14" x14ac:dyDescent="0.2">
      <c r="A885" s="1">
        <v>44572</v>
      </c>
      <c r="B885">
        <v>2022</v>
      </c>
      <c r="C885" t="s">
        <v>220</v>
      </c>
      <c r="D885" t="s">
        <v>586</v>
      </c>
      <c r="E885" t="s">
        <v>628</v>
      </c>
      <c r="F885" t="s">
        <v>658</v>
      </c>
      <c r="G885" t="s">
        <v>680</v>
      </c>
      <c r="H885">
        <v>110000</v>
      </c>
      <c r="I885">
        <v>-110000</v>
      </c>
      <c r="J885">
        <v>1544000</v>
      </c>
      <c r="M885" t="s">
        <v>698</v>
      </c>
      <c r="N885" s="1">
        <v>44572</v>
      </c>
    </row>
    <row r="886" spans="1:14" x14ac:dyDescent="0.2">
      <c r="A886" s="1">
        <v>44572</v>
      </c>
      <c r="B886">
        <v>2022</v>
      </c>
      <c r="C886" t="s">
        <v>220</v>
      </c>
      <c r="D886" t="s">
        <v>573</v>
      </c>
      <c r="E886" t="s">
        <v>628</v>
      </c>
      <c r="F886" t="s">
        <v>658</v>
      </c>
      <c r="G886" t="s">
        <v>680</v>
      </c>
      <c r="H886">
        <v>110000</v>
      </c>
      <c r="I886">
        <v>-110000</v>
      </c>
      <c r="J886">
        <v>1654000</v>
      </c>
      <c r="M886" t="s">
        <v>698</v>
      </c>
      <c r="N886" s="1">
        <v>44572</v>
      </c>
    </row>
    <row r="887" spans="1:14" x14ac:dyDescent="0.2">
      <c r="A887" s="1">
        <v>44572</v>
      </c>
      <c r="B887">
        <v>2022</v>
      </c>
      <c r="C887" t="s">
        <v>220</v>
      </c>
      <c r="D887" t="s">
        <v>549</v>
      </c>
      <c r="E887" t="s">
        <v>613</v>
      </c>
      <c r="F887" t="s">
        <v>658</v>
      </c>
      <c r="G887" t="s">
        <v>680</v>
      </c>
      <c r="H887">
        <v>110000</v>
      </c>
      <c r="I887">
        <v>-110000</v>
      </c>
      <c r="J887">
        <v>1764000</v>
      </c>
      <c r="M887" t="s">
        <v>698</v>
      </c>
      <c r="N887" s="1">
        <v>44572</v>
      </c>
    </row>
    <row r="888" spans="1:14" x14ac:dyDescent="0.2">
      <c r="A888" s="1">
        <v>44572</v>
      </c>
      <c r="B888">
        <v>2022</v>
      </c>
      <c r="C888" t="s">
        <v>220</v>
      </c>
      <c r="D888" t="s">
        <v>568</v>
      </c>
      <c r="E888" t="s">
        <v>624</v>
      </c>
      <c r="F888" t="s">
        <v>658</v>
      </c>
      <c r="G888" t="s">
        <v>680</v>
      </c>
      <c r="H888">
        <v>110000</v>
      </c>
      <c r="I888">
        <v>-110000</v>
      </c>
      <c r="J888">
        <v>1874000</v>
      </c>
      <c r="M888" t="s">
        <v>698</v>
      </c>
      <c r="N888" s="1">
        <v>44572</v>
      </c>
    </row>
    <row r="889" spans="1:14" x14ac:dyDescent="0.2">
      <c r="A889" s="1">
        <v>44572</v>
      </c>
      <c r="B889">
        <v>2022</v>
      </c>
      <c r="C889" t="s">
        <v>220</v>
      </c>
      <c r="D889" t="s">
        <v>587</v>
      </c>
      <c r="E889" t="s">
        <v>636</v>
      </c>
      <c r="F889" t="s">
        <v>658</v>
      </c>
      <c r="G889" t="s">
        <v>680</v>
      </c>
      <c r="H889">
        <v>110000</v>
      </c>
      <c r="I889">
        <v>-110000</v>
      </c>
      <c r="J889">
        <v>1984000</v>
      </c>
      <c r="M889" t="s">
        <v>698</v>
      </c>
      <c r="N889" s="1">
        <v>44572</v>
      </c>
    </row>
    <row r="890" spans="1:14" x14ac:dyDescent="0.2">
      <c r="A890" s="1">
        <v>44572</v>
      </c>
      <c r="B890">
        <v>2022</v>
      </c>
      <c r="C890" t="s">
        <v>220</v>
      </c>
      <c r="D890" t="s">
        <v>550</v>
      </c>
      <c r="E890" t="s">
        <v>614</v>
      </c>
      <c r="F890" t="s">
        <v>658</v>
      </c>
      <c r="G890" t="s">
        <v>680</v>
      </c>
      <c r="H890">
        <v>110000</v>
      </c>
      <c r="I890">
        <v>-110000</v>
      </c>
      <c r="J890">
        <v>2094000</v>
      </c>
      <c r="M890" t="s">
        <v>698</v>
      </c>
      <c r="N890" s="1">
        <v>44572</v>
      </c>
    </row>
    <row r="891" spans="1:14" x14ac:dyDescent="0.2">
      <c r="A891" s="1">
        <v>44572</v>
      </c>
      <c r="B891">
        <v>2022</v>
      </c>
      <c r="C891" t="s">
        <v>220</v>
      </c>
      <c r="D891" t="s">
        <v>562</v>
      </c>
      <c r="E891" t="s">
        <v>614</v>
      </c>
      <c r="F891" t="s">
        <v>658</v>
      </c>
      <c r="G891" t="s">
        <v>680</v>
      </c>
      <c r="H891">
        <v>110000</v>
      </c>
      <c r="I891">
        <v>-110000</v>
      </c>
      <c r="J891">
        <v>2204000</v>
      </c>
      <c r="M891" t="s">
        <v>698</v>
      </c>
      <c r="N891" s="1">
        <v>44572</v>
      </c>
    </row>
    <row r="892" spans="1:14" x14ac:dyDescent="0.2">
      <c r="A892" s="1">
        <v>44572</v>
      </c>
      <c r="B892">
        <v>2022</v>
      </c>
      <c r="C892" t="s">
        <v>220</v>
      </c>
      <c r="D892" t="s">
        <v>571</v>
      </c>
      <c r="E892" t="s">
        <v>625</v>
      </c>
      <c r="F892" t="s">
        <v>658</v>
      </c>
      <c r="G892" t="s">
        <v>680</v>
      </c>
      <c r="H892">
        <v>110000</v>
      </c>
      <c r="I892">
        <v>-110000</v>
      </c>
      <c r="J892">
        <v>2314000</v>
      </c>
      <c r="M892" t="s">
        <v>698</v>
      </c>
      <c r="N892" s="1">
        <v>44572</v>
      </c>
    </row>
    <row r="893" spans="1:14" x14ac:dyDescent="0.2">
      <c r="A893" s="1">
        <v>44572</v>
      </c>
      <c r="B893">
        <v>2022</v>
      </c>
      <c r="C893" t="s">
        <v>220</v>
      </c>
      <c r="D893" t="s">
        <v>552</v>
      </c>
      <c r="E893" t="s">
        <v>616</v>
      </c>
      <c r="F893" t="s">
        <v>658</v>
      </c>
      <c r="G893" t="s">
        <v>680</v>
      </c>
      <c r="H893">
        <v>110000</v>
      </c>
      <c r="I893">
        <v>-110000</v>
      </c>
      <c r="J893">
        <v>2424000</v>
      </c>
      <c r="M893" t="s">
        <v>698</v>
      </c>
      <c r="N893" s="1">
        <v>44572</v>
      </c>
    </row>
    <row r="894" spans="1:14" x14ac:dyDescent="0.2">
      <c r="A894" s="1">
        <v>44572</v>
      </c>
      <c r="B894">
        <v>2022</v>
      </c>
      <c r="C894" t="s">
        <v>221</v>
      </c>
      <c r="D894" t="s">
        <v>575</v>
      </c>
      <c r="E894" t="s">
        <v>616</v>
      </c>
      <c r="F894" t="s">
        <v>662</v>
      </c>
      <c r="G894" t="s">
        <v>680</v>
      </c>
      <c r="H894">
        <v>110000</v>
      </c>
      <c r="I894">
        <v>-110000</v>
      </c>
      <c r="J894">
        <v>2424000</v>
      </c>
      <c r="M894" t="s">
        <v>698</v>
      </c>
      <c r="N894" s="1">
        <v>44572</v>
      </c>
    </row>
    <row r="895" spans="1:14" x14ac:dyDescent="0.2">
      <c r="A895" s="1">
        <v>44572</v>
      </c>
      <c r="B895">
        <v>2022</v>
      </c>
      <c r="C895" t="s">
        <v>220</v>
      </c>
      <c r="D895" t="s">
        <v>555</v>
      </c>
      <c r="E895" t="s">
        <v>616</v>
      </c>
      <c r="F895" t="s">
        <v>658</v>
      </c>
      <c r="G895" t="s">
        <v>680</v>
      </c>
      <c r="H895">
        <v>110000</v>
      </c>
      <c r="I895">
        <v>-110000</v>
      </c>
      <c r="J895">
        <v>2534000</v>
      </c>
      <c r="M895" t="s">
        <v>698</v>
      </c>
      <c r="N895" s="1">
        <v>44572</v>
      </c>
    </row>
    <row r="896" spans="1:14" x14ac:dyDescent="0.2">
      <c r="A896" s="1">
        <v>44572</v>
      </c>
      <c r="B896">
        <v>2022</v>
      </c>
      <c r="C896" t="s">
        <v>220</v>
      </c>
      <c r="D896" t="s">
        <v>559</v>
      </c>
      <c r="E896" t="s">
        <v>615</v>
      </c>
      <c r="F896" t="s">
        <v>658</v>
      </c>
      <c r="G896" t="s">
        <v>680</v>
      </c>
      <c r="H896">
        <v>110000</v>
      </c>
      <c r="I896">
        <v>-110000</v>
      </c>
      <c r="J896">
        <v>2644000</v>
      </c>
      <c r="M896" t="s">
        <v>698</v>
      </c>
      <c r="N896" s="1">
        <v>44572</v>
      </c>
    </row>
    <row r="897" spans="1:14" x14ac:dyDescent="0.2">
      <c r="A897" s="1">
        <v>44572</v>
      </c>
      <c r="B897">
        <v>2022</v>
      </c>
      <c r="C897" t="s">
        <v>220</v>
      </c>
      <c r="D897" t="s">
        <v>551</v>
      </c>
      <c r="E897" t="s">
        <v>615</v>
      </c>
      <c r="F897" t="s">
        <v>658</v>
      </c>
      <c r="G897" t="s">
        <v>680</v>
      </c>
      <c r="H897">
        <v>110000</v>
      </c>
      <c r="I897">
        <v>-110000</v>
      </c>
      <c r="J897">
        <v>2754000</v>
      </c>
      <c r="M897" t="s">
        <v>698</v>
      </c>
      <c r="N897" s="1">
        <v>44572</v>
      </c>
    </row>
    <row r="898" spans="1:14" x14ac:dyDescent="0.2">
      <c r="A898" s="1">
        <v>44572</v>
      </c>
      <c r="B898">
        <v>2022</v>
      </c>
      <c r="C898" t="s">
        <v>220</v>
      </c>
      <c r="D898" t="s">
        <v>588</v>
      </c>
      <c r="E898" t="s">
        <v>637</v>
      </c>
      <c r="F898" t="s">
        <v>658</v>
      </c>
      <c r="G898" t="s">
        <v>680</v>
      </c>
      <c r="H898">
        <v>110000</v>
      </c>
      <c r="I898">
        <v>-110000</v>
      </c>
      <c r="J898">
        <v>2864000</v>
      </c>
      <c r="M898" t="s">
        <v>698</v>
      </c>
      <c r="N898" s="1">
        <v>44572</v>
      </c>
    </row>
    <row r="899" spans="1:14" x14ac:dyDescent="0.2">
      <c r="A899" s="1">
        <v>44572</v>
      </c>
      <c r="B899">
        <v>2022</v>
      </c>
      <c r="C899" t="s">
        <v>220</v>
      </c>
      <c r="D899" t="s">
        <v>566</v>
      </c>
      <c r="E899" t="s">
        <v>623</v>
      </c>
      <c r="F899" t="s">
        <v>658</v>
      </c>
      <c r="G899" t="s">
        <v>680</v>
      </c>
      <c r="H899">
        <v>110000</v>
      </c>
      <c r="I899">
        <v>-110000</v>
      </c>
      <c r="J899">
        <v>2974000</v>
      </c>
      <c r="M899" t="s">
        <v>698</v>
      </c>
      <c r="N899" s="1">
        <v>44572</v>
      </c>
    </row>
    <row r="900" spans="1:14" x14ac:dyDescent="0.2">
      <c r="A900" s="1">
        <v>44572</v>
      </c>
      <c r="B900">
        <v>2022</v>
      </c>
      <c r="C900" t="s">
        <v>222</v>
      </c>
      <c r="D900" t="s">
        <v>549</v>
      </c>
      <c r="E900" t="s">
        <v>613</v>
      </c>
      <c r="F900" t="s">
        <v>662</v>
      </c>
      <c r="G900" t="s">
        <v>679</v>
      </c>
      <c r="H900">
        <v>160000</v>
      </c>
      <c r="I900">
        <v>-160000</v>
      </c>
      <c r="J900">
        <v>2974000</v>
      </c>
      <c r="M900" t="s">
        <v>698</v>
      </c>
      <c r="N900" s="1">
        <v>44572</v>
      </c>
    </row>
    <row r="901" spans="1:14" x14ac:dyDescent="0.2">
      <c r="A901" s="1">
        <v>44572</v>
      </c>
      <c r="B901">
        <v>2022</v>
      </c>
      <c r="C901" t="s">
        <v>222</v>
      </c>
      <c r="D901" t="s">
        <v>550</v>
      </c>
      <c r="E901" t="s">
        <v>614</v>
      </c>
      <c r="F901" t="s">
        <v>662</v>
      </c>
      <c r="G901" t="s">
        <v>679</v>
      </c>
      <c r="H901">
        <v>160000</v>
      </c>
      <c r="I901">
        <v>-160000</v>
      </c>
      <c r="J901">
        <v>2974000</v>
      </c>
      <c r="M901" t="s">
        <v>698</v>
      </c>
      <c r="N901" s="1">
        <v>44572</v>
      </c>
    </row>
    <row r="902" spans="1:14" x14ac:dyDescent="0.2">
      <c r="A902" s="1">
        <v>44572</v>
      </c>
      <c r="B902">
        <v>2022</v>
      </c>
      <c r="C902" t="s">
        <v>222</v>
      </c>
      <c r="D902" t="s">
        <v>562</v>
      </c>
      <c r="E902" t="s">
        <v>614</v>
      </c>
      <c r="F902" t="s">
        <v>662</v>
      </c>
      <c r="G902" t="s">
        <v>679</v>
      </c>
      <c r="H902">
        <v>160000</v>
      </c>
      <c r="I902">
        <v>-160000</v>
      </c>
      <c r="J902">
        <v>2974000</v>
      </c>
      <c r="M902" t="s">
        <v>698</v>
      </c>
      <c r="N902" s="1">
        <v>44572</v>
      </c>
    </row>
    <row r="903" spans="1:14" x14ac:dyDescent="0.2">
      <c r="A903" s="1">
        <v>44572</v>
      </c>
      <c r="B903">
        <v>2022</v>
      </c>
      <c r="C903" t="s">
        <v>222</v>
      </c>
      <c r="D903" t="s">
        <v>552</v>
      </c>
      <c r="E903" t="s">
        <v>616</v>
      </c>
      <c r="F903" t="s">
        <v>662</v>
      </c>
      <c r="G903" t="s">
        <v>679</v>
      </c>
      <c r="H903">
        <v>160000</v>
      </c>
      <c r="I903">
        <v>-160000</v>
      </c>
      <c r="J903">
        <v>2974000</v>
      </c>
      <c r="M903" t="s">
        <v>698</v>
      </c>
      <c r="N903" s="1">
        <v>44572</v>
      </c>
    </row>
    <row r="904" spans="1:14" x14ac:dyDescent="0.2">
      <c r="A904" s="1">
        <v>44572</v>
      </c>
      <c r="B904">
        <v>2022</v>
      </c>
      <c r="C904" t="s">
        <v>222</v>
      </c>
      <c r="D904" t="s">
        <v>555</v>
      </c>
      <c r="E904" t="s">
        <v>616</v>
      </c>
      <c r="F904" t="s">
        <v>662</v>
      </c>
      <c r="G904" t="s">
        <v>679</v>
      </c>
      <c r="H904">
        <v>160000</v>
      </c>
      <c r="I904">
        <v>-160000</v>
      </c>
      <c r="J904">
        <v>2974000</v>
      </c>
      <c r="M904" t="s">
        <v>698</v>
      </c>
      <c r="N904" s="1">
        <v>44572</v>
      </c>
    </row>
    <row r="905" spans="1:14" x14ac:dyDescent="0.2">
      <c r="A905" s="1">
        <v>44572</v>
      </c>
      <c r="B905">
        <v>2022</v>
      </c>
      <c r="C905" t="s">
        <v>223</v>
      </c>
      <c r="D905" t="s">
        <v>564</v>
      </c>
      <c r="E905" t="s">
        <v>596</v>
      </c>
      <c r="F905" t="s">
        <v>658</v>
      </c>
      <c r="G905" t="s">
        <v>679</v>
      </c>
      <c r="H905">
        <v>88000</v>
      </c>
      <c r="I905">
        <v>-88000</v>
      </c>
      <c r="J905">
        <v>3062000</v>
      </c>
      <c r="M905" t="s">
        <v>698</v>
      </c>
      <c r="N905" s="1">
        <v>44572</v>
      </c>
    </row>
    <row r="906" spans="1:14" x14ac:dyDescent="0.2">
      <c r="A906" s="1">
        <v>44572</v>
      </c>
      <c r="B906">
        <v>2022</v>
      </c>
      <c r="C906" t="s">
        <v>224</v>
      </c>
      <c r="D906" t="s">
        <v>564</v>
      </c>
      <c r="E906" t="s">
        <v>596</v>
      </c>
      <c r="F906" t="s">
        <v>662</v>
      </c>
      <c r="G906" t="s">
        <v>679</v>
      </c>
      <c r="H906">
        <v>22000</v>
      </c>
      <c r="I906">
        <v>-22000</v>
      </c>
      <c r="J906">
        <v>3062000</v>
      </c>
      <c r="M906" t="s">
        <v>698</v>
      </c>
      <c r="N906" s="1">
        <v>44572</v>
      </c>
    </row>
    <row r="907" spans="1:14" x14ac:dyDescent="0.2">
      <c r="A907" s="1">
        <v>44572</v>
      </c>
      <c r="B907">
        <v>2022</v>
      </c>
      <c r="C907" t="s">
        <v>225</v>
      </c>
      <c r="D907" t="s">
        <v>569</v>
      </c>
      <c r="E907" t="s">
        <v>596</v>
      </c>
      <c r="F907" t="s">
        <v>658</v>
      </c>
      <c r="G907" t="s">
        <v>679</v>
      </c>
      <c r="H907">
        <v>160000</v>
      </c>
      <c r="I907">
        <v>-160000</v>
      </c>
      <c r="J907">
        <v>3222000</v>
      </c>
      <c r="M907" t="s">
        <v>698</v>
      </c>
      <c r="N907" s="1">
        <v>44572</v>
      </c>
    </row>
    <row r="908" spans="1:14" x14ac:dyDescent="0.2">
      <c r="A908" s="1">
        <v>44572</v>
      </c>
      <c r="B908">
        <v>2022</v>
      </c>
      <c r="C908" t="s">
        <v>223</v>
      </c>
      <c r="D908" t="s">
        <v>561</v>
      </c>
      <c r="E908" t="s">
        <v>627</v>
      </c>
      <c r="F908" t="s">
        <v>658</v>
      </c>
      <c r="G908" t="s">
        <v>679</v>
      </c>
      <c r="H908">
        <v>88000</v>
      </c>
      <c r="I908">
        <v>-88000</v>
      </c>
      <c r="J908">
        <v>3310000</v>
      </c>
      <c r="M908" t="s">
        <v>698</v>
      </c>
      <c r="N908" s="1">
        <v>44572</v>
      </c>
    </row>
    <row r="909" spans="1:14" x14ac:dyDescent="0.2">
      <c r="A909" s="1">
        <v>44572</v>
      </c>
      <c r="B909">
        <v>2022</v>
      </c>
      <c r="C909" t="s">
        <v>224</v>
      </c>
      <c r="D909" t="s">
        <v>561</v>
      </c>
      <c r="E909" t="s">
        <v>627</v>
      </c>
      <c r="F909" t="s">
        <v>662</v>
      </c>
      <c r="G909" t="s">
        <v>679</v>
      </c>
      <c r="H909">
        <v>22000</v>
      </c>
      <c r="I909">
        <v>-22000</v>
      </c>
      <c r="J909">
        <v>3310000</v>
      </c>
      <c r="M909" t="s">
        <v>698</v>
      </c>
      <c r="N909" s="1">
        <v>44572</v>
      </c>
    </row>
    <row r="910" spans="1:14" x14ac:dyDescent="0.2">
      <c r="A910" s="1">
        <v>44572</v>
      </c>
      <c r="B910">
        <v>2022</v>
      </c>
      <c r="C910" t="s">
        <v>225</v>
      </c>
      <c r="D910" t="s">
        <v>558</v>
      </c>
      <c r="E910" t="s">
        <v>627</v>
      </c>
      <c r="F910" t="s">
        <v>658</v>
      </c>
      <c r="G910" t="s">
        <v>679</v>
      </c>
      <c r="H910">
        <v>160000</v>
      </c>
      <c r="I910">
        <v>-160000</v>
      </c>
      <c r="J910">
        <v>3470000</v>
      </c>
      <c r="M910" t="s">
        <v>698</v>
      </c>
      <c r="N910" s="1">
        <v>44572</v>
      </c>
    </row>
    <row r="911" spans="1:14" x14ac:dyDescent="0.2">
      <c r="A911" s="1">
        <v>44572</v>
      </c>
      <c r="B911">
        <v>2022</v>
      </c>
      <c r="C911" t="s">
        <v>223</v>
      </c>
      <c r="D911" t="s">
        <v>580</v>
      </c>
      <c r="E911" t="s">
        <v>632</v>
      </c>
      <c r="F911" t="s">
        <v>658</v>
      </c>
      <c r="G911" t="s">
        <v>679</v>
      </c>
      <c r="H911">
        <v>88000</v>
      </c>
      <c r="I911">
        <v>-88000</v>
      </c>
      <c r="J911">
        <v>3558000</v>
      </c>
      <c r="M911" t="s">
        <v>698</v>
      </c>
      <c r="N911" s="1">
        <v>44572</v>
      </c>
    </row>
    <row r="912" spans="1:14" x14ac:dyDescent="0.2">
      <c r="A912" s="1">
        <v>44572</v>
      </c>
      <c r="B912">
        <v>2022</v>
      </c>
      <c r="C912" t="s">
        <v>224</v>
      </c>
      <c r="D912" t="s">
        <v>580</v>
      </c>
      <c r="E912" t="s">
        <v>632</v>
      </c>
      <c r="F912" t="s">
        <v>662</v>
      </c>
      <c r="G912" t="s">
        <v>679</v>
      </c>
      <c r="H912">
        <v>22000</v>
      </c>
      <c r="I912">
        <v>-22000</v>
      </c>
      <c r="J912">
        <v>3558000</v>
      </c>
      <c r="M912" t="s">
        <v>698</v>
      </c>
      <c r="N912" s="1">
        <v>44572</v>
      </c>
    </row>
    <row r="913" spans="1:14" x14ac:dyDescent="0.2">
      <c r="A913" s="1">
        <v>44572</v>
      </c>
      <c r="B913">
        <v>2022</v>
      </c>
      <c r="C913" t="s">
        <v>225</v>
      </c>
      <c r="D913" t="s">
        <v>579</v>
      </c>
      <c r="E913" t="s">
        <v>632</v>
      </c>
      <c r="F913" t="s">
        <v>658</v>
      </c>
      <c r="G913" t="s">
        <v>679</v>
      </c>
      <c r="H913">
        <v>160000</v>
      </c>
      <c r="I913">
        <v>-160000</v>
      </c>
      <c r="J913">
        <v>3718000</v>
      </c>
      <c r="M913" t="s">
        <v>698</v>
      </c>
      <c r="N913" s="1">
        <v>44572</v>
      </c>
    </row>
    <row r="914" spans="1:14" x14ac:dyDescent="0.2">
      <c r="A914" s="1">
        <v>44572</v>
      </c>
      <c r="B914">
        <v>2022</v>
      </c>
      <c r="C914" t="s">
        <v>223</v>
      </c>
      <c r="D914" t="s">
        <v>581</v>
      </c>
      <c r="E914" t="s">
        <v>630</v>
      </c>
      <c r="F914" t="s">
        <v>658</v>
      </c>
      <c r="G914" t="s">
        <v>679</v>
      </c>
      <c r="H914">
        <v>88000</v>
      </c>
      <c r="I914">
        <v>-88000</v>
      </c>
      <c r="J914">
        <v>3806000</v>
      </c>
      <c r="M914" t="s">
        <v>698</v>
      </c>
      <c r="N914" s="1">
        <v>44572</v>
      </c>
    </row>
    <row r="915" spans="1:14" x14ac:dyDescent="0.2">
      <c r="A915" s="1">
        <v>44572</v>
      </c>
      <c r="B915">
        <v>2022</v>
      </c>
      <c r="C915" t="s">
        <v>224</v>
      </c>
      <c r="D915" t="s">
        <v>581</v>
      </c>
      <c r="E915" t="s">
        <v>630</v>
      </c>
      <c r="F915" t="s">
        <v>662</v>
      </c>
      <c r="G915" t="s">
        <v>679</v>
      </c>
      <c r="H915">
        <v>22000</v>
      </c>
      <c r="I915">
        <v>-22000</v>
      </c>
      <c r="J915">
        <v>3806000</v>
      </c>
      <c r="M915" t="s">
        <v>698</v>
      </c>
      <c r="N915" s="1">
        <v>44572</v>
      </c>
    </row>
    <row r="916" spans="1:14" x14ac:dyDescent="0.2">
      <c r="A916" s="1">
        <v>44572</v>
      </c>
      <c r="B916">
        <v>2022</v>
      </c>
      <c r="C916" t="s">
        <v>225</v>
      </c>
      <c r="D916" t="s">
        <v>576</v>
      </c>
      <c r="E916" t="s">
        <v>630</v>
      </c>
      <c r="F916" t="s">
        <v>658</v>
      </c>
      <c r="G916" t="s">
        <v>679</v>
      </c>
      <c r="H916">
        <v>160000</v>
      </c>
      <c r="I916">
        <v>-160000</v>
      </c>
      <c r="J916">
        <v>3966000</v>
      </c>
      <c r="M916" t="s">
        <v>698</v>
      </c>
      <c r="N916" s="1">
        <v>44572</v>
      </c>
    </row>
    <row r="917" spans="1:14" x14ac:dyDescent="0.2">
      <c r="A917" s="1">
        <v>44572</v>
      </c>
      <c r="B917">
        <v>2022</v>
      </c>
      <c r="C917" t="s">
        <v>223</v>
      </c>
      <c r="D917" t="s">
        <v>560</v>
      </c>
      <c r="E917" t="s">
        <v>620</v>
      </c>
      <c r="F917" t="s">
        <v>658</v>
      </c>
      <c r="G917" t="s">
        <v>679</v>
      </c>
      <c r="H917">
        <v>88000</v>
      </c>
      <c r="I917">
        <v>-88000</v>
      </c>
      <c r="J917">
        <v>4054000</v>
      </c>
      <c r="M917" t="s">
        <v>698</v>
      </c>
      <c r="N917" s="1">
        <v>44572</v>
      </c>
    </row>
    <row r="918" spans="1:14" x14ac:dyDescent="0.2">
      <c r="A918" s="1">
        <v>44572</v>
      </c>
      <c r="B918">
        <v>2022</v>
      </c>
      <c r="C918" t="s">
        <v>224</v>
      </c>
      <c r="D918" t="s">
        <v>560</v>
      </c>
      <c r="E918" t="s">
        <v>620</v>
      </c>
      <c r="F918" t="s">
        <v>662</v>
      </c>
      <c r="G918" t="s">
        <v>679</v>
      </c>
      <c r="H918">
        <v>22000</v>
      </c>
      <c r="I918">
        <v>-22000</v>
      </c>
      <c r="J918">
        <v>4054000</v>
      </c>
      <c r="M918" t="s">
        <v>698</v>
      </c>
      <c r="N918" s="1">
        <v>44572</v>
      </c>
    </row>
    <row r="919" spans="1:14" x14ac:dyDescent="0.2">
      <c r="A919" s="1">
        <v>44572</v>
      </c>
      <c r="B919">
        <v>2022</v>
      </c>
      <c r="C919" t="s">
        <v>225</v>
      </c>
      <c r="D919" t="s">
        <v>567</v>
      </c>
      <c r="E919" t="s">
        <v>620</v>
      </c>
      <c r="F919" t="s">
        <v>658</v>
      </c>
      <c r="G919" t="s">
        <v>679</v>
      </c>
      <c r="H919">
        <v>160000</v>
      </c>
      <c r="I919">
        <v>-160000</v>
      </c>
      <c r="J919">
        <v>4214000</v>
      </c>
      <c r="M919" t="s">
        <v>698</v>
      </c>
      <c r="N919" s="1">
        <v>44572</v>
      </c>
    </row>
    <row r="920" spans="1:14" x14ac:dyDescent="0.2">
      <c r="A920" s="1">
        <v>44572</v>
      </c>
      <c r="B920">
        <v>2022</v>
      </c>
      <c r="C920" t="s">
        <v>223</v>
      </c>
      <c r="D920" t="s">
        <v>586</v>
      </c>
      <c r="E920" t="s">
        <v>628</v>
      </c>
      <c r="F920" t="s">
        <v>658</v>
      </c>
      <c r="G920" t="s">
        <v>679</v>
      </c>
      <c r="H920">
        <v>88000</v>
      </c>
      <c r="I920">
        <v>-88000</v>
      </c>
      <c r="J920">
        <v>4302000</v>
      </c>
      <c r="M920" t="s">
        <v>698</v>
      </c>
      <c r="N920" s="1">
        <v>44572</v>
      </c>
    </row>
    <row r="921" spans="1:14" x14ac:dyDescent="0.2">
      <c r="A921" s="1">
        <v>44572</v>
      </c>
      <c r="B921">
        <v>2022</v>
      </c>
      <c r="C921" t="s">
        <v>224</v>
      </c>
      <c r="D921" t="s">
        <v>586</v>
      </c>
      <c r="E921" t="s">
        <v>628</v>
      </c>
      <c r="F921" t="s">
        <v>662</v>
      </c>
      <c r="G921" t="s">
        <v>679</v>
      </c>
      <c r="H921">
        <v>22000</v>
      </c>
      <c r="I921">
        <v>-22000</v>
      </c>
      <c r="J921">
        <v>4302000</v>
      </c>
      <c r="M921" t="s">
        <v>698</v>
      </c>
      <c r="N921" s="1">
        <v>44572</v>
      </c>
    </row>
    <row r="922" spans="1:14" x14ac:dyDescent="0.2">
      <c r="A922" s="1">
        <v>44572</v>
      </c>
      <c r="B922">
        <v>2022</v>
      </c>
      <c r="C922" t="s">
        <v>225</v>
      </c>
      <c r="D922" t="s">
        <v>573</v>
      </c>
      <c r="E922" t="s">
        <v>628</v>
      </c>
      <c r="F922" t="s">
        <v>658</v>
      </c>
      <c r="G922" t="s">
        <v>679</v>
      </c>
      <c r="H922">
        <v>160000</v>
      </c>
      <c r="I922">
        <v>-160000</v>
      </c>
      <c r="J922">
        <v>4462000</v>
      </c>
      <c r="M922" t="s">
        <v>698</v>
      </c>
      <c r="N922" s="1">
        <v>44572</v>
      </c>
    </row>
    <row r="923" spans="1:14" x14ac:dyDescent="0.2">
      <c r="A923" s="1">
        <v>44572</v>
      </c>
      <c r="B923">
        <v>2022</v>
      </c>
      <c r="C923" t="s">
        <v>226</v>
      </c>
      <c r="D923" t="s">
        <v>568</v>
      </c>
      <c r="E923" t="s">
        <v>624</v>
      </c>
      <c r="F923" t="s">
        <v>658</v>
      </c>
      <c r="G923" t="s">
        <v>679</v>
      </c>
      <c r="H923">
        <v>110000</v>
      </c>
      <c r="I923">
        <v>-110000</v>
      </c>
      <c r="J923">
        <v>4572000</v>
      </c>
      <c r="M923" t="s">
        <v>698</v>
      </c>
      <c r="N923" s="1">
        <v>44572</v>
      </c>
    </row>
    <row r="924" spans="1:14" x14ac:dyDescent="0.2">
      <c r="A924" s="1">
        <v>44572</v>
      </c>
      <c r="B924">
        <v>2022</v>
      </c>
      <c r="C924" t="s">
        <v>225</v>
      </c>
      <c r="D924" t="s">
        <v>571</v>
      </c>
      <c r="E924" t="s">
        <v>625</v>
      </c>
      <c r="F924" t="s">
        <v>658</v>
      </c>
      <c r="G924" t="s">
        <v>679</v>
      </c>
      <c r="H924">
        <v>160000</v>
      </c>
      <c r="I924">
        <v>-160000</v>
      </c>
      <c r="J924">
        <v>4732000</v>
      </c>
      <c r="M924" t="s">
        <v>698</v>
      </c>
      <c r="N924" s="1">
        <v>44572</v>
      </c>
    </row>
    <row r="925" spans="1:14" x14ac:dyDescent="0.2">
      <c r="A925" s="1">
        <v>44572</v>
      </c>
      <c r="B925">
        <v>2022</v>
      </c>
      <c r="C925" t="s">
        <v>223</v>
      </c>
      <c r="D925" t="s">
        <v>559</v>
      </c>
      <c r="E925" t="s">
        <v>615</v>
      </c>
      <c r="F925" t="s">
        <v>658</v>
      </c>
      <c r="G925" t="s">
        <v>679</v>
      </c>
      <c r="H925">
        <v>88000</v>
      </c>
      <c r="I925">
        <v>-88000</v>
      </c>
      <c r="J925">
        <v>4820000</v>
      </c>
      <c r="M925" t="s">
        <v>698</v>
      </c>
      <c r="N925" s="1">
        <v>44572</v>
      </c>
    </row>
    <row r="926" spans="1:14" x14ac:dyDescent="0.2">
      <c r="A926" s="1">
        <v>44572</v>
      </c>
      <c r="B926">
        <v>2022</v>
      </c>
      <c r="C926" t="s">
        <v>224</v>
      </c>
      <c r="D926" t="s">
        <v>559</v>
      </c>
      <c r="E926" t="s">
        <v>615</v>
      </c>
      <c r="F926" t="s">
        <v>662</v>
      </c>
      <c r="G926" t="s">
        <v>679</v>
      </c>
      <c r="H926">
        <v>22000</v>
      </c>
      <c r="I926">
        <v>-22000</v>
      </c>
      <c r="J926">
        <v>4820000</v>
      </c>
      <c r="M926" t="s">
        <v>698</v>
      </c>
      <c r="N926" s="1">
        <v>44572</v>
      </c>
    </row>
    <row r="927" spans="1:14" x14ac:dyDescent="0.2">
      <c r="A927" s="1">
        <v>44572</v>
      </c>
      <c r="B927">
        <v>2022</v>
      </c>
      <c r="C927" t="s">
        <v>225</v>
      </c>
      <c r="D927" t="s">
        <v>551</v>
      </c>
      <c r="E927" t="s">
        <v>615</v>
      </c>
      <c r="F927" t="s">
        <v>658</v>
      </c>
      <c r="G927" t="s">
        <v>679</v>
      </c>
      <c r="H927">
        <v>160000</v>
      </c>
      <c r="I927">
        <v>-160000</v>
      </c>
      <c r="J927">
        <v>4980000</v>
      </c>
      <c r="M927" t="s">
        <v>698</v>
      </c>
      <c r="N927" s="1">
        <v>44572</v>
      </c>
    </row>
    <row r="928" spans="1:14" x14ac:dyDescent="0.2">
      <c r="A928" s="1">
        <v>44572</v>
      </c>
      <c r="B928">
        <v>2022</v>
      </c>
      <c r="C928" t="s">
        <v>225</v>
      </c>
      <c r="D928" t="s">
        <v>588</v>
      </c>
      <c r="E928" t="s">
        <v>637</v>
      </c>
      <c r="F928" t="s">
        <v>658</v>
      </c>
      <c r="G928" t="s">
        <v>679</v>
      </c>
      <c r="H928">
        <v>160000</v>
      </c>
      <c r="I928">
        <v>-160000</v>
      </c>
      <c r="J928">
        <v>5140000</v>
      </c>
      <c r="M928" t="s">
        <v>698</v>
      </c>
      <c r="N928" s="1">
        <v>44572</v>
      </c>
    </row>
    <row r="929" spans="1:14" x14ac:dyDescent="0.2">
      <c r="A929" s="1">
        <v>44572</v>
      </c>
      <c r="B929">
        <v>2022</v>
      </c>
      <c r="C929" t="s">
        <v>225</v>
      </c>
      <c r="D929" t="s">
        <v>566</v>
      </c>
      <c r="E929" t="s">
        <v>623</v>
      </c>
      <c r="F929" t="s">
        <v>658</v>
      </c>
      <c r="G929" t="s">
        <v>679</v>
      </c>
      <c r="H929">
        <v>160000</v>
      </c>
      <c r="I929">
        <v>-160000</v>
      </c>
      <c r="J929">
        <v>5300000</v>
      </c>
      <c r="M929" t="s">
        <v>698</v>
      </c>
      <c r="N929" s="1">
        <v>44572</v>
      </c>
    </row>
    <row r="930" spans="1:14" x14ac:dyDescent="0.2">
      <c r="A930" s="1">
        <v>44572</v>
      </c>
      <c r="B930">
        <v>2022</v>
      </c>
      <c r="C930" t="s">
        <v>227</v>
      </c>
      <c r="D930" t="s">
        <v>564</v>
      </c>
      <c r="E930" t="s">
        <v>596</v>
      </c>
      <c r="F930" t="s">
        <v>658</v>
      </c>
      <c r="G930" t="s">
        <v>688</v>
      </c>
      <c r="H930">
        <v>25000</v>
      </c>
      <c r="I930">
        <v>-25000</v>
      </c>
      <c r="J930">
        <v>5325000</v>
      </c>
      <c r="M930" t="s">
        <v>698</v>
      </c>
      <c r="N930" s="1">
        <v>44572</v>
      </c>
    </row>
    <row r="931" spans="1:14" x14ac:dyDescent="0.2">
      <c r="A931" s="1">
        <v>44572</v>
      </c>
      <c r="B931">
        <v>2022</v>
      </c>
      <c r="C931" t="s">
        <v>227</v>
      </c>
      <c r="D931" t="s">
        <v>569</v>
      </c>
      <c r="E931" t="s">
        <v>596</v>
      </c>
      <c r="F931" t="s">
        <v>658</v>
      </c>
      <c r="G931" t="s">
        <v>688</v>
      </c>
      <c r="H931">
        <v>25000</v>
      </c>
      <c r="I931">
        <v>-25000</v>
      </c>
      <c r="J931">
        <v>5350000</v>
      </c>
      <c r="M931" t="s">
        <v>698</v>
      </c>
      <c r="N931" s="1">
        <v>44572</v>
      </c>
    </row>
    <row r="932" spans="1:14" x14ac:dyDescent="0.2">
      <c r="A932" s="1">
        <v>44572</v>
      </c>
      <c r="B932">
        <v>2022</v>
      </c>
      <c r="C932" t="s">
        <v>227</v>
      </c>
      <c r="D932" t="s">
        <v>558</v>
      </c>
      <c r="E932" t="s">
        <v>627</v>
      </c>
      <c r="F932" t="s">
        <v>658</v>
      </c>
      <c r="G932" t="s">
        <v>688</v>
      </c>
      <c r="H932">
        <v>25000</v>
      </c>
      <c r="I932">
        <v>-25000</v>
      </c>
      <c r="J932">
        <v>5375000</v>
      </c>
      <c r="M932" t="s">
        <v>698</v>
      </c>
      <c r="N932" s="1">
        <v>44572</v>
      </c>
    </row>
    <row r="933" spans="1:14" x14ac:dyDescent="0.2">
      <c r="A933" s="1">
        <v>44572</v>
      </c>
      <c r="B933">
        <v>2022</v>
      </c>
      <c r="C933" t="s">
        <v>227</v>
      </c>
      <c r="D933" t="s">
        <v>561</v>
      </c>
      <c r="E933" t="s">
        <v>627</v>
      </c>
      <c r="F933" t="s">
        <v>658</v>
      </c>
      <c r="G933" t="s">
        <v>688</v>
      </c>
      <c r="H933">
        <v>25000</v>
      </c>
      <c r="I933">
        <v>-25000</v>
      </c>
      <c r="J933">
        <v>5400000</v>
      </c>
      <c r="M933" t="s">
        <v>698</v>
      </c>
      <c r="N933" s="1">
        <v>44572</v>
      </c>
    </row>
    <row r="934" spans="1:14" x14ac:dyDescent="0.2">
      <c r="A934" s="1">
        <v>44572</v>
      </c>
      <c r="B934">
        <v>2022</v>
      </c>
      <c r="C934" t="s">
        <v>227</v>
      </c>
      <c r="D934" t="s">
        <v>580</v>
      </c>
      <c r="E934" t="s">
        <v>632</v>
      </c>
      <c r="F934" t="s">
        <v>658</v>
      </c>
      <c r="G934" t="s">
        <v>688</v>
      </c>
      <c r="H934">
        <v>25000</v>
      </c>
      <c r="I934">
        <v>-25000</v>
      </c>
      <c r="J934">
        <v>5425000</v>
      </c>
      <c r="M934" t="s">
        <v>698</v>
      </c>
      <c r="N934" s="1">
        <v>44572</v>
      </c>
    </row>
    <row r="935" spans="1:14" x14ac:dyDescent="0.2">
      <c r="A935" s="1">
        <v>44572</v>
      </c>
      <c r="B935">
        <v>2022</v>
      </c>
      <c r="C935" t="s">
        <v>227</v>
      </c>
      <c r="D935" t="s">
        <v>581</v>
      </c>
      <c r="E935" t="s">
        <v>630</v>
      </c>
      <c r="F935" t="s">
        <v>658</v>
      </c>
      <c r="G935" t="s">
        <v>688</v>
      </c>
      <c r="H935">
        <v>25000</v>
      </c>
      <c r="I935">
        <v>-25000</v>
      </c>
      <c r="J935">
        <v>5450000</v>
      </c>
      <c r="M935" t="s">
        <v>698</v>
      </c>
      <c r="N935" s="1">
        <v>44572</v>
      </c>
    </row>
    <row r="936" spans="1:14" x14ac:dyDescent="0.2">
      <c r="A936" s="1">
        <v>44572</v>
      </c>
      <c r="B936">
        <v>2022</v>
      </c>
      <c r="C936" t="s">
        <v>227</v>
      </c>
      <c r="D936" t="s">
        <v>576</v>
      </c>
      <c r="E936" t="s">
        <v>630</v>
      </c>
      <c r="F936" t="s">
        <v>658</v>
      </c>
      <c r="G936" t="s">
        <v>688</v>
      </c>
      <c r="H936">
        <v>25000</v>
      </c>
      <c r="I936">
        <v>-25000</v>
      </c>
      <c r="J936">
        <v>5475000</v>
      </c>
      <c r="M936" t="s">
        <v>698</v>
      </c>
      <c r="N936" s="1">
        <v>44572</v>
      </c>
    </row>
    <row r="937" spans="1:14" x14ac:dyDescent="0.2">
      <c r="A937" s="1">
        <v>44572</v>
      </c>
      <c r="B937">
        <v>2022</v>
      </c>
      <c r="C937" t="s">
        <v>227</v>
      </c>
      <c r="D937" t="s">
        <v>560</v>
      </c>
      <c r="E937" t="s">
        <v>620</v>
      </c>
      <c r="F937" t="s">
        <v>658</v>
      </c>
      <c r="G937" t="s">
        <v>688</v>
      </c>
      <c r="H937">
        <v>25000</v>
      </c>
      <c r="I937">
        <v>-25000</v>
      </c>
      <c r="J937">
        <v>5500000</v>
      </c>
      <c r="M937" t="s">
        <v>698</v>
      </c>
      <c r="N937" s="1">
        <v>44572</v>
      </c>
    </row>
    <row r="938" spans="1:14" x14ac:dyDescent="0.2">
      <c r="A938" s="1">
        <v>44572</v>
      </c>
      <c r="B938">
        <v>2022</v>
      </c>
      <c r="C938" t="s">
        <v>227</v>
      </c>
      <c r="D938" t="s">
        <v>567</v>
      </c>
      <c r="E938" t="s">
        <v>620</v>
      </c>
      <c r="F938" t="s">
        <v>658</v>
      </c>
      <c r="G938" t="s">
        <v>688</v>
      </c>
      <c r="H938">
        <v>25000</v>
      </c>
      <c r="I938">
        <v>-25000</v>
      </c>
      <c r="J938">
        <v>5525000</v>
      </c>
      <c r="M938" t="s">
        <v>698</v>
      </c>
      <c r="N938" s="1">
        <v>44572</v>
      </c>
    </row>
    <row r="939" spans="1:14" x14ac:dyDescent="0.2">
      <c r="A939" s="1">
        <v>44572</v>
      </c>
      <c r="B939">
        <v>2022</v>
      </c>
      <c r="C939" t="s">
        <v>227</v>
      </c>
      <c r="D939" t="s">
        <v>586</v>
      </c>
      <c r="E939" t="s">
        <v>628</v>
      </c>
      <c r="F939" t="s">
        <v>658</v>
      </c>
      <c r="G939" t="s">
        <v>688</v>
      </c>
      <c r="H939">
        <v>25000</v>
      </c>
      <c r="I939">
        <v>-25000</v>
      </c>
      <c r="J939">
        <v>5550000</v>
      </c>
      <c r="M939" t="s">
        <v>698</v>
      </c>
      <c r="N939" s="1">
        <v>44572</v>
      </c>
    </row>
    <row r="940" spans="1:14" x14ac:dyDescent="0.2">
      <c r="A940" s="1">
        <v>44572</v>
      </c>
      <c r="B940">
        <v>2022</v>
      </c>
      <c r="C940" t="s">
        <v>227</v>
      </c>
      <c r="D940" t="s">
        <v>573</v>
      </c>
      <c r="E940" t="s">
        <v>628</v>
      </c>
      <c r="F940" t="s">
        <v>658</v>
      </c>
      <c r="G940" t="s">
        <v>688</v>
      </c>
      <c r="H940">
        <v>25000</v>
      </c>
      <c r="I940">
        <v>-25000</v>
      </c>
      <c r="J940">
        <v>5575000</v>
      </c>
      <c r="M940" t="s">
        <v>698</v>
      </c>
      <c r="N940" s="1">
        <v>44572</v>
      </c>
    </row>
    <row r="941" spans="1:14" x14ac:dyDescent="0.2">
      <c r="A941" s="1">
        <v>44572</v>
      </c>
      <c r="B941">
        <v>2022</v>
      </c>
      <c r="C941" t="s">
        <v>227</v>
      </c>
      <c r="D941" t="s">
        <v>568</v>
      </c>
      <c r="E941" t="s">
        <v>624</v>
      </c>
      <c r="F941" t="s">
        <v>658</v>
      </c>
      <c r="G941" t="s">
        <v>688</v>
      </c>
      <c r="H941">
        <v>25000</v>
      </c>
      <c r="I941">
        <v>-25000</v>
      </c>
      <c r="J941">
        <v>5600000</v>
      </c>
      <c r="M941" t="s">
        <v>698</v>
      </c>
      <c r="N941" s="1">
        <v>44572</v>
      </c>
    </row>
    <row r="942" spans="1:14" x14ac:dyDescent="0.2">
      <c r="A942" s="1">
        <v>44572</v>
      </c>
      <c r="B942">
        <v>2022</v>
      </c>
      <c r="C942" t="s">
        <v>227</v>
      </c>
      <c r="D942" t="s">
        <v>571</v>
      </c>
      <c r="E942" t="s">
        <v>625</v>
      </c>
      <c r="F942" t="s">
        <v>658</v>
      </c>
      <c r="G942" t="s">
        <v>688</v>
      </c>
      <c r="H942">
        <v>25000</v>
      </c>
      <c r="I942">
        <v>-25000</v>
      </c>
      <c r="J942">
        <v>5625000</v>
      </c>
      <c r="M942" t="s">
        <v>698</v>
      </c>
      <c r="N942" s="1">
        <v>44572</v>
      </c>
    </row>
    <row r="943" spans="1:14" x14ac:dyDescent="0.2">
      <c r="A943" s="1">
        <v>44572</v>
      </c>
      <c r="B943">
        <v>2022</v>
      </c>
      <c r="C943" t="s">
        <v>227</v>
      </c>
      <c r="D943" t="s">
        <v>559</v>
      </c>
      <c r="E943" t="s">
        <v>615</v>
      </c>
      <c r="F943" t="s">
        <v>658</v>
      </c>
      <c r="G943" t="s">
        <v>688</v>
      </c>
      <c r="H943">
        <v>25000</v>
      </c>
      <c r="I943">
        <v>-25000</v>
      </c>
      <c r="J943">
        <v>5650000</v>
      </c>
      <c r="M943" t="s">
        <v>698</v>
      </c>
      <c r="N943" s="1">
        <v>44572</v>
      </c>
    </row>
    <row r="944" spans="1:14" x14ac:dyDescent="0.2">
      <c r="A944" s="1">
        <v>44572</v>
      </c>
      <c r="B944">
        <v>2022</v>
      </c>
      <c r="C944" t="s">
        <v>227</v>
      </c>
      <c r="D944" t="s">
        <v>551</v>
      </c>
      <c r="E944" t="s">
        <v>615</v>
      </c>
      <c r="F944" t="s">
        <v>658</v>
      </c>
      <c r="G944" t="s">
        <v>688</v>
      </c>
      <c r="H944">
        <v>25000</v>
      </c>
      <c r="I944">
        <v>-25000</v>
      </c>
      <c r="J944">
        <v>5675000</v>
      </c>
      <c r="M944" t="s">
        <v>698</v>
      </c>
      <c r="N944" s="1">
        <v>44572</v>
      </c>
    </row>
    <row r="945" spans="1:14" x14ac:dyDescent="0.2">
      <c r="A945" s="1">
        <v>44572</v>
      </c>
      <c r="B945">
        <v>2022</v>
      </c>
      <c r="C945" t="s">
        <v>227</v>
      </c>
      <c r="D945" t="s">
        <v>566</v>
      </c>
      <c r="E945" t="s">
        <v>623</v>
      </c>
      <c r="F945" t="s">
        <v>658</v>
      </c>
      <c r="G945" t="s">
        <v>688</v>
      </c>
      <c r="H945">
        <v>25000</v>
      </c>
      <c r="I945">
        <v>-25000</v>
      </c>
      <c r="J945">
        <v>5700000</v>
      </c>
      <c r="M945" t="s">
        <v>698</v>
      </c>
      <c r="N945" s="1">
        <v>44572</v>
      </c>
    </row>
    <row r="946" spans="1:14" x14ac:dyDescent="0.2">
      <c r="A946" s="1">
        <v>44581</v>
      </c>
      <c r="B946">
        <v>2022</v>
      </c>
      <c r="C946" t="s">
        <v>219</v>
      </c>
      <c r="D946" t="s">
        <v>579</v>
      </c>
      <c r="E946" t="s">
        <v>632</v>
      </c>
      <c r="F946" t="s">
        <v>661</v>
      </c>
      <c r="G946" t="s">
        <v>658</v>
      </c>
      <c r="H946">
        <v>-503000</v>
      </c>
      <c r="I946">
        <v>503000</v>
      </c>
      <c r="J946">
        <v>5700000</v>
      </c>
      <c r="M946" t="s">
        <v>698</v>
      </c>
      <c r="N946" s="1">
        <v>44581</v>
      </c>
    </row>
    <row r="947" spans="1:14" x14ac:dyDescent="0.2">
      <c r="A947" s="1">
        <v>44592</v>
      </c>
      <c r="B947">
        <v>2022</v>
      </c>
      <c r="C947" t="s">
        <v>228</v>
      </c>
      <c r="D947" t="s">
        <v>570</v>
      </c>
      <c r="E947" t="s">
        <v>570</v>
      </c>
      <c r="F947" t="s">
        <v>658</v>
      </c>
      <c r="G947" t="s">
        <v>683</v>
      </c>
      <c r="H947">
        <v>-650000</v>
      </c>
      <c r="I947">
        <v>650000</v>
      </c>
      <c r="J947">
        <v>5050000</v>
      </c>
      <c r="M947" t="s">
        <v>698</v>
      </c>
      <c r="N947" s="1">
        <v>44592</v>
      </c>
    </row>
    <row r="948" spans="1:14" x14ac:dyDescent="0.2">
      <c r="A948" s="1">
        <v>44592</v>
      </c>
      <c r="B948">
        <v>2022</v>
      </c>
      <c r="C948" t="s">
        <v>228</v>
      </c>
      <c r="D948" t="s">
        <v>578</v>
      </c>
      <c r="E948" t="s">
        <v>578</v>
      </c>
      <c r="F948" t="s">
        <v>658</v>
      </c>
      <c r="G948" t="s">
        <v>683</v>
      </c>
      <c r="H948">
        <v>-400000</v>
      </c>
      <c r="I948">
        <v>400000</v>
      </c>
      <c r="J948">
        <v>4650000</v>
      </c>
      <c r="M948" t="s">
        <v>698</v>
      </c>
      <c r="N948" s="1">
        <v>44592</v>
      </c>
    </row>
    <row r="949" spans="1:14" x14ac:dyDescent="0.2">
      <c r="A949" s="1">
        <v>44592</v>
      </c>
      <c r="B949">
        <v>2022</v>
      </c>
      <c r="C949" t="s">
        <v>228</v>
      </c>
      <c r="D949" t="s">
        <v>556</v>
      </c>
      <c r="E949" t="s">
        <v>556</v>
      </c>
      <c r="F949" t="s">
        <v>658</v>
      </c>
      <c r="G949" t="s">
        <v>683</v>
      </c>
      <c r="H949">
        <v>-400000</v>
      </c>
      <c r="I949">
        <v>400000</v>
      </c>
      <c r="J949">
        <v>4250000</v>
      </c>
      <c r="M949" t="s">
        <v>698</v>
      </c>
      <c r="N949" s="1">
        <v>44592</v>
      </c>
    </row>
    <row r="950" spans="1:14" x14ac:dyDescent="0.2">
      <c r="A950" s="1">
        <v>44592</v>
      </c>
      <c r="B950">
        <v>2022</v>
      </c>
      <c r="C950" t="s">
        <v>228</v>
      </c>
      <c r="D950" t="s">
        <v>589</v>
      </c>
      <c r="E950" t="s">
        <v>589</v>
      </c>
      <c r="F950" t="s">
        <v>658</v>
      </c>
      <c r="G950" t="s">
        <v>683</v>
      </c>
      <c r="H950">
        <v>-200000</v>
      </c>
      <c r="I950">
        <v>200000</v>
      </c>
      <c r="J950">
        <v>4050000</v>
      </c>
      <c r="M950" t="s">
        <v>698</v>
      </c>
      <c r="N950" s="1">
        <v>44592</v>
      </c>
    </row>
    <row r="951" spans="1:14" x14ac:dyDescent="0.2">
      <c r="A951" s="1">
        <v>44593</v>
      </c>
      <c r="B951">
        <v>2022</v>
      </c>
      <c r="C951" t="s">
        <v>229</v>
      </c>
      <c r="D951" t="s">
        <v>549</v>
      </c>
      <c r="E951" t="s">
        <v>613</v>
      </c>
      <c r="F951" t="s">
        <v>662</v>
      </c>
      <c r="G951" t="s">
        <v>679</v>
      </c>
      <c r="H951">
        <v>160000</v>
      </c>
      <c r="I951">
        <v>-160000</v>
      </c>
      <c r="J951">
        <v>4050000</v>
      </c>
      <c r="M951" t="s">
        <v>698</v>
      </c>
      <c r="N951" s="1">
        <v>44593</v>
      </c>
    </row>
    <row r="952" spans="1:14" x14ac:dyDescent="0.2">
      <c r="A952" s="1">
        <v>44593</v>
      </c>
      <c r="B952">
        <v>2022</v>
      </c>
      <c r="C952" t="s">
        <v>229</v>
      </c>
      <c r="D952" t="s">
        <v>550</v>
      </c>
      <c r="E952" t="s">
        <v>614</v>
      </c>
      <c r="F952" t="s">
        <v>662</v>
      </c>
      <c r="G952" t="s">
        <v>679</v>
      </c>
      <c r="H952">
        <v>160000</v>
      </c>
      <c r="I952">
        <v>-160000</v>
      </c>
      <c r="J952">
        <v>4050000</v>
      </c>
      <c r="M952" t="s">
        <v>698</v>
      </c>
      <c r="N952" s="1">
        <v>44593</v>
      </c>
    </row>
    <row r="953" spans="1:14" x14ac:dyDescent="0.2">
      <c r="A953" s="1">
        <v>44593</v>
      </c>
      <c r="B953">
        <v>2022</v>
      </c>
      <c r="C953" t="s">
        <v>229</v>
      </c>
      <c r="D953" t="s">
        <v>562</v>
      </c>
      <c r="E953" t="s">
        <v>614</v>
      </c>
      <c r="F953" t="s">
        <v>662</v>
      </c>
      <c r="G953" t="s">
        <v>679</v>
      </c>
      <c r="H953">
        <v>160000</v>
      </c>
      <c r="I953">
        <v>-160000</v>
      </c>
      <c r="J953">
        <v>4050000</v>
      </c>
      <c r="M953" t="s">
        <v>698</v>
      </c>
      <c r="N953" s="1">
        <v>44593</v>
      </c>
    </row>
    <row r="954" spans="1:14" x14ac:dyDescent="0.2">
      <c r="A954" s="1">
        <v>44593</v>
      </c>
      <c r="B954">
        <v>2022</v>
      </c>
      <c r="C954" t="s">
        <v>229</v>
      </c>
      <c r="D954" t="s">
        <v>552</v>
      </c>
      <c r="E954" t="s">
        <v>616</v>
      </c>
      <c r="F954" t="s">
        <v>662</v>
      </c>
      <c r="G954" t="s">
        <v>679</v>
      </c>
      <c r="H954">
        <v>160000</v>
      </c>
      <c r="I954">
        <v>-160000</v>
      </c>
      <c r="J954">
        <v>4050000</v>
      </c>
      <c r="M954" t="s">
        <v>698</v>
      </c>
      <c r="N954" s="1">
        <v>44593</v>
      </c>
    </row>
    <row r="955" spans="1:14" x14ac:dyDescent="0.2">
      <c r="A955" s="1">
        <v>44593</v>
      </c>
      <c r="B955">
        <v>2022</v>
      </c>
      <c r="C955" t="s">
        <v>229</v>
      </c>
      <c r="D955" t="s">
        <v>555</v>
      </c>
      <c r="E955" t="s">
        <v>616</v>
      </c>
      <c r="F955" t="s">
        <v>662</v>
      </c>
      <c r="G955" t="s">
        <v>679</v>
      </c>
      <c r="H955">
        <v>160000</v>
      </c>
      <c r="I955">
        <v>-160000</v>
      </c>
      <c r="J955">
        <v>4050000</v>
      </c>
      <c r="M955" t="s">
        <v>698</v>
      </c>
      <c r="N955" s="1">
        <v>44593</v>
      </c>
    </row>
    <row r="956" spans="1:14" x14ac:dyDescent="0.2">
      <c r="A956" s="1">
        <v>44593</v>
      </c>
      <c r="B956">
        <v>2022</v>
      </c>
      <c r="C956" t="s">
        <v>230</v>
      </c>
      <c r="D956" t="s">
        <v>564</v>
      </c>
      <c r="E956" t="s">
        <v>596</v>
      </c>
      <c r="F956" t="s">
        <v>658</v>
      </c>
      <c r="G956" t="s">
        <v>679</v>
      </c>
      <c r="H956">
        <v>88000</v>
      </c>
      <c r="I956">
        <v>-88000</v>
      </c>
      <c r="J956">
        <v>4138000</v>
      </c>
      <c r="M956" t="s">
        <v>698</v>
      </c>
      <c r="N956" s="1">
        <v>44593</v>
      </c>
    </row>
    <row r="957" spans="1:14" x14ac:dyDescent="0.2">
      <c r="A957" s="1">
        <v>44593</v>
      </c>
      <c r="B957">
        <v>2022</v>
      </c>
      <c r="C957" t="s">
        <v>231</v>
      </c>
      <c r="D957" t="s">
        <v>564</v>
      </c>
      <c r="E957" t="s">
        <v>596</v>
      </c>
      <c r="F957" t="s">
        <v>662</v>
      </c>
      <c r="G957" t="s">
        <v>679</v>
      </c>
      <c r="H957">
        <v>22000</v>
      </c>
      <c r="I957">
        <v>-22000</v>
      </c>
      <c r="J957">
        <v>4138000</v>
      </c>
      <c r="M957" t="s">
        <v>698</v>
      </c>
      <c r="N957" s="1">
        <v>44593</v>
      </c>
    </row>
    <row r="958" spans="1:14" x14ac:dyDescent="0.2">
      <c r="A958" s="1">
        <v>44593</v>
      </c>
      <c r="B958">
        <v>2022</v>
      </c>
      <c r="C958" t="s">
        <v>232</v>
      </c>
      <c r="D958" t="s">
        <v>569</v>
      </c>
      <c r="E958" t="s">
        <v>596</v>
      </c>
      <c r="F958" t="s">
        <v>658</v>
      </c>
      <c r="G958" t="s">
        <v>679</v>
      </c>
      <c r="H958">
        <v>160000</v>
      </c>
      <c r="I958">
        <v>-160000</v>
      </c>
      <c r="J958">
        <v>4298000</v>
      </c>
      <c r="M958" t="s">
        <v>698</v>
      </c>
      <c r="N958" s="1">
        <v>44593</v>
      </c>
    </row>
    <row r="959" spans="1:14" x14ac:dyDescent="0.2">
      <c r="A959" s="1">
        <v>44593</v>
      </c>
      <c r="B959">
        <v>2022</v>
      </c>
      <c r="C959" t="s">
        <v>230</v>
      </c>
      <c r="D959" t="s">
        <v>561</v>
      </c>
      <c r="E959" t="s">
        <v>627</v>
      </c>
      <c r="F959" t="s">
        <v>658</v>
      </c>
      <c r="G959" t="s">
        <v>679</v>
      </c>
      <c r="H959">
        <v>88000</v>
      </c>
      <c r="I959">
        <v>-88000</v>
      </c>
      <c r="J959">
        <v>4386000</v>
      </c>
      <c r="M959" t="s">
        <v>698</v>
      </c>
      <c r="N959" s="1">
        <v>44593</v>
      </c>
    </row>
    <row r="960" spans="1:14" x14ac:dyDescent="0.2">
      <c r="A960" s="1">
        <v>44593</v>
      </c>
      <c r="B960">
        <v>2022</v>
      </c>
      <c r="C960" t="s">
        <v>231</v>
      </c>
      <c r="D960" t="s">
        <v>561</v>
      </c>
      <c r="E960" t="s">
        <v>627</v>
      </c>
      <c r="F960" t="s">
        <v>662</v>
      </c>
      <c r="G960" t="s">
        <v>679</v>
      </c>
      <c r="H960">
        <v>22000</v>
      </c>
      <c r="I960">
        <v>-22000</v>
      </c>
      <c r="J960">
        <v>4386000</v>
      </c>
      <c r="M960" t="s">
        <v>698</v>
      </c>
      <c r="N960" s="1">
        <v>44593</v>
      </c>
    </row>
    <row r="961" spans="1:14" x14ac:dyDescent="0.2">
      <c r="A961" s="1">
        <v>44593</v>
      </c>
      <c r="B961">
        <v>2022</v>
      </c>
      <c r="C961" t="s">
        <v>232</v>
      </c>
      <c r="D961" t="s">
        <v>558</v>
      </c>
      <c r="E961" t="s">
        <v>627</v>
      </c>
      <c r="F961" t="s">
        <v>658</v>
      </c>
      <c r="G961" t="s">
        <v>679</v>
      </c>
      <c r="H961">
        <v>160000</v>
      </c>
      <c r="I961">
        <v>-160000</v>
      </c>
      <c r="J961">
        <v>4546000</v>
      </c>
      <c r="M961" t="s">
        <v>698</v>
      </c>
      <c r="N961" s="1">
        <v>44593</v>
      </c>
    </row>
    <row r="962" spans="1:14" x14ac:dyDescent="0.2">
      <c r="A962" s="1">
        <v>44593</v>
      </c>
      <c r="B962">
        <v>2022</v>
      </c>
      <c r="C962" t="s">
        <v>230</v>
      </c>
      <c r="D962" t="s">
        <v>580</v>
      </c>
      <c r="E962" t="s">
        <v>632</v>
      </c>
      <c r="F962" t="s">
        <v>658</v>
      </c>
      <c r="G962" t="s">
        <v>679</v>
      </c>
      <c r="H962">
        <v>88000</v>
      </c>
      <c r="I962">
        <v>-88000</v>
      </c>
      <c r="J962">
        <v>4634000</v>
      </c>
      <c r="M962" t="s">
        <v>698</v>
      </c>
      <c r="N962" s="1">
        <v>44593</v>
      </c>
    </row>
    <row r="963" spans="1:14" x14ac:dyDescent="0.2">
      <c r="A963" s="1">
        <v>44593</v>
      </c>
      <c r="B963">
        <v>2022</v>
      </c>
      <c r="C963" t="s">
        <v>231</v>
      </c>
      <c r="D963" t="s">
        <v>580</v>
      </c>
      <c r="E963" t="s">
        <v>632</v>
      </c>
      <c r="F963" t="s">
        <v>662</v>
      </c>
      <c r="G963" t="s">
        <v>679</v>
      </c>
      <c r="H963">
        <v>22000</v>
      </c>
      <c r="I963">
        <v>-22000</v>
      </c>
      <c r="J963">
        <v>4634000</v>
      </c>
      <c r="M963" t="s">
        <v>698</v>
      </c>
      <c r="N963" s="1">
        <v>44593</v>
      </c>
    </row>
    <row r="964" spans="1:14" x14ac:dyDescent="0.2">
      <c r="A964" s="1">
        <v>44593</v>
      </c>
      <c r="B964">
        <v>2022</v>
      </c>
      <c r="C964" t="s">
        <v>232</v>
      </c>
      <c r="D964" t="s">
        <v>579</v>
      </c>
      <c r="E964" t="s">
        <v>632</v>
      </c>
      <c r="F964" t="s">
        <v>658</v>
      </c>
      <c r="G964" t="s">
        <v>679</v>
      </c>
      <c r="H964">
        <v>160000</v>
      </c>
      <c r="I964">
        <v>-160000</v>
      </c>
      <c r="J964">
        <v>4794000</v>
      </c>
      <c r="M964" t="s">
        <v>698</v>
      </c>
      <c r="N964" s="1">
        <v>44593</v>
      </c>
    </row>
    <row r="965" spans="1:14" x14ac:dyDescent="0.2">
      <c r="A965" s="1">
        <v>44593</v>
      </c>
      <c r="B965">
        <v>2022</v>
      </c>
      <c r="C965" t="s">
        <v>230</v>
      </c>
      <c r="D965" t="s">
        <v>581</v>
      </c>
      <c r="E965" t="s">
        <v>630</v>
      </c>
      <c r="F965" t="s">
        <v>658</v>
      </c>
      <c r="G965" t="s">
        <v>679</v>
      </c>
      <c r="H965">
        <v>88000</v>
      </c>
      <c r="I965">
        <v>-88000</v>
      </c>
      <c r="J965">
        <v>4882000</v>
      </c>
      <c r="M965" t="s">
        <v>698</v>
      </c>
      <c r="N965" s="1">
        <v>44593</v>
      </c>
    </row>
    <row r="966" spans="1:14" x14ac:dyDescent="0.2">
      <c r="A966" s="1">
        <v>44593</v>
      </c>
      <c r="B966">
        <v>2022</v>
      </c>
      <c r="C966" t="s">
        <v>231</v>
      </c>
      <c r="D966" t="s">
        <v>581</v>
      </c>
      <c r="E966" t="s">
        <v>630</v>
      </c>
      <c r="F966" t="s">
        <v>662</v>
      </c>
      <c r="G966" t="s">
        <v>679</v>
      </c>
      <c r="H966">
        <v>22000</v>
      </c>
      <c r="I966">
        <v>-22000</v>
      </c>
      <c r="J966">
        <v>4882000</v>
      </c>
      <c r="M966" t="s">
        <v>698</v>
      </c>
      <c r="N966" s="1">
        <v>44593</v>
      </c>
    </row>
    <row r="967" spans="1:14" x14ac:dyDescent="0.2">
      <c r="A967" s="1">
        <v>44593</v>
      </c>
      <c r="B967">
        <v>2022</v>
      </c>
      <c r="C967" t="s">
        <v>232</v>
      </c>
      <c r="D967" t="s">
        <v>576</v>
      </c>
      <c r="E967" t="s">
        <v>630</v>
      </c>
      <c r="F967" t="s">
        <v>658</v>
      </c>
      <c r="G967" t="s">
        <v>679</v>
      </c>
      <c r="H967">
        <v>160000</v>
      </c>
      <c r="I967">
        <v>-160000</v>
      </c>
      <c r="J967">
        <v>5042000</v>
      </c>
      <c r="M967" t="s">
        <v>698</v>
      </c>
      <c r="N967" s="1">
        <v>44593</v>
      </c>
    </row>
    <row r="968" spans="1:14" x14ac:dyDescent="0.2">
      <c r="A968" s="1">
        <v>44593</v>
      </c>
      <c r="B968">
        <v>2022</v>
      </c>
      <c r="C968" t="s">
        <v>230</v>
      </c>
      <c r="D968" t="s">
        <v>560</v>
      </c>
      <c r="E968" t="s">
        <v>620</v>
      </c>
      <c r="F968" t="s">
        <v>658</v>
      </c>
      <c r="G968" t="s">
        <v>679</v>
      </c>
      <c r="H968">
        <v>88000</v>
      </c>
      <c r="I968">
        <v>-88000</v>
      </c>
      <c r="J968">
        <v>5130000</v>
      </c>
      <c r="M968" t="s">
        <v>698</v>
      </c>
      <c r="N968" s="1">
        <v>44593</v>
      </c>
    </row>
    <row r="969" spans="1:14" x14ac:dyDescent="0.2">
      <c r="A969" s="1">
        <v>44593</v>
      </c>
      <c r="B969">
        <v>2022</v>
      </c>
      <c r="C969" t="s">
        <v>231</v>
      </c>
      <c r="D969" t="s">
        <v>560</v>
      </c>
      <c r="E969" t="s">
        <v>620</v>
      </c>
      <c r="F969" t="s">
        <v>662</v>
      </c>
      <c r="G969" t="s">
        <v>679</v>
      </c>
      <c r="H969">
        <v>22000</v>
      </c>
      <c r="I969">
        <v>-22000</v>
      </c>
      <c r="J969">
        <v>5130000</v>
      </c>
      <c r="M969" t="s">
        <v>698</v>
      </c>
      <c r="N969" s="1">
        <v>44593</v>
      </c>
    </row>
    <row r="970" spans="1:14" x14ac:dyDescent="0.2">
      <c r="A970" s="1">
        <v>44593</v>
      </c>
      <c r="B970">
        <v>2022</v>
      </c>
      <c r="C970" t="s">
        <v>232</v>
      </c>
      <c r="D970" t="s">
        <v>567</v>
      </c>
      <c r="E970" t="s">
        <v>620</v>
      </c>
      <c r="F970" t="s">
        <v>658</v>
      </c>
      <c r="G970" t="s">
        <v>679</v>
      </c>
      <c r="H970">
        <v>160000</v>
      </c>
      <c r="I970">
        <v>-160000</v>
      </c>
      <c r="J970">
        <v>5290000</v>
      </c>
      <c r="M970" t="s">
        <v>698</v>
      </c>
      <c r="N970" s="1">
        <v>44593</v>
      </c>
    </row>
    <row r="971" spans="1:14" x14ac:dyDescent="0.2">
      <c r="A971" s="1">
        <v>44593</v>
      </c>
      <c r="B971">
        <v>2022</v>
      </c>
      <c r="C971" t="s">
        <v>230</v>
      </c>
      <c r="D971" t="s">
        <v>586</v>
      </c>
      <c r="E971" t="s">
        <v>628</v>
      </c>
      <c r="F971" t="s">
        <v>658</v>
      </c>
      <c r="G971" t="s">
        <v>679</v>
      </c>
      <c r="H971">
        <v>88000</v>
      </c>
      <c r="I971">
        <v>-88000</v>
      </c>
      <c r="J971">
        <v>5378000</v>
      </c>
      <c r="M971" t="s">
        <v>698</v>
      </c>
      <c r="N971" s="1">
        <v>44593</v>
      </c>
    </row>
    <row r="972" spans="1:14" x14ac:dyDescent="0.2">
      <c r="A972" s="1">
        <v>44593</v>
      </c>
      <c r="B972">
        <v>2022</v>
      </c>
      <c r="C972" t="s">
        <v>231</v>
      </c>
      <c r="D972" t="s">
        <v>586</v>
      </c>
      <c r="E972" t="s">
        <v>628</v>
      </c>
      <c r="F972" t="s">
        <v>662</v>
      </c>
      <c r="G972" t="s">
        <v>679</v>
      </c>
      <c r="H972">
        <v>22000</v>
      </c>
      <c r="I972">
        <v>-22000</v>
      </c>
      <c r="J972">
        <v>5378000</v>
      </c>
      <c r="M972" t="s">
        <v>698</v>
      </c>
      <c r="N972" s="1">
        <v>44593</v>
      </c>
    </row>
    <row r="973" spans="1:14" x14ac:dyDescent="0.2">
      <c r="A973" s="1">
        <v>44593</v>
      </c>
      <c r="B973">
        <v>2022</v>
      </c>
      <c r="C973" t="s">
        <v>232</v>
      </c>
      <c r="D973" t="s">
        <v>573</v>
      </c>
      <c r="E973" t="s">
        <v>628</v>
      </c>
      <c r="F973" t="s">
        <v>658</v>
      </c>
      <c r="G973" t="s">
        <v>679</v>
      </c>
      <c r="H973">
        <v>160000</v>
      </c>
      <c r="I973">
        <v>-160000</v>
      </c>
      <c r="J973">
        <v>5538000</v>
      </c>
      <c r="M973" t="s">
        <v>698</v>
      </c>
      <c r="N973" s="1">
        <v>44593</v>
      </c>
    </row>
    <row r="974" spans="1:14" x14ac:dyDescent="0.2">
      <c r="A974" s="1">
        <v>44593</v>
      </c>
      <c r="B974">
        <v>2022</v>
      </c>
      <c r="C974" t="s">
        <v>233</v>
      </c>
      <c r="D974" t="s">
        <v>568</v>
      </c>
      <c r="E974" t="s">
        <v>624</v>
      </c>
      <c r="F974" t="s">
        <v>658</v>
      </c>
      <c r="G974" t="s">
        <v>679</v>
      </c>
      <c r="H974">
        <v>110000</v>
      </c>
      <c r="I974">
        <v>-110000</v>
      </c>
      <c r="J974">
        <v>5648000</v>
      </c>
      <c r="M974" t="s">
        <v>698</v>
      </c>
      <c r="N974" s="1">
        <v>44593</v>
      </c>
    </row>
    <row r="975" spans="1:14" x14ac:dyDescent="0.2">
      <c r="A975" s="1">
        <v>44593</v>
      </c>
      <c r="B975">
        <v>2022</v>
      </c>
      <c r="C975" t="s">
        <v>232</v>
      </c>
      <c r="D975" t="s">
        <v>571</v>
      </c>
      <c r="E975" t="s">
        <v>625</v>
      </c>
      <c r="F975" t="s">
        <v>658</v>
      </c>
      <c r="G975" t="s">
        <v>679</v>
      </c>
      <c r="H975">
        <v>160000</v>
      </c>
      <c r="I975">
        <v>-160000</v>
      </c>
      <c r="J975">
        <v>5808000</v>
      </c>
      <c r="M975" t="s">
        <v>698</v>
      </c>
      <c r="N975" s="1">
        <v>44593</v>
      </c>
    </row>
    <row r="976" spans="1:14" x14ac:dyDescent="0.2">
      <c r="A976" s="1">
        <v>44593</v>
      </c>
      <c r="B976">
        <v>2022</v>
      </c>
      <c r="C976" t="s">
        <v>230</v>
      </c>
      <c r="D976" t="s">
        <v>559</v>
      </c>
      <c r="E976" t="s">
        <v>615</v>
      </c>
      <c r="F976" t="s">
        <v>658</v>
      </c>
      <c r="G976" t="s">
        <v>679</v>
      </c>
      <c r="H976">
        <v>88000</v>
      </c>
      <c r="I976">
        <v>-88000</v>
      </c>
      <c r="J976">
        <v>5896000</v>
      </c>
      <c r="M976" t="s">
        <v>698</v>
      </c>
      <c r="N976" s="1">
        <v>44593</v>
      </c>
    </row>
    <row r="977" spans="1:14" x14ac:dyDescent="0.2">
      <c r="A977" s="1">
        <v>44593</v>
      </c>
      <c r="B977">
        <v>2022</v>
      </c>
      <c r="C977" t="s">
        <v>231</v>
      </c>
      <c r="D977" t="s">
        <v>559</v>
      </c>
      <c r="E977" t="s">
        <v>615</v>
      </c>
      <c r="F977" t="s">
        <v>662</v>
      </c>
      <c r="G977" t="s">
        <v>679</v>
      </c>
      <c r="H977">
        <v>22000</v>
      </c>
      <c r="I977">
        <v>-22000</v>
      </c>
      <c r="J977">
        <v>5896000</v>
      </c>
      <c r="M977" t="s">
        <v>698</v>
      </c>
      <c r="N977" s="1">
        <v>44593</v>
      </c>
    </row>
    <row r="978" spans="1:14" x14ac:dyDescent="0.2">
      <c r="A978" s="1">
        <v>44593</v>
      </c>
      <c r="B978">
        <v>2022</v>
      </c>
      <c r="C978" t="s">
        <v>232</v>
      </c>
      <c r="D978" t="s">
        <v>551</v>
      </c>
      <c r="E978" t="s">
        <v>615</v>
      </c>
      <c r="F978" t="s">
        <v>658</v>
      </c>
      <c r="G978" t="s">
        <v>679</v>
      </c>
      <c r="H978">
        <v>160000</v>
      </c>
      <c r="I978">
        <v>-160000</v>
      </c>
      <c r="J978">
        <v>6056000</v>
      </c>
      <c r="M978" t="s">
        <v>698</v>
      </c>
      <c r="N978" s="1">
        <v>44593</v>
      </c>
    </row>
    <row r="979" spans="1:14" x14ac:dyDescent="0.2">
      <c r="A979" s="1">
        <v>44593</v>
      </c>
      <c r="B979">
        <v>2022</v>
      </c>
      <c r="C979" t="s">
        <v>232</v>
      </c>
      <c r="D979" t="s">
        <v>588</v>
      </c>
      <c r="E979" t="s">
        <v>637</v>
      </c>
      <c r="F979" t="s">
        <v>658</v>
      </c>
      <c r="G979" t="s">
        <v>679</v>
      </c>
      <c r="H979">
        <v>160000</v>
      </c>
      <c r="I979">
        <v>-160000</v>
      </c>
      <c r="J979">
        <v>6216000</v>
      </c>
      <c r="M979" t="s">
        <v>698</v>
      </c>
      <c r="N979" s="1">
        <v>44593</v>
      </c>
    </row>
    <row r="980" spans="1:14" x14ac:dyDescent="0.2">
      <c r="A980" s="1">
        <v>44593</v>
      </c>
      <c r="B980">
        <v>2022</v>
      </c>
      <c r="C980" t="s">
        <v>232</v>
      </c>
      <c r="D980" t="s">
        <v>566</v>
      </c>
      <c r="E980" t="s">
        <v>623</v>
      </c>
      <c r="F980" t="s">
        <v>658</v>
      </c>
      <c r="G980" t="s">
        <v>679</v>
      </c>
      <c r="H980">
        <v>160000</v>
      </c>
      <c r="I980">
        <v>-160000</v>
      </c>
      <c r="J980">
        <v>6376000</v>
      </c>
      <c r="M980" t="s">
        <v>698</v>
      </c>
      <c r="N980" s="1">
        <v>44593</v>
      </c>
    </row>
    <row r="981" spans="1:14" x14ac:dyDescent="0.2">
      <c r="A981" s="1">
        <v>44593</v>
      </c>
      <c r="B981">
        <v>2022</v>
      </c>
      <c r="C981" t="s">
        <v>234</v>
      </c>
      <c r="D981" t="s">
        <v>564</v>
      </c>
      <c r="E981" t="s">
        <v>596</v>
      </c>
      <c r="F981" t="s">
        <v>658</v>
      </c>
      <c r="G981" t="s">
        <v>688</v>
      </c>
      <c r="H981">
        <v>25000</v>
      </c>
      <c r="I981">
        <v>-25000</v>
      </c>
      <c r="J981">
        <v>6401000</v>
      </c>
      <c r="M981" t="s">
        <v>698</v>
      </c>
      <c r="N981" s="1">
        <v>44593</v>
      </c>
    </row>
    <row r="982" spans="1:14" x14ac:dyDescent="0.2">
      <c r="A982" s="1">
        <v>44593</v>
      </c>
      <c r="B982">
        <v>2022</v>
      </c>
      <c r="C982" t="s">
        <v>234</v>
      </c>
      <c r="D982" t="s">
        <v>569</v>
      </c>
      <c r="E982" t="s">
        <v>596</v>
      </c>
      <c r="F982" t="s">
        <v>658</v>
      </c>
      <c r="G982" t="s">
        <v>688</v>
      </c>
      <c r="H982">
        <v>25000</v>
      </c>
      <c r="I982">
        <v>-25000</v>
      </c>
      <c r="J982">
        <v>6426000</v>
      </c>
      <c r="M982" t="s">
        <v>698</v>
      </c>
      <c r="N982" s="1">
        <v>44593</v>
      </c>
    </row>
    <row r="983" spans="1:14" x14ac:dyDescent="0.2">
      <c r="A983" s="1">
        <v>44593</v>
      </c>
      <c r="B983">
        <v>2022</v>
      </c>
      <c r="C983" t="s">
        <v>234</v>
      </c>
      <c r="D983" t="s">
        <v>558</v>
      </c>
      <c r="E983" t="s">
        <v>627</v>
      </c>
      <c r="F983" t="s">
        <v>658</v>
      </c>
      <c r="G983" t="s">
        <v>688</v>
      </c>
      <c r="H983">
        <v>25000</v>
      </c>
      <c r="I983">
        <v>-25000</v>
      </c>
      <c r="J983">
        <v>6451000</v>
      </c>
      <c r="M983" t="s">
        <v>698</v>
      </c>
      <c r="N983" s="1">
        <v>44593</v>
      </c>
    </row>
    <row r="984" spans="1:14" x14ac:dyDescent="0.2">
      <c r="A984" s="1">
        <v>44593</v>
      </c>
      <c r="B984">
        <v>2022</v>
      </c>
      <c r="C984" t="s">
        <v>234</v>
      </c>
      <c r="D984" t="s">
        <v>561</v>
      </c>
      <c r="E984" t="s">
        <v>627</v>
      </c>
      <c r="F984" t="s">
        <v>658</v>
      </c>
      <c r="G984" t="s">
        <v>688</v>
      </c>
      <c r="H984">
        <v>25000</v>
      </c>
      <c r="I984">
        <v>-25000</v>
      </c>
      <c r="J984">
        <v>6476000</v>
      </c>
      <c r="M984" t="s">
        <v>698</v>
      </c>
      <c r="N984" s="1">
        <v>44593</v>
      </c>
    </row>
    <row r="985" spans="1:14" x14ac:dyDescent="0.2">
      <c r="A985" s="1">
        <v>44593</v>
      </c>
      <c r="B985">
        <v>2022</v>
      </c>
      <c r="C985" t="s">
        <v>234</v>
      </c>
      <c r="D985" t="s">
        <v>580</v>
      </c>
      <c r="E985" t="s">
        <v>632</v>
      </c>
      <c r="F985" t="s">
        <v>658</v>
      </c>
      <c r="G985" t="s">
        <v>688</v>
      </c>
      <c r="H985">
        <v>25000</v>
      </c>
      <c r="I985">
        <v>-25000</v>
      </c>
      <c r="J985">
        <v>6501000</v>
      </c>
      <c r="M985" t="s">
        <v>698</v>
      </c>
      <c r="N985" s="1">
        <v>44593</v>
      </c>
    </row>
    <row r="986" spans="1:14" x14ac:dyDescent="0.2">
      <c r="A986" s="1">
        <v>44593</v>
      </c>
      <c r="B986">
        <v>2022</v>
      </c>
      <c r="C986" t="s">
        <v>234</v>
      </c>
      <c r="D986" t="s">
        <v>581</v>
      </c>
      <c r="E986" t="s">
        <v>630</v>
      </c>
      <c r="F986" t="s">
        <v>658</v>
      </c>
      <c r="G986" t="s">
        <v>688</v>
      </c>
      <c r="H986">
        <v>25000</v>
      </c>
      <c r="I986">
        <v>-25000</v>
      </c>
      <c r="J986">
        <v>6526000</v>
      </c>
      <c r="M986" t="s">
        <v>698</v>
      </c>
      <c r="N986" s="1">
        <v>44593</v>
      </c>
    </row>
    <row r="987" spans="1:14" x14ac:dyDescent="0.2">
      <c r="A987" s="1">
        <v>44593</v>
      </c>
      <c r="B987">
        <v>2022</v>
      </c>
      <c r="C987" t="s">
        <v>234</v>
      </c>
      <c r="D987" t="s">
        <v>576</v>
      </c>
      <c r="E987" t="s">
        <v>630</v>
      </c>
      <c r="F987" t="s">
        <v>658</v>
      </c>
      <c r="G987" t="s">
        <v>688</v>
      </c>
      <c r="H987">
        <v>25000</v>
      </c>
      <c r="I987">
        <v>-25000</v>
      </c>
      <c r="J987">
        <v>6551000</v>
      </c>
      <c r="M987" t="s">
        <v>698</v>
      </c>
      <c r="N987" s="1">
        <v>44593</v>
      </c>
    </row>
    <row r="988" spans="1:14" x14ac:dyDescent="0.2">
      <c r="A988" s="1">
        <v>44593</v>
      </c>
      <c r="B988">
        <v>2022</v>
      </c>
      <c r="C988" t="s">
        <v>234</v>
      </c>
      <c r="D988" t="s">
        <v>560</v>
      </c>
      <c r="E988" t="s">
        <v>620</v>
      </c>
      <c r="F988" t="s">
        <v>658</v>
      </c>
      <c r="G988" t="s">
        <v>688</v>
      </c>
      <c r="H988">
        <v>25000</v>
      </c>
      <c r="I988">
        <v>-25000</v>
      </c>
      <c r="J988">
        <v>6576000</v>
      </c>
      <c r="M988" t="s">
        <v>698</v>
      </c>
      <c r="N988" s="1">
        <v>44593</v>
      </c>
    </row>
    <row r="989" spans="1:14" x14ac:dyDescent="0.2">
      <c r="A989" s="1">
        <v>44593</v>
      </c>
      <c r="B989">
        <v>2022</v>
      </c>
      <c r="C989" t="s">
        <v>234</v>
      </c>
      <c r="D989" t="s">
        <v>567</v>
      </c>
      <c r="E989" t="s">
        <v>620</v>
      </c>
      <c r="F989" t="s">
        <v>658</v>
      </c>
      <c r="G989" t="s">
        <v>688</v>
      </c>
      <c r="H989">
        <v>25000</v>
      </c>
      <c r="I989">
        <v>-25000</v>
      </c>
      <c r="J989">
        <v>6601000</v>
      </c>
      <c r="M989" t="s">
        <v>698</v>
      </c>
      <c r="N989" s="1">
        <v>44593</v>
      </c>
    </row>
    <row r="990" spans="1:14" x14ac:dyDescent="0.2">
      <c r="A990" s="1">
        <v>44593</v>
      </c>
      <c r="B990">
        <v>2022</v>
      </c>
      <c r="C990" t="s">
        <v>234</v>
      </c>
      <c r="D990" t="s">
        <v>586</v>
      </c>
      <c r="E990" t="s">
        <v>628</v>
      </c>
      <c r="F990" t="s">
        <v>658</v>
      </c>
      <c r="G990" t="s">
        <v>688</v>
      </c>
      <c r="H990">
        <v>25000</v>
      </c>
      <c r="I990">
        <v>-25000</v>
      </c>
      <c r="J990">
        <v>6626000</v>
      </c>
      <c r="M990" t="s">
        <v>698</v>
      </c>
      <c r="N990" s="1">
        <v>44593</v>
      </c>
    </row>
    <row r="991" spans="1:14" x14ac:dyDescent="0.2">
      <c r="A991" s="1">
        <v>44593</v>
      </c>
      <c r="B991">
        <v>2022</v>
      </c>
      <c r="C991" t="s">
        <v>234</v>
      </c>
      <c r="D991" t="s">
        <v>573</v>
      </c>
      <c r="E991" t="s">
        <v>628</v>
      </c>
      <c r="F991" t="s">
        <v>658</v>
      </c>
      <c r="G991" t="s">
        <v>688</v>
      </c>
      <c r="H991">
        <v>25000</v>
      </c>
      <c r="I991">
        <v>-25000</v>
      </c>
      <c r="J991">
        <v>6651000</v>
      </c>
      <c r="M991" t="s">
        <v>698</v>
      </c>
      <c r="N991" s="1">
        <v>44593</v>
      </c>
    </row>
    <row r="992" spans="1:14" x14ac:dyDescent="0.2">
      <c r="A992" s="1">
        <v>44593</v>
      </c>
      <c r="B992">
        <v>2022</v>
      </c>
      <c r="C992" t="s">
        <v>234</v>
      </c>
      <c r="D992" t="s">
        <v>568</v>
      </c>
      <c r="E992" t="s">
        <v>624</v>
      </c>
      <c r="F992" t="s">
        <v>658</v>
      </c>
      <c r="G992" t="s">
        <v>688</v>
      </c>
      <c r="H992">
        <v>25000</v>
      </c>
      <c r="I992">
        <v>-25000</v>
      </c>
      <c r="J992">
        <v>6676000</v>
      </c>
      <c r="M992" t="s">
        <v>698</v>
      </c>
      <c r="N992" s="1">
        <v>44593</v>
      </c>
    </row>
    <row r="993" spans="1:14" x14ac:dyDescent="0.2">
      <c r="A993" s="1">
        <v>44593</v>
      </c>
      <c r="B993">
        <v>2022</v>
      </c>
      <c r="C993" t="s">
        <v>234</v>
      </c>
      <c r="D993" t="s">
        <v>571</v>
      </c>
      <c r="E993" t="s">
        <v>625</v>
      </c>
      <c r="F993" t="s">
        <v>658</v>
      </c>
      <c r="G993" t="s">
        <v>688</v>
      </c>
      <c r="H993">
        <v>25000</v>
      </c>
      <c r="I993">
        <v>-25000</v>
      </c>
      <c r="J993">
        <v>6701000</v>
      </c>
      <c r="M993" t="s">
        <v>698</v>
      </c>
      <c r="N993" s="1">
        <v>44593</v>
      </c>
    </row>
    <row r="994" spans="1:14" x14ac:dyDescent="0.2">
      <c r="A994" s="1">
        <v>44593</v>
      </c>
      <c r="B994">
        <v>2022</v>
      </c>
      <c r="C994" t="s">
        <v>234</v>
      </c>
      <c r="D994" t="s">
        <v>559</v>
      </c>
      <c r="E994" t="s">
        <v>615</v>
      </c>
      <c r="F994" t="s">
        <v>658</v>
      </c>
      <c r="G994" t="s">
        <v>688</v>
      </c>
      <c r="H994">
        <v>25000</v>
      </c>
      <c r="I994">
        <v>-25000</v>
      </c>
      <c r="J994">
        <v>6726000</v>
      </c>
      <c r="M994" t="s">
        <v>698</v>
      </c>
      <c r="N994" s="1">
        <v>44593</v>
      </c>
    </row>
    <row r="995" spans="1:14" x14ac:dyDescent="0.2">
      <c r="A995" s="1">
        <v>44593</v>
      </c>
      <c r="B995">
        <v>2022</v>
      </c>
      <c r="C995" t="s">
        <v>234</v>
      </c>
      <c r="D995" t="s">
        <v>551</v>
      </c>
      <c r="E995" t="s">
        <v>615</v>
      </c>
      <c r="F995" t="s">
        <v>658</v>
      </c>
      <c r="G995" t="s">
        <v>688</v>
      </c>
      <c r="H995">
        <v>25000</v>
      </c>
      <c r="I995">
        <v>-25000</v>
      </c>
      <c r="J995">
        <v>6751000</v>
      </c>
      <c r="M995" t="s">
        <v>698</v>
      </c>
      <c r="N995" s="1">
        <v>44593</v>
      </c>
    </row>
    <row r="996" spans="1:14" x14ac:dyDescent="0.2">
      <c r="A996" s="1">
        <v>44593</v>
      </c>
      <c r="B996">
        <v>2022</v>
      </c>
      <c r="C996" t="s">
        <v>234</v>
      </c>
      <c r="D996" t="s">
        <v>566</v>
      </c>
      <c r="E996" t="s">
        <v>623</v>
      </c>
      <c r="F996" t="s">
        <v>658</v>
      </c>
      <c r="G996" t="s">
        <v>688</v>
      </c>
      <c r="H996">
        <v>25000</v>
      </c>
      <c r="I996">
        <v>-25000</v>
      </c>
      <c r="J996">
        <v>6776000</v>
      </c>
      <c r="M996" t="s">
        <v>698</v>
      </c>
      <c r="N996" s="1">
        <v>44593</v>
      </c>
    </row>
    <row r="997" spans="1:14" x14ac:dyDescent="0.2">
      <c r="A997" s="1">
        <v>44593</v>
      </c>
      <c r="B997">
        <v>2022</v>
      </c>
      <c r="C997" t="s">
        <v>234</v>
      </c>
      <c r="D997" t="s">
        <v>549</v>
      </c>
      <c r="E997" t="s">
        <v>613</v>
      </c>
      <c r="F997" t="s">
        <v>658</v>
      </c>
      <c r="G997" t="s">
        <v>688</v>
      </c>
      <c r="H997">
        <v>25000</v>
      </c>
      <c r="I997">
        <v>-25000</v>
      </c>
      <c r="J997">
        <v>6801000</v>
      </c>
      <c r="M997" t="s">
        <v>698</v>
      </c>
      <c r="N997" s="1">
        <v>44593</v>
      </c>
    </row>
    <row r="998" spans="1:14" x14ac:dyDescent="0.2">
      <c r="A998" s="1">
        <v>44593</v>
      </c>
      <c r="B998">
        <v>2022</v>
      </c>
      <c r="C998" t="s">
        <v>234</v>
      </c>
      <c r="D998" t="s">
        <v>552</v>
      </c>
      <c r="E998" t="s">
        <v>616</v>
      </c>
      <c r="F998" t="s">
        <v>658</v>
      </c>
      <c r="G998" t="s">
        <v>688</v>
      </c>
      <c r="H998">
        <v>25000</v>
      </c>
      <c r="I998">
        <v>-25000</v>
      </c>
      <c r="J998">
        <v>6826000</v>
      </c>
      <c r="M998" t="s">
        <v>698</v>
      </c>
      <c r="N998" s="1">
        <v>44593</v>
      </c>
    </row>
    <row r="999" spans="1:14" x14ac:dyDescent="0.2">
      <c r="A999" s="1">
        <v>44593</v>
      </c>
      <c r="B999">
        <v>2022</v>
      </c>
      <c r="C999" t="s">
        <v>234</v>
      </c>
      <c r="D999" t="s">
        <v>555</v>
      </c>
      <c r="E999" t="s">
        <v>616</v>
      </c>
      <c r="F999" t="s">
        <v>658</v>
      </c>
      <c r="G999" t="s">
        <v>688</v>
      </c>
      <c r="H999">
        <v>25000</v>
      </c>
      <c r="I999">
        <v>-25000</v>
      </c>
      <c r="J999">
        <v>6851000</v>
      </c>
      <c r="M999" t="s">
        <v>698</v>
      </c>
      <c r="N999" s="1">
        <v>44593</v>
      </c>
    </row>
    <row r="1000" spans="1:14" x14ac:dyDescent="0.2">
      <c r="A1000" s="1">
        <v>44593</v>
      </c>
      <c r="B1000">
        <v>2022</v>
      </c>
      <c r="C1000" t="s">
        <v>234</v>
      </c>
      <c r="D1000" t="s">
        <v>575</v>
      </c>
      <c r="E1000" t="s">
        <v>616</v>
      </c>
      <c r="F1000" t="s">
        <v>658</v>
      </c>
      <c r="G1000" t="s">
        <v>688</v>
      </c>
      <c r="H1000">
        <v>25000</v>
      </c>
      <c r="I1000">
        <v>-25000</v>
      </c>
      <c r="J1000">
        <v>6876000</v>
      </c>
      <c r="M1000" t="s">
        <v>698</v>
      </c>
      <c r="N1000" s="1">
        <v>44593</v>
      </c>
    </row>
    <row r="1001" spans="1:14" x14ac:dyDescent="0.2">
      <c r="A1001" s="1">
        <v>44620</v>
      </c>
      <c r="B1001">
        <v>2022</v>
      </c>
      <c r="C1001" t="s">
        <v>235</v>
      </c>
      <c r="E1001" t="s">
        <v>611</v>
      </c>
      <c r="F1001" t="s">
        <v>658</v>
      </c>
      <c r="G1001" t="s">
        <v>660</v>
      </c>
      <c r="H1001">
        <v>-350000</v>
      </c>
      <c r="I1001">
        <v>350000</v>
      </c>
      <c r="J1001">
        <v>6526000</v>
      </c>
      <c r="M1001" t="s">
        <v>698</v>
      </c>
      <c r="N1001" s="1">
        <v>44620</v>
      </c>
    </row>
    <row r="1002" spans="1:14" x14ac:dyDescent="0.2">
      <c r="A1002" s="1">
        <v>44620</v>
      </c>
      <c r="B1002">
        <v>2022</v>
      </c>
      <c r="C1002" t="s">
        <v>236</v>
      </c>
      <c r="E1002" t="s">
        <v>611</v>
      </c>
      <c r="F1002" t="s">
        <v>658</v>
      </c>
      <c r="G1002" t="s">
        <v>682</v>
      </c>
      <c r="H1002">
        <v>-1000000</v>
      </c>
      <c r="I1002">
        <v>1000000</v>
      </c>
      <c r="J1002">
        <v>5526000</v>
      </c>
      <c r="M1002" t="s">
        <v>698</v>
      </c>
      <c r="N1002" s="1">
        <v>44620</v>
      </c>
    </row>
    <row r="1003" spans="1:14" x14ac:dyDescent="0.2">
      <c r="A1003" s="1">
        <v>44620</v>
      </c>
      <c r="B1003">
        <v>2022</v>
      </c>
      <c r="C1003" t="s">
        <v>237</v>
      </c>
      <c r="E1003" t="s">
        <v>611</v>
      </c>
      <c r="F1003" t="s">
        <v>658</v>
      </c>
      <c r="G1003" t="s">
        <v>681</v>
      </c>
      <c r="H1003">
        <v>-712000</v>
      </c>
      <c r="I1003">
        <v>712000</v>
      </c>
      <c r="J1003">
        <v>4814000</v>
      </c>
      <c r="M1003" t="s">
        <v>698</v>
      </c>
      <c r="N1003" s="1">
        <v>44620</v>
      </c>
    </row>
    <row r="1004" spans="1:14" x14ac:dyDescent="0.2">
      <c r="A1004" s="1">
        <v>44620</v>
      </c>
      <c r="B1004">
        <v>2022</v>
      </c>
      <c r="C1004" t="s">
        <v>238</v>
      </c>
      <c r="D1004" t="s">
        <v>570</v>
      </c>
      <c r="E1004" t="s">
        <v>570</v>
      </c>
      <c r="F1004" t="s">
        <v>658</v>
      </c>
      <c r="G1004" t="s">
        <v>683</v>
      </c>
      <c r="H1004">
        <v>-650000</v>
      </c>
      <c r="I1004">
        <v>650000</v>
      </c>
      <c r="J1004">
        <v>4164000</v>
      </c>
      <c r="M1004" t="s">
        <v>698</v>
      </c>
      <c r="N1004" s="1">
        <v>44620</v>
      </c>
    </row>
    <row r="1005" spans="1:14" x14ac:dyDescent="0.2">
      <c r="A1005" s="1">
        <v>44620</v>
      </c>
      <c r="B1005">
        <v>2022</v>
      </c>
      <c r="C1005" t="s">
        <v>238</v>
      </c>
      <c r="D1005" t="s">
        <v>578</v>
      </c>
      <c r="E1005" t="s">
        <v>578</v>
      </c>
      <c r="F1005" t="s">
        <v>658</v>
      </c>
      <c r="G1005" t="s">
        <v>683</v>
      </c>
      <c r="H1005">
        <v>-700000</v>
      </c>
      <c r="I1005">
        <v>700000</v>
      </c>
      <c r="J1005">
        <v>3464000</v>
      </c>
      <c r="M1005" t="s">
        <v>698</v>
      </c>
      <c r="N1005" s="1">
        <v>44620</v>
      </c>
    </row>
    <row r="1006" spans="1:14" x14ac:dyDescent="0.2">
      <c r="A1006" s="1">
        <v>44620</v>
      </c>
      <c r="B1006">
        <v>2022</v>
      </c>
      <c r="C1006" t="s">
        <v>238</v>
      </c>
      <c r="D1006" t="s">
        <v>589</v>
      </c>
      <c r="E1006" t="s">
        <v>589</v>
      </c>
      <c r="F1006" t="s">
        <v>658</v>
      </c>
      <c r="G1006" t="s">
        <v>683</v>
      </c>
      <c r="H1006">
        <v>-350000</v>
      </c>
      <c r="I1006">
        <v>350000</v>
      </c>
      <c r="J1006">
        <v>3114000</v>
      </c>
      <c r="M1006" t="s">
        <v>698</v>
      </c>
      <c r="N1006" s="1">
        <v>44620</v>
      </c>
    </row>
    <row r="1007" spans="1:14" x14ac:dyDescent="0.2">
      <c r="A1007" s="1">
        <v>44620</v>
      </c>
      <c r="B1007">
        <v>2022</v>
      </c>
      <c r="C1007" t="s">
        <v>238</v>
      </c>
      <c r="D1007" t="s">
        <v>556</v>
      </c>
      <c r="E1007" t="s">
        <v>556</v>
      </c>
      <c r="F1007" t="s">
        <v>658</v>
      </c>
      <c r="G1007" t="s">
        <v>683</v>
      </c>
      <c r="H1007">
        <v>-400000</v>
      </c>
      <c r="I1007">
        <v>400000</v>
      </c>
      <c r="J1007">
        <v>2714000</v>
      </c>
      <c r="M1007" t="s">
        <v>698</v>
      </c>
      <c r="N1007" s="1">
        <v>44620</v>
      </c>
    </row>
    <row r="1008" spans="1:14" x14ac:dyDescent="0.2">
      <c r="A1008" s="1">
        <v>44620</v>
      </c>
      <c r="B1008">
        <v>2022</v>
      </c>
      <c r="C1008" t="s">
        <v>239</v>
      </c>
      <c r="E1008" t="s">
        <v>611</v>
      </c>
      <c r="F1008" t="s">
        <v>658</v>
      </c>
      <c r="G1008" t="s">
        <v>239</v>
      </c>
      <c r="H1008">
        <v>-52000</v>
      </c>
      <c r="I1008">
        <v>52000</v>
      </c>
      <c r="J1008">
        <v>2662000</v>
      </c>
      <c r="M1008" t="s">
        <v>698</v>
      </c>
      <c r="N1008" s="1">
        <v>44620</v>
      </c>
    </row>
    <row r="1009" spans="1:14" x14ac:dyDescent="0.2">
      <c r="A1009" s="1">
        <v>44621</v>
      </c>
      <c r="B1009">
        <v>2022</v>
      </c>
      <c r="C1009" t="s">
        <v>240</v>
      </c>
      <c r="D1009" t="s">
        <v>549</v>
      </c>
      <c r="E1009" t="s">
        <v>613</v>
      </c>
      <c r="F1009" t="s">
        <v>662</v>
      </c>
      <c r="G1009" t="s">
        <v>679</v>
      </c>
      <c r="H1009">
        <v>160000</v>
      </c>
      <c r="I1009">
        <v>-160000</v>
      </c>
      <c r="J1009">
        <v>2662000</v>
      </c>
      <c r="M1009" t="s">
        <v>698</v>
      </c>
      <c r="N1009" s="1">
        <v>44621</v>
      </c>
    </row>
    <row r="1010" spans="1:14" x14ac:dyDescent="0.2">
      <c r="A1010" s="1">
        <v>44621</v>
      </c>
      <c r="B1010">
        <v>2022</v>
      </c>
      <c r="C1010" t="s">
        <v>240</v>
      </c>
      <c r="D1010" t="s">
        <v>550</v>
      </c>
      <c r="E1010" t="s">
        <v>614</v>
      </c>
      <c r="F1010" t="s">
        <v>662</v>
      </c>
      <c r="G1010" t="s">
        <v>679</v>
      </c>
      <c r="H1010">
        <v>160000</v>
      </c>
      <c r="I1010">
        <v>-160000</v>
      </c>
      <c r="J1010">
        <v>2662000</v>
      </c>
      <c r="M1010" t="s">
        <v>698</v>
      </c>
      <c r="N1010" s="1">
        <v>44621</v>
      </c>
    </row>
    <row r="1011" spans="1:14" x14ac:dyDescent="0.2">
      <c r="A1011" s="1">
        <v>44621</v>
      </c>
      <c r="B1011">
        <v>2022</v>
      </c>
      <c r="C1011" t="s">
        <v>240</v>
      </c>
      <c r="D1011" t="s">
        <v>562</v>
      </c>
      <c r="E1011" t="s">
        <v>614</v>
      </c>
      <c r="F1011" t="s">
        <v>662</v>
      </c>
      <c r="G1011" t="s">
        <v>679</v>
      </c>
      <c r="H1011">
        <v>160000</v>
      </c>
      <c r="I1011">
        <v>-160000</v>
      </c>
      <c r="J1011">
        <v>2662000</v>
      </c>
      <c r="M1011" t="s">
        <v>698</v>
      </c>
      <c r="N1011" s="1">
        <v>44621</v>
      </c>
    </row>
    <row r="1012" spans="1:14" x14ac:dyDescent="0.2">
      <c r="A1012" s="1">
        <v>44621</v>
      </c>
      <c r="B1012">
        <v>2022</v>
      </c>
      <c r="C1012" t="s">
        <v>240</v>
      </c>
      <c r="D1012" t="s">
        <v>552</v>
      </c>
      <c r="E1012" t="s">
        <v>616</v>
      </c>
      <c r="F1012" t="s">
        <v>662</v>
      </c>
      <c r="G1012" t="s">
        <v>679</v>
      </c>
      <c r="H1012">
        <v>160000</v>
      </c>
      <c r="I1012">
        <v>-160000</v>
      </c>
      <c r="J1012">
        <v>2662000</v>
      </c>
      <c r="M1012" t="s">
        <v>698</v>
      </c>
      <c r="N1012" s="1">
        <v>44621</v>
      </c>
    </row>
    <row r="1013" spans="1:14" x14ac:dyDescent="0.2">
      <c r="A1013" s="1">
        <v>44621</v>
      </c>
      <c r="B1013">
        <v>2022</v>
      </c>
      <c r="C1013" t="s">
        <v>240</v>
      </c>
      <c r="D1013" t="s">
        <v>555</v>
      </c>
      <c r="E1013" t="s">
        <v>616</v>
      </c>
      <c r="F1013" t="s">
        <v>662</v>
      </c>
      <c r="G1013" t="s">
        <v>679</v>
      </c>
      <c r="H1013">
        <v>160000</v>
      </c>
      <c r="I1013">
        <v>-160000</v>
      </c>
      <c r="J1013">
        <v>2662000</v>
      </c>
      <c r="M1013" t="s">
        <v>698</v>
      </c>
      <c r="N1013" s="1">
        <v>44621</v>
      </c>
    </row>
    <row r="1014" spans="1:14" x14ac:dyDescent="0.2">
      <c r="A1014" s="1">
        <v>44621</v>
      </c>
      <c r="B1014">
        <v>2022</v>
      </c>
      <c r="C1014" t="s">
        <v>241</v>
      </c>
      <c r="D1014" t="s">
        <v>564</v>
      </c>
      <c r="E1014" t="s">
        <v>596</v>
      </c>
      <c r="F1014" t="s">
        <v>658</v>
      </c>
      <c r="G1014" t="s">
        <v>679</v>
      </c>
      <c r="H1014">
        <v>88000</v>
      </c>
      <c r="I1014">
        <v>-88000</v>
      </c>
      <c r="J1014">
        <v>2750000</v>
      </c>
      <c r="M1014" t="s">
        <v>698</v>
      </c>
      <c r="N1014" s="1">
        <v>44621</v>
      </c>
    </row>
    <row r="1015" spans="1:14" x14ac:dyDescent="0.2">
      <c r="A1015" s="1">
        <v>44621</v>
      </c>
      <c r="B1015">
        <v>2022</v>
      </c>
      <c r="C1015" t="s">
        <v>242</v>
      </c>
      <c r="D1015" t="s">
        <v>564</v>
      </c>
      <c r="E1015" t="s">
        <v>596</v>
      </c>
      <c r="F1015" t="s">
        <v>662</v>
      </c>
      <c r="G1015" t="s">
        <v>679</v>
      </c>
      <c r="H1015">
        <v>22000</v>
      </c>
      <c r="I1015">
        <v>-22000</v>
      </c>
      <c r="J1015">
        <v>2750000</v>
      </c>
      <c r="M1015" t="s">
        <v>698</v>
      </c>
      <c r="N1015" s="1">
        <v>44621</v>
      </c>
    </row>
    <row r="1016" spans="1:14" x14ac:dyDescent="0.2">
      <c r="A1016" s="1">
        <v>44621</v>
      </c>
      <c r="B1016">
        <v>2022</v>
      </c>
      <c r="C1016" t="s">
        <v>243</v>
      </c>
      <c r="D1016" t="s">
        <v>569</v>
      </c>
      <c r="E1016" t="s">
        <v>596</v>
      </c>
      <c r="F1016" t="s">
        <v>658</v>
      </c>
      <c r="G1016" t="s">
        <v>679</v>
      </c>
      <c r="H1016">
        <v>160000</v>
      </c>
      <c r="I1016">
        <v>-160000</v>
      </c>
      <c r="J1016">
        <v>2910000</v>
      </c>
      <c r="M1016" t="s">
        <v>698</v>
      </c>
      <c r="N1016" s="1">
        <v>44621</v>
      </c>
    </row>
    <row r="1017" spans="1:14" x14ac:dyDescent="0.2">
      <c r="A1017" s="1">
        <v>44621</v>
      </c>
      <c r="B1017">
        <v>2022</v>
      </c>
      <c r="C1017" t="s">
        <v>244</v>
      </c>
      <c r="E1017" t="s">
        <v>611</v>
      </c>
      <c r="F1017" t="s">
        <v>658</v>
      </c>
      <c r="G1017" t="s">
        <v>679</v>
      </c>
      <c r="H1017">
        <v>60000</v>
      </c>
      <c r="I1017">
        <v>-60000</v>
      </c>
      <c r="J1017">
        <v>2970000</v>
      </c>
      <c r="M1017" t="s">
        <v>698</v>
      </c>
      <c r="N1017" s="1">
        <v>44621</v>
      </c>
    </row>
    <row r="1018" spans="1:14" x14ac:dyDescent="0.2">
      <c r="A1018" s="1">
        <v>44621</v>
      </c>
      <c r="B1018">
        <v>2022</v>
      </c>
      <c r="C1018" t="s">
        <v>244</v>
      </c>
      <c r="E1018" t="s">
        <v>611</v>
      </c>
      <c r="F1018" t="s">
        <v>658</v>
      </c>
      <c r="G1018" t="s">
        <v>679</v>
      </c>
      <c r="H1018">
        <v>60000</v>
      </c>
      <c r="I1018">
        <v>-60000</v>
      </c>
      <c r="J1018">
        <v>3030000</v>
      </c>
      <c r="M1018" t="s">
        <v>698</v>
      </c>
      <c r="N1018" s="1">
        <v>44621</v>
      </c>
    </row>
    <row r="1019" spans="1:14" x14ac:dyDescent="0.2">
      <c r="A1019" s="1">
        <v>44621</v>
      </c>
      <c r="B1019">
        <v>2022</v>
      </c>
      <c r="C1019" t="s">
        <v>241</v>
      </c>
      <c r="D1019" t="s">
        <v>561</v>
      </c>
      <c r="E1019" t="s">
        <v>627</v>
      </c>
      <c r="F1019" t="s">
        <v>658</v>
      </c>
      <c r="G1019" t="s">
        <v>679</v>
      </c>
      <c r="H1019">
        <v>88000</v>
      </c>
      <c r="I1019">
        <v>-88000</v>
      </c>
      <c r="J1019">
        <v>3118000</v>
      </c>
      <c r="M1019" t="s">
        <v>698</v>
      </c>
      <c r="N1019" s="1">
        <v>44621</v>
      </c>
    </row>
    <row r="1020" spans="1:14" x14ac:dyDescent="0.2">
      <c r="A1020" s="1">
        <v>44621</v>
      </c>
      <c r="B1020">
        <v>2022</v>
      </c>
      <c r="C1020" t="s">
        <v>242</v>
      </c>
      <c r="D1020" t="s">
        <v>561</v>
      </c>
      <c r="E1020" t="s">
        <v>627</v>
      </c>
      <c r="F1020" t="s">
        <v>662</v>
      </c>
      <c r="G1020" t="s">
        <v>679</v>
      </c>
      <c r="H1020">
        <v>22000</v>
      </c>
      <c r="I1020">
        <v>-22000</v>
      </c>
      <c r="J1020">
        <v>3118000</v>
      </c>
      <c r="M1020" t="s">
        <v>698</v>
      </c>
      <c r="N1020" s="1">
        <v>44621</v>
      </c>
    </row>
    <row r="1021" spans="1:14" x14ac:dyDescent="0.2">
      <c r="A1021" s="1">
        <v>44621</v>
      </c>
      <c r="B1021">
        <v>2022</v>
      </c>
      <c r="C1021" t="s">
        <v>243</v>
      </c>
      <c r="D1021" t="s">
        <v>558</v>
      </c>
      <c r="E1021" t="s">
        <v>627</v>
      </c>
      <c r="F1021" t="s">
        <v>658</v>
      </c>
      <c r="G1021" t="s">
        <v>679</v>
      </c>
      <c r="H1021">
        <v>160000</v>
      </c>
      <c r="I1021">
        <v>-160000</v>
      </c>
      <c r="J1021">
        <v>3278000</v>
      </c>
      <c r="M1021" t="s">
        <v>698</v>
      </c>
      <c r="N1021" s="1">
        <v>44621</v>
      </c>
    </row>
    <row r="1022" spans="1:14" x14ac:dyDescent="0.2">
      <c r="A1022" s="1">
        <v>44621</v>
      </c>
      <c r="B1022">
        <v>2022</v>
      </c>
      <c r="C1022" t="s">
        <v>241</v>
      </c>
      <c r="D1022" t="s">
        <v>580</v>
      </c>
      <c r="E1022" t="s">
        <v>632</v>
      </c>
      <c r="F1022" t="s">
        <v>658</v>
      </c>
      <c r="G1022" t="s">
        <v>679</v>
      </c>
      <c r="H1022">
        <v>88000</v>
      </c>
      <c r="I1022">
        <v>-88000</v>
      </c>
      <c r="J1022">
        <v>3366000</v>
      </c>
      <c r="M1022" t="s">
        <v>698</v>
      </c>
      <c r="N1022" s="1">
        <v>44621</v>
      </c>
    </row>
    <row r="1023" spans="1:14" x14ac:dyDescent="0.2">
      <c r="A1023" s="1">
        <v>44621</v>
      </c>
      <c r="B1023">
        <v>2022</v>
      </c>
      <c r="C1023" t="s">
        <v>242</v>
      </c>
      <c r="D1023" t="s">
        <v>580</v>
      </c>
      <c r="E1023" t="s">
        <v>632</v>
      </c>
      <c r="F1023" t="s">
        <v>662</v>
      </c>
      <c r="G1023" t="s">
        <v>679</v>
      </c>
      <c r="H1023">
        <v>22000</v>
      </c>
      <c r="I1023">
        <v>-22000</v>
      </c>
      <c r="J1023">
        <v>3366000</v>
      </c>
      <c r="M1023" t="s">
        <v>698</v>
      </c>
      <c r="N1023" s="1">
        <v>44621</v>
      </c>
    </row>
    <row r="1024" spans="1:14" x14ac:dyDescent="0.2">
      <c r="A1024" s="1">
        <v>44621</v>
      </c>
      <c r="B1024">
        <v>2022</v>
      </c>
      <c r="C1024" t="s">
        <v>243</v>
      </c>
      <c r="D1024" t="s">
        <v>579</v>
      </c>
      <c r="E1024" t="s">
        <v>632</v>
      </c>
      <c r="F1024" t="s">
        <v>658</v>
      </c>
      <c r="G1024" t="s">
        <v>679</v>
      </c>
      <c r="H1024">
        <v>160000</v>
      </c>
      <c r="I1024">
        <v>-160000</v>
      </c>
      <c r="J1024">
        <v>3526000</v>
      </c>
      <c r="M1024" t="s">
        <v>698</v>
      </c>
      <c r="N1024" s="1">
        <v>44621</v>
      </c>
    </row>
    <row r="1025" spans="1:14" x14ac:dyDescent="0.2">
      <c r="A1025" s="1">
        <v>44621</v>
      </c>
      <c r="B1025">
        <v>2022</v>
      </c>
      <c r="C1025" t="s">
        <v>241</v>
      </c>
      <c r="D1025" t="s">
        <v>581</v>
      </c>
      <c r="E1025" t="s">
        <v>630</v>
      </c>
      <c r="F1025" t="s">
        <v>658</v>
      </c>
      <c r="G1025" t="s">
        <v>679</v>
      </c>
      <c r="H1025">
        <v>88000</v>
      </c>
      <c r="I1025">
        <v>-88000</v>
      </c>
      <c r="J1025">
        <v>3614000</v>
      </c>
      <c r="M1025" t="s">
        <v>698</v>
      </c>
      <c r="N1025" s="1">
        <v>44621</v>
      </c>
    </row>
    <row r="1026" spans="1:14" x14ac:dyDescent="0.2">
      <c r="A1026" s="1">
        <v>44621</v>
      </c>
      <c r="B1026">
        <v>2022</v>
      </c>
      <c r="C1026" t="s">
        <v>242</v>
      </c>
      <c r="D1026" t="s">
        <v>581</v>
      </c>
      <c r="E1026" t="s">
        <v>630</v>
      </c>
      <c r="F1026" t="s">
        <v>662</v>
      </c>
      <c r="G1026" t="s">
        <v>679</v>
      </c>
      <c r="H1026">
        <v>22000</v>
      </c>
      <c r="I1026">
        <v>-22000</v>
      </c>
      <c r="J1026">
        <v>3614000</v>
      </c>
      <c r="M1026" t="s">
        <v>698</v>
      </c>
      <c r="N1026" s="1">
        <v>44621</v>
      </c>
    </row>
    <row r="1027" spans="1:14" x14ac:dyDescent="0.2">
      <c r="A1027" s="1">
        <v>44621</v>
      </c>
      <c r="B1027">
        <v>2022</v>
      </c>
      <c r="C1027" t="s">
        <v>243</v>
      </c>
      <c r="D1027" t="s">
        <v>576</v>
      </c>
      <c r="E1027" t="s">
        <v>630</v>
      </c>
      <c r="F1027" t="s">
        <v>658</v>
      </c>
      <c r="G1027" t="s">
        <v>679</v>
      </c>
      <c r="H1027">
        <v>160000</v>
      </c>
      <c r="I1027">
        <v>-160000</v>
      </c>
      <c r="J1027">
        <v>3774000</v>
      </c>
      <c r="M1027" t="s">
        <v>698</v>
      </c>
      <c r="N1027" s="1">
        <v>44621</v>
      </c>
    </row>
    <row r="1028" spans="1:14" x14ac:dyDescent="0.2">
      <c r="A1028" s="1">
        <v>44621</v>
      </c>
      <c r="B1028">
        <v>2022</v>
      </c>
      <c r="C1028" t="s">
        <v>243</v>
      </c>
      <c r="D1028" t="s">
        <v>567</v>
      </c>
      <c r="E1028" t="s">
        <v>620</v>
      </c>
      <c r="F1028" t="s">
        <v>658</v>
      </c>
      <c r="G1028" t="s">
        <v>679</v>
      </c>
      <c r="H1028">
        <v>160000</v>
      </c>
      <c r="I1028">
        <v>-160000</v>
      </c>
      <c r="J1028">
        <v>3934000</v>
      </c>
      <c r="M1028" t="s">
        <v>698</v>
      </c>
      <c r="N1028" s="1">
        <v>44621</v>
      </c>
    </row>
    <row r="1029" spans="1:14" x14ac:dyDescent="0.2">
      <c r="A1029" s="1">
        <v>44621</v>
      </c>
      <c r="B1029">
        <v>2022</v>
      </c>
      <c r="C1029" t="s">
        <v>241</v>
      </c>
      <c r="D1029" t="s">
        <v>586</v>
      </c>
      <c r="E1029" t="s">
        <v>628</v>
      </c>
      <c r="F1029" t="s">
        <v>658</v>
      </c>
      <c r="G1029" t="s">
        <v>679</v>
      </c>
      <c r="H1029">
        <v>88000</v>
      </c>
      <c r="I1029">
        <v>-88000</v>
      </c>
      <c r="J1029">
        <v>4022000</v>
      </c>
      <c r="M1029" t="s">
        <v>698</v>
      </c>
      <c r="N1029" s="1">
        <v>44621</v>
      </c>
    </row>
    <row r="1030" spans="1:14" x14ac:dyDescent="0.2">
      <c r="A1030" s="1">
        <v>44621</v>
      </c>
      <c r="B1030">
        <v>2022</v>
      </c>
      <c r="C1030" t="s">
        <v>242</v>
      </c>
      <c r="D1030" t="s">
        <v>586</v>
      </c>
      <c r="E1030" t="s">
        <v>628</v>
      </c>
      <c r="F1030" t="s">
        <v>662</v>
      </c>
      <c r="G1030" t="s">
        <v>679</v>
      </c>
      <c r="H1030">
        <v>22000</v>
      </c>
      <c r="I1030">
        <v>-22000</v>
      </c>
      <c r="J1030">
        <v>4022000</v>
      </c>
      <c r="M1030" t="s">
        <v>698</v>
      </c>
      <c r="N1030" s="1">
        <v>44621</v>
      </c>
    </row>
    <row r="1031" spans="1:14" x14ac:dyDescent="0.2">
      <c r="A1031" s="1">
        <v>44621</v>
      </c>
      <c r="B1031">
        <v>2022</v>
      </c>
      <c r="C1031" t="s">
        <v>243</v>
      </c>
      <c r="D1031" t="s">
        <v>573</v>
      </c>
      <c r="E1031" t="s">
        <v>628</v>
      </c>
      <c r="F1031" t="s">
        <v>658</v>
      </c>
      <c r="G1031" t="s">
        <v>679</v>
      </c>
      <c r="H1031">
        <v>160000</v>
      </c>
      <c r="I1031">
        <v>-160000</v>
      </c>
      <c r="J1031">
        <v>4182000</v>
      </c>
      <c r="M1031" t="s">
        <v>698</v>
      </c>
      <c r="N1031" s="1">
        <v>44621</v>
      </c>
    </row>
    <row r="1032" spans="1:14" x14ac:dyDescent="0.2">
      <c r="A1032" s="1">
        <v>44621</v>
      </c>
      <c r="B1032">
        <v>2022</v>
      </c>
      <c r="C1032" t="s">
        <v>245</v>
      </c>
      <c r="D1032" t="s">
        <v>568</v>
      </c>
      <c r="E1032" t="s">
        <v>624</v>
      </c>
      <c r="F1032" t="s">
        <v>658</v>
      </c>
      <c r="G1032" t="s">
        <v>679</v>
      </c>
      <c r="H1032">
        <v>110000</v>
      </c>
      <c r="I1032">
        <v>-110000</v>
      </c>
      <c r="J1032">
        <v>4292000</v>
      </c>
      <c r="M1032" t="s">
        <v>698</v>
      </c>
      <c r="N1032" s="1">
        <v>44621</v>
      </c>
    </row>
    <row r="1033" spans="1:14" x14ac:dyDescent="0.2">
      <c r="A1033" s="1">
        <v>44621</v>
      </c>
      <c r="B1033">
        <v>2022</v>
      </c>
      <c r="C1033" t="s">
        <v>245</v>
      </c>
      <c r="D1033" t="s">
        <v>587</v>
      </c>
      <c r="E1033" t="s">
        <v>636</v>
      </c>
      <c r="F1033" t="s">
        <v>658</v>
      </c>
      <c r="G1033" t="s">
        <v>679</v>
      </c>
      <c r="H1033">
        <v>110000</v>
      </c>
      <c r="I1033">
        <v>-110000</v>
      </c>
      <c r="J1033">
        <v>4402000</v>
      </c>
      <c r="M1033" t="s">
        <v>698</v>
      </c>
      <c r="N1033" s="1">
        <v>44621</v>
      </c>
    </row>
    <row r="1034" spans="1:14" x14ac:dyDescent="0.2">
      <c r="A1034" s="1">
        <v>44621</v>
      </c>
      <c r="B1034">
        <v>2022</v>
      </c>
      <c r="C1034" t="s">
        <v>243</v>
      </c>
      <c r="D1034" t="s">
        <v>571</v>
      </c>
      <c r="E1034" t="s">
        <v>625</v>
      </c>
      <c r="F1034" t="s">
        <v>658</v>
      </c>
      <c r="G1034" t="s">
        <v>679</v>
      </c>
      <c r="H1034">
        <v>160000</v>
      </c>
      <c r="I1034">
        <v>-160000</v>
      </c>
      <c r="J1034">
        <v>4562000</v>
      </c>
      <c r="M1034" t="s">
        <v>698</v>
      </c>
      <c r="N1034" s="1">
        <v>44621</v>
      </c>
    </row>
    <row r="1035" spans="1:14" x14ac:dyDescent="0.2">
      <c r="A1035" s="1">
        <v>44621</v>
      </c>
      <c r="B1035">
        <v>2022</v>
      </c>
      <c r="C1035" t="s">
        <v>241</v>
      </c>
      <c r="D1035" t="s">
        <v>559</v>
      </c>
      <c r="E1035" t="s">
        <v>615</v>
      </c>
      <c r="F1035" t="s">
        <v>658</v>
      </c>
      <c r="G1035" t="s">
        <v>679</v>
      </c>
      <c r="H1035">
        <v>88000</v>
      </c>
      <c r="I1035">
        <v>-88000</v>
      </c>
      <c r="J1035">
        <v>4650000</v>
      </c>
      <c r="M1035" t="s">
        <v>698</v>
      </c>
      <c r="N1035" s="1">
        <v>44621</v>
      </c>
    </row>
    <row r="1036" spans="1:14" x14ac:dyDescent="0.2">
      <c r="A1036" s="1">
        <v>44621</v>
      </c>
      <c r="B1036">
        <v>2022</v>
      </c>
      <c r="C1036" t="s">
        <v>242</v>
      </c>
      <c r="D1036" t="s">
        <v>559</v>
      </c>
      <c r="E1036" t="s">
        <v>615</v>
      </c>
      <c r="F1036" t="s">
        <v>662</v>
      </c>
      <c r="G1036" t="s">
        <v>679</v>
      </c>
      <c r="H1036">
        <v>22000</v>
      </c>
      <c r="I1036">
        <v>-22000</v>
      </c>
      <c r="J1036">
        <v>4650000</v>
      </c>
      <c r="M1036" t="s">
        <v>698</v>
      </c>
      <c r="N1036" s="1">
        <v>44621</v>
      </c>
    </row>
    <row r="1037" spans="1:14" x14ac:dyDescent="0.2">
      <c r="A1037" s="1">
        <v>44621</v>
      </c>
      <c r="B1037">
        <v>2022</v>
      </c>
      <c r="C1037" t="s">
        <v>243</v>
      </c>
      <c r="D1037" t="s">
        <v>551</v>
      </c>
      <c r="E1037" t="s">
        <v>615</v>
      </c>
      <c r="F1037" t="s">
        <v>658</v>
      </c>
      <c r="G1037" t="s">
        <v>679</v>
      </c>
      <c r="H1037">
        <v>160000</v>
      </c>
      <c r="I1037">
        <v>-160000</v>
      </c>
      <c r="J1037">
        <v>4810000</v>
      </c>
      <c r="M1037" t="s">
        <v>698</v>
      </c>
      <c r="N1037" s="1">
        <v>44621</v>
      </c>
    </row>
    <row r="1038" spans="1:14" x14ac:dyDescent="0.2">
      <c r="A1038" s="1">
        <v>44621</v>
      </c>
      <c r="B1038">
        <v>2022</v>
      </c>
      <c r="C1038" t="s">
        <v>243</v>
      </c>
      <c r="D1038" t="s">
        <v>588</v>
      </c>
      <c r="E1038" t="s">
        <v>637</v>
      </c>
      <c r="F1038" t="s">
        <v>658</v>
      </c>
      <c r="G1038" t="s">
        <v>679</v>
      </c>
      <c r="H1038">
        <v>160000</v>
      </c>
      <c r="I1038">
        <v>-160000</v>
      </c>
      <c r="J1038">
        <v>4970000</v>
      </c>
      <c r="M1038" t="s">
        <v>698</v>
      </c>
      <c r="N1038" s="1">
        <v>44621</v>
      </c>
    </row>
    <row r="1039" spans="1:14" x14ac:dyDescent="0.2">
      <c r="A1039" s="1">
        <v>44621</v>
      </c>
      <c r="B1039">
        <v>2022</v>
      </c>
      <c r="C1039" t="s">
        <v>243</v>
      </c>
      <c r="D1039" t="s">
        <v>566</v>
      </c>
      <c r="E1039" t="s">
        <v>623</v>
      </c>
      <c r="F1039" t="s">
        <v>658</v>
      </c>
      <c r="G1039" t="s">
        <v>679</v>
      </c>
      <c r="H1039">
        <v>160000</v>
      </c>
      <c r="I1039">
        <v>-160000</v>
      </c>
      <c r="J1039">
        <v>5130000</v>
      </c>
      <c r="M1039" t="s">
        <v>698</v>
      </c>
      <c r="N1039" s="1">
        <v>44621</v>
      </c>
    </row>
    <row r="1040" spans="1:14" x14ac:dyDescent="0.2">
      <c r="A1040" s="1">
        <v>44621</v>
      </c>
      <c r="B1040">
        <v>2022</v>
      </c>
      <c r="C1040" t="s">
        <v>246</v>
      </c>
      <c r="D1040" t="s">
        <v>564</v>
      </c>
      <c r="E1040" t="s">
        <v>596</v>
      </c>
      <c r="F1040" t="s">
        <v>658</v>
      </c>
      <c r="G1040" t="s">
        <v>688</v>
      </c>
      <c r="H1040">
        <v>25000</v>
      </c>
      <c r="I1040">
        <v>-25000</v>
      </c>
      <c r="J1040">
        <v>5155000</v>
      </c>
      <c r="M1040" t="s">
        <v>698</v>
      </c>
      <c r="N1040" s="1">
        <v>44621</v>
      </c>
    </row>
    <row r="1041" spans="1:14" x14ac:dyDescent="0.2">
      <c r="A1041" s="1">
        <v>44621</v>
      </c>
      <c r="B1041">
        <v>2022</v>
      </c>
      <c r="C1041" t="s">
        <v>246</v>
      </c>
      <c r="D1041" t="s">
        <v>569</v>
      </c>
      <c r="E1041" t="s">
        <v>596</v>
      </c>
      <c r="F1041" t="s">
        <v>658</v>
      </c>
      <c r="G1041" t="s">
        <v>688</v>
      </c>
      <c r="H1041">
        <v>25000</v>
      </c>
      <c r="I1041">
        <v>-25000</v>
      </c>
      <c r="J1041">
        <v>5180000</v>
      </c>
      <c r="M1041" t="s">
        <v>698</v>
      </c>
      <c r="N1041" s="1">
        <v>44621</v>
      </c>
    </row>
    <row r="1042" spans="1:14" x14ac:dyDescent="0.2">
      <c r="A1042" s="1">
        <v>44621</v>
      </c>
      <c r="B1042">
        <v>2022</v>
      </c>
      <c r="C1042" t="s">
        <v>246</v>
      </c>
      <c r="D1042" t="s">
        <v>558</v>
      </c>
      <c r="E1042" t="s">
        <v>627</v>
      </c>
      <c r="F1042" t="s">
        <v>658</v>
      </c>
      <c r="G1042" t="s">
        <v>688</v>
      </c>
      <c r="H1042">
        <v>25000</v>
      </c>
      <c r="I1042">
        <v>-25000</v>
      </c>
      <c r="J1042">
        <v>5205000</v>
      </c>
      <c r="M1042" t="s">
        <v>698</v>
      </c>
      <c r="N1042" s="1">
        <v>44621</v>
      </c>
    </row>
    <row r="1043" spans="1:14" x14ac:dyDescent="0.2">
      <c r="A1043" s="1">
        <v>44621</v>
      </c>
      <c r="B1043">
        <v>2022</v>
      </c>
      <c r="C1043" t="s">
        <v>246</v>
      </c>
      <c r="D1043" t="s">
        <v>561</v>
      </c>
      <c r="E1043" t="s">
        <v>627</v>
      </c>
      <c r="F1043" t="s">
        <v>658</v>
      </c>
      <c r="G1043" t="s">
        <v>688</v>
      </c>
      <c r="H1043">
        <v>25000</v>
      </c>
      <c r="I1043">
        <v>-25000</v>
      </c>
      <c r="J1043">
        <v>5230000</v>
      </c>
      <c r="M1043" t="s">
        <v>698</v>
      </c>
      <c r="N1043" s="1">
        <v>44621</v>
      </c>
    </row>
    <row r="1044" spans="1:14" x14ac:dyDescent="0.2">
      <c r="A1044" s="1">
        <v>44621</v>
      </c>
      <c r="B1044">
        <v>2022</v>
      </c>
      <c r="C1044" t="s">
        <v>246</v>
      </c>
      <c r="D1044" t="s">
        <v>580</v>
      </c>
      <c r="E1044" t="s">
        <v>632</v>
      </c>
      <c r="F1044" t="s">
        <v>658</v>
      </c>
      <c r="G1044" t="s">
        <v>688</v>
      </c>
      <c r="H1044">
        <v>25000</v>
      </c>
      <c r="I1044">
        <v>-25000</v>
      </c>
      <c r="J1044">
        <v>5255000</v>
      </c>
      <c r="M1044" t="s">
        <v>698</v>
      </c>
      <c r="N1044" s="1">
        <v>44621</v>
      </c>
    </row>
    <row r="1045" spans="1:14" x14ac:dyDescent="0.2">
      <c r="A1045" s="1">
        <v>44621</v>
      </c>
      <c r="B1045">
        <v>2022</v>
      </c>
      <c r="C1045" t="s">
        <v>246</v>
      </c>
      <c r="D1045" t="s">
        <v>581</v>
      </c>
      <c r="E1045" t="s">
        <v>630</v>
      </c>
      <c r="F1045" t="s">
        <v>658</v>
      </c>
      <c r="G1045" t="s">
        <v>688</v>
      </c>
      <c r="H1045">
        <v>25000</v>
      </c>
      <c r="I1045">
        <v>-25000</v>
      </c>
      <c r="J1045">
        <v>5280000</v>
      </c>
      <c r="M1045" t="s">
        <v>698</v>
      </c>
      <c r="N1045" s="1">
        <v>44621</v>
      </c>
    </row>
    <row r="1046" spans="1:14" x14ac:dyDescent="0.2">
      <c r="A1046" s="1">
        <v>44621</v>
      </c>
      <c r="B1046">
        <v>2022</v>
      </c>
      <c r="C1046" t="s">
        <v>246</v>
      </c>
      <c r="D1046" t="s">
        <v>576</v>
      </c>
      <c r="E1046" t="s">
        <v>630</v>
      </c>
      <c r="F1046" t="s">
        <v>658</v>
      </c>
      <c r="G1046" t="s">
        <v>688</v>
      </c>
      <c r="H1046">
        <v>25000</v>
      </c>
      <c r="I1046">
        <v>-25000</v>
      </c>
      <c r="J1046">
        <v>5305000</v>
      </c>
      <c r="M1046" t="s">
        <v>698</v>
      </c>
      <c r="N1046" s="1">
        <v>44621</v>
      </c>
    </row>
    <row r="1047" spans="1:14" x14ac:dyDescent="0.2">
      <c r="A1047" s="1">
        <v>44621</v>
      </c>
      <c r="B1047">
        <v>2022</v>
      </c>
      <c r="C1047" t="s">
        <v>246</v>
      </c>
      <c r="D1047" t="s">
        <v>567</v>
      </c>
      <c r="E1047" t="s">
        <v>620</v>
      </c>
      <c r="F1047" t="s">
        <v>658</v>
      </c>
      <c r="G1047" t="s">
        <v>688</v>
      </c>
      <c r="H1047">
        <v>25000</v>
      </c>
      <c r="I1047">
        <v>-25000</v>
      </c>
      <c r="J1047">
        <v>5330000</v>
      </c>
      <c r="M1047" t="s">
        <v>698</v>
      </c>
      <c r="N1047" s="1">
        <v>44621</v>
      </c>
    </row>
    <row r="1048" spans="1:14" x14ac:dyDescent="0.2">
      <c r="A1048" s="1">
        <v>44621</v>
      </c>
      <c r="B1048">
        <v>2022</v>
      </c>
      <c r="C1048" t="s">
        <v>246</v>
      </c>
      <c r="D1048" t="s">
        <v>586</v>
      </c>
      <c r="E1048" t="s">
        <v>628</v>
      </c>
      <c r="F1048" t="s">
        <v>658</v>
      </c>
      <c r="G1048" t="s">
        <v>688</v>
      </c>
      <c r="H1048">
        <v>25000</v>
      </c>
      <c r="I1048">
        <v>-25000</v>
      </c>
      <c r="J1048">
        <v>5355000</v>
      </c>
      <c r="M1048" t="s">
        <v>698</v>
      </c>
      <c r="N1048" s="1">
        <v>44621</v>
      </c>
    </row>
    <row r="1049" spans="1:14" x14ac:dyDescent="0.2">
      <c r="A1049" s="1">
        <v>44621</v>
      </c>
      <c r="B1049">
        <v>2022</v>
      </c>
      <c r="C1049" t="s">
        <v>246</v>
      </c>
      <c r="D1049" t="s">
        <v>573</v>
      </c>
      <c r="E1049" t="s">
        <v>628</v>
      </c>
      <c r="F1049" t="s">
        <v>658</v>
      </c>
      <c r="G1049" t="s">
        <v>688</v>
      </c>
      <c r="H1049">
        <v>25000</v>
      </c>
      <c r="I1049">
        <v>-25000</v>
      </c>
      <c r="J1049">
        <v>5380000</v>
      </c>
      <c r="M1049" t="s">
        <v>698</v>
      </c>
      <c r="N1049" s="1">
        <v>44621</v>
      </c>
    </row>
    <row r="1050" spans="1:14" x14ac:dyDescent="0.2">
      <c r="A1050" s="1">
        <v>44621</v>
      </c>
      <c r="B1050">
        <v>2022</v>
      </c>
      <c r="C1050" t="s">
        <v>246</v>
      </c>
      <c r="D1050" t="s">
        <v>568</v>
      </c>
      <c r="E1050" t="s">
        <v>624</v>
      </c>
      <c r="F1050" t="s">
        <v>658</v>
      </c>
      <c r="G1050" t="s">
        <v>688</v>
      </c>
      <c r="H1050">
        <v>25000</v>
      </c>
      <c r="I1050">
        <v>-25000</v>
      </c>
      <c r="J1050">
        <v>5405000</v>
      </c>
      <c r="M1050" t="s">
        <v>698</v>
      </c>
      <c r="N1050" s="1">
        <v>44621</v>
      </c>
    </row>
    <row r="1051" spans="1:14" x14ac:dyDescent="0.2">
      <c r="A1051" s="1">
        <v>44621</v>
      </c>
      <c r="B1051">
        <v>2022</v>
      </c>
      <c r="C1051" t="s">
        <v>246</v>
      </c>
      <c r="D1051" t="s">
        <v>571</v>
      </c>
      <c r="E1051" t="s">
        <v>625</v>
      </c>
      <c r="F1051" t="s">
        <v>658</v>
      </c>
      <c r="G1051" t="s">
        <v>688</v>
      </c>
      <c r="H1051">
        <v>25000</v>
      </c>
      <c r="I1051">
        <v>-25000</v>
      </c>
      <c r="J1051">
        <v>5430000</v>
      </c>
      <c r="M1051" t="s">
        <v>698</v>
      </c>
      <c r="N1051" s="1">
        <v>44621</v>
      </c>
    </row>
    <row r="1052" spans="1:14" x14ac:dyDescent="0.2">
      <c r="A1052" s="1">
        <v>44621</v>
      </c>
      <c r="B1052">
        <v>2022</v>
      </c>
      <c r="C1052" t="s">
        <v>246</v>
      </c>
      <c r="D1052" t="s">
        <v>559</v>
      </c>
      <c r="E1052" t="s">
        <v>615</v>
      </c>
      <c r="F1052" t="s">
        <v>658</v>
      </c>
      <c r="G1052" t="s">
        <v>688</v>
      </c>
      <c r="H1052">
        <v>25000</v>
      </c>
      <c r="I1052">
        <v>-25000</v>
      </c>
      <c r="J1052">
        <v>5455000</v>
      </c>
      <c r="M1052" t="s">
        <v>698</v>
      </c>
      <c r="N1052" s="1">
        <v>44621</v>
      </c>
    </row>
    <row r="1053" spans="1:14" x14ac:dyDescent="0.2">
      <c r="A1053" s="1">
        <v>44621</v>
      </c>
      <c r="B1053">
        <v>2022</v>
      </c>
      <c r="C1053" t="s">
        <v>246</v>
      </c>
      <c r="D1053" t="s">
        <v>551</v>
      </c>
      <c r="E1053" t="s">
        <v>615</v>
      </c>
      <c r="F1053" t="s">
        <v>658</v>
      </c>
      <c r="G1053" t="s">
        <v>688</v>
      </c>
      <c r="H1053">
        <v>25000</v>
      </c>
      <c r="I1053">
        <v>-25000</v>
      </c>
      <c r="J1053">
        <v>5480000</v>
      </c>
      <c r="M1053" t="s">
        <v>698</v>
      </c>
      <c r="N1053" s="1">
        <v>44621</v>
      </c>
    </row>
    <row r="1054" spans="1:14" x14ac:dyDescent="0.2">
      <c r="A1054" s="1">
        <v>44621</v>
      </c>
      <c r="B1054">
        <v>2022</v>
      </c>
      <c r="C1054" t="s">
        <v>246</v>
      </c>
      <c r="D1054" t="s">
        <v>566</v>
      </c>
      <c r="E1054" t="s">
        <v>623</v>
      </c>
      <c r="F1054" t="s">
        <v>658</v>
      </c>
      <c r="G1054" t="s">
        <v>688</v>
      </c>
      <c r="H1054">
        <v>25000</v>
      </c>
      <c r="I1054">
        <v>-25000</v>
      </c>
      <c r="J1054">
        <v>5505000</v>
      </c>
      <c r="M1054" t="s">
        <v>698</v>
      </c>
      <c r="N1054" s="1">
        <v>44621</v>
      </c>
    </row>
    <row r="1055" spans="1:14" x14ac:dyDescent="0.2">
      <c r="A1055" s="1">
        <v>44621</v>
      </c>
      <c r="B1055">
        <v>2022</v>
      </c>
      <c r="C1055" t="s">
        <v>246</v>
      </c>
      <c r="D1055" t="s">
        <v>549</v>
      </c>
      <c r="E1055" t="s">
        <v>613</v>
      </c>
      <c r="F1055" t="s">
        <v>658</v>
      </c>
      <c r="G1055" t="s">
        <v>688</v>
      </c>
      <c r="H1055">
        <v>25000</v>
      </c>
      <c r="I1055">
        <v>-25000</v>
      </c>
      <c r="J1055">
        <v>5530000</v>
      </c>
      <c r="M1055" t="s">
        <v>698</v>
      </c>
      <c r="N1055" s="1">
        <v>44621</v>
      </c>
    </row>
    <row r="1056" spans="1:14" x14ac:dyDescent="0.2">
      <c r="A1056" s="1">
        <v>44621</v>
      </c>
      <c r="B1056">
        <v>2022</v>
      </c>
      <c r="C1056" t="s">
        <v>246</v>
      </c>
      <c r="D1056" t="s">
        <v>552</v>
      </c>
      <c r="E1056" t="s">
        <v>616</v>
      </c>
      <c r="F1056" t="s">
        <v>658</v>
      </c>
      <c r="G1056" t="s">
        <v>688</v>
      </c>
      <c r="H1056">
        <v>25000</v>
      </c>
      <c r="I1056">
        <v>-25000</v>
      </c>
      <c r="J1056">
        <v>5555000</v>
      </c>
      <c r="M1056" t="s">
        <v>698</v>
      </c>
      <c r="N1056" s="1">
        <v>44621</v>
      </c>
    </row>
    <row r="1057" spans="1:14" x14ac:dyDescent="0.2">
      <c r="A1057" s="1">
        <v>44621</v>
      </c>
      <c r="B1057">
        <v>2022</v>
      </c>
      <c r="C1057" t="s">
        <v>246</v>
      </c>
      <c r="D1057" t="s">
        <v>555</v>
      </c>
      <c r="E1057" t="s">
        <v>616</v>
      </c>
      <c r="F1057" t="s">
        <v>658</v>
      </c>
      <c r="G1057" t="s">
        <v>688</v>
      </c>
      <c r="H1057">
        <v>25000</v>
      </c>
      <c r="I1057">
        <v>-25000</v>
      </c>
      <c r="J1057">
        <v>5580000</v>
      </c>
      <c r="M1057" t="s">
        <v>698</v>
      </c>
      <c r="N1057" s="1">
        <v>44621</v>
      </c>
    </row>
    <row r="1058" spans="1:14" x14ac:dyDescent="0.2">
      <c r="A1058" s="1">
        <v>44621</v>
      </c>
      <c r="B1058">
        <v>2022</v>
      </c>
      <c r="C1058" t="s">
        <v>246</v>
      </c>
      <c r="D1058" t="s">
        <v>575</v>
      </c>
      <c r="E1058" t="s">
        <v>616</v>
      </c>
      <c r="F1058" t="s">
        <v>658</v>
      </c>
      <c r="G1058" t="s">
        <v>688</v>
      </c>
      <c r="H1058">
        <v>25000</v>
      </c>
      <c r="I1058">
        <v>-25000</v>
      </c>
      <c r="J1058">
        <v>5605000</v>
      </c>
      <c r="M1058" t="s">
        <v>698</v>
      </c>
      <c r="N1058" s="1">
        <v>44621</v>
      </c>
    </row>
    <row r="1059" spans="1:14" x14ac:dyDescent="0.2">
      <c r="A1059" s="1">
        <v>44628</v>
      </c>
      <c r="B1059">
        <v>2022</v>
      </c>
      <c r="C1059" t="s">
        <v>247</v>
      </c>
      <c r="E1059" t="s">
        <v>611</v>
      </c>
      <c r="F1059" t="s">
        <v>658</v>
      </c>
      <c r="G1059" t="s">
        <v>660</v>
      </c>
      <c r="H1059">
        <v>-80000</v>
      </c>
      <c r="I1059">
        <v>80000</v>
      </c>
      <c r="J1059">
        <v>5525000</v>
      </c>
      <c r="M1059" t="s">
        <v>698</v>
      </c>
      <c r="N1059" s="1">
        <v>44628</v>
      </c>
    </row>
    <row r="1060" spans="1:14" x14ac:dyDescent="0.2">
      <c r="A1060" s="1">
        <v>44628</v>
      </c>
      <c r="B1060">
        <v>2022</v>
      </c>
      <c r="C1060" t="s">
        <v>248</v>
      </c>
      <c r="E1060" t="s">
        <v>611</v>
      </c>
      <c r="F1060" t="s">
        <v>658</v>
      </c>
      <c r="G1060" t="s">
        <v>660</v>
      </c>
      <c r="H1060">
        <v>-90000</v>
      </c>
      <c r="I1060">
        <v>90000</v>
      </c>
      <c r="J1060">
        <v>5435000</v>
      </c>
      <c r="M1060" t="s">
        <v>698</v>
      </c>
      <c r="N1060" s="1">
        <v>44628</v>
      </c>
    </row>
    <row r="1061" spans="1:14" x14ac:dyDescent="0.2">
      <c r="A1061" s="1">
        <v>44628</v>
      </c>
      <c r="B1061">
        <v>2022</v>
      </c>
      <c r="C1061" t="s">
        <v>249</v>
      </c>
      <c r="E1061" t="s">
        <v>611</v>
      </c>
      <c r="F1061" t="s">
        <v>658</v>
      </c>
      <c r="G1061" t="s">
        <v>686</v>
      </c>
      <c r="H1061">
        <v>-70000</v>
      </c>
      <c r="I1061">
        <v>70000</v>
      </c>
      <c r="J1061">
        <v>5365000</v>
      </c>
      <c r="M1061" t="s">
        <v>698</v>
      </c>
      <c r="N1061" s="1">
        <v>44628</v>
      </c>
    </row>
    <row r="1062" spans="1:14" x14ac:dyDescent="0.2">
      <c r="A1062" s="1">
        <v>44630</v>
      </c>
      <c r="B1062">
        <v>2022</v>
      </c>
      <c r="C1062" t="s">
        <v>250</v>
      </c>
      <c r="E1062" t="s">
        <v>611</v>
      </c>
      <c r="F1062" t="s">
        <v>658</v>
      </c>
      <c r="G1062" t="s">
        <v>686</v>
      </c>
      <c r="H1062">
        <v>-100000</v>
      </c>
      <c r="I1062">
        <v>100000</v>
      </c>
      <c r="J1062">
        <v>5265000</v>
      </c>
      <c r="M1062" t="s">
        <v>698</v>
      </c>
      <c r="N1062" s="1">
        <v>44630</v>
      </c>
    </row>
    <row r="1063" spans="1:14" x14ac:dyDescent="0.2">
      <c r="A1063" s="1">
        <v>44630</v>
      </c>
      <c r="B1063">
        <v>2022</v>
      </c>
      <c r="C1063" t="s">
        <v>251</v>
      </c>
      <c r="E1063" t="s">
        <v>611</v>
      </c>
      <c r="F1063" t="s">
        <v>658</v>
      </c>
      <c r="G1063" t="s">
        <v>686</v>
      </c>
      <c r="H1063">
        <v>-50000</v>
      </c>
      <c r="I1063">
        <v>50000</v>
      </c>
      <c r="J1063">
        <v>5215000</v>
      </c>
      <c r="M1063" t="s">
        <v>698</v>
      </c>
      <c r="N1063" s="1">
        <v>44630</v>
      </c>
    </row>
    <row r="1064" spans="1:14" x14ac:dyDescent="0.2">
      <c r="A1064" s="1">
        <v>44645</v>
      </c>
      <c r="B1064">
        <v>2022</v>
      </c>
      <c r="C1064" t="s">
        <v>252</v>
      </c>
      <c r="E1064" t="s">
        <v>611</v>
      </c>
      <c r="F1064" t="s">
        <v>658</v>
      </c>
      <c r="G1064" t="s">
        <v>685</v>
      </c>
      <c r="H1064">
        <v>-240000</v>
      </c>
      <c r="I1064">
        <v>240000</v>
      </c>
      <c r="J1064">
        <v>4975000</v>
      </c>
      <c r="M1064" t="s">
        <v>698</v>
      </c>
      <c r="N1064" s="1">
        <v>44645</v>
      </c>
    </row>
    <row r="1065" spans="1:14" x14ac:dyDescent="0.2">
      <c r="A1065" s="1">
        <v>44645</v>
      </c>
      <c r="B1065">
        <v>2022</v>
      </c>
      <c r="C1065" t="s">
        <v>253</v>
      </c>
      <c r="E1065" t="s">
        <v>611</v>
      </c>
      <c r="F1065" t="s">
        <v>658</v>
      </c>
      <c r="G1065" t="s">
        <v>691</v>
      </c>
      <c r="H1065">
        <v>-160000</v>
      </c>
      <c r="I1065">
        <v>160000</v>
      </c>
      <c r="J1065">
        <v>4815000</v>
      </c>
      <c r="M1065" t="s">
        <v>698</v>
      </c>
      <c r="N1065" s="1">
        <v>44645</v>
      </c>
    </row>
    <row r="1066" spans="1:14" x14ac:dyDescent="0.2">
      <c r="A1066" s="1">
        <v>44645</v>
      </c>
      <c r="B1066">
        <v>2022</v>
      </c>
      <c r="C1066" t="s">
        <v>254</v>
      </c>
      <c r="E1066" t="s">
        <v>611</v>
      </c>
      <c r="F1066" t="s">
        <v>658</v>
      </c>
      <c r="G1066" t="s">
        <v>691</v>
      </c>
      <c r="H1066">
        <v>-480000</v>
      </c>
      <c r="I1066">
        <v>480000</v>
      </c>
      <c r="J1066">
        <v>4335000</v>
      </c>
      <c r="M1066" t="s">
        <v>698</v>
      </c>
      <c r="N1066" s="1">
        <v>44645</v>
      </c>
    </row>
    <row r="1067" spans="1:14" x14ac:dyDescent="0.2">
      <c r="A1067" s="1">
        <v>44645</v>
      </c>
      <c r="B1067">
        <v>2022</v>
      </c>
      <c r="C1067" t="s">
        <v>255</v>
      </c>
      <c r="D1067" t="s">
        <v>552</v>
      </c>
      <c r="E1067" t="s">
        <v>616</v>
      </c>
      <c r="F1067" t="s">
        <v>658</v>
      </c>
      <c r="G1067" t="s">
        <v>379</v>
      </c>
      <c r="H1067">
        <v>40000</v>
      </c>
      <c r="I1067">
        <v>-40000</v>
      </c>
      <c r="J1067">
        <v>4375000</v>
      </c>
      <c r="M1067" t="s">
        <v>698</v>
      </c>
      <c r="N1067" s="1">
        <v>44645</v>
      </c>
    </row>
    <row r="1068" spans="1:14" x14ac:dyDescent="0.2">
      <c r="A1068" s="1">
        <v>44645</v>
      </c>
      <c r="B1068">
        <v>2022</v>
      </c>
      <c r="C1068" t="s">
        <v>255</v>
      </c>
      <c r="D1068" t="s">
        <v>569</v>
      </c>
      <c r="E1068" t="s">
        <v>596</v>
      </c>
      <c r="F1068" t="s">
        <v>658</v>
      </c>
      <c r="G1068" t="s">
        <v>379</v>
      </c>
      <c r="H1068">
        <v>40000</v>
      </c>
      <c r="I1068">
        <v>-40000</v>
      </c>
      <c r="J1068">
        <v>4415000</v>
      </c>
      <c r="M1068" t="s">
        <v>698</v>
      </c>
      <c r="N1068" s="1">
        <v>44645</v>
      </c>
    </row>
    <row r="1069" spans="1:14" x14ac:dyDescent="0.2">
      <c r="A1069" s="1">
        <v>44645</v>
      </c>
      <c r="B1069">
        <v>2022</v>
      </c>
      <c r="C1069" t="s">
        <v>255</v>
      </c>
      <c r="D1069" t="s">
        <v>567</v>
      </c>
      <c r="E1069" t="s">
        <v>620</v>
      </c>
      <c r="F1069" t="s">
        <v>658</v>
      </c>
      <c r="G1069" t="s">
        <v>379</v>
      </c>
      <c r="H1069">
        <v>40000</v>
      </c>
      <c r="I1069">
        <v>-40000</v>
      </c>
      <c r="J1069">
        <v>4455000</v>
      </c>
      <c r="M1069" t="s">
        <v>698</v>
      </c>
      <c r="N1069" s="1">
        <v>44645</v>
      </c>
    </row>
    <row r="1070" spans="1:14" x14ac:dyDescent="0.2">
      <c r="A1070" s="1">
        <v>44645</v>
      </c>
      <c r="B1070">
        <v>2022</v>
      </c>
      <c r="C1070" t="s">
        <v>255</v>
      </c>
      <c r="D1070" t="s">
        <v>562</v>
      </c>
      <c r="E1070" t="s">
        <v>614</v>
      </c>
      <c r="F1070" t="s">
        <v>658</v>
      </c>
      <c r="G1070" t="s">
        <v>379</v>
      </c>
      <c r="H1070">
        <v>40000</v>
      </c>
      <c r="I1070">
        <v>-40000</v>
      </c>
      <c r="J1070">
        <v>4495000</v>
      </c>
      <c r="M1070" t="s">
        <v>698</v>
      </c>
      <c r="N1070" s="1">
        <v>44645</v>
      </c>
    </row>
    <row r="1071" spans="1:14" x14ac:dyDescent="0.2">
      <c r="A1071" s="1">
        <v>44645</v>
      </c>
      <c r="B1071">
        <v>2022</v>
      </c>
      <c r="C1071" t="s">
        <v>255</v>
      </c>
      <c r="D1071" t="s">
        <v>579</v>
      </c>
      <c r="E1071" t="s">
        <v>632</v>
      </c>
      <c r="F1071" t="s">
        <v>658</v>
      </c>
      <c r="G1071" t="s">
        <v>379</v>
      </c>
      <c r="H1071">
        <v>40000</v>
      </c>
      <c r="I1071">
        <v>-40000</v>
      </c>
      <c r="J1071">
        <v>4535000</v>
      </c>
      <c r="M1071" t="s">
        <v>698</v>
      </c>
      <c r="N1071" s="1">
        <v>44645</v>
      </c>
    </row>
    <row r="1072" spans="1:14" x14ac:dyDescent="0.2">
      <c r="A1072" s="1">
        <v>44645</v>
      </c>
      <c r="B1072">
        <v>2022</v>
      </c>
      <c r="C1072" t="s">
        <v>255</v>
      </c>
      <c r="D1072" t="s">
        <v>588</v>
      </c>
      <c r="E1072" t="s">
        <v>637</v>
      </c>
      <c r="F1072" t="s">
        <v>658</v>
      </c>
      <c r="G1072" t="s">
        <v>379</v>
      </c>
      <c r="H1072">
        <v>40000</v>
      </c>
      <c r="I1072">
        <v>-40000</v>
      </c>
      <c r="J1072">
        <v>4575000</v>
      </c>
      <c r="M1072" t="s">
        <v>698</v>
      </c>
      <c r="N1072" s="1">
        <v>44645</v>
      </c>
    </row>
    <row r="1073" spans="1:14" x14ac:dyDescent="0.2">
      <c r="A1073" s="1">
        <v>44651</v>
      </c>
      <c r="B1073">
        <v>2022</v>
      </c>
      <c r="C1073" t="s">
        <v>256</v>
      </c>
      <c r="D1073" t="s">
        <v>570</v>
      </c>
      <c r="E1073" t="s">
        <v>570</v>
      </c>
      <c r="F1073" t="s">
        <v>658</v>
      </c>
      <c r="G1073" t="s">
        <v>683</v>
      </c>
      <c r="H1073">
        <v>-650000</v>
      </c>
      <c r="I1073">
        <v>650000</v>
      </c>
      <c r="J1073">
        <v>3925000</v>
      </c>
      <c r="M1073" t="s">
        <v>698</v>
      </c>
      <c r="N1073" s="1">
        <v>44651</v>
      </c>
    </row>
    <row r="1074" spans="1:14" x14ac:dyDescent="0.2">
      <c r="A1074" s="1">
        <v>44651</v>
      </c>
      <c r="B1074">
        <v>2022</v>
      </c>
      <c r="C1074" t="s">
        <v>256</v>
      </c>
      <c r="D1074" t="s">
        <v>578</v>
      </c>
      <c r="E1074" t="s">
        <v>578</v>
      </c>
      <c r="F1074" t="s">
        <v>658</v>
      </c>
      <c r="G1074" t="s">
        <v>683</v>
      </c>
      <c r="H1074">
        <v>-550000</v>
      </c>
      <c r="I1074">
        <v>550000</v>
      </c>
      <c r="J1074">
        <v>3375000</v>
      </c>
      <c r="M1074" t="s">
        <v>698</v>
      </c>
      <c r="N1074" s="1">
        <v>44651</v>
      </c>
    </row>
    <row r="1075" spans="1:14" x14ac:dyDescent="0.2">
      <c r="A1075" s="1">
        <v>44651</v>
      </c>
      <c r="B1075">
        <v>2022</v>
      </c>
      <c r="C1075" t="s">
        <v>256</v>
      </c>
      <c r="D1075" t="s">
        <v>589</v>
      </c>
      <c r="E1075" t="s">
        <v>589</v>
      </c>
      <c r="F1075" t="s">
        <v>658</v>
      </c>
      <c r="G1075" t="s">
        <v>683</v>
      </c>
      <c r="H1075">
        <v>-450000</v>
      </c>
      <c r="I1075">
        <v>450000</v>
      </c>
      <c r="J1075">
        <v>2925000</v>
      </c>
      <c r="M1075" t="s">
        <v>698</v>
      </c>
      <c r="N1075" s="1">
        <v>44651</v>
      </c>
    </row>
    <row r="1076" spans="1:14" x14ac:dyDescent="0.2">
      <c r="A1076" s="1">
        <v>44651</v>
      </c>
      <c r="B1076">
        <v>2022</v>
      </c>
      <c r="C1076" t="s">
        <v>256</v>
      </c>
      <c r="D1076" t="s">
        <v>556</v>
      </c>
      <c r="E1076" t="s">
        <v>556</v>
      </c>
      <c r="F1076" t="s">
        <v>658</v>
      </c>
      <c r="G1076" t="s">
        <v>683</v>
      </c>
      <c r="H1076">
        <v>-400000</v>
      </c>
      <c r="I1076">
        <v>400000</v>
      </c>
      <c r="J1076">
        <v>2525000</v>
      </c>
      <c r="M1076" t="s">
        <v>698</v>
      </c>
      <c r="N1076" s="1">
        <v>44651</v>
      </c>
    </row>
    <row r="1077" spans="1:14" x14ac:dyDescent="0.2">
      <c r="A1077" s="1">
        <v>44651</v>
      </c>
      <c r="B1077">
        <v>2022</v>
      </c>
      <c r="C1077" t="s">
        <v>257</v>
      </c>
      <c r="E1077" t="s">
        <v>611</v>
      </c>
      <c r="F1077" t="s">
        <v>658</v>
      </c>
      <c r="G1077" t="s">
        <v>665</v>
      </c>
      <c r="H1077">
        <v>-300000</v>
      </c>
      <c r="I1077">
        <v>300000</v>
      </c>
      <c r="J1077">
        <v>2225000</v>
      </c>
      <c r="M1077" t="s">
        <v>698</v>
      </c>
      <c r="N1077" s="1">
        <v>44651</v>
      </c>
    </row>
    <row r="1078" spans="1:14" x14ac:dyDescent="0.2">
      <c r="A1078" s="1">
        <v>44651</v>
      </c>
      <c r="B1078">
        <v>2022</v>
      </c>
      <c r="C1078" t="s">
        <v>258</v>
      </c>
      <c r="D1078" t="s">
        <v>579</v>
      </c>
      <c r="E1078" t="s">
        <v>632</v>
      </c>
      <c r="F1078" t="s">
        <v>658</v>
      </c>
      <c r="G1078" t="s">
        <v>665</v>
      </c>
      <c r="H1078">
        <v>50000</v>
      </c>
      <c r="I1078">
        <v>-50000</v>
      </c>
      <c r="J1078">
        <v>2275000</v>
      </c>
      <c r="M1078" t="s">
        <v>698</v>
      </c>
      <c r="N1078" s="1">
        <v>44651</v>
      </c>
    </row>
    <row r="1079" spans="1:14" x14ac:dyDescent="0.2">
      <c r="A1079" s="1">
        <v>44652</v>
      </c>
      <c r="B1079">
        <v>2022</v>
      </c>
      <c r="C1079" t="s">
        <v>259</v>
      </c>
      <c r="D1079" t="s">
        <v>549</v>
      </c>
      <c r="E1079" t="s">
        <v>613</v>
      </c>
      <c r="F1079" t="s">
        <v>662</v>
      </c>
      <c r="G1079" t="s">
        <v>679</v>
      </c>
      <c r="H1079">
        <v>160000</v>
      </c>
      <c r="I1079">
        <v>-160000</v>
      </c>
      <c r="J1079">
        <v>2275000</v>
      </c>
      <c r="M1079" t="s">
        <v>698</v>
      </c>
      <c r="N1079" s="1">
        <v>44652</v>
      </c>
    </row>
    <row r="1080" spans="1:14" x14ac:dyDescent="0.2">
      <c r="A1080" s="1">
        <v>44652</v>
      </c>
      <c r="B1080">
        <v>2022</v>
      </c>
      <c r="C1080" t="s">
        <v>259</v>
      </c>
      <c r="D1080" t="s">
        <v>550</v>
      </c>
      <c r="E1080" t="s">
        <v>614</v>
      </c>
      <c r="F1080" t="s">
        <v>662</v>
      </c>
      <c r="G1080" t="s">
        <v>679</v>
      </c>
      <c r="H1080">
        <v>160000</v>
      </c>
      <c r="I1080">
        <v>-160000</v>
      </c>
      <c r="J1080">
        <v>2275000</v>
      </c>
      <c r="M1080" t="s">
        <v>698</v>
      </c>
      <c r="N1080" s="1">
        <v>44652</v>
      </c>
    </row>
    <row r="1081" spans="1:14" x14ac:dyDescent="0.2">
      <c r="A1081" s="1">
        <v>44652</v>
      </c>
      <c r="B1081">
        <v>2022</v>
      </c>
      <c r="C1081" t="s">
        <v>259</v>
      </c>
      <c r="D1081" t="s">
        <v>562</v>
      </c>
      <c r="E1081" t="s">
        <v>614</v>
      </c>
      <c r="F1081" t="s">
        <v>662</v>
      </c>
      <c r="G1081" t="s">
        <v>679</v>
      </c>
      <c r="H1081">
        <v>160000</v>
      </c>
      <c r="I1081">
        <v>-160000</v>
      </c>
      <c r="J1081">
        <v>2275000</v>
      </c>
      <c r="M1081" t="s">
        <v>698</v>
      </c>
      <c r="N1081" s="1">
        <v>44652</v>
      </c>
    </row>
    <row r="1082" spans="1:14" x14ac:dyDescent="0.2">
      <c r="A1082" s="1">
        <v>44652</v>
      </c>
      <c r="B1082">
        <v>2022</v>
      </c>
      <c r="C1082" t="s">
        <v>259</v>
      </c>
      <c r="D1082" t="s">
        <v>552</v>
      </c>
      <c r="E1082" t="s">
        <v>616</v>
      </c>
      <c r="F1082" t="s">
        <v>662</v>
      </c>
      <c r="G1082" t="s">
        <v>679</v>
      </c>
      <c r="H1082">
        <v>160000</v>
      </c>
      <c r="I1082">
        <v>-160000</v>
      </c>
      <c r="J1082">
        <v>2275000</v>
      </c>
      <c r="M1082" t="s">
        <v>698</v>
      </c>
      <c r="N1082" s="1">
        <v>44652</v>
      </c>
    </row>
    <row r="1083" spans="1:14" x14ac:dyDescent="0.2">
      <c r="A1083" s="1">
        <v>44652</v>
      </c>
      <c r="B1083">
        <v>2022</v>
      </c>
      <c r="C1083" t="s">
        <v>259</v>
      </c>
      <c r="D1083" t="s">
        <v>555</v>
      </c>
      <c r="E1083" t="s">
        <v>616</v>
      </c>
      <c r="F1083" t="s">
        <v>662</v>
      </c>
      <c r="G1083" t="s">
        <v>679</v>
      </c>
      <c r="H1083">
        <v>160000</v>
      </c>
      <c r="I1083">
        <v>-160000</v>
      </c>
      <c r="J1083">
        <v>2275000</v>
      </c>
      <c r="M1083" t="s">
        <v>698</v>
      </c>
      <c r="N1083" s="1">
        <v>44652</v>
      </c>
    </row>
    <row r="1084" spans="1:14" x14ac:dyDescent="0.2">
      <c r="A1084" s="1">
        <v>44652</v>
      </c>
      <c r="B1084">
        <v>2022</v>
      </c>
      <c r="C1084" t="s">
        <v>260</v>
      </c>
      <c r="D1084" t="s">
        <v>564</v>
      </c>
      <c r="E1084" t="s">
        <v>596</v>
      </c>
      <c r="F1084" t="s">
        <v>658</v>
      </c>
      <c r="G1084" t="s">
        <v>679</v>
      </c>
      <c r="H1084">
        <v>88000</v>
      </c>
      <c r="I1084">
        <v>-88000</v>
      </c>
      <c r="J1084">
        <v>2363000</v>
      </c>
      <c r="M1084" t="s">
        <v>698</v>
      </c>
      <c r="N1084" s="1">
        <v>44652</v>
      </c>
    </row>
    <row r="1085" spans="1:14" x14ac:dyDescent="0.2">
      <c r="A1085" s="1">
        <v>44652</v>
      </c>
      <c r="B1085">
        <v>2022</v>
      </c>
      <c r="C1085" t="s">
        <v>261</v>
      </c>
      <c r="D1085" t="s">
        <v>564</v>
      </c>
      <c r="E1085" t="s">
        <v>596</v>
      </c>
      <c r="F1085" t="s">
        <v>662</v>
      </c>
      <c r="G1085" t="s">
        <v>679</v>
      </c>
      <c r="H1085">
        <v>22000</v>
      </c>
      <c r="I1085">
        <v>-22000</v>
      </c>
      <c r="J1085">
        <v>2363000</v>
      </c>
      <c r="M1085" t="s">
        <v>698</v>
      </c>
      <c r="N1085" s="1">
        <v>44652</v>
      </c>
    </row>
    <row r="1086" spans="1:14" x14ac:dyDescent="0.2">
      <c r="A1086" s="1">
        <v>44652</v>
      </c>
      <c r="B1086">
        <v>2022</v>
      </c>
      <c r="C1086" t="s">
        <v>262</v>
      </c>
      <c r="D1086" t="s">
        <v>569</v>
      </c>
      <c r="E1086" t="s">
        <v>596</v>
      </c>
      <c r="F1086" t="s">
        <v>658</v>
      </c>
      <c r="G1086" t="s">
        <v>679</v>
      </c>
      <c r="H1086">
        <v>160000</v>
      </c>
      <c r="I1086">
        <v>-160000</v>
      </c>
      <c r="J1086">
        <v>2523000</v>
      </c>
      <c r="M1086" t="s">
        <v>698</v>
      </c>
      <c r="N1086" s="1">
        <v>44652</v>
      </c>
    </row>
    <row r="1087" spans="1:14" x14ac:dyDescent="0.2">
      <c r="A1087" s="1">
        <v>44652</v>
      </c>
      <c r="B1087">
        <v>2022</v>
      </c>
      <c r="C1087" t="s">
        <v>260</v>
      </c>
      <c r="D1087" t="s">
        <v>561</v>
      </c>
      <c r="E1087" t="s">
        <v>627</v>
      </c>
      <c r="F1087" t="s">
        <v>658</v>
      </c>
      <c r="G1087" t="s">
        <v>679</v>
      </c>
      <c r="H1087">
        <v>88000</v>
      </c>
      <c r="I1087">
        <v>-88000</v>
      </c>
      <c r="J1087">
        <v>2611000</v>
      </c>
      <c r="M1087" t="s">
        <v>698</v>
      </c>
      <c r="N1087" s="1">
        <v>44652</v>
      </c>
    </row>
    <row r="1088" spans="1:14" x14ac:dyDescent="0.2">
      <c r="A1088" s="1">
        <v>44652</v>
      </c>
      <c r="B1088">
        <v>2022</v>
      </c>
      <c r="C1088" t="s">
        <v>261</v>
      </c>
      <c r="D1088" t="s">
        <v>561</v>
      </c>
      <c r="E1088" t="s">
        <v>627</v>
      </c>
      <c r="F1088" t="s">
        <v>662</v>
      </c>
      <c r="G1088" t="s">
        <v>679</v>
      </c>
      <c r="H1088">
        <v>22000</v>
      </c>
      <c r="I1088">
        <v>-22000</v>
      </c>
      <c r="J1088">
        <v>2611000</v>
      </c>
      <c r="M1088" t="s">
        <v>698</v>
      </c>
      <c r="N1088" s="1">
        <v>44652</v>
      </c>
    </row>
    <row r="1089" spans="1:14" x14ac:dyDescent="0.2">
      <c r="A1089" s="1">
        <v>44652</v>
      </c>
      <c r="B1089">
        <v>2022</v>
      </c>
      <c r="C1089" t="s">
        <v>262</v>
      </c>
      <c r="D1089" t="s">
        <v>558</v>
      </c>
      <c r="E1089" t="s">
        <v>627</v>
      </c>
      <c r="F1089" t="s">
        <v>658</v>
      </c>
      <c r="G1089" t="s">
        <v>679</v>
      </c>
      <c r="H1089">
        <v>160000</v>
      </c>
      <c r="I1089">
        <v>-160000</v>
      </c>
      <c r="J1089">
        <v>2771000</v>
      </c>
      <c r="M1089" t="s">
        <v>698</v>
      </c>
      <c r="N1089" s="1">
        <v>44652</v>
      </c>
    </row>
    <row r="1090" spans="1:14" x14ac:dyDescent="0.2">
      <c r="A1090" s="1">
        <v>44652</v>
      </c>
      <c r="B1090">
        <v>2022</v>
      </c>
      <c r="C1090" t="s">
        <v>260</v>
      </c>
      <c r="D1090" t="s">
        <v>580</v>
      </c>
      <c r="E1090" t="s">
        <v>632</v>
      </c>
      <c r="F1090" t="s">
        <v>658</v>
      </c>
      <c r="G1090" t="s">
        <v>679</v>
      </c>
      <c r="H1090">
        <v>88000</v>
      </c>
      <c r="I1090">
        <v>-88000</v>
      </c>
      <c r="J1090">
        <v>2859000</v>
      </c>
      <c r="M1090" t="s">
        <v>698</v>
      </c>
      <c r="N1090" s="1">
        <v>44652</v>
      </c>
    </row>
    <row r="1091" spans="1:14" x14ac:dyDescent="0.2">
      <c r="A1091" s="1">
        <v>44652</v>
      </c>
      <c r="B1091">
        <v>2022</v>
      </c>
      <c r="C1091" t="s">
        <v>261</v>
      </c>
      <c r="D1091" t="s">
        <v>580</v>
      </c>
      <c r="E1091" t="s">
        <v>632</v>
      </c>
      <c r="F1091" t="s">
        <v>662</v>
      </c>
      <c r="G1091" t="s">
        <v>679</v>
      </c>
      <c r="H1091">
        <v>22000</v>
      </c>
      <c r="I1091">
        <v>-22000</v>
      </c>
      <c r="J1091">
        <v>2859000</v>
      </c>
      <c r="M1091" t="s">
        <v>698</v>
      </c>
      <c r="N1091" s="1">
        <v>44652</v>
      </c>
    </row>
    <row r="1092" spans="1:14" x14ac:dyDescent="0.2">
      <c r="A1092" s="1">
        <v>44652</v>
      </c>
      <c r="B1092">
        <v>2022</v>
      </c>
      <c r="C1092" t="s">
        <v>262</v>
      </c>
      <c r="D1092" t="s">
        <v>579</v>
      </c>
      <c r="E1092" t="s">
        <v>632</v>
      </c>
      <c r="F1092" t="s">
        <v>658</v>
      </c>
      <c r="G1092" t="s">
        <v>679</v>
      </c>
      <c r="H1092">
        <v>160000</v>
      </c>
      <c r="I1092">
        <v>-160000</v>
      </c>
      <c r="J1092">
        <v>3019000</v>
      </c>
      <c r="M1092" t="s">
        <v>698</v>
      </c>
      <c r="N1092" s="1">
        <v>44652</v>
      </c>
    </row>
    <row r="1093" spans="1:14" x14ac:dyDescent="0.2">
      <c r="A1093" s="1">
        <v>44652</v>
      </c>
      <c r="B1093">
        <v>2022</v>
      </c>
      <c r="C1093" t="s">
        <v>260</v>
      </c>
      <c r="D1093" t="s">
        <v>581</v>
      </c>
      <c r="E1093" t="s">
        <v>630</v>
      </c>
      <c r="F1093" t="s">
        <v>658</v>
      </c>
      <c r="G1093" t="s">
        <v>679</v>
      </c>
      <c r="H1093">
        <v>88000</v>
      </c>
      <c r="I1093">
        <v>-88000</v>
      </c>
      <c r="J1093">
        <v>3107000</v>
      </c>
      <c r="M1093" t="s">
        <v>698</v>
      </c>
      <c r="N1093" s="1">
        <v>44652</v>
      </c>
    </row>
    <row r="1094" spans="1:14" x14ac:dyDescent="0.2">
      <c r="A1094" s="1">
        <v>44652</v>
      </c>
      <c r="B1094">
        <v>2022</v>
      </c>
      <c r="C1094" t="s">
        <v>261</v>
      </c>
      <c r="D1094" t="s">
        <v>581</v>
      </c>
      <c r="E1094" t="s">
        <v>630</v>
      </c>
      <c r="F1094" t="s">
        <v>662</v>
      </c>
      <c r="G1094" t="s">
        <v>679</v>
      </c>
      <c r="H1094">
        <v>22000</v>
      </c>
      <c r="I1094">
        <v>-22000</v>
      </c>
      <c r="J1094">
        <v>3107000</v>
      </c>
      <c r="M1094" t="s">
        <v>698</v>
      </c>
      <c r="N1094" s="1">
        <v>44652</v>
      </c>
    </row>
    <row r="1095" spans="1:14" x14ac:dyDescent="0.2">
      <c r="A1095" s="1">
        <v>44652</v>
      </c>
      <c r="B1095">
        <v>2022</v>
      </c>
      <c r="C1095" t="s">
        <v>262</v>
      </c>
      <c r="D1095" t="s">
        <v>576</v>
      </c>
      <c r="E1095" t="s">
        <v>630</v>
      </c>
      <c r="F1095" t="s">
        <v>658</v>
      </c>
      <c r="G1095" t="s">
        <v>679</v>
      </c>
      <c r="H1095">
        <v>160000</v>
      </c>
      <c r="I1095">
        <v>-160000</v>
      </c>
      <c r="J1095">
        <v>3267000</v>
      </c>
      <c r="M1095" t="s">
        <v>698</v>
      </c>
      <c r="N1095" s="1">
        <v>44652</v>
      </c>
    </row>
    <row r="1096" spans="1:14" x14ac:dyDescent="0.2">
      <c r="A1096" s="1">
        <v>44652</v>
      </c>
      <c r="B1096">
        <v>2022</v>
      </c>
      <c r="C1096" t="s">
        <v>262</v>
      </c>
      <c r="D1096" t="s">
        <v>567</v>
      </c>
      <c r="E1096" t="s">
        <v>620</v>
      </c>
      <c r="F1096" t="s">
        <v>658</v>
      </c>
      <c r="G1096" t="s">
        <v>679</v>
      </c>
      <c r="H1096">
        <v>160000</v>
      </c>
      <c r="I1096">
        <v>-160000</v>
      </c>
      <c r="J1096">
        <v>3427000</v>
      </c>
      <c r="M1096" t="s">
        <v>698</v>
      </c>
      <c r="N1096" s="1">
        <v>44652</v>
      </c>
    </row>
    <row r="1097" spans="1:14" x14ac:dyDescent="0.2">
      <c r="A1097" s="1">
        <v>44652</v>
      </c>
      <c r="B1097">
        <v>2022</v>
      </c>
      <c r="C1097" t="s">
        <v>260</v>
      </c>
      <c r="D1097" t="s">
        <v>586</v>
      </c>
      <c r="E1097" t="s">
        <v>628</v>
      </c>
      <c r="F1097" t="s">
        <v>658</v>
      </c>
      <c r="G1097" t="s">
        <v>679</v>
      </c>
      <c r="H1097">
        <v>88000</v>
      </c>
      <c r="I1097">
        <v>-88000</v>
      </c>
      <c r="J1097">
        <v>3515000</v>
      </c>
      <c r="M1097" t="s">
        <v>698</v>
      </c>
      <c r="N1097" s="1">
        <v>44652</v>
      </c>
    </row>
    <row r="1098" spans="1:14" x14ac:dyDescent="0.2">
      <c r="A1098" s="1">
        <v>44652</v>
      </c>
      <c r="B1098">
        <v>2022</v>
      </c>
      <c r="C1098" t="s">
        <v>261</v>
      </c>
      <c r="D1098" t="s">
        <v>586</v>
      </c>
      <c r="E1098" t="s">
        <v>628</v>
      </c>
      <c r="F1098" t="s">
        <v>662</v>
      </c>
      <c r="G1098" t="s">
        <v>679</v>
      </c>
      <c r="H1098">
        <v>22000</v>
      </c>
      <c r="I1098">
        <v>-22000</v>
      </c>
      <c r="J1098">
        <v>3515000</v>
      </c>
      <c r="M1098" t="s">
        <v>698</v>
      </c>
      <c r="N1098" s="1">
        <v>44652</v>
      </c>
    </row>
    <row r="1099" spans="1:14" x14ac:dyDescent="0.2">
      <c r="A1099" s="1">
        <v>44652</v>
      </c>
      <c r="B1099">
        <v>2022</v>
      </c>
      <c r="C1099" t="s">
        <v>262</v>
      </c>
      <c r="D1099" t="s">
        <v>573</v>
      </c>
      <c r="E1099" t="s">
        <v>628</v>
      </c>
      <c r="F1099" t="s">
        <v>658</v>
      </c>
      <c r="G1099" t="s">
        <v>679</v>
      </c>
      <c r="H1099">
        <v>160000</v>
      </c>
      <c r="I1099">
        <v>-160000</v>
      </c>
      <c r="J1099">
        <v>3675000</v>
      </c>
      <c r="M1099" t="s">
        <v>698</v>
      </c>
      <c r="N1099" s="1">
        <v>44652</v>
      </c>
    </row>
    <row r="1100" spans="1:14" x14ac:dyDescent="0.2">
      <c r="A1100" s="1">
        <v>44652</v>
      </c>
      <c r="B1100">
        <v>2022</v>
      </c>
      <c r="C1100" t="s">
        <v>263</v>
      </c>
      <c r="D1100" t="s">
        <v>568</v>
      </c>
      <c r="E1100" t="s">
        <v>624</v>
      </c>
      <c r="F1100" t="s">
        <v>658</v>
      </c>
      <c r="G1100" t="s">
        <v>679</v>
      </c>
      <c r="H1100">
        <v>110000</v>
      </c>
      <c r="I1100">
        <v>-110000</v>
      </c>
      <c r="J1100">
        <v>3785000</v>
      </c>
      <c r="M1100" t="s">
        <v>698</v>
      </c>
      <c r="N1100" s="1">
        <v>44652</v>
      </c>
    </row>
    <row r="1101" spans="1:14" x14ac:dyDescent="0.2">
      <c r="A1101" s="1">
        <v>44652</v>
      </c>
      <c r="B1101">
        <v>2022</v>
      </c>
      <c r="C1101" t="s">
        <v>263</v>
      </c>
      <c r="D1101" t="s">
        <v>587</v>
      </c>
      <c r="E1101" t="s">
        <v>636</v>
      </c>
      <c r="F1101" t="s">
        <v>658</v>
      </c>
      <c r="G1101" t="s">
        <v>679</v>
      </c>
      <c r="H1101">
        <v>110000</v>
      </c>
      <c r="I1101">
        <v>-110000</v>
      </c>
      <c r="J1101">
        <v>3895000</v>
      </c>
      <c r="M1101" t="s">
        <v>698</v>
      </c>
      <c r="N1101" s="1">
        <v>44652</v>
      </c>
    </row>
    <row r="1102" spans="1:14" x14ac:dyDescent="0.2">
      <c r="A1102" s="1">
        <v>44652</v>
      </c>
      <c r="B1102">
        <v>2022</v>
      </c>
      <c r="C1102" t="s">
        <v>262</v>
      </c>
      <c r="D1102" t="s">
        <v>571</v>
      </c>
      <c r="E1102" t="s">
        <v>625</v>
      </c>
      <c r="F1102" t="s">
        <v>658</v>
      </c>
      <c r="G1102" t="s">
        <v>679</v>
      </c>
      <c r="H1102">
        <v>160000</v>
      </c>
      <c r="I1102">
        <v>-160000</v>
      </c>
      <c r="J1102">
        <v>4055000</v>
      </c>
      <c r="M1102" t="s">
        <v>698</v>
      </c>
      <c r="N1102" s="1">
        <v>44652</v>
      </c>
    </row>
    <row r="1103" spans="1:14" x14ac:dyDescent="0.2">
      <c r="A1103" s="1">
        <v>44652</v>
      </c>
      <c r="B1103">
        <v>2022</v>
      </c>
      <c r="C1103" t="s">
        <v>260</v>
      </c>
      <c r="D1103" t="s">
        <v>559</v>
      </c>
      <c r="E1103" t="s">
        <v>615</v>
      </c>
      <c r="F1103" t="s">
        <v>658</v>
      </c>
      <c r="G1103" t="s">
        <v>679</v>
      </c>
      <c r="H1103">
        <v>88000</v>
      </c>
      <c r="I1103">
        <v>-88000</v>
      </c>
      <c r="J1103">
        <v>4143000</v>
      </c>
      <c r="M1103" t="s">
        <v>698</v>
      </c>
      <c r="N1103" s="1">
        <v>44652</v>
      </c>
    </row>
    <row r="1104" spans="1:14" x14ac:dyDescent="0.2">
      <c r="A1104" s="1">
        <v>44652</v>
      </c>
      <c r="B1104">
        <v>2022</v>
      </c>
      <c r="C1104" t="s">
        <v>261</v>
      </c>
      <c r="D1104" t="s">
        <v>559</v>
      </c>
      <c r="E1104" t="s">
        <v>615</v>
      </c>
      <c r="F1104" t="s">
        <v>662</v>
      </c>
      <c r="G1104" t="s">
        <v>679</v>
      </c>
      <c r="H1104">
        <v>22000</v>
      </c>
      <c r="I1104">
        <v>-22000</v>
      </c>
      <c r="J1104">
        <v>4143000</v>
      </c>
      <c r="M1104" t="s">
        <v>698</v>
      </c>
      <c r="N1104" s="1">
        <v>44652</v>
      </c>
    </row>
    <row r="1105" spans="1:14" x14ac:dyDescent="0.2">
      <c r="A1105" s="1">
        <v>44652</v>
      </c>
      <c r="B1105">
        <v>2022</v>
      </c>
      <c r="C1105" t="s">
        <v>262</v>
      </c>
      <c r="D1105" t="s">
        <v>551</v>
      </c>
      <c r="E1105" t="s">
        <v>615</v>
      </c>
      <c r="F1105" t="s">
        <v>658</v>
      </c>
      <c r="G1105" t="s">
        <v>679</v>
      </c>
      <c r="H1105">
        <v>160000</v>
      </c>
      <c r="I1105">
        <v>-160000</v>
      </c>
      <c r="J1105">
        <v>4303000</v>
      </c>
      <c r="M1105" t="s">
        <v>698</v>
      </c>
      <c r="N1105" s="1">
        <v>44652</v>
      </c>
    </row>
    <row r="1106" spans="1:14" x14ac:dyDescent="0.2">
      <c r="A1106" s="1">
        <v>44652</v>
      </c>
      <c r="B1106">
        <v>2022</v>
      </c>
      <c r="C1106" t="s">
        <v>262</v>
      </c>
      <c r="D1106" t="s">
        <v>588</v>
      </c>
      <c r="E1106" t="s">
        <v>637</v>
      </c>
      <c r="F1106" t="s">
        <v>658</v>
      </c>
      <c r="G1106" t="s">
        <v>679</v>
      </c>
      <c r="H1106">
        <v>160000</v>
      </c>
      <c r="I1106">
        <v>-160000</v>
      </c>
      <c r="J1106">
        <v>4463000</v>
      </c>
      <c r="M1106" t="s">
        <v>698</v>
      </c>
      <c r="N1106" s="1">
        <v>44652</v>
      </c>
    </row>
    <row r="1107" spans="1:14" x14ac:dyDescent="0.2">
      <c r="A1107" s="1">
        <v>44652</v>
      </c>
      <c r="B1107">
        <v>2022</v>
      </c>
      <c r="C1107" t="s">
        <v>262</v>
      </c>
      <c r="D1107" t="s">
        <v>566</v>
      </c>
      <c r="E1107" t="s">
        <v>623</v>
      </c>
      <c r="F1107" t="s">
        <v>658</v>
      </c>
      <c r="G1107" t="s">
        <v>679</v>
      </c>
      <c r="H1107">
        <v>160000</v>
      </c>
      <c r="I1107">
        <v>-160000</v>
      </c>
      <c r="J1107">
        <v>4623000</v>
      </c>
      <c r="M1107" t="s">
        <v>698</v>
      </c>
      <c r="N1107" s="1">
        <v>44652</v>
      </c>
    </row>
    <row r="1108" spans="1:14" x14ac:dyDescent="0.2">
      <c r="A1108" s="1">
        <v>44652</v>
      </c>
      <c r="B1108">
        <v>2022</v>
      </c>
      <c r="C1108" t="s">
        <v>264</v>
      </c>
      <c r="D1108" t="s">
        <v>564</v>
      </c>
      <c r="E1108" t="s">
        <v>596</v>
      </c>
      <c r="F1108" t="s">
        <v>658</v>
      </c>
      <c r="G1108" t="s">
        <v>688</v>
      </c>
      <c r="H1108">
        <v>25000</v>
      </c>
      <c r="I1108">
        <v>-25000</v>
      </c>
      <c r="J1108">
        <v>4648000</v>
      </c>
      <c r="M1108" t="s">
        <v>698</v>
      </c>
      <c r="N1108" s="1">
        <v>44652</v>
      </c>
    </row>
    <row r="1109" spans="1:14" x14ac:dyDescent="0.2">
      <c r="A1109" s="1">
        <v>44652</v>
      </c>
      <c r="B1109">
        <v>2022</v>
      </c>
      <c r="C1109" t="s">
        <v>264</v>
      </c>
      <c r="D1109" t="s">
        <v>569</v>
      </c>
      <c r="E1109" t="s">
        <v>596</v>
      </c>
      <c r="F1109" t="s">
        <v>658</v>
      </c>
      <c r="G1109" t="s">
        <v>688</v>
      </c>
      <c r="H1109">
        <v>25000</v>
      </c>
      <c r="I1109">
        <v>-25000</v>
      </c>
      <c r="J1109">
        <v>4673000</v>
      </c>
      <c r="M1109" t="s">
        <v>698</v>
      </c>
      <c r="N1109" s="1">
        <v>44652</v>
      </c>
    </row>
    <row r="1110" spans="1:14" x14ac:dyDescent="0.2">
      <c r="A1110" s="1">
        <v>44652</v>
      </c>
      <c r="B1110">
        <v>2022</v>
      </c>
      <c r="C1110" t="s">
        <v>264</v>
      </c>
      <c r="D1110" t="s">
        <v>558</v>
      </c>
      <c r="E1110" t="s">
        <v>627</v>
      </c>
      <c r="F1110" t="s">
        <v>658</v>
      </c>
      <c r="G1110" t="s">
        <v>688</v>
      </c>
      <c r="H1110">
        <v>25000</v>
      </c>
      <c r="I1110">
        <v>-25000</v>
      </c>
      <c r="J1110">
        <v>4698000</v>
      </c>
      <c r="M1110" t="s">
        <v>698</v>
      </c>
      <c r="N1110" s="1">
        <v>44652</v>
      </c>
    </row>
    <row r="1111" spans="1:14" x14ac:dyDescent="0.2">
      <c r="A1111" s="1">
        <v>44652</v>
      </c>
      <c r="B1111">
        <v>2022</v>
      </c>
      <c r="C1111" t="s">
        <v>264</v>
      </c>
      <c r="D1111" t="s">
        <v>561</v>
      </c>
      <c r="E1111" t="s">
        <v>627</v>
      </c>
      <c r="F1111" t="s">
        <v>658</v>
      </c>
      <c r="G1111" t="s">
        <v>688</v>
      </c>
      <c r="H1111">
        <v>25000</v>
      </c>
      <c r="I1111">
        <v>-25000</v>
      </c>
      <c r="J1111">
        <v>4723000</v>
      </c>
      <c r="M1111" t="s">
        <v>698</v>
      </c>
      <c r="N1111" s="1">
        <v>44652</v>
      </c>
    </row>
    <row r="1112" spans="1:14" x14ac:dyDescent="0.2">
      <c r="A1112" s="1">
        <v>44652</v>
      </c>
      <c r="B1112">
        <v>2022</v>
      </c>
      <c r="C1112" t="s">
        <v>264</v>
      </c>
      <c r="D1112" t="s">
        <v>580</v>
      </c>
      <c r="E1112" t="s">
        <v>632</v>
      </c>
      <c r="F1112" t="s">
        <v>658</v>
      </c>
      <c r="G1112" t="s">
        <v>688</v>
      </c>
      <c r="H1112">
        <v>25000</v>
      </c>
      <c r="I1112">
        <v>-25000</v>
      </c>
      <c r="J1112">
        <v>4748000</v>
      </c>
      <c r="M1112" t="s">
        <v>698</v>
      </c>
      <c r="N1112" s="1">
        <v>44652</v>
      </c>
    </row>
    <row r="1113" spans="1:14" x14ac:dyDescent="0.2">
      <c r="A1113" s="1">
        <v>44652</v>
      </c>
      <c r="B1113">
        <v>2022</v>
      </c>
      <c r="C1113" t="s">
        <v>264</v>
      </c>
      <c r="D1113" t="s">
        <v>581</v>
      </c>
      <c r="E1113" t="s">
        <v>630</v>
      </c>
      <c r="F1113" t="s">
        <v>658</v>
      </c>
      <c r="G1113" t="s">
        <v>688</v>
      </c>
      <c r="H1113">
        <v>25000</v>
      </c>
      <c r="I1113">
        <v>-25000</v>
      </c>
      <c r="J1113">
        <v>4773000</v>
      </c>
      <c r="M1113" t="s">
        <v>698</v>
      </c>
      <c r="N1113" s="1">
        <v>44652</v>
      </c>
    </row>
    <row r="1114" spans="1:14" x14ac:dyDescent="0.2">
      <c r="A1114" s="1">
        <v>44652</v>
      </c>
      <c r="B1114">
        <v>2022</v>
      </c>
      <c r="C1114" t="s">
        <v>264</v>
      </c>
      <c r="D1114" t="s">
        <v>576</v>
      </c>
      <c r="E1114" t="s">
        <v>630</v>
      </c>
      <c r="F1114" t="s">
        <v>658</v>
      </c>
      <c r="G1114" t="s">
        <v>688</v>
      </c>
      <c r="H1114">
        <v>25000</v>
      </c>
      <c r="I1114">
        <v>-25000</v>
      </c>
      <c r="J1114">
        <v>4798000</v>
      </c>
      <c r="M1114" t="s">
        <v>698</v>
      </c>
      <c r="N1114" s="1">
        <v>44652</v>
      </c>
    </row>
    <row r="1115" spans="1:14" x14ac:dyDescent="0.2">
      <c r="A1115" s="1">
        <v>44652</v>
      </c>
      <c r="B1115">
        <v>2022</v>
      </c>
      <c r="C1115" t="s">
        <v>264</v>
      </c>
      <c r="D1115" t="s">
        <v>567</v>
      </c>
      <c r="E1115" t="s">
        <v>620</v>
      </c>
      <c r="F1115" t="s">
        <v>658</v>
      </c>
      <c r="G1115" t="s">
        <v>688</v>
      </c>
      <c r="H1115">
        <v>25000</v>
      </c>
      <c r="I1115">
        <v>-25000</v>
      </c>
      <c r="J1115">
        <v>4823000</v>
      </c>
      <c r="M1115" t="s">
        <v>698</v>
      </c>
      <c r="N1115" s="1">
        <v>44652</v>
      </c>
    </row>
    <row r="1116" spans="1:14" x14ac:dyDescent="0.2">
      <c r="A1116" s="1">
        <v>44652</v>
      </c>
      <c r="B1116">
        <v>2022</v>
      </c>
      <c r="C1116" t="s">
        <v>264</v>
      </c>
      <c r="D1116" t="s">
        <v>586</v>
      </c>
      <c r="E1116" t="s">
        <v>628</v>
      </c>
      <c r="F1116" t="s">
        <v>658</v>
      </c>
      <c r="G1116" t="s">
        <v>688</v>
      </c>
      <c r="H1116">
        <v>25000</v>
      </c>
      <c r="I1116">
        <v>-25000</v>
      </c>
      <c r="J1116">
        <v>4848000</v>
      </c>
      <c r="M1116" t="s">
        <v>698</v>
      </c>
      <c r="N1116" s="1">
        <v>44652</v>
      </c>
    </row>
    <row r="1117" spans="1:14" x14ac:dyDescent="0.2">
      <c r="A1117" s="1">
        <v>44652</v>
      </c>
      <c r="B1117">
        <v>2022</v>
      </c>
      <c r="C1117" t="s">
        <v>264</v>
      </c>
      <c r="D1117" t="s">
        <v>573</v>
      </c>
      <c r="E1117" t="s">
        <v>628</v>
      </c>
      <c r="F1117" t="s">
        <v>658</v>
      </c>
      <c r="G1117" t="s">
        <v>688</v>
      </c>
      <c r="H1117">
        <v>25000</v>
      </c>
      <c r="I1117">
        <v>-25000</v>
      </c>
      <c r="J1117">
        <v>4873000</v>
      </c>
      <c r="M1117" t="s">
        <v>698</v>
      </c>
      <c r="N1117" s="1">
        <v>44652</v>
      </c>
    </row>
    <row r="1118" spans="1:14" x14ac:dyDescent="0.2">
      <c r="A1118" s="1">
        <v>44652</v>
      </c>
      <c r="B1118">
        <v>2022</v>
      </c>
      <c r="C1118" t="s">
        <v>264</v>
      </c>
      <c r="D1118" t="s">
        <v>568</v>
      </c>
      <c r="E1118" t="s">
        <v>624</v>
      </c>
      <c r="F1118" t="s">
        <v>658</v>
      </c>
      <c r="G1118" t="s">
        <v>688</v>
      </c>
      <c r="H1118">
        <v>25000</v>
      </c>
      <c r="I1118">
        <v>-25000</v>
      </c>
      <c r="J1118">
        <v>4898000</v>
      </c>
      <c r="M1118" t="s">
        <v>698</v>
      </c>
      <c r="N1118" s="1">
        <v>44652</v>
      </c>
    </row>
    <row r="1119" spans="1:14" x14ac:dyDescent="0.2">
      <c r="A1119" s="1">
        <v>44652</v>
      </c>
      <c r="B1119">
        <v>2022</v>
      </c>
      <c r="C1119" t="s">
        <v>264</v>
      </c>
      <c r="D1119" t="s">
        <v>571</v>
      </c>
      <c r="E1119" t="s">
        <v>625</v>
      </c>
      <c r="F1119" t="s">
        <v>658</v>
      </c>
      <c r="G1119" t="s">
        <v>688</v>
      </c>
      <c r="H1119">
        <v>25000</v>
      </c>
      <c r="I1119">
        <v>-25000</v>
      </c>
      <c r="J1119">
        <v>4923000</v>
      </c>
      <c r="M1119" t="s">
        <v>698</v>
      </c>
      <c r="N1119" s="1">
        <v>44652</v>
      </c>
    </row>
    <row r="1120" spans="1:14" x14ac:dyDescent="0.2">
      <c r="A1120" s="1">
        <v>44652</v>
      </c>
      <c r="B1120">
        <v>2022</v>
      </c>
      <c r="C1120" t="s">
        <v>264</v>
      </c>
      <c r="D1120" t="s">
        <v>559</v>
      </c>
      <c r="E1120" t="s">
        <v>615</v>
      </c>
      <c r="F1120" t="s">
        <v>658</v>
      </c>
      <c r="G1120" t="s">
        <v>688</v>
      </c>
      <c r="H1120">
        <v>25000</v>
      </c>
      <c r="I1120">
        <v>-25000</v>
      </c>
      <c r="J1120">
        <v>4948000</v>
      </c>
      <c r="M1120" t="s">
        <v>698</v>
      </c>
      <c r="N1120" s="1">
        <v>44652</v>
      </c>
    </row>
    <row r="1121" spans="1:14" x14ac:dyDescent="0.2">
      <c r="A1121" s="1">
        <v>44652</v>
      </c>
      <c r="B1121">
        <v>2022</v>
      </c>
      <c r="C1121" t="s">
        <v>264</v>
      </c>
      <c r="D1121" t="s">
        <v>551</v>
      </c>
      <c r="E1121" t="s">
        <v>615</v>
      </c>
      <c r="F1121" t="s">
        <v>658</v>
      </c>
      <c r="G1121" t="s">
        <v>688</v>
      </c>
      <c r="H1121">
        <v>25000</v>
      </c>
      <c r="I1121">
        <v>-25000</v>
      </c>
      <c r="J1121">
        <v>4973000</v>
      </c>
      <c r="M1121" t="s">
        <v>698</v>
      </c>
      <c r="N1121" s="1">
        <v>44652</v>
      </c>
    </row>
    <row r="1122" spans="1:14" x14ac:dyDescent="0.2">
      <c r="A1122" s="1">
        <v>44652</v>
      </c>
      <c r="B1122">
        <v>2022</v>
      </c>
      <c r="C1122" t="s">
        <v>264</v>
      </c>
      <c r="D1122" t="s">
        <v>566</v>
      </c>
      <c r="E1122" t="s">
        <v>623</v>
      </c>
      <c r="F1122" t="s">
        <v>658</v>
      </c>
      <c r="G1122" t="s">
        <v>688</v>
      </c>
      <c r="H1122">
        <v>25000</v>
      </c>
      <c r="I1122">
        <v>-25000</v>
      </c>
      <c r="J1122">
        <v>4998000</v>
      </c>
      <c r="M1122" t="s">
        <v>698</v>
      </c>
      <c r="N1122" s="1">
        <v>44652</v>
      </c>
    </row>
    <row r="1123" spans="1:14" x14ac:dyDescent="0.2">
      <c r="A1123" s="1">
        <v>44652</v>
      </c>
      <c r="B1123">
        <v>2022</v>
      </c>
      <c r="C1123" t="s">
        <v>264</v>
      </c>
      <c r="D1123" t="s">
        <v>549</v>
      </c>
      <c r="E1123" t="s">
        <v>613</v>
      </c>
      <c r="F1123" t="s">
        <v>658</v>
      </c>
      <c r="G1123" t="s">
        <v>688</v>
      </c>
      <c r="H1123">
        <v>25000</v>
      </c>
      <c r="I1123">
        <v>-25000</v>
      </c>
      <c r="J1123">
        <v>5023000</v>
      </c>
      <c r="M1123" t="s">
        <v>698</v>
      </c>
      <c r="N1123" s="1">
        <v>44652</v>
      </c>
    </row>
    <row r="1124" spans="1:14" x14ac:dyDescent="0.2">
      <c r="A1124" s="1">
        <v>44652</v>
      </c>
      <c r="B1124">
        <v>2022</v>
      </c>
      <c r="C1124" t="s">
        <v>264</v>
      </c>
      <c r="D1124" t="s">
        <v>552</v>
      </c>
      <c r="E1124" t="s">
        <v>616</v>
      </c>
      <c r="F1124" t="s">
        <v>658</v>
      </c>
      <c r="G1124" t="s">
        <v>688</v>
      </c>
      <c r="H1124">
        <v>25000</v>
      </c>
      <c r="I1124">
        <v>-25000</v>
      </c>
      <c r="J1124">
        <v>5048000</v>
      </c>
      <c r="M1124" t="s">
        <v>698</v>
      </c>
      <c r="N1124" s="1">
        <v>44652</v>
      </c>
    </row>
    <row r="1125" spans="1:14" x14ac:dyDescent="0.2">
      <c r="A1125" s="1">
        <v>44652</v>
      </c>
      <c r="B1125">
        <v>2022</v>
      </c>
      <c r="C1125" t="s">
        <v>264</v>
      </c>
      <c r="D1125" t="s">
        <v>575</v>
      </c>
      <c r="E1125" t="s">
        <v>616</v>
      </c>
      <c r="F1125" t="s">
        <v>658</v>
      </c>
      <c r="G1125" t="s">
        <v>688</v>
      </c>
      <c r="H1125">
        <v>25000</v>
      </c>
      <c r="I1125">
        <v>-25000</v>
      </c>
      <c r="J1125">
        <v>5073000</v>
      </c>
      <c r="M1125" t="s">
        <v>698</v>
      </c>
      <c r="N1125" s="1">
        <v>44652</v>
      </c>
    </row>
    <row r="1126" spans="1:14" x14ac:dyDescent="0.2">
      <c r="A1126" s="1">
        <v>44652</v>
      </c>
      <c r="B1126">
        <v>2022</v>
      </c>
      <c r="C1126" t="s">
        <v>265</v>
      </c>
      <c r="E1126" t="s">
        <v>611</v>
      </c>
      <c r="F1126" t="s">
        <v>658</v>
      </c>
      <c r="G1126" t="s">
        <v>686</v>
      </c>
      <c r="H1126">
        <v>-300000</v>
      </c>
      <c r="I1126">
        <v>300000</v>
      </c>
      <c r="J1126">
        <v>4773000</v>
      </c>
      <c r="M1126" t="s">
        <v>698</v>
      </c>
      <c r="N1126" s="1">
        <v>44652</v>
      </c>
    </row>
    <row r="1127" spans="1:14" x14ac:dyDescent="0.2">
      <c r="A1127" s="1">
        <v>44654</v>
      </c>
      <c r="B1127">
        <v>2022</v>
      </c>
      <c r="C1127" t="s">
        <v>266</v>
      </c>
      <c r="E1127" t="s">
        <v>611</v>
      </c>
      <c r="F1127" t="s">
        <v>658</v>
      </c>
      <c r="G1127" t="s">
        <v>691</v>
      </c>
      <c r="H1127">
        <v>-50000</v>
      </c>
      <c r="I1127">
        <v>50000</v>
      </c>
      <c r="J1127">
        <v>4723000</v>
      </c>
      <c r="M1127" t="s">
        <v>698</v>
      </c>
      <c r="N1127" s="1">
        <v>44654</v>
      </c>
    </row>
    <row r="1128" spans="1:14" x14ac:dyDescent="0.2">
      <c r="A1128" s="1">
        <v>44654</v>
      </c>
      <c r="B1128">
        <v>2022</v>
      </c>
      <c r="C1128" t="s">
        <v>267</v>
      </c>
      <c r="E1128" t="s">
        <v>611</v>
      </c>
      <c r="F1128" t="s">
        <v>658</v>
      </c>
      <c r="G1128" t="s">
        <v>691</v>
      </c>
      <c r="H1128">
        <v>-300000</v>
      </c>
      <c r="I1128">
        <v>300000</v>
      </c>
      <c r="J1128">
        <v>4423000</v>
      </c>
      <c r="M1128" t="s">
        <v>698</v>
      </c>
      <c r="N1128" s="1">
        <v>44654</v>
      </c>
    </row>
    <row r="1129" spans="1:14" x14ac:dyDescent="0.2">
      <c r="A1129" s="1">
        <v>44655</v>
      </c>
      <c r="B1129">
        <v>2022</v>
      </c>
      <c r="C1129" t="s">
        <v>268</v>
      </c>
      <c r="D1129" t="s">
        <v>579</v>
      </c>
      <c r="E1129" t="s">
        <v>632</v>
      </c>
      <c r="F1129" t="s">
        <v>658</v>
      </c>
      <c r="G1129" t="s">
        <v>379</v>
      </c>
      <c r="H1129">
        <v>120000</v>
      </c>
      <c r="I1129">
        <v>-120000</v>
      </c>
      <c r="J1129">
        <v>4543000</v>
      </c>
      <c r="M1129" t="s">
        <v>698</v>
      </c>
      <c r="N1129" s="1">
        <v>44655</v>
      </c>
    </row>
    <row r="1130" spans="1:14" x14ac:dyDescent="0.2">
      <c r="A1130" s="1">
        <v>44655</v>
      </c>
      <c r="B1130">
        <v>2022</v>
      </c>
      <c r="C1130" t="s">
        <v>268</v>
      </c>
      <c r="D1130" t="s">
        <v>562</v>
      </c>
      <c r="E1130" t="s">
        <v>614</v>
      </c>
      <c r="F1130" t="s">
        <v>658</v>
      </c>
      <c r="G1130" t="s">
        <v>379</v>
      </c>
      <c r="H1130">
        <v>120000</v>
      </c>
      <c r="I1130">
        <v>-120000</v>
      </c>
      <c r="J1130">
        <v>4663000</v>
      </c>
      <c r="M1130" t="s">
        <v>698</v>
      </c>
      <c r="N1130" s="1">
        <v>44655</v>
      </c>
    </row>
    <row r="1131" spans="1:14" x14ac:dyDescent="0.2">
      <c r="A1131" s="1">
        <v>44655</v>
      </c>
      <c r="B1131">
        <v>2022</v>
      </c>
      <c r="C1131" t="s">
        <v>268</v>
      </c>
      <c r="D1131" t="s">
        <v>569</v>
      </c>
      <c r="E1131" t="s">
        <v>596</v>
      </c>
      <c r="F1131" t="s">
        <v>658</v>
      </c>
      <c r="G1131" t="s">
        <v>379</v>
      </c>
      <c r="H1131">
        <v>120000</v>
      </c>
      <c r="I1131">
        <v>-120000</v>
      </c>
      <c r="J1131">
        <v>4783000</v>
      </c>
      <c r="M1131" t="s">
        <v>698</v>
      </c>
      <c r="N1131" s="1">
        <v>44655</v>
      </c>
    </row>
    <row r="1132" spans="1:14" x14ac:dyDescent="0.2">
      <c r="A1132" s="1">
        <v>44655</v>
      </c>
      <c r="B1132">
        <v>2022</v>
      </c>
      <c r="C1132" t="s">
        <v>268</v>
      </c>
      <c r="D1132" t="s">
        <v>567</v>
      </c>
      <c r="E1132" t="s">
        <v>620</v>
      </c>
      <c r="F1132" t="s">
        <v>658</v>
      </c>
      <c r="G1132" t="s">
        <v>379</v>
      </c>
      <c r="H1132">
        <v>120000</v>
      </c>
      <c r="I1132">
        <v>-120000</v>
      </c>
      <c r="J1132">
        <v>4903000</v>
      </c>
      <c r="M1132" t="s">
        <v>698</v>
      </c>
      <c r="N1132" s="1">
        <v>44655</v>
      </c>
    </row>
    <row r="1133" spans="1:14" x14ac:dyDescent="0.2">
      <c r="A1133" s="1">
        <v>44675</v>
      </c>
      <c r="B1133">
        <v>2022</v>
      </c>
      <c r="C1133" t="s">
        <v>269</v>
      </c>
      <c r="E1133" t="s">
        <v>611</v>
      </c>
      <c r="F1133" t="s">
        <v>658</v>
      </c>
      <c r="G1133" t="s">
        <v>691</v>
      </c>
      <c r="H1133">
        <v>-50000</v>
      </c>
      <c r="I1133">
        <v>50000</v>
      </c>
      <c r="J1133">
        <v>4853000</v>
      </c>
      <c r="M1133" t="s">
        <v>698</v>
      </c>
      <c r="N1133" s="1">
        <v>44675</v>
      </c>
    </row>
    <row r="1134" spans="1:14" x14ac:dyDescent="0.2">
      <c r="A1134" s="1">
        <v>44675</v>
      </c>
      <c r="B1134">
        <v>2022</v>
      </c>
      <c r="C1134" t="s">
        <v>270</v>
      </c>
      <c r="E1134" t="s">
        <v>611</v>
      </c>
      <c r="F1134" t="s">
        <v>658</v>
      </c>
      <c r="G1134" t="s">
        <v>691</v>
      </c>
      <c r="H1134">
        <v>-300000</v>
      </c>
      <c r="I1134">
        <v>300000</v>
      </c>
      <c r="J1134">
        <v>4553000</v>
      </c>
      <c r="M1134" t="s">
        <v>698</v>
      </c>
      <c r="N1134" s="1">
        <v>44675</v>
      </c>
    </row>
    <row r="1135" spans="1:14" x14ac:dyDescent="0.2">
      <c r="A1135" s="1">
        <v>44675</v>
      </c>
      <c r="B1135">
        <v>2022</v>
      </c>
      <c r="C1135" t="s">
        <v>271</v>
      </c>
      <c r="E1135" t="s">
        <v>611</v>
      </c>
      <c r="F1135" t="s">
        <v>658</v>
      </c>
      <c r="G1135" t="s">
        <v>691</v>
      </c>
      <c r="H1135">
        <v>-50000</v>
      </c>
      <c r="I1135">
        <v>50000</v>
      </c>
      <c r="J1135">
        <v>4503000</v>
      </c>
      <c r="M1135" t="s">
        <v>698</v>
      </c>
      <c r="N1135" s="1">
        <v>44675</v>
      </c>
    </row>
    <row r="1136" spans="1:14" x14ac:dyDescent="0.2">
      <c r="A1136" s="1">
        <v>44675</v>
      </c>
      <c r="B1136">
        <v>2022</v>
      </c>
      <c r="C1136" t="s">
        <v>272</v>
      </c>
      <c r="D1136" t="s">
        <v>570</v>
      </c>
      <c r="E1136" t="s">
        <v>570</v>
      </c>
      <c r="F1136" t="s">
        <v>658</v>
      </c>
      <c r="G1136" t="s">
        <v>687</v>
      </c>
      <c r="H1136">
        <v>-400000</v>
      </c>
      <c r="I1136">
        <v>400000</v>
      </c>
      <c r="J1136">
        <v>4103000</v>
      </c>
      <c r="M1136" t="s">
        <v>698</v>
      </c>
      <c r="N1136" s="1">
        <v>44675</v>
      </c>
    </row>
    <row r="1137" spans="1:14" x14ac:dyDescent="0.2">
      <c r="A1137" s="1">
        <v>44681</v>
      </c>
      <c r="B1137">
        <v>2022</v>
      </c>
      <c r="C1137" t="s">
        <v>273</v>
      </c>
      <c r="D1137" t="s">
        <v>570</v>
      </c>
      <c r="E1137" t="s">
        <v>570</v>
      </c>
      <c r="F1137" t="s">
        <v>658</v>
      </c>
      <c r="G1137" t="s">
        <v>683</v>
      </c>
      <c r="H1137">
        <v>-650000</v>
      </c>
      <c r="I1137">
        <v>650000</v>
      </c>
      <c r="J1137">
        <v>3453000</v>
      </c>
      <c r="M1137" t="s">
        <v>698</v>
      </c>
      <c r="N1137" s="1">
        <v>44681</v>
      </c>
    </row>
    <row r="1138" spans="1:14" x14ac:dyDescent="0.2">
      <c r="A1138" s="1">
        <v>44681</v>
      </c>
      <c r="B1138">
        <v>2022</v>
      </c>
      <c r="C1138" t="s">
        <v>273</v>
      </c>
      <c r="D1138" t="s">
        <v>578</v>
      </c>
      <c r="E1138" t="s">
        <v>578</v>
      </c>
      <c r="F1138" t="s">
        <v>658</v>
      </c>
      <c r="G1138" t="s">
        <v>683</v>
      </c>
      <c r="H1138">
        <v>-550000</v>
      </c>
      <c r="I1138">
        <v>550000</v>
      </c>
      <c r="J1138">
        <v>2903000</v>
      </c>
      <c r="M1138" t="s">
        <v>698</v>
      </c>
      <c r="N1138" s="1">
        <v>44681</v>
      </c>
    </row>
    <row r="1139" spans="1:14" x14ac:dyDescent="0.2">
      <c r="A1139" s="1">
        <v>44681</v>
      </c>
      <c r="B1139">
        <v>2022</v>
      </c>
      <c r="C1139" t="s">
        <v>273</v>
      </c>
      <c r="D1139" t="s">
        <v>589</v>
      </c>
      <c r="E1139" t="s">
        <v>589</v>
      </c>
      <c r="F1139" t="s">
        <v>658</v>
      </c>
      <c r="G1139" t="s">
        <v>683</v>
      </c>
      <c r="H1139">
        <v>-450000</v>
      </c>
      <c r="I1139">
        <v>450000</v>
      </c>
      <c r="J1139">
        <v>2453000</v>
      </c>
      <c r="M1139" t="s">
        <v>698</v>
      </c>
      <c r="N1139" s="1">
        <v>44681</v>
      </c>
    </row>
    <row r="1140" spans="1:14" x14ac:dyDescent="0.2">
      <c r="A1140" s="1">
        <v>44682</v>
      </c>
      <c r="B1140">
        <v>2022</v>
      </c>
      <c r="C1140" t="s">
        <v>220</v>
      </c>
      <c r="D1140" t="s">
        <v>590</v>
      </c>
      <c r="E1140" t="s">
        <v>638</v>
      </c>
      <c r="F1140" t="s">
        <v>658</v>
      </c>
      <c r="G1140" t="s">
        <v>680</v>
      </c>
      <c r="H1140">
        <v>110000</v>
      </c>
      <c r="I1140">
        <v>-110000</v>
      </c>
      <c r="J1140">
        <v>2563000</v>
      </c>
      <c r="M1140" t="s">
        <v>698</v>
      </c>
      <c r="N1140" s="1">
        <v>44682</v>
      </c>
    </row>
    <row r="1141" spans="1:14" x14ac:dyDescent="0.2">
      <c r="A1141" s="1">
        <v>44682</v>
      </c>
      <c r="B1141">
        <v>2022</v>
      </c>
      <c r="C1141" t="s">
        <v>220</v>
      </c>
      <c r="D1141" t="s">
        <v>591</v>
      </c>
      <c r="E1141" t="s">
        <v>639</v>
      </c>
      <c r="F1141" t="s">
        <v>658</v>
      </c>
      <c r="G1141" t="s">
        <v>680</v>
      </c>
      <c r="H1141">
        <v>110000</v>
      </c>
      <c r="I1141">
        <v>-110000</v>
      </c>
      <c r="J1141">
        <v>2673000</v>
      </c>
      <c r="M1141" t="s">
        <v>698</v>
      </c>
      <c r="N1141" s="1">
        <v>44682</v>
      </c>
    </row>
    <row r="1142" spans="1:14" x14ac:dyDescent="0.2">
      <c r="A1142" s="1">
        <v>44682</v>
      </c>
      <c r="B1142">
        <v>2022</v>
      </c>
      <c r="C1142" t="s">
        <v>274</v>
      </c>
      <c r="D1142" t="s">
        <v>549</v>
      </c>
      <c r="E1142" t="s">
        <v>613</v>
      </c>
      <c r="F1142" t="s">
        <v>662</v>
      </c>
      <c r="G1142" t="s">
        <v>679</v>
      </c>
      <c r="H1142">
        <v>160000</v>
      </c>
      <c r="I1142">
        <v>-160000</v>
      </c>
      <c r="J1142">
        <v>2673000</v>
      </c>
      <c r="M1142" t="s">
        <v>698</v>
      </c>
      <c r="N1142" s="1">
        <v>44682</v>
      </c>
    </row>
    <row r="1143" spans="1:14" x14ac:dyDescent="0.2">
      <c r="A1143" s="1">
        <v>44682</v>
      </c>
      <c r="B1143">
        <v>2022</v>
      </c>
      <c r="C1143" t="s">
        <v>274</v>
      </c>
      <c r="D1143" t="s">
        <v>550</v>
      </c>
      <c r="E1143" t="s">
        <v>614</v>
      </c>
      <c r="F1143" t="s">
        <v>662</v>
      </c>
      <c r="G1143" t="s">
        <v>679</v>
      </c>
      <c r="H1143">
        <v>160000</v>
      </c>
      <c r="I1143">
        <v>-160000</v>
      </c>
      <c r="J1143">
        <v>2673000</v>
      </c>
      <c r="M1143" t="s">
        <v>698</v>
      </c>
      <c r="N1143" s="1">
        <v>44682</v>
      </c>
    </row>
    <row r="1144" spans="1:14" x14ac:dyDescent="0.2">
      <c r="A1144" s="1">
        <v>44682</v>
      </c>
      <c r="B1144">
        <v>2022</v>
      </c>
      <c r="C1144" t="s">
        <v>274</v>
      </c>
      <c r="D1144" t="s">
        <v>562</v>
      </c>
      <c r="E1144" t="s">
        <v>614</v>
      </c>
      <c r="F1144" t="s">
        <v>662</v>
      </c>
      <c r="G1144" t="s">
        <v>679</v>
      </c>
      <c r="H1144">
        <v>160000</v>
      </c>
      <c r="I1144">
        <v>-160000</v>
      </c>
      <c r="J1144">
        <v>2673000</v>
      </c>
      <c r="M1144" t="s">
        <v>698</v>
      </c>
      <c r="N1144" s="1">
        <v>44682</v>
      </c>
    </row>
    <row r="1145" spans="1:14" x14ac:dyDescent="0.2">
      <c r="A1145" s="1">
        <v>44682</v>
      </c>
      <c r="B1145">
        <v>2022</v>
      </c>
      <c r="C1145" t="s">
        <v>274</v>
      </c>
      <c r="D1145" t="s">
        <v>552</v>
      </c>
      <c r="E1145" t="s">
        <v>616</v>
      </c>
      <c r="F1145" t="s">
        <v>662</v>
      </c>
      <c r="G1145" t="s">
        <v>679</v>
      </c>
      <c r="H1145">
        <v>160000</v>
      </c>
      <c r="I1145">
        <v>-160000</v>
      </c>
      <c r="J1145">
        <v>2673000</v>
      </c>
      <c r="M1145" t="s">
        <v>698</v>
      </c>
      <c r="N1145" s="1">
        <v>44682</v>
      </c>
    </row>
    <row r="1146" spans="1:14" x14ac:dyDescent="0.2">
      <c r="A1146" s="1">
        <v>44682</v>
      </c>
      <c r="B1146">
        <v>2022</v>
      </c>
      <c r="C1146" t="s">
        <v>274</v>
      </c>
      <c r="D1146" t="s">
        <v>555</v>
      </c>
      <c r="E1146" t="s">
        <v>616</v>
      </c>
      <c r="F1146" t="s">
        <v>662</v>
      </c>
      <c r="G1146" t="s">
        <v>679</v>
      </c>
      <c r="H1146">
        <v>160000</v>
      </c>
      <c r="I1146">
        <v>-160000</v>
      </c>
      <c r="J1146">
        <v>2673000</v>
      </c>
      <c r="M1146" t="s">
        <v>698</v>
      </c>
      <c r="N1146" s="1">
        <v>44682</v>
      </c>
    </row>
    <row r="1147" spans="1:14" x14ac:dyDescent="0.2">
      <c r="A1147" s="1">
        <v>44682</v>
      </c>
      <c r="B1147">
        <v>2022</v>
      </c>
      <c r="C1147" t="s">
        <v>275</v>
      </c>
      <c r="D1147" t="s">
        <v>564</v>
      </c>
      <c r="E1147" t="s">
        <v>596</v>
      </c>
      <c r="F1147" t="s">
        <v>658</v>
      </c>
      <c r="G1147" t="s">
        <v>679</v>
      </c>
      <c r="H1147">
        <v>88000</v>
      </c>
      <c r="I1147">
        <v>-88000</v>
      </c>
      <c r="J1147">
        <v>2761000</v>
      </c>
      <c r="M1147" t="s">
        <v>698</v>
      </c>
      <c r="N1147" s="1">
        <v>44682</v>
      </c>
    </row>
    <row r="1148" spans="1:14" x14ac:dyDescent="0.2">
      <c r="A1148" s="1">
        <v>44682</v>
      </c>
      <c r="B1148">
        <v>2022</v>
      </c>
      <c r="C1148" t="s">
        <v>276</v>
      </c>
      <c r="D1148" t="s">
        <v>564</v>
      </c>
      <c r="E1148" t="s">
        <v>596</v>
      </c>
      <c r="F1148" t="s">
        <v>662</v>
      </c>
      <c r="G1148" t="s">
        <v>679</v>
      </c>
      <c r="H1148">
        <v>22000</v>
      </c>
      <c r="I1148">
        <v>-22000</v>
      </c>
      <c r="J1148">
        <v>2761000</v>
      </c>
      <c r="M1148" t="s">
        <v>698</v>
      </c>
      <c r="N1148" s="1">
        <v>44682</v>
      </c>
    </row>
    <row r="1149" spans="1:14" x14ac:dyDescent="0.2">
      <c r="A1149" s="1">
        <v>44682</v>
      </c>
      <c r="B1149">
        <v>2022</v>
      </c>
      <c r="C1149" t="s">
        <v>277</v>
      </c>
      <c r="D1149" t="s">
        <v>569</v>
      </c>
      <c r="E1149" t="s">
        <v>596</v>
      </c>
      <c r="F1149" t="s">
        <v>658</v>
      </c>
      <c r="G1149" t="s">
        <v>679</v>
      </c>
      <c r="H1149">
        <v>160000</v>
      </c>
      <c r="I1149">
        <v>-160000</v>
      </c>
      <c r="J1149">
        <v>2921000</v>
      </c>
      <c r="M1149" t="s">
        <v>698</v>
      </c>
      <c r="N1149" s="1">
        <v>44682</v>
      </c>
    </row>
    <row r="1150" spans="1:14" x14ac:dyDescent="0.2">
      <c r="A1150" s="1">
        <v>44682</v>
      </c>
      <c r="B1150">
        <v>2022</v>
      </c>
      <c r="C1150" t="s">
        <v>275</v>
      </c>
      <c r="D1150" t="s">
        <v>561</v>
      </c>
      <c r="E1150" t="s">
        <v>627</v>
      </c>
      <c r="F1150" t="s">
        <v>658</v>
      </c>
      <c r="G1150" t="s">
        <v>679</v>
      </c>
      <c r="H1150">
        <v>88000</v>
      </c>
      <c r="I1150">
        <v>-88000</v>
      </c>
      <c r="J1150">
        <v>3009000</v>
      </c>
      <c r="M1150" t="s">
        <v>698</v>
      </c>
      <c r="N1150" s="1">
        <v>44682</v>
      </c>
    </row>
    <row r="1151" spans="1:14" x14ac:dyDescent="0.2">
      <c r="A1151" s="1">
        <v>44682</v>
      </c>
      <c r="B1151">
        <v>2022</v>
      </c>
      <c r="C1151" t="s">
        <v>276</v>
      </c>
      <c r="D1151" t="s">
        <v>561</v>
      </c>
      <c r="E1151" t="s">
        <v>627</v>
      </c>
      <c r="F1151" t="s">
        <v>662</v>
      </c>
      <c r="G1151" t="s">
        <v>679</v>
      </c>
      <c r="H1151">
        <v>22000</v>
      </c>
      <c r="I1151">
        <v>-22000</v>
      </c>
      <c r="J1151">
        <v>3009000</v>
      </c>
      <c r="M1151" t="s">
        <v>698</v>
      </c>
      <c r="N1151" s="1">
        <v>44682</v>
      </c>
    </row>
    <row r="1152" spans="1:14" x14ac:dyDescent="0.2">
      <c r="A1152" s="1">
        <v>44682</v>
      </c>
      <c r="B1152">
        <v>2022</v>
      </c>
      <c r="C1152" t="s">
        <v>277</v>
      </c>
      <c r="D1152" t="s">
        <v>558</v>
      </c>
      <c r="E1152" t="s">
        <v>627</v>
      </c>
      <c r="F1152" t="s">
        <v>658</v>
      </c>
      <c r="G1152" t="s">
        <v>679</v>
      </c>
      <c r="H1152">
        <v>160000</v>
      </c>
      <c r="I1152">
        <v>-160000</v>
      </c>
      <c r="J1152">
        <v>3169000</v>
      </c>
      <c r="M1152" t="s">
        <v>698</v>
      </c>
      <c r="N1152" s="1">
        <v>44682</v>
      </c>
    </row>
    <row r="1153" spans="1:14" x14ac:dyDescent="0.2">
      <c r="A1153" s="1">
        <v>44682</v>
      </c>
      <c r="B1153">
        <v>2022</v>
      </c>
      <c r="C1153" t="s">
        <v>275</v>
      </c>
      <c r="D1153" t="s">
        <v>580</v>
      </c>
      <c r="E1153" t="s">
        <v>632</v>
      </c>
      <c r="F1153" t="s">
        <v>658</v>
      </c>
      <c r="G1153" t="s">
        <v>679</v>
      </c>
      <c r="H1153">
        <v>88000</v>
      </c>
      <c r="I1153">
        <v>-88000</v>
      </c>
      <c r="J1153">
        <v>3257000</v>
      </c>
      <c r="M1153" t="s">
        <v>698</v>
      </c>
      <c r="N1153" s="1">
        <v>44682</v>
      </c>
    </row>
    <row r="1154" spans="1:14" x14ac:dyDescent="0.2">
      <c r="A1154" s="1">
        <v>44682</v>
      </c>
      <c r="B1154">
        <v>2022</v>
      </c>
      <c r="C1154" t="s">
        <v>276</v>
      </c>
      <c r="D1154" t="s">
        <v>580</v>
      </c>
      <c r="E1154" t="s">
        <v>632</v>
      </c>
      <c r="F1154" t="s">
        <v>662</v>
      </c>
      <c r="G1154" t="s">
        <v>679</v>
      </c>
      <c r="H1154">
        <v>22000</v>
      </c>
      <c r="I1154">
        <v>-22000</v>
      </c>
      <c r="J1154">
        <v>3257000</v>
      </c>
      <c r="M1154" t="s">
        <v>698</v>
      </c>
      <c r="N1154" s="1">
        <v>44682</v>
      </c>
    </row>
    <row r="1155" spans="1:14" x14ac:dyDescent="0.2">
      <c r="A1155" s="1">
        <v>44682</v>
      </c>
      <c r="B1155">
        <v>2022</v>
      </c>
      <c r="C1155" t="s">
        <v>277</v>
      </c>
      <c r="D1155" t="s">
        <v>579</v>
      </c>
      <c r="E1155" t="s">
        <v>632</v>
      </c>
      <c r="F1155" t="s">
        <v>658</v>
      </c>
      <c r="G1155" t="s">
        <v>679</v>
      </c>
      <c r="H1155">
        <v>160000</v>
      </c>
      <c r="I1155">
        <v>-160000</v>
      </c>
      <c r="J1155">
        <v>3417000</v>
      </c>
      <c r="M1155" t="s">
        <v>698</v>
      </c>
      <c r="N1155" s="1">
        <v>44682</v>
      </c>
    </row>
    <row r="1156" spans="1:14" x14ac:dyDescent="0.2">
      <c r="A1156" s="1">
        <v>44682</v>
      </c>
      <c r="B1156">
        <v>2022</v>
      </c>
      <c r="C1156" t="s">
        <v>275</v>
      </c>
      <c r="D1156" t="s">
        <v>581</v>
      </c>
      <c r="E1156" t="s">
        <v>630</v>
      </c>
      <c r="F1156" t="s">
        <v>658</v>
      </c>
      <c r="G1156" t="s">
        <v>679</v>
      </c>
      <c r="H1156">
        <v>88000</v>
      </c>
      <c r="I1156">
        <v>-88000</v>
      </c>
      <c r="J1156">
        <v>3505000</v>
      </c>
      <c r="M1156" t="s">
        <v>698</v>
      </c>
      <c r="N1156" s="1">
        <v>44682</v>
      </c>
    </row>
    <row r="1157" spans="1:14" x14ac:dyDescent="0.2">
      <c r="A1157" s="1">
        <v>44682</v>
      </c>
      <c r="B1157">
        <v>2022</v>
      </c>
      <c r="C1157" t="s">
        <v>276</v>
      </c>
      <c r="D1157" t="s">
        <v>581</v>
      </c>
      <c r="E1157" t="s">
        <v>630</v>
      </c>
      <c r="F1157" t="s">
        <v>662</v>
      </c>
      <c r="G1157" t="s">
        <v>679</v>
      </c>
      <c r="H1157">
        <v>22000</v>
      </c>
      <c r="I1157">
        <v>-22000</v>
      </c>
      <c r="J1157">
        <v>3505000</v>
      </c>
      <c r="M1157" t="s">
        <v>698</v>
      </c>
      <c r="N1157" s="1">
        <v>44682</v>
      </c>
    </row>
    <row r="1158" spans="1:14" x14ac:dyDescent="0.2">
      <c r="A1158" s="1">
        <v>44682</v>
      </c>
      <c r="B1158">
        <v>2022</v>
      </c>
      <c r="C1158" t="s">
        <v>277</v>
      </c>
      <c r="D1158" t="s">
        <v>576</v>
      </c>
      <c r="E1158" t="s">
        <v>630</v>
      </c>
      <c r="F1158" t="s">
        <v>658</v>
      </c>
      <c r="G1158" t="s">
        <v>679</v>
      </c>
      <c r="H1158">
        <v>160000</v>
      </c>
      <c r="I1158">
        <v>-160000</v>
      </c>
      <c r="J1158">
        <v>3665000</v>
      </c>
      <c r="M1158" t="s">
        <v>698</v>
      </c>
      <c r="N1158" s="1">
        <v>44682</v>
      </c>
    </row>
    <row r="1159" spans="1:14" x14ac:dyDescent="0.2">
      <c r="A1159" s="1">
        <v>44682</v>
      </c>
      <c r="B1159">
        <v>2022</v>
      </c>
      <c r="C1159" t="s">
        <v>277</v>
      </c>
      <c r="D1159" t="s">
        <v>567</v>
      </c>
      <c r="E1159" t="s">
        <v>620</v>
      </c>
      <c r="F1159" t="s">
        <v>658</v>
      </c>
      <c r="G1159" t="s">
        <v>679</v>
      </c>
      <c r="H1159">
        <v>160000</v>
      </c>
      <c r="I1159">
        <v>-160000</v>
      </c>
      <c r="J1159">
        <v>3825000</v>
      </c>
      <c r="M1159" t="s">
        <v>698</v>
      </c>
      <c r="N1159" s="1">
        <v>44682</v>
      </c>
    </row>
    <row r="1160" spans="1:14" x14ac:dyDescent="0.2">
      <c r="A1160" s="1">
        <v>44682</v>
      </c>
      <c r="B1160">
        <v>2022</v>
      </c>
      <c r="C1160" t="s">
        <v>275</v>
      </c>
      <c r="D1160" t="s">
        <v>586</v>
      </c>
      <c r="E1160" t="s">
        <v>628</v>
      </c>
      <c r="F1160" t="s">
        <v>658</v>
      </c>
      <c r="G1160" t="s">
        <v>679</v>
      </c>
      <c r="H1160">
        <v>88000</v>
      </c>
      <c r="I1160">
        <v>-88000</v>
      </c>
      <c r="J1160">
        <v>3913000</v>
      </c>
      <c r="M1160" t="s">
        <v>698</v>
      </c>
      <c r="N1160" s="1">
        <v>44682</v>
      </c>
    </row>
    <row r="1161" spans="1:14" x14ac:dyDescent="0.2">
      <c r="A1161" s="1">
        <v>44682</v>
      </c>
      <c r="B1161">
        <v>2022</v>
      </c>
      <c r="C1161" t="s">
        <v>276</v>
      </c>
      <c r="D1161" t="s">
        <v>586</v>
      </c>
      <c r="E1161" t="s">
        <v>628</v>
      </c>
      <c r="F1161" t="s">
        <v>662</v>
      </c>
      <c r="G1161" t="s">
        <v>679</v>
      </c>
      <c r="H1161">
        <v>22000</v>
      </c>
      <c r="I1161">
        <v>-22000</v>
      </c>
      <c r="J1161">
        <v>3913000</v>
      </c>
      <c r="M1161" t="s">
        <v>698</v>
      </c>
      <c r="N1161" s="1">
        <v>44682</v>
      </c>
    </row>
    <row r="1162" spans="1:14" x14ac:dyDescent="0.2">
      <c r="A1162" s="1">
        <v>44682</v>
      </c>
      <c r="B1162">
        <v>2022</v>
      </c>
      <c r="C1162" t="s">
        <v>277</v>
      </c>
      <c r="D1162" t="s">
        <v>573</v>
      </c>
      <c r="E1162" t="s">
        <v>628</v>
      </c>
      <c r="F1162" t="s">
        <v>658</v>
      </c>
      <c r="G1162" t="s">
        <v>679</v>
      </c>
      <c r="H1162">
        <v>160000</v>
      </c>
      <c r="I1162">
        <v>-160000</v>
      </c>
      <c r="J1162">
        <v>4073000</v>
      </c>
      <c r="M1162" t="s">
        <v>698</v>
      </c>
      <c r="N1162" s="1">
        <v>44682</v>
      </c>
    </row>
    <row r="1163" spans="1:14" x14ac:dyDescent="0.2">
      <c r="A1163" s="1">
        <v>44682</v>
      </c>
      <c r="B1163">
        <v>2022</v>
      </c>
      <c r="C1163" t="s">
        <v>278</v>
      </c>
      <c r="D1163" t="s">
        <v>568</v>
      </c>
      <c r="E1163" t="s">
        <v>624</v>
      </c>
      <c r="F1163" t="s">
        <v>658</v>
      </c>
      <c r="G1163" t="s">
        <v>679</v>
      </c>
      <c r="H1163">
        <v>110000</v>
      </c>
      <c r="I1163">
        <v>-110000</v>
      </c>
      <c r="J1163">
        <v>4183000</v>
      </c>
      <c r="M1163" t="s">
        <v>698</v>
      </c>
      <c r="N1163" s="1">
        <v>44682</v>
      </c>
    </row>
    <row r="1164" spans="1:14" x14ac:dyDescent="0.2">
      <c r="A1164" s="1">
        <v>44682</v>
      </c>
      <c r="B1164">
        <v>2022</v>
      </c>
      <c r="C1164" t="s">
        <v>278</v>
      </c>
      <c r="D1164" t="s">
        <v>590</v>
      </c>
      <c r="E1164" t="s">
        <v>638</v>
      </c>
      <c r="F1164" t="s">
        <v>658</v>
      </c>
      <c r="G1164" t="s">
        <v>679</v>
      </c>
      <c r="H1164">
        <v>110000</v>
      </c>
      <c r="I1164">
        <v>-110000</v>
      </c>
      <c r="J1164">
        <v>4293000</v>
      </c>
      <c r="M1164" t="s">
        <v>698</v>
      </c>
      <c r="N1164" s="1">
        <v>44682</v>
      </c>
    </row>
    <row r="1165" spans="1:14" x14ac:dyDescent="0.2">
      <c r="A1165" s="1">
        <v>44682</v>
      </c>
      <c r="B1165">
        <v>2022</v>
      </c>
      <c r="C1165" t="s">
        <v>278</v>
      </c>
      <c r="D1165" t="s">
        <v>591</v>
      </c>
      <c r="E1165" t="s">
        <v>639</v>
      </c>
      <c r="F1165" t="s">
        <v>658</v>
      </c>
      <c r="G1165" t="s">
        <v>679</v>
      </c>
      <c r="H1165">
        <v>110000</v>
      </c>
      <c r="I1165">
        <v>-110000</v>
      </c>
      <c r="J1165">
        <v>4403000</v>
      </c>
      <c r="M1165" t="s">
        <v>698</v>
      </c>
      <c r="N1165" s="1">
        <v>44682</v>
      </c>
    </row>
    <row r="1166" spans="1:14" x14ac:dyDescent="0.2">
      <c r="A1166" s="1">
        <v>44682</v>
      </c>
      <c r="B1166">
        <v>2022</v>
      </c>
      <c r="C1166" t="s">
        <v>277</v>
      </c>
      <c r="D1166" t="s">
        <v>571</v>
      </c>
      <c r="E1166" t="s">
        <v>625</v>
      </c>
      <c r="F1166" t="s">
        <v>658</v>
      </c>
      <c r="G1166" t="s">
        <v>679</v>
      </c>
      <c r="H1166">
        <v>160000</v>
      </c>
      <c r="I1166">
        <v>-160000</v>
      </c>
      <c r="J1166">
        <v>4563000</v>
      </c>
      <c r="M1166" t="s">
        <v>698</v>
      </c>
      <c r="N1166" s="1">
        <v>44682</v>
      </c>
    </row>
    <row r="1167" spans="1:14" x14ac:dyDescent="0.2">
      <c r="A1167" s="1">
        <v>44682</v>
      </c>
      <c r="B1167">
        <v>2022</v>
      </c>
      <c r="C1167" t="s">
        <v>275</v>
      </c>
      <c r="D1167" t="s">
        <v>559</v>
      </c>
      <c r="E1167" t="s">
        <v>615</v>
      </c>
      <c r="F1167" t="s">
        <v>658</v>
      </c>
      <c r="G1167" t="s">
        <v>679</v>
      </c>
      <c r="H1167">
        <v>88000</v>
      </c>
      <c r="I1167">
        <v>-88000</v>
      </c>
      <c r="J1167">
        <v>4651000</v>
      </c>
      <c r="M1167" t="s">
        <v>698</v>
      </c>
      <c r="N1167" s="1">
        <v>44682</v>
      </c>
    </row>
    <row r="1168" spans="1:14" x14ac:dyDescent="0.2">
      <c r="A1168" s="1">
        <v>44682</v>
      </c>
      <c r="B1168">
        <v>2022</v>
      </c>
      <c r="C1168" t="s">
        <v>276</v>
      </c>
      <c r="D1168" t="s">
        <v>559</v>
      </c>
      <c r="E1168" t="s">
        <v>615</v>
      </c>
      <c r="F1168" t="s">
        <v>662</v>
      </c>
      <c r="G1168" t="s">
        <v>679</v>
      </c>
      <c r="H1168">
        <v>22000</v>
      </c>
      <c r="I1168">
        <v>-22000</v>
      </c>
      <c r="J1168">
        <v>4651000</v>
      </c>
      <c r="M1168" t="s">
        <v>698</v>
      </c>
      <c r="N1168" s="1">
        <v>44682</v>
      </c>
    </row>
    <row r="1169" spans="1:14" x14ac:dyDescent="0.2">
      <c r="A1169" s="1">
        <v>44682</v>
      </c>
      <c r="B1169">
        <v>2022</v>
      </c>
      <c r="C1169" t="s">
        <v>277</v>
      </c>
      <c r="D1169" t="s">
        <v>551</v>
      </c>
      <c r="E1169" t="s">
        <v>615</v>
      </c>
      <c r="F1169" t="s">
        <v>658</v>
      </c>
      <c r="G1169" t="s">
        <v>679</v>
      </c>
      <c r="H1169">
        <v>160000</v>
      </c>
      <c r="I1169">
        <v>-160000</v>
      </c>
      <c r="J1169">
        <v>4811000</v>
      </c>
      <c r="M1169" t="s">
        <v>698</v>
      </c>
      <c r="N1169" s="1">
        <v>44682</v>
      </c>
    </row>
    <row r="1170" spans="1:14" x14ac:dyDescent="0.2">
      <c r="A1170" s="1">
        <v>44682</v>
      </c>
      <c r="B1170">
        <v>2022</v>
      </c>
      <c r="C1170" t="s">
        <v>277</v>
      </c>
      <c r="D1170" t="s">
        <v>588</v>
      </c>
      <c r="E1170" t="s">
        <v>637</v>
      </c>
      <c r="F1170" t="s">
        <v>658</v>
      </c>
      <c r="G1170" t="s">
        <v>679</v>
      </c>
      <c r="H1170">
        <v>160000</v>
      </c>
      <c r="I1170">
        <v>-160000</v>
      </c>
      <c r="J1170">
        <v>4971000</v>
      </c>
      <c r="M1170" t="s">
        <v>698</v>
      </c>
      <c r="N1170" s="1">
        <v>44682</v>
      </c>
    </row>
    <row r="1171" spans="1:14" x14ac:dyDescent="0.2">
      <c r="A1171" s="1">
        <v>44682</v>
      </c>
      <c r="B1171">
        <v>2022</v>
      </c>
      <c r="C1171" t="s">
        <v>277</v>
      </c>
      <c r="D1171" t="s">
        <v>566</v>
      </c>
      <c r="E1171" t="s">
        <v>623</v>
      </c>
      <c r="F1171" t="s">
        <v>658</v>
      </c>
      <c r="G1171" t="s">
        <v>679</v>
      </c>
      <c r="H1171">
        <v>160000</v>
      </c>
      <c r="I1171">
        <v>-160000</v>
      </c>
      <c r="J1171">
        <v>5131000</v>
      </c>
      <c r="M1171" t="s">
        <v>698</v>
      </c>
      <c r="N1171" s="1">
        <v>44682</v>
      </c>
    </row>
    <row r="1172" spans="1:14" x14ac:dyDescent="0.2">
      <c r="A1172" s="1">
        <v>44682</v>
      </c>
      <c r="B1172">
        <v>2022</v>
      </c>
      <c r="C1172" t="s">
        <v>279</v>
      </c>
      <c r="D1172" t="s">
        <v>564</v>
      </c>
      <c r="E1172" t="s">
        <v>596</v>
      </c>
      <c r="F1172" t="s">
        <v>658</v>
      </c>
      <c r="G1172" t="s">
        <v>688</v>
      </c>
      <c r="H1172">
        <v>25000</v>
      </c>
      <c r="I1172">
        <v>-25000</v>
      </c>
      <c r="J1172">
        <v>5156000</v>
      </c>
      <c r="M1172" t="s">
        <v>698</v>
      </c>
      <c r="N1172" s="1">
        <v>44682</v>
      </c>
    </row>
    <row r="1173" spans="1:14" x14ac:dyDescent="0.2">
      <c r="A1173" s="1">
        <v>44682</v>
      </c>
      <c r="B1173">
        <v>2022</v>
      </c>
      <c r="C1173" t="s">
        <v>279</v>
      </c>
      <c r="D1173" t="s">
        <v>569</v>
      </c>
      <c r="E1173" t="s">
        <v>596</v>
      </c>
      <c r="F1173" t="s">
        <v>658</v>
      </c>
      <c r="G1173" t="s">
        <v>688</v>
      </c>
      <c r="H1173">
        <v>25000</v>
      </c>
      <c r="I1173">
        <v>-25000</v>
      </c>
      <c r="J1173">
        <v>5181000</v>
      </c>
      <c r="M1173" t="s">
        <v>698</v>
      </c>
      <c r="N1173" s="1">
        <v>44682</v>
      </c>
    </row>
    <row r="1174" spans="1:14" x14ac:dyDescent="0.2">
      <c r="A1174" s="1">
        <v>44682</v>
      </c>
      <c r="B1174">
        <v>2022</v>
      </c>
      <c r="C1174" t="s">
        <v>279</v>
      </c>
      <c r="D1174" t="s">
        <v>558</v>
      </c>
      <c r="E1174" t="s">
        <v>627</v>
      </c>
      <c r="F1174" t="s">
        <v>658</v>
      </c>
      <c r="G1174" t="s">
        <v>688</v>
      </c>
      <c r="H1174">
        <v>25000</v>
      </c>
      <c r="I1174">
        <v>-25000</v>
      </c>
      <c r="J1174">
        <v>5206000</v>
      </c>
      <c r="M1174" t="s">
        <v>698</v>
      </c>
      <c r="N1174" s="1">
        <v>44682</v>
      </c>
    </row>
    <row r="1175" spans="1:14" x14ac:dyDescent="0.2">
      <c r="A1175" s="1">
        <v>44682</v>
      </c>
      <c r="B1175">
        <v>2022</v>
      </c>
      <c r="C1175" t="s">
        <v>279</v>
      </c>
      <c r="D1175" t="s">
        <v>561</v>
      </c>
      <c r="E1175" t="s">
        <v>627</v>
      </c>
      <c r="F1175" t="s">
        <v>658</v>
      </c>
      <c r="G1175" t="s">
        <v>688</v>
      </c>
      <c r="H1175">
        <v>25000</v>
      </c>
      <c r="I1175">
        <v>-25000</v>
      </c>
      <c r="J1175">
        <v>5231000</v>
      </c>
      <c r="M1175" t="s">
        <v>698</v>
      </c>
      <c r="N1175" s="1">
        <v>44682</v>
      </c>
    </row>
    <row r="1176" spans="1:14" x14ac:dyDescent="0.2">
      <c r="A1176" s="1">
        <v>44682</v>
      </c>
      <c r="B1176">
        <v>2022</v>
      </c>
      <c r="C1176" t="s">
        <v>279</v>
      </c>
      <c r="D1176" t="s">
        <v>580</v>
      </c>
      <c r="E1176" t="s">
        <v>632</v>
      </c>
      <c r="F1176" t="s">
        <v>658</v>
      </c>
      <c r="G1176" t="s">
        <v>688</v>
      </c>
      <c r="H1176">
        <v>25000</v>
      </c>
      <c r="I1176">
        <v>-25000</v>
      </c>
      <c r="J1176">
        <v>5256000</v>
      </c>
      <c r="M1176" t="s">
        <v>698</v>
      </c>
      <c r="N1176" s="1">
        <v>44682</v>
      </c>
    </row>
    <row r="1177" spans="1:14" x14ac:dyDescent="0.2">
      <c r="A1177" s="1">
        <v>44682</v>
      </c>
      <c r="B1177">
        <v>2022</v>
      </c>
      <c r="C1177" t="s">
        <v>279</v>
      </c>
      <c r="D1177" t="s">
        <v>581</v>
      </c>
      <c r="E1177" t="s">
        <v>630</v>
      </c>
      <c r="F1177" t="s">
        <v>658</v>
      </c>
      <c r="G1177" t="s">
        <v>688</v>
      </c>
      <c r="H1177">
        <v>25000</v>
      </c>
      <c r="I1177">
        <v>-25000</v>
      </c>
      <c r="J1177">
        <v>5281000</v>
      </c>
      <c r="M1177" t="s">
        <v>698</v>
      </c>
      <c r="N1177" s="1">
        <v>44682</v>
      </c>
    </row>
    <row r="1178" spans="1:14" x14ac:dyDescent="0.2">
      <c r="A1178" s="1">
        <v>44682</v>
      </c>
      <c r="B1178">
        <v>2022</v>
      </c>
      <c r="C1178" t="s">
        <v>279</v>
      </c>
      <c r="D1178" t="s">
        <v>576</v>
      </c>
      <c r="E1178" t="s">
        <v>630</v>
      </c>
      <c r="F1178" t="s">
        <v>658</v>
      </c>
      <c r="G1178" t="s">
        <v>688</v>
      </c>
      <c r="H1178">
        <v>25000</v>
      </c>
      <c r="I1178">
        <v>-25000</v>
      </c>
      <c r="J1178">
        <v>5306000</v>
      </c>
      <c r="M1178" t="s">
        <v>698</v>
      </c>
      <c r="N1178" s="1">
        <v>44682</v>
      </c>
    </row>
    <row r="1179" spans="1:14" x14ac:dyDescent="0.2">
      <c r="A1179" s="1">
        <v>44682</v>
      </c>
      <c r="B1179">
        <v>2022</v>
      </c>
      <c r="C1179" t="s">
        <v>279</v>
      </c>
      <c r="D1179" t="s">
        <v>567</v>
      </c>
      <c r="E1179" t="s">
        <v>620</v>
      </c>
      <c r="F1179" t="s">
        <v>658</v>
      </c>
      <c r="G1179" t="s">
        <v>688</v>
      </c>
      <c r="H1179">
        <v>25000</v>
      </c>
      <c r="I1179">
        <v>-25000</v>
      </c>
      <c r="J1179">
        <v>5331000</v>
      </c>
      <c r="M1179" t="s">
        <v>698</v>
      </c>
      <c r="N1179" s="1">
        <v>44682</v>
      </c>
    </row>
    <row r="1180" spans="1:14" x14ac:dyDescent="0.2">
      <c r="A1180" s="1">
        <v>44682</v>
      </c>
      <c r="B1180">
        <v>2022</v>
      </c>
      <c r="C1180" t="s">
        <v>279</v>
      </c>
      <c r="D1180" t="s">
        <v>586</v>
      </c>
      <c r="E1180" t="s">
        <v>628</v>
      </c>
      <c r="F1180" t="s">
        <v>658</v>
      </c>
      <c r="G1180" t="s">
        <v>688</v>
      </c>
      <c r="H1180">
        <v>25000</v>
      </c>
      <c r="I1180">
        <v>-25000</v>
      </c>
      <c r="J1180">
        <v>5356000</v>
      </c>
      <c r="M1180" t="s">
        <v>698</v>
      </c>
      <c r="N1180" s="1">
        <v>44682</v>
      </c>
    </row>
    <row r="1181" spans="1:14" x14ac:dyDescent="0.2">
      <c r="A1181" s="1">
        <v>44682</v>
      </c>
      <c r="B1181">
        <v>2022</v>
      </c>
      <c r="C1181" t="s">
        <v>279</v>
      </c>
      <c r="D1181" t="s">
        <v>573</v>
      </c>
      <c r="E1181" t="s">
        <v>628</v>
      </c>
      <c r="F1181" t="s">
        <v>658</v>
      </c>
      <c r="G1181" t="s">
        <v>688</v>
      </c>
      <c r="H1181">
        <v>25000</v>
      </c>
      <c r="I1181">
        <v>-25000</v>
      </c>
      <c r="J1181">
        <v>5381000</v>
      </c>
      <c r="M1181" t="s">
        <v>698</v>
      </c>
      <c r="N1181" s="1">
        <v>44682</v>
      </c>
    </row>
    <row r="1182" spans="1:14" x14ac:dyDescent="0.2">
      <c r="A1182" s="1">
        <v>44682</v>
      </c>
      <c r="B1182">
        <v>2022</v>
      </c>
      <c r="C1182" t="s">
        <v>279</v>
      </c>
      <c r="D1182" t="s">
        <v>568</v>
      </c>
      <c r="E1182" t="s">
        <v>624</v>
      </c>
      <c r="F1182" t="s">
        <v>658</v>
      </c>
      <c r="G1182" t="s">
        <v>688</v>
      </c>
      <c r="H1182">
        <v>25000</v>
      </c>
      <c r="I1182">
        <v>-25000</v>
      </c>
      <c r="J1182">
        <v>5406000</v>
      </c>
      <c r="M1182" t="s">
        <v>698</v>
      </c>
      <c r="N1182" s="1">
        <v>44682</v>
      </c>
    </row>
    <row r="1183" spans="1:14" x14ac:dyDescent="0.2">
      <c r="A1183" s="1">
        <v>44682</v>
      </c>
      <c r="B1183">
        <v>2022</v>
      </c>
      <c r="C1183" t="s">
        <v>279</v>
      </c>
      <c r="D1183" t="s">
        <v>590</v>
      </c>
      <c r="E1183" t="s">
        <v>638</v>
      </c>
      <c r="F1183" t="s">
        <v>658</v>
      </c>
      <c r="G1183" t="s">
        <v>688</v>
      </c>
      <c r="H1183">
        <v>25000</v>
      </c>
      <c r="I1183">
        <v>-25000</v>
      </c>
      <c r="J1183">
        <v>5431000</v>
      </c>
      <c r="M1183" t="s">
        <v>698</v>
      </c>
      <c r="N1183" s="1">
        <v>44682</v>
      </c>
    </row>
    <row r="1184" spans="1:14" x14ac:dyDescent="0.2">
      <c r="A1184" s="1">
        <v>44682</v>
      </c>
      <c r="B1184">
        <v>2022</v>
      </c>
      <c r="C1184" t="s">
        <v>279</v>
      </c>
      <c r="D1184" t="s">
        <v>591</v>
      </c>
      <c r="E1184" t="s">
        <v>639</v>
      </c>
      <c r="F1184" t="s">
        <v>658</v>
      </c>
      <c r="G1184" t="s">
        <v>688</v>
      </c>
      <c r="H1184">
        <v>25000</v>
      </c>
      <c r="I1184">
        <v>-25000</v>
      </c>
      <c r="J1184">
        <v>5456000</v>
      </c>
      <c r="M1184" t="s">
        <v>698</v>
      </c>
      <c r="N1184" s="1">
        <v>44682</v>
      </c>
    </row>
    <row r="1185" spans="1:14" x14ac:dyDescent="0.2">
      <c r="A1185" s="1">
        <v>44682</v>
      </c>
      <c r="B1185">
        <v>2022</v>
      </c>
      <c r="C1185" t="s">
        <v>279</v>
      </c>
      <c r="D1185" t="s">
        <v>571</v>
      </c>
      <c r="E1185" t="s">
        <v>625</v>
      </c>
      <c r="F1185" t="s">
        <v>658</v>
      </c>
      <c r="G1185" t="s">
        <v>688</v>
      </c>
      <c r="H1185">
        <v>25000</v>
      </c>
      <c r="I1185">
        <v>-25000</v>
      </c>
      <c r="J1185">
        <v>5481000</v>
      </c>
      <c r="M1185" t="s">
        <v>698</v>
      </c>
      <c r="N1185" s="1">
        <v>44682</v>
      </c>
    </row>
    <row r="1186" spans="1:14" x14ac:dyDescent="0.2">
      <c r="A1186" s="1">
        <v>44682</v>
      </c>
      <c r="B1186">
        <v>2022</v>
      </c>
      <c r="C1186" t="s">
        <v>279</v>
      </c>
      <c r="D1186" t="s">
        <v>559</v>
      </c>
      <c r="E1186" t="s">
        <v>615</v>
      </c>
      <c r="F1186" t="s">
        <v>658</v>
      </c>
      <c r="G1186" t="s">
        <v>688</v>
      </c>
      <c r="H1186">
        <v>25000</v>
      </c>
      <c r="I1186">
        <v>-25000</v>
      </c>
      <c r="J1186">
        <v>5506000</v>
      </c>
      <c r="M1186" t="s">
        <v>698</v>
      </c>
      <c r="N1186" s="1">
        <v>44682</v>
      </c>
    </row>
    <row r="1187" spans="1:14" x14ac:dyDescent="0.2">
      <c r="A1187" s="1">
        <v>44682</v>
      </c>
      <c r="B1187">
        <v>2022</v>
      </c>
      <c r="C1187" t="s">
        <v>279</v>
      </c>
      <c r="D1187" t="s">
        <v>551</v>
      </c>
      <c r="E1187" t="s">
        <v>615</v>
      </c>
      <c r="F1187" t="s">
        <v>658</v>
      </c>
      <c r="G1187" t="s">
        <v>688</v>
      </c>
      <c r="H1187">
        <v>25000</v>
      </c>
      <c r="I1187">
        <v>-25000</v>
      </c>
      <c r="J1187">
        <v>5531000</v>
      </c>
      <c r="M1187" t="s">
        <v>698</v>
      </c>
      <c r="N1187" s="1">
        <v>44682</v>
      </c>
    </row>
    <row r="1188" spans="1:14" x14ac:dyDescent="0.2">
      <c r="A1188" s="1">
        <v>44682</v>
      </c>
      <c r="B1188">
        <v>2022</v>
      </c>
      <c r="C1188" t="s">
        <v>279</v>
      </c>
      <c r="D1188" t="s">
        <v>566</v>
      </c>
      <c r="E1188" t="s">
        <v>623</v>
      </c>
      <c r="F1188" t="s">
        <v>658</v>
      </c>
      <c r="G1188" t="s">
        <v>688</v>
      </c>
      <c r="H1188">
        <v>25000</v>
      </c>
      <c r="I1188">
        <v>-25000</v>
      </c>
      <c r="J1188">
        <v>5556000</v>
      </c>
      <c r="M1188" t="s">
        <v>698</v>
      </c>
      <c r="N1188" s="1">
        <v>44682</v>
      </c>
    </row>
    <row r="1189" spans="1:14" x14ac:dyDescent="0.2">
      <c r="A1189" s="1">
        <v>44682</v>
      </c>
      <c r="B1189">
        <v>2022</v>
      </c>
      <c r="C1189" t="s">
        <v>279</v>
      </c>
      <c r="D1189" t="s">
        <v>549</v>
      </c>
      <c r="E1189" t="s">
        <v>613</v>
      </c>
      <c r="F1189" t="s">
        <v>658</v>
      </c>
      <c r="G1189" t="s">
        <v>688</v>
      </c>
      <c r="H1189">
        <v>25000</v>
      </c>
      <c r="I1189">
        <v>-25000</v>
      </c>
      <c r="J1189">
        <v>5581000</v>
      </c>
      <c r="M1189" t="s">
        <v>698</v>
      </c>
      <c r="N1189" s="1">
        <v>44682</v>
      </c>
    </row>
    <row r="1190" spans="1:14" x14ac:dyDescent="0.2">
      <c r="A1190" s="1">
        <v>44682</v>
      </c>
      <c r="B1190">
        <v>2022</v>
      </c>
      <c r="C1190" t="s">
        <v>279</v>
      </c>
      <c r="D1190" t="s">
        <v>552</v>
      </c>
      <c r="E1190" t="s">
        <v>616</v>
      </c>
      <c r="F1190" t="s">
        <v>658</v>
      </c>
      <c r="G1190" t="s">
        <v>688</v>
      </c>
      <c r="H1190">
        <v>25000</v>
      </c>
      <c r="I1190">
        <v>-25000</v>
      </c>
      <c r="J1190">
        <v>5606000</v>
      </c>
      <c r="M1190" t="s">
        <v>698</v>
      </c>
      <c r="N1190" s="1">
        <v>44682</v>
      </c>
    </row>
    <row r="1191" spans="1:14" x14ac:dyDescent="0.2">
      <c r="A1191" s="1">
        <v>44682</v>
      </c>
      <c r="B1191">
        <v>2022</v>
      </c>
      <c r="C1191" t="s">
        <v>279</v>
      </c>
      <c r="D1191" t="s">
        <v>575</v>
      </c>
      <c r="E1191" t="s">
        <v>616</v>
      </c>
      <c r="F1191" t="s">
        <v>658</v>
      </c>
      <c r="G1191" t="s">
        <v>688</v>
      </c>
      <c r="H1191">
        <v>25000</v>
      </c>
      <c r="I1191">
        <v>-25000</v>
      </c>
      <c r="J1191">
        <v>5631000</v>
      </c>
      <c r="M1191" t="s">
        <v>698</v>
      </c>
      <c r="N1191" s="1">
        <v>44682</v>
      </c>
    </row>
    <row r="1192" spans="1:14" x14ac:dyDescent="0.2">
      <c r="A1192" s="1">
        <v>44682</v>
      </c>
      <c r="B1192">
        <v>2022</v>
      </c>
      <c r="C1192" t="s">
        <v>280</v>
      </c>
      <c r="E1192" t="s">
        <v>611</v>
      </c>
      <c r="F1192" t="s">
        <v>658</v>
      </c>
      <c r="G1192" t="s">
        <v>681</v>
      </c>
      <c r="H1192">
        <v>-300000</v>
      </c>
      <c r="I1192">
        <v>300000</v>
      </c>
      <c r="J1192">
        <v>5331000</v>
      </c>
      <c r="M1192" t="s">
        <v>698</v>
      </c>
      <c r="N1192" s="1">
        <v>44682</v>
      </c>
    </row>
    <row r="1193" spans="1:14" x14ac:dyDescent="0.2">
      <c r="A1193" s="1">
        <v>44682</v>
      </c>
      <c r="B1193">
        <v>2022</v>
      </c>
      <c r="C1193" t="s">
        <v>235</v>
      </c>
      <c r="E1193" t="s">
        <v>611</v>
      </c>
      <c r="F1193" t="s">
        <v>658</v>
      </c>
      <c r="G1193" t="s">
        <v>660</v>
      </c>
      <c r="H1193">
        <v>-100000</v>
      </c>
      <c r="I1193">
        <v>100000</v>
      </c>
      <c r="J1193">
        <v>5231000</v>
      </c>
      <c r="M1193" t="s">
        <v>698</v>
      </c>
      <c r="N1193" s="1">
        <v>44682</v>
      </c>
    </row>
    <row r="1194" spans="1:14" x14ac:dyDescent="0.2">
      <c r="A1194" s="1">
        <v>44711</v>
      </c>
      <c r="B1194">
        <v>2022</v>
      </c>
      <c r="C1194" t="s">
        <v>281</v>
      </c>
      <c r="D1194" t="s">
        <v>570</v>
      </c>
      <c r="E1194" t="s">
        <v>570</v>
      </c>
      <c r="F1194" t="s">
        <v>658</v>
      </c>
      <c r="G1194" t="s">
        <v>683</v>
      </c>
      <c r="H1194">
        <v>-650000</v>
      </c>
      <c r="I1194">
        <v>650000</v>
      </c>
      <c r="J1194">
        <v>4581000</v>
      </c>
      <c r="M1194" t="s">
        <v>698</v>
      </c>
      <c r="N1194" s="1">
        <v>44711</v>
      </c>
    </row>
    <row r="1195" spans="1:14" x14ac:dyDescent="0.2">
      <c r="A1195" s="1">
        <v>44711</v>
      </c>
      <c r="B1195">
        <v>2022</v>
      </c>
      <c r="C1195" t="s">
        <v>281</v>
      </c>
      <c r="D1195" t="s">
        <v>578</v>
      </c>
      <c r="E1195" t="s">
        <v>578</v>
      </c>
      <c r="F1195" t="s">
        <v>658</v>
      </c>
      <c r="G1195" t="s">
        <v>683</v>
      </c>
      <c r="H1195">
        <v>-550000</v>
      </c>
      <c r="I1195">
        <v>550000</v>
      </c>
      <c r="J1195">
        <v>4031000</v>
      </c>
      <c r="M1195" t="s">
        <v>698</v>
      </c>
      <c r="N1195" s="1">
        <v>44711</v>
      </c>
    </row>
    <row r="1196" spans="1:14" x14ac:dyDescent="0.2">
      <c r="A1196" s="1">
        <v>44711</v>
      </c>
      <c r="B1196">
        <v>2022</v>
      </c>
      <c r="C1196" t="s">
        <v>281</v>
      </c>
      <c r="D1196" t="s">
        <v>589</v>
      </c>
      <c r="E1196" t="s">
        <v>589</v>
      </c>
      <c r="F1196" t="s">
        <v>658</v>
      </c>
      <c r="G1196" t="s">
        <v>683</v>
      </c>
      <c r="H1196">
        <v>-300000</v>
      </c>
      <c r="I1196">
        <v>300000</v>
      </c>
      <c r="J1196">
        <v>3731000</v>
      </c>
      <c r="M1196" t="s">
        <v>698</v>
      </c>
      <c r="N1196" s="1">
        <v>44711</v>
      </c>
    </row>
    <row r="1197" spans="1:14" x14ac:dyDescent="0.2">
      <c r="A1197" s="1">
        <v>44711</v>
      </c>
      <c r="B1197">
        <v>2022</v>
      </c>
      <c r="C1197" t="s">
        <v>282</v>
      </c>
      <c r="E1197" t="s">
        <v>611</v>
      </c>
      <c r="F1197" t="s">
        <v>658</v>
      </c>
      <c r="G1197" t="s">
        <v>691</v>
      </c>
      <c r="H1197">
        <v>-160000</v>
      </c>
      <c r="I1197">
        <v>160000</v>
      </c>
      <c r="J1197">
        <v>3571000</v>
      </c>
      <c r="M1197" t="s">
        <v>698</v>
      </c>
      <c r="N1197" s="1">
        <v>44711</v>
      </c>
    </row>
    <row r="1198" spans="1:14" x14ac:dyDescent="0.2">
      <c r="A1198" s="1">
        <v>44711</v>
      </c>
      <c r="B1198">
        <v>2022</v>
      </c>
      <c r="C1198" t="s">
        <v>283</v>
      </c>
      <c r="E1198" t="s">
        <v>611</v>
      </c>
      <c r="F1198" t="s">
        <v>658</v>
      </c>
      <c r="G1198" t="s">
        <v>691</v>
      </c>
      <c r="H1198">
        <v>-400000</v>
      </c>
      <c r="I1198">
        <v>400000</v>
      </c>
      <c r="J1198">
        <v>3171000</v>
      </c>
      <c r="M1198" t="s">
        <v>698</v>
      </c>
      <c r="N1198" s="1">
        <v>44711</v>
      </c>
    </row>
    <row r="1199" spans="1:14" x14ac:dyDescent="0.2">
      <c r="A1199" s="1">
        <v>44711</v>
      </c>
      <c r="B1199">
        <v>2022</v>
      </c>
      <c r="C1199" t="s">
        <v>284</v>
      </c>
      <c r="D1199" t="s">
        <v>549</v>
      </c>
      <c r="E1199" t="s">
        <v>613</v>
      </c>
      <c r="F1199" t="s">
        <v>658</v>
      </c>
      <c r="G1199" t="s">
        <v>379</v>
      </c>
      <c r="H1199">
        <v>120000</v>
      </c>
      <c r="I1199">
        <v>-120000</v>
      </c>
      <c r="J1199">
        <v>3291000</v>
      </c>
      <c r="M1199" t="s">
        <v>698</v>
      </c>
      <c r="N1199" s="1">
        <v>44711</v>
      </c>
    </row>
    <row r="1200" spans="1:14" x14ac:dyDescent="0.2">
      <c r="A1200" s="1">
        <v>44711</v>
      </c>
      <c r="B1200">
        <v>2022</v>
      </c>
      <c r="C1200" t="s">
        <v>284</v>
      </c>
      <c r="D1200" t="s">
        <v>550</v>
      </c>
      <c r="E1200" t="s">
        <v>614</v>
      </c>
      <c r="F1200" t="s">
        <v>658</v>
      </c>
      <c r="G1200" t="s">
        <v>379</v>
      </c>
      <c r="H1200">
        <v>120000</v>
      </c>
      <c r="I1200">
        <v>-120000</v>
      </c>
      <c r="J1200">
        <v>3411000</v>
      </c>
      <c r="M1200" t="s">
        <v>698</v>
      </c>
      <c r="N1200" s="1">
        <v>44711</v>
      </c>
    </row>
    <row r="1201" spans="1:14" x14ac:dyDescent="0.2">
      <c r="A1201" s="1">
        <v>44711</v>
      </c>
      <c r="B1201">
        <v>2022</v>
      </c>
      <c r="C1201" t="s">
        <v>284</v>
      </c>
      <c r="D1201" t="s">
        <v>562</v>
      </c>
      <c r="E1201" t="s">
        <v>614</v>
      </c>
      <c r="F1201" t="s">
        <v>658</v>
      </c>
      <c r="G1201" t="s">
        <v>379</v>
      </c>
      <c r="H1201">
        <v>120000</v>
      </c>
      <c r="I1201">
        <v>-120000</v>
      </c>
      <c r="J1201">
        <v>3531000</v>
      </c>
      <c r="M1201" t="s">
        <v>698</v>
      </c>
      <c r="N1201" s="1">
        <v>44711</v>
      </c>
    </row>
    <row r="1202" spans="1:14" x14ac:dyDescent="0.2">
      <c r="A1202" s="1">
        <v>44711</v>
      </c>
      <c r="B1202">
        <v>2022</v>
      </c>
      <c r="C1202" t="s">
        <v>284</v>
      </c>
      <c r="D1202" t="s">
        <v>579</v>
      </c>
      <c r="E1202" t="s">
        <v>632</v>
      </c>
      <c r="F1202" t="s">
        <v>658</v>
      </c>
      <c r="G1202" t="s">
        <v>379</v>
      </c>
      <c r="H1202">
        <v>40000</v>
      </c>
      <c r="I1202">
        <v>-40000</v>
      </c>
      <c r="J1202">
        <v>3571000</v>
      </c>
      <c r="M1202" t="s">
        <v>698</v>
      </c>
      <c r="N1202" s="1">
        <v>44711</v>
      </c>
    </row>
    <row r="1203" spans="1:14" x14ac:dyDescent="0.2">
      <c r="A1203" s="1">
        <v>44711</v>
      </c>
      <c r="B1203">
        <v>2022</v>
      </c>
      <c r="C1203" t="s">
        <v>239</v>
      </c>
      <c r="E1203" t="s">
        <v>611</v>
      </c>
      <c r="F1203" t="s">
        <v>658</v>
      </c>
      <c r="G1203" t="s">
        <v>239</v>
      </c>
      <c r="H1203">
        <v>-40000</v>
      </c>
      <c r="I1203">
        <v>40000</v>
      </c>
      <c r="J1203">
        <v>3531000</v>
      </c>
      <c r="M1203" t="s">
        <v>698</v>
      </c>
      <c r="N1203" s="1">
        <v>44711</v>
      </c>
    </row>
    <row r="1204" spans="1:14" x14ac:dyDescent="0.2">
      <c r="A1204" s="1">
        <v>44713</v>
      </c>
      <c r="B1204">
        <v>2022</v>
      </c>
      <c r="C1204" t="s">
        <v>285</v>
      </c>
      <c r="D1204" t="s">
        <v>549</v>
      </c>
      <c r="E1204" t="s">
        <v>613</v>
      </c>
      <c r="F1204" t="s">
        <v>662</v>
      </c>
      <c r="G1204" t="s">
        <v>679</v>
      </c>
      <c r="H1204">
        <v>160000</v>
      </c>
      <c r="I1204">
        <v>-160000</v>
      </c>
      <c r="J1204">
        <v>3531000</v>
      </c>
      <c r="M1204" t="s">
        <v>698</v>
      </c>
      <c r="N1204" s="1">
        <v>44713</v>
      </c>
    </row>
    <row r="1205" spans="1:14" x14ac:dyDescent="0.2">
      <c r="A1205" s="1">
        <v>44713</v>
      </c>
      <c r="B1205">
        <v>2022</v>
      </c>
      <c r="C1205" t="s">
        <v>285</v>
      </c>
      <c r="D1205" t="s">
        <v>550</v>
      </c>
      <c r="E1205" t="s">
        <v>614</v>
      </c>
      <c r="F1205" t="s">
        <v>662</v>
      </c>
      <c r="G1205" t="s">
        <v>679</v>
      </c>
      <c r="H1205">
        <v>160000</v>
      </c>
      <c r="I1205">
        <v>-160000</v>
      </c>
      <c r="J1205">
        <v>3531000</v>
      </c>
      <c r="M1205" t="s">
        <v>698</v>
      </c>
      <c r="N1205" s="1">
        <v>44713</v>
      </c>
    </row>
    <row r="1206" spans="1:14" x14ac:dyDescent="0.2">
      <c r="A1206" s="1">
        <v>44713</v>
      </c>
      <c r="B1206">
        <v>2022</v>
      </c>
      <c r="C1206" t="s">
        <v>285</v>
      </c>
      <c r="D1206" t="s">
        <v>562</v>
      </c>
      <c r="E1206" t="s">
        <v>614</v>
      </c>
      <c r="F1206" t="s">
        <v>662</v>
      </c>
      <c r="G1206" t="s">
        <v>679</v>
      </c>
      <c r="H1206">
        <v>160000</v>
      </c>
      <c r="I1206">
        <v>-160000</v>
      </c>
      <c r="J1206">
        <v>3531000</v>
      </c>
      <c r="M1206" t="s">
        <v>698</v>
      </c>
      <c r="N1206" s="1">
        <v>44713</v>
      </c>
    </row>
    <row r="1207" spans="1:14" x14ac:dyDescent="0.2">
      <c r="A1207" s="1">
        <v>44713</v>
      </c>
      <c r="B1207">
        <v>2022</v>
      </c>
      <c r="C1207" t="s">
        <v>285</v>
      </c>
      <c r="D1207" t="s">
        <v>552</v>
      </c>
      <c r="E1207" t="s">
        <v>616</v>
      </c>
      <c r="F1207" t="s">
        <v>662</v>
      </c>
      <c r="G1207" t="s">
        <v>679</v>
      </c>
      <c r="H1207">
        <v>160000</v>
      </c>
      <c r="I1207">
        <v>-160000</v>
      </c>
      <c r="J1207">
        <v>3531000</v>
      </c>
      <c r="M1207" t="s">
        <v>698</v>
      </c>
      <c r="N1207" s="1">
        <v>44713</v>
      </c>
    </row>
    <row r="1208" spans="1:14" x14ac:dyDescent="0.2">
      <c r="A1208" s="1">
        <v>44713</v>
      </c>
      <c r="B1208">
        <v>2022</v>
      </c>
      <c r="C1208" t="s">
        <v>285</v>
      </c>
      <c r="D1208" t="s">
        <v>555</v>
      </c>
      <c r="E1208" t="s">
        <v>616</v>
      </c>
      <c r="F1208" t="s">
        <v>662</v>
      </c>
      <c r="G1208" t="s">
        <v>679</v>
      </c>
      <c r="H1208">
        <v>160000</v>
      </c>
      <c r="I1208">
        <v>-160000</v>
      </c>
      <c r="J1208">
        <v>3531000</v>
      </c>
      <c r="M1208" t="s">
        <v>698</v>
      </c>
      <c r="N1208" s="1">
        <v>44713</v>
      </c>
    </row>
    <row r="1209" spans="1:14" x14ac:dyDescent="0.2">
      <c r="A1209" s="1">
        <v>44713</v>
      </c>
      <c r="B1209">
        <v>2022</v>
      </c>
      <c r="C1209" t="s">
        <v>286</v>
      </c>
      <c r="D1209" t="s">
        <v>564</v>
      </c>
      <c r="E1209" t="s">
        <v>596</v>
      </c>
      <c r="F1209" t="s">
        <v>658</v>
      </c>
      <c r="G1209" t="s">
        <v>679</v>
      </c>
      <c r="H1209">
        <v>88000</v>
      </c>
      <c r="I1209">
        <v>-88000</v>
      </c>
      <c r="J1209">
        <v>3619000</v>
      </c>
      <c r="M1209" t="s">
        <v>698</v>
      </c>
      <c r="N1209" s="1">
        <v>44713</v>
      </c>
    </row>
    <row r="1210" spans="1:14" x14ac:dyDescent="0.2">
      <c r="A1210" s="1">
        <v>44713</v>
      </c>
      <c r="B1210">
        <v>2022</v>
      </c>
      <c r="C1210" t="s">
        <v>287</v>
      </c>
      <c r="D1210" t="s">
        <v>564</v>
      </c>
      <c r="E1210" t="s">
        <v>596</v>
      </c>
      <c r="F1210" t="s">
        <v>662</v>
      </c>
      <c r="G1210" t="s">
        <v>679</v>
      </c>
      <c r="H1210">
        <v>22000</v>
      </c>
      <c r="I1210">
        <v>-22000</v>
      </c>
      <c r="J1210">
        <v>3619000</v>
      </c>
      <c r="M1210" t="s">
        <v>698</v>
      </c>
      <c r="N1210" s="1">
        <v>44713</v>
      </c>
    </row>
    <row r="1211" spans="1:14" x14ac:dyDescent="0.2">
      <c r="A1211" s="1">
        <v>44713</v>
      </c>
      <c r="B1211">
        <v>2022</v>
      </c>
      <c r="C1211" t="s">
        <v>288</v>
      </c>
      <c r="D1211" t="s">
        <v>569</v>
      </c>
      <c r="E1211" t="s">
        <v>596</v>
      </c>
      <c r="F1211" t="s">
        <v>658</v>
      </c>
      <c r="G1211" t="s">
        <v>679</v>
      </c>
      <c r="H1211">
        <v>160000</v>
      </c>
      <c r="I1211">
        <v>-160000</v>
      </c>
      <c r="J1211">
        <v>3779000</v>
      </c>
      <c r="M1211" t="s">
        <v>698</v>
      </c>
      <c r="N1211" s="1">
        <v>44713</v>
      </c>
    </row>
    <row r="1212" spans="1:14" x14ac:dyDescent="0.2">
      <c r="A1212" s="1">
        <v>44713</v>
      </c>
      <c r="B1212">
        <v>2022</v>
      </c>
      <c r="C1212" t="s">
        <v>286</v>
      </c>
      <c r="D1212" t="s">
        <v>561</v>
      </c>
      <c r="E1212" t="s">
        <v>627</v>
      </c>
      <c r="F1212" t="s">
        <v>658</v>
      </c>
      <c r="G1212" t="s">
        <v>679</v>
      </c>
      <c r="H1212">
        <v>88000</v>
      </c>
      <c r="I1212">
        <v>-88000</v>
      </c>
      <c r="J1212">
        <v>3867000</v>
      </c>
      <c r="M1212" t="s">
        <v>698</v>
      </c>
      <c r="N1212" s="1">
        <v>44713</v>
      </c>
    </row>
    <row r="1213" spans="1:14" x14ac:dyDescent="0.2">
      <c r="A1213" s="1">
        <v>44713</v>
      </c>
      <c r="B1213">
        <v>2022</v>
      </c>
      <c r="C1213" t="s">
        <v>287</v>
      </c>
      <c r="D1213" t="s">
        <v>561</v>
      </c>
      <c r="E1213" t="s">
        <v>627</v>
      </c>
      <c r="F1213" t="s">
        <v>662</v>
      </c>
      <c r="G1213" t="s">
        <v>679</v>
      </c>
      <c r="H1213">
        <v>22000</v>
      </c>
      <c r="I1213">
        <v>-22000</v>
      </c>
      <c r="J1213">
        <v>3867000</v>
      </c>
      <c r="M1213" t="s">
        <v>698</v>
      </c>
      <c r="N1213" s="1">
        <v>44713</v>
      </c>
    </row>
    <row r="1214" spans="1:14" x14ac:dyDescent="0.2">
      <c r="A1214" s="1">
        <v>44713</v>
      </c>
      <c r="B1214">
        <v>2022</v>
      </c>
      <c r="C1214" t="s">
        <v>288</v>
      </c>
      <c r="D1214" t="s">
        <v>558</v>
      </c>
      <c r="E1214" t="s">
        <v>627</v>
      </c>
      <c r="F1214" t="s">
        <v>658</v>
      </c>
      <c r="G1214" t="s">
        <v>679</v>
      </c>
      <c r="H1214">
        <v>160000</v>
      </c>
      <c r="I1214">
        <v>-160000</v>
      </c>
      <c r="J1214">
        <v>4027000</v>
      </c>
      <c r="M1214" t="s">
        <v>698</v>
      </c>
      <c r="N1214" s="1">
        <v>44713</v>
      </c>
    </row>
    <row r="1215" spans="1:14" x14ac:dyDescent="0.2">
      <c r="A1215" s="1">
        <v>44713</v>
      </c>
      <c r="B1215">
        <v>2022</v>
      </c>
      <c r="C1215" t="s">
        <v>286</v>
      </c>
      <c r="D1215" t="s">
        <v>580</v>
      </c>
      <c r="E1215" t="s">
        <v>632</v>
      </c>
      <c r="F1215" t="s">
        <v>658</v>
      </c>
      <c r="G1215" t="s">
        <v>679</v>
      </c>
      <c r="H1215">
        <v>88000</v>
      </c>
      <c r="I1215">
        <v>-88000</v>
      </c>
      <c r="J1215">
        <v>4115000</v>
      </c>
      <c r="M1215" t="s">
        <v>698</v>
      </c>
      <c r="N1215" s="1">
        <v>44713</v>
      </c>
    </row>
    <row r="1216" spans="1:14" x14ac:dyDescent="0.2">
      <c r="A1216" s="1">
        <v>44713</v>
      </c>
      <c r="B1216">
        <v>2022</v>
      </c>
      <c r="C1216" t="s">
        <v>287</v>
      </c>
      <c r="D1216" t="s">
        <v>580</v>
      </c>
      <c r="E1216" t="s">
        <v>632</v>
      </c>
      <c r="F1216" t="s">
        <v>662</v>
      </c>
      <c r="G1216" t="s">
        <v>679</v>
      </c>
      <c r="H1216">
        <v>22000</v>
      </c>
      <c r="I1216">
        <v>-22000</v>
      </c>
      <c r="J1216">
        <v>4115000</v>
      </c>
      <c r="M1216" t="s">
        <v>698</v>
      </c>
      <c r="N1216" s="1">
        <v>44713</v>
      </c>
    </row>
    <row r="1217" spans="1:14" x14ac:dyDescent="0.2">
      <c r="A1217" s="1">
        <v>44713</v>
      </c>
      <c r="B1217">
        <v>2022</v>
      </c>
      <c r="C1217" t="s">
        <v>288</v>
      </c>
      <c r="D1217" t="s">
        <v>579</v>
      </c>
      <c r="E1217" t="s">
        <v>632</v>
      </c>
      <c r="F1217" t="s">
        <v>658</v>
      </c>
      <c r="G1217" t="s">
        <v>679</v>
      </c>
      <c r="H1217">
        <v>160000</v>
      </c>
      <c r="I1217">
        <v>-160000</v>
      </c>
      <c r="J1217">
        <v>4275000</v>
      </c>
      <c r="M1217" t="s">
        <v>698</v>
      </c>
      <c r="N1217" s="1">
        <v>44713</v>
      </c>
    </row>
    <row r="1218" spans="1:14" x14ac:dyDescent="0.2">
      <c r="A1218" s="1">
        <v>44713</v>
      </c>
      <c r="B1218">
        <v>2022</v>
      </c>
      <c r="C1218" t="s">
        <v>286</v>
      </c>
      <c r="D1218" t="s">
        <v>581</v>
      </c>
      <c r="E1218" t="s">
        <v>630</v>
      </c>
      <c r="F1218" t="s">
        <v>658</v>
      </c>
      <c r="G1218" t="s">
        <v>679</v>
      </c>
      <c r="H1218">
        <v>88000</v>
      </c>
      <c r="I1218">
        <v>-88000</v>
      </c>
      <c r="J1218">
        <v>4363000</v>
      </c>
      <c r="M1218" t="s">
        <v>698</v>
      </c>
      <c r="N1218" s="1">
        <v>44713</v>
      </c>
    </row>
    <row r="1219" spans="1:14" x14ac:dyDescent="0.2">
      <c r="A1219" s="1">
        <v>44713</v>
      </c>
      <c r="B1219">
        <v>2022</v>
      </c>
      <c r="C1219" t="s">
        <v>287</v>
      </c>
      <c r="D1219" t="s">
        <v>581</v>
      </c>
      <c r="E1219" t="s">
        <v>630</v>
      </c>
      <c r="F1219" t="s">
        <v>662</v>
      </c>
      <c r="G1219" t="s">
        <v>679</v>
      </c>
      <c r="H1219">
        <v>22000</v>
      </c>
      <c r="I1219">
        <v>-22000</v>
      </c>
      <c r="J1219">
        <v>4363000</v>
      </c>
      <c r="M1219" t="s">
        <v>698</v>
      </c>
      <c r="N1219" s="1">
        <v>44713</v>
      </c>
    </row>
    <row r="1220" spans="1:14" x14ac:dyDescent="0.2">
      <c r="A1220" s="1">
        <v>44713</v>
      </c>
      <c r="B1220">
        <v>2022</v>
      </c>
      <c r="C1220" t="s">
        <v>288</v>
      </c>
      <c r="D1220" t="s">
        <v>576</v>
      </c>
      <c r="E1220" t="s">
        <v>630</v>
      </c>
      <c r="F1220" t="s">
        <v>658</v>
      </c>
      <c r="G1220" t="s">
        <v>679</v>
      </c>
      <c r="H1220">
        <v>160000</v>
      </c>
      <c r="I1220">
        <v>-160000</v>
      </c>
      <c r="J1220">
        <v>4523000</v>
      </c>
      <c r="M1220" t="s">
        <v>698</v>
      </c>
      <c r="N1220" s="1">
        <v>44713</v>
      </c>
    </row>
    <row r="1221" spans="1:14" x14ac:dyDescent="0.2">
      <c r="A1221" s="1">
        <v>44713</v>
      </c>
      <c r="B1221">
        <v>2022</v>
      </c>
      <c r="C1221" t="s">
        <v>288</v>
      </c>
      <c r="D1221" t="s">
        <v>567</v>
      </c>
      <c r="E1221" t="s">
        <v>620</v>
      </c>
      <c r="F1221" t="s">
        <v>658</v>
      </c>
      <c r="G1221" t="s">
        <v>679</v>
      </c>
      <c r="H1221">
        <v>160000</v>
      </c>
      <c r="I1221">
        <v>-160000</v>
      </c>
      <c r="J1221">
        <v>4683000</v>
      </c>
      <c r="M1221" t="s">
        <v>698</v>
      </c>
      <c r="N1221" s="1">
        <v>44713</v>
      </c>
    </row>
    <row r="1222" spans="1:14" x14ac:dyDescent="0.2">
      <c r="A1222" s="1">
        <v>44713</v>
      </c>
      <c r="B1222">
        <v>2022</v>
      </c>
      <c r="C1222" t="s">
        <v>286</v>
      </c>
      <c r="D1222" t="s">
        <v>586</v>
      </c>
      <c r="E1222" t="s">
        <v>628</v>
      </c>
      <c r="F1222" t="s">
        <v>658</v>
      </c>
      <c r="G1222" t="s">
        <v>679</v>
      </c>
      <c r="H1222">
        <v>88000</v>
      </c>
      <c r="I1222">
        <v>-88000</v>
      </c>
      <c r="J1222">
        <v>4771000</v>
      </c>
      <c r="M1222" t="s">
        <v>698</v>
      </c>
      <c r="N1222" s="1">
        <v>44713</v>
      </c>
    </row>
    <row r="1223" spans="1:14" x14ac:dyDescent="0.2">
      <c r="A1223" s="1">
        <v>44713</v>
      </c>
      <c r="B1223">
        <v>2022</v>
      </c>
      <c r="C1223" t="s">
        <v>287</v>
      </c>
      <c r="D1223" t="s">
        <v>586</v>
      </c>
      <c r="E1223" t="s">
        <v>628</v>
      </c>
      <c r="F1223" t="s">
        <v>662</v>
      </c>
      <c r="G1223" t="s">
        <v>679</v>
      </c>
      <c r="H1223">
        <v>22000</v>
      </c>
      <c r="I1223">
        <v>-22000</v>
      </c>
      <c r="J1223">
        <v>4771000</v>
      </c>
      <c r="M1223" t="s">
        <v>698</v>
      </c>
      <c r="N1223" s="1">
        <v>44713</v>
      </c>
    </row>
    <row r="1224" spans="1:14" x14ac:dyDescent="0.2">
      <c r="A1224" s="1">
        <v>44713</v>
      </c>
      <c r="B1224">
        <v>2022</v>
      </c>
      <c r="C1224" t="s">
        <v>288</v>
      </c>
      <c r="D1224" t="s">
        <v>573</v>
      </c>
      <c r="E1224" t="s">
        <v>628</v>
      </c>
      <c r="F1224" t="s">
        <v>658</v>
      </c>
      <c r="G1224" t="s">
        <v>679</v>
      </c>
      <c r="H1224">
        <v>160000</v>
      </c>
      <c r="I1224">
        <v>-160000</v>
      </c>
      <c r="J1224">
        <v>4931000</v>
      </c>
      <c r="M1224" t="s">
        <v>698</v>
      </c>
      <c r="N1224" s="1">
        <v>44713</v>
      </c>
    </row>
    <row r="1225" spans="1:14" x14ac:dyDescent="0.2">
      <c r="A1225" s="1">
        <v>44713</v>
      </c>
      <c r="B1225">
        <v>2022</v>
      </c>
      <c r="C1225" t="s">
        <v>289</v>
      </c>
      <c r="D1225" t="s">
        <v>568</v>
      </c>
      <c r="E1225" t="s">
        <v>624</v>
      </c>
      <c r="F1225" t="s">
        <v>658</v>
      </c>
      <c r="G1225" t="s">
        <v>679</v>
      </c>
      <c r="H1225">
        <v>110000</v>
      </c>
      <c r="I1225">
        <v>-110000</v>
      </c>
      <c r="J1225">
        <v>5041000</v>
      </c>
      <c r="M1225" t="s">
        <v>698</v>
      </c>
      <c r="N1225" s="1">
        <v>44713</v>
      </c>
    </row>
    <row r="1226" spans="1:14" x14ac:dyDescent="0.2">
      <c r="A1226" s="1">
        <v>44713</v>
      </c>
      <c r="B1226">
        <v>2022</v>
      </c>
      <c r="C1226" t="s">
        <v>289</v>
      </c>
      <c r="D1226" t="s">
        <v>590</v>
      </c>
      <c r="E1226" t="s">
        <v>638</v>
      </c>
      <c r="F1226" t="s">
        <v>658</v>
      </c>
      <c r="G1226" t="s">
        <v>679</v>
      </c>
      <c r="H1226">
        <v>110000</v>
      </c>
      <c r="I1226">
        <v>-110000</v>
      </c>
      <c r="J1226">
        <v>5151000</v>
      </c>
      <c r="M1226" t="s">
        <v>698</v>
      </c>
      <c r="N1226" s="1">
        <v>44713</v>
      </c>
    </row>
    <row r="1227" spans="1:14" x14ac:dyDescent="0.2">
      <c r="A1227" s="1">
        <v>44713</v>
      </c>
      <c r="B1227">
        <v>2022</v>
      </c>
      <c r="C1227" t="s">
        <v>289</v>
      </c>
      <c r="D1227" t="s">
        <v>591</v>
      </c>
      <c r="E1227" t="s">
        <v>639</v>
      </c>
      <c r="F1227" t="s">
        <v>658</v>
      </c>
      <c r="G1227" t="s">
        <v>679</v>
      </c>
      <c r="H1227">
        <v>110000</v>
      </c>
      <c r="I1227">
        <v>-110000</v>
      </c>
      <c r="J1227">
        <v>5261000</v>
      </c>
      <c r="M1227" t="s">
        <v>698</v>
      </c>
      <c r="N1227" s="1">
        <v>44713</v>
      </c>
    </row>
    <row r="1228" spans="1:14" x14ac:dyDescent="0.2">
      <c r="A1228" s="1">
        <v>44713</v>
      </c>
      <c r="B1228">
        <v>2022</v>
      </c>
      <c r="C1228" t="s">
        <v>288</v>
      </c>
      <c r="D1228" t="s">
        <v>571</v>
      </c>
      <c r="E1228" t="s">
        <v>625</v>
      </c>
      <c r="F1228" t="s">
        <v>658</v>
      </c>
      <c r="G1228" t="s">
        <v>679</v>
      </c>
      <c r="H1228">
        <v>160000</v>
      </c>
      <c r="I1228">
        <v>-160000</v>
      </c>
      <c r="J1228">
        <v>5421000</v>
      </c>
      <c r="M1228" t="s">
        <v>698</v>
      </c>
      <c r="N1228" s="1">
        <v>44713</v>
      </c>
    </row>
    <row r="1229" spans="1:14" x14ac:dyDescent="0.2">
      <c r="A1229" s="1">
        <v>44713</v>
      </c>
      <c r="B1229">
        <v>2022</v>
      </c>
      <c r="C1229" t="s">
        <v>286</v>
      </c>
      <c r="D1229" t="s">
        <v>559</v>
      </c>
      <c r="E1229" t="s">
        <v>615</v>
      </c>
      <c r="F1229" t="s">
        <v>658</v>
      </c>
      <c r="G1229" t="s">
        <v>679</v>
      </c>
      <c r="H1229">
        <v>88000</v>
      </c>
      <c r="I1229">
        <v>-88000</v>
      </c>
      <c r="J1229">
        <v>5509000</v>
      </c>
      <c r="M1229" t="s">
        <v>698</v>
      </c>
      <c r="N1229" s="1">
        <v>44713</v>
      </c>
    </row>
    <row r="1230" spans="1:14" x14ac:dyDescent="0.2">
      <c r="A1230" s="1">
        <v>44713</v>
      </c>
      <c r="B1230">
        <v>2022</v>
      </c>
      <c r="C1230" t="s">
        <v>287</v>
      </c>
      <c r="D1230" t="s">
        <v>559</v>
      </c>
      <c r="E1230" t="s">
        <v>615</v>
      </c>
      <c r="F1230" t="s">
        <v>662</v>
      </c>
      <c r="G1230" t="s">
        <v>679</v>
      </c>
      <c r="H1230">
        <v>22000</v>
      </c>
      <c r="I1230">
        <v>-22000</v>
      </c>
      <c r="J1230">
        <v>5509000</v>
      </c>
      <c r="M1230" t="s">
        <v>698</v>
      </c>
      <c r="N1230" s="1">
        <v>44713</v>
      </c>
    </row>
    <row r="1231" spans="1:14" x14ac:dyDescent="0.2">
      <c r="A1231" s="1">
        <v>44713</v>
      </c>
      <c r="B1231">
        <v>2022</v>
      </c>
      <c r="C1231" t="s">
        <v>288</v>
      </c>
      <c r="D1231" t="s">
        <v>551</v>
      </c>
      <c r="E1231" t="s">
        <v>615</v>
      </c>
      <c r="F1231" t="s">
        <v>658</v>
      </c>
      <c r="G1231" t="s">
        <v>679</v>
      </c>
      <c r="H1231">
        <v>160000</v>
      </c>
      <c r="I1231">
        <v>-160000</v>
      </c>
      <c r="J1231">
        <v>5669000</v>
      </c>
      <c r="M1231" t="s">
        <v>698</v>
      </c>
      <c r="N1231" s="1">
        <v>44713</v>
      </c>
    </row>
    <row r="1232" spans="1:14" x14ac:dyDescent="0.2">
      <c r="A1232" s="1">
        <v>44713</v>
      </c>
      <c r="B1232">
        <v>2022</v>
      </c>
      <c r="C1232" t="s">
        <v>288</v>
      </c>
      <c r="D1232" t="s">
        <v>588</v>
      </c>
      <c r="E1232" t="s">
        <v>637</v>
      </c>
      <c r="F1232" t="s">
        <v>658</v>
      </c>
      <c r="G1232" t="s">
        <v>679</v>
      </c>
      <c r="H1232">
        <v>160000</v>
      </c>
      <c r="I1232">
        <v>-160000</v>
      </c>
      <c r="J1232">
        <v>5829000</v>
      </c>
      <c r="M1232" t="s">
        <v>698</v>
      </c>
      <c r="N1232" s="1">
        <v>44713</v>
      </c>
    </row>
    <row r="1233" spans="1:14" x14ac:dyDescent="0.2">
      <c r="A1233" s="1">
        <v>44713</v>
      </c>
      <c r="B1233">
        <v>2022</v>
      </c>
      <c r="C1233" t="s">
        <v>288</v>
      </c>
      <c r="D1233" t="s">
        <v>566</v>
      </c>
      <c r="E1233" t="s">
        <v>623</v>
      </c>
      <c r="F1233" t="s">
        <v>658</v>
      </c>
      <c r="G1233" t="s">
        <v>679</v>
      </c>
      <c r="H1233">
        <v>160000</v>
      </c>
      <c r="I1233">
        <v>-160000</v>
      </c>
      <c r="J1233">
        <v>5989000</v>
      </c>
      <c r="M1233" t="s">
        <v>698</v>
      </c>
      <c r="N1233" s="1">
        <v>44713</v>
      </c>
    </row>
    <row r="1234" spans="1:14" x14ac:dyDescent="0.2">
      <c r="A1234" s="1">
        <v>44713</v>
      </c>
      <c r="B1234">
        <v>2022</v>
      </c>
      <c r="C1234" t="s">
        <v>290</v>
      </c>
      <c r="D1234" t="s">
        <v>564</v>
      </c>
      <c r="E1234" t="s">
        <v>596</v>
      </c>
      <c r="F1234" t="s">
        <v>658</v>
      </c>
      <c r="G1234" t="s">
        <v>688</v>
      </c>
      <c r="H1234">
        <v>25000</v>
      </c>
      <c r="I1234">
        <v>-25000</v>
      </c>
      <c r="J1234">
        <v>6014000</v>
      </c>
      <c r="M1234" t="s">
        <v>698</v>
      </c>
      <c r="N1234" s="1">
        <v>44713</v>
      </c>
    </row>
    <row r="1235" spans="1:14" x14ac:dyDescent="0.2">
      <c r="A1235" s="1">
        <v>44713</v>
      </c>
      <c r="B1235">
        <v>2022</v>
      </c>
      <c r="C1235" t="s">
        <v>290</v>
      </c>
      <c r="D1235" t="s">
        <v>569</v>
      </c>
      <c r="E1235" t="s">
        <v>596</v>
      </c>
      <c r="F1235" t="s">
        <v>658</v>
      </c>
      <c r="G1235" t="s">
        <v>688</v>
      </c>
      <c r="H1235">
        <v>25000</v>
      </c>
      <c r="I1235">
        <v>-25000</v>
      </c>
      <c r="J1235">
        <v>6039000</v>
      </c>
      <c r="M1235" t="s">
        <v>698</v>
      </c>
      <c r="N1235" s="1">
        <v>44713</v>
      </c>
    </row>
    <row r="1236" spans="1:14" x14ac:dyDescent="0.2">
      <c r="A1236" s="1">
        <v>44713</v>
      </c>
      <c r="B1236">
        <v>2022</v>
      </c>
      <c r="C1236" t="s">
        <v>290</v>
      </c>
      <c r="D1236" t="s">
        <v>558</v>
      </c>
      <c r="E1236" t="s">
        <v>627</v>
      </c>
      <c r="F1236" t="s">
        <v>658</v>
      </c>
      <c r="G1236" t="s">
        <v>688</v>
      </c>
      <c r="H1236">
        <v>25000</v>
      </c>
      <c r="I1236">
        <v>-25000</v>
      </c>
      <c r="J1236">
        <v>6064000</v>
      </c>
      <c r="M1236" t="s">
        <v>698</v>
      </c>
      <c r="N1236" s="1">
        <v>44713</v>
      </c>
    </row>
    <row r="1237" spans="1:14" x14ac:dyDescent="0.2">
      <c r="A1237" s="1">
        <v>44713</v>
      </c>
      <c r="B1237">
        <v>2022</v>
      </c>
      <c r="C1237" t="s">
        <v>290</v>
      </c>
      <c r="D1237" t="s">
        <v>561</v>
      </c>
      <c r="E1237" t="s">
        <v>627</v>
      </c>
      <c r="F1237" t="s">
        <v>658</v>
      </c>
      <c r="G1237" t="s">
        <v>688</v>
      </c>
      <c r="H1237">
        <v>25000</v>
      </c>
      <c r="I1237">
        <v>-25000</v>
      </c>
      <c r="J1237">
        <v>6089000</v>
      </c>
      <c r="M1237" t="s">
        <v>698</v>
      </c>
      <c r="N1237" s="1">
        <v>44713</v>
      </c>
    </row>
    <row r="1238" spans="1:14" x14ac:dyDescent="0.2">
      <c r="A1238" s="1">
        <v>44713</v>
      </c>
      <c r="B1238">
        <v>2022</v>
      </c>
      <c r="C1238" t="s">
        <v>290</v>
      </c>
      <c r="D1238" t="s">
        <v>580</v>
      </c>
      <c r="E1238" t="s">
        <v>632</v>
      </c>
      <c r="F1238" t="s">
        <v>658</v>
      </c>
      <c r="G1238" t="s">
        <v>688</v>
      </c>
      <c r="H1238">
        <v>25000</v>
      </c>
      <c r="I1238">
        <v>-25000</v>
      </c>
      <c r="J1238">
        <v>6114000</v>
      </c>
      <c r="M1238" t="s">
        <v>698</v>
      </c>
      <c r="N1238" s="1">
        <v>44713</v>
      </c>
    </row>
    <row r="1239" spans="1:14" x14ac:dyDescent="0.2">
      <c r="A1239" s="1">
        <v>44713</v>
      </c>
      <c r="B1239">
        <v>2022</v>
      </c>
      <c r="C1239" t="s">
        <v>290</v>
      </c>
      <c r="D1239" t="s">
        <v>581</v>
      </c>
      <c r="E1239" t="s">
        <v>630</v>
      </c>
      <c r="F1239" t="s">
        <v>658</v>
      </c>
      <c r="G1239" t="s">
        <v>688</v>
      </c>
      <c r="H1239">
        <v>25000</v>
      </c>
      <c r="I1239">
        <v>-25000</v>
      </c>
      <c r="J1239">
        <v>6139000</v>
      </c>
      <c r="M1239" t="s">
        <v>698</v>
      </c>
      <c r="N1239" s="1">
        <v>44713</v>
      </c>
    </row>
    <row r="1240" spans="1:14" x14ac:dyDescent="0.2">
      <c r="A1240" s="1">
        <v>44713</v>
      </c>
      <c r="B1240">
        <v>2022</v>
      </c>
      <c r="C1240" t="s">
        <v>290</v>
      </c>
      <c r="D1240" t="s">
        <v>576</v>
      </c>
      <c r="E1240" t="s">
        <v>630</v>
      </c>
      <c r="F1240" t="s">
        <v>658</v>
      </c>
      <c r="G1240" t="s">
        <v>688</v>
      </c>
      <c r="H1240">
        <v>25000</v>
      </c>
      <c r="I1240">
        <v>-25000</v>
      </c>
      <c r="J1240">
        <v>6164000</v>
      </c>
      <c r="M1240" t="s">
        <v>698</v>
      </c>
      <c r="N1240" s="1">
        <v>44713</v>
      </c>
    </row>
    <row r="1241" spans="1:14" x14ac:dyDescent="0.2">
      <c r="A1241" s="1">
        <v>44713</v>
      </c>
      <c r="B1241">
        <v>2022</v>
      </c>
      <c r="C1241" t="s">
        <v>290</v>
      </c>
      <c r="D1241" t="s">
        <v>567</v>
      </c>
      <c r="E1241" t="s">
        <v>620</v>
      </c>
      <c r="F1241" t="s">
        <v>658</v>
      </c>
      <c r="G1241" t="s">
        <v>688</v>
      </c>
      <c r="H1241">
        <v>25000</v>
      </c>
      <c r="I1241">
        <v>-25000</v>
      </c>
      <c r="J1241">
        <v>6189000</v>
      </c>
      <c r="M1241" t="s">
        <v>698</v>
      </c>
      <c r="N1241" s="1">
        <v>44713</v>
      </c>
    </row>
    <row r="1242" spans="1:14" x14ac:dyDescent="0.2">
      <c r="A1242" s="1">
        <v>44713</v>
      </c>
      <c r="B1242">
        <v>2022</v>
      </c>
      <c r="C1242" t="s">
        <v>290</v>
      </c>
      <c r="D1242" t="s">
        <v>586</v>
      </c>
      <c r="E1242" t="s">
        <v>628</v>
      </c>
      <c r="F1242" t="s">
        <v>658</v>
      </c>
      <c r="G1242" t="s">
        <v>688</v>
      </c>
      <c r="H1242">
        <v>25000</v>
      </c>
      <c r="I1242">
        <v>-25000</v>
      </c>
      <c r="J1242">
        <v>6214000</v>
      </c>
      <c r="M1242" t="s">
        <v>698</v>
      </c>
      <c r="N1242" s="1">
        <v>44713</v>
      </c>
    </row>
    <row r="1243" spans="1:14" x14ac:dyDescent="0.2">
      <c r="A1243" s="1">
        <v>44713</v>
      </c>
      <c r="B1243">
        <v>2022</v>
      </c>
      <c r="C1243" t="s">
        <v>290</v>
      </c>
      <c r="D1243" t="s">
        <v>573</v>
      </c>
      <c r="E1243" t="s">
        <v>628</v>
      </c>
      <c r="F1243" t="s">
        <v>658</v>
      </c>
      <c r="G1243" t="s">
        <v>688</v>
      </c>
      <c r="H1243">
        <v>25000</v>
      </c>
      <c r="I1243">
        <v>-25000</v>
      </c>
      <c r="J1243">
        <v>6239000</v>
      </c>
      <c r="M1243" t="s">
        <v>698</v>
      </c>
      <c r="N1243" s="1">
        <v>44713</v>
      </c>
    </row>
    <row r="1244" spans="1:14" x14ac:dyDescent="0.2">
      <c r="A1244" s="1">
        <v>44713</v>
      </c>
      <c r="B1244">
        <v>2022</v>
      </c>
      <c r="C1244" t="s">
        <v>290</v>
      </c>
      <c r="D1244" t="s">
        <v>568</v>
      </c>
      <c r="E1244" t="s">
        <v>624</v>
      </c>
      <c r="F1244" t="s">
        <v>658</v>
      </c>
      <c r="G1244" t="s">
        <v>688</v>
      </c>
      <c r="H1244">
        <v>25000</v>
      </c>
      <c r="I1244">
        <v>-25000</v>
      </c>
      <c r="J1244">
        <v>6264000</v>
      </c>
      <c r="M1244" t="s">
        <v>698</v>
      </c>
      <c r="N1244" s="1">
        <v>44713</v>
      </c>
    </row>
    <row r="1245" spans="1:14" x14ac:dyDescent="0.2">
      <c r="A1245" s="1">
        <v>44713</v>
      </c>
      <c r="B1245">
        <v>2022</v>
      </c>
      <c r="C1245" t="s">
        <v>290</v>
      </c>
      <c r="D1245" t="s">
        <v>590</v>
      </c>
      <c r="E1245" t="s">
        <v>638</v>
      </c>
      <c r="F1245" t="s">
        <v>658</v>
      </c>
      <c r="G1245" t="s">
        <v>688</v>
      </c>
      <c r="H1245">
        <v>25000</v>
      </c>
      <c r="I1245">
        <v>-25000</v>
      </c>
      <c r="J1245">
        <v>6289000</v>
      </c>
      <c r="M1245" t="s">
        <v>698</v>
      </c>
      <c r="N1245" s="1">
        <v>44713</v>
      </c>
    </row>
    <row r="1246" spans="1:14" x14ac:dyDescent="0.2">
      <c r="A1246" s="1">
        <v>44713</v>
      </c>
      <c r="B1246">
        <v>2022</v>
      </c>
      <c r="C1246" t="s">
        <v>290</v>
      </c>
      <c r="D1246" t="s">
        <v>591</v>
      </c>
      <c r="E1246" t="s">
        <v>639</v>
      </c>
      <c r="F1246" t="s">
        <v>658</v>
      </c>
      <c r="G1246" t="s">
        <v>688</v>
      </c>
      <c r="H1246">
        <v>25000</v>
      </c>
      <c r="I1246">
        <v>-25000</v>
      </c>
      <c r="J1246">
        <v>6314000</v>
      </c>
      <c r="M1246" t="s">
        <v>698</v>
      </c>
      <c r="N1246" s="1">
        <v>44713</v>
      </c>
    </row>
    <row r="1247" spans="1:14" x14ac:dyDescent="0.2">
      <c r="A1247" s="1">
        <v>44713</v>
      </c>
      <c r="B1247">
        <v>2022</v>
      </c>
      <c r="C1247" t="s">
        <v>290</v>
      </c>
      <c r="D1247" t="s">
        <v>571</v>
      </c>
      <c r="E1247" t="s">
        <v>625</v>
      </c>
      <c r="F1247" t="s">
        <v>658</v>
      </c>
      <c r="G1247" t="s">
        <v>688</v>
      </c>
      <c r="H1247">
        <v>25000</v>
      </c>
      <c r="I1247">
        <v>-25000</v>
      </c>
      <c r="J1247">
        <v>6339000</v>
      </c>
      <c r="M1247" t="s">
        <v>698</v>
      </c>
      <c r="N1247" s="1">
        <v>44713</v>
      </c>
    </row>
    <row r="1248" spans="1:14" x14ac:dyDescent="0.2">
      <c r="A1248" s="1">
        <v>44713</v>
      </c>
      <c r="B1248">
        <v>2022</v>
      </c>
      <c r="C1248" t="s">
        <v>290</v>
      </c>
      <c r="D1248" t="s">
        <v>559</v>
      </c>
      <c r="E1248" t="s">
        <v>615</v>
      </c>
      <c r="F1248" t="s">
        <v>658</v>
      </c>
      <c r="G1248" t="s">
        <v>688</v>
      </c>
      <c r="H1248">
        <v>25000</v>
      </c>
      <c r="I1248">
        <v>-25000</v>
      </c>
      <c r="J1248">
        <v>6364000</v>
      </c>
      <c r="M1248" t="s">
        <v>698</v>
      </c>
      <c r="N1248" s="1">
        <v>44713</v>
      </c>
    </row>
    <row r="1249" spans="1:14" x14ac:dyDescent="0.2">
      <c r="A1249" s="1">
        <v>44713</v>
      </c>
      <c r="B1249">
        <v>2022</v>
      </c>
      <c r="C1249" t="s">
        <v>290</v>
      </c>
      <c r="D1249" t="s">
        <v>551</v>
      </c>
      <c r="E1249" t="s">
        <v>615</v>
      </c>
      <c r="F1249" t="s">
        <v>658</v>
      </c>
      <c r="G1249" t="s">
        <v>688</v>
      </c>
      <c r="H1249">
        <v>25000</v>
      </c>
      <c r="I1249">
        <v>-25000</v>
      </c>
      <c r="J1249">
        <v>6389000</v>
      </c>
      <c r="M1249" t="s">
        <v>698</v>
      </c>
      <c r="N1249" s="1">
        <v>44713</v>
      </c>
    </row>
    <row r="1250" spans="1:14" x14ac:dyDescent="0.2">
      <c r="A1250" s="1">
        <v>44713</v>
      </c>
      <c r="B1250">
        <v>2022</v>
      </c>
      <c r="C1250" t="s">
        <v>290</v>
      </c>
      <c r="D1250" t="s">
        <v>566</v>
      </c>
      <c r="E1250" t="s">
        <v>623</v>
      </c>
      <c r="F1250" t="s">
        <v>658</v>
      </c>
      <c r="G1250" t="s">
        <v>688</v>
      </c>
      <c r="H1250">
        <v>25000</v>
      </c>
      <c r="I1250">
        <v>-25000</v>
      </c>
      <c r="J1250">
        <v>6414000</v>
      </c>
      <c r="M1250" t="s">
        <v>698</v>
      </c>
      <c r="N1250" s="1">
        <v>44713</v>
      </c>
    </row>
    <row r="1251" spans="1:14" x14ac:dyDescent="0.2">
      <c r="A1251" s="1">
        <v>44713</v>
      </c>
      <c r="B1251">
        <v>2022</v>
      </c>
      <c r="C1251" t="s">
        <v>290</v>
      </c>
      <c r="D1251" t="s">
        <v>549</v>
      </c>
      <c r="E1251" t="s">
        <v>613</v>
      </c>
      <c r="F1251" t="s">
        <v>658</v>
      </c>
      <c r="G1251" t="s">
        <v>688</v>
      </c>
      <c r="H1251">
        <v>25000</v>
      </c>
      <c r="I1251">
        <v>-25000</v>
      </c>
      <c r="J1251">
        <v>6439000</v>
      </c>
      <c r="M1251" t="s">
        <v>698</v>
      </c>
      <c r="N1251" s="1">
        <v>44713</v>
      </c>
    </row>
    <row r="1252" spans="1:14" x14ac:dyDescent="0.2">
      <c r="A1252" s="1">
        <v>44713</v>
      </c>
      <c r="B1252">
        <v>2022</v>
      </c>
      <c r="C1252" t="s">
        <v>290</v>
      </c>
      <c r="D1252" t="s">
        <v>552</v>
      </c>
      <c r="E1252" t="s">
        <v>616</v>
      </c>
      <c r="F1252" t="s">
        <v>658</v>
      </c>
      <c r="G1252" t="s">
        <v>688</v>
      </c>
      <c r="H1252">
        <v>25000</v>
      </c>
      <c r="I1252">
        <v>-25000</v>
      </c>
      <c r="J1252">
        <v>6464000</v>
      </c>
      <c r="M1252" t="s">
        <v>698</v>
      </c>
      <c r="N1252" s="1">
        <v>44713</v>
      </c>
    </row>
    <row r="1253" spans="1:14" x14ac:dyDescent="0.2">
      <c r="A1253" s="1">
        <v>44720</v>
      </c>
      <c r="B1253">
        <v>2022</v>
      </c>
      <c r="C1253" t="s">
        <v>291</v>
      </c>
      <c r="E1253" t="s">
        <v>611</v>
      </c>
      <c r="F1253" t="s">
        <v>658</v>
      </c>
      <c r="G1253" t="s">
        <v>691</v>
      </c>
      <c r="H1253">
        <v>-300000</v>
      </c>
      <c r="I1253">
        <v>300000</v>
      </c>
      <c r="J1253">
        <v>6164000</v>
      </c>
      <c r="M1253" t="s">
        <v>698</v>
      </c>
      <c r="N1253" s="1">
        <v>44720</v>
      </c>
    </row>
    <row r="1254" spans="1:14" x14ac:dyDescent="0.2">
      <c r="A1254" s="1">
        <v>44720</v>
      </c>
      <c r="B1254">
        <v>2022</v>
      </c>
      <c r="C1254" t="s">
        <v>292</v>
      </c>
      <c r="E1254" t="s">
        <v>611</v>
      </c>
      <c r="F1254" t="s">
        <v>658</v>
      </c>
      <c r="G1254" t="s">
        <v>691</v>
      </c>
      <c r="H1254">
        <v>-50000</v>
      </c>
      <c r="I1254">
        <v>50000</v>
      </c>
      <c r="J1254">
        <v>6114000</v>
      </c>
      <c r="M1254" t="s">
        <v>698</v>
      </c>
      <c r="N1254" s="1">
        <v>44720</v>
      </c>
    </row>
    <row r="1255" spans="1:14" x14ac:dyDescent="0.2">
      <c r="A1255" s="1">
        <v>44720</v>
      </c>
      <c r="B1255">
        <v>2022</v>
      </c>
      <c r="C1255" t="s">
        <v>272</v>
      </c>
      <c r="E1255" t="s">
        <v>611</v>
      </c>
      <c r="F1255" t="s">
        <v>658</v>
      </c>
      <c r="G1255" t="s">
        <v>687</v>
      </c>
      <c r="H1255">
        <v>-400000</v>
      </c>
      <c r="I1255">
        <v>400000</v>
      </c>
      <c r="J1255">
        <v>5714000</v>
      </c>
      <c r="M1255" t="s">
        <v>698</v>
      </c>
      <c r="N1255" s="1">
        <v>44720</v>
      </c>
    </row>
    <row r="1256" spans="1:14" x14ac:dyDescent="0.2">
      <c r="A1256" s="1">
        <v>44740</v>
      </c>
      <c r="B1256">
        <v>2022</v>
      </c>
      <c r="C1256" t="s">
        <v>293</v>
      </c>
      <c r="E1256" t="s">
        <v>611</v>
      </c>
      <c r="F1256" t="s">
        <v>658</v>
      </c>
      <c r="G1256" t="s">
        <v>691</v>
      </c>
      <c r="H1256">
        <v>-120000</v>
      </c>
      <c r="I1256">
        <v>120000</v>
      </c>
      <c r="J1256">
        <v>5594000</v>
      </c>
      <c r="M1256" t="s">
        <v>698</v>
      </c>
      <c r="N1256" s="1">
        <v>44740</v>
      </c>
    </row>
    <row r="1257" spans="1:14" x14ac:dyDescent="0.2">
      <c r="A1257" s="1">
        <v>44742</v>
      </c>
      <c r="B1257">
        <v>2022</v>
      </c>
      <c r="C1257" t="s">
        <v>294</v>
      </c>
      <c r="D1257" t="s">
        <v>570</v>
      </c>
      <c r="E1257" t="s">
        <v>570</v>
      </c>
      <c r="F1257" t="s">
        <v>658</v>
      </c>
      <c r="G1257" t="s">
        <v>683</v>
      </c>
      <c r="H1257">
        <v>-650000</v>
      </c>
      <c r="I1257">
        <v>650000</v>
      </c>
      <c r="J1257">
        <v>4944000</v>
      </c>
      <c r="M1257" t="s">
        <v>698</v>
      </c>
      <c r="N1257" s="1">
        <v>44742</v>
      </c>
    </row>
    <row r="1258" spans="1:14" x14ac:dyDescent="0.2">
      <c r="A1258" s="1">
        <v>44742</v>
      </c>
      <c r="B1258">
        <v>2022</v>
      </c>
      <c r="C1258" t="s">
        <v>294</v>
      </c>
      <c r="D1258" t="s">
        <v>578</v>
      </c>
      <c r="E1258" t="s">
        <v>578</v>
      </c>
      <c r="F1258" t="s">
        <v>658</v>
      </c>
      <c r="G1258" t="s">
        <v>683</v>
      </c>
      <c r="H1258">
        <v>-1200000</v>
      </c>
      <c r="I1258">
        <v>1200000</v>
      </c>
      <c r="J1258">
        <v>3744000</v>
      </c>
      <c r="M1258" t="s">
        <v>698</v>
      </c>
      <c r="N1258" s="1">
        <v>44742</v>
      </c>
    </row>
    <row r="1259" spans="1:14" x14ac:dyDescent="0.2">
      <c r="A1259" s="1">
        <v>44742</v>
      </c>
      <c r="B1259">
        <v>2022</v>
      </c>
      <c r="C1259" t="s">
        <v>294</v>
      </c>
      <c r="D1259" t="s">
        <v>589</v>
      </c>
      <c r="E1259" t="s">
        <v>589</v>
      </c>
      <c r="F1259" t="s">
        <v>658</v>
      </c>
      <c r="G1259" t="s">
        <v>683</v>
      </c>
      <c r="H1259">
        <v>-300000</v>
      </c>
      <c r="I1259">
        <v>300000</v>
      </c>
      <c r="J1259">
        <v>3444000</v>
      </c>
      <c r="M1259" t="s">
        <v>698</v>
      </c>
      <c r="N1259" s="1">
        <v>44742</v>
      </c>
    </row>
    <row r="1260" spans="1:14" x14ac:dyDescent="0.2">
      <c r="A1260" s="1">
        <v>44742</v>
      </c>
      <c r="B1260">
        <v>2022</v>
      </c>
      <c r="C1260" t="s">
        <v>295</v>
      </c>
      <c r="D1260" t="s">
        <v>571</v>
      </c>
      <c r="E1260" t="s">
        <v>625</v>
      </c>
      <c r="F1260" t="s">
        <v>658</v>
      </c>
      <c r="G1260" t="s">
        <v>665</v>
      </c>
      <c r="H1260">
        <v>52000</v>
      </c>
      <c r="I1260">
        <v>-52000</v>
      </c>
      <c r="J1260">
        <v>3496000</v>
      </c>
      <c r="M1260" t="s">
        <v>698</v>
      </c>
      <c r="N1260" s="1">
        <v>44742</v>
      </c>
    </row>
    <row r="1261" spans="1:14" x14ac:dyDescent="0.2">
      <c r="A1261" s="1">
        <v>44742</v>
      </c>
      <c r="B1261">
        <v>2022</v>
      </c>
      <c r="C1261" t="s">
        <v>239</v>
      </c>
      <c r="E1261" t="s">
        <v>611</v>
      </c>
      <c r="F1261" t="s">
        <v>658</v>
      </c>
      <c r="G1261" t="s">
        <v>239</v>
      </c>
      <c r="H1261">
        <v>-15000</v>
      </c>
      <c r="I1261">
        <v>15000</v>
      </c>
      <c r="J1261">
        <v>3481000</v>
      </c>
      <c r="M1261" t="s">
        <v>698</v>
      </c>
      <c r="N1261" s="1">
        <v>44742</v>
      </c>
    </row>
    <row r="1262" spans="1:14" x14ac:dyDescent="0.2">
      <c r="A1262" s="1">
        <v>44742</v>
      </c>
      <c r="B1262">
        <v>2022</v>
      </c>
      <c r="C1262" t="s">
        <v>296</v>
      </c>
      <c r="E1262" t="s">
        <v>611</v>
      </c>
      <c r="F1262" t="s">
        <v>658</v>
      </c>
      <c r="G1262" t="s">
        <v>691</v>
      </c>
      <c r="H1262">
        <v>-160000</v>
      </c>
      <c r="I1262">
        <v>160000</v>
      </c>
      <c r="J1262">
        <v>3321000</v>
      </c>
      <c r="M1262" t="s">
        <v>698</v>
      </c>
      <c r="N1262" s="1">
        <v>44742</v>
      </c>
    </row>
    <row r="1263" spans="1:14" x14ac:dyDescent="0.2">
      <c r="A1263" s="1">
        <v>44742</v>
      </c>
      <c r="B1263">
        <v>2022</v>
      </c>
      <c r="C1263" t="s">
        <v>297</v>
      </c>
      <c r="E1263" t="s">
        <v>611</v>
      </c>
      <c r="F1263" t="s">
        <v>658</v>
      </c>
      <c r="G1263" t="s">
        <v>691</v>
      </c>
      <c r="H1263">
        <v>-840000</v>
      </c>
      <c r="I1263">
        <v>840000</v>
      </c>
      <c r="J1263">
        <v>2481000</v>
      </c>
      <c r="M1263" t="s">
        <v>698</v>
      </c>
      <c r="N1263" s="1">
        <v>44742</v>
      </c>
    </row>
    <row r="1264" spans="1:14" x14ac:dyDescent="0.2">
      <c r="A1264" s="1">
        <v>44742</v>
      </c>
      <c r="B1264">
        <v>2022</v>
      </c>
      <c r="C1264" t="s">
        <v>298</v>
      </c>
      <c r="D1264" t="s">
        <v>552</v>
      </c>
      <c r="E1264" t="s">
        <v>616</v>
      </c>
      <c r="F1264" t="s">
        <v>658</v>
      </c>
      <c r="G1264" t="s">
        <v>379</v>
      </c>
      <c r="H1264">
        <v>120000</v>
      </c>
      <c r="I1264">
        <v>-120000</v>
      </c>
      <c r="J1264">
        <v>2601000</v>
      </c>
      <c r="M1264" t="s">
        <v>698</v>
      </c>
      <c r="N1264" s="1">
        <v>44742</v>
      </c>
    </row>
    <row r="1265" spans="1:14" x14ac:dyDescent="0.2">
      <c r="A1265" s="1">
        <v>44742</v>
      </c>
      <c r="B1265">
        <v>2022</v>
      </c>
      <c r="C1265" t="s">
        <v>298</v>
      </c>
      <c r="D1265" t="s">
        <v>576</v>
      </c>
      <c r="E1265" t="s">
        <v>630</v>
      </c>
      <c r="F1265" t="s">
        <v>658</v>
      </c>
      <c r="G1265" t="s">
        <v>379</v>
      </c>
      <c r="H1265">
        <v>120000</v>
      </c>
      <c r="I1265">
        <v>-120000</v>
      </c>
      <c r="J1265">
        <v>2721000</v>
      </c>
      <c r="M1265" t="s">
        <v>698</v>
      </c>
      <c r="N1265" s="1">
        <v>44742</v>
      </c>
    </row>
    <row r="1266" spans="1:14" x14ac:dyDescent="0.2">
      <c r="A1266" s="1">
        <v>44742</v>
      </c>
      <c r="B1266">
        <v>2022</v>
      </c>
      <c r="C1266" t="s">
        <v>298</v>
      </c>
      <c r="D1266" t="s">
        <v>558</v>
      </c>
      <c r="E1266" t="s">
        <v>627</v>
      </c>
      <c r="F1266" t="s">
        <v>658</v>
      </c>
      <c r="G1266" t="s">
        <v>379</v>
      </c>
      <c r="H1266">
        <v>120000</v>
      </c>
      <c r="I1266">
        <v>-120000</v>
      </c>
      <c r="J1266">
        <v>2841000</v>
      </c>
      <c r="M1266" t="s">
        <v>698</v>
      </c>
      <c r="N1266" s="1">
        <v>44742</v>
      </c>
    </row>
    <row r="1267" spans="1:14" x14ac:dyDescent="0.2">
      <c r="A1267" s="1">
        <v>44742</v>
      </c>
      <c r="B1267">
        <v>2022</v>
      </c>
      <c r="C1267" t="s">
        <v>298</v>
      </c>
      <c r="D1267" t="s">
        <v>573</v>
      </c>
      <c r="E1267" t="s">
        <v>628</v>
      </c>
      <c r="F1267" t="s">
        <v>658</v>
      </c>
      <c r="G1267" t="s">
        <v>379</v>
      </c>
      <c r="H1267">
        <v>120000</v>
      </c>
      <c r="I1267">
        <v>-120000</v>
      </c>
      <c r="J1267">
        <v>2961000</v>
      </c>
      <c r="M1267" t="s">
        <v>698</v>
      </c>
      <c r="N1267" s="1">
        <v>44742</v>
      </c>
    </row>
    <row r="1268" spans="1:14" x14ac:dyDescent="0.2">
      <c r="A1268" s="1">
        <v>44742</v>
      </c>
      <c r="B1268">
        <v>2022</v>
      </c>
      <c r="C1268" t="s">
        <v>298</v>
      </c>
      <c r="D1268" t="s">
        <v>566</v>
      </c>
      <c r="E1268" t="s">
        <v>623</v>
      </c>
      <c r="F1268" t="s">
        <v>658</v>
      </c>
      <c r="G1268" t="s">
        <v>379</v>
      </c>
      <c r="H1268">
        <v>120000</v>
      </c>
      <c r="I1268">
        <v>-120000</v>
      </c>
      <c r="J1268">
        <v>3081000</v>
      </c>
      <c r="M1268" t="s">
        <v>698</v>
      </c>
      <c r="N1268" s="1">
        <v>44742</v>
      </c>
    </row>
    <row r="1269" spans="1:14" x14ac:dyDescent="0.2">
      <c r="A1269" s="1">
        <v>44742</v>
      </c>
      <c r="B1269">
        <v>2022</v>
      </c>
      <c r="C1269" t="s">
        <v>298</v>
      </c>
      <c r="D1269" t="s">
        <v>571</v>
      </c>
      <c r="E1269" t="s">
        <v>625</v>
      </c>
      <c r="F1269" t="s">
        <v>661</v>
      </c>
      <c r="G1269" t="s">
        <v>379</v>
      </c>
      <c r="H1269">
        <v>120000</v>
      </c>
      <c r="I1269">
        <v>-120000</v>
      </c>
      <c r="J1269">
        <v>3081000</v>
      </c>
      <c r="M1269" t="s">
        <v>698</v>
      </c>
      <c r="N1269" s="1">
        <v>44742</v>
      </c>
    </row>
    <row r="1270" spans="1:14" x14ac:dyDescent="0.2">
      <c r="A1270" s="1">
        <v>44742</v>
      </c>
      <c r="B1270">
        <v>2022</v>
      </c>
      <c r="C1270" t="s">
        <v>298</v>
      </c>
      <c r="D1270" t="s">
        <v>551</v>
      </c>
      <c r="E1270" t="s">
        <v>615</v>
      </c>
      <c r="F1270" t="s">
        <v>658</v>
      </c>
      <c r="G1270" t="s">
        <v>379</v>
      </c>
      <c r="H1270">
        <v>120000</v>
      </c>
      <c r="I1270">
        <v>-120000</v>
      </c>
      <c r="J1270">
        <v>3201000</v>
      </c>
      <c r="M1270" t="s">
        <v>698</v>
      </c>
      <c r="N1270" s="1">
        <v>44742</v>
      </c>
    </row>
    <row r="1271" spans="1:14" x14ac:dyDescent="0.2">
      <c r="A1271" s="1">
        <v>44743</v>
      </c>
      <c r="B1271">
        <v>2022</v>
      </c>
      <c r="C1271" t="s">
        <v>299</v>
      </c>
      <c r="D1271" t="s">
        <v>549</v>
      </c>
      <c r="E1271" t="s">
        <v>613</v>
      </c>
      <c r="F1271" t="s">
        <v>662</v>
      </c>
      <c r="G1271" t="s">
        <v>679</v>
      </c>
      <c r="H1271">
        <v>160000</v>
      </c>
      <c r="I1271">
        <v>-160000</v>
      </c>
      <c r="J1271">
        <v>3201000</v>
      </c>
      <c r="M1271" t="s">
        <v>698</v>
      </c>
      <c r="N1271" s="1">
        <v>44743</v>
      </c>
    </row>
    <row r="1272" spans="1:14" x14ac:dyDescent="0.2">
      <c r="A1272" s="1">
        <v>44743</v>
      </c>
      <c r="B1272">
        <v>2022</v>
      </c>
      <c r="C1272" t="s">
        <v>299</v>
      </c>
      <c r="D1272" t="s">
        <v>550</v>
      </c>
      <c r="E1272" t="s">
        <v>614</v>
      </c>
      <c r="F1272" t="s">
        <v>662</v>
      </c>
      <c r="G1272" t="s">
        <v>679</v>
      </c>
      <c r="H1272">
        <v>160000</v>
      </c>
      <c r="I1272">
        <v>-160000</v>
      </c>
      <c r="J1272">
        <v>3201000</v>
      </c>
      <c r="M1272" t="s">
        <v>698</v>
      </c>
      <c r="N1272" s="1">
        <v>44743</v>
      </c>
    </row>
    <row r="1273" spans="1:14" x14ac:dyDescent="0.2">
      <c r="A1273" s="1">
        <v>44743</v>
      </c>
      <c r="B1273">
        <v>2022</v>
      </c>
      <c r="C1273" t="s">
        <v>299</v>
      </c>
      <c r="D1273" t="s">
        <v>562</v>
      </c>
      <c r="E1273" t="s">
        <v>614</v>
      </c>
      <c r="F1273" t="s">
        <v>662</v>
      </c>
      <c r="G1273" t="s">
        <v>679</v>
      </c>
      <c r="H1273">
        <v>160000</v>
      </c>
      <c r="I1273">
        <v>-160000</v>
      </c>
      <c r="J1273">
        <v>3201000</v>
      </c>
      <c r="M1273" t="s">
        <v>698</v>
      </c>
      <c r="N1273" s="1">
        <v>44743</v>
      </c>
    </row>
    <row r="1274" spans="1:14" x14ac:dyDescent="0.2">
      <c r="A1274" s="1">
        <v>44743</v>
      </c>
      <c r="B1274">
        <v>2022</v>
      </c>
      <c r="C1274" t="s">
        <v>299</v>
      </c>
      <c r="D1274" t="s">
        <v>552</v>
      </c>
      <c r="E1274" t="s">
        <v>616</v>
      </c>
      <c r="F1274" t="s">
        <v>662</v>
      </c>
      <c r="G1274" t="s">
        <v>679</v>
      </c>
      <c r="H1274">
        <v>160000</v>
      </c>
      <c r="I1274">
        <v>-160000</v>
      </c>
      <c r="J1274">
        <v>3201000</v>
      </c>
      <c r="M1274" t="s">
        <v>698</v>
      </c>
      <c r="N1274" s="1">
        <v>44743</v>
      </c>
    </row>
    <row r="1275" spans="1:14" x14ac:dyDescent="0.2">
      <c r="A1275" s="1">
        <v>44743</v>
      </c>
      <c r="B1275">
        <v>2022</v>
      </c>
      <c r="C1275" t="s">
        <v>299</v>
      </c>
      <c r="D1275" t="s">
        <v>555</v>
      </c>
      <c r="E1275" t="s">
        <v>616</v>
      </c>
      <c r="F1275" t="s">
        <v>662</v>
      </c>
      <c r="G1275" t="s">
        <v>679</v>
      </c>
      <c r="H1275">
        <v>160000</v>
      </c>
      <c r="I1275">
        <v>-160000</v>
      </c>
      <c r="J1275">
        <v>3201000</v>
      </c>
      <c r="M1275" t="s">
        <v>698</v>
      </c>
      <c r="N1275" s="1">
        <v>44743</v>
      </c>
    </row>
    <row r="1276" spans="1:14" x14ac:dyDescent="0.2">
      <c r="A1276" s="1">
        <v>44743</v>
      </c>
      <c r="B1276">
        <v>2022</v>
      </c>
      <c r="C1276" t="s">
        <v>300</v>
      </c>
      <c r="D1276" t="s">
        <v>564</v>
      </c>
      <c r="E1276" t="s">
        <v>596</v>
      </c>
      <c r="F1276" t="s">
        <v>658</v>
      </c>
      <c r="G1276" t="s">
        <v>679</v>
      </c>
      <c r="H1276">
        <v>88000</v>
      </c>
      <c r="I1276">
        <v>-88000</v>
      </c>
      <c r="J1276">
        <v>3289000</v>
      </c>
      <c r="M1276" t="s">
        <v>698</v>
      </c>
      <c r="N1276" s="1">
        <v>44743</v>
      </c>
    </row>
    <row r="1277" spans="1:14" x14ac:dyDescent="0.2">
      <c r="A1277" s="1">
        <v>44743</v>
      </c>
      <c r="B1277">
        <v>2022</v>
      </c>
      <c r="C1277" t="s">
        <v>301</v>
      </c>
      <c r="D1277" t="s">
        <v>564</v>
      </c>
      <c r="E1277" t="s">
        <v>596</v>
      </c>
      <c r="F1277" t="s">
        <v>662</v>
      </c>
      <c r="G1277" t="s">
        <v>679</v>
      </c>
      <c r="H1277">
        <v>22000</v>
      </c>
      <c r="I1277">
        <v>-22000</v>
      </c>
      <c r="J1277">
        <v>3289000</v>
      </c>
      <c r="M1277" t="s">
        <v>698</v>
      </c>
      <c r="N1277" s="1">
        <v>44743</v>
      </c>
    </row>
    <row r="1278" spans="1:14" x14ac:dyDescent="0.2">
      <c r="A1278" s="1">
        <v>44743</v>
      </c>
      <c r="B1278">
        <v>2022</v>
      </c>
      <c r="C1278" t="s">
        <v>302</v>
      </c>
      <c r="D1278" t="s">
        <v>569</v>
      </c>
      <c r="E1278" t="s">
        <v>596</v>
      </c>
      <c r="F1278" t="s">
        <v>658</v>
      </c>
      <c r="G1278" t="s">
        <v>679</v>
      </c>
      <c r="H1278">
        <v>160000</v>
      </c>
      <c r="I1278">
        <v>-160000</v>
      </c>
      <c r="J1278">
        <v>3449000</v>
      </c>
      <c r="M1278" t="s">
        <v>698</v>
      </c>
      <c r="N1278" s="1">
        <v>44743</v>
      </c>
    </row>
    <row r="1279" spans="1:14" x14ac:dyDescent="0.2">
      <c r="A1279" s="1">
        <v>44743</v>
      </c>
      <c r="B1279">
        <v>2022</v>
      </c>
      <c r="C1279" t="s">
        <v>300</v>
      </c>
      <c r="D1279" t="s">
        <v>561</v>
      </c>
      <c r="E1279" t="s">
        <v>627</v>
      </c>
      <c r="F1279" t="s">
        <v>658</v>
      </c>
      <c r="G1279" t="s">
        <v>679</v>
      </c>
      <c r="H1279">
        <v>88000</v>
      </c>
      <c r="I1279">
        <v>-88000</v>
      </c>
      <c r="J1279">
        <v>3537000</v>
      </c>
      <c r="M1279" t="s">
        <v>698</v>
      </c>
      <c r="N1279" s="1">
        <v>44743</v>
      </c>
    </row>
    <row r="1280" spans="1:14" x14ac:dyDescent="0.2">
      <c r="A1280" s="1">
        <v>44743</v>
      </c>
      <c r="B1280">
        <v>2022</v>
      </c>
      <c r="C1280" t="s">
        <v>301</v>
      </c>
      <c r="D1280" t="s">
        <v>561</v>
      </c>
      <c r="E1280" t="s">
        <v>627</v>
      </c>
      <c r="F1280" t="s">
        <v>662</v>
      </c>
      <c r="G1280" t="s">
        <v>679</v>
      </c>
      <c r="H1280">
        <v>22000</v>
      </c>
      <c r="I1280">
        <v>-22000</v>
      </c>
      <c r="J1280">
        <v>3537000</v>
      </c>
      <c r="M1280" t="s">
        <v>698</v>
      </c>
      <c r="N1280" s="1">
        <v>44743</v>
      </c>
    </row>
    <row r="1281" spans="1:14" x14ac:dyDescent="0.2">
      <c r="A1281" s="1">
        <v>44743</v>
      </c>
      <c r="B1281">
        <v>2022</v>
      </c>
      <c r="C1281" t="s">
        <v>302</v>
      </c>
      <c r="D1281" t="s">
        <v>558</v>
      </c>
      <c r="E1281" t="s">
        <v>627</v>
      </c>
      <c r="F1281" t="s">
        <v>658</v>
      </c>
      <c r="G1281" t="s">
        <v>679</v>
      </c>
      <c r="H1281">
        <v>160000</v>
      </c>
      <c r="I1281">
        <v>-160000</v>
      </c>
      <c r="J1281">
        <v>3697000</v>
      </c>
      <c r="M1281" t="s">
        <v>698</v>
      </c>
      <c r="N1281" s="1">
        <v>44743</v>
      </c>
    </row>
    <row r="1282" spans="1:14" x14ac:dyDescent="0.2">
      <c r="A1282" s="1">
        <v>44743</v>
      </c>
      <c r="B1282">
        <v>2022</v>
      </c>
      <c r="C1282" t="s">
        <v>303</v>
      </c>
      <c r="D1282" t="s">
        <v>580</v>
      </c>
      <c r="E1282" t="s">
        <v>632</v>
      </c>
      <c r="F1282" t="s">
        <v>658</v>
      </c>
      <c r="G1282" t="s">
        <v>679</v>
      </c>
      <c r="H1282">
        <v>55000</v>
      </c>
      <c r="I1282">
        <v>-55000</v>
      </c>
      <c r="J1282">
        <v>3752000</v>
      </c>
      <c r="M1282" t="s">
        <v>698</v>
      </c>
      <c r="N1282" s="1">
        <v>44743</v>
      </c>
    </row>
    <row r="1283" spans="1:14" x14ac:dyDescent="0.2">
      <c r="A1283" s="1">
        <v>44743</v>
      </c>
      <c r="B1283">
        <v>2022</v>
      </c>
      <c r="C1283" t="s">
        <v>304</v>
      </c>
      <c r="D1283" t="s">
        <v>580</v>
      </c>
      <c r="E1283" t="s">
        <v>632</v>
      </c>
      <c r="F1283" t="s">
        <v>662</v>
      </c>
      <c r="G1283" t="s">
        <v>679</v>
      </c>
      <c r="H1283">
        <v>55000</v>
      </c>
      <c r="I1283">
        <v>-55000</v>
      </c>
      <c r="J1283">
        <v>3752000</v>
      </c>
      <c r="M1283" t="s">
        <v>698</v>
      </c>
      <c r="N1283" s="1">
        <v>44743</v>
      </c>
    </row>
    <row r="1284" spans="1:14" x14ac:dyDescent="0.2">
      <c r="A1284" s="1">
        <v>44743</v>
      </c>
      <c r="B1284">
        <v>2022</v>
      </c>
      <c r="C1284" t="s">
        <v>302</v>
      </c>
      <c r="D1284" t="s">
        <v>579</v>
      </c>
      <c r="E1284" t="s">
        <v>632</v>
      </c>
      <c r="F1284" t="s">
        <v>658</v>
      </c>
      <c r="G1284" t="s">
        <v>679</v>
      </c>
      <c r="H1284">
        <v>160000</v>
      </c>
      <c r="I1284">
        <v>-160000</v>
      </c>
      <c r="J1284">
        <v>3912000</v>
      </c>
      <c r="M1284" t="s">
        <v>698</v>
      </c>
      <c r="N1284" s="1">
        <v>44743</v>
      </c>
    </row>
    <row r="1285" spans="1:14" x14ac:dyDescent="0.2">
      <c r="A1285" s="1">
        <v>44743</v>
      </c>
      <c r="B1285">
        <v>2022</v>
      </c>
      <c r="C1285" t="s">
        <v>300</v>
      </c>
      <c r="D1285" t="s">
        <v>581</v>
      </c>
      <c r="E1285" t="s">
        <v>630</v>
      </c>
      <c r="F1285" t="s">
        <v>658</v>
      </c>
      <c r="G1285" t="s">
        <v>679</v>
      </c>
      <c r="H1285">
        <v>88000</v>
      </c>
      <c r="I1285">
        <v>-88000</v>
      </c>
      <c r="J1285">
        <v>4000000</v>
      </c>
      <c r="M1285" t="s">
        <v>698</v>
      </c>
      <c r="N1285" s="1">
        <v>44743</v>
      </c>
    </row>
    <row r="1286" spans="1:14" x14ac:dyDescent="0.2">
      <c r="A1286" s="1">
        <v>44743</v>
      </c>
      <c r="B1286">
        <v>2022</v>
      </c>
      <c r="C1286" t="s">
        <v>301</v>
      </c>
      <c r="D1286" t="s">
        <v>581</v>
      </c>
      <c r="E1286" t="s">
        <v>630</v>
      </c>
      <c r="F1286" t="s">
        <v>662</v>
      </c>
      <c r="G1286" t="s">
        <v>679</v>
      </c>
      <c r="H1286">
        <v>22000</v>
      </c>
      <c r="I1286">
        <v>-22000</v>
      </c>
      <c r="J1286">
        <v>4000000</v>
      </c>
      <c r="M1286" t="s">
        <v>698</v>
      </c>
      <c r="N1286" s="1">
        <v>44743</v>
      </c>
    </row>
    <row r="1287" spans="1:14" x14ac:dyDescent="0.2">
      <c r="A1287" s="1">
        <v>44743</v>
      </c>
      <c r="B1287">
        <v>2022</v>
      </c>
      <c r="C1287" t="s">
        <v>302</v>
      </c>
      <c r="D1287" t="s">
        <v>576</v>
      </c>
      <c r="E1287" t="s">
        <v>630</v>
      </c>
      <c r="F1287" t="s">
        <v>658</v>
      </c>
      <c r="G1287" t="s">
        <v>679</v>
      </c>
      <c r="H1287">
        <v>160000</v>
      </c>
      <c r="I1287">
        <v>-160000</v>
      </c>
      <c r="J1287">
        <v>4160000</v>
      </c>
      <c r="M1287" t="s">
        <v>698</v>
      </c>
      <c r="N1287" s="1">
        <v>44743</v>
      </c>
    </row>
    <row r="1288" spans="1:14" x14ac:dyDescent="0.2">
      <c r="A1288" s="1">
        <v>44743</v>
      </c>
      <c r="B1288">
        <v>2022</v>
      </c>
      <c r="C1288" t="s">
        <v>302</v>
      </c>
      <c r="D1288" t="s">
        <v>567</v>
      </c>
      <c r="E1288" t="s">
        <v>620</v>
      </c>
      <c r="F1288" t="s">
        <v>658</v>
      </c>
      <c r="G1288" t="s">
        <v>679</v>
      </c>
      <c r="H1288">
        <v>160000</v>
      </c>
      <c r="I1288">
        <v>-160000</v>
      </c>
      <c r="J1288">
        <v>4320000</v>
      </c>
      <c r="M1288" t="s">
        <v>698</v>
      </c>
      <c r="N1288" s="1">
        <v>44743</v>
      </c>
    </row>
    <row r="1289" spans="1:14" x14ac:dyDescent="0.2">
      <c r="A1289" s="1">
        <v>44743</v>
      </c>
      <c r="B1289">
        <v>2022</v>
      </c>
      <c r="C1289" t="s">
        <v>300</v>
      </c>
      <c r="D1289" t="s">
        <v>586</v>
      </c>
      <c r="E1289" t="s">
        <v>628</v>
      </c>
      <c r="F1289" t="s">
        <v>658</v>
      </c>
      <c r="G1289" t="s">
        <v>679</v>
      </c>
      <c r="H1289">
        <v>88000</v>
      </c>
      <c r="I1289">
        <v>-88000</v>
      </c>
      <c r="J1289">
        <v>4408000</v>
      </c>
      <c r="M1289" t="s">
        <v>698</v>
      </c>
      <c r="N1289" s="1">
        <v>44743</v>
      </c>
    </row>
    <row r="1290" spans="1:14" x14ac:dyDescent="0.2">
      <c r="A1290" s="1">
        <v>44743</v>
      </c>
      <c r="B1290">
        <v>2022</v>
      </c>
      <c r="C1290" t="s">
        <v>301</v>
      </c>
      <c r="D1290" t="s">
        <v>586</v>
      </c>
      <c r="E1290" t="s">
        <v>628</v>
      </c>
      <c r="F1290" t="s">
        <v>662</v>
      </c>
      <c r="G1290" t="s">
        <v>679</v>
      </c>
      <c r="H1290">
        <v>22000</v>
      </c>
      <c r="I1290">
        <v>-22000</v>
      </c>
      <c r="J1290">
        <v>4408000</v>
      </c>
      <c r="M1290" t="s">
        <v>698</v>
      </c>
      <c r="N1290" s="1">
        <v>44743</v>
      </c>
    </row>
    <row r="1291" spans="1:14" x14ac:dyDescent="0.2">
      <c r="A1291" s="1">
        <v>44743</v>
      </c>
      <c r="B1291">
        <v>2022</v>
      </c>
      <c r="C1291" t="s">
        <v>302</v>
      </c>
      <c r="D1291" t="s">
        <v>573</v>
      </c>
      <c r="E1291" t="s">
        <v>628</v>
      </c>
      <c r="F1291" t="s">
        <v>658</v>
      </c>
      <c r="G1291" t="s">
        <v>679</v>
      </c>
      <c r="H1291">
        <v>160000</v>
      </c>
      <c r="I1291">
        <v>-160000</v>
      </c>
      <c r="J1291">
        <v>4568000</v>
      </c>
      <c r="M1291" t="s">
        <v>698</v>
      </c>
      <c r="N1291" s="1">
        <v>44743</v>
      </c>
    </row>
    <row r="1292" spans="1:14" x14ac:dyDescent="0.2">
      <c r="A1292" s="1">
        <v>44743</v>
      </c>
      <c r="B1292">
        <v>2022</v>
      </c>
      <c r="C1292" t="s">
        <v>305</v>
      </c>
      <c r="D1292" t="s">
        <v>568</v>
      </c>
      <c r="E1292" t="s">
        <v>624</v>
      </c>
      <c r="F1292" t="s">
        <v>658</v>
      </c>
      <c r="G1292" t="s">
        <v>679</v>
      </c>
      <c r="H1292">
        <v>110000</v>
      </c>
      <c r="I1292">
        <v>-110000</v>
      </c>
      <c r="J1292">
        <v>4678000</v>
      </c>
      <c r="M1292" t="s">
        <v>698</v>
      </c>
      <c r="N1292" s="1">
        <v>44743</v>
      </c>
    </row>
    <row r="1293" spans="1:14" x14ac:dyDescent="0.2">
      <c r="A1293" s="1">
        <v>44743</v>
      </c>
      <c r="B1293">
        <v>2022</v>
      </c>
      <c r="C1293" t="s">
        <v>305</v>
      </c>
      <c r="D1293" t="s">
        <v>590</v>
      </c>
      <c r="E1293" t="s">
        <v>638</v>
      </c>
      <c r="F1293" t="s">
        <v>658</v>
      </c>
      <c r="G1293" t="s">
        <v>679</v>
      </c>
      <c r="H1293">
        <v>110000</v>
      </c>
      <c r="I1293">
        <v>-110000</v>
      </c>
      <c r="J1293">
        <v>4788000</v>
      </c>
      <c r="M1293" t="s">
        <v>698</v>
      </c>
      <c r="N1293" s="1">
        <v>44743</v>
      </c>
    </row>
    <row r="1294" spans="1:14" x14ac:dyDescent="0.2">
      <c r="A1294" s="1">
        <v>44743</v>
      </c>
      <c r="B1294">
        <v>2022</v>
      </c>
      <c r="C1294" t="s">
        <v>305</v>
      </c>
      <c r="D1294" t="s">
        <v>591</v>
      </c>
      <c r="E1294" t="s">
        <v>639</v>
      </c>
      <c r="F1294" t="s">
        <v>658</v>
      </c>
      <c r="G1294" t="s">
        <v>679</v>
      </c>
      <c r="H1294">
        <v>110000</v>
      </c>
      <c r="I1294">
        <v>-110000</v>
      </c>
      <c r="J1294">
        <v>4898000</v>
      </c>
      <c r="M1294" t="s">
        <v>698</v>
      </c>
      <c r="N1294" s="1">
        <v>44743</v>
      </c>
    </row>
    <row r="1295" spans="1:14" x14ac:dyDescent="0.2">
      <c r="A1295" s="1">
        <v>44743</v>
      </c>
      <c r="B1295">
        <v>2022</v>
      </c>
      <c r="C1295" t="s">
        <v>302</v>
      </c>
      <c r="D1295" t="s">
        <v>571</v>
      </c>
      <c r="E1295" t="s">
        <v>625</v>
      </c>
      <c r="F1295" t="s">
        <v>658</v>
      </c>
      <c r="G1295" t="s">
        <v>679</v>
      </c>
      <c r="H1295">
        <v>160000</v>
      </c>
      <c r="I1295">
        <v>-160000</v>
      </c>
      <c r="J1295">
        <v>5058000</v>
      </c>
      <c r="M1295" t="s">
        <v>698</v>
      </c>
      <c r="N1295" s="1">
        <v>44743</v>
      </c>
    </row>
    <row r="1296" spans="1:14" x14ac:dyDescent="0.2">
      <c r="A1296" s="1">
        <v>44743</v>
      </c>
      <c r="B1296">
        <v>2022</v>
      </c>
      <c r="C1296" t="s">
        <v>300</v>
      </c>
      <c r="D1296" t="s">
        <v>559</v>
      </c>
      <c r="E1296" t="s">
        <v>615</v>
      </c>
      <c r="F1296" t="s">
        <v>658</v>
      </c>
      <c r="G1296" t="s">
        <v>679</v>
      </c>
      <c r="H1296">
        <v>88000</v>
      </c>
      <c r="I1296">
        <v>-88000</v>
      </c>
      <c r="J1296">
        <v>5146000</v>
      </c>
      <c r="M1296" t="s">
        <v>698</v>
      </c>
      <c r="N1296" s="1">
        <v>44743</v>
      </c>
    </row>
    <row r="1297" spans="1:14" x14ac:dyDescent="0.2">
      <c r="A1297" s="1">
        <v>44743</v>
      </c>
      <c r="B1297">
        <v>2022</v>
      </c>
      <c r="C1297" t="s">
        <v>301</v>
      </c>
      <c r="D1297" t="s">
        <v>559</v>
      </c>
      <c r="E1297" t="s">
        <v>615</v>
      </c>
      <c r="F1297" t="s">
        <v>662</v>
      </c>
      <c r="G1297" t="s">
        <v>679</v>
      </c>
      <c r="H1297">
        <v>22000</v>
      </c>
      <c r="I1297">
        <v>-22000</v>
      </c>
      <c r="J1297">
        <v>5146000</v>
      </c>
      <c r="M1297" t="s">
        <v>698</v>
      </c>
      <c r="N1297" s="1">
        <v>44743</v>
      </c>
    </row>
    <row r="1298" spans="1:14" x14ac:dyDescent="0.2">
      <c r="A1298" s="1">
        <v>44743</v>
      </c>
      <c r="B1298">
        <v>2022</v>
      </c>
      <c r="C1298" t="s">
        <v>302</v>
      </c>
      <c r="D1298" t="s">
        <v>551</v>
      </c>
      <c r="E1298" t="s">
        <v>615</v>
      </c>
      <c r="F1298" t="s">
        <v>658</v>
      </c>
      <c r="G1298" t="s">
        <v>679</v>
      </c>
      <c r="H1298">
        <v>160000</v>
      </c>
      <c r="I1298">
        <v>-160000</v>
      </c>
      <c r="J1298">
        <v>5306000</v>
      </c>
      <c r="M1298" t="s">
        <v>698</v>
      </c>
      <c r="N1298" s="1">
        <v>44743</v>
      </c>
    </row>
    <row r="1299" spans="1:14" x14ac:dyDescent="0.2">
      <c r="A1299" s="1">
        <v>44743</v>
      </c>
      <c r="B1299">
        <v>2022</v>
      </c>
      <c r="C1299" t="s">
        <v>302</v>
      </c>
      <c r="D1299" t="s">
        <v>588</v>
      </c>
      <c r="E1299" t="s">
        <v>637</v>
      </c>
      <c r="F1299" t="s">
        <v>658</v>
      </c>
      <c r="G1299" t="s">
        <v>679</v>
      </c>
      <c r="H1299">
        <v>160000</v>
      </c>
      <c r="I1299">
        <v>-160000</v>
      </c>
      <c r="J1299">
        <v>5466000</v>
      </c>
      <c r="M1299" t="s">
        <v>698</v>
      </c>
      <c r="N1299" s="1">
        <v>44743</v>
      </c>
    </row>
    <row r="1300" spans="1:14" x14ac:dyDescent="0.2">
      <c r="A1300" s="1">
        <v>44743</v>
      </c>
      <c r="B1300">
        <v>2022</v>
      </c>
      <c r="C1300" t="s">
        <v>302</v>
      </c>
      <c r="D1300" t="s">
        <v>566</v>
      </c>
      <c r="E1300" t="s">
        <v>623</v>
      </c>
      <c r="F1300" t="s">
        <v>658</v>
      </c>
      <c r="G1300" t="s">
        <v>679</v>
      </c>
      <c r="H1300">
        <v>160000</v>
      </c>
      <c r="I1300">
        <v>-160000</v>
      </c>
      <c r="J1300">
        <v>5626000</v>
      </c>
      <c r="M1300" t="s">
        <v>698</v>
      </c>
      <c r="N1300" s="1">
        <v>44743</v>
      </c>
    </row>
    <row r="1301" spans="1:14" x14ac:dyDescent="0.2">
      <c r="A1301" s="1">
        <v>44743</v>
      </c>
      <c r="B1301">
        <v>2022</v>
      </c>
      <c r="C1301" t="s">
        <v>306</v>
      </c>
      <c r="D1301" t="s">
        <v>564</v>
      </c>
      <c r="E1301" t="s">
        <v>596</v>
      </c>
      <c r="F1301" t="s">
        <v>658</v>
      </c>
      <c r="G1301" t="s">
        <v>688</v>
      </c>
      <c r="H1301">
        <v>25000</v>
      </c>
      <c r="I1301">
        <v>-25000</v>
      </c>
      <c r="J1301">
        <v>5651000</v>
      </c>
      <c r="M1301" t="s">
        <v>698</v>
      </c>
      <c r="N1301" s="1">
        <v>44743</v>
      </c>
    </row>
    <row r="1302" spans="1:14" x14ac:dyDescent="0.2">
      <c r="A1302" s="1">
        <v>44743</v>
      </c>
      <c r="B1302">
        <v>2022</v>
      </c>
      <c r="C1302" t="s">
        <v>306</v>
      </c>
      <c r="D1302" t="s">
        <v>569</v>
      </c>
      <c r="E1302" t="s">
        <v>596</v>
      </c>
      <c r="F1302" t="s">
        <v>658</v>
      </c>
      <c r="G1302" t="s">
        <v>688</v>
      </c>
      <c r="H1302">
        <v>25000</v>
      </c>
      <c r="I1302">
        <v>-25000</v>
      </c>
      <c r="J1302">
        <v>5676000</v>
      </c>
      <c r="M1302" t="s">
        <v>698</v>
      </c>
      <c r="N1302" s="1">
        <v>44743</v>
      </c>
    </row>
    <row r="1303" spans="1:14" x14ac:dyDescent="0.2">
      <c r="A1303" s="1">
        <v>44743</v>
      </c>
      <c r="B1303">
        <v>2022</v>
      </c>
      <c r="C1303" t="s">
        <v>306</v>
      </c>
      <c r="D1303" t="s">
        <v>558</v>
      </c>
      <c r="E1303" t="s">
        <v>627</v>
      </c>
      <c r="F1303" t="s">
        <v>658</v>
      </c>
      <c r="G1303" t="s">
        <v>688</v>
      </c>
      <c r="H1303">
        <v>25000</v>
      </c>
      <c r="I1303">
        <v>-25000</v>
      </c>
      <c r="J1303">
        <v>5701000</v>
      </c>
      <c r="M1303" t="s">
        <v>698</v>
      </c>
      <c r="N1303" s="1">
        <v>44743</v>
      </c>
    </row>
    <row r="1304" spans="1:14" x14ac:dyDescent="0.2">
      <c r="A1304" s="1">
        <v>44743</v>
      </c>
      <c r="B1304">
        <v>2022</v>
      </c>
      <c r="C1304" t="s">
        <v>306</v>
      </c>
      <c r="D1304" t="s">
        <v>561</v>
      </c>
      <c r="E1304" t="s">
        <v>627</v>
      </c>
      <c r="F1304" t="s">
        <v>658</v>
      </c>
      <c r="G1304" t="s">
        <v>688</v>
      </c>
      <c r="H1304">
        <v>25000</v>
      </c>
      <c r="I1304">
        <v>-25000</v>
      </c>
      <c r="J1304">
        <v>5726000</v>
      </c>
      <c r="M1304" t="s">
        <v>698</v>
      </c>
      <c r="N1304" s="1">
        <v>44743</v>
      </c>
    </row>
    <row r="1305" spans="1:14" x14ac:dyDescent="0.2">
      <c r="A1305" s="1">
        <v>44743</v>
      </c>
      <c r="B1305">
        <v>2022</v>
      </c>
      <c r="C1305" t="s">
        <v>306</v>
      </c>
      <c r="D1305" t="s">
        <v>580</v>
      </c>
      <c r="E1305" t="s">
        <v>632</v>
      </c>
      <c r="F1305" t="s">
        <v>658</v>
      </c>
      <c r="G1305" t="s">
        <v>688</v>
      </c>
      <c r="H1305">
        <v>25000</v>
      </c>
      <c r="I1305">
        <v>-25000</v>
      </c>
      <c r="J1305">
        <v>5751000</v>
      </c>
      <c r="M1305" t="s">
        <v>698</v>
      </c>
      <c r="N1305" s="1">
        <v>44743</v>
      </c>
    </row>
    <row r="1306" spans="1:14" x14ac:dyDescent="0.2">
      <c r="A1306" s="1">
        <v>44743</v>
      </c>
      <c r="B1306">
        <v>2022</v>
      </c>
      <c r="C1306" t="s">
        <v>306</v>
      </c>
      <c r="D1306" t="s">
        <v>581</v>
      </c>
      <c r="E1306" t="s">
        <v>630</v>
      </c>
      <c r="F1306" t="s">
        <v>658</v>
      </c>
      <c r="G1306" t="s">
        <v>688</v>
      </c>
      <c r="H1306">
        <v>25000</v>
      </c>
      <c r="I1306">
        <v>-25000</v>
      </c>
      <c r="J1306">
        <v>5776000</v>
      </c>
      <c r="M1306" t="s">
        <v>698</v>
      </c>
      <c r="N1306" s="1">
        <v>44743</v>
      </c>
    </row>
    <row r="1307" spans="1:14" x14ac:dyDescent="0.2">
      <c r="A1307" s="1">
        <v>44743</v>
      </c>
      <c r="B1307">
        <v>2022</v>
      </c>
      <c r="C1307" t="s">
        <v>306</v>
      </c>
      <c r="D1307" t="s">
        <v>576</v>
      </c>
      <c r="E1307" t="s">
        <v>630</v>
      </c>
      <c r="F1307" t="s">
        <v>658</v>
      </c>
      <c r="G1307" t="s">
        <v>688</v>
      </c>
      <c r="H1307">
        <v>25000</v>
      </c>
      <c r="I1307">
        <v>-25000</v>
      </c>
      <c r="J1307">
        <v>5801000</v>
      </c>
      <c r="M1307" t="s">
        <v>698</v>
      </c>
      <c r="N1307" s="1">
        <v>44743</v>
      </c>
    </row>
    <row r="1308" spans="1:14" x14ac:dyDescent="0.2">
      <c r="A1308" s="1">
        <v>44743</v>
      </c>
      <c r="B1308">
        <v>2022</v>
      </c>
      <c r="C1308" t="s">
        <v>306</v>
      </c>
      <c r="D1308" t="s">
        <v>567</v>
      </c>
      <c r="E1308" t="s">
        <v>620</v>
      </c>
      <c r="F1308" t="s">
        <v>658</v>
      </c>
      <c r="G1308" t="s">
        <v>688</v>
      </c>
      <c r="H1308">
        <v>25000</v>
      </c>
      <c r="I1308">
        <v>-25000</v>
      </c>
      <c r="J1308">
        <v>5826000</v>
      </c>
      <c r="M1308" t="s">
        <v>698</v>
      </c>
      <c r="N1308" s="1">
        <v>44743</v>
      </c>
    </row>
    <row r="1309" spans="1:14" x14ac:dyDescent="0.2">
      <c r="A1309" s="1">
        <v>44743</v>
      </c>
      <c r="B1309">
        <v>2022</v>
      </c>
      <c r="C1309" t="s">
        <v>306</v>
      </c>
      <c r="D1309" t="s">
        <v>586</v>
      </c>
      <c r="E1309" t="s">
        <v>628</v>
      </c>
      <c r="F1309" t="s">
        <v>658</v>
      </c>
      <c r="G1309" t="s">
        <v>688</v>
      </c>
      <c r="H1309">
        <v>25000</v>
      </c>
      <c r="I1309">
        <v>-25000</v>
      </c>
      <c r="J1309">
        <v>5851000</v>
      </c>
      <c r="M1309" t="s">
        <v>698</v>
      </c>
      <c r="N1309" s="1">
        <v>44743</v>
      </c>
    </row>
    <row r="1310" spans="1:14" x14ac:dyDescent="0.2">
      <c r="A1310" s="1">
        <v>44743</v>
      </c>
      <c r="B1310">
        <v>2022</v>
      </c>
      <c r="C1310" t="s">
        <v>306</v>
      </c>
      <c r="D1310" t="s">
        <v>573</v>
      </c>
      <c r="E1310" t="s">
        <v>628</v>
      </c>
      <c r="F1310" t="s">
        <v>658</v>
      </c>
      <c r="G1310" t="s">
        <v>688</v>
      </c>
      <c r="H1310">
        <v>25000</v>
      </c>
      <c r="I1310">
        <v>-25000</v>
      </c>
      <c r="J1310">
        <v>5876000</v>
      </c>
      <c r="M1310" t="s">
        <v>698</v>
      </c>
      <c r="N1310" s="1">
        <v>44743</v>
      </c>
    </row>
    <row r="1311" spans="1:14" x14ac:dyDescent="0.2">
      <c r="A1311" s="1">
        <v>44743</v>
      </c>
      <c r="B1311">
        <v>2022</v>
      </c>
      <c r="C1311" t="s">
        <v>306</v>
      </c>
      <c r="D1311" t="s">
        <v>568</v>
      </c>
      <c r="E1311" t="s">
        <v>624</v>
      </c>
      <c r="F1311" t="s">
        <v>658</v>
      </c>
      <c r="G1311" t="s">
        <v>688</v>
      </c>
      <c r="H1311">
        <v>25000</v>
      </c>
      <c r="I1311">
        <v>-25000</v>
      </c>
      <c r="J1311">
        <v>5901000</v>
      </c>
      <c r="M1311" t="s">
        <v>698</v>
      </c>
      <c r="N1311" s="1">
        <v>44743</v>
      </c>
    </row>
    <row r="1312" spans="1:14" x14ac:dyDescent="0.2">
      <c r="A1312" s="1">
        <v>44743</v>
      </c>
      <c r="B1312">
        <v>2022</v>
      </c>
      <c r="C1312" t="s">
        <v>306</v>
      </c>
      <c r="D1312" t="s">
        <v>590</v>
      </c>
      <c r="E1312" t="s">
        <v>638</v>
      </c>
      <c r="F1312" t="s">
        <v>658</v>
      </c>
      <c r="G1312" t="s">
        <v>688</v>
      </c>
      <c r="H1312">
        <v>25000</v>
      </c>
      <c r="I1312">
        <v>-25000</v>
      </c>
      <c r="J1312">
        <v>5926000</v>
      </c>
      <c r="M1312" t="s">
        <v>698</v>
      </c>
      <c r="N1312" s="1">
        <v>44743</v>
      </c>
    </row>
    <row r="1313" spans="1:14" x14ac:dyDescent="0.2">
      <c r="A1313" s="1">
        <v>44743</v>
      </c>
      <c r="B1313">
        <v>2022</v>
      </c>
      <c r="C1313" t="s">
        <v>306</v>
      </c>
      <c r="D1313" t="s">
        <v>591</v>
      </c>
      <c r="E1313" t="s">
        <v>639</v>
      </c>
      <c r="F1313" t="s">
        <v>658</v>
      </c>
      <c r="G1313" t="s">
        <v>688</v>
      </c>
      <c r="H1313">
        <v>25000</v>
      </c>
      <c r="I1313">
        <v>-25000</v>
      </c>
      <c r="J1313">
        <v>5951000</v>
      </c>
      <c r="M1313" t="s">
        <v>698</v>
      </c>
      <c r="N1313" s="1">
        <v>44743</v>
      </c>
    </row>
    <row r="1314" spans="1:14" x14ac:dyDescent="0.2">
      <c r="A1314" s="1">
        <v>44743</v>
      </c>
      <c r="B1314">
        <v>2022</v>
      </c>
      <c r="C1314" t="s">
        <v>306</v>
      </c>
      <c r="D1314" t="s">
        <v>571</v>
      </c>
      <c r="E1314" t="s">
        <v>625</v>
      </c>
      <c r="F1314" t="s">
        <v>658</v>
      </c>
      <c r="G1314" t="s">
        <v>688</v>
      </c>
      <c r="H1314">
        <v>25000</v>
      </c>
      <c r="I1314">
        <v>-25000</v>
      </c>
      <c r="J1314">
        <v>5976000</v>
      </c>
      <c r="M1314" t="s">
        <v>698</v>
      </c>
      <c r="N1314" s="1">
        <v>44743</v>
      </c>
    </row>
    <row r="1315" spans="1:14" x14ac:dyDescent="0.2">
      <c r="A1315" s="1">
        <v>44743</v>
      </c>
      <c r="B1315">
        <v>2022</v>
      </c>
      <c r="C1315" t="s">
        <v>306</v>
      </c>
      <c r="D1315" t="s">
        <v>559</v>
      </c>
      <c r="E1315" t="s">
        <v>615</v>
      </c>
      <c r="F1315" t="s">
        <v>658</v>
      </c>
      <c r="G1315" t="s">
        <v>688</v>
      </c>
      <c r="H1315">
        <v>25000</v>
      </c>
      <c r="I1315">
        <v>-25000</v>
      </c>
      <c r="J1315">
        <v>6001000</v>
      </c>
      <c r="M1315" t="s">
        <v>698</v>
      </c>
      <c r="N1315" s="1">
        <v>44743</v>
      </c>
    </row>
    <row r="1316" spans="1:14" x14ac:dyDescent="0.2">
      <c r="A1316" s="1">
        <v>44743</v>
      </c>
      <c r="B1316">
        <v>2022</v>
      </c>
      <c r="C1316" t="s">
        <v>306</v>
      </c>
      <c r="D1316" t="s">
        <v>551</v>
      </c>
      <c r="E1316" t="s">
        <v>615</v>
      </c>
      <c r="F1316" t="s">
        <v>658</v>
      </c>
      <c r="G1316" t="s">
        <v>688</v>
      </c>
      <c r="H1316">
        <v>25000</v>
      </c>
      <c r="I1316">
        <v>-25000</v>
      </c>
      <c r="J1316">
        <v>6026000</v>
      </c>
      <c r="M1316" t="s">
        <v>698</v>
      </c>
      <c r="N1316" s="1">
        <v>44743</v>
      </c>
    </row>
    <row r="1317" spans="1:14" x14ac:dyDescent="0.2">
      <c r="A1317" s="1">
        <v>44743</v>
      </c>
      <c r="B1317">
        <v>2022</v>
      </c>
      <c r="C1317" t="s">
        <v>306</v>
      </c>
      <c r="D1317" t="s">
        <v>566</v>
      </c>
      <c r="E1317" t="s">
        <v>623</v>
      </c>
      <c r="F1317" t="s">
        <v>658</v>
      </c>
      <c r="G1317" t="s">
        <v>688</v>
      </c>
      <c r="H1317">
        <v>25000</v>
      </c>
      <c r="I1317">
        <v>-25000</v>
      </c>
      <c r="J1317">
        <v>6051000</v>
      </c>
      <c r="M1317" t="s">
        <v>698</v>
      </c>
      <c r="N1317" s="1">
        <v>44743</v>
      </c>
    </row>
    <row r="1318" spans="1:14" x14ac:dyDescent="0.2">
      <c r="A1318" s="1">
        <v>44743</v>
      </c>
      <c r="B1318">
        <v>2022</v>
      </c>
      <c r="C1318" t="s">
        <v>306</v>
      </c>
      <c r="D1318" t="s">
        <v>549</v>
      </c>
      <c r="E1318" t="s">
        <v>613</v>
      </c>
      <c r="F1318" t="s">
        <v>658</v>
      </c>
      <c r="G1318" t="s">
        <v>688</v>
      </c>
      <c r="H1318">
        <v>25000</v>
      </c>
      <c r="I1318">
        <v>-25000</v>
      </c>
      <c r="J1318">
        <v>6076000</v>
      </c>
      <c r="M1318" t="s">
        <v>698</v>
      </c>
      <c r="N1318" s="1">
        <v>44743</v>
      </c>
    </row>
    <row r="1319" spans="1:14" x14ac:dyDescent="0.2">
      <c r="A1319" s="1">
        <v>44743</v>
      </c>
      <c r="B1319">
        <v>2022</v>
      </c>
      <c r="C1319" t="s">
        <v>306</v>
      </c>
      <c r="D1319" t="s">
        <v>552</v>
      </c>
      <c r="E1319" t="s">
        <v>616</v>
      </c>
      <c r="F1319" t="s">
        <v>658</v>
      </c>
      <c r="G1319" t="s">
        <v>688</v>
      </c>
      <c r="H1319">
        <v>25000</v>
      </c>
      <c r="I1319">
        <v>-25000</v>
      </c>
      <c r="J1319">
        <v>6101000</v>
      </c>
      <c r="M1319" t="s">
        <v>698</v>
      </c>
      <c r="N1319" s="1">
        <v>44743</v>
      </c>
    </row>
    <row r="1320" spans="1:14" x14ac:dyDescent="0.2">
      <c r="A1320" s="1">
        <v>44773</v>
      </c>
      <c r="B1320">
        <v>2022</v>
      </c>
      <c r="C1320" t="s">
        <v>307</v>
      </c>
      <c r="D1320" t="s">
        <v>570</v>
      </c>
      <c r="E1320" t="s">
        <v>570</v>
      </c>
      <c r="F1320" t="s">
        <v>658</v>
      </c>
      <c r="G1320" t="s">
        <v>683</v>
      </c>
      <c r="H1320">
        <v>-1000000</v>
      </c>
      <c r="I1320">
        <v>1000000</v>
      </c>
      <c r="J1320">
        <v>5101000</v>
      </c>
      <c r="M1320" t="s">
        <v>698</v>
      </c>
      <c r="N1320" s="1">
        <v>44773</v>
      </c>
    </row>
    <row r="1321" spans="1:14" x14ac:dyDescent="0.2">
      <c r="A1321" s="1">
        <v>44773</v>
      </c>
      <c r="B1321">
        <v>2022</v>
      </c>
      <c r="C1321" t="s">
        <v>307</v>
      </c>
      <c r="D1321" t="s">
        <v>578</v>
      </c>
      <c r="E1321" t="s">
        <v>578</v>
      </c>
      <c r="F1321" t="s">
        <v>658</v>
      </c>
      <c r="G1321" t="s">
        <v>683</v>
      </c>
      <c r="H1321">
        <v>-1200000</v>
      </c>
      <c r="I1321">
        <v>1200000</v>
      </c>
      <c r="J1321">
        <v>3901000</v>
      </c>
      <c r="M1321" t="s">
        <v>698</v>
      </c>
      <c r="N1321" s="1">
        <v>44773</v>
      </c>
    </row>
    <row r="1322" spans="1:14" x14ac:dyDescent="0.2">
      <c r="A1322" s="1">
        <v>44773</v>
      </c>
      <c r="B1322">
        <v>2022</v>
      </c>
      <c r="C1322" t="s">
        <v>307</v>
      </c>
      <c r="D1322" t="s">
        <v>589</v>
      </c>
      <c r="E1322" t="s">
        <v>589</v>
      </c>
      <c r="F1322" t="s">
        <v>658</v>
      </c>
      <c r="G1322" t="s">
        <v>683</v>
      </c>
      <c r="H1322">
        <v>-300000</v>
      </c>
      <c r="I1322">
        <v>300000</v>
      </c>
      <c r="J1322">
        <v>3601000</v>
      </c>
      <c r="M1322" t="s">
        <v>698</v>
      </c>
      <c r="N1322" s="1">
        <v>44773</v>
      </c>
    </row>
    <row r="1323" spans="1:14" x14ac:dyDescent="0.2">
      <c r="A1323" s="1">
        <v>44774</v>
      </c>
      <c r="B1323">
        <v>2022</v>
      </c>
      <c r="C1323" t="s">
        <v>308</v>
      </c>
      <c r="D1323" t="s">
        <v>549</v>
      </c>
      <c r="E1323" t="s">
        <v>613</v>
      </c>
      <c r="F1323" t="s">
        <v>662</v>
      </c>
      <c r="G1323" t="s">
        <v>679</v>
      </c>
      <c r="H1323">
        <v>160000</v>
      </c>
      <c r="I1323">
        <v>-160000</v>
      </c>
      <c r="J1323">
        <v>3601000</v>
      </c>
      <c r="M1323" t="s">
        <v>698</v>
      </c>
      <c r="N1323" s="1">
        <v>44774</v>
      </c>
    </row>
    <row r="1324" spans="1:14" x14ac:dyDescent="0.2">
      <c r="A1324" s="1">
        <v>44774</v>
      </c>
      <c r="B1324">
        <v>2022</v>
      </c>
      <c r="C1324" t="s">
        <v>308</v>
      </c>
      <c r="D1324" t="s">
        <v>550</v>
      </c>
      <c r="E1324" t="s">
        <v>614</v>
      </c>
      <c r="F1324" t="s">
        <v>662</v>
      </c>
      <c r="G1324" t="s">
        <v>679</v>
      </c>
      <c r="H1324">
        <v>160000</v>
      </c>
      <c r="I1324">
        <v>-160000</v>
      </c>
      <c r="J1324">
        <v>3601000</v>
      </c>
      <c r="M1324" t="s">
        <v>698</v>
      </c>
      <c r="N1324" s="1">
        <v>44774</v>
      </c>
    </row>
    <row r="1325" spans="1:14" x14ac:dyDescent="0.2">
      <c r="A1325" s="1">
        <v>44774</v>
      </c>
      <c r="B1325">
        <v>2022</v>
      </c>
      <c r="C1325" t="s">
        <v>308</v>
      </c>
      <c r="D1325" t="s">
        <v>562</v>
      </c>
      <c r="E1325" t="s">
        <v>614</v>
      </c>
      <c r="F1325" t="s">
        <v>662</v>
      </c>
      <c r="G1325" t="s">
        <v>679</v>
      </c>
      <c r="H1325">
        <v>160000</v>
      </c>
      <c r="I1325">
        <v>-160000</v>
      </c>
      <c r="J1325">
        <v>3601000</v>
      </c>
      <c r="M1325" t="s">
        <v>698</v>
      </c>
      <c r="N1325" s="1">
        <v>44774</v>
      </c>
    </row>
    <row r="1326" spans="1:14" x14ac:dyDescent="0.2">
      <c r="A1326" s="1">
        <v>44774</v>
      </c>
      <c r="B1326">
        <v>2022</v>
      </c>
      <c r="C1326" t="s">
        <v>308</v>
      </c>
      <c r="D1326" t="s">
        <v>552</v>
      </c>
      <c r="E1326" t="s">
        <v>616</v>
      </c>
      <c r="F1326" t="s">
        <v>662</v>
      </c>
      <c r="G1326" t="s">
        <v>679</v>
      </c>
      <c r="H1326">
        <v>160000</v>
      </c>
      <c r="I1326">
        <v>-160000</v>
      </c>
      <c r="J1326">
        <v>3601000</v>
      </c>
      <c r="M1326" t="s">
        <v>698</v>
      </c>
      <c r="N1326" s="1">
        <v>44774</v>
      </c>
    </row>
    <row r="1327" spans="1:14" x14ac:dyDescent="0.2">
      <c r="A1327" s="1">
        <v>44774</v>
      </c>
      <c r="B1327">
        <v>2022</v>
      </c>
      <c r="C1327" t="s">
        <v>308</v>
      </c>
      <c r="D1327" t="s">
        <v>555</v>
      </c>
      <c r="E1327" t="s">
        <v>616</v>
      </c>
      <c r="F1327" t="s">
        <v>662</v>
      </c>
      <c r="G1327" t="s">
        <v>679</v>
      </c>
      <c r="H1327">
        <v>160000</v>
      </c>
      <c r="I1327">
        <v>-160000</v>
      </c>
      <c r="J1327">
        <v>3601000</v>
      </c>
      <c r="M1327" t="s">
        <v>698</v>
      </c>
      <c r="N1327" s="1">
        <v>44774</v>
      </c>
    </row>
    <row r="1328" spans="1:14" x14ac:dyDescent="0.2">
      <c r="A1328" s="1">
        <v>44774</v>
      </c>
      <c r="B1328">
        <v>2022</v>
      </c>
      <c r="C1328" t="s">
        <v>309</v>
      </c>
      <c r="D1328" t="s">
        <v>564</v>
      </c>
      <c r="E1328" t="s">
        <v>596</v>
      </c>
      <c r="F1328" t="s">
        <v>658</v>
      </c>
      <c r="G1328" t="s">
        <v>679</v>
      </c>
      <c r="H1328">
        <v>88000</v>
      </c>
      <c r="I1328">
        <v>-88000</v>
      </c>
      <c r="J1328">
        <v>3689000</v>
      </c>
      <c r="M1328" t="s">
        <v>698</v>
      </c>
      <c r="N1328" s="1">
        <v>44774</v>
      </c>
    </row>
    <row r="1329" spans="1:14" x14ac:dyDescent="0.2">
      <c r="A1329" s="1">
        <v>44774</v>
      </c>
      <c r="B1329">
        <v>2022</v>
      </c>
      <c r="C1329" t="s">
        <v>310</v>
      </c>
      <c r="D1329" t="s">
        <v>564</v>
      </c>
      <c r="E1329" t="s">
        <v>596</v>
      </c>
      <c r="F1329" t="s">
        <v>662</v>
      </c>
      <c r="G1329" t="s">
        <v>679</v>
      </c>
      <c r="H1329">
        <v>22000</v>
      </c>
      <c r="I1329">
        <v>-22000</v>
      </c>
      <c r="J1329">
        <v>3689000</v>
      </c>
      <c r="M1329" t="s">
        <v>698</v>
      </c>
      <c r="N1329" s="1">
        <v>44774</v>
      </c>
    </row>
    <row r="1330" spans="1:14" x14ac:dyDescent="0.2">
      <c r="A1330" s="1">
        <v>44774</v>
      </c>
      <c r="B1330">
        <v>2022</v>
      </c>
      <c r="C1330" t="s">
        <v>311</v>
      </c>
      <c r="D1330" t="s">
        <v>569</v>
      </c>
      <c r="E1330" t="s">
        <v>596</v>
      </c>
      <c r="F1330" t="s">
        <v>658</v>
      </c>
      <c r="G1330" t="s">
        <v>679</v>
      </c>
      <c r="H1330">
        <v>160000</v>
      </c>
      <c r="I1330">
        <v>-160000</v>
      </c>
      <c r="J1330">
        <v>3849000</v>
      </c>
      <c r="M1330" t="s">
        <v>698</v>
      </c>
      <c r="N1330" s="1">
        <v>44774</v>
      </c>
    </row>
    <row r="1331" spans="1:14" x14ac:dyDescent="0.2">
      <c r="A1331" s="1">
        <v>44774</v>
      </c>
      <c r="B1331">
        <v>2022</v>
      </c>
      <c r="C1331" t="s">
        <v>309</v>
      </c>
      <c r="D1331" t="s">
        <v>580</v>
      </c>
      <c r="E1331" t="s">
        <v>632</v>
      </c>
      <c r="F1331" t="s">
        <v>658</v>
      </c>
      <c r="G1331" t="s">
        <v>679</v>
      </c>
      <c r="H1331">
        <v>88000</v>
      </c>
      <c r="I1331">
        <v>-88000</v>
      </c>
      <c r="J1331">
        <v>3937000</v>
      </c>
      <c r="M1331" t="s">
        <v>698</v>
      </c>
      <c r="N1331" s="1">
        <v>44774</v>
      </c>
    </row>
    <row r="1332" spans="1:14" x14ac:dyDescent="0.2">
      <c r="A1332" s="1">
        <v>44774</v>
      </c>
      <c r="B1332">
        <v>2022</v>
      </c>
      <c r="C1332" t="s">
        <v>310</v>
      </c>
      <c r="D1332" t="s">
        <v>580</v>
      </c>
      <c r="E1332" t="s">
        <v>632</v>
      </c>
      <c r="F1332" t="s">
        <v>662</v>
      </c>
      <c r="G1332" t="s">
        <v>679</v>
      </c>
      <c r="H1332">
        <v>22000</v>
      </c>
      <c r="I1332">
        <v>-22000</v>
      </c>
      <c r="J1332">
        <v>3937000</v>
      </c>
      <c r="M1332" t="s">
        <v>698</v>
      </c>
      <c r="N1332" s="1">
        <v>44774</v>
      </c>
    </row>
    <row r="1333" spans="1:14" x14ac:dyDescent="0.2">
      <c r="A1333" s="1">
        <v>44774</v>
      </c>
      <c r="B1333">
        <v>2022</v>
      </c>
      <c r="C1333" t="s">
        <v>311</v>
      </c>
      <c r="D1333" t="s">
        <v>579</v>
      </c>
      <c r="E1333" t="s">
        <v>632</v>
      </c>
      <c r="F1333" t="s">
        <v>658</v>
      </c>
      <c r="G1333" t="s">
        <v>679</v>
      </c>
      <c r="H1333">
        <v>160000</v>
      </c>
      <c r="I1333">
        <v>-160000</v>
      </c>
      <c r="J1333">
        <v>4097000</v>
      </c>
      <c r="M1333" t="s">
        <v>698</v>
      </c>
      <c r="N1333" s="1">
        <v>44774</v>
      </c>
    </row>
    <row r="1334" spans="1:14" x14ac:dyDescent="0.2">
      <c r="A1334" s="1">
        <v>44774</v>
      </c>
      <c r="B1334">
        <v>2022</v>
      </c>
      <c r="C1334" t="s">
        <v>309</v>
      </c>
      <c r="D1334" t="s">
        <v>581</v>
      </c>
      <c r="E1334" t="s">
        <v>630</v>
      </c>
      <c r="F1334" t="s">
        <v>658</v>
      </c>
      <c r="G1334" t="s">
        <v>679</v>
      </c>
      <c r="H1334">
        <v>88000</v>
      </c>
      <c r="I1334">
        <v>-88000</v>
      </c>
      <c r="J1334">
        <v>4185000</v>
      </c>
      <c r="M1334" t="s">
        <v>698</v>
      </c>
      <c r="N1334" s="1">
        <v>44774</v>
      </c>
    </row>
    <row r="1335" spans="1:14" x14ac:dyDescent="0.2">
      <c r="A1335" s="1">
        <v>44774</v>
      </c>
      <c r="B1335">
        <v>2022</v>
      </c>
      <c r="C1335" t="s">
        <v>310</v>
      </c>
      <c r="D1335" t="s">
        <v>581</v>
      </c>
      <c r="E1335" t="s">
        <v>630</v>
      </c>
      <c r="F1335" t="s">
        <v>662</v>
      </c>
      <c r="G1335" t="s">
        <v>679</v>
      </c>
      <c r="H1335">
        <v>22000</v>
      </c>
      <c r="I1335">
        <v>-22000</v>
      </c>
      <c r="J1335">
        <v>4185000</v>
      </c>
      <c r="M1335" t="s">
        <v>698</v>
      </c>
      <c r="N1335" s="1">
        <v>44774</v>
      </c>
    </row>
    <row r="1336" spans="1:14" x14ac:dyDescent="0.2">
      <c r="A1336" s="1">
        <v>44774</v>
      </c>
      <c r="B1336">
        <v>2022</v>
      </c>
      <c r="C1336" t="s">
        <v>311</v>
      </c>
      <c r="D1336" t="s">
        <v>576</v>
      </c>
      <c r="E1336" t="s">
        <v>630</v>
      </c>
      <c r="F1336" t="s">
        <v>658</v>
      </c>
      <c r="G1336" t="s">
        <v>679</v>
      </c>
      <c r="H1336">
        <v>160000</v>
      </c>
      <c r="I1336">
        <v>-160000</v>
      </c>
      <c r="J1336">
        <v>4345000</v>
      </c>
      <c r="M1336" t="s">
        <v>698</v>
      </c>
      <c r="N1336" s="1">
        <v>44774</v>
      </c>
    </row>
    <row r="1337" spans="1:14" x14ac:dyDescent="0.2">
      <c r="A1337" s="1">
        <v>44774</v>
      </c>
      <c r="B1337">
        <v>2022</v>
      </c>
      <c r="C1337" t="s">
        <v>311</v>
      </c>
      <c r="D1337" t="s">
        <v>567</v>
      </c>
      <c r="E1337" t="s">
        <v>620</v>
      </c>
      <c r="F1337" t="s">
        <v>658</v>
      </c>
      <c r="G1337" t="s">
        <v>679</v>
      </c>
      <c r="H1337">
        <v>160000</v>
      </c>
      <c r="I1337">
        <v>-160000</v>
      </c>
      <c r="J1337">
        <v>4505000</v>
      </c>
      <c r="M1337" t="s">
        <v>698</v>
      </c>
      <c r="N1337" s="1">
        <v>44774</v>
      </c>
    </row>
    <row r="1338" spans="1:14" x14ac:dyDescent="0.2">
      <c r="A1338" s="1">
        <v>44774</v>
      </c>
      <c r="B1338">
        <v>2022</v>
      </c>
      <c r="C1338" t="s">
        <v>309</v>
      </c>
      <c r="D1338" t="s">
        <v>586</v>
      </c>
      <c r="E1338" t="s">
        <v>628</v>
      </c>
      <c r="F1338" t="s">
        <v>658</v>
      </c>
      <c r="G1338" t="s">
        <v>679</v>
      </c>
      <c r="H1338">
        <v>88000</v>
      </c>
      <c r="I1338">
        <v>-88000</v>
      </c>
      <c r="J1338">
        <v>4593000</v>
      </c>
      <c r="M1338" t="s">
        <v>698</v>
      </c>
      <c r="N1338" s="1">
        <v>44774</v>
      </c>
    </row>
    <row r="1339" spans="1:14" x14ac:dyDescent="0.2">
      <c r="A1339" s="1">
        <v>44774</v>
      </c>
      <c r="B1339">
        <v>2022</v>
      </c>
      <c r="C1339" t="s">
        <v>310</v>
      </c>
      <c r="D1339" t="s">
        <v>586</v>
      </c>
      <c r="E1339" t="s">
        <v>628</v>
      </c>
      <c r="F1339" t="s">
        <v>662</v>
      </c>
      <c r="G1339" t="s">
        <v>679</v>
      </c>
      <c r="H1339">
        <v>22000</v>
      </c>
      <c r="I1339">
        <v>-22000</v>
      </c>
      <c r="J1339">
        <v>4593000</v>
      </c>
      <c r="M1339" t="s">
        <v>698</v>
      </c>
      <c r="N1339" s="1">
        <v>44774</v>
      </c>
    </row>
    <row r="1340" spans="1:14" x14ac:dyDescent="0.2">
      <c r="A1340" s="1">
        <v>44774</v>
      </c>
      <c r="B1340">
        <v>2022</v>
      </c>
      <c r="C1340" t="s">
        <v>311</v>
      </c>
      <c r="D1340" t="s">
        <v>573</v>
      </c>
      <c r="E1340" t="s">
        <v>628</v>
      </c>
      <c r="F1340" t="s">
        <v>658</v>
      </c>
      <c r="G1340" t="s">
        <v>679</v>
      </c>
      <c r="H1340">
        <v>160000</v>
      </c>
      <c r="I1340">
        <v>-160000</v>
      </c>
      <c r="J1340">
        <v>4753000</v>
      </c>
      <c r="M1340" t="s">
        <v>698</v>
      </c>
      <c r="N1340" s="1">
        <v>44774</v>
      </c>
    </row>
    <row r="1341" spans="1:14" x14ac:dyDescent="0.2">
      <c r="A1341" s="1">
        <v>44774</v>
      </c>
      <c r="B1341">
        <v>2022</v>
      </c>
      <c r="C1341" t="s">
        <v>312</v>
      </c>
      <c r="D1341" t="s">
        <v>568</v>
      </c>
      <c r="E1341" t="s">
        <v>624</v>
      </c>
      <c r="F1341" t="s">
        <v>658</v>
      </c>
      <c r="G1341" t="s">
        <v>679</v>
      </c>
      <c r="H1341">
        <v>110000</v>
      </c>
      <c r="I1341">
        <v>-110000</v>
      </c>
      <c r="J1341">
        <v>4863000</v>
      </c>
      <c r="M1341" t="s">
        <v>698</v>
      </c>
      <c r="N1341" s="1">
        <v>44774</v>
      </c>
    </row>
    <row r="1342" spans="1:14" x14ac:dyDescent="0.2">
      <c r="A1342" s="1">
        <v>44774</v>
      </c>
      <c r="B1342">
        <v>2022</v>
      </c>
      <c r="C1342" t="s">
        <v>312</v>
      </c>
      <c r="D1342" t="s">
        <v>590</v>
      </c>
      <c r="E1342" t="s">
        <v>638</v>
      </c>
      <c r="F1342" t="s">
        <v>658</v>
      </c>
      <c r="G1342" t="s">
        <v>679</v>
      </c>
      <c r="H1342">
        <v>110000</v>
      </c>
      <c r="I1342">
        <v>-110000</v>
      </c>
      <c r="J1342">
        <v>4973000</v>
      </c>
      <c r="M1342" t="s">
        <v>698</v>
      </c>
      <c r="N1342" s="1">
        <v>44774</v>
      </c>
    </row>
    <row r="1343" spans="1:14" x14ac:dyDescent="0.2">
      <c r="A1343" s="1">
        <v>44774</v>
      </c>
      <c r="B1343">
        <v>2022</v>
      </c>
      <c r="C1343" t="s">
        <v>312</v>
      </c>
      <c r="D1343" t="s">
        <v>591</v>
      </c>
      <c r="E1343" t="s">
        <v>639</v>
      </c>
      <c r="F1343" t="s">
        <v>658</v>
      </c>
      <c r="G1343" t="s">
        <v>679</v>
      </c>
      <c r="H1343">
        <v>110000</v>
      </c>
      <c r="I1343">
        <v>-110000</v>
      </c>
      <c r="J1343">
        <v>5083000</v>
      </c>
      <c r="M1343" t="s">
        <v>698</v>
      </c>
      <c r="N1343" s="1">
        <v>44774</v>
      </c>
    </row>
    <row r="1344" spans="1:14" x14ac:dyDescent="0.2">
      <c r="A1344" s="1">
        <v>44774</v>
      </c>
      <c r="B1344">
        <v>2022</v>
      </c>
      <c r="C1344" t="s">
        <v>311</v>
      </c>
      <c r="D1344" t="s">
        <v>571</v>
      </c>
      <c r="E1344" t="s">
        <v>625</v>
      </c>
      <c r="F1344" t="s">
        <v>658</v>
      </c>
      <c r="G1344" t="s">
        <v>679</v>
      </c>
      <c r="H1344">
        <v>160000</v>
      </c>
      <c r="I1344">
        <v>-160000</v>
      </c>
      <c r="J1344">
        <v>5243000</v>
      </c>
      <c r="M1344" t="s">
        <v>698</v>
      </c>
      <c r="N1344" s="1">
        <v>44774</v>
      </c>
    </row>
    <row r="1345" spans="1:14" x14ac:dyDescent="0.2">
      <c r="A1345" s="1">
        <v>44774</v>
      </c>
      <c r="B1345">
        <v>2022</v>
      </c>
      <c r="C1345" t="s">
        <v>309</v>
      </c>
      <c r="D1345" t="s">
        <v>559</v>
      </c>
      <c r="E1345" t="s">
        <v>615</v>
      </c>
      <c r="F1345" t="s">
        <v>658</v>
      </c>
      <c r="G1345" t="s">
        <v>679</v>
      </c>
      <c r="H1345">
        <v>88000</v>
      </c>
      <c r="I1345">
        <v>-88000</v>
      </c>
      <c r="J1345">
        <v>5331000</v>
      </c>
      <c r="M1345" t="s">
        <v>698</v>
      </c>
      <c r="N1345" s="1">
        <v>44774</v>
      </c>
    </row>
    <row r="1346" spans="1:14" x14ac:dyDescent="0.2">
      <c r="A1346" s="1">
        <v>44774</v>
      </c>
      <c r="B1346">
        <v>2022</v>
      </c>
      <c r="C1346" t="s">
        <v>310</v>
      </c>
      <c r="D1346" t="s">
        <v>559</v>
      </c>
      <c r="E1346" t="s">
        <v>615</v>
      </c>
      <c r="F1346" t="s">
        <v>662</v>
      </c>
      <c r="G1346" t="s">
        <v>679</v>
      </c>
      <c r="H1346">
        <v>22000</v>
      </c>
      <c r="I1346">
        <v>-22000</v>
      </c>
      <c r="J1346">
        <v>5331000</v>
      </c>
      <c r="M1346" t="s">
        <v>698</v>
      </c>
      <c r="N1346" s="1">
        <v>44774</v>
      </c>
    </row>
    <row r="1347" spans="1:14" x14ac:dyDescent="0.2">
      <c r="A1347" s="1">
        <v>44774</v>
      </c>
      <c r="B1347">
        <v>2022</v>
      </c>
      <c r="C1347" t="s">
        <v>311</v>
      </c>
      <c r="D1347" t="s">
        <v>551</v>
      </c>
      <c r="E1347" t="s">
        <v>615</v>
      </c>
      <c r="F1347" t="s">
        <v>658</v>
      </c>
      <c r="G1347" t="s">
        <v>679</v>
      </c>
      <c r="H1347">
        <v>160000</v>
      </c>
      <c r="I1347">
        <v>-160000</v>
      </c>
      <c r="J1347">
        <v>5491000</v>
      </c>
      <c r="M1347" t="s">
        <v>698</v>
      </c>
      <c r="N1347" s="1">
        <v>44774</v>
      </c>
    </row>
    <row r="1348" spans="1:14" x14ac:dyDescent="0.2">
      <c r="A1348" s="1">
        <v>44774</v>
      </c>
      <c r="B1348">
        <v>2022</v>
      </c>
      <c r="C1348" t="s">
        <v>311</v>
      </c>
      <c r="D1348" t="s">
        <v>588</v>
      </c>
      <c r="E1348" t="s">
        <v>637</v>
      </c>
      <c r="F1348" t="s">
        <v>658</v>
      </c>
      <c r="G1348" t="s">
        <v>679</v>
      </c>
      <c r="H1348">
        <v>160000</v>
      </c>
      <c r="I1348">
        <v>-160000</v>
      </c>
      <c r="J1348">
        <v>5651000</v>
      </c>
      <c r="M1348" t="s">
        <v>698</v>
      </c>
      <c r="N1348" s="1">
        <v>44774</v>
      </c>
    </row>
    <row r="1349" spans="1:14" x14ac:dyDescent="0.2">
      <c r="A1349" s="1">
        <v>44774</v>
      </c>
      <c r="B1349">
        <v>2022</v>
      </c>
      <c r="C1349" t="s">
        <v>311</v>
      </c>
      <c r="D1349" t="s">
        <v>566</v>
      </c>
      <c r="E1349" t="s">
        <v>623</v>
      </c>
      <c r="F1349" t="s">
        <v>658</v>
      </c>
      <c r="G1349" t="s">
        <v>679</v>
      </c>
      <c r="H1349">
        <v>160000</v>
      </c>
      <c r="I1349">
        <v>-160000</v>
      </c>
      <c r="J1349">
        <v>5811000</v>
      </c>
      <c r="M1349" t="s">
        <v>698</v>
      </c>
      <c r="N1349" s="1">
        <v>44774</v>
      </c>
    </row>
    <row r="1350" spans="1:14" x14ac:dyDescent="0.2">
      <c r="A1350" s="1">
        <v>44774</v>
      </c>
      <c r="B1350">
        <v>2022</v>
      </c>
      <c r="C1350" t="s">
        <v>313</v>
      </c>
      <c r="D1350" t="s">
        <v>564</v>
      </c>
      <c r="E1350" t="s">
        <v>596</v>
      </c>
      <c r="F1350" t="s">
        <v>658</v>
      </c>
      <c r="G1350" t="s">
        <v>688</v>
      </c>
      <c r="H1350">
        <v>25000</v>
      </c>
      <c r="I1350">
        <v>-25000</v>
      </c>
      <c r="J1350">
        <v>5836000</v>
      </c>
      <c r="M1350" t="s">
        <v>698</v>
      </c>
      <c r="N1350" s="1">
        <v>44774</v>
      </c>
    </row>
    <row r="1351" spans="1:14" x14ac:dyDescent="0.2">
      <c r="A1351" s="1">
        <v>44774</v>
      </c>
      <c r="B1351">
        <v>2022</v>
      </c>
      <c r="C1351" t="s">
        <v>313</v>
      </c>
      <c r="D1351" t="s">
        <v>569</v>
      </c>
      <c r="E1351" t="s">
        <v>596</v>
      </c>
      <c r="F1351" t="s">
        <v>658</v>
      </c>
      <c r="G1351" t="s">
        <v>688</v>
      </c>
      <c r="H1351">
        <v>25000</v>
      </c>
      <c r="I1351">
        <v>-25000</v>
      </c>
      <c r="J1351">
        <v>5861000</v>
      </c>
      <c r="M1351" t="s">
        <v>698</v>
      </c>
      <c r="N1351" s="1">
        <v>44774</v>
      </c>
    </row>
    <row r="1352" spans="1:14" x14ac:dyDescent="0.2">
      <c r="A1352" s="1">
        <v>44774</v>
      </c>
      <c r="B1352">
        <v>2022</v>
      </c>
      <c r="C1352" t="s">
        <v>313</v>
      </c>
      <c r="D1352" t="s">
        <v>580</v>
      </c>
      <c r="E1352" t="s">
        <v>632</v>
      </c>
      <c r="F1352" t="s">
        <v>658</v>
      </c>
      <c r="G1352" t="s">
        <v>688</v>
      </c>
      <c r="H1352">
        <v>25000</v>
      </c>
      <c r="I1352">
        <v>-25000</v>
      </c>
      <c r="J1352">
        <v>5886000</v>
      </c>
      <c r="M1352" t="s">
        <v>698</v>
      </c>
      <c r="N1352" s="1">
        <v>44774</v>
      </c>
    </row>
    <row r="1353" spans="1:14" x14ac:dyDescent="0.2">
      <c r="A1353" s="1">
        <v>44774</v>
      </c>
      <c r="B1353">
        <v>2022</v>
      </c>
      <c r="C1353" t="s">
        <v>313</v>
      </c>
      <c r="D1353" t="s">
        <v>581</v>
      </c>
      <c r="E1353" t="s">
        <v>630</v>
      </c>
      <c r="F1353" t="s">
        <v>658</v>
      </c>
      <c r="G1353" t="s">
        <v>688</v>
      </c>
      <c r="H1353">
        <v>25000</v>
      </c>
      <c r="I1353">
        <v>-25000</v>
      </c>
      <c r="J1353">
        <v>5911000</v>
      </c>
      <c r="M1353" t="s">
        <v>698</v>
      </c>
      <c r="N1353" s="1">
        <v>44774</v>
      </c>
    </row>
    <row r="1354" spans="1:14" x14ac:dyDescent="0.2">
      <c r="A1354" s="1">
        <v>44774</v>
      </c>
      <c r="B1354">
        <v>2022</v>
      </c>
      <c r="C1354" t="s">
        <v>313</v>
      </c>
      <c r="D1354" t="s">
        <v>576</v>
      </c>
      <c r="E1354" t="s">
        <v>630</v>
      </c>
      <c r="F1354" t="s">
        <v>658</v>
      </c>
      <c r="G1354" t="s">
        <v>688</v>
      </c>
      <c r="H1354">
        <v>25000</v>
      </c>
      <c r="I1354">
        <v>-25000</v>
      </c>
      <c r="J1354">
        <v>5936000</v>
      </c>
      <c r="M1354" t="s">
        <v>698</v>
      </c>
      <c r="N1354" s="1">
        <v>44774</v>
      </c>
    </row>
    <row r="1355" spans="1:14" x14ac:dyDescent="0.2">
      <c r="A1355" s="1">
        <v>44774</v>
      </c>
      <c r="B1355">
        <v>2022</v>
      </c>
      <c r="C1355" t="s">
        <v>313</v>
      </c>
      <c r="D1355" t="s">
        <v>567</v>
      </c>
      <c r="E1355" t="s">
        <v>620</v>
      </c>
      <c r="F1355" t="s">
        <v>658</v>
      </c>
      <c r="G1355" t="s">
        <v>688</v>
      </c>
      <c r="H1355">
        <v>25000</v>
      </c>
      <c r="I1355">
        <v>-25000</v>
      </c>
      <c r="J1355">
        <v>5961000</v>
      </c>
      <c r="M1355" t="s">
        <v>698</v>
      </c>
      <c r="N1355" s="1">
        <v>44774</v>
      </c>
    </row>
    <row r="1356" spans="1:14" x14ac:dyDescent="0.2">
      <c r="A1356" s="1">
        <v>44774</v>
      </c>
      <c r="B1356">
        <v>2022</v>
      </c>
      <c r="C1356" t="s">
        <v>313</v>
      </c>
      <c r="D1356" t="s">
        <v>586</v>
      </c>
      <c r="E1356" t="s">
        <v>628</v>
      </c>
      <c r="F1356" t="s">
        <v>658</v>
      </c>
      <c r="G1356" t="s">
        <v>688</v>
      </c>
      <c r="H1356">
        <v>25000</v>
      </c>
      <c r="I1356">
        <v>-25000</v>
      </c>
      <c r="J1356">
        <v>5986000</v>
      </c>
      <c r="M1356" t="s">
        <v>698</v>
      </c>
      <c r="N1356" s="1">
        <v>44774</v>
      </c>
    </row>
    <row r="1357" spans="1:14" x14ac:dyDescent="0.2">
      <c r="A1357" s="1">
        <v>44774</v>
      </c>
      <c r="B1357">
        <v>2022</v>
      </c>
      <c r="C1357" t="s">
        <v>313</v>
      </c>
      <c r="D1357" t="s">
        <v>573</v>
      </c>
      <c r="E1357" t="s">
        <v>628</v>
      </c>
      <c r="F1357" t="s">
        <v>658</v>
      </c>
      <c r="G1357" t="s">
        <v>688</v>
      </c>
      <c r="H1357">
        <v>25000</v>
      </c>
      <c r="I1357">
        <v>-25000</v>
      </c>
      <c r="J1357">
        <v>6011000</v>
      </c>
      <c r="M1357" t="s">
        <v>698</v>
      </c>
      <c r="N1357" s="1">
        <v>44774</v>
      </c>
    </row>
    <row r="1358" spans="1:14" x14ac:dyDescent="0.2">
      <c r="A1358" s="1">
        <v>44774</v>
      </c>
      <c r="B1358">
        <v>2022</v>
      </c>
      <c r="C1358" t="s">
        <v>313</v>
      </c>
      <c r="D1358" t="s">
        <v>568</v>
      </c>
      <c r="E1358" t="s">
        <v>624</v>
      </c>
      <c r="F1358" t="s">
        <v>658</v>
      </c>
      <c r="G1358" t="s">
        <v>688</v>
      </c>
      <c r="H1358">
        <v>25000</v>
      </c>
      <c r="I1358">
        <v>-25000</v>
      </c>
      <c r="J1358">
        <v>6036000</v>
      </c>
      <c r="M1358" t="s">
        <v>698</v>
      </c>
      <c r="N1358" s="1">
        <v>44774</v>
      </c>
    </row>
    <row r="1359" spans="1:14" x14ac:dyDescent="0.2">
      <c r="A1359" s="1">
        <v>44774</v>
      </c>
      <c r="B1359">
        <v>2022</v>
      </c>
      <c r="C1359" t="s">
        <v>313</v>
      </c>
      <c r="D1359" t="s">
        <v>590</v>
      </c>
      <c r="E1359" t="s">
        <v>638</v>
      </c>
      <c r="F1359" t="s">
        <v>658</v>
      </c>
      <c r="G1359" t="s">
        <v>688</v>
      </c>
      <c r="H1359">
        <v>25000</v>
      </c>
      <c r="I1359">
        <v>-25000</v>
      </c>
      <c r="J1359">
        <v>6061000</v>
      </c>
      <c r="M1359" t="s">
        <v>698</v>
      </c>
      <c r="N1359" s="1">
        <v>44774</v>
      </c>
    </row>
    <row r="1360" spans="1:14" x14ac:dyDescent="0.2">
      <c r="A1360" s="1">
        <v>44774</v>
      </c>
      <c r="B1360">
        <v>2022</v>
      </c>
      <c r="C1360" t="s">
        <v>313</v>
      </c>
      <c r="D1360" t="s">
        <v>591</v>
      </c>
      <c r="E1360" t="s">
        <v>639</v>
      </c>
      <c r="F1360" t="s">
        <v>658</v>
      </c>
      <c r="G1360" t="s">
        <v>688</v>
      </c>
      <c r="H1360">
        <v>25000</v>
      </c>
      <c r="I1360">
        <v>-25000</v>
      </c>
      <c r="J1360">
        <v>6086000</v>
      </c>
      <c r="M1360" t="s">
        <v>698</v>
      </c>
      <c r="N1360" s="1">
        <v>44774</v>
      </c>
    </row>
    <row r="1361" spans="1:14" x14ac:dyDescent="0.2">
      <c r="A1361" s="1">
        <v>44774</v>
      </c>
      <c r="B1361">
        <v>2022</v>
      </c>
      <c r="C1361" t="s">
        <v>313</v>
      </c>
      <c r="D1361" t="s">
        <v>571</v>
      </c>
      <c r="E1361" t="s">
        <v>625</v>
      </c>
      <c r="F1361" t="s">
        <v>658</v>
      </c>
      <c r="G1361" t="s">
        <v>688</v>
      </c>
      <c r="H1361">
        <v>25000</v>
      </c>
      <c r="I1361">
        <v>-25000</v>
      </c>
      <c r="J1361">
        <v>6111000</v>
      </c>
      <c r="M1361" t="s">
        <v>698</v>
      </c>
      <c r="N1361" s="1">
        <v>44774</v>
      </c>
    </row>
    <row r="1362" spans="1:14" x14ac:dyDescent="0.2">
      <c r="A1362" s="1">
        <v>44774</v>
      </c>
      <c r="B1362">
        <v>2022</v>
      </c>
      <c r="C1362" t="s">
        <v>313</v>
      </c>
      <c r="D1362" t="s">
        <v>559</v>
      </c>
      <c r="E1362" t="s">
        <v>615</v>
      </c>
      <c r="F1362" t="s">
        <v>658</v>
      </c>
      <c r="G1362" t="s">
        <v>688</v>
      </c>
      <c r="H1362">
        <v>25000</v>
      </c>
      <c r="I1362">
        <v>-25000</v>
      </c>
      <c r="J1362">
        <v>6136000</v>
      </c>
      <c r="M1362" t="s">
        <v>698</v>
      </c>
      <c r="N1362" s="1">
        <v>44774</v>
      </c>
    </row>
    <row r="1363" spans="1:14" x14ac:dyDescent="0.2">
      <c r="A1363" s="1">
        <v>44774</v>
      </c>
      <c r="B1363">
        <v>2022</v>
      </c>
      <c r="C1363" t="s">
        <v>313</v>
      </c>
      <c r="D1363" t="s">
        <v>551</v>
      </c>
      <c r="E1363" t="s">
        <v>615</v>
      </c>
      <c r="F1363" t="s">
        <v>658</v>
      </c>
      <c r="G1363" t="s">
        <v>688</v>
      </c>
      <c r="H1363">
        <v>25000</v>
      </c>
      <c r="I1363">
        <v>-25000</v>
      </c>
      <c r="J1363">
        <v>6161000</v>
      </c>
      <c r="M1363" t="s">
        <v>698</v>
      </c>
      <c r="N1363" s="1">
        <v>44774</v>
      </c>
    </row>
    <row r="1364" spans="1:14" x14ac:dyDescent="0.2">
      <c r="A1364" s="1">
        <v>44774</v>
      </c>
      <c r="B1364">
        <v>2022</v>
      </c>
      <c r="C1364" t="s">
        <v>313</v>
      </c>
      <c r="D1364" t="s">
        <v>566</v>
      </c>
      <c r="E1364" t="s">
        <v>623</v>
      </c>
      <c r="F1364" t="s">
        <v>658</v>
      </c>
      <c r="G1364" t="s">
        <v>688</v>
      </c>
      <c r="H1364">
        <v>25000</v>
      </c>
      <c r="I1364">
        <v>-25000</v>
      </c>
      <c r="J1364">
        <v>6186000</v>
      </c>
      <c r="M1364" t="s">
        <v>698</v>
      </c>
      <c r="N1364" s="1">
        <v>44774</v>
      </c>
    </row>
    <row r="1365" spans="1:14" x14ac:dyDescent="0.2">
      <c r="A1365" s="1">
        <v>44774</v>
      </c>
      <c r="B1365">
        <v>2022</v>
      </c>
      <c r="C1365" t="s">
        <v>313</v>
      </c>
      <c r="D1365" t="s">
        <v>549</v>
      </c>
      <c r="E1365" t="s">
        <v>613</v>
      </c>
      <c r="F1365" t="s">
        <v>658</v>
      </c>
      <c r="G1365" t="s">
        <v>688</v>
      </c>
      <c r="H1365">
        <v>25000</v>
      </c>
      <c r="I1365">
        <v>-25000</v>
      </c>
      <c r="J1365">
        <v>6211000</v>
      </c>
      <c r="M1365" t="s">
        <v>698</v>
      </c>
      <c r="N1365" s="1">
        <v>44774</v>
      </c>
    </row>
    <row r="1366" spans="1:14" x14ac:dyDescent="0.2">
      <c r="A1366" s="1">
        <v>44774</v>
      </c>
      <c r="B1366">
        <v>2022</v>
      </c>
      <c r="C1366" t="s">
        <v>313</v>
      </c>
      <c r="D1366" t="s">
        <v>552</v>
      </c>
      <c r="E1366" t="s">
        <v>616</v>
      </c>
      <c r="F1366" t="s">
        <v>658</v>
      </c>
      <c r="G1366" t="s">
        <v>688</v>
      </c>
      <c r="H1366">
        <v>25000</v>
      </c>
      <c r="I1366">
        <v>-25000</v>
      </c>
      <c r="J1366">
        <v>6236000</v>
      </c>
      <c r="M1366" t="s">
        <v>698</v>
      </c>
      <c r="N1366" s="1">
        <v>44774</v>
      </c>
    </row>
    <row r="1367" spans="1:14" x14ac:dyDescent="0.2">
      <c r="A1367" s="1">
        <v>44803</v>
      </c>
      <c r="B1367">
        <v>2022</v>
      </c>
      <c r="C1367" t="s">
        <v>314</v>
      </c>
      <c r="D1367" t="s">
        <v>589</v>
      </c>
      <c r="E1367" t="s">
        <v>589</v>
      </c>
      <c r="F1367" t="s">
        <v>658</v>
      </c>
      <c r="G1367" t="s">
        <v>683</v>
      </c>
      <c r="H1367">
        <v>-250000</v>
      </c>
      <c r="I1367">
        <v>250000</v>
      </c>
      <c r="J1367">
        <v>5986000</v>
      </c>
      <c r="M1367" t="s">
        <v>698</v>
      </c>
      <c r="N1367" s="1">
        <v>44803</v>
      </c>
    </row>
    <row r="1368" spans="1:14" x14ac:dyDescent="0.2">
      <c r="A1368" s="1">
        <v>44803</v>
      </c>
      <c r="B1368">
        <v>2022</v>
      </c>
      <c r="C1368" t="s">
        <v>314</v>
      </c>
      <c r="D1368" t="s">
        <v>578</v>
      </c>
      <c r="E1368" t="s">
        <v>578</v>
      </c>
      <c r="F1368" t="s">
        <v>658</v>
      </c>
      <c r="G1368" t="s">
        <v>683</v>
      </c>
      <c r="H1368">
        <v>-1200000</v>
      </c>
      <c r="I1368">
        <v>1200000</v>
      </c>
      <c r="J1368">
        <v>4786000</v>
      </c>
      <c r="M1368" t="s">
        <v>698</v>
      </c>
      <c r="N1368" s="1">
        <v>44803</v>
      </c>
    </row>
    <row r="1369" spans="1:14" x14ac:dyDescent="0.2">
      <c r="A1369" s="1">
        <v>44803</v>
      </c>
      <c r="B1369">
        <v>2022</v>
      </c>
      <c r="C1369" t="s">
        <v>314</v>
      </c>
      <c r="D1369" t="s">
        <v>570</v>
      </c>
      <c r="E1369" t="s">
        <v>570</v>
      </c>
      <c r="F1369" t="s">
        <v>658</v>
      </c>
      <c r="G1369" t="s">
        <v>683</v>
      </c>
      <c r="H1369">
        <v>-1000000</v>
      </c>
      <c r="I1369">
        <v>1000000</v>
      </c>
      <c r="J1369">
        <v>3786000</v>
      </c>
      <c r="M1369" t="s">
        <v>698</v>
      </c>
      <c r="N1369" s="1">
        <v>44803</v>
      </c>
    </row>
    <row r="1370" spans="1:14" x14ac:dyDescent="0.2">
      <c r="A1370" s="1">
        <v>44805</v>
      </c>
      <c r="B1370">
        <v>2022</v>
      </c>
      <c r="C1370" t="s">
        <v>315</v>
      </c>
      <c r="D1370" t="s">
        <v>549</v>
      </c>
      <c r="E1370" t="s">
        <v>613</v>
      </c>
      <c r="F1370" t="s">
        <v>662</v>
      </c>
      <c r="G1370" t="s">
        <v>679</v>
      </c>
      <c r="H1370">
        <v>160000</v>
      </c>
      <c r="I1370">
        <v>-160000</v>
      </c>
      <c r="J1370">
        <v>3786000</v>
      </c>
      <c r="M1370" t="s">
        <v>698</v>
      </c>
      <c r="N1370" s="1">
        <v>44805</v>
      </c>
    </row>
    <row r="1371" spans="1:14" x14ac:dyDescent="0.2">
      <c r="A1371" s="1">
        <v>44805</v>
      </c>
      <c r="B1371">
        <v>2022</v>
      </c>
      <c r="C1371" t="s">
        <v>315</v>
      </c>
      <c r="D1371" t="s">
        <v>550</v>
      </c>
      <c r="E1371" t="s">
        <v>614</v>
      </c>
      <c r="F1371" t="s">
        <v>662</v>
      </c>
      <c r="G1371" t="s">
        <v>679</v>
      </c>
      <c r="H1371">
        <v>160000</v>
      </c>
      <c r="I1371">
        <v>-160000</v>
      </c>
      <c r="J1371">
        <v>3786000</v>
      </c>
      <c r="M1371" t="s">
        <v>698</v>
      </c>
      <c r="N1371" s="1">
        <v>44805</v>
      </c>
    </row>
    <row r="1372" spans="1:14" x14ac:dyDescent="0.2">
      <c r="A1372" s="1">
        <v>44805</v>
      </c>
      <c r="B1372">
        <v>2022</v>
      </c>
      <c r="C1372" t="s">
        <v>315</v>
      </c>
      <c r="D1372" t="s">
        <v>562</v>
      </c>
      <c r="E1372" t="s">
        <v>614</v>
      </c>
      <c r="F1372" t="s">
        <v>662</v>
      </c>
      <c r="G1372" t="s">
        <v>679</v>
      </c>
      <c r="H1372">
        <v>160000</v>
      </c>
      <c r="I1372">
        <v>-160000</v>
      </c>
      <c r="J1372">
        <v>3786000</v>
      </c>
      <c r="M1372" t="s">
        <v>698</v>
      </c>
      <c r="N1372" s="1">
        <v>44805</v>
      </c>
    </row>
    <row r="1373" spans="1:14" x14ac:dyDescent="0.2">
      <c r="A1373" s="1">
        <v>44805</v>
      </c>
      <c r="B1373">
        <v>2022</v>
      </c>
      <c r="C1373" t="s">
        <v>315</v>
      </c>
      <c r="D1373" t="s">
        <v>552</v>
      </c>
      <c r="E1373" t="s">
        <v>616</v>
      </c>
      <c r="F1373" t="s">
        <v>662</v>
      </c>
      <c r="G1373" t="s">
        <v>679</v>
      </c>
      <c r="H1373">
        <v>160000</v>
      </c>
      <c r="I1373">
        <v>-160000</v>
      </c>
      <c r="J1373">
        <v>3786000</v>
      </c>
      <c r="M1373" t="s">
        <v>698</v>
      </c>
      <c r="N1373" s="1">
        <v>44805</v>
      </c>
    </row>
    <row r="1374" spans="1:14" x14ac:dyDescent="0.2">
      <c r="A1374" s="1">
        <v>44805</v>
      </c>
      <c r="B1374">
        <v>2022</v>
      </c>
      <c r="C1374" t="s">
        <v>315</v>
      </c>
      <c r="D1374" t="s">
        <v>555</v>
      </c>
      <c r="E1374" t="s">
        <v>616</v>
      </c>
      <c r="F1374" t="s">
        <v>662</v>
      </c>
      <c r="G1374" t="s">
        <v>679</v>
      </c>
      <c r="H1374">
        <v>160000</v>
      </c>
      <c r="I1374">
        <v>-160000</v>
      </c>
      <c r="J1374">
        <v>3786000</v>
      </c>
      <c r="M1374" t="s">
        <v>698</v>
      </c>
      <c r="N1374" s="1">
        <v>44805</v>
      </c>
    </row>
    <row r="1375" spans="1:14" x14ac:dyDescent="0.2">
      <c r="A1375" s="1">
        <v>44805</v>
      </c>
      <c r="B1375">
        <v>2022</v>
      </c>
      <c r="C1375" t="s">
        <v>316</v>
      </c>
      <c r="D1375" t="s">
        <v>564</v>
      </c>
      <c r="E1375" t="s">
        <v>596</v>
      </c>
      <c r="F1375" t="s">
        <v>658</v>
      </c>
      <c r="G1375" t="s">
        <v>679</v>
      </c>
      <c r="H1375">
        <v>88000</v>
      </c>
      <c r="I1375">
        <v>-88000</v>
      </c>
      <c r="J1375">
        <v>3874000</v>
      </c>
      <c r="M1375" t="s">
        <v>698</v>
      </c>
      <c r="N1375" s="1">
        <v>44805</v>
      </c>
    </row>
    <row r="1376" spans="1:14" x14ac:dyDescent="0.2">
      <c r="A1376" s="1">
        <v>44805</v>
      </c>
      <c r="B1376">
        <v>2022</v>
      </c>
      <c r="C1376" t="s">
        <v>317</v>
      </c>
      <c r="D1376" t="s">
        <v>564</v>
      </c>
      <c r="E1376" t="s">
        <v>596</v>
      </c>
      <c r="F1376" t="s">
        <v>662</v>
      </c>
      <c r="G1376" t="s">
        <v>679</v>
      </c>
      <c r="H1376">
        <v>22000</v>
      </c>
      <c r="I1376">
        <v>-22000</v>
      </c>
      <c r="J1376">
        <v>3874000</v>
      </c>
      <c r="M1376" t="s">
        <v>698</v>
      </c>
      <c r="N1376" s="1">
        <v>44805</v>
      </c>
    </row>
    <row r="1377" spans="1:14" x14ac:dyDescent="0.2">
      <c r="A1377" s="1">
        <v>44805</v>
      </c>
      <c r="B1377">
        <v>2022</v>
      </c>
      <c r="C1377" t="s">
        <v>318</v>
      </c>
      <c r="D1377" t="s">
        <v>569</v>
      </c>
      <c r="E1377" t="s">
        <v>596</v>
      </c>
      <c r="F1377" t="s">
        <v>658</v>
      </c>
      <c r="G1377" t="s">
        <v>679</v>
      </c>
      <c r="H1377">
        <v>160000</v>
      </c>
      <c r="I1377">
        <v>-160000</v>
      </c>
      <c r="J1377">
        <v>4034000</v>
      </c>
      <c r="M1377" t="s">
        <v>698</v>
      </c>
      <c r="N1377" s="1">
        <v>44805</v>
      </c>
    </row>
    <row r="1378" spans="1:14" x14ac:dyDescent="0.2">
      <c r="A1378" s="1">
        <v>44805</v>
      </c>
      <c r="B1378">
        <v>2022</v>
      </c>
      <c r="C1378" t="s">
        <v>316</v>
      </c>
      <c r="D1378" t="s">
        <v>580</v>
      </c>
      <c r="E1378" t="s">
        <v>632</v>
      </c>
      <c r="F1378" t="s">
        <v>658</v>
      </c>
      <c r="G1378" t="s">
        <v>679</v>
      </c>
      <c r="H1378">
        <v>88000</v>
      </c>
      <c r="I1378">
        <v>-88000</v>
      </c>
      <c r="J1378">
        <v>4122000</v>
      </c>
      <c r="M1378" t="s">
        <v>698</v>
      </c>
      <c r="N1378" s="1">
        <v>44805</v>
      </c>
    </row>
    <row r="1379" spans="1:14" x14ac:dyDescent="0.2">
      <c r="A1379" s="1">
        <v>44805</v>
      </c>
      <c r="B1379">
        <v>2022</v>
      </c>
      <c r="C1379" t="s">
        <v>317</v>
      </c>
      <c r="D1379" t="s">
        <v>580</v>
      </c>
      <c r="E1379" t="s">
        <v>632</v>
      </c>
      <c r="F1379" t="s">
        <v>662</v>
      </c>
      <c r="G1379" t="s">
        <v>679</v>
      </c>
      <c r="H1379">
        <v>22000</v>
      </c>
      <c r="I1379">
        <v>-22000</v>
      </c>
      <c r="J1379">
        <v>4122000</v>
      </c>
      <c r="M1379" t="s">
        <v>698</v>
      </c>
      <c r="N1379" s="1">
        <v>44805</v>
      </c>
    </row>
    <row r="1380" spans="1:14" x14ac:dyDescent="0.2">
      <c r="A1380" s="1">
        <v>44805</v>
      </c>
      <c r="B1380">
        <v>2022</v>
      </c>
      <c r="C1380" t="s">
        <v>318</v>
      </c>
      <c r="D1380" t="s">
        <v>579</v>
      </c>
      <c r="E1380" t="s">
        <v>632</v>
      </c>
      <c r="F1380" t="s">
        <v>658</v>
      </c>
      <c r="G1380" t="s">
        <v>679</v>
      </c>
      <c r="H1380">
        <v>160000</v>
      </c>
      <c r="I1380">
        <v>-160000</v>
      </c>
      <c r="J1380">
        <v>4282000</v>
      </c>
      <c r="M1380" t="s">
        <v>698</v>
      </c>
      <c r="N1380" s="1">
        <v>44805</v>
      </c>
    </row>
    <row r="1381" spans="1:14" x14ac:dyDescent="0.2">
      <c r="A1381" s="1">
        <v>44805</v>
      </c>
      <c r="B1381">
        <v>2022</v>
      </c>
      <c r="C1381" t="s">
        <v>316</v>
      </c>
      <c r="D1381" t="s">
        <v>581</v>
      </c>
      <c r="E1381" t="s">
        <v>630</v>
      </c>
      <c r="F1381" t="s">
        <v>658</v>
      </c>
      <c r="G1381" t="s">
        <v>679</v>
      </c>
      <c r="H1381">
        <v>88000</v>
      </c>
      <c r="I1381">
        <v>-88000</v>
      </c>
      <c r="J1381">
        <v>4370000</v>
      </c>
      <c r="M1381" t="s">
        <v>698</v>
      </c>
      <c r="N1381" s="1">
        <v>44805</v>
      </c>
    </row>
    <row r="1382" spans="1:14" x14ac:dyDescent="0.2">
      <c r="A1382" s="1">
        <v>44805</v>
      </c>
      <c r="B1382">
        <v>2022</v>
      </c>
      <c r="C1382" t="s">
        <v>317</v>
      </c>
      <c r="D1382" t="s">
        <v>581</v>
      </c>
      <c r="E1382" t="s">
        <v>630</v>
      </c>
      <c r="F1382" t="s">
        <v>662</v>
      </c>
      <c r="G1382" t="s">
        <v>679</v>
      </c>
      <c r="H1382">
        <v>22000</v>
      </c>
      <c r="I1382">
        <v>-22000</v>
      </c>
      <c r="J1382">
        <v>4370000</v>
      </c>
      <c r="M1382" t="s">
        <v>698</v>
      </c>
      <c r="N1382" s="1">
        <v>44805</v>
      </c>
    </row>
    <row r="1383" spans="1:14" x14ac:dyDescent="0.2">
      <c r="A1383" s="1">
        <v>44805</v>
      </c>
      <c r="B1383">
        <v>2022</v>
      </c>
      <c r="C1383" t="s">
        <v>318</v>
      </c>
      <c r="D1383" t="s">
        <v>576</v>
      </c>
      <c r="E1383" t="s">
        <v>630</v>
      </c>
      <c r="F1383" t="s">
        <v>658</v>
      </c>
      <c r="G1383" t="s">
        <v>679</v>
      </c>
      <c r="H1383">
        <v>160000</v>
      </c>
      <c r="I1383">
        <v>-160000</v>
      </c>
      <c r="J1383">
        <v>4530000</v>
      </c>
      <c r="M1383" t="s">
        <v>698</v>
      </c>
      <c r="N1383" s="1">
        <v>44805</v>
      </c>
    </row>
    <row r="1384" spans="1:14" x14ac:dyDescent="0.2">
      <c r="A1384" s="1">
        <v>44805</v>
      </c>
      <c r="B1384">
        <v>2022</v>
      </c>
      <c r="C1384" t="s">
        <v>318</v>
      </c>
      <c r="D1384" t="s">
        <v>567</v>
      </c>
      <c r="E1384" t="s">
        <v>620</v>
      </c>
      <c r="F1384" t="s">
        <v>658</v>
      </c>
      <c r="G1384" t="s">
        <v>679</v>
      </c>
      <c r="H1384">
        <v>160000</v>
      </c>
      <c r="I1384">
        <v>-160000</v>
      </c>
      <c r="J1384">
        <v>4690000</v>
      </c>
      <c r="M1384" t="s">
        <v>698</v>
      </c>
      <c r="N1384" s="1">
        <v>44805</v>
      </c>
    </row>
    <row r="1385" spans="1:14" x14ac:dyDescent="0.2">
      <c r="A1385" s="1">
        <v>44805</v>
      </c>
      <c r="B1385">
        <v>2022</v>
      </c>
      <c r="C1385" t="s">
        <v>316</v>
      </c>
      <c r="D1385" t="s">
        <v>586</v>
      </c>
      <c r="E1385" t="s">
        <v>628</v>
      </c>
      <c r="F1385" t="s">
        <v>658</v>
      </c>
      <c r="G1385" t="s">
        <v>679</v>
      </c>
      <c r="H1385">
        <v>88000</v>
      </c>
      <c r="I1385">
        <v>-88000</v>
      </c>
      <c r="J1385">
        <v>4778000</v>
      </c>
      <c r="M1385" t="s">
        <v>698</v>
      </c>
      <c r="N1385" s="1">
        <v>44805</v>
      </c>
    </row>
    <row r="1386" spans="1:14" x14ac:dyDescent="0.2">
      <c r="A1386" s="1">
        <v>44805</v>
      </c>
      <c r="B1386">
        <v>2022</v>
      </c>
      <c r="C1386" t="s">
        <v>317</v>
      </c>
      <c r="D1386" t="s">
        <v>586</v>
      </c>
      <c r="E1386" t="s">
        <v>628</v>
      </c>
      <c r="F1386" t="s">
        <v>662</v>
      </c>
      <c r="G1386" t="s">
        <v>679</v>
      </c>
      <c r="H1386">
        <v>22000</v>
      </c>
      <c r="I1386">
        <v>-22000</v>
      </c>
      <c r="J1386">
        <v>4778000</v>
      </c>
      <c r="M1386" t="s">
        <v>698</v>
      </c>
      <c r="N1386" s="1">
        <v>44805</v>
      </c>
    </row>
    <row r="1387" spans="1:14" x14ac:dyDescent="0.2">
      <c r="A1387" s="1">
        <v>44805</v>
      </c>
      <c r="B1387">
        <v>2022</v>
      </c>
      <c r="C1387" t="s">
        <v>318</v>
      </c>
      <c r="D1387" t="s">
        <v>573</v>
      </c>
      <c r="E1387" t="s">
        <v>628</v>
      </c>
      <c r="F1387" t="s">
        <v>658</v>
      </c>
      <c r="G1387" t="s">
        <v>679</v>
      </c>
      <c r="H1387">
        <v>160000</v>
      </c>
      <c r="I1387">
        <v>-160000</v>
      </c>
      <c r="J1387">
        <v>4938000</v>
      </c>
      <c r="M1387" t="s">
        <v>698</v>
      </c>
      <c r="N1387" s="1">
        <v>44805</v>
      </c>
    </row>
    <row r="1388" spans="1:14" x14ac:dyDescent="0.2">
      <c r="A1388" s="1">
        <v>44805</v>
      </c>
      <c r="B1388">
        <v>2022</v>
      </c>
      <c r="C1388" t="s">
        <v>319</v>
      </c>
      <c r="D1388" t="s">
        <v>568</v>
      </c>
      <c r="E1388" t="s">
        <v>624</v>
      </c>
      <c r="F1388" t="s">
        <v>658</v>
      </c>
      <c r="G1388" t="s">
        <v>679</v>
      </c>
      <c r="H1388">
        <v>110000</v>
      </c>
      <c r="I1388">
        <v>-110000</v>
      </c>
      <c r="J1388">
        <v>5048000</v>
      </c>
      <c r="M1388" t="s">
        <v>698</v>
      </c>
      <c r="N1388" s="1">
        <v>44805</v>
      </c>
    </row>
    <row r="1389" spans="1:14" x14ac:dyDescent="0.2">
      <c r="A1389" s="1">
        <v>44805</v>
      </c>
      <c r="B1389">
        <v>2022</v>
      </c>
      <c r="C1389" t="s">
        <v>319</v>
      </c>
      <c r="D1389" t="s">
        <v>591</v>
      </c>
      <c r="E1389" t="s">
        <v>639</v>
      </c>
      <c r="F1389" t="s">
        <v>658</v>
      </c>
      <c r="G1389" t="s">
        <v>679</v>
      </c>
      <c r="H1389">
        <v>110000</v>
      </c>
      <c r="I1389">
        <v>-110000</v>
      </c>
      <c r="J1389">
        <v>5158000</v>
      </c>
      <c r="M1389" t="s">
        <v>698</v>
      </c>
      <c r="N1389" s="1">
        <v>44805</v>
      </c>
    </row>
    <row r="1390" spans="1:14" x14ac:dyDescent="0.2">
      <c r="A1390" s="1">
        <v>44805</v>
      </c>
      <c r="B1390">
        <v>2022</v>
      </c>
      <c r="C1390" t="s">
        <v>318</v>
      </c>
      <c r="D1390" t="s">
        <v>571</v>
      </c>
      <c r="E1390" t="s">
        <v>625</v>
      </c>
      <c r="F1390" t="s">
        <v>658</v>
      </c>
      <c r="G1390" t="s">
        <v>679</v>
      </c>
      <c r="H1390">
        <v>160000</v>
      </c>
      <c r="I1390">
        <v>-160000</v>
      </c>
      <c r="J1390">
        <v>5318000</v>
      </c>
      <c r="M1390" t="s">
        <v>698</v>
      </c>
      <c r="N1390" s="1">
        <v>44805</v>
      </c>
    </row>
    <row r="1391" spans="1:14" x14ac:dyDescent="0.2">
      <c r="A1391" s="1">
        <v>44805</v>
      </c>
      <c r="B1391">
        <v>2022</v>
      </c>
      <c r="C1391" t="s">
        <v>316</v>
      </c>
      <c r="D1391" t="s">
        <v>559</v>
      </c>
      <c r="E1391" t="s">
        <v>615</v>
      </c>
      <c r="F1391" t="s">
        <v>658</v>
      </c>
      <c r="G1391" t="s">
        <v>679</v>
      </c>
      <c r="H1391">
        <v>88000</v>
      </c>
      <c r="I1391">
        <v>-88000</v>
      </c>
      <c r="J1391">
        <v>5406000</v>
      </c>
      <c r="M1391" t="s">
        <v>698</v>
      </c>
      <c r="N1391" s="1">
        <v>44805</v>
      </c>
    </row>
    <row r="1392" spans="1:14" x14ac:dyDescent="0.2">
      <c r="A1392" s="1">
        <v>44805</v>
      </c>
      <c r="B1392">
        <v>2022</v>
      </c>
      <c r="C1392" t="s">
        <v>317</v>
      </c>
      <c r="D1392" t="s">
        <v>559</v>
      </c>
      <c r="E1392" t="s">
        <v>615</v>
      </c>
      <c r="F1392" t="s">
        <v>662</v>
      </c>
      <c r="G1392" t="s">
        <v>679</v>
      </c>
      <c r="H1392">
        <v>22000</v>
      </c>
      <c r="I1392">
        <v>-22000</v>
      </c>
      <c r="J1392">
        <v>5406000</v>
      </c>
      <c r="M1392" t="s">
        <v>698</v>
      </c>
      <c r="N1392" s="1">
        <v>44805</v>
      </c>
    </row>
    <row r="1393" spans="1:14" x14ac:dyDescent="0.2">
      <c r="A1393" s="1">
        <v>44805</v>
      </c>
      <c r="B1393">
        <v>2022</v>
      </c>
      <c r="C1393" t="s">
        <v>318</v>
      </c>
      <c r="D1393" t="s">
        <v>551</v>
      </c>
      <c r="E1393" t="s">
        <v>615</v>
      </c>
      <c r="F1393" t="s">
        <v>658</v>
      </c>
      <c r="G1393" t="s">
        <v>679</v>
      </c>
      <c r="H1393">
        <v>160000</v>
      </c>
      <c r="I1393">
        <v>-160000</v>
      </c>
      <c r="J1393">
        <v>5566000</v>
      </c>
      <c r="M1393" t="s">
        <v>698</v>
      </c>
      <c r="N1393" s="1">
        <v>44805</v>
      </c>
    </row>
    <row r="1394" spans="1:14" x14ac:dyDescent="0.2">
      <c r="A1394" s="1">
        <v>44805</v>
      </c>
      <c r="B1394">
        <v>2022</v>
      </c>
      <c r="C1394" t="s">
        <v>318</v>
      </c>
      <c r="D1394" t="s">
        <v>588</v>
      </c>
      <c r="E1394" t="s">
        <v>637</v>
      </c>
      <c r="F1394" t="s">
        <v>658</v>
      </c>
      <c r="G1394" t="s">
        <v>679</v>
      </c>
      <c r="H1394">
        <v>160000</v>
      </c>
      <c r="I1394">
        <v>-160000</v>
      </c>
      <c r="J1394">
        <v>5726000</v>
      </c>
      <c r="M1394" t="s">
        <v>698</v>
      </c>
      <c r="N1394" s="1">
        <v>44805</v>
      </c>
    </row>
    <row r="1395" spans="1:14" x14ac:dyDescent="0.2">
      <c r="A1395" s="1">
        <v>44805</v>
      </c>
      <c r="B1395">
        <v>2022</v>
      </c>
      <c r="C1395" t="s">
        <v>318</v>
      </c>
      <c r="D1395" t="s">
        <v>566</v>
      </c>
      <c r="E1395" t="s">
        <v>623</v>
      </c>
      <c r="F1395" t="s">
        <v>658</v>
      </c>
      <c r="G1395" t="s">
        <v>679</v>
      </c>
      <c r="H1395">
        <v>160000</v>
      </c>
      <c r="I1395">
        <v>-160000</v>
      </c>
      <c r="J1395">
        <v>5886000</v>
      </c>
      <c r="M1395" t="s">
        <v>698</v>
      </c>
      <c r="N1395" s="1">
        <v>44805</v>
      </c>
    </row>
    <row r="1396" spans="1:14" x14ac:dyDescent="0.2">
      <c r="A1396" s="1">
        <v>44805</v>
      </c>
      <c r="B1396">
        <v>2022</v>
      </c>
      <c r="C1396" t="s">
        <v>320</v>
      </c>
      <c r="D1396" t="s">
        <v>564</v>
      </c>
      <c r="E1396" t="s">
        <v>596</v>
      </c>
      <c r="F1396" t="s">
        <v>658</v>
      </c>
      <c r="G1396" t="s">
        <v>688</v>
      </c>
      <c r="H1396">
        <v>25000</v>
      </c>
      <c r="I1396">
        <v>-25000</v>
      </c>
      <c r="J1396">
        <v>5911000</v>
      </c>
      <c r="M1396" t="s">
        <v>698</v>
      </c>
      <c r="N1396" s="1">
        <v>44805</v>
      </c>
    </row>
    <row r="1397" spans="1:14" x14ac:dyDescent="0.2">
      <c r="A1397" s="1">
        <v>44805</v>
      </c>
      <c r="B1397">
        <v>2022</v>
      </c>
      <c r="C1397" t="s">
        <v>320</v>
      </c>
      <c r="D1397" t="s">
        <v>569</v>
      </c>
      <c r="E1397" t="s">
        <v>596</v>
      </c>
      <c r="F1397" t="s">
        <v>658</v>
      </c>
      <c r="G1397" t="s">
        <v>688</v>
      </c>
      <c r="H1397">
        <v>25000</v>
      </c>
      <c r="I1397">
        <v>-25000</v>
      </c>
      <c r="J1397">
        <v>5936000</v>
      </c>
      <c r="M1397" t="s">
        <v>698</v>
      </c>
      <c r="N1397" s="1">
        <v>44805</v>
      </c>
    </row>
    <row r="1398" spans="1:14" x14ac:dyDescent="0.2">
      <c r="A1398" s="1">
        <v>44805</v>
      </c>
      <c r="B1398">
        <v>2022</v>
      </c>
      <c r="C1398" t="s">
        <v>320</v>
      </c>
      <c r="D1398" t="s">
        <v>580</v>
      </c>
      <c r="E1398" t="s">
        <v>632</v>
      </c>
      <c r="F1398" t="s">
        <v>658</v>
      </c>
      <c r="G1398" t="s">
        <v>688</v>
      </c>
      <c r="H1398">
        <v>25000</v>
      </c>
      <c r="I1398">
        <v>-25000</v>
      </c>
      <c r="J1398">
        <v>5961000</v>
      </c>
      <c r="M1398" t="s">
        <v>698</v>
      </c>
      <c r="N1398" s="1">
        <v>44805</v>
      </c>
    </row>
    <row r="1399" spans="1:14" x14ac:dyDescent="0.2">
      <c r="A1399" s="1">
        <v>44805</v>
      </c>
      <c r="B1399">
        <v>2022</v>
      </c>
      <c r="C1399" t="s">
        <v>320</v>
      </c>
      <c r="D1399" t="s">
        <v>581</v>
      </c>
      <c r="E1399" t="s">
        <v>630</v>
      </c>
      <c r="F1399" t="s">
        <v>658</v>
      </c>
      <c r="G1399" t="s">
        <v>688</v>
      </c>
      <c r="H1399">
        <v>25000</v>
      </c>
      <c r="I1399">
        <v>-25000</v>
      </c>
      <c r="J1399">
        <v>5986000</v>
      </c>
      <c r="M1399" t="s">
        <v>698</v>
      </c>
      <c r="N1399" s="1">
        <v>44805</v>
      </c>
    </row>
    <row r="1400" spans="1:14" x14ac:dyDescent="0.2">
      <c r="A1400" s="1">
        <v>44805</v>
      </c>
      <c r="B1400">
        <v>2022</v>
      </c>
      <c r="C1400" t="s">
        <v>320</v>
      </c>
      <c r="D1400" t="s">
        <v>576</v>
      </c>
      <c r="E1400" t="s">
        <v>630</v>
      </c>
      <c r="F1400" t="s">
        <v>658</v>
      </c>
      <c r="G1400" t="s">
        <v>688</v>
      </c>
      <c r="H1400">
        <v>25000</v>
      </c>
      <c r="I1400">
        <v>-25000</v>
      </c>
      <c r="J1400">
        <v>6011000</v>
      </c>
      <c r="M1400" t="s">
        <v>698</v>
      </c>
      <c r="N1400" s="1">
        <v>44805</v>
      </c>
    </row>
    <row r="1401" spans="1:14" x14ac:dyDescent="0.2">
      <c r="A1401" s="1">
        <v>44805</v>
      </c>
      <c r="B1401">
        <v>2022</v>
      </c>
      <c r="C1401" t="s">
        <v>320</v>
      </c>
      <c r="D1401" t="s">
        <v>567</v>
      </c>
      <c r="E1401" t="s">
        <v>620</v>
      </c>
      <c r="F1401" t="s">
        <v>658</v>
      </c>
      <c r="G1401" t="s">
        <v>688</v>
      </c>
      <c r="H1401">
        <v>25000</v>
      </c>
      <c r="I1401">
        <v>-25000</v>
      </c>
      <c r="J1401">
        <v>6036000</v>
      </c>
      <c r="M1401" t="s">
        <v>698</v>
      </c>
      <c r="N1401" s="1">
        <v>44805</v>
      </c>
    </row>
    <row r="1402" spans="1:14" x14ac:dyDescent="0.2">
      <c r="A1402" s="1">
        <v>44805</v>
      </c>
      <c r="B1402">
        <v>2022</v>
      </c>
      <c r="C1402" t="s">
        <v>320</v>
      </c>
      <c r="D1402" t="s">
        <v>586</v>
      </c>
      <c r="E1402" t="s">
        <v>628</v>
      </c>
      <c r="F1402" t="s">
        <v>658</v>
      </c>
      <c r="G1402" t="s">
        <v>688</v>
      </c>
      <c r="H1402">
        <v>25000</v>
      </c>
      <c r="I1402">
        <v>-25000</v>
      </c>
      <c r="J1402">
        <v>6061000</v>
      </c>
      <c r="M1402" t="s">
        <v>698</v>
      </c>
      <c r="N1402" s="1">
        <v>44805</v>
      </c>
    </row>
    <row r="1403" spans="1:14" x14ac:dyDescent="0.2">
      <c r="A1403" s="1">
        <v>44805</v>
      </c>
      <c r="B1403">
        <v>2022</v>
      </c>
      <c r="C1403" t="s">
        <v>320</v>
      </c>
      <c r="D1403" t="s">
        <v>573</v>
      </c>
      <c r="E1403" t="s">
        <v>628</v>
      </c>
      <c r="F1403" t="s">
        <v>658</v>
      </c>
      <c r="G1403" t="s">
        <v>688</v>
      </c>
      <c r="H1403">
        <v>25000</v>
      </c>
      <c r="I1403">
        <v>-25000</v>
      </c>
      <c r="J1403">
        <v>6086000</v>
      </c>
      <c r="M1403" t="s">
        <v>698</v>
      </c>
      <c r="N1403" s="1">
        <v>44805</v>
      </c>
    </row>
    <row r="1404" spans="1:14" x14ac:dyDescent="0.2">
      <c r="A1404" s="1">
        <v>44805</v>
      </c>
      <c r="B1404">
        <v>2022</v>
      </c>
      <c r="C1404" t="s">
        <v>320</v>
      </c>
      <c r="D1404" t="s">
        <v>568</v>
      </c>
      <c r="E1404" t="s">
        <v>624</v>
      </c>
      <c r="F1404" t="s">
        <v>658</v>
      </c>
      <c r="G1404" t="s">
        <v>688</v>
      </c>
      <c r="H1404">
        <v>25000</v>
      </c>
      <c r="I1404">
        <v>-25000</v>
      </c>
      <c r="J1404">
        <v>6111000</v>
      </c>
      <c r="M1404" t="s">
        <v>698</v>
      </c>
      <c r="N1404" s="1">
        <v>44805</v>
      </c>
    </row>
    <row r="1405" spans="1:14" x14ac:dyDescent="0.2">
      <c r="A1405" s="1">
        <v>44805</v>
      </c>
      <c r="B1405">
        <v>2022</v>
      </c>
      <c r="C1405" t="s">
        <v>320</v>
      </c>
      <c r="D1405" t="s">
        <v>591</v>
      </c>
      <c r="E1405" t="s">
        <v>639</v>
      </c>
      <c r="F1405" t="s">
        <v>658</v>
      </c>
      <c r="G1405" t="s">
        <v>688</v>
      </c>
      <c r="H1405">
        <v>25000</v>
      </c>
      <c r="I1405">
        <v>-25000</v>
      </c>
      <c r="J1405">
        <v>6136000</v>
      </c>
      <c r="M1405" t="s">
        <v>698</v>
      </c>
      <c r="N1405" s="1">
        <v>44805</v>
      </c>
    </row>
    <row r="1406" spans="1:14" x14ac:dyDescent="0.2">
      <c r="A1406" s="1">
        <v>44805</v>
      </c>
      <c r="B1406">
        <v>2022</v>
      </c>
      <c r="C1406" t="s">
        <v>320</v>
      </c>
      <c r="D1406" t="s">
        <v>571</v>
      </c>
      <c r="E1406" t="s">
        <v>625</v>
      </c>
      <c r="F1406" t="s">
        <v>658</v>
      </c>
      <c r="G1406" t="s">
        <v>688</v>
      </c>
      <c r="H1406">
        <v>25000</v>
      </c>
      <c r="I1406">
        <v>-25000</v>
      </c>
      <c r="J1406">
        <v>6161000</v>
      </c>
      <c r="M1406" t="s">
        <v>698</v>
      </c>
      <c r="N1406" s="1">
        <v>44805</v>
      </c>
    </row>
    <row r="1407" spans="1:14" x14ac:dyDescent="0.2">
      <c r="A1407" s="1">
        <v>44805</v>
      </c>
      <c r="B1407">
        <v>2022</v>
      </c>
      <c r="C1407" t="s">
        <v>320</v>
      </c>
      <c r="D1407" t="s">
        <v>559</v>
      </c>
      <c r="E1407" t="s">
        <v>615</v>
      </c>
      <c r="F1407" t="s">
        <v>658</v>
      </c>
      <c r="G1407" t="s">
        <v>688</v>
      </c>
      <c r="H1407">
        <v>25000</v>
      </c>
      <c r="I1407">
        <v>-25000</v>
      </c>
      <c r="J1407">
        <v>6186000</v>
      </c>
      <c r="M1407" t="s">
        <v>698</v>
      </c>
      <c r="N1407" s="1">
        <v>44805</v>
      </c>
    </row>
    <row r="1408" spans="1:14" x14ac:dyDescent="0.2">
      <c r="A1408" s="1">
        <v>44805</v>
      </c>
      <c r="B1408">
        <v>2022</v>
      </c>
      <c r="C1408" t="s">
        <v>320</v>
      </c>
      <c r="D1408" t="s">
        <v>551</v>
      </c>
      <c r="E1408" t="s">
        <v>615</v>
      </c>
      <c r="F1408" t="s">
        <v>658</v>
      </c>
      <c r="G1408" t="s">
        <v>688</v>
      </c>
      <c r="H1408">
        <v>25000</v>
      </c>
      <c r="I1408">
        <v>-25000</v>
      </c>
      <c r="J1408">
        <v>6211000</v>
      </c>
      <c r="M1408" t="s">
        <v>698</v>
      </c>
      <c r="N1408" s="1">
        <v>44805</v>
      </c>
    </row>
    <row r="1409" spans="1:14" x14ac:dyDescent="0.2">
      <c r="A1409" s="1">
        <v>44805</v>
      </c>
      <c r="B1409">
        <v>2022</v>
      </c>
      <c r="C1409" t="s">
        <v>320</v>
      </c>
      <c r="D1409" t="s">
        <v>566</v>
      </c>
      <c r="E1409" t="s">
        <v>623</v>
      </c>
      <c r="F1409" t="s">
        <v>658</v>
      </c>
      <c r="G1409" t="s">
        <v>688</v>
      </c>
      <c r="H1409">
        <v>25000</v>
      </c>
      <c r="I1409">
        <v>-25000</v>
      </c>
      <c r="J1409">
        <v>6236000</v>
      </c>
      <c r="M1409" t="s">
        <v>698</v>
      </c>
      <c r="N1409" s="1">
        <v>44805</v>
      </c>
    </row>
    <row r="1410" spans="1:14" x14ac:dyDescent="0.2">
      <c r="A1410" s="1">
        <v>44805</v>
      </c>
      <c r="B1410">
        <v>2022</v>
      </c>
      <c r="C1410" t="s">
        <v>320</v>
      </c>
      <c r="D1410" t="s">
        <v>549</v>
      </c>
      <c r="E1410" t="s">
        <v>613</v>
      </c>
      <c r="F1410" t="s">
        <v>658</v>
      </c>
      <c r="G1410" t="s">
        <v>688</v>
      </c>
      <c r="H1410">
        <v>25000</v>
      </c>
      <c r="I1410">
        <v>-25000</v>
      </c>
      <c r="J1410">
        <v>6261000</v>
      </c>
      <c r="M1410" t="s">
        <v>698</v>
      </c>
      <c r="N1410" s="1">
        <v>44805</v>
      </c>
    </row>
    <row r="1411" spans="1:14" x14ac:dyDescent="0.2">
      <c r="A1411" s="1">
        <v>44805</v>
      </c>
      <c r="B1411">
        <v>2022</v>
      </c>
      <c r="C1411" t="s">
        <v>320</v>
      </c>
      <c r="D1411" t="s">
        <v>552</v>
      </c>
      <c r="E1411" t="s">
        <v>616</v>
      </c>
      <c r="F1411" t="s">
        <v>658</v>
      </c>
      <c r="G1411" t="s">
        <v>688</v>
      </c>
      <c r="H1411">
        <v>25000</v>
      </c>
      <c r="I1411">
        <v>-25000</v>
      </c>
      <c r="J1411">
        <v>6286000</v>
      </c>
      <c r="M1411" t="s">
        <v>698</v>
      </c>
      <c r="N1411" s="1">
        <v>44805</v>
      </c>
    </row>
    <row r="1412" spans="1:14" x14ac:dyDescent="0.2">
      <c r="A1412" s="1">
        <v>44834</v>
      </c>
      <c r="B1412">
        <v>2022</v>
      </c>
      <c r="C1412" t="s">
        <v>321</v>
      </c>
      <c r="D1412" t="s">
        <v>571</v>
      </c>
      <c r="E1412" t="s">
        <v>625</v>
      </c>
      <c r="F1412" t="s">
        <v>658</v>
      </c>
      <c r="G1412" t="s">
        <v>379</v>
      </c>
      <c r="H1412">
        <v>40000</v>
      </c>
      <c r="I1412">
        <v>-40000</v>
      </c>
      <c r="J1412">
        <v>6326000</v>
      </c>
      <c r="M1412" t="s">
        <v>698</v>
      </c>
      <c r="N1412" s="1">
        <v>44834</v>
      </c>
    </row>
    <row r="1413" spans="1:14" x14ac:dyDescent="0.2">
      <c r="A1413" s="1">
        <v>44834</v>
      </c>
      <c r="B1413">
        <v>2022</v>
      </c>
      <c r="C1413" t="s">
        <v>321</v>
      </c>
      <c r="D1413" t="s">
        <v>573</v>
      </c>
      <c r="E1413" t="s">
        <v>628</v>
      </c>
      <c r="F1413" t="s">
        <v>658</v>
      </c>
      <c r="G1413" t="s">
        <v>379</v>
      </c>
      <c r="H1413">
        <v>40000</v>
      </c>
      <c r="I1413">
        <v>-40000</v>
      </c>
      <c r="J1413">
        <v>6366000</v>
      </c>
      <c r="M1413" t="s">
        <v>698</v>
      </c>
      <c r="N1413" s="1">
        <v>44834</v>
      </c>
    </row>
    <row r="1414" spans="1:14" x14ac:dyDescent="0.2">
      <c r="A1414" s="1">
        <v>44834</v>
      </c>
      <c r="B1414">
        <v>2022</v>
      </c>
      <c r="C1414" t="s">
        <v>321</v>
      </c>
      <c r="D1414" t="s">
        <v>551</v>
      </c>
      <c r="E1414" t="s">
        <v>615</v>
      </c>
      <c r="F1414" t="s">
        <v>658</v>
      </c>
      <c r="G1414" t="s">
        <v>379</v>
      </c>
      <c r="H1414">
        <v>40000</v>
      </c>
      <c r="I1414">
        <v>-40000</v>
      </c>
      <c r="J1414">
        <v>6406000</v>
      </c>
      <c r="M1414" t="s">
        <v>698</v>
      </c>
      <c r="N1414" s="1">
        <v>44834</v>
      </c>
    </row>
    <row r="1415" spans="1:14" x14ac:dyDescent="0.2">
      <c r="A1415" s="1">
        <v>44834</v>
      </c>
      <c r="B1415">
        <v>2022</v>
      </c>
      <c r="C1415" t="s">
        <v>321</v>
      </c>
      <c r="D1415" t="s">
        <v>552</v>
      </c>
      <c r="E1415" t="s">
        <v>616</v>
      </c>
      <c r="F1415" t="s">
        <v>658</v>
      </c>
      <c r="G1415" t="s">
        <v>379</v>
      </c>
      <c r="H1415">
        <v>40000</v>
      </c>
      <c r="I1415">
        <v>-40000</v>
      </c>
      <c r="J1415">
        <v>6446000</v>
      </c>
      <c r="M1415" t="s">
        <v>698</v>
      </c>
      <c r="N1415" s="1">
        <v>44834</v>
      </c>
    </row>
    <row r="1416" spans="1:14" x14ac:dyDescent="0.2">
      <c r="A1416" s="1">
        <v>44834</v>
      </c>
      <c r="B1416">
        <v>2022</v>
      </c>
      <c r="C1416" t="s">
        <v>321</v>
      </c>
      <c r="D1416" t="s">
        <v>566</v>
      </c>
      <c r="E1416" t="s">
        <v>623</v>
      </c>
      <c r="F1416" t="s">
        <v>658</v>
      </c>
      <c r="G1416" t="s">
        <v>379</v>
      </c>
      <c r="H1416">
        <v>40000</v>
      </c>
      <c r="I1416">
        <v>-40000</v>
      </c>
      <c r="J1416">
        <v>6486000</v>
      </c>
      <c r="M1416" t="s">
        <v>698</v>
      </c>
      <c r="N1416" s="1">
        <v>44834</v>
      </c>
    </row>
    <row r="1417" spans="1:14" x14ac:dyDescent="0.2">
      <c r="A1417" s="1">
        <v>44834</v>
      </c>
      <c r="B1417">
        <v>2022</v>
      </c>
      <c r="C1417" t="s">
        <v>322</v>
      </c>
      <c r="E1417" t="s">
        <v>611</v>
      </c>
      <c r="F1417" t="s">
        <v>658</v>
      </c>
      <c r="G1417" t="s">
        <v>685</v>
      </c>
      <c r="H1417">
        <v>-200000</v>
      </c>
      <c r="I1417">
        <v>200000</v>
      </c>
      <c r="J1417">
        <v>6286000</v>
      </c>
      <c r="M1417" t="s">
        <v>698</v>
      </c>
      <c r="N1417" s="1">
        <v>44834</v>
      </c>
    </row>
    <row r="1418" spans="1:14" x14ac:dyDescent="0.2">
      <c r="A1418" s="1">
        <v>44834</v>
      </c>
      <c r="B1418">
        <v>2022</v>
      </c>
      <c r="C1418" t="s">
        <v>323</v>
      </c>
      <c r="D1418" t="s">
        <v>589</v>
      </c>
      <c r="E1418" t="s">
        <v>589</v>
      </c>
      <c r="F1418" t="s">
        <v>658</v>
      </c>
      <c r="G1418" t="s">
        <v>683</v>
      </c>
      <c r="H1418">
        <v>-250000</v>
      </c>
      <c r="I1418">
        <v>250000</v>
      </c>
      <c r="J1418">
        <v>6036000</v>
      </c>
      <c r="M1418" t="s">
        <v>698</v>
      </c>
      <c r="N1418" s="1">
        <v>44834</v>
      </c>
    </row>
    <row r="1419" spans="1:14" x14ac:dyDescent="0.2">
      <c r="A1419" s="1">
        <v>44834</v>
      </c>
      <c r="B1419">
        <v>2022</v>
      </c>
      <c r="C1419" t="s">
        <v>323</v>
      </c>
      <c r="D1419" t="s">
        <v>578</v>
      </c>
      <c r="E1419" t="s">
        <v>578</v>
      </c>
      <c r="F1419" t="s">
        <v>658</v>
      </c>
      <c r="G1419" t="s">
        <v>683</v>
      </c>
      <c r="H1419">
        <v>-1000000</v>
      </c>
      <c r="I1419">
        <v>1000000</v>
      </c>
      <c r="J1419">
        <v>5036000</v>
      </c>
      <c r="M1419" t="s">
        <v>698</v>
      </c>
      <c r="N1419" s="1">
        <v>44834</v>
      </c>
    </row>
    <row r="1420" spans="1:14" x14ac:dyDescent="0.2">
      <c r="A1420" s="1">
        <v>44834</v>
      </c>
      <c r="B1420">
        <v>2022</v>
      </c>
      <c r="C1420" t="s">
        <v>323</v>
      </c>
      <c r="D1420" t="s">
        <v>570</v>
      </c>
      <c r="E1420" t="s">
        <v>570</v>
      </c>
      <c r="F1420" t="s">
        <v>658</v>
      </c>
      <c r="G1420" t="s">
        <v>683</v>
      </c>
      <c r="H1420">
        <v>-1000000</v>
      </c>
      <c r="I1420">
        <v>1000000</v>
      </c>
      <c r="J1420">
        <v>4036000</v>
      </c>
      <c r="M1420" t="s">
        <v>698</v>
      </c>
      <c r="N1420" s="1">
        <v>44834</v>
      </c>
    </row>
    <row r="1421" spans="1:14" x14ac:dyDescent="0.2">
      <c r="A1421" s="1">
        <v>44834</v>
      </c>
      <c r="B1421">
        <v>2022</v>
      </c>
      <c r="C1421" t="s">
        <v>333</v>
      </c>
      <c r="D1421" t="s">
        <v>589</v>
      </c>
      <c r="E1421" t="s">
        <v>589</v>
      </c>
      <c r="F1421" t="s">
        <v>658</v>
      </c>
      <c r="G1421" t="s">
        <v>683</v>
      </c>
      <c r="H1421">
        <v>-250000</v>
      </c>
      <c r="I1421">
        <v>250000</v>
      </c>
      <c r="J1421">
        <v>5293000</v>
      </c>
      <c r="M1421" t="s">
        <v>698</v>
      </c>
      <c r="N1421" s="1">
        <v>44834</v>
      </c>
    </row>
    <row r="1422" spans="1:14" x14ac:dyDescent="0.2">
      <c r="A1422" s="1">
        <v>44834</v>
      </c>
      <c r="B1422">
        <v>2022</v>
      </c>
      <c r="C1422" t="s">
        <v>333</v>
      </c>
      <c r="D1422" t="s">
        <v>578</v>
      </c>
      <c r="E1422" t="s">
        <v>578</v>
      </c>
      <c r="F1422" t="s">
        <v>658</v>
      </c>
      <c r="G1422" t="s">
        <v>683</v>
      </c>
      <c r="H1422">
        <v>-1000000</v>
      </c>
      <c r="I1422">
        <v>1000000</v>
      </c>
      <c r="J1422">
        <v>4293000</v>
      </c>
      <c r="M1422" t="s">
        <v>698</v>
      </c>
      <c r="N1422" s="1">
        <v>44834</v>
      </c>
    </row>
    <row r="1423" spans="1:14" x14ac:dyDescent="0.2">
      <c r="A1423" s="1">
        <v>44834</v>
      </c>
      <c r="B1423">
        <v>2022</v>
      </c>
      <c r="C1423" t="s">
        <v>333</v>
      </c>
      <c r="D1423" t="s">
        <v>570</v>
      </c>
      <c r="E1423" t="s">
        <v>570</v>
      </c>
      <c r="F1423" t="s">
        <v>658</v>
      </c>
      <c r="G1423" t="s">
        <v>683</v>
      </c>
      <c r="H1423">
        <v>-1400000</v>
      </c>
      <c r="I1423">
        <v>1400000</v>
      </c>
      <c r="J1423">
        <v>2893000</v>
      </c>
      <c r="M1423" t="s">
        <v>698</v>
      </c>
      <c r="N1423" s="1">
        <v>44834</v>
      </c>
    </row>
    <row r="1424" spans="1:14" x14ac:dyDescent="0.2">
      <c r="A1424" s="1">
        <v>44835</v>
      </c>
      <c r="B1424">
        <v>2022</v>
      </c>
      <c r="C1424" t="s">
        <v>324</v>
      </c>
      <c r="D1424" t="s">
        <v>549</v>
      </c>
      <c r="E1424" t="s">
        <v>613</v>
      </c>
      <c r="F1424" t="s">
        <v>662</v>
      </c>
      <c r="G1424" t="s">
        <v>679</v>
      </c>
      <c r="H1424">
        <v>160000</v>
      </c>
      <c r="I1424">
        <v>-160000</v>
      </c>
      <c r="J1424">
        <v>4036000</v>
      </c>
      <c r="M1424" t="s">
        <v>698</v>
      </c>
      <c r="N1424" s="1">
        <v>44835</v>
      </c>
    </row>
    <row r="1425" spans="1:14" x14ac:dyDescent="0.2">
      <c r="A1425" s="1">
        <v>44835</v>
      </c>
      <c r="B1425">
        <v>2022</v>
      </c>
      <c r="C1425" t="s">
        <v>324</v>
      </c>
      <c r="D1425" t="s">
        <v>550</v>
      </c>
      <c r="E1425" t="s">
        <v>614</v>
      </c>
      <c r="F1425" t="s">
        <v>662</v>
      </c>
      <c r="G1425" t="s">
        <v>679</v>
      </c>
      <c r="H1425">
        <v>160000</v>
      </c>
      <c r="I1425">
        <v>-160000</v>
      </c>
      <c r="J1425">
        <v>4036000</v>
      </c>
      <c r="M1425" t="s">
        <v>698</v>
      </c>
      <c r="N1425" s="1">
        <v>44835</v>
      </c>
    </row>
    <row r="1426" spans="1:14" x14ac:dyDescent="0.2">
      <c r="A1426" s="1">
        <v>44835</v>
      </c>
      <c r="B1426">
        <v>2022</v>
      </c>
      <c r="C1426" t="s">
        <v>324</v>
      </c>
      <c r="D1426" t="s">
        <v>562</v>
      </c>
      <c r="E1426" t="s">
        <v>614</v>
      </c>
      <c r="F1426" t="s">
        <v>662</v>
      </c>
      <c r="G1426" t="s">
        <v>679</v>
      </c>
      <c r="H1426">
        <v>160000</v>
      </c>
      <c r="I1426">
        <v>-160000</v>
      </c>
      <c r="J1426">
        <v>4036000</v>
      </c>
      <c r="M1426" t="s">
        <v>698</v>
      </c>
      <c r="N1426" s="1">
        <v>44835</v>
      </c>
    </row>
    <row r="1427" spans="1:14" x14ac:dyDescent="0.2">
      <c r="A1427" s="1">
        <v>44835</v>
      </c>
      <c r="B1427">
        <v>2022</v>
      </c>
      <c r="C1427" t="s">
        <v>324</v>
      </c>
      <c r="D1427" t="s">
        <v>552</v>
      </c>
      <c r="E1427" t="s">
        <v>616</v>
      </c>
      <c r="F1427" t="s">
        <v>662</v>
      </c>
      <c r="G1427" t="s">
        <v>679</v>
      </c>
      <c r="H1427">
        <v>160000</v>
      </c>
      <c r="I1427">
        <v>-160000</v>
      </c>
      <c r="J1427">
        <v>4036000</v>
      </c>
      <c r="M1427" t="s">
        <v>698</v>
      </c>
      <c r="N1427" s="1">
        <v>44835</v>
      </c>
    </row>
    <row r="1428" spans="1:14" x14ac:dyDescent="0.2">
      <c r="A1428" s="1">
        <v>44835</v>
      </c>
      <c r="B1428">
        <v>2022</v>
      </c>
      <c r="C1428" t="s">
        <v>324</v>
      </c>
      <c r="D1428" t="s">
        <v>555</v>
      </c>
      <c r="E1428" t="s">
        <v>616</v>
      </c>
      <c r="F1428" t="s">
        <v>662</v>
      </c>
      <c r="G1428" t="s">
        <v>679</v>
      </c>
      <c r="H1428">
        <v>160000</v>
      </c>
      <c r="I1428">
        <v>-160000</v>
      </c>
      <c r="J1428">
        <v>4036000</v>
      </c>
      <c r="M1428" t="s">
        <v>698</v>
      </c>
      <c r="N1428" s="1">
        <v>44835</v>
      </c>
    </row>
    <row r="1429" spans="1:14" x14ac:dyDescent="0.2">
      <c r="A1429" s="1">
        <v>44835</v>
      </c>
      <c r="B1429">
        <v>2022</v>
      </c>
      <c r="C1429" t="s">
        <v>325</v>
      </c>
      <c r="D1429" t="s">
        <v>564</v>
      </c>
      <c r="E1429" t="s">
        <v>596</v>
      </c>
      <c r="F1429" t="s">
        <v>658</v>
      </c>
      <c r="G1429" t="s">
        <v>679</v>
      </c>
      <c r="H1429">
        <v>88000</v>
      </c>
      <c r="I1429">
        <v>-88000</v>
      </c>
      <c r="J1429">
        <v>4124000</v>
      </c>
      <c r="M1429" t="s">
        <v>698</v>
      </c>
      <c r="N1429" s="1">
        <v>44835</v>
      </c>
    </row>
    <row r="1430" spans="1:14" x14ac:dyDescent="0.2">
      <c r="A1430" s="1">
        <v>44835</v>
      </c>
      <c r="B1430">
        <v>2022</v>
      </c>
      <c r="C1430" t="s">
        <v>326</v>
      </c>
      <c r="D1430" t="s">
        <v>564</v>
      </c>
      <c r="E1430" t="s">
        <v>596</v>
      </c>
      <c r="F1430" t="s">
        <v>662</v>
      </c>
      <c r="G1430" t="s">
        <v>679</v>
      </c>
      <c r="H1430">
        <v>22000</v>
      </c>
      <c r="I1430">
        <v>-22000</v>
      </c>
      <c r="J1430">
        <v>4124000</v>
      </c>
      <c r="M1430" t="s">
        <v>698</v>
      </c>
      <c r="N1430" s="1">
        <v>44835</v>
      </c>
    </row>
    <row r="1431" spans="1:14" x14ac:dyDescent="0.2">
      <c r="A1431" s="1">
        <v>44835</v>
      </c>
      <c r="B1431">
        <v>2022</v>
      </c>
      <c r="C1431" t="s">
        <v>327</v>
      </c>
      <c r="D1431" t="s">
        <v>569</v>
      </c>
      <c r="E1431" t="s">
        <v>596</v>
      </c>
      <c r="F1431" t="s">
        <v>658</v>
      </c>
      <c r="G1431" t="s">
        <v>679</v>
      </c>
      <c r="H1431">
        <v>160000</v>
      </c>
      <c r="I1431">
        <v>-160000</v>
      </c>
      <c r="J1431">
        <v>4284000</v>
      </c>
      <c r="M1431" t="s">
        <v>698</v>
      </c>
      <c r="N1431" s="1">
        <v>44835</v>
      </c>
    </row>
    <row r="1432" spans="1:14" x14ac:dyDescent="0.2">
      <c r="A1432" s="1">
        <v>44835</v>
      </c>
      <c r="B1432">
        <v>2022</v>
      </c>
      <c r="C1432" t="s">
        <v>325</v>
      </c>
      <c r="D1432" t="s">
        <v>580</v>
      </c>
      <c r="E1432" t="s">
        <v>632</v>
      </c>
      <c r="F1432" t="s">
        <v>658</v>
      </c>
      <c r="G1432" t="s">
        <v>679</v>
      </c>
      <c r="H1432">
        <v>88000</v>
      </c>
      <c r="I1432">
        <v>-88000</v>
      </c>
      <c r="J1432">
        <v>4372000</v>
      </c>
      <c r="M1432" t="s">
        <v>698</v>
      </c>
      <c r="N1432" s="1">
        <v>44835</v>
      </c>
    </row>
    <row r="1433" spans="1:14" x14ac:dyDescent="0.2">
      <c r="A1433" s="1">
        <v>44835</v>
      </c>
      <c r="B1433">
        <v>2022</v>
      </c>
      <c r="C1433" t="s">
        <v>326</v>
      </c>
      <c r="D1433" t="s">
        <v>580</v>
      </c>
      <c r="E1433" t="s">
        <v>632</v>
      </c>
      <c r="F1433" t="s">
        <v>662</v>
      </c>
      <c r="G1433" t="s">
        <v>679</v>
      </c>
      <c r="H1433">
        <v>22000</v>
      </c>
      <c r="I1433">
        <v>-22000</v>
      </c>
      <c r="J1433">
        <v>4372000</v>
      </c>
      <c r="M1433" t="s">
        <v>698</v>
      </c>
      <c r="N1433" s="1">
        <v>44835</v>
      </c>
    </row>
    <row r="1434" spans="1:14" x14ac:dyDescent="0.2">
      <c r="A1434" s="1">
        <v>44835</v>
      </c>
      <c r="B1434">
        <v>2022</v>
      </c>
      <c r="C1434" t="s">
        <v>327</v>
      </c>
      <c r="D1434" t="s">
        <v>579</v>
      </c>
      <c r="E1434" t="s">
        <v>632</v>
      </c>
      <c r="F1434" t="s">
        <v>658</v>
      </c>
      <c r="G1434" t="s">
        <v>679</v>
      </c>
      <c r="H1434">
        <v>160000</v>
      </c>
      <c r="I1434">
        <v>-160000</v>
      </c>
      <c r="J1434">
        <v>4532000</v>
      </c>
      <c r="M1434" t="s">
        <v>698</v>
      </c>
      <c r="N1434" s="1">
        <v>44835</v>
      </c>
    </row>
    <row r="1435" spans="1:14" x14ac:dyDescent="0.2">
      <c r="A1435" s="1">
        <v>44835</v>
      </c>
      <c r="B1435">
        <v>2022</v>
      </c>
      <c r="C1435" t="s">
        <v>325</v>
      </c>
      <c r="D1435" t="s">
        <v>581</v>
      </c>
      <c r="E1435" t="s">
        <v>630</v>
      </c>
      <c r="F1435" t="s">
        <v>658</v>
      </c>
      <c r="G1435" t="s">
        <v>679</v>
      </c>
      <c r="H1435">
        <v>88000</v>
      </c>
      <c r="I1435">
        <v>-88000</v>
      </c>
      <c r="J1435">
        <v>4620000</v>
      </c>
      <c r="M1435" t="s">
        <v>698</v>
      </c>
      <c r="N1435" s="1">
        <v>44835</v>
      </c>
    </row>
    <row r="1436" spans="1:14" x14ac:dyDescent="0.2">
      <c r="A1436" s="1">
        <v>44835</v>
      </c>
      <c r="B1436">
        <v>2022</v>
      </c>
      <c r="C1436" t="s">
        <v>326</v>
      </c>
      <c r="D1436" t="s">
        <v>581</v>
      </c>
      <c r="E1436" t="s">
        <v>630</v>
      </c>
      <c r="F1436" t="s">
        <v>662</v>
      </c>
      <c r="G1436" t="s">
        <v>679</v>
      </c>
      <c r="H1436">
        <v>22000</v>
      </c>
      <c r="I1436">
        <v>-22000</v>
      </c>
      <c r="J1436">
        <v>4620000</v>
      </c>
      <c r="M1436" t="s">
        <v>698</v>
      </c>
      <c r="N1436" s="1">
        <v>44835</v>
      </c>
    </row>
    <row r="1437" spans="1:14" x14ac:dyDescent="0.2">
      <c r="A1437" s="1">
        <v>44835</v>
      </c>
      <c r="B1437">
        <v>2022</v>
      </c>
      <c r="C1437" t="s">
        <v>327</v>
      </c>
      <c r="D1437" t="s">
        <v>576</v>
      </c>
      <c r="E1437" t="s">
        <v>630</v>
      </c>
      <c r="F1437" t="s">
        <v>658</v>
      </c>
      <c r="G1437" t="s">
        <v>679</v>
      </c>
      <c r="H1437">
        <v>160000</v>
      </c>
      <c r="I1437">
        <v>-160000</v>
      </c>
      <c r="J1437">
        <v>4780000</v>
      </c>
      <c r="M1437" t="s">
        <v>698</v>
      </c>
      <c r="N1437" s="1">
        <v>44835</v>
      </c>
    </row>
    <row r="1438" spans="1:14" x14ac:dyDescent="0.2">
      <c r="A1438" s="1">
        <v>44835</v>
      </c>
      <c r="B1438">
        <v>2022</v>
      </c>
      <c r="C1438" t="s">
        <v>328</v>
      </c>
      <c r="D1438" t="s">
        <v>592</v>
      </c>
      <c r="E1438" t="s">
        <v>640</v>
      </c>
      <c r="F1438" t="s">
        <v>658</v>
      </c>
      <c r="G1438" t="s">
        <v>679</v>
      </c>
      <c r="H1438">
        <v>110000</v>
      </c>
      <c r="I1438">
        <v>-110000</v>
      </c>
      <c r="J1438">
        <v>4890000</v>
      </c>
      <c r="M1438" t="s">
        <v>698</v>
      </c>
      <c r="N1438" s="1">
        <v>44835</v>
      </c>
    </row>
    <row r="1439" spans="1:14" x14ac:dyDescent="0.2">
      <c r="A1439" s="1">
        <v>44835</v>
      </c>
      <c r="B1439">
        <v>2022</v>
      </c>
      <c r="C1439" t="s">
        <v>327</v>
      </c>
      <c r="D1439" t="s">
        <v>567</v>
      </c>
      <c r="E1439" t="s">
        <v>620</v>
      </c>
      <c r="F1439" t="s">
        <v>658</v>
      </c>
      <c r="G1439" t="s">
        <v>679</v>
      </c>
      <c r="H1439">
        <v>160000</v>
      </c>
      <c r="I1439">
        <v>-160000</v>
      </c>
      <c r="J1439">
        <v>5050000</v>
      </c>
      <c r="M1439" t="s">
        <v>698</v>
      </c>
      <c r="N1439" s="1">
        <v>44835</v>
      </c>
    </row>
    <row r="1440" spans="1:14" x14ac:dyDescent="0.2">
      <c r="A1440" s="1">
        <v>44835</v>
      </c>
      <c r="B1440">
        <v>2022</v>
      </c>
      <c r="C1440" t="s">
        <v>325</v>
      </c>
      <c r="D1440" t="s">
        <v>586</v>
      </c>
      <c r="E1440" t="s">
        <v>628</v>
      </c>
      <c r="F1440" t="s">
        <v>658</v>
      </c>
      <c r="G1440" t="s">
        <v>679</v>
      </c>
      <c r="H1440">
        <v>88000</v>
      </c>
      <c r="I1440">
        <v>-88000</v>
      </c>
      <c r="J1440">
        <v>5138000</v>
      </c>
      <c r="M1440" t="s">
        <v>698</v>
      </c>
      <c r="N1440" s="1">
        <v>44835</v>
      </c>
    </row>
    <row r="1441" spans="1:14" x14ac:dyDescent="0.2">
      <c r="A1441" s="1">
        <v>44835</v>
      </c>
      <c r="B1441">
        <v>2022</v>
      </c>
      <c r="C1441" t="s">
        <v>326</v>
      </c>
      <c r="D1441" t="s">
        <v>586</v>
      </c>
      <c r="E1441" t="s">
        <v>628</v>
      </c>
      <c r="F1441" t="s">
        <v>662</v>
      </c>
      <c r="G1441" t="s">
        <v>679</v>
      </c>
      <c r="H1441">
        <v>22000</v>
      </c>
      <c r="I1441">
        <v>-22000</v>
      </c>
      <c r="J1441">
        <v>5138000</v>
      </c>
      <c r="M1441" t="s">
        <v>698</v>
      </c>
      <c r="N1441" s="1">
        <v>44835</v>
      </c>
    </row>
    <row r="1442" spans="1:14" x14ac:dyDescent="0.2">
      <c r="A1442" s="1">
        <v>44835</v>
      </c>
      <c r="B1442">
        <v>2022</v>
      </c>
      <c r="C1442" t="s">
        <v>327</v>
      </c>
      <c r="D1442" t="s">
        <v>573</v>
      </c>
      <c r="E1442" t="s">
        <v>628</v>
      </c>
      <c r="F1442" t="s">
        <v>658</v>
      </c>
      <c r="G1442" t="s">
        <v>679</v>
      </c>
      <c r="H1442">
        <v>160000</v>
      </c>
      <c r="I1442">
        <v>-160000</v>
      </c>
      <c r="J1442">
        <v>5298000</v>
      </c>
      <c r="M1442" t="s">
        <v>698</v>
      </c>
      <c r="N1442" s="1">
        <v>44835</v>
      </c>
    </row>
    <row r="1443" spans="1:14" x14ac:dyDescent="0.2">
      <c r="A1443" s="1">
        <v>44835</v>
      </c>
      <c r="B1443">
        <v>2022</v>
      </c>
      <c r="C1443" t="s">
        <v>328</v>
      </c>
      <c r="D1443" t="s">
        <v>568</v>
      </c>
      <c r="E1443" t="s">
        <v>624</v>
      </c>
      <c r="F1443" t="s">
        <v>658</v>
      </c>
      <c r="G1443" t="s">
        <v>679</v>
      </c>
      <c r="H1443">
        <v>110000</v>
      </c>
      <c r="I1443">
        <v>-110000</v>
      </c>
      <c r="J1443">
        <v>5408000</v>
      </c>
      <c r="M1443" t="s">
        <v>698</v>
      </c>
      <c r="N1443" s="1">
        <v>44835</v>
      </c>
    </row>
    <row r="1444" spans="1:14" x14ac:dyDescent="0.2">
      <c r="A1444" s="1">
        <v>44835</v>
      </c>
      <c r="B1444">
        <v>2022</v>
      </c>
      <c r="C1444" t="s">
        <v>327</v>
      </c>
      <c r="D1444" t="s">
        <v>571</v>
      </c>
      <c r="E1444" t="s">
        <v>625</v>
      </c>
      <c r="F1444" t="s">
        <v>661</v>
      </c>
      <c r="G1444" t="s">
        <v>679</v>
      </c>
      <c r="H1444">
        <v>160000</v>
      </c>
      <c r="I1444">
        <v>-160000</v>
      </c>
      <c r="J1444">
        <v>5408000</v>
      </c>
      <c r="M1444" t="s">
        <v>698</v>
      </c>
      <c r="N1444" s="1">
        <v>44835</v>
      </c>
    </row>
    <row r="1445" spans="1:14" x14ac:dyDescent="0.2">
      <c r="A1445" s="1">
        <v>44835</v>
      </c>
      <c r="B1445">
        <v>2022</v>
      </c>
      <c r="C1445" t="s">
        <v>325</v>
      </c>
      <c r="D1445" t="s">
        <v>559</v>
      </c>
      <c r="E1445" t="s">
        <v>615</v>
      </c>
      <c r="F1445" t="s">
        <v>658</v>
      </c>
      <c r="G1445" t="s">
        <v>679</v>
      </c>
      <c r="H1445">
        <v>88000</v>
      </c>
      <c r="I1445">
        <v>-88000</v>
      </c>
      <c r="J1445">
        <v>5496000</v>
      </c>
      <c r="M1445" t="s">
        <v>698</v>
      </c>
      <c r="N1445" s="1">
        <v>44835</v>
      </c>
    </row>
    <row r="1446" spans="1:14" x14ac:dyDescent="0.2">
      <c r="A1446" s="1">
        <v>44835</v>
      </c>
      <c r="B1446">
        <v>2022</v>
      </c>
      <c r="C1446" t="s">
        <v>326</v>
      </c>
      <c r="D1446" t="s">
        <v>559</v>
      </c>
      <c r="E1446" t="s">
        <v>615</v>
      </c>
      <c r="F1446" t="s">
        <v>662</v>
      </c>
      <c r="G1446" t="s">
        <v>679</v>
      </c>
      <c r="H1446">
        <v>22000</v>
      </c>
      <c r="I1446">
        <v>-22000</v>
      </c>
      <c r="J1446">
        <v>5496000</v>
      </c>
      <c r="M1446" t="s">
        <v>698</v>
      </c>
      <c r="N1446" s="1">
        <v>44835</v>
      </c>
    </row>
    <row r="1447" spans="1:14" x14ac:dyDescent="0.2">
      <c r="A1447" s="1">
        <v>44835</v>
      </c>
      <c r="B1447">
        <v>2022</v>
      </c>
      <c r="C1447" t="s">
        <v>327</v>
      </c>
      <c r="D1447" t="s">
        <v>551</v>
      </c>
      <c r="E1447" t="s">
        <v>615</v>
      </c>
      <c r="F1447" t="s">
        <v>658</v>
      </c>
      <c r="G1447" t="s">
        <v>679</v>
      </c>
      <c r="H1447">
        <v>160000</v>
      </c>
      <c r="I1447">
        <v>-160000</v>
      </c>
      <c r="J1447">
        <v>5656000</v>
      </c>
      <c r="M1447" t="s">
        <v>698</v>
      </c>
      <c r="N1447" s="1">
        <v>44835</v>
      </c>
    </row>
    <row r="1448" spans="1:14" x14ac:dyDescent="0.2">
      <c r="A1448" s="1">
        <v>44835</v>
      </c>
      <c r="B1448">
        <v>2022</v>
      </c>
      <c r="C1448" t="s">
        <v>327</v>
      </c>
      <c r="D1448" t="s">
        <v>588</v>
      </c>
      <c r="E1448" t="s">
        <v>637</v>
      </c>
      <c r="F1448" t="s">
        <v>658</v>
      </c>
      <c r="G1448" t="s">
        <v>679</v>
      </c>
      <c r="H1448">
        <v>160000</v>
      </c>
      <c r="I1448">
        <v>-160000</v>
      </c>
      <c r="J1448">
        <v>5816000</v>
      </c>
      <c r="M1448" t="s">
        <v>698</v>
      </c>
      <c r="N1448" s="1">
        <v>44835</v>
      </c>
    </row>
    <row r="1449" spans="1:14" x14ac:dyDescent="0.2">
      <c r="A1449" s="1">
        <v>44835</v>
      </c>
      <c r="B1449">
        <v>2022</v>
      </c>
      <c r="C1449" t="s">
        <v>327</v>
      </c>
      <c r="D1449" t="s">
        <v>566</v>
      </c>
      <c r="E1449" t="s">
        <v>623</v>
      </c>
      <c r="F1449" t="s">
        <v>658</v>
      </c>
      <c r="G1449" t="s">
        <v>679</v>
      </c>
      <c r="H1449">
        <v>160000</v>
      </c>
      <c r="I1449">
        <v>-160000</v>
      </c>
      <c r="J1449">
        <v>5976000</v>
      </c>
      <c r="M1449" t="s">
        <v>698</v>
      </c>
      <c r="N1449" s="1">
        <v>44835</v>
      </c>
    </row>
    <row r="1450" spans="1:14" x14ac:dyDescent="0.2">
      <c r="A1450" s="1">
        <v>44835</v>
      </c>
      <c r="B1450">
        <v>2022</v>
      </c>
      <c r="C1450" t="s">
        <v>329</v>
      </c>
      <c r="D1450" t="s">
        <v>564</v>
      </c>
      <c r="E1450" t="s">
        <v>596</v>
      </c>
      <c r="F1450" t="s">
        <v>658</v>
      </c>
      <c r="G1450" t="s">
        <v>688</v>
      </c>
      <c r="H1450">
        <v>25000</v>
      </c>
      <c r="I1450">
        <v>-25000</v>
      </c>
      <c r="J1450">
        <v>6001000</v>
      </c>
      <c r="M1450" t="s">
        <v>698</v>
      </c>
      <c r="N1450" s="1">
        <v>44835</v>
      </c>
    </row>
    <row r="1451" spans="1:14" x14ac:dyDescent="0.2">
      <c r="A1451" s="1">
        <v>44835</v>
      </c>
      <c r="B1451">
        <v>2022</v>
      </c>
      <c r="C1451" t="s">
        <v>329</v>
      </c>
      <c r="D1451" t="s">
        <v>569</v>
      </c>
      <c r="E1451" t="s">
        <v>596</v>
      </c>
      <c r="F1451" t="s">
        <v>658</v>
      </c>
      <c r="G1451" t="s">
        <v>688</v>
      </c>
      <c r="H1451">
        <v>25000</v>
      </c>
      <c r="I1451">
        <v>-25000</v>
      </c>
      <c r="J1451">
        <v>6026000</v>
      </c>
      <c r="M1451" t="s">
        <v>698</v>
      </c>
      <c r="N1451" s="1">
        <v>44835</v>
      </c>
    </row>
    <row r="1452" spans="1:14" x14ac:dyDescent="0.2">
      <c r="A1452" s="1">
        <v>44835</v>
      </c>
      <c r="B1452">
        <v>2022</v>
      </c>
      <c r="C1452" t="s">
        <v>329</v>
      </c>
      <c r="D1452" t="s">
        <v>580</v>
      </c>
      <c r="E1452" t="s">
        <v>632</v>
      </c>
      <c r="F1452" t="s">
        <v>658</v>
      </c>
      <c r="G1452" t="s">
        <v>688</v>
      </c>
      <c r="H1452">
        <v>25000</v>
      </c>
      <c r="I1452">
        <v>-25000</v>
      </c>
      <c r="J1452">
        <v>6051000</v>
      </c>
      <c r="M1452" t="s">
        <v>698</v>
      </c>
      <c r="N1452" s="1">
        <v>44835</v>
      </c>
    </row>
    <row r="1453" spans="1:14" x14ac:dyDescent="0.2">
      <c r="A1453" s="1">
        <v>44835</v>
      </c>
      <c r="B1453">
        <v>2022</v>
      </c>
      <c r="C1453" t="s">
        <v>329</v>
      </c>
      <c r="D1453" t="s">
        <v>581</v>
      </c>
      <c r="E1453" t="s">
        <v>630</v>
      </c>
      <c r="F1453" t="s">
        <v>658</v>
      </c>
      <c r="G1453" t="s">
        <v>688</v>
      </c>
      <c r="H1453">
        <v>25000</v>
      </c>
      <c r="I1453">
        <v>-25000</v>
      </c>
      <c r="J1453">
        <v>6076000</v>
      </c>
      <c r="M1453" t="s">
        <v>698</v>
      </c>
      <c r="N1453" s="1">
        <v>44835</v>
      </c>
    </row>
    <row r="1454" spans="1:14" x14ac:dyDescent="0.2">
      <c r="A1454" s="1">
        <v>44835</v>
      </c>
      <c r="B1454">
        <v>2022</v>
      </c>
      <c r="C1454" t="s">
        <v>329</v>
      </c>
      <c r="D1454" t="s">
        <v>576</v>
      </c>
      <c r="E1454" t="s">
        <v>630</v>
      </c>
      <c r="F1454" t="s">
        <v>658</v>
      </c>
      <c r="G1454" t="s">
        <v>688</v>
      </c>
      <c r="H1454">
        <v>25000</v>
      </c>
      <c r="I1454">
        <v>-25000</v>
      </c>
      <c r="J1454">
        <v>6101000</v>
      </c>
      <c r="M1454" t="s">
        <v>698</v>
      </c>
      <c r="N1454" s="1">
        <v>44835</v>
      </c>
    </row>
    <row r="1455" spans="1:14" x14ac:dyDescent="0.2">
      <c r="A1455" s="1">
        <v>44835</v>
      </c>
      <c r="B1455">
        <v>2022</v>
      </c>
      <c r="C1455" t="s">
        <v>329</v>
      </c>
      <c r="D1455" t="s">
        <v>592</v>
      </c>
      <c r="E1455" t="s">
        <v>640</v>
      </c>
      <c r="F1455" t="s">
        <v>658</v>
      </c>
      <c r="G1455" t="s">
        <v>688</v>
      </c>
      <c r="H1455">
        <v>25000</v>
      </c>
      <c r="I1455">
        <v>-25000</v>
      </c>
      <c r="J1455">
        <v>6126000</v>
      </c>
      <c r="M1455" t="s">
        <v>698</v>
      </c>
      <c r="N1455" s="1">
        <v>44835</v>
      </c>
    </row>
    <row r="1456" spans="1:14" x14ac:dyDescent="0.2">
      <c r="A1456" s="1">
        <v>44835</v>
      </c>
      <c r="B1456">
        <v>2022</v>
      </c>
      <c r="C1456" t="s">
        <v>329</v>
      </c>
      <c r="D1456" t="s">
        <v>567</v>
      </c>
      <c r="E1456" t="s">
        <v>620</v>
      </c>
      <c r="F1456" t="s">
        <v>658</v>
      </c>
      <c r="G1456" t="s">
        <v>688</v>
      </c>
      <c r="H1456">
        <v>25000</v>
      </c>
      <c r="I1456">
        <v>-25000</v>
      </c>
      <c r="J1456">
        <v>6151000</v>
      </c>
      <c r="M1456" t="s">
        <v>698</v>
      </c>
      <c r="N1456" s="1">
        <v>44835</v>
      </c>
    </row>
    <row r="1457" spans="1:14" x14ac:dyDescent="0.2">
      <c r="A1457" s="1">
        <v>44835</v>
      </c>
      <c r="B1457">
        <v>2022</v>
      </c>
      <c r="C1457" t="s">
        <v>329</v>
      </c>
      <c r="D1457" t="s">
        <v>586</v>
      </c>
      <c r="E1457" t="s">
        <v>628</v>
      </c>
      <c r="F1457" t="s">
        <v>658</v>
      </c>
      <c r="G1457" t="s">
        <v>688</v>
      </c>
      <c r="H1457">
        <v>25000</v>
      </c>
      <c r="I1457">
        <v>-25000</v>
      </c>
      <c r="J1457">
        <v>6176000</v>
      </c>
      <c r="M1457" t="s">
        <v>698</v>
      </c>
      <c r="N1457" s="1">
        <v>44835</v>
      </c>
    </row>
    <row r="1458" spans="1:14" x14ac:dyDescent="0.2">
      <c r="A1458" s="1">
        <v>44835</v>
      </c>
      <c r="B1458">
        <v>2022</v>
      </c>
      <c r="C1458" t="s">
        <v>329</v>
      </c>
      <c r="D1458" t="s">
        <v>573</v>
      </c>
      <c r="E1458" t="s">
        <v>628</v>
      </c>
      <c r="F1458" t="s">
        <v>658</v>
      </c>
      <c r="G1458" t="s">
        <v>688</v>
      </c>
      <c r="H1458">
        <v>25000</v>
      </c>
      <c r="I1458">
        <v>-25000</v>
      </c>
      <c r="J1458">
        <v>6201000</v>
      </c>
      <c r="M1458" t="s">
        <v>698</v>
      </c>
      <c r="N1458" s="1">
        <v>44835</v>
      </c>
    </row>
    <row r="1459" spans="1:14" x14ac:dyDescent="0.2">
      <c r="A1459" s="1">
        <v>44835</v>
      </c>
      <c r="B1459">
        <v>2022</v>
      </c>
      <c r="C1459" t="s">
        <v>329</v>
      </c>
      <c r="D1459" t="s">
        <v>568</v>
      </c>
      <c r="E1459" t="s">
        <v>624</v>
      </c>
      <c r="F1459" t="s">
        <v>658</v>
      </c>
      <c r="G1459" t="s">
        <v>688</v>
      </c>
      <c r="H1459">
        <v>25000</v>
      </c>
      <c r="I1459">
        <v>-25000</v>
      </c>
      <c r="J1459">
        <v>6226000</v>
      </c>
      <c r="M1459" t="s">
        <v>698</v>
      </c>
      <c r="N1459" s="1">
        <v>44835</v>
      </c>
    </row>
    <row r="1460" spans="1:14" x14ac:dyDescent="0.2">
      <c r="A1460" s="1">
        <v>44835</v>
      </c>
      <c r="B1460">
        <v>2022</v>
      </c>
      <c r="C1460" t="s">
        <v>329</v>
      </c>
      <c r="D1460" t="s">
        <v>571</v>
      </c>
      <c r="E1460" t="s">
        <v>625</v>
      </c>
      <c r="F1460" t="s">
        <v>658</v>
      </c>
      <c r="G1460" t="s">
        <v>688</v>
      </c>
      <c r="H1460">
        <v>25000</v>
      </c>
      <c r="I1460">
        <v>-25000</v>
      </c>
      <c r="J1460">
        <v>6251000</v>
      </c>
      <c r="M1460" t="s">
        <v>698</v>
      </c>
      <c r="N1460" s="1">
        <v>44835</v>
      </c>
    </row>
    <row r="1461" spans="1:14" x14ac:dyDescent="0.2">
      <c r="A1461" s="1">
        <v>44835</v>
      </c>
      <c r="B1461">
        <v>2022</v>
      </c>
      <c r="C1461" t="s">
        <v>329</v>
      </c>
      <c r="D1461" t="s">
        <v>559</v>
      </c>
      <c r="E1461" t="s">
        <v>615</v>
      </c>
      <c r="F1461" t="s">
        <v>658</v>
      </c>
      <c r="G1461" t="s">
        <v>688</v>
      </c>
      <c r="H1461">
        <v>25000</v>
      </c>
      <c r="I1461">
        <v>-25000</v>
      </c>
      <c r="J1461">
        <v>6276000</v>
      </c>
      <c r="M1461" t="s">
        <v>698</v>
      </c>
      <c r="N1461" s="1">
        <v>44835</v>
      </c>
    </row>
    <row r="1462" spans="1:14" x14ac:dyDescent="0.2">
      <c r="A1462" s="1">
        <v>44835</v>
      </c>
      <c r="B1462">
        <v>2022</v>
      </c>
      <c r="C1462" t="s">
        <v>329</v>
      </c>
      <c r="D1462" t="s">
        <v>551</v>
      </c>
      <c r="E1462" t="s">
        <v>615</v>
      </c>
      <c r="F1462" t="s">
        <v>658</v>
      </c>
      <c r="G1462" t="s">
        <v>688</v>
      </c>
      <c r="H1462">
        <v>25000</v>
      </c>
      <c r="I1462">
        <v>-25000</v>
      </c>
      <c r="J1462">
        <v>6301000</v>
      </c>
      <c r="M1462" t="s">
        <v>698</v>
      </c>
      <c r="N1462" s="1">
        <v>44835</v>
      </c>
    </row>
    <row r="1463" spans="1:14" x14ac:dyDescent="0.2">
      <c r="A1463" s="1">
        <v>44835</v>
      </c>
      <c r="B1463">
        <v>2022</v>
      </c>
      <c r="C1463" t="s">
        <v>329</v>
      </c>
      <c r="D1463" t="s">
        <v>566</v>
      </c>
      <c r="E1463" t="s">
        <v>623</v>
      </c>
      <c r="F1463" t="s">
        <v>658</v>
      </c>
      <c r="G1463" t="s">
        <v>688</v>
      </c>
      <c r="H1463">
        <v>25000</v>
      </c>
      <c r="I1463">
        <v>-25000</v>
      </c>
      <c r="J1463">
        <v>6326000</v>
      </c>
      <c r="M1463" t="s">
        <v>698</v>
      </c>
      <c r="N1463" s="1">
        <v>44835</v>
      </c>
    </row>
    <row r="1464" spans="1:14" x14ac:dyDescent="0.2">
      <c r="A1464" s="1">
        <v>44835</v>
      </c>
      <c r="B1464">
        <v>2022</v>
      </c>
      <c r="C1464" t="s">
        <v>329</v>
      </c>
      <c r="D1464" t="s">
        <v>552</v>
      </c>
      <c r="E1464" t="s">
        <v>616</v>
      </c>
      <c r="F1464" t="s">
        <v>658</v>
      </c>
      <c r="G1464" t="s">
        <v>688</v>
      </c>
      <c r="H1464">
        <v>25000</v>
      </c>
      <c r="I1464">
        <v>-25000</v>
      </c>
      <c r="J1464">
        <v>6351000</v>
      </c>
      <c r="M1464" t="s">
        <v>698</v>
      </c>
      <c r="N1464" s="1">
        <v>44835</v>
      </c>
    </row>
    <row r="1465" spans="1:14" x14ac:dyDescent="0.2">
      <c r="A1465" s="1">
        <v>44835</v>
      </c>
      <c r="B1465">
        <v>2022</v>
      </c>
      <c r="C1465" t="s">
        <v>330</v>
      </c>
      <c r="E1465" t="s">
        <v>611</v>
      </c>
      <c r="F1465" t="s">
        <v>658</v>
      </c>
      <c r="G1465" t="s">
        <v>686</v>
      </c>
      <c r="H1465">
        <v>-257000</v>
      </c>
      <c r="I1465">
        <v>257000</v>
      </c>
      <c r="J1465">
        <v>6094000</v>
      </c>
      <c r="M1465" t="s">
        <v>698</v>
      </c>
      <c r="N1465" s="1">
        <v>44835</v>
      </c>
    </row>
    <row r="1466" spans="1:14" x14ac:dyDescent="0.2">
      <c r="A1466" s="1">
        <v>44858</v>
      </c>
      <c r="B1466">
        <v>2022</v>
      </c>
      <c r="C1466" t="s">
        <v>331</v>
      </c>
      <c r="E1466" t="s">
        <v>611</v>
      </c>
      <c r="F1466" t="s">
        <v>658</v>
      </c>
      <c r="G1466" t="s">
        <v>686</v>
      </c>
      <c r="H1466">
        <v>-180000</v>
      </c>
      <c r="I1466">
        <v>180000</v>
      </c>
      <c r="J1466">
        <v>5914000</v>
      </c>
      <c r="M1466" t="s">
        <v>698</v>
      </c>
      <c r="N1466" s="1">
        <v>44858</v>
      </c>
    </row>
    <row r="1467" spans="1:14" x14ac:dyDescent="0.2">
      <c r="A1467" s="1">
        <v>44858</v>
      </c>
      <c r="B1467">
        <v>2022</v>
      </c>
      <c r="C1467" t="s">
        <v>332</v>
      </c>
      <c r="E1467" t="s">
        <v>611</v>
      </c>
      <c r="F1467" t="s">
        <v>658</v>
      </c>
      <c r="G1467" t="s">
        <v>687</v>
      </c>
      <c r="H1467">
        <v>-300000</v>
      </c>
      <c r="I1467">
        <v>300000</v>
      </c>
      <c r="J1467">
        <v>5614000</v>
      </c>
      <c r="M1467" t="s">
        <v>698</v>
      </c>
      <c r="N1467" s="1">
        <v>44858</v>
      </c>
    </row>
    <row r="1468" spans="1:14" x14ac:dyDescent="0.2">
      <c r="A1468" s="1">
        <v>44858</v>
      </c>
      <c r="B1468">
        <v>2022</v>
      </c>
      <c r="C1468" t="s">
        <v>239</v>
      </c>
      <c r="E1468" t="s">
        <v>611</v>
      </c>
      <c r="F1468" t="s">
        <v>658</v>
      </c>
      <c r="G1468" t="s">
        <v>239</v>
      </c>
      <c r="H1468">
        <v>-71000</v>
      </c>
      <c r="I1468">
        <v>71000</v>
      </c>
      <c r="J1468">
        <v>5543000</v>
      </c>
      <c r="M1468" t="s">
        <v>698</v>
      </c>
      <c r="N1468" s="1">
        <v>44858</v>
      </c>
    </row>
    <row r="1469" spans="1:14" x14ac:dyDescent="0.2">
      <c r="A1469" s="1">
        <v>44866</v>
      </c>
      <c r="B1469">
        <v>2022</v>
      </c>
      <c r="C1469" t="s">
        <v>334</v>
      </c>
      <c r="D1469" t="s">
        <v>549</v>
      </c>
      <c r="E1469" t="s">
        <v>613</v>
      </c>
      <c r="F1469" t="s">
        <v>662</v>
      </c>
      <c r="G1469" t="s">
        <v>679</v>
      </c>
      <c r="H1469">
        <v>160000</v>
      </c>
      <c r="I1469">
        <v>-160000</v>
      </c>
      <c r="J1469">
        <v>2893000</v>
      </c>
      <c r="M1469" t="s">
        <v>698</v>
      </c>
      <c r="N1469" s="1">
        <v>44866</v>
      </c>
    </row>
    <row r="1470" spans="1:14" x14ac:dyDescent="0.2">
      <c r="A1470" s="1">
        <v>44866</v>
      </c>
      <c r="B1470">
        <v>2022</v>
      </c>
      <c r="C1470" t="s">
        <v>334</v>
      </c>
      <c r="D1470" t="s">
        <v>550</v>
      </c>
      <c r="E1470" t="s">
        <v>614</v>
      </c>
      <c r="F1470" t="s">
        <v>662</v>
      </c>
      <c r="G1470" t="s">
        <v>679</v>
      </c>
      <c r="H1470">
        <v>160000</v>
      </c>
      <c r="I1470">
        <v>-160000</v>
      </c>
      <c r="J1470">
        <v>2893000</v>
      </c>
      <c r="M1470" t="s">
        <v>698</v>
      </c>
      <c r="N1470" s="1">
        <v>44866</v>
      </c>
    </row>
    <row r="1471" spans="1:14" x14ac:dyDescent="0.2">
      <c r="A1471" s="1">
        <v>44866</v>
      </c>
      <c r="B1471">
        <v>2022</v>
      </c>
      <c r="C1471" t="s">
        <v>334</v>
      </c>
      <c r="D1471" t="s">
        <v>562</v>
      </c>
      <c r="E1471" t="s">
        <v>614</v>
      </c>
      <c r="F1471" t="s">
        <v>662</v>
      </c>
      <c r="G1471" t="s">
        <v>679</v>
      </c>
      <c r="H1471">
        <v>160000</v>
      </c>
      <c r="I1471">
        <v>-160000</v>
      </c>
      <c r="J1471">
        <v>2893000</v>
      </c>
      <c r="M1471" t="s">
        <v>698</v>
      </c>
      <c r="N1471" s="1">
        <v>44866</v>
      </c>
    </row>
    <row r="1472" spans="1:14" x14ac:dyDescent="0.2">
      <c r="A1472" s="1">
        <v>44866</v>
      </c>
      <c r="B1472">
        <v>2022</v>
      </c>
      <c r="C1472" t="s">
        <v>334</v>
      </c>
      <c r="D1472" t="s">
        <v>552</v>
      </c>
      <c r="E1472" t="s">
        <v>616</v>
      </c>
      <c r="F1472" t="s">
        <v>662</v>
      </c>
      <c r="G1472" t="s">
        <v>679</v>
      </c>
      <c r="H1472">
        <v>160000</v>
      </c>
      <c r="I1472">
        <v>-160000</v>
      </c>
      <c r="J1472">
        <v>2893000</v>
      </c>
      <c r="M1472" t="s">
        <v>698</v>
      </c>
      <c r="N1472" s="1">
        <v>44866</v>
      </c>
    </row>
    <row r="1473" spans="1:14" x14ac:dyDescent="0.2">
      <c r="A1473" s="1">
        <v>44866</v>
      </c>
      <c r="B1473">
        <v>2022</v>
      </c>
      <c r="C1473" t="s">
        <v>334</v>
      </c>
      <c r="D1473" t="s">
        <v>555</v>
      </c>
      <c r="E1473" t="s">
        <v>616</v>
      </c>
      <c r="F1473" t="s">
        <v>662</v>
      </c>
      <c r="G1473" t="s">
        <v>679</v>
      </c>
      <c r="H1473">
        <v>160000</v>
      </c>
      <c r="I1473">
        <v>-160000</v>
      </c>
      <c r="J1473">
        <v>2893000</v>
      </c>
      <c r="M1473" t="s">
        <v>698</v>
      </c>
      <c r="N1473" s="1">
        <v>44866</v>
      </c>
    </row>
    <row r="1474" spans="1:14" x14ac:dyDescent="0.2">
      <c r="A1474" s="1">
        <v>44866</v>
      </c>
      <c r="B1474">
        <v>2022</v>
      </c>
      <c r="C1474" t="s">
        <v>335</v>
      </c>
      <c r="D1474" t="s">
        <v>564</v>
      </c>
      <c r="E1474" t="s">
        <v>596</v>
      </c>
      <c r="F1474" t="s">
        <v>658</v>
      </c>
      <c r="G1474" t="s">
        <v>679</v>
      </c>
      <c r="H1474">
        <v>88000</v>
      </c>
      <c r="I1474">
        <v>-88000</v>
      </c>
      <c r="J1474">
        <v>2981000</v>
      </c>
      <c r="M1474" t="s">
        <v>698</v>
      </c>
      <c r="N1474" s="1">
        <v>44866</v>
      </c>
    </row>
    <row r="1475" spans="1:14" x14ac:dyDescent="0.2">
      <c r="A1475" s="1">
        <v>44866</v>
      </c>
      <c r="B1475">
        <v>2022</v>
      </c>
      <c r="C1475" t="s">
        <v>336</v>
      </c>
      <c r="D1475" t="s">
        <v>564</v>
      </c>
      <c r="E1475" t="s">
        <v>596</v>
      </c>
      <c r="F1475" t="s">
        <v>662</v>
      </c>
      <c r="G1475" t="s">
        <v>679</v>
      </c>
      <c r="H1475">
        <v>22000</v>
      </c>
      <c r="I1475">
        <v>-22000</v>
      </c>
      <c r="J1475">
        <v>2981000</v>
      </c>
      <c r="M1475" t="s">
        <v>698</v>
      </c>
      <c r="N1475" s="1">
        <v>44866</v>
      </c>
    </row>
    <row r="1476" spans="1:14" x14ac:dyDescent="0.2">
      <c r="A1476" s="1">
        <v>44866</v>
      </c>
      <c r="B1476">
        <v>2022</v>
      </c>
      <c r="C1476" t="s">
        <v>337</v>
      </c>
      <c r="D1476" t="s">
        <v>569</v>
      </c>
      <c r="E1476" t="s">
        <v>596</v>
      </c>
      <c r="F1476" t="s">
        <v>658</v>
      </c>
      <c r="G1476" t="s">
        <v>679</v>
      </c>
      <c r="H1476">
        <v>160000</v>
      </c>
      <c r="I1476">
        <v>-160000</v>
      </c>
      <c r="J1476">
        <v>3141000</v>
      </c>
      <c r="M1476" t="s">
        <v>698</v>
      </c>
      <c r="N1476" s="1">
        <v>44866</v>
      </c>
    </row>
    <row r="1477" spans="1:14" x14ac:dyDescent="0.2">
      <c r="A1477" s="1">
        <v>44866</v>
      </c>
      <c r="B1477">
        <v>2022</v>
      </c>
      <c r="C1477" t="s">
        <v>335</v>
      </c>
      <c r="D1477" t="s">
        <v>580</v>
      </c>
      <c r="E1477" t="s">
        <v>632</v>
      </c>
      <c r="F1477" t="s">
        <v>658</v>
      </c>
      <c r="G1477" t="s">
        <v>679</v>
      </c>
      <c r="H1477">
        <v>88000</v>
      </c>
      <c r="I1477">
        <v>-88000</v>
      </c>
      <c r="J1477">
        <v>3229000</v>
      </c>
      <c r="M1477" t="s">
        <v>698</v>
      </c>
      <c r="N1477" s="1">
        <v>44866</v>
      </c>
    </row>
    <row r="1478" spans="1:14" x14ac:dyDescent="0.2">
      <c r="A1478" s="1">
        <v>44866</v>
      </c>
      <c r="B1478">
        <v>2022</v>
      </c>
      <c r="C1478" t="s">
        <v>336</v>
      </c>
      <c r="D1478" t="s">
        <v>580</v>
      </c>
      <c r="E1478" t="s">
        <v>632</v>
      </c>
      <c r="F1478" t="s">
        <v>662</v>
      </c>
      <c r="G1478" t="s">
        <v>679</v>
      </c>
      <c r="H1478">
        <v>22000</v>
      </c>
      <c r="I1478">
        <v>-22000</v>
      </c>
      <c r="J1478">
        <v>3229000</v>
      </c>
      <c r="M1478" t="s">
        <v>698</v>
      </c>
      <c r="N1478" s="1">
        <v>44866</v>
      </c>
    </row>
    <row r="1479" spans="1:14" x14ac:dyDescent="0.2">
      <c r="A1479" s="1">
        <v>44866</v>
      </c>
      <c r="B1479">
        <v>2022</v>
      </c>
      <c r="C1479" t="s">
        <v>337</v>
      </c>
      <c r="D1479" t="s">
        <v>579</v>
      </c>
      <c r="E1479" t="s">
        <v>632</v>
      </c>
      <c r="F1479" t="s">
        <v>661</v>
      </c>
      <c r="G1479" t="s">
        <v>679</v>
      </c>
      <c r="H1479">
        <v>160000</v>
      </c>
      <c r="I1479">
        <v>-160000</v>
      </c>
      <c r="J1479">
        <v>3229000</v>
      </c>
      <c r="M1479" t="s">
        <v>698</v>
      </c>
      <c r="N1479" s="1">
        <v>44866</v>
      </c>
    </row>
    <row r="1480" spans="1:14" x14ac:dyDescent="0.2">
      <c r="A1480" s="1">
        <v>44866</v>
      </c>
      <c r="B1480">
        <v>2022</v>
      </c>
      <c r="C1480" t="s">
        <v>335</v>
      </c>
      <c r="D1480" t="s">
        <v>581</v>
      </c>
      <c r="E1480" t="s">
        <v>630</v>
      </c>
      <c r="F1480" t="s">
        <v>658</v>
      </c>
      <c r="G1480" t="s">
        <v>679</v>
      </c>
      <c r="H1480">
        <v>88000</v>
      </c>
      <c r="I1480">
        <v>-88000</v>
      </c>
      <c r="J1480">
        <v>3317000</v>
      </c>
      <c r="M1480" t="s">
        <v>698</v>
      </c>
      <c r="N1480" s="1">
        <v>44866</v>
      </c>
    </row>
    <row r="1481" spans="1:14" x14ac:dyDescent="0.2">
      <c r="A1481" s="1">
        <v>44866</v>
      </c>
      <c r="B1481">
        <v>2022</v>
      </c>
      <c r="C1481" t="s">
        <v>336</v>
      </c>
      <c r="D1481" t="s">
        <v>581</v>
      </c>
      <c r="E1481" t="s">
        <v>630</v>
      </c>
      <c r="F1481" t="s">
        <v>662</v>
      </c>
      <c r="G1481" t="s">
        <v>679</v>
      </c>
      <c r="H1481">
        <v>22000</v>
      </c>
      <c r="I1481">
        <v>-22000</v>
      </c>
      <c r="J1481">
        <v>3317000</v>
      </c>
      <c r="M1481" t="s">
        <v>698</v>
      </c>
      <c r="N1481" s="1">
        <v>44866</v>
      </c>
    </row>
    <row r="1482" spans="1:14" x14ac:dyDescent="0.2">
      <c r="A1482" s="1">
        <v>44866</v>
      </c>
      <c r="B1482">
        <v>2022</v>
      </c>
      <c r="C1482" t="s">
        <v>337</v>
      </c>
      <c r="D1482" t="s">
        <v>576</v>
      </c>
      <c r="E1482" t="s">
        <v>630</v>
      </c>
      <c r="F1482" t="s">
        <v>658</v>
      </c>
      <c r="G1482" t="s">
        <v>679</v>
      </c>
      <c r="H1482">
        <v>160000</v>
      </c>
      <c r="I1482">
        <v>-160000</v>
      </c>
      <c r="J1482">
        <v>3477000</v>
      </c>
      <c r="M1482" t="s">
        <v>698</v>
      </c>
      <c r="N1482" s="1">
        <v>44866</v>
      </c>
    </row>
    <row r="1483" spans="1:14" x14ac:dyDescent="0.2">
      <c r="A1483" s="1">
        <v>44866</v>
      </c>
      <c r="B1483">
        <v>2022</v>
      </c>
      <c r="C1483" t="s">
        <v>337</v>
      </c>
      <c r="D1483" t="s">
        <v>577</v>
      </c>
      <c r="E1483" t="s">
        <v>631</v>
      </c>
      <c r="F1483" t="s">
        <v>658</v>
      </c>
      <c r="G1483" t="s">
        <v>679</v>
      </c>
      <c r="H1483">
        <v>160000</v>
      </c>
      <c r="I1483">
        <v>-160000</v>
      </c>
      <c r="J1483">
        <v>3637000</v>
      </c>
      <c r="M1483" t="s">
        <v>698</v>
      </c>
      <c r="N1483" s="1">
        <v>44866</v>
      </c>
    </row>
    <row r="1484" spans="1:14" x14ac:dyDescent="0.2">
      <c r="A1484" s="1">
        <v>44866</v>
      </c>
      <c r="B1484">
        <v>2022</v>
      </c>
      <c r="C1484" t="s">
        <v>338</v>
      </c>
      <c r="D1484" t="s">
        <v>592</v>
      </c>
      <c r="E1484" t="s">
        <v>640</v>
      </c>
      <c r="F1484" t="s">
        <v>658</v>
      </c>
      <c r="G1484" t="s">
        <v>679</v>
      </c>
      <c r="H1484">
        <v>110000</v>
      </c>
      <c r="I1484">
        <v>-110000</v>
      </c>
      <c r="J1484">
        <v>3747000</v>
      </c>
      <c r="M1484" t="s">
        <v>698</v>
      </c>
      <c r="N1484" s="1">
        <v>44866</v>
      </c>
    </row>
    <row r="1485" spans="1:14" x14ac:dyDescent="0.2">
      <c r="A1485" s="1">
        <v>44866</v>
      </c>
      <c r="B1485">
        <v>2022</v>
      </c>
      <c r="C1485" t="s">
        <v>337</v>
      </c>
      <c r="D1485" t="s">
        <v>567</v>
      </c>
      <c r="E1485" t="s">
        <v>620</v>
      </c>
      <c r="F1485" t="s">
        <v>658</v>
      </c>
      <c r="G1485" t="s">
        <v>679</v>
      </c>
      <c r="H1485">
        <v>160000</v>
      </c>
      <c r="I1485">
        <v>-160000</v>
      </c>
      <c r="J1485">
        <v>3907000</v>
      </c>
      <c r="M1485" t="s">
        <v>698</v>
      </c>
      <c r="N1485" s="1">
        <v>44866</v>
      </c>
    </row>
    <row r="1486" spans="1:14" x14ac:dyDescent="0.2">
      <c r="A1486" s="1">
        <v>44866</v>
      </c>
      <c r="B1486">
        <v>2022</v>
      </c>
      <c r="C1486" t="s">
        <v>335</v>
      </c>
      <c r="D1486" t="s">
        <v>586</v>
      </c>
      <c r="E1486" t="s">
        <v>628</v>
      </c>
      <c r="F1486" t="s">
        <v>658</v>
      </c>
      <c r="G1486" t="s">
        <v>679</v>
      </c>
      <c r="H1486">
        <v>88000</v>
      </c>
      <c r="I1486">
        <v>-88000</v>
      </c>
      <c r="J1486">
        <v>3995000</v>
      </c>
      <c r="M1486" t="s">
        <v>698</v>
      </c>
      <c r="N1486" s="1">
        <v>44866</v>
      </c>
    </row>
    <row r="1487" spans="1:14" x14ac:dyDescent="0.2">
      <c r="A1487" s="1">
        <v>44866</v>
      </c>
      <c r="B1487">
        <v>2022</v>
      </c>
      <c r="C1487" t="s">
        <v>336</v>
      </c>
      <c r="D1487" t="s">
        <v>586</v>
      </c>
      <c r="E1487" t="s">
        <v>628</v>
      </c>
      <c r="F1487" t="s">
        <v>662</v>
      </c>
      <c r="G1487" t="s">
        <v>679</v>
      </c>
      <c r="H1487">
        <v>22000</v>
      </c>
      <c r="I1487">
        <v>-22000</v>
      </c>
      <c r="J1487">
        <v>3995000</v>
      </c>
      <c r="M1487" t="s">
        <v>698</v>
      </c>
      <c r="N1487" s="1">
        <v>44866</v>
      </c>
    </row>
    <row r="1488" spans="1:14" x14ac:dyDescent="0.2">
      <c r="A1488" s="1">
        <v>44866</v>
      </c>
      <c r="B1488">
        <v>2022</v>
      </c>
      <c r="C1488" t="s">
        <v>337</v>
      </c>
      <c r="D1488" t="s">
        <v>573</v>
      </c>
      <c r="E1488" t="s">
        <v>628</v>
      </c>
      <c r="F1488" t="s">
        <v>658</v>
      </c>
      <c r="G1488" t="s">
        <v>679</v>
      </c>
      <c r="H1488">
        <v>160000</v>
      </c>
      <c r="I1488">
        <v>-160000</v>
      </c>
      <c r="J1488">
        <v>4155000</v>
      </c>
      <c r="M1488" t="s">
        <v>698</v>
      </c>
      <c r="N1488" s="1">
        <v>44866</v>
      </c>
    </row>
    <row r="1489" spans="1:14" x14ac:dyDescent="0.2">
      <c r="A1489" s="1">
        <v>44866</v>
      </c>
      <c r="B1489">
        <v>2022</v>
      </c>
      <c r="C1489" t="s">
        <v>338</v>
      </c>
      <c r="D1489" t="s">
        <v>568</v>
      </c>
      <c r="E1489" t="s">
        <v>624</v>
      </c>
      <c r="F1489" t="s">
        <v>658</v>
      </c>
      <c r="G1489" t="s">
        <v>679</v>
      </c>
      <c r="H1489">
        <v>110000</v>
      </c>
      <c r="I1489">
        <v>-110000</v>
      </c>
      <c r="J1489">
        <v>4265000</v>
      </c>
      <c r="M1489" t="s">
        <v>698</v>
      </c>
      <c r="N1489" s="1">
        <v>44866</v>
      </c>
    </row>
    <row r="1490" spans="1:14" x14ac:dyDescent="0.2">
      <c r="A1490" s="1">
        <v>44866</v>
      </c>
      <c r="B1490">
        <v>2022</v>
      </c>
      <c r="C1490" t="s">
        <v>337</v>
      </c>
      <c r="D1490" t="s">
        <v>571</v>
      </c>
      <c r="E1490" t="s">
        <v>625</v>
      </c>
      <c r="F1490" t="s">
        <v>661</v>
      </c>
      <c r="G1490" t="s">
        <v>679</v>
      </c>
      <c r="H1490">
        <v>160000</v>
      </c>
      <c r="I1490">
        <v>-160000</v>
      </c>
      <c r="J1490">
        <v>4265000</v>
      </c>
      <c r="M1490" t="s">
        <v>698</v>
      </c>
      <c r="N1490" s="1">
        <v>44866</v>
      </c>
    </row>
    <row r="1491" spans="1:14" x14ac:dyDescent="0.2">
      <c r="A1491" s="1">
        <v>44866</v>
      </c>
      <c r="B1491">
        <v>2022</v>
      </c>
      <c r="C1491" t="s">
        <v>335</v>
      </c>
      <c r="D1491" t="s">
        <v>559</v>
      </c>
      <c r="E1491" t="s">
        <v>615</v>
      </c>
      <c r="F1491" t="s">
        <v>658</v>
      </c>
      <c r="G1491" t="s">
        <v>679</v>
      </c>
      <c r="H1491">
        <v>88000</v>
      </c>
      <c r="I1491">
        <v>-88000</v>
      </c>
      <c r="J1491">
        <v>4353000</v>
      </c>
      <c r="M1491" t="s">
        <v>698</v>
      </c>
      <c r="N1491" s="1">
        <v>44866</v>
      </c>
    </row>
    <row r="1492" spans="1:14" x14ac:dyDescent="0.2">
      <c r="A1492" s="1">
        <v>44866</v>
      </c>
      <c r="B1492">
        <v>2022</v>
      </c>
      <c r="C1492" t="s">
        <v>336</v>
      </c>
      <c r="D1492" t="s">
        <v>559</v>
      </c>
      <c r="E1492" t="s">
        <v>615</v>
      </c>
      <c r="F1492" t="s">
        <v>662</v>
      </c>
      <c r="G1492" t="s">
        <v>679</v>
      </c>
      <c r="H1492">
        <v>22000</v>
      </c>
      <c r="I1492">
        <v>-22000</v>
      </c>
      <c r="J1492">
        <v>4353000</v>
      </c>
      <c r="M1492" t="s">
        <v>698</v>
      </c>
      <c r="N1492" s="1">
        <v>44866</v>
      </c>
    </row>
    <row r="1493" spans="1:14" x14ac:dyDescent="0.2">
      <c r="A1493" s="1">
        <v>44866</v>
      </c>
      <c r="B1493">
        <v>2022</v>
      </c>
      <c r="C1493" t="s">
        <v>337</v>
      </c>
      <c r="D1493" t="s">
        <v>551</v>
      </c>
      <c r="E1493" t="s">
        <v>615</v>
      </c>
      <c r="F1493" t="s">
        <v>658</v>
      </c>
      <c r="G1493" t="s">
        <v>679</v>
      </c>
      <c r="H1493">
        <v>160000</v>
      </c>
      <c r="I1493">
        <v>-160000</v>
      </c>
      <c r="J1493">
        <v>4513000</v>
      </c>
      <c r="M1493" t="s">
        <v>698</v>
      </c>
      <c r="N1493" s="1">
        <v>44866</v>
      </c>
    </row>
    <row r="1494" spans="1:14" x14ac:dyDescent="0.2">
      <c r="A1494" s="1">
        <v>44866</v>
      </c>
      <c r="B1494">
        <v>2022</v>
      </c>
      <c r="C1494" t="s">
        <v>337</v>
      </c>
      <c r="D1494" t="s">
        <v>588</v>
      </c>
      <c r="E1494" t="s">
        <v>637</v>
      </c>
      <c r="F1494" t="s">
        <v>658</v>
      </c>
      <c r="G1494" t="s">
        <v>679</v>
      </c>
      <c r="H1494">
        <v>160000</v>
      </c>
      <c r="I1494">
        <v>-160000</v>
      </c>
      <c r="J1494">
        <v>4673000</v>
      </c>
      <c r="M1494" t="s">
        <v>698</v>
      </c>
      <c r="N1494" s="1">
        <v>44866</v>
      </c>
    </row>
    <row r="1495" spans="1:14" x14ac:dyDescent="0.2">
      <c r="A1495" s="1">
        <v>44866</v>
      </c>
      <c r="B1495">
        <v>2022</v>
      </c>
      <c r="C1495" t="s">
        <v>337</v>
      </c>
      <c r="D1495" t="s">
        <v>566</v>
      </c>
      <c r="E1495" t="s">
        <v>623</v>
      </c>
      <c r="F1495" t="s">
        <v>658</v>
      </c>
      <c r="G1495" t="s">
        <v>679</v>
      </c>
      <c r="H1495">
        <v>160000</v>
      </c>
      <c r="I1495">
        <v>-160000</v>
      </c>
      <c r="J1495">
        <v>4833000</v>
      </c>
      <c r="M1495" t="s">
        <v>698</v>
      </c>
      <c r="N1495" s="1">
        <v>44866</v>
      </c>
    </row>
    <row r="1496" spans="1:14" x14ac:dyDescent="0.2">
      <c r="A1496" s="1">
        <v>44866</v>
      </c>
      <c r="B1496">
        <v>2022</v>
      </c>
      <c r="C1496" t="s">
        <v>339</v>
      </c>
      <c r="D1496" t="s">
        <v>564</v>
      </c>
      <c r="E1496" t="s">
        <v>596</v>
      </c>
      <c r="F1496" t="s">
        <v>661</v>
      </c>
      <c r="G1496" t="s">
        <v>688</v>
      </c>
      <c r="H1496">
        <v>25000</v>
      </c>
      <c r="I1496">
        <v>-25000</v>
      </c>
      <c r="J1496">
        <v>4833000</v>
      </c>
      <c r="M1496" t="s">
        <v>698</v>
      </c>
      <c r="N1496" s="1">
        <v>44866</v>
      </c>
    </row>
    <row r="1497" spans="1:14" x14ac:dyDescent="0.2">
      <c r="A1497" s="1">
        <v>44866</v>
      </c>
      <c r="B1497">
        <v>2022</v>
      </c>
      <c r="C1497" t="s">
        <v>339</v>
      </c>
      <c r="D1497" t="s">
        <v>569</v>
      </c>
      <c r="E1497" t="s">
        <v>596</v>
      </c>
      <c r="F1497" t="s">
        <v>661</v>
      </c>
      <c r="G1497" t="s">
        <v>688</v>
      </c>
      <c r="H1497">
        <v>25000</v>
      </c>
      <c r="I1497">
        <v>-25000</v>
      </c>
      <c r="J1497">
        <v>4833000</v>
      </c>
      <c r="M1497" t="s">
        <v>698</v>
      </c>
      <c r="N1497" s="1">
        <v>44866</v>
      </c>
    </row>
    <row r="1498" spans="1:14" x14ac:dyDescent="0.2">
      <c r="A1498" s="1">
        <v>44866</v>
      </c>
      <c r="B1498">
        <v>2022</v>
      </c>
      <c r="C1498" t="s">
        <v>339</v>
      </c>
      <c r="D1498" t="s">
        <v>580</v>
      </c>
      <c r="E1498" t="s">
        <v>632</v>
      </c>
      <c r="F1498" t="s">
        <v>658</v>
      </c>
      <c r="G1498" t="s">
        <v>688</v>
      </c>
      <c r="H1498">
        <v>25000</v>
      </c>
      <c r="I1498">
        <v>-25000</v>
      </c>
      <c r="J1498">
        <v>4858000</v>
      </c>
      <c r="M1498" t="s">
        <v>698</v>
      </c>
      <c r="N1498" s="1">
        <v>44866</v>
      </c>
    </row>
    <row r="1499" spans="1:14" x14ac:dyDescent="0.2">
      <c r="A1499" s="1">
        <v>44866</v>
      </c>
      <c r="B1499">
        <v>2022</v>
      </c>
      <c r="C1499" t="s">
        <v>339</v>
      </c>
      <c r="D1499" t="s">
        <v>581</v>
      </c>
      <c r="E1499" t="s">
        <v>630</v>
      </c>
      <c r="F1499" t="s">
        <v>658</v>
      </c>
      <c r="G1499" t="s">
        <v>688</v>
      </c>
      <c r="H1499">
        <v>25000</v>
      </c>
      <c r="I1499">
        <v>-25000</v>
      </c>
      <c r="J1499">
        <v>4883000</v>
      </c>
      <c r="M1499" t="s">
        <v>698</v>
      </c>
      <c r="N1499" s="1">
        <v>44866</v>
      </c>
    </row>
    <row r="1500" spans="1:14" x14ac:dyDescent="0.2">
      <c r="A1500" s="1">
        <v>44866</v>
      </c>
      <c r="B1500">
        <v>2022</v>
      </c>
      <c r="C1500" t="s">
        <v>339</v>
      </c>
      <c r="D1500" t="s">
        <v>576</v>
      </c>
      <c r="E1500" t="s">
        <v>630</v>
      </c>
      <c r="F1500" t="s">
        <v>658</v>
      </c>
      <c r="G1500" t="s">
        <v>688</v>
      </c>
      <c r="H1500">
        <v>25000</v>
      </c>
      <c r="I1500">
        <v>-25000</v>
      </c>
      <c r="J1500">
        <v>4908000</v>
      </c>
      <c r="M1500" t="s">
        <v>698</v>
      </c>
      <c r="N1500" s="1">
        <v>44866</v>
      </c>
    </row>
    <row r="1501" spans="1:14" x14ac:dyDescent="0.2">
      <c r="A1501" s="1">
        <v>44866</v>
      </c>
      <c r="B1501">
        <v>2022</v>
      </c>
      <c r="C1501" t="s">
        <v>339</v>
      </c>
      <c r="D1501" t="s">
        <v>577</v>
      </c>
      <c r="E1501" t="s">
        <v>631</v>
      </c>
      <c r="F1501" t="s">
        <v>658</v>
      </c>
      <c r="G1501" t="s">
        <v>688</v>
      </c>
      <c r="H1501">
        <v>25000</v>
      </c>
      <c r="I1501">
        <v>-25000</v>
      </c>
      <c r="J1501">
        <v>4933000</v>
      </c>
      <c r="M1501" t="s">
        <v>698</v>
      </c>
      <c r="N1501" s="1">
        <v>44866</v>
      </c>
    </row>
    <row r="1502" spans="1:14" x14ac:dyDescent="0.2">
      <c r="A1502" s="1">
        <v>44866</v>
      </c>
      <c r="B1502">
        <v>2022</v>
      </c>
      <c r="C1502" t="s">
        <v>339</v>
      </c>
      <c r="D1502" t="s">
        <v>592</v>
      </c>
      <c r="E1502" t="s">
        <v>640</v>
      </c>
      <c r="F1502" t="s">
        <v>658</v>
      </c>
      <c r="G1502" t="s">
        <v>688</v>
      </c>
      <c r="H1502">
        <v>25000</v>
      </c>
      <c r="I1502">
        <v>-25000</v>
      </c>
      <c r="J1502">
        <v>4958000</v>
      </c>
      <c r="M1502" t="s">
        <v>698</v>
      </c>
      <c r="N1502" s="1">
        <v>44866</v>
      </c>
    </row>
    <row r="1503" spans="1:14" x14ac:dyDescent="0.2">
      <c r="A1503" s="1">
        <v>44866</v>
      </c>
      <c r="B1503">
        <v>2022</v>
      </c>
      <c r="C1503" t="s">
        <v>339</v>
      </c>
      <c r="D1503" t="s">
        <v>567</v>
      </c>
      <c r="E1503" t="s">
        <v>620</v>
      </c>
      <c r="F1503" t="s">
        <v>661</v>
      </c>
      <c r="G1503" t="s">
        <v>688</v>
      </c>
      <c r="H1503">
        <v>25000</v>
      </c>
      <c r="I1503">
        <v>-25000</v>
      </c>
      <c r="J1503">
        <v>4958000</v>
      </c>
      <c r="M1503" t="s">
        <v>698</v>
      </c>
      <c r="N1503" s="1">
        <v>44866</v>
      </c>
    </row>
    <row r="1504" spans="1:14" x14ac:dyDescent="0.2">
      <c r="A1504" s="1">
        <v>44866</v>
      </c>
      <c r="B1504">
        <v>2022</v>
      </c>
      <c r="C1504" t="s">
        <v>339</v>
      </c>
      <c r="D1504" t="s">
        <v>586</v>
      </c>
      <c r="E1504" t="s">
        <v>628</v>
      </c>
      <c r="F1504" t="s">
        <v>658</v>
      </c>
      <c r="G1504" t="s">
        <v>688</v>
      </c>
      <c r="H1504">
        <v>25000</v>
      </c>
      <c r="I1504">
        <v>-25000</v>
      </c>
      <c r="J1504">
        <v>4983000</v>
      </c>
      <c r="M1504" t="s">
        <v>698</v>
      </c>
      <c r="N1504" s="1">
        <v>44866</v>
      </c>
    </row>
    <row r="1505" spans="1:14" x14ac:dyDescent="0.2">
      <c r="A1505" s="1">
        <v>44866</v>
      </c>
      <c r="B1505">
        <v>2022</v>
      </c>
      <c r="C1505" t="s">
        <v>339</v>
      </c>
      <c r="D1505" t="s">
        <v>573</v>
      </c>
      <c r="E1505" t="s">
        <v>628</v>
      </c>
      <c r="F1505" t="s">
        <v>658</v>
      </c>
      <c r="G1505" t="s">
        <v>688</v>
      </c>
      <c r="H1505">
        <v>25000</v>
      </c>
      <c r="I1505">
        <v>-25000</v>
      </c>
      <c r="J1505">
        <v>5008000</v>
      </c>
      <c r="M1505" t="s">
        <v>698</v>
      </c>
      <c r="N1505" s="1">
        <v>44866</v>
      </c>
    </row>
    <row r="1506" spans="1:14" x14ac:dyDescent="0.2">
      <c r="A1506" s="1">
        <v>44866</v>
      </c>
      <c r="B1506">
        <v>2022</v>
      </c>
      <c r="C1506" t="s">
        <v>339</v>
      </c>
      <c r="D1506" t="s">
        <v>568</v>
      </c>
      <c r="E1506" t="s">
        <v>624</v>
      </c>
      <c r="F1506" t="s">
        <v>658</v>
      </c>
      <c r="G1506" t="s">
        <v>688</v>
      </c>
      <c r="H1506">
        <v>25000</v>
      </c>
      <c r="I1506">
        <v>-25000</v>
      </c>
      <c r="J1506">
        <v>5033000</v>
      </c>
      <c r="M1506" t="s">
        <v>698</v>
      </c>
      <c r="N1506" s="1">
        <v>44866</v>
      </c>
    </row>
    <row r="1507" spans="1:14" x14ac:dyDescent="0.2">
      <c r="A1507" s="1">
        <v>44866</v>
      </c>
      <c r="B1507">
        <v>2022</v>
      </c>
      <c r="C1507" t="s">
        <v>339</v>
      </c>
      <c r="D1507" t="s">
        <v>571</v>
      </c>
      <c r="E1507" t="s">
        <v>625</v>
      </c>
      <c r="F1507" t="s">
        <v>658</v>
      </c>
      <c r="G1507" t="s">
        <v>688</v>
      </c>
      <c r="H1507">
        <v>25000</v>
      </c>
      <c r="I1507">
        <v>-25000</v>
      </c>
      <c r="J1507">
        <v>5058000</v>
      </c>
      <c r="M1507" t="s">
        <v>698</v>
      </c>
      <c r="N1507" s="1">
        <v>44866</v>
      </c>
    </row>
    <row r="1508" spans="1:14" x14ac:dyDescent="0.2">
      <c r="A1508" s="1">
        <v>44866</v>
      </c>
      <c r="B1508">
        <v>2022</v>
      </c>
      <c r="C1508" t="s">
        <v>339</v>
      </c>
      <c r="D1508" t="s">
        <v>559</v>
      </c>
      <c r="E1508" t="s">
        <v>615</v>
      </c>
      <c r="F1508" t="s">
        <v>658</v>
      </c>
      <c r="G1508" t="s">
        <v>688</v>
      </c>
      <c r="H1508">
        <v>25000</v>
      </c>
      <c r="I1508">
        <v>-25000</v>
      </c>
      <c r="J1508">
        <v>5083000</v>
      </c>
      <c r="M1508" t="s">
        <v>698</v>
      </c>
      <c r="N1508" s="1">
        <v>44866</v>
      </c>
    </row>
    <row r="1509" spans="1:14" x14ac:dyDescent="0.2">
      <c r="A1509" s="1">
        <v>44866</v>
      </c>
      <c r="B1509">
        <v>2022</v>
      </c>
      <c r="C1509" t="s">
        <v>339</v>
      </c>
      <c r="D1509" t="s">
        <v>551</v>
      </c>
      <c r="E1509" t="s">
        <v>615</v>
      </c>
      <c r="F1509" t="s">
        <v>658</v>
      </c>
      <c r="G1509" t="s">
        <v>688</v>
      </c>
      <c r="H1509">
        <v>25000</v>
      </c>
      <c r="I1509">
        <v>-25000</v>
      </c>
      <c r="J1509">
        <v>5108000</v>
      </c>
      <c r="M1509" t="s">
        <v>698</v>
      </c>
      <c r="N1509" s="1">
        <v>44866</v>
      </c>
    </row>
    <row r="1510" spans="1:14" x14ac:dyDescent="0.2">
      <c r="A1510" s="1">
        <v>44866</v>
      </c>
      <c r="B1510">
        <v>2022</v>
      </c>
      <c r="C1510" t="s">
        <v>339</v>
      </c>
      <c r="D1510" t="s">
        <v>566</v>
      </c>
      <c r="E1510" t="s">
        <v>623</v>
      </c>
      <c r="F1510" t="s">
        <v>658</v>
      </c>
      <c r="G1510" t="s">
        <v>688</v>
      </c>
      <c r="H1510">
        <v>25000</v>
      </c>
      <c r="I1510">
        <v>-25000</v>
      </c>
      <c r="J1510">
        <v>5133000</v>
      </c>
      <c r="M1510" t="s">
        <v>698</v>
      </c>
      <c r="N1510" s="1">
        <v>44866</v>
      </c>
    </row>
    <row r="1511" spans="1:14" x14ac:dyDescent="0.2">
      <c r="A1511" s="1">
        <v>44886</v>
      </c>
      <c r="B1511">
        <v>2022</v>
      </c>
      <c r="C1511" t="s">
        <v>340</v>
      </c>
      <c r="E1511" t="s">
        <v>611</v>
      </c>
      <c r="F1511" t="s">
        <v>658</v>
      </c>
      <c r="G1511" t="s">
        <v>691</v>
      </c>
      <c r="H1511">
        <v>-200000</v>
      </c>
      <c r="I1511">
        <v>200000</v>
      </c>
      <c r="J1511">
        <v>4933000</v>
      </c>
      <c r="M1511" t="s">
        <v>698</v>
      </c>
      <c r="N1511" s="1">
        <v>44886</v>
      </c>
    </row>
    <row r="1512" spans="1:14" x14ac:dyDescent="0.2">
      <c r="A1512" s="1">
        <v>44886</v>
      </c>
      <c r="B1512">
        <v>2022</v>
      </c>
      <c r="C1512" t="s">
        <v>341</v>
      </c>
      <c r="E1512" t="s">
        <v>611</v>
      </c>
      <c r="F1512" t="s">
        <v>658</v>
      </c>
      <c r="G1512" t="s">
        <v>691</v>
      </c>
      <c r="H1512">
        <v>-50000</v>
      </c>
      <c r="I1512">
        <v>50000</v>
      </c>
      <c r="J1512">
        <v>4883000</v>
      </c>
      <c r="M1512" t="s">
        <v>698</v>
      </c>
      <c r="N1512" s="1">
        <v>44886</v>
      </c>
    </row>
    <row r="1513" spans="1:14" x14ac:dyDescent="0.2">
      <c r="A1513" s="1">
        <v>44895</v>
      </c>
      <c r="B1513">
        <v>2022</v>
      </c>
      <c r="C1513" t="s">
        <v>342</v>
      </c>
      <c r="D1513" t="s">
        <v>589</v>
      </c>
      <c r="E1513" t="s">
        <v>589</v>
      </c>
      <c r="F1513" t="s">
        <v>658</v>
      </c>
      <c r="G1513" t="s">
        <v>683</v>
      </c>
      <c r="H1513">
        <v>-250000</v>
      </c>
      <c r="I1513">
        <v>250000</v>
      </c>
      <c r="J1513">
        <v>4633000</v>
      </c>
      <c r="M1513" t="s">
        <v>698</v>
      </c>
      <c r="N1513" s="1">
        <v>44895</v>
      </c>
    </row>
    <row r="1514" spans="1:14" x14ac:dyDescent="0.2">
      <c r="A1514" s="1">
        <v>44895</v>
      </c>
      <c r="B1514">
        <v>2022</v>
      </c>
      <c r="C1514" t="s">
        <v>342</v>
      </c>
      <c r="D1514" t="s">
        <v>578</v>
      </c>
      <c r="E1514" t="s">
        <v>578</v>
      </c>
      <c r="F1514" t="s">
        <v>658</v>
      </c>
      <c r="G1514" t="s">
        <v>683</v>
      </c>
      <c r="H1514">
        <v>-1000000</v>
      </c>
      <c r="I1514">
        <v>1000000</v>
      </c>
      <c r="J1514">
        <v>3633000</v>
      </c>
      <c r="M1514" t="s">
        <v>698</v>
      </c>
      <c r="N1514" s="1">
        <v>44895</v>
      </c>
    </row>
    <row r="1515" spans="1:14" x14ac:dyDescent="0.2">
      <c r="A1515" s="1">
        <v>44895</v>
      </c>
      <c r="B1515">
        <v>2022</v>
      </c>
      <c r="C1515" t="s">
        <v>342</v>
      </c>
      <c r="D1515" t="s">
        <v>570</v>
      </c>
      <c r="E1515" t="s">
        <v>570</v>
      </c>
      <c r="F1515" t="s">
        <v>658</v>
      </c>
      <c r="G1515" t="s">
        <v>683</v>
      </c>
      <c r="H1515">
        <v>-1400000</v>
      </c>
      <c r="I1515">
        <v>1400000</v>
      </c>
      <c r="J1515">
        <v>2233000</v>
      </c>
      <c r="M1515" t="s">
        <v>698</v>
      </c>
      <c r="N1515" s="1">
        <v>44895</v>
      </c>
    </row>
    <row r="1516" spans="1:14" x14ac:dyDescent="0.2">
      <c r="A1516" s="1">
        <v>44895</v>
      </c>
      <c r="B1516">
        <v>2022</v>
      </c>
      <c r="C1516" t="s">
        <v>343</v>
      </c>
      <c r="E1516" t="s">
        <v>611</v>
      </c>
      <c r="F1516" t="s">
        <v>658</v>
      </c>
      <c r="G1516" t="s">
        <v>683</v>
      </c>
      <c r="H1516">
        <v>-100000</v>
      </c>
      <c r="I1516">
        <v>100000</v>
      </c>
      <c r="J1516">
        <v>2133000</v>
      </c>
      <c r="M1516" t="s">
        <v>698</v>
      </c>
      <c r="N1516" s="1">
        <v>44895</v>
      </c>
    </row>
    <row r="1517" spans="1:14" x14ac:dyDescent="0.2">
      <c r="A1517" s="1">
        <v>44896</v>
      </c>
      <c r="B1517">
        <v>2022</v>
      </c>
      <c r="C1517" t="s">
        <v>344</v>
      </c>
      <c r="D1517" t="s">
        <v>549</v>
      </c>
      <c r="E1517" t="s">
        <v>613</v>
      </c>
      <c r="F1517" t="s">
        <v>662</v>
      </c>
      <c r="G1517" t="s">
        <v>679</v>
      </c>
      <c r="H1517">
        <v>160000</v>
      </c>
      <c r="I1517">
        <v>-160000</v>
      </c>
      <c r="J1517">
        <v>2133000</v>
      </c>
      <c r="M1517" t="s">
        <v>698</v>
      </c>
      <c r="N1517" s="1">
        <v>44896</v>
      </c>
    </row>
    <row r="1518" spans="1:14" x14ac:dyDescent="0.2">
      <c r="A1518" s="1">
        <v>44896</v>
      </c>
      <c r="B1518">
        <v>2022</v>
      </c>
      <c r="C1518" t="s">
        <v>344</v>
      </c>
      <c r="D1518" t="s">
        <v>550</v>
      </c>
      <c r="E1518" t="s">
        <v>614</v>
      </c>
      <c r="F1518" t="s">
        <v>662</v>
      </c>
      <c r="G1518" t="s">
        <v>679</v>
      </c>
      <c r="H1518">
        <v>160000</v>
      </c>
      <c r="I1518">
        <v>-160000</v>
      </c>
      <c r="J1518">
        <v>2133000</v>
      </c>
      <c r="M1518" t="s">
        <v>698</v>
      </c>
      <c r="N1518" s="1">
        <v>44896</v>
      </c>
    </row>
    <row r="1519" spans="1:14" x14ac:dyDescent="0.2">
      <c r="A1519" s="1">
        <v>44896</v>
      </c>
      <c r="B1519">
        <v>2022</v>
      </c>
      <c r="C1519" t="s">
        <v>344</v>
      </c>
      <c r="D1519" t="s">
        <v>562</v>
      </c>
      <c r="E1519" t="s">
        <v>614</v>
      </c>
      <c r="F1519" t="s">
        <v>662</v>
      </c>
      <c r="G1519" t="s">
        <v>679</v>
      </c>
      <c r="H1519">
        <v>160000</v>
      </c>
      <c r="I1519">
        <v>-160000</v>
      </c>
      <c r="J1519">
        <v>2133000</v>
      </c>
      <c r="M1519" t="s">
        <v>698</v>
      </c>
      <c r="N1519" s="1">
        <v>44896</v>
      </c>
    </row>
    <row r="1520" spans="1:14" x14ac:dyDescent="0.2">
      <c r="A1520" s="1">
        <v>44896</v>
      </c>
      <c r="B1520">
        <v>2022</v>
      </c>
      <c r="C1520" t="s">
        <v>344</v>
      </c>
      <c r="D1520" t="s">
        <v>552</v>
      </c>
      <c r="E1520" t="s">
        <v>616</v>
      </c>
      <c r="F1520" t="s">
        <v>662</v>
      </c>
      <c r="G1520" t="s">
        <v>679</v>
      </c>
      <c r="H1520">
        <v>160000</v>
      </c>
      <c r="I1520">
        <v>-160000</v>
      </c>
      <c r="J1520">
        <v>2133000</v>
      </c>
      <c r="M1520" t="s">
        <v>698</v>
      </c>
      <c r="N1520" s="1">
        <v>44896</v>
      </c>
    </row>
    <row r="1521" spans="1:14" x14ac:dyDescent="0.2">
      <c r="A1521" s="1">
        <v>44896</v>
      </c>
      <c r="B1521">
        <v>2022</v>
      </c>
      <c r="C1521" t="s">
        <v>344</v>
      </c>
      <c r="D1521" t="s">
        <v>555</v>
      </c>
      <c r="E1521" t="s">
        <v>616</v>
      </c>
      <c r="F1521" t="s">
        <v>662</v>
      </c>
      <c r="G1521" t="s">
        <v>679</v>
      </c>
      <c r="H1521">
        <v>160000</v>
      </c>
      <c r="I1521">
        <v>-160000</v>
      </c>
      <c r="J1521">
        <v>2133000</v>
      </c>
      <c r="M1521" t="s">
        <v>698</v>
      </c>
      <c r="N1521" s="1">
        <v>44896</v>
      </c>
    </row>
    <row r="1522" spans="1:14" x14ac:dyDescent="0.2">
      <c r="A1522" s="1">
        <v>44896</v>
      </c>
      <c r="B1522">
        <v>2022</v>
      </c>
      <c r="C1522" t="s">
        <v>345</v>
      </c>
      <c r="D1522" t="s">
        <v>564</v>
      </c>
      <c r="E1522" t="s">
        <v>596</v>
      </c>
      <c r="F1522" t="s">
        <v>661</v>
      </c>
      <c r="G1522" t="s">
        <v>679</v>
      </c>
      <c r="H1522">
        <v>110000</v>
      </c>
      <c r="I1522">
        <v>-110000</v>
      </c>
      <c r="J1522">
        <v>2133000</v>
      </c>
      <c r="M1522" t="s">
        <v>698</v>
      </c>
      <c r="N1522" s="1">
        <v>44896</v>
      </c>
    </row>
    <row r="1523" spans="1:14" x14ac:dyDescent="0.2">
      <c r="A1523" s="1">
        <v>44896</v>
      </c>
      <c r="B1523">
        <v>2022</v>
      </c>
      <c r="C1523" t="s">
        <v>345</v>
      </c>
      <c r="D1523" t="s">
        <v>580</v>
      </c>
      <c r="E1523" t="s">
        <v>632</v>
      </c>
      <c r="F1523" t="s">
        <v>661</v>
      </c>
      <c r="G1523" t="s">
        <v>679</v>
      </c>
      <c r="H1523">
        <v>88000</v>
      </c>
      <c r="I1523">
        <v>-88000</v>
      </c>
      <c r="J1523">
        <v>2133000</v>
      </c>
      <c r="M1523" t="s">
        <v>698</v>
      </c>
      <c r="N1523" s="1">
        <v>44896</v>
      </c>
    </row>
    <row r="1524" spans="1:14" x14ac:dyDescent="0.2">
      <c r="A1524" s="1">
        <v>44896</v>
      </c>
      <c r="B1524">
        <v>2022</v>
      </c>
      <c r="C1524" t="s">
        <v>346</v>
      </c>
      <c r="D1524" t="s">
        <v>580</v>
      </c>
      <c r="E1524" t="s">
        <v>632</v>
      </c>
      <c r="F1524" t="s">
        <v>662</v>
      </c>
      <c r="G1524" t="s">
        <v>679</v>
      </c>
      <c r="H1524">
        <v>22000</v>
      </c>
      <c r="I1524">
        <v>-22000</v>
      </c>
      <c r="J1524">
        <v>2133000</v>
      </c>
      <c r="M1524" t="s">
        <v>698</v>
      </c>
      <c r="N1524" s="1">
        <v>44896</v>
      </c>
    </row>
    <row r="1525" spans="1:14" x14ac:dyDescent="0.2">
      <c r="A1525" s="1">
        <v>44896</v>
      </c>
      <c r="B1525">
        <v>2022</v>
      </c>
      <c r="C1525" t="s">
        <v>347</v>
      </c>
      <c r="D1525" t="s">
        <v>579</v>
      </c>
      <c r="E1525" t="s">
        <v>632</v>
      </c>
      <c r="F1525" t="s">
        <v>661</v>
      </c>
      <c r="G1525" t="s">
        <v>679</v>
      </c>
      <c r="H1525">
        <v>160000</v>
      </c>
      <c r="I1525">
        <v>-160000</v>
      </c>
      <c r="J1525">
        <v>2133000</v>
      </c>
      <c r="M1525" t="s">
        <v>698</v>
      </c>
      <c r="N1525" s="1">
        <v>44896</v>
      </c>
    </row>
    <row r="1526" spans="1:14" x14ac:dyDescent="0.2">
      <c r="A1526" s="1">
        <v>44896</v>
      </c>
      <c r="B1526">
        <v>2022</v>
      </c>
      <c r="C1526" t="s">
        <v>345</v>
      </c>
      <c r="D1526" t="s">
        <v>581</v>
      </c>
      <c r="E1526" t="s">
        <v>630</v>
      </c>
      <c r="F1526" t="s">
        <v>658</v>
      </c>
      <c r="G1526" t="s">
        <v>679</v>
      </c>
      <c r="H1526">
        <v>88000</v>
      </c>
      <c r="I1526">
        <v>-88000</v>
      </c>
      <c r="J1526">
        <v>2221000</v>
      </c>
      <c r="M1526" t="s">
        <v>698</v>
      </c>
      <c r="N1526" s="1">
        <v>44896</v>
      </c>
    </row>
    <row r="1527" spans="1:14" x14ac:dyDescent="0.2">
      <c r="A1527" s="1">
        <v>44896</v>
      </c>
      <c r="B1527">
        <v>2022</v>
      </c>
      <c r="C1527" t="s">
        <v>346</v>
      </c>
      <c r="D1527" t="s">
        <v>581</v>
      </c>
      <c r="E1527" t="s">
        <v>630</v>
      </c>
      <c r="F1527" t="s">
        <v>662</v>
      </c>
      <c r="G1527" t="s">
        <v>679</v>
      </c>
      <c r="H1527">
        <v>22000</v>
      </c>
      <c r="I1527">
        <v>-22000</v>
      </c>
      <c r="J1527">
        <v>2221000</v>
      </c>
      <c r="M1527" t="s">
        <v>698</v>
      </c>
      <c r="N1527" s="1">
        <v>44896</v>
      </c>
    </row>
    <row r="1528" spans="1:14" x14ac:dyDescent="0.2">
      <c r="A1528" s="1">
        <v>44896</v>
      </c>
      <c r="B1528">
        <v>2022</v>
      </c>
      <c r="C1528" t="s">
        <v>347</v>
      </c>
      <c r="D1528" t="s">
        <v>576</v>
      </c>
      <c r="E1528" t="s">
        <v>630</v>
      </c>
      <c r="F1528" t="s">
        <v>658</v>
      </c>
      <c r="G1528" t="s">
        <v>679</v>
      </c>
      <c r="H1528">
        <v>160000</v>
      </c>
      <c r="I1528">
        <v>-160000</v>
      </c>
      <c r="J1528">
        <v>2381000</v>
      </c>
      <c r="M1528" t="s">
        <v>698</v>
      </c>
      <c r="N1528" s="1">
        <v>44896</v>
      </c>
    </row>
    <row r="1529" spans="1:14" x14ac:dyDescent="0.2">
      <c r="A1529" s="1">
        <v>44896</v>
      </c>
      <c r="B1529">
        <v>2022</v>
      </c>
      <c r="C1529" t="s">
        <v>347</v>
      </c>
      <c r="D1529" t="s">
        <v>577</v>
      </c>
      <c r="E1529" t="s">
        <v>631</v>
      </c>
      <c r="F1529" t="s">
        <v>658</v>
      </c>
      <c r="G1529" t="s">
        <v>679</v>
      </c>
      <c r="H1529">
        <v>160000</v>
      </c>
      <c r="I1529">
        <v>-160000</v>
      </c>
      <c r="J1529">
        <v>2541000</v>
      </c>
      <c r="M1529" t="s">
        <v>698</v>
      </c>
      <c r="N1529" s="1">
        <v>44896</v>
      </c>
    </row>
    <row r="1530" spans="1:14" x14ac:dyDescent="0.2">
      <c r="A1530" s="1">
        <v>44896</v>
      </c>
      <c r="B1530">
        <v>2022</v>
      </c>
      <c r="C1530" t="s">
        <v>347</v>
      </c>
      <c r="D1530" t="s">
        <v>567</v>
      </c>
      <c r="E1530" t="s">
        <v>620</v>
      </c>
      <c r="F1530" t="s">
        <v>661</v>
      </c>
      <c r="G1530" t="s">
        <v>679</v>
      </c>
      <c r="H1530">
        <v>160000</v>
      </c>
      <c r="I1530">
        <v>-160000</v>
      </c>
      <c r="J1530">
        <v>2541000</v>
      </c>
      <c r="M1530" t="s">
        <v>698</v>
      </c>
      <c r="N1530" s="1">
        <v>44896</v>
      </c>
    </row>
    <row r="1531" spans="1:14" x14ac:dyDescent="0.2">
      <c r="A1531" s="1">
        <v>44896</v>
      </c>
      <c r="B1531">
        <v>2022</v>
      </c>
      <c r="C1531" t="s">
        <v>345</v>
      </c>
      <c r="D1531" t="s">
        <v>586</v>
      </c>
      <c r="E1531" t="s">
        <v>628</v>
      </c>
      <c r="F1531" t="s">
        <v>658</v>
      </c>
      <c r="G1531" t="s">
        <v>679</v>
      </c>
      <c r="H1531">
        <v>88000</v>
      </c>
      <c r="I1531">
        <v>-88000</v>
      </c>
      <c r="J1531">
        <v>2629000</v>
      </c>
      <c r="M1531" t="s">
        <v>698</v>
      </c>
      <c r="N1531" s="1">
        <v>44896</v>
      </c>
    </row>
    <row r="1532" spans="1:14" x14ac:dyDescent="0.2">
      <c r="A1532" s="1">
        <v>44896</v>
      </c>
      <c r="B1532">
        <v>2022</v>
      </c>
      <c r="C1532" t="s">
        <v>346</v>
      </c>
      <c r="D1532" t="s">
        <v>586</v>
      </c>
      <c r="E1532" t="s">
        <v>628</v>
      </c>
      <c r="F1532" t="s">
        <v>662</v>
      </c>
      <c r="G1532" t="s">
        <v>679</v>
      </c>
      <c r="H1532">
        <v>22000</v>
      </c>
      <c r="I1532">
        <v>-22000</v>
      </c>
      <c r="J1532">
        <v>2629000</v>
      </c>
      <c r="M1532" t="s">
        <v>698</v>
      </c>
      <c r="N1532" s="1">
        <v>44896</v>
      </c>
    </row>
    <row r="1533" spans="1:14" x14ac:dyDescent="0.2">
      <c r="A1533" s="1">
        <v>44896</v>
      </c>
      <c r="B1533">
        <v>2022</v>
      </c>
      <c r="C1533" t="s">
        <v>347</v>
      </c>
      <c r="D1533" t="s">
        <v>573</v>
      </c>
      <c r="E1533" t="s">
        <v>628</v>
      </c>
      <c r="F1533" t="s">
        <v>658</v>
      </c>
      <c r="G1533" t="s">
        <v>679</v>
      </c>
      <c r="H1533">
        <v>160000</v>
      </c>
      <c r="I1533">
        <v>-160000</v>
      </c>
      <c r="J1533">
        <v>2789000</v>
      </c>
      <c r="M1533" t="s">
        <v>698</v>
      </c>
      <c r="N1533" s="1">
        <v>44896</v>
      </c>
    </row>
    <row r="1534" spans="1:14" x14ac:dyDescent="0.2">
      <c r="A1534" s="1">
        <v>44896</v>
      </c>
      <c r="B1534">
        <v>2022</v>
      </c>
      <c r="C1534" t="s">
        <v>348</v>
      </c>
      <c r="D1534" t="s">
        <v>568</v>
      </c>
      <c r="E1534" t="s">
        <v>624</v>
      </c>
      <c r="F1534" t="s">
        <v>658</v>
      </c>
      <c r="G1534" t="s">
        <v>679</v>
      </c>
      <c r="H1534">
        <v>110000</v>
      </c>
      <c r="I1534">
        <v>-110000</v>
      </c>
      <c r="J1534">
        <v>2899000</v>
      </c>
      <c r="M1534" t="s">
        <v>698</v>
      </c>
      <c r="N1534" s="1">
        <v>44896</v>
      </c>
    </row>
    <row r="1535" spans="1:14" x14ac:dyDescent="0.2">
      <c r="A1535" s="1">
        <v>44896</v>
      </c>
      <c r="B1535">
        <v>2022</v>
      </c>
      <c r="C1535" t="s">
        <v>347</v>
      </c>
      <c r="D1535" t="s">
        <v>571</v>
      </c>
      <c r="E1535" t="s">
        <v>625</v>
      </c>
      <c r="F1535" t="s">
        <v>661</v>
      </c>
      <c r="G1535" t="s">
        <v>679</v>
      </c>
      <c r="H1535">
        <v>160000</v>
      </c>
      <c r="I1535">
        <v>-160000</v>
      </c>
      <c r="J1535">
        <v>2899000</v>
      </c>
      <c r="M1535" t="s">
        <v>698</v>
      </c>
      <c r="N1535" s="1">
        <v>44896</v>
      </c>
    </row>
    <row r="1536" spans="1:14" x14ac:dyDescent="0.2">
      <c r="A1536" s="1">
        <v>44896</v>
      </c>
      <c r="B1536">
        <v>2022</v>
      </c>
      <c r="C1536" t="s">
        <v>345</v>
      </c>
      <c r="D1536" t="s">
        <v>559</v>
      </c>
      <c r="E1536" t="s">
        <v>615</v>
      </c>
      <c r="F1536" t="s">
        <v>658</v>
      </c>
      <c r="G1536" t="s">
        <v>679</v>
      </c>
      <c r="H1536">
        <v>88000</v>
      </c>
      <c r="I1536">
        <v>-88000</v>
      </c>
      <c r="J1536">
        <v>2987000</v>
      </c>
      <c r="M1536" t="s">
        <v>698</v>
      </c>
      <c r="N1536" s="1">
        <v>44896</v>
      </c>
    </row>
    <row r="1537" spans="1:14" x14ac:dyDescent="0.2">
      <c r="A1537" s="1">
        <v>44896</v>
      </c>
      <c r="B1537">
        <v>2022</v>
      </c>
      <c r="C1537" t="s">
        <v>346</v>
      </c>
      <c r="D1537" t="s">
        <v>559</v>
      </c>
      <c r="E1537" t="s">
        <v>615</v>
      </c>
      <c r="F1537" t="s">
        <v>662</v>
      </c>
      <c r="G1537" t="s">
        <v>679</v>
      </c>
      <c r="H1537">
        <v>22000</v>
      </c>
      <c r="I1537">
        <v>-22000</v>
      </c>
      <c r="J1537">
        <v>2987000</v>
      </c>
      <c r="M1537" t="s">
        <v>698</v>
      </c>
      <c r="N1537" s="1">
        <v>44896</v>
      </c>
    </row>
    <row r="1538" spans="1:14" x14ac:dyDescent="0.2">
      <c r="A1538" s="1">
        <v>44896</v>
      </c>
      <c r="B1538">
        <v>2022</v>
      </c>
      <c r="C1538" t="s">
        <v>347</v>
      </c>
      <c r="D1538" t="s">
        <v>551</v>
      </c>
      <c r="E1538" t="s">
        <v>615</v>
      </c>
      <c r="F1538" t="s">
        <v>658</v>
      </c>
      <c r="G1538" t="s">
        <v>679</v>
      </c>
      <c r="H1538">
        <v>160000</v>
      </c>
      <c r="I1538">
        <v>-160000</v>
      </c>
      <c r="J1538">
        <v>3147000</v>
      </c>
      <c r="M1538" t="s">
        <v>698</v>
      </c>
      <c r="N1538" s="1">
        <v>44896</v>
      </c>
    </row>
    <row r="1539" spans="1:14" x14ac:dyDescent="0.2">
      <c r="A1539" s="1">
        <v>44896</v>
      </c>
      <c r="B1539">
        <v>2022</v>
      </c>
      <c r="C1539" t="s">
        <v>347</v>
      </c>
      <c r="D1539" t="s">
        <v>588</v>
      </c>
      <c r="E1539" t="s">
        <v>637</v>
      </c>
      <c r="F1539" t="s">
        <v>658</v>
      </c>
      <c r="G1539" t="s">
        <v>679</v>
      </c>
      <c r="H1539">
        <v>160000</v>
      </c>
      <c r="I1539">
        <v>-160000</v>
      </c>
      <c r="J1539">
        <v>3307000</v>
      </c>
      <c r="M1539" t="s">
        <v>698</v>
      </c>
      <c r="N1539" s="1">
        <v>44896</v>
      </c>
    </row>
    <row r="1540" spans="1:14" x14ac:dyDescent="0.2">
      <c r="A1540" s="1">
        <v>44896</v>
      </c>
      <c r="B1540">
        <v>2022</v>
      </c>
      <c r="C1540" t="s">
        <v>347</v>
      </c>
      <c r="D1540" t="s">
        <v>566</v>
      </c>
      <c r="E1540" t="s">
        <v>623</v>
      </c>
      <c r="F1540" t="s">
        <v>658</v>
      </c>
      <c r="G1540" t="s">
        <v>679</v>
      </c>
      <c r="H1540">
        <v>160000</v>
      </c>
      <c r="I1540">
        <v>-160000</v>
      </c>
      <c r="J1540">
        <v>3467000</v>
      </c>
      <c r="M1540" t="s">
        <v>698</v>
      </c>
      <c r="N1540" s="1">
        <v>44896</v>
      </c>
    </row>
    <row r="1541" spans="1:14" x14ac:dyDescent="0.2">
      <c r="A1541" s="1">
        <v>44896</v>
      </c>
      <c r="B1541">
        <v>2022</v>
      </c>
      <c r="C1541" t="s">
        <v>348</v>
      </c>
      <c r="D1541" t="s">
        <v>593</v>
      </c>
      <c r="E1541" t="s">
        <v>641</v>
      </c>
      <c r="F1541" t="s">
        <v>658</v>
      </c>
      <c r="G1541" t="s">
        <v>679</v>
      </c>
      <c r="H1541">
        <v>110000</v>
      </c>
      <c r="I1541">
        <v>-110000</v>
      </c>
      <c r="J1541">
        <v>3577000</v>
      </c>
      <c r="M1541" t="s">
        <v>698</v>
      </c>
      <c r="N1541" s="1">
        <v>44896</v>
      </c>
    </row>
    <row r="1542" spans="1:14" x14ac:dyDescent="0.2">
      <c r="A1542" s="1">
        <v>44896</v>
      </c>
      <c r="B1542">
        <v>2022</v>
      </c>
      <c r="C1542" t="s">
        <v>348</v>
      </c>
      <c r="D1542" t="s">
        <v>594</v>
      </c>
      <c r="E1542" t="s">
        <v>642</v>
      </c>
      <c r="F1542" t="s">
        <v>658</v>
      </c>
      <c r="G1542" t="s">
        <v>679</v>
      </c>
      <c r="H1542">
        <v>110000</v>
      </c>
      <c r="I1542">
        <v>-110000</v>
      </c>
      <c r="J1542">
        <v>3687000</v>
      </c>
      <c r="M1542" t="s">
        <v>698</v>
      </c>
      <c r="N1542" s="1">
        <v>44896</v>
      </c>
    </row>
    <row r="1543" spans="1:14" x14ac:dyDescent="0.2">
      <c r="A1543" s="1">
        <v>44896</v>
      </c>
      <c r="B1543">
        <v>2022</v>
      </c>
      <c r="C1543" t="s">
        <v>349</v>
      </c>
      <c r="D1543" t="s">
        <v>564</v>
      </c>
      <c r="E1543" t="s">
        <v>596</v>
      </c>
      <c r="F1543" t="s">
        <v>661</v>
      </c>
      <c r="G1543" t="s">
        <v>688</v>
      </c>
      <c r="H1543">
        <v>25000</v>
      </c>
      <c r="I1543">
        <v>-25000</v>
      </c>
      <c r="J1543">
        <v>3687000</v>
      </c>
      <c r="M1543" t="s">
        <v>698</v>
      </c>
      <c r="N1543" s="1">
        <v>44896</v>
      </c>
    </row>
    <row r="1544" spans="1:14" x14ac:dyDescent="0.2">
      <c r="A1544" s="1">
        <v>44896</v>
      </c>
      <c r="B1544">
        <v>2022</v>
      </c>
      <c r="C1544" t="s">
        <v>349</v>
      </c>
      <c r="D1544" t="s">
        <v>580</v>
      </c>
      <c r="E1544" t="s">
        <v>632</v>
      </c>
      <c r="F1544" t="s">
        <v>661</v>
      </c>
      <c r="G1544" t="s">
        <v>688</v>
      </c>
      <c r="H1544">
        <v>25000</v>
      </c>
      <c r="I1544">
        <v>-25000</v>
      </c>
      <c r="J1544">
        <v>3687000</v>
      </c>
      <c r="M1544" t="s">
        <v>698</v>
      </c>
      <c r="N1544" s="1">
        <v>44896</v>
      </c>
    </row>
    <row r="1545" spans="1:14" x14ac:dyDescent="0.2">
      <c r="A1545" s="1">
        <v>44896</v>
      </c>
      <c r="B1545">
        <v>2022</v>
      </c>
      <c r="C1545" t="s">
        <v>349</v>
      </c>
      <c r="D1545" t="s">
        <v>581</v>
      </c>
      <c r="E1545" t="s">
        <v>630</v>
      </c>
      <c r="F1545" t="s">
        <v>658</v>
      </c>
      <c r="G1545" t="s">
        <v>688</v>
      </c>
      <c r="H1545">
        <v>25000</v>
      </c>
      <c r="I1545">
        <v>-25000</v>
      </c>
      <c r="J1545">
        <v>3712000</v>
      </c>
      <c r="M1545" t="s">
        <v>698</v>
      </c>
      <c r="N1545" s="1">
        <v>44896</v>
      </c>
    </row>
    <row r="1546" spans="1:14" x14ac:dyDescent="0.2">
      <c r="A1546" s="1">
        <v>44896</v>
      </c>
      <c r="B1546">
        <v>2022</v>
      </c>
      <c r="C1546" t="s">
        <v>349</v>
      </c>
      <c r="D1546" t="s">
        <v>576</v>
      </c>
      <c r="E1546" t="s">
        <v>630</v>
      </c>
      <c r="F1546" t="s">
        <v>658</v>
      </c>
      <c r="G1546" t="s">
        <v>688</v>
      </c>
      <c r="H1546">
        <v>25000</v>
      </c>
      <c r="I1546">
        <v>-25000</v>
      </c>
      <c r="J1546">
        <v>3737000</v>
      </c>
      <c r="M1546" t="s">
        <v>698</v>
      </c>
      <c r="N1546" s="1">
        <v>44896</v>
      </c>
    </row>
    <row r="1547" spans="1:14" x14ac:dyDescent="0.2">
      <c r="A1547" s="1">
        <v>44896</v>
      </c>
      <c r="B1547">
        <v>2022</v>
      </c>
      <c r="C1547" t="s">
        <v>349</v>
      </c>
      <c r="D1547" t="s">
        <v>577</v>
      </c>
      <c r="E1547" t="s">
        <v>631</v>
      </c>
      <c r="F1547" t="s">
        <v>658</v>
      </c>
      <c r="G1547" t="s">
        <v>688</v>
      </c>
      <c r="H1547">
        <v>25000</v>
      </c>
      <c r="I1547">
        <v>-25000</v>
      </c>
      <c r="J1547">
        <v>3762000</v>
      </c>
      <c r="M1547" t="s">
        <v>698</v>
      </c>
      <c r="N1547" s="1">
        <v>44896</v>
      </c>
    </row>
    <row r="1548" spans="1:14" x14ac:dyDescent="0.2">
      <c r="A1548" s="1">
        <v>44896</v>
      </c>
      <c r="B1548">
        <v>2022</v>
      </c>
      <c r="C1548" t="s">
        <v>349</v>
      </c>
      <c r="D1548" t="s">
        <v>567</v>
      </c>
      <c r="E1548" t="s">
        <v>620</v>
      </c>
      <c r="F1548" t="s">
        <v>661</v>
      </c>
      <c r="G1548" t="s">
        <v>688</v>
      </c>
      <c r="H1548">
        <v>25000</v>
      </c>
      <c r="I1548">
        <v>-25000</v>
      </c>
      <c r="J1548">
        <v>3762000</v>
      </c>
      <c r="M1548" t="s">
        <v>698</v>
      </c>
      <c r="N1548" s="1">
        <v>44896</v>
      </c>
    </row>
    <row r="1549" spans="1:14" x14ac:dyDescent="0.2">
      <c r="A1549" s="1">
        <v>44896</v>
      </c>
      <c r="B1549">
        <v>2022</v>
      </c>
      <c r="C1549" t="s">
        <v>349</v>
      </c>
      <c r="D1549" t="s">
        <v>586</v>
      </c>
      <c r="E1549" t="s">
        <v>628</v>
      </c>
      <c r="F1549" t="s">
        <v>658</v>
      </c>
      <c r="G1549" t="s">
        <v>688</v>
      </c>
      <c r="H1549">
        <v>25000</v>
      </c>
      <c r="I1549">
        <v>-25000</v>
      </c>
      <c r="J1549">
        <v>3787000</v>
      </c>
      <c r="M1549" t="s">
        <v>698</v>
      </c>
      <c r="N1549" s="1">
        <v>44896</v>
      </c>
    </row>
    <row r="1550" spans="1:14" x14ac:dyDescent="0.2">
      <c r="A1550" s="1">
        <v>44896</v>
      </c>
      <c r="B1550">
        <v>2022</v>
      </c>
      <c r="C1550" t="s">
        <v>349</v>
      </c>
      <c r="D1550" t="s">
        <v>573</v>
      </c>
      <c r="E1550" t="s">
        <v>628</v>
      </c>
      <c r="F1550" t="s">
        <v>658</v>
      </c>
      <c r="G1550" t="s">
        <v>688</v>
      </c>
      <c r="H1550">
        <v>25000</v>
      </c>
      <c r="I1550">
        <v>-25000</v>
      </c>
      <c r="J1550">
        <v>3812000</v>
      </c>
      <c r="M1550" t="s">
        <v>698</v>
      </c>
      <c r="N1550" s="1">
        <v>44896</v>
      </c>
    </row>
    <row r="1551" spans="1:14" x14ac:dyDescent="0.2">
      <c r="A1551" s="1">
        <v>44896</v>
      </c>
      <c r="B1551">
        <v>2022</v>
      </c>
      <c r="C1551" t="s">
        <v>349</v>
      </c>
      <c r="D1551" t="s">
        <v>568</v>
      </c>
      <c r="E1551" t="s">
        <v>624</v>
      </c>
      <c r="F1551" t="s">
        <v>658</v>
      </c>
      <c r="G1551" t="s">
        <v>688</v>
      </c>
      <c r="H1551">
        <v>25000</v>
      </c>
      <c r="I1551">
        <v>-25000</v>
      </c>
      <c r="J1551">
        <v>3837000</v>
      </c>
      <c r="M1551" t="s">
        <v>698</v>
      </c>
      <c r="N1551" s="1">
        <v>44896</v>
      </c>
    </row>
    <row r="1552" spans="1:14" x14ac:dyDescent="0.2">
      <c r="A1552" s="1">
        <v>44896</v>
      </c>
      <c r="B1552">
        <v>2022</v>
      </c>
      <c r="C1552" t="s">
        <v>349</v>
      </c>
      <c r="D1552" t="s">
        <v>571</v>
      </c>
      <c r="E1552" t="s">
        <v>625</v>
      </c>
      <c r="F1552" t="s">
        <v>658</v>
      </c>
      <c r="G1552" t="s">
        <v>688</v>
      </c>
      <c r="H1552">
        <v>25000</v>
      </c>
      <c r="I1552">
        <v>-25000</v>
      </c>
      <c r="J1552">
        <v>3862000</v>
      </c>
      <c r="M1552" t="s">
        <v>698</v>
      </c>
      <c r="N1552" s="1">
        <v>44896</v>
      </c>
    </row>
    <row r="1553" spans="1:14" x14ac:dyDescent="0.2">
      <c r="A1553" s="1">
        <v>44896</v>
      </c>
      <c r="B1553">
        <v>2022</v>
      </c>
      <c r="C1553" t="s">
        <v>349</v>
      </c>
      <c r="D1553" t="s">
        <v>559</v>
      </c>
      <c r="E1553" t="s">
        <v>615</v>
      </c>
      <c r="F1553" t="s">
        <v>658</v>
      </c>
      <c r="G1553" t="s">
        <v>688</v>
      </c>
      <c r="H1553">
        <v>25000</v>
      </c>
      <c r="I1553">
        <v>-25000</v>
      </c>
      <c r="J1553">
        <v>3887000</v>
      </c>
      <c r="M1553" t="s">
        <v>698</v>
      </c>
      <c r="N1553" s="1">
        <v>44896</v>
      </c>
    </row>
    <row r="1554" spans="1:14" x14ac:dyDescent="0.2">
      <c r="A1554" s="1">
        <v>44896</v>
      </c>
      <c r="B1554">
        <v>2022</v>
      </c>
      <c r="C1554" t="s">
        <v>349</v>
      </c>
      <c r="D1554" t="s">
        <v>551</v>
      </c>
      <c r="E1554" t="s">
        <v>615</v>
      </c>
      <c r="F1554" t="s">
        <v>658</v>
      </c>
      <c r="G1554" t="s">
        <v>688</v>
      </c>
      <c r="H1554">
        <v>25000</v>
      </c>
      <c r="I1554">
        <v>-25000</v>
      </c>
      <c r="J1554">
        <v>3912000</v>
      </c>
      <c r="M1554" t="s">
        <v>698</v>
      </c>
      <c r="N1554" s="1">
        <v>44896</v>
      </c>
    </row>
    <row r="1555" spans="1:14" x14ac:dyDescent="0.2">
      <c r="A1555" s="1">
        <v>44896</v>
      </c>
      <c r="B1555">
        <v>2022</v>
      </c>
      <c r="C1555" t="s">
        <v>349</v>
      </c>
      <c r="D1555" t="s">
        <v>566</v>
      </c>
      <c r="E1555" t="s">
        <v>623</v>
      </c>
      <c r="F1555" t="s">
        <v>658</v>
      </c>
      <c r="G1555" t="s">
        <v>688</v>
      </c>
      <c r="H1555">
        <v>25000</v>
      </c>
      <c r="I1555">
        <v>-25000</v>
      </c>
      <c r="J1555">
        <v>3937000</v>
      </c>
      <c r="M1555" t="s">
        <v>698</v>
      </c>
      <c r="N1555" s="1">
        <v>44896</v>
      </c>
    </row>
    <row r="1556" spans="1:14" x14ac:dyDescent="0.2">
      <c r="A1556" s="1">
        <v>44896</v>
      </c>
      <c r="B1556">
        <v>2022</v>
      </c>
      <c r="C1556" t="s">
        <v>349</v>
      </c>
      <c r="D1556" t="s">
        <v>593</v>
      </c>
      <c r="E1556" t="s">
        <v>641</v>
      </c>
      <c r="F1556" t="s">
        <v>658</v>
      </c>
      <c r="G1556" t="s">
        <v>688</v>
      </c>
      <c r="H1556">
        <v>25000</v>
      </c>
      <c r="I1556">
        <v>-25000</v>
      </c>
      <c r="J1556">
        <v>3962000</v>
      </c>
      <c r="M1556" t="s">
        <v>698</v>
      </c>
      <c r="N1556" s="1">
        <v>44896</v>
      </c>
    </row>
    <row r="1557" spans="1:14" x14ac:dyDescent="0.2">
      <c r="A1557" s="1">
        <v>44896</v>
      </c>
      <c r="B1557">
        <v>2022</v>
      </c>
      <c r="C1557" t="s">
        <v>349</v>
      </c>
      <c r="D1557" t="s">
        <v>594</v>
      </c>
      <c r="E1557" t="s">
        <v>642</v>
      </c>
      <c r="F1557" t="s">
        <v>658</v>
      </c>
      <c r="G1557" t="s">
        <v>688</v>
      </c>
      <c r="H1557">
        <v>25000</v>
      </c>
      <c r="I1557">
        <v>-25000</v>
      </c>
      <c r="J1557">
        <v>3987000</v>
      </c>
      <c r="M1557" t="s">
        <v>698</v>
      </c>
      <c r="N1557" s="1">
        <v>44896</v>
      </c>
    </row>
    <row r="1558" spans="1:14" x14ac:dyDescent="0.2">
      <c r="A1558" s="1">
        <v>44902</v>
      </c>
      <c r="B1558">
        <v>2022</v>
      </c>
      <c r="C1558" t="s">
        <v>350</v>
      </c>
      <c r="E1558" t="s">
        <v>611</v>
      </c>
      <c r="F1558" t="s">
        <v>658</v>
      </c>
      <c r="G1558" t="s">
        <v>686</v>
      </c>
      <c r="H1558">
        <v>-612000</v>
      </c>
      <c r="I1558">
        <v>612000</v>
      </c>
      <c r="J1558">
        <v>3375000</v>
      </c>
      <c r="M1558" t="s">
        <v>698</v>
      </c>
      <c r="N1558" s="1">
        <v>44902</v>
      </c>
    </row>
    <row r="1559" spans="1:14" x14ac:dyDescent="0.2">
      <c r="A1559" s="1">
        <v>44902</v>
      </c>
      <c r="B1559">
        <v>2022</v>
      </c>
      <c r="C1559" t="s">
        <v>351</v>
      </c>
      <c r="E1559" t="s">
        <v>611</v>
      </c>
      <c r="F1559" t="s">
        <v>658</v>
      </c>
      <c r="G1559" t="s">
        <v>683</v>
      </c>
      <c r="H1559">
        <v>-500000</v>
      </c>
      <c r="I1559">
        <v>500000</v>
      </c>
      <c r="J1559">
        <v>2875000</v>
      </c>
      <c r="M1559" t="s">
        <v>698</v>
      </c>
      <c r="N1559" s="1">
        <v>44902</v>
      </c>
    </row>
    <row r="1560" spans="1:14" x14ac:dyDescent="0.2">
      <c r="A1560" s="1">
        <v>44902</v>
      </c>
      <c r="B1560">
        <v>2022</v>
      </c>
      <c r="C1560" t="s">
        <v>330</v>
      </c>
      <c r="E1560" t="s">
        <v>611</v>
      </c>
      <c r="F1560" t="s">
        <v>658</v>
      </c>
      <c r="G1560" t="s">
        <v>686</v>
      </c>
      <c r="H1560">
        <v>-52000</v>
      </c>
      <c r="I1560">
        <v>52000</v>
      </c>
      <c r="J1560">
        <v>2823000</v>
      </c>
      <c r="M1560" t="s">
        <v>698</v>
      </c>
      <c r="N1560" s="1">
        <v>44902</v>
      </c>
    </row>
    <row r="1561" spans="1:14" x14ac:dyDescent="0.2">
      <c r="A1561" s="1">
        <v>44915</v>
      </c>
      <c r="B1561">
        <v>2022</v>
      </c>
      <c r="C1561" t="s">
        <v>352</v>
      </c>
      <c r="E1561" t="s">
        <v>611</v>
      </c>
      <c r="F1561" t="s">
        <v>658</v>
      </c>
      <c r="G1561" t="s">
        <v>683</v>
      </c>
      <c r="H1561">
        <v>-350000</v>
      </c>
      <c r="I1561">
        <v>350000</v>
      </c>
      <c r="J1561">
        <v>2473000</v>
      </c>
      <c r="M1561" t="s">
        <v>698</v>
      </c>
      <c r="N1561" s="1">
        <v>44915</v>
      </c>
    </row>
    <row r="1562" spans="1:14" x14ac:dyDescent="0.2">
      <c r="A1562" s="1">
        <v>44919</v>
      </c>
      <c r="B1562">
        <v>2022</v>
      </c>
      <c r="C1562" t="s">
        <v>353</v>
      </c>
      <c r="D1562" t="s">
        <v>589</v>
      </c>
      <c r="E1562" t="s">
        <v>589</v>
      </c>
      <c r="F1562" t="s">
        <v>658</v>
      </c>
      <c r="G1562" t="s">
        <v>683</v>
      </c>
      <c r="H1562">
        <v>-250000</v>
      </c>
      <c r="I1562">
        <v>250000</v>
      </c>
      <c r="J1562">
        <v>2223000</v>
      </c>
      <c r="M1562" t="s">
        <v>698</v>
      </c>
      <c r="N1562" s="1">
        <v>44919</v>
      </c>
    </row>
    <row r="1563" spans="1:14" x14ac:dyDescent="0.2">
      <c r="A1563" s="1">
        <v>44919</v>
      </c>
      <c r="B1563">
        <v>2022</v>
      </c>
      <c r="C1563" t="s">
        <v>353</v>
      </c>
      <c r="D1563" t="s">
        <v>578</v>
      </c>
      <c r="E1563" t="s">
        <v>578</v>
      </c>
      <c r="F1563" t="s">
        <v>658</v>
      </c>
      <c r="G1563" t="s">
        <v>683</v>
      </c>
      <c r="H1563">
        <v>-1000000</v>
      </c>
      <c r="I1563">
        <v>1000000</v>
      </c>
      <c r="J1563">
        <v>1223000</v>
      </c>
      <c r="M1563" t="s">
        <v>698</v>
      </c>
      <c r="N1563" s="1">
        <v>44919</v>
      </c>
    </row>
    <row r="1564" spans="1:14" x14ac:dyDescent="0.2">
      <c r="A1564" s="1">
        <v>44919</v>
      </c>
      <c r="B1564">
        <v>2022</v>
      </c>
      <c r="C1564" t="s">
        <v>353</v>
      </c>
      <c r="D1564" t="s">
        <v>570</v>
      </c>
      <c r="E1564" t="s">
        <v>570</v>
      </c>
      <c r="F1564" t="s">
        <v>658</v>
      </c>
      <c r="G1564" t="s">
        <v>683</v>
      </c>
      <c r="H1564">
        <v>-1400000</v>
      </c>
      <c r="I1564">
        <v>1400000</v>
      </c>
      <c r="J1564">
        <v>-177000</v>
      </c>
      <c r="M1564" t="s">
        <v>698</v>
      </c>
      <c r="N1564" s="1">
        <v>44919</v>
      </c>
    </row>
    <row r="1565" spans="1:14" x14ac:dyDescent="0.2">
      <c r="A1565" s="1">
        <v>44919</v>
      </c>
      <c r="B1565">
        <v>2022</v>
      </c>
      <c r="C1565" t="s">
        <v>354</v>
      </c>
      <c r="E1565" t="s">
        <v>611</v>
      </c>
      <c r="F1565" t="s">
        <v>658</v>
      </c>
      <c r="G1565" t="s">
        <v>683</v>
      </c>
      <c r="H1565">
        <v>-100000</v>
      </c>
      <c r="I1565">
        <v>100000</v>
      </c>
      <c r="J1565">
        <v>-277000</v>
      </c>
      <c r="M1565" t="s">
        <v>698</v>
      </c>
      <c r="N1565" s="1">
        <v>44919</v>
      </c>
    </row>
    <row r="1566" spans="1:14" x14ac:dyDescent="0.2">
      <c r="A1566" s="1">
        <v>44926</v>
      </c>
      <c r="B1566">
        <v>2022</v>
      </c>
      <c r="C1566" t="s">
        <v>355</v>
      </c>
      <c r="E1566" t="s">
        <v>611</v>
      </c>
      <c r="F1566" t="s">
        <v>658</v>
      </c>
      <c r="G1566" t="s">
        <v>686</v>
      </c>
      <c r="H1566">
        <v>-200531</v>
      </c>
      <c r="I1566">
        <v>200531</v>
      </c>
      <c r="J1566">
        <v>-477531</v>
      </c>
      <c r="M1566" t="s">
        <v>698</v>
      </c>
      <c r="N1566" s="1">
        <v>44926</v>
      </c>
    </row>
    <row r="1567" spans="1:14" x14ac:dyDescent="0.2">
      <c r="A1567" s="1">
        <v>44926</v>
      </c>
      <c r="B1567">
        <v>2022</v>
      </c>
      <c r="C1567" t="s">
        <v>356</v>
      </c>
      <c r="D1567" t="s">
        <v>579</v>
      </c>
      <c r="E1567" t="s">
        <v>632</v>
      </c>
      <c r="F1567" t="s">
        <v>661</v>
      </c>
      <c r="G1567" t="s">
        <v>679</v>
      </c>
      <c r="H1567">
        <v>-13000</v>
      </c>
      <c r="I1567">
        <v>13000</v>
      </c>
      <c r="J1567">
        <v>-477531</v>
      </c>
      <c r="M1567" t="s">
        <v>698</v>
      </c>
      <c r="N1567" s="1">
        <v>44926</v>
      </c>
    </row>
    <row r="1568" spans="1:14" x14ac:dyDescent="0.2">
      <c r="A1568" s="1">
        <v>44926</v>
      </c>
      <c r="B1568">
        <v>2022</v>
      </c>
      <c r="C1568" t="s">
        <v>357</v>
      </c>
      <c r="D1568" t="s">
        <v>569</v>
      </c>
      <c r="E1568" t="s">
        <v>596</v>
      </c>
      <c r="F1568" t="s">
        <v>661</v>
      </c>
      <c r="G1568" t="s">
        <v>679</v>
      </c>
      <c r="H1568">
        <v>10000</v>
      </c>
      <c r="I1568">
        <v>-10000</v>
      </c>
      <c r="J1568">
        <v>-477531</v>
      </c>
      <c r="M1568" t="s">
        <v>698</v>
      </c>
      <c r="N1568" s="1">
        <v>44926</v>
      </c>
    </row>
    <row r="1569" spans="1:14" x14ac:dyDescent="0.2">
      <c r="A1569" s="1">
        <v>44926</v>
      </c>
      <c r="B1569">
        <v>2022</v>
      </c>
      <c r="C1569" t="s">
        <v>356</v>
      </c>
      <c r="D1569" t="s">
        <v>571</v>
      </c>
      <c r="E1569" t="s">
        <v>625</v>
      </c>
      <c r="F1569" t="s">
        <v>661</v>
      </c>
      <c r="G1569" t="s">
        <v>679</v>
      </c>
      <c r="H1569">
        <v>-3000</v>
      </c>
      <c r="I1569">
        <v>3000</v>
      </c>
      <c r="J1569">
        <v>-477531</v>
      </c>
      <c r="M1569" t="s">
        <v>698</v>
      </c>
      <c r="N1569" s="1">
        <v>44926</v>
      </c>
    </row>
    <row r="1570" spans="1:14" x14ac:dyDescent="0.2">
      <c r="A1570" s="1">
        <v>44926</v>
      </c>
      <c r="B1570">
        <v>2022</v>
      </c>
      <c r="C1570" t="s">
        <v>357</v>
      </c>
      <c r="D1570" t="s">
        <v>567</v>
      </c>
      <c r="E1570" t="s">
        <v>620</v>
      </c>
      <c r="F1570" t="s">
        <v>661</v>
      </c>
      <c r="G1570" t="s">
        <v>679</v>
      </c>
      <c r="H1570">
        <v>15000</v>
      </c>
      <c r="I1570">
        <v>-15000</v>
      </c>
      <c r="J1570">
        <v>-477531</v>
      </c>
      <c r="M1570" t="s">
        <v>698</v>
      </c>
      <c r="N1570" s="1">
        <v>44926</v>
      </c>
    </row>
    <row r="1571" spans="1:14" x14ac:dyDescent="0.2">
      <c r="A1571" s="1">
        <v>44927</v>
      </c>
      <c r="B1571">
        <v>2023</v>
      </c>
      <c r="C1571" t="s">
        <v>358</v>
      </c>
      <c r="E1571" t="s">
        <v>611</v>
      </c>
      <c r="F1571" t="s">
        <v>658</v>
      </c>
      <c r="G1571" t="s">
        <v>678</v>
      </c>
      <c r="H1571">
        <v>0</v>
      </c>
      <c r="J1571" t="s">
        <v>611</v>
      </c>
      <c r="M1571" t="s">
        <v>699</v>
      </c>
      <c r="N1571" s="1">
        <v>44927</v>
      </c>
    </row>
    <row r="1572" spans="1:14" x14ac:dyDescent="0.2">
      <c r="A1572" s="1">
        <v>44927</v>
      </c>
      <c r="B1572">
        <v>2023</v>
      </c>
      <c r="C1572" t="s">
        <v>218</v>
      </c>
      <c r="E1572" t="s">
        <v>611</v>
      </c>
      <c r="F1572" t="s">
        <v>668</v>
      </c>
      <c r="G1572" t="s">
        <v>678</v>
      </c>
      <c r="H1572">
        <v>-1330000</v>
      </c>
      <c r="I1572">
        <v>1330000</v>
      </c>
      <c r="J1572" t="s">
        <v>611</v>
      </c>
      <c r="M1572" t="s">
        <v>699</v>
      </c>
      <c r="N1572" s="1">
        <v>44927</v>
      </c>
    </row>
    <row r="1573" spans="1:14" x14ac:dyDescent="0.2">
      <c r="A1573" s="1">
        <v>44927</v>
      </c>
      <c r="B1573">
        <v>2023</v>
      </c>
      <c r="C1573" t="s">
        <v>218</v>
      </c>
      <c r="E1573" t="s">
        <v>611</v>
      </c>
      <c r="F1573" t="s">
        <v>669</v>
      </c>
      <c r="G1573" t="s">
        <v>677</v>
      </c>
      <c r="H1573">
        <v>-626000.40999999642</v>
      </c>
      <c r="I1573">
        <v>626000.40999999642</v>
      </c>
      <c r="J1573" t="s">
        <v>611</v>
      </c>
      <c r="M1573" t="s">
        <v>699</v>
      </c>
      <c r="N1573" s="1">
        <v>44927</v>
      </c>
    </row>
    <row r="1574" spans="1:14" x14ac:dyDescent="0.2">
      <c r="A1574" s="1">
        <v>44927</v>
      </c>
      <c r="B1574">
        <v>2023</v>
      </c>
      <c r="E1574" t="s">
        <v>611</v>
      </c>
      <c r="F1574" t="s">
        <v>660</v>
      </c>
      <c r="G1574" t="s">
        <v>678</v>
      </c>
      <c r="H1574">
        <v>2967551</v>
      </c>
      <c r="I1574">
        <v>-2967551</v>
      </c>
      <c r="J1574" t="s">
        <v>611</v>
      </c>
      <c r="M1574" t="s">
        <v>699</v>
      </c>
      <c r="N1574" s="1">
        <v>44927</v>
      </c>
    </row>
    <row r="1575" spans="1:14" x14ac:dyDescent="0.2">
      <c r="A1575" s="1">
        <v>44927</v>
      </c>
      <c r="B1575">
        <v>2023</v>
      </c>
      <c r="C1575" t="s">
        <v>359</v>
      </c>
      <c r="D1575" t="s">
        <v>569</v>
      </c>
      <c r="E1575" t="s">
        <v>596</v>
      </c>
      <c r="F1575" t="s">
        <v>661</v>
      </c>
      <c r="G1575" t="s">
        <v>678</v>
      </c>
      <c r="H1575">
        <v>0</v>
      </c>
      <c r="J1575" t="s">
        <v>611</v>
      </c>
      <c r="M1575" t="s">
        <v>699</v>
      </c>
      <c r="N1575" s="1">
        <v>44927</v>
      </c>
    </row>
    <row r="1576" spans="1:14" x14ac:dyDescent="0.2">
      <c r="A1576" s="1">
        <v>44927</v>
      </c>
      <c r="B1576">
        <v>2023</v>
      </c>
      <c r="C1576" t="s">
        <v>359</v>
      </c>
      <c r="D1576" t="s">
        <v>579</v>
      </c>
      <c r="E1576" t="s">
        <v>632</v>
      </c>
      <c r="F1576" t="s">
        <v>661</v>
      </c>
      <c r="G1576" t="s">
        <v>678</v>
      </c>
      <c r="H1576">
        <v>0</v>
      </c>
      <c r="J1576" t="s">
        <v>611</v>
      </c>
      <c r="M1576" t="s">
        <v>699</v>
      </c>
      <c r="N1576" s="1">
        <v>44927</v>
      </c>
    </row>
    <row r="1577" spans="1:14" x14ac:dyDescent="0.2">
      <c r="A1577" s="1">
        <v>44927</v>
      </c>
      <c r="B1577">
        <v>2023</v>
      </c>
      <c r="C1577" t="s">
        <v>359</v>
      </c>
      <c r="D1577" t="s">
        <v>567</v>
      </c>
      <c r="E1577" t="s">
        <v>620</v>
      </c>
      <c r="F1577" t="s">
        <v>661</v>
      </c>
      <c r="G1577" t="s">
        <v>678</v>
      </c>
      <c r="H1577">
        <v>0</v>
      </c>
      <c r="J1577" t="s">
        <v>611</v>
      </c>
      <c r="M1577" t="s">
        <v>699</v>
      </c>
      <c r="N1577" s="1">
        <v>44927</v>
      </c>
    </row>
    <row r="1578" spans="1:14" x14ac:dyDescent="0.2">
      <c r="A1578" s="1">
        <v>44927</v>
      </c>
      <c r="B1578">
        <v>2023</v>
      </c>
      <c r="C1578" t="s">
        <v>359</v>
      </c>
      <c r="D1578" t="s">
        <v>571</v>
      </c>
      <c r="E1578" t="s">
        <v>625</v>
      </c>
      <c r="F1578" t="s">
        <v>661</v>
      </c>
      <c r="G1578" t="s">
        <v>678</v>
      </c>
      <c r="H1578">
        <v>0</v>
      </c>
      <c r="J1578" t="s">
        <v>611</v>
      </c>
      <c r="M1578" t="s">
        <v>699</v>
      </c>
      <c r="N1578" s="1">
        <v>44927</v>
      </c>
    </row>
    <row r="1579" spans="1:14" x14ac:dyDescent="0.2">
      <c r="A1579" s="1">
        <v>44928</v>
      </c>
      <c r="B1579">
        <v>2023</v>
      </c>
      <c r="C1579" t="s">
        <v>360</v>
      </c>
      <c r="D1579" t="s">
        <v>575</v>
      </c>
      <c r="E1579" t="s">
        <v>616</v>
      </c>
      <c r="F1579" t="s">
        <v>662</v>
      </c>
      <c r="G1579" t="s">
        <v>680</v>
      </c>
      <c r="H1579">
        <v>120000</v>
      </c>
      <c r="I1579">
        <v>-120000</v>
      </c>
      <c r="J1579" t="s">
        <v>611</v>
      </c>
      <c r="M1579" t="s">
        <v>699</v>
      </c>
      <c r="N1579" s="1">
        <v>44928</v>
      </c>
    </row>
    <row r="1580" spans="1:14" x14ac:dyDescent="0.2">
      <c r="A1580" s="1">
        <v>44928</v>
      </c>
      <c r="B1580">
        <v>2023</v>
      </c>
      <c r="C1580" t="s">
        <v>360</v>
      </c>
      <c r="D1580" t="s">
        <v>555</v>
      </c>
      <c r="E1580" t="s">
        <v>616</v>
      </c>
      <c r="F1580" t="s">
        <v>662</v>
      </c>
      <c r="G1580" t="s">
        <v>680</v>
      </c>
      <c r="H1580">
        <v>120000</v>
      </c>
      <c r="I1580">
        <v>-120000</v>
      </c>
      <c r="J1580" t="s">
        <v>611</v>
      </c>
      <c r="M1580" t="s">
        <v>699</v>
      </c>
      <c r="N1580" s="1">
        <v>44928</v>
      </c>
    </row>
    <row r="1581" spans="1:14" x14ac:dyDescent="0.2">
      <c r="A1581" s="1">
        <v>44928</v>
      </c>
      <c r="B1581">
        <v>2023</v>
      </c>
      <c r="C1581" t="s">
        <v>361</v>
      </c>
      <c r="D1581" t="s">
        <v>581</v>
      </c>
      <c r="E1581" t="s">
        <v>630</v>
      </c>
      <c r="F1581" t="s">
        <v>658</v>
      </c>
      <c r="G1581" t="s">
        <v>680</v>
      </c>
      <c r="H1581">
        <v>120000</v>
      </c>
      <c r="I1581">
        <v>-120000</v>
      </c>
      <c r="J1581">
        <v>120000</v>
      </c>
      <c r="M1581" t="s">
        <v>699</v>
      </c>
      <c r="N1581" s="1">
        <v>44928</v>
      </c>
    </row>
    <row r="1582" spans="1:14" x14ac:dyDescent="0.2">
      <c r="A1582" s="1">
        <v>44928</v>
      </c>
      <c r="B1582">
        <v>2023</v>
      </c>
      <c r="C1582" t="s">
        <v>361</v>
      </c>
      <c r="D1582" t="s">
        <v>576</v>
      </c>
      <c r="E1582" t="s">
        <v>630</v>
      </c>
      <c r="F1582" t="s">
        <v>658</v>
      </c>
      <c r="G1582" t="s">
        <v>680</v>
      </c>
      <c r="H1582">
        <v>120000</v>
      </c>
      <c r="I1582">
        <v>-120000</v>
      </c>
      <c r="J1582">
        <v>240000</v>
      </c>
      <c r="M1582" t="s">
        <v>699</v>
      </c>
      <c r="N1582" s="1">
        <v>44928</v>
      </c>
    </row>
    <row r="1583" spans="1:14" x14ac:dyDescent="0.2">
      <c r="A1583" s="1">
        <v>44928</v>
      </c>
      <c r="B1583">
        <v>2023</v>
      </c>
      <c r="C1583" t="s">
        <v>361</v>
      </c>
      <c r="D1583" t="s">
        <v>549</v>
      </c>
      <c r="E1583" t="s">
        <v>613</v>
      </c>
      <c r="F1583" t="s">
        <v>658</v>
      </c>
      <c r="G1583" t="s">
        <v>680</v>
      </c>
      <c r="H1583">
        <v>120000</v>
      </c>
      <c r="I1583">
        <v>-120000</v>
      </c>
      <c r="J1583">
        <v>360000</v>
      </c>
      <c r="M1583" t="s">
        <v>699</v>
      </c>
      <c r="N1583" s="1">
        <v>44928</v>
      </c>
    </row>
    <row r="1584" spans="1:14" x14ac:dyDescent="0.2">
      <c r="A1584" s="1">
        <v>44928</v>
      </c>
      <c r="B1584">
        <v>2023</v>
      </c>
      <c r="C1584" t="s">
        <v>361</v>
      </c>
      <c r="D1584" t="s">
        <v>593</v>
      </c>
      <c r="E1584" t="s">
        <v>641</v>
      </c>
      <c r="F1584" t="s">
        <v>658</v>
      </c>
      <c r="G1584" t="s">
        <v>680</v>
      </c>
      <c r="H1584">
        <v>120000</v>
      </c>
      <c r="I1584">
        <v>-120000</v>
      </c>
      <c r="J1584">
        <v>480000</v>
      </c>
      <c r="M1584" t="s">
        <v>699</v>
      </c>
      <c r="N1584" s="1">
        <v>44928</v>
      </c>
    </row>
    <row r="1585" spans="1:14" x14ac:dyDescent="0.2">
      <c r="A1585" s="1">
        <v>44928</v>
      </c>
      <c r="B1585">
        <v>2023</v>
      </c>
      <c r="C1585" t="s">
        <v>361</v>
      </c>
      <c r="D1585" t="s">
        <v>586</v>
      </c>
      <c r="E1585" t="s">
        <v>628</v>
      </c>
      <c r="F1585" t="s">
        <v>658</v>
      </c>
      <c r="G1585" t="s">
        <v>680</v>
      </c>
      <c r="H1585">
        <v>120000</v>
      </c>
      <c r="I1585">
        <v>-120000</v>
      </c>
      <c r="J1585">
        <v>600000</v>
      </c>
      <c r="M1585" t="s">
        <v>699</v>
      </c>
      <c r="N1585" s="1">
        <v>44928</v>
      </c>
    </row>
    <row r="1586" spans="1:14" x14ac:dyDescent="0.2">
      <c r="A1586" s="1">
        <v>44928</v>
      </c>
      <c r="B1586">
        <v>2023</v>
      </c>
      <c r="C1586" t="s">
        <v>361</v>
      </c>
      <c r="D1586" t="s">
        <v>573</v>
      </c>
      <c r="E1586" t="s">
        <v>628</v>
      </c>
      <c r="F1586" t="s">
        <v>658</v>
      </c>
      <c r="G1586" t="s">
        <v>680</v>
      </c>
      <c r="H1586">
        <v>120000</v>
      </c>
      <c r="I1586">
        <v>-120000</v>
      </c>
      <c r="J1586">
        <v>720000</v>
      </c>
      <c r="M1586" t="s">
        <v>699</v>
      </c>
      <c r="N1586" s="1">
        <v>44928</v>
      </c>
    </row>
    <row r="1587" spans="1:14" x14ac:dyDescent="0.2">
      <c r="A1587" s="1">
        <v>44928</v>
      </c>
      <c r="B1587">
        <v>2023</v>
      </c>
      <c r="C1587" t="s">
        <v>361</v>
      </c>
      <c r="D1587" t="s">
        <v>592</v>
      </c>
      <c r="E1587" t="s">
        <v>640</v>
      </c>
      <c r="F1587" t="s">
        <v>658</v>
      </c>
      <c r="G1587" t="s">
        <v>680</v>
      </c>
      <c r="H1587">
        <v>120000</v>
      </c>
      <c r="I1587">
        <v>-120000</v>
      </c>
      <c r="J1587">
        <v>840000</v>
      </c>
      <c r="M1587" t="s">
        <v>699</v>
      </c>
      <c r="N1587" s="1">
        <v>44928</v>
      </c>
    </row>
    <row r="1588" spans="1:14" x14ac:dyDescent="0.2">
      <c r="A1588" s="1">
        <v>44928</v>
      </c>
      <c r="B1588">
        <v>2023</v>
      </c>
      <c r="C1588" t="s">
        <v>360</v>
      </c>
      <c r="D1588" t="s">
        <v>550</v>
      </c>
      <c r="E1588" t="s">
        <v>614</v>
      </c>
      <c r="F1588" t="s">
        <v>662</v>
      </c>
      <c r="G1588" t="s">
        <v>680</v>
      </c>
      <c r="H1588">
        <v>120000</v>
      </c>
      <c r="I1588">
        <v>-120000</v>
      </c>
      <c r="J1588">
        <v>840000</v>
      </c>
      <c r="M1588" t="s">
        <v>699</v>
      </c>
      <c r="N1588" s="1">
        <v>44928</v>
      </c>
    </row>
    <row r="1589" spans="1:14" x14ac:dyDescent="0.2">
      <c r="A1589" s="1">
        <v>44928</v>
      </c>
      <c r="B1589">
        <v>2023</v>
      </c>
      <c r="C1589" t="s">
        <v>361</v>
      </c>
      <c r="D1589" t="s">
        <v>562</v>
      </c>
      <c r="E1589" t="s">
        <v>614</v>
      </c>
      <c r="F1589" t="s">
        <v>658</v>
      </c>
      <c r="G1589" t="s">
        <v>680</v>
      </c>
      <c r="H1589">
        <v>120000</v>
      </c>
      <c r="I1589">
        <v>-120000</v>
      </c>
      <c r="J1589">
        <v>960000</v>
      </c>
      <c r="M1589" t="s">
        <v>699</v>
      </c>
      <c r="N1589" s="1">
        <v>44928</v>
      </c>
    </row>
    <row r="1590" spans="1:14" x14ac:dyDescent="0.2">
      <c r="A1590" s="1">
        <v>44928</v>
      </c>
      <c r="B1590">
        <v>2023</v>
      </c>
      <c r="C1590" t="s">
        <v>361</v>
      </c>
      <c r="D1590" t="s">
        <v>559</v>
      </c>
      <c r="E1590" t="s">
        <v>615</v>
      </c>
      <c r="F1590" t="s">
        <v>658</v>
      </c>
      <c r="G1590" t="s">
        <v>680</v>
      </c>
      <c r="H1590">
        <v>120000</v>
      </c>
      <c r="I1590">
        <v>-120000</v>
      </c>
      <c r="J1590">
        <v>1080000</v>
      </c>
      <c r="M1590" t="s">
        <v>699</v>
      </c>
      <c r="N1590" s="1">
        <v>44928</v>
      </c>
    </row>
    <row r="1591" spans="1:14" x14ac:dyDescent="0.2">
      <c r="A1591" s="1">
        <v>44928</v>
      </c>
      <c r="B1591">
        <v>2023</v>
      </c>
      <c r="C1591" t="s">
        <v>361</v>
      </c>
      <c r="D1591" t="s">
        <v>551</v>
      </c>
      <c r="E1591" t="s">
        <v>615</v>
      </c>
      <c r="F1591" t="s">
        <v>658</v>
      </c>
      <c r="G1591" t="s">
        <v>680</v>
      </c>
      <c r="H1591">
        <v>120000</v>
      </c>
      <c r="I1591">
        <v>-120000</v>
      </c>
      <c r="J1591">
        <v>1200000</v>
      </c>
      <c r="M1591" t="s">
        <v>699</v>
      </c>
      <c r="N1591" s="1">
        <v>44928</v>
      </c>
    </row>
    <row r="1592" spans="1:14" x14ac:dyDescent="0.2">
      <c r="A1592" s="1">
        <v>44928</v>
      </c>
      <c r="B1592">
        <v>2023</v>
      </c>
      <c r="C1592" t="s">
        <v>361</v>
      </c>
      <c r="D1592" t="s">
        <v>579</v>
      </c>
      <c r="E1592" t="s">
        <v>632</v>
      </c>
      <c r="F1592" t="s">
        <v>658</v>
      </c>
      <c r="G1592" t="s">
        <v>680</v>
      </c>
      <c r="H1592">
        <v>120000</v>
      </c>
      <c r="I1592">
        <v>-120000</v>
      </c>
      <c r="J1592">
        <v>1320000</v>
      </c>
      <c r="M1592" t="s">
        <v>699</v>
      </c>
      <c r="N1592" s="1">
        <v>44928</v>
      </c>
    </row>
    <row r="1593" spans="1:14" x14ac:dyDescent="0.2">
      <c r="A1593" s="1">
        <v>44928</v>
      </c>
      <c r="B1593">
        <v>2023</v>
      </c>
      <c r="C1593" t="s">
        <v>361</v>
      </c>
      <c r="D1593" t="s">
        <v>580</v>
      </c>
      <c r="E1593" t="s">
        <v>632</v>
      </c>
      <c r="F1593" t="s">
        <v>658</v>
      </c>
      <c r="G1593" t="s">
        <v>680</v>
      </c>
      <c r="H1593">
        <v>120000</v>
      </c>
      <c r="I1593">
        <v>-120000</v>
      </c>
      <c r="J1593">
        <v>1440000</v>
      </c>
      <c r="M1593" t="s">
        <v>699</v>
      </c>
      <c r="N1593" s="1">
        <v>44928</v>
      </c>
    </row>
    <row r="1594" spans="1:14" x14ac:dyDescent="0.2">
      <c r="A1594" s="1">
        <v>44928</v>
      </c>
      <c r="B1594">
        <v>2023</v>
      </c>
      <c r="C1594" t="s">
        <v>361</v>
      </c>
      <c r="D1594" t="s">
        <v>588</v>
      </c>
      <c r="E1594" t="s">
        <v>637</v>
      </c>
      <c r="F1594" t="s">
        <v>658</v>
      </c>
      <c r="G1594" t="s">
        <v>680</v>
      </c>
      <c r="H1594">
        <v>120000</v>
      </c>
      <c r="I1594">
        <v>-120000</v>
      </c>
      <c r="J1594">
        <v>1560000</v>
      </c>
      <c r="M1594" t="s">
        <v>699</v>
      </c>
      <c r="N1594" s="1">
        <v>44928</v>
      </c>
    </row>
    <row r="1595" spans="1:14" x14ac:dyDescent="0.2">
      <c r="A1595" s="1">
        <v>44928</v>
      </c>
      <c r="B1595">
        <v>2023</v>
      </c>
      <c r="C1595" t="s">
        <v>361</v>
      </c>
      <c r="D1595" t="s">
        <v>594</v>
      </c>
      <c r="E1595" t="s">
        <v>642</v>
      </c>
      <c r="F1595" t="s">
        <v>658</v>
      </c>
      <c r="G1595" t="s">
        <v>680</v>
      </c>
      <c r="H1595">
        <v>120000</v>
      </c>
      <c r="I1595">
        <v>-120000</v>
      </c>
      <c r="J1595">
        <v>1680000</v>
      </c>
      <c r="M1595" t="s">
        <v>699</v>
      </c>
      <c r="N1595" s="1">
        <v>44928</v>
      </c>
    </row>
    <row r="1596" spans="1:14" x14ac:dyDescent="0.2">
      <c r="A1596" s="1">
        <v>44928</v>
      </c>
      <c r="B1596">
        <v>2023</v>
      </c>
      <c r="C1596" t="s">
        <v>361</v>
      </c>
      <c r="D1596" t="s">
        <v>552</v>
      </c>
      <c r="E1596" t="s">
        <v>616</v>
      </c>
      <c r="F1596" t="s">
        <v>658</v>
      </c>
      <c r="G1596" t="s">
        <v>680</v>
      </c>
      <c r="H1596">
        <v>120000</v>
      </c>
      <c r="I1596">
        <v>-120000</v>
      </c>
      <c r="J1596">
        <v>1800000</v>
      </c>
      <c r="M1596" t="s">
        <v>699</v>
      </c>
      <c r="N1596" s="1">
        <v>44928</v>
      </c>
    </row>
    <row r="1597" spans="1:14" x14ac:dyDescent="0.2">
      <c r="A1597" s="1">
        <v>44928</v>
      </c>
      <c r="B1597">
        <v>2023</v>
      </c>
      <c r="C1597" t="s">
        <v>361</v>
      </c>
      <c r="D1597" t="s">
        <v>577</v>
      </c>
      <c r="E1597" t="s">
        <v>631</v>
      </c>
      <c r="F1597" t="s">
        <v>658</v>
      </c>
      <c r="G1597" t="s">
        <v>680</v>
      </c>
      <c r="H1597">
        <v>120000</v>
      </c>
      <c r="I1597">
        <v>-120000</v>
      </c>
      <c r="J1597">
        <v>1920000</v>
      </c>
      <c r="M1597" t="s">
        <v>699</v>
      </c>
      <c r="N1597" s="1">
        <v>44928</v>
      </c>
    </row>
    <row r="1598" spans="1:14" x14ac:dyDescent="0.2">
      <c r="A1598" s="1">
        <v>44928</v>
      </c>
      <c r="B1598">
        <v>2023</v>
      </c>
      <c r="C1598" t="s">
        <v>361</v>
      </c>
      <c r="D1598" t="s">
        <v>564</v>
      </c>
      <c r="E1598" t="s">
        <v>596</v>
      </c>
      <c r="F1598" t="s">
        <v>658</v>
      </c>
      <c r="G1598" t="s">
        <v>680</v>
      </c>
      <c r="H1598">
        <v>120000</v>
      </c>
      <c r="I1598">
        <v>-120000</v>
      </c>
      <c r="J1598">
        <v>2040000</v>
      </c>
      <c r="M1598" t="s">
        <v>699</v>
      </c>
      <c r="N1598" s="1">
        <v>44928</v>
      </c>
    </row>
    <row r="1599" spans="1:14" x14ac:dyDescent="0.2">
      <c r="A1599" s="1">
        <v>44928</v>
      </c>
      <c r="B1599">
        <v>2023</v>
      </c>
      <c r="C1599" t="s">
        <v>361</v>
      </c>
      <c r="D1599" t="s">
        <v>569</v>
      </c>
      <c r="E1599" t="s">
        <v>596</v>
      </c>
      <c r="F1599" t="s">
        <v>658</v>
      </c>
      <c r="G1599" t="s">
        <v>680</v>
      </c>
      <c r="H1599">
        <v>120000</v>
      </c>
      <c r="I1599">
        <v>-120000</v>
      </c>
      <c r="J1599">
        <v>2160000</v>
      </c>
      <c r="M1599" t="s">
        <v>699</v>
      </c>
      <c r="N1599" s="1">
        <v>44928</v>
      </c>
    </row>
    <row r="1600" spans="1:14" x14ac:dyDescent="0.2">
      <c r="A1600" s="1">
        <v>44928</v>
      </c>
      <c r="B1600">
        <v>2023</v>
      </c>
      <c r="C1600" t="s">
        <v>361</v>
      </c>
      <c r="D1600" t="s">
        <v>566</v>
      </c>
      <c r="E1600" t="s">
        <v>623</v>
      </c>
      <c r="F1600" t="s">
        <v>658</v>
      </c>
      <c r="G1600" t="s">
        <v>680</v>
      </c>
      <c r="H1600">
        <v>120000</v>
      </c>
      <c r="I1600">
        <v>-120000</v>
      </c>
      <c r="J1600">
        <v>2280000</v>
      </c>
      <c r="M1600" t="s">
        <v>699</v>
      </c>
      <c r="N1600" s="1">
        <v>44928</v>
      </c>
    </row>
    <row r="1601" spans="1:14" x14ac:dyDescent="0.2">
      <c r="A1601" s="1">
        <v>44928</v>
      </c>
      <c r="B1601">
        <v>2023</v>
      </c>
      <c r="C1601" t="s">
        <v>361</v>
      </c>
      <c r="D1601" t="s">
        <v>567</v>
      </c>
      <c r="E1601" t="s">
        <v>620</v>
      </c>
      <c r="F1601" t="s">
        <v>658</v>
      </c>
      <c r="G1601" t="s">
        <v>680</v>
      </c>
      <c r="H1601">
        <v>120000</v>
      </c>
      <c r="I1601">
        <v>-120000</v>
      </c>
      <c r="J1601">
        <v>2400000</v>
      </c>
      <c r="M1601" t="s">
        <v>699</v>
      </c>
      <c r="N1601" s="1">
        <v>44928</v>
      </c>
    </row>
    <row r="1602" spans="1:14" x14ac:dyDescent="0.2">
      <c r="A1602" s="1">
        <v>44928</v>
      </c>
      <c r="B1602">
        <v>2023</v>
      </c>
      <c r="C1602" t="s">
        <v>361</v>
      </c>
      <c r="D1602" t="s">
        <v>568</v>
      </c>
      <c r="E1602" t="s">
        <v>624</v>
      </c>
      <c r="F1602" t="s">
        <v>658</v>
      </c>
      <c r="G1602" t="s">
        <v>680</v>
      </c>
      <c r="H1602">
        <v>120000</v>
      </c>
      <c r="I1602">
        <v>-120000</v>
      </c>
      <c r="J1602">
        <v>2520000</v>
      </c>
      <c r="M1602" t="s">
        <v>699</v>
      </c>
      <c r="N1602" s="1">
        <v>44928</v>
      </c>
    </row>
    <row r="1603" spans="1:14" x14ac:dyDescent="0.2">
      <c r="A1603" s="1">
        <v>44928</v>
      </c>
      <c r="B1603">
        <v>2023</v>
      </c>
      <c r="C1603" t="s">
        <v>362</v>
      </c>
      <c r="D1603" t="s">
        <v>549</v>
      </c>
      <c r="E1603" t="s">
        <v>613</v>
      </c>
      <c r="F1603" t="s">
        <v>662</v>
      </c>
      <c r="G1603" t="s">
        <v>679</v>
      </c>
      <c r="H1603">
        <v>160000</v>
      </c>
      <c r="I1603">
        <v>-160000</v>
      </c>
      <c r="J1603">
        <v>2520000</v>
      </c>
      <c r="M1603" t="s">
        <v>699</v>
      </c>
      <c r="N1603" s="1">
        <v>44928</v>
      </c>
    </row>
    <row r="1604" spans="1:14" x14ac:dyDescent="0.2">
      <c r="A1604" s="1">
        <v>44928</v>
      </c>
      <c r="B1604">
        <v>2023</v>
      </c>
      <c r="C1604" t="s">
        <v>362</v>
      </c>
      <c r="D1604" t="s">
        <v>550</v>
      </c>
      <c r="E1604" t="s">
        <v>614</v>
      </c>
      <c r="F1604" t="s">
        <v>662</v>
      </c>
      <c r="G1604" t="s">
        <v>679</v>
      </c>
      <c r="H1604">
        <v>160000</v>
      </c>
      <c r="I1604">
        <v>-160000</v>
      </c>
      <c r="J1604">
        <v>2520000</v>
      </c>
      <c r="M1604" t="s">
        <v>699</v>
      </c>
      <c r="N1604" s="1">
        <v>44928</v>
      </c>
    </row>
    <row r="1605" spans="1:14" x14ac:dyDescent="0.2">
      <c r="A1605" s="1">
        <v>44928</v>
      </c>
      <c r="B1605">
        <v>2023</v>
      </c>
      <c r="C1605" t="s">
        <v>362</v>
      </c>
      <c r="D1605" t="s">
        <v>562</v>
      </c>
      <c r="E1605" t="s">
        <v>614</v>
      </c>
      <c r="F1605" t="s">
        <v>662</v>
      </c>
      <c r="G1605" t="s">
        <v>679</v>
      </c>
      <c r="H1605">
        <v>160000</v>
      </c>
      <c r="I1605">
        <v>-160000</v>
      </c>
      <c r="J1605">
        <v>2520000</v>
      </c>
      <c r="M1605" t="s">
        <v>699</v>
      </c>
      <c r="N1605" s="1">
        <v>44928</v>
      </c>
    </row>
    <row r="1606" spans="1:14" x14ac:dyDescent="0.2">
      <c r="A1606" s="1">
        <v>44928</v>
      </c>
      <c r="B1606">
        <v>2023</v>
      </c>
      <c r="C1606" t="s">
        <v>362</v>
      </c>
      <c r="D1606" t="s">
        <v>575</v>
      </c>
      <c r="E1606" t="s">
        <v>616</v>
      </c>
      <c r="F1606" t="s">
        <v>662</v>
      </c>
      <c r="G1606" t="s">
        <v>679</v>
      </c>
      <c r="H1606">
        <v>160000</v>
      </c>
      <c r="I1606">
        <v>-160000</v>
      </c>
      <c r="J1606">
        <v>2520000</v>
      </c>
      <c r="M1606" t="s">
        <v>699</v>
      </c>
      <c r="N1606" s="1">
        <v>44928</v>
      </c>
    </row>
    <row r="1607" spans="1:14" x14ac:dyDescent="0.2">
      <c r="A1607" s="1">
        <v>44928</v>
      </c>
      <c r="B1607">
        <v>2023</v>
      </c>
      <c r="C1607" t="s">
        <v>362</v>
      </c>
      <c r="D1607" t="s">
        <v>552</v>
      </c>
      <c r="E1607" t="s">
        <v>616</v>
      </c>
      <c r="F1607" t="s">
        <v>662</v>
      </c>
      <c r="G1607" t="s">
        <v>679</v>
      </c>
      <c r="H1607">
        <v>160000</v>
      </c>
      <c r="I1607">
        <v>-160000</v>
      </c>
      <c r="J1607">
        <v>2520000</v>
      </c>
      <c r="M1607" t="s">
        <v>699</v>
      </c>
      <c r="N1607" s="1">
        <v>44928</v>
      </c>
    </row>
    <row r="1608" spans="1:14" x14ac:dyDescent="0.2">
      <c r="A1608" s="1">
        <v>44928</v>
      </c>
      <c r="B1608">
        <v>2023</v>
      </c>
      <c r="C1608" t="s">
        <v>362</v>
      </c>
      <c r="D1608" t="s">
        <v>555</v>
      </c>
      <c r="E1608" t="s">
        <v>616</v>
      </c>
      <c r="F1608" t="s">
        <v>662</v>
      </c>
      <c r="G1608" t="s">
        <v>679</v>
      </c>
      <c r="H1608">
        <v>160000</v>
      </c>
      <c r="I1608">
        <v>-160000</v>
      </c>
      <c r="J1608">
        <v>2520000</v>
      </c>
      <c r="M1608" t="s">
        <v>699</v>
      </c>
      <c r="N1608" s="1">
        <v>44928</v>
      </c>
    </row>
    <row r="1609" spans="1:14" x14ac:dyDescent="0.2">
      <c r="A1609" s="1">
        <v>44928</v>
      </c>
      <c r="B1609">
        <v>2023</v>
      </c>
      <c r="C1609" t="s">
        <v>363</v>
      </c>
      <c r="D1609" t="s">
        <v>581</v>
      </c>
      <c r="E1609" t="s">
        <v>630</v>
      </c>
      <c r="F1609" t="s">
        <v>658</v>
      </c>
      <c r="G1609" t="s">
        <v>679</v>
      </c>
      <c r="H1609">
        <v>113000</v>
      </c>
      <c r="I1609">
        <v>-113000</v>
      </c>
      <c r="J1609">
        <v>2633000</v>
      </c>
      <c r="M1609" t="s">
        <v>699</v>
      </c>
      <c r="N1609" s="1">
        <v>44928</v>
      </c>
    </row>
    <row r="1610" spans="1:14" x14ac:dyDescent="0.2">
      <c r="A1610" s="1">
        <v>44928</v>
      </c>
      <c r="B1610">
        <v>2023</v>
      </c>
      <c r="C1610" t="s">
        <v>224</v>
      </c>
      <c r="D1610" t="s">
        <v>581</v>
      </c>
      <c r="E1610" t="s">
        <v>630</v>
      </c>
      <c r="F1610" t="s">
        <v>662</v>
      </c>
      <c r="G1610" t="s">
        <v>679</v>
      </c>
      <c r="H1610">
        <v>22000</v>
      </c>
      <c r="I1610">
        <v>-22000</v>
      </c>
      <c r="J1610">
        <v>2633000</v>
      </c>
      <c r="M1610" t="s">
        <v>699</v>
      </c>
      <c r="N1610" s="1">
        <v>44928</v>
      </c>
    </row>
    <row r="1611" spans="1:14" x14ac:dyDescent="0.2">
      <c r="A1611" s="1">
        <v>44928</v>
      </c>
      <c r="B1611">
        <v>2023</v>
      </c>
      <c r="C1611" t="s">
        <v>364</v>
      </c>
      <c r="D1611" t="s">
        <v>576</v>
      </c>
      <c r="E1611" t="s">
        <v>630</v>
      </c>
      <c r="F1611" t="s">
        <v>658</v>
      </c>
      <c r="G1611" t="s">
        <v>679</v>
      </c>
      <c r="H1611">
        <v>185000</v>
      </c>
      <c r="I1611">
        <v>-185000</v>
      </c>
      <c r="J1611">
        <v>2818000</v>
      </c>
      <c r="M1611" t="s">
        <v>699</v>
      </c>
      <c r="N1611" s="1">
        <v>44928</v>
      </c>
    </row>
    <row r="1612" spans="1:14" x14ac:dyDescent="0.2">
      <c r="A1612" s="1">
        <v>44928</v>
      </c>
      <c r="B1612">
        <v>2023</v>
      </c>
      <c r="C1612" t="s">
        <v>363</v>
      </c>
      <c r="D1612" t="s">
        <v>593</v>
      </c>
      <c r="E1612" t="s">
        <v>641</v>
      </c>
      <c r="F1612" t="s">
        <v>658</v>
      </c>
      <c r="G1612" t="s">
        <v>679</v>
      </c>
      <c r="H1612">
        <v>135000</v>
      </c>
      <c r="I1612">
        <v>-135000</v>
      </c>
      <c r="J1612">
        <v>2953000</v>
      </c>
      <c r="M1612" t="s">
        <v>699</v>
      </c>
      <c r="N1612" s="1">
        <v>44928</v>
      </c>
    </row>
    <row r="1613" spans="1:14" x14ac:dyDescent="0.2">
      <c r="A1613" s="1">
        <v>44928</v>
      </c>
      <c r="B1613">
        <v>2023</v>
      </c>
      <c r="C1613" t="s">
        <v>363</v>
      </c>
      <c r="D1613" t="s">
        <v>586</v>
      </c>
      <c r="E1613" t="s">
        <v>628</v>
      </c>
      <c r="F1613" t="s">
        <v>658</v>
      </c>
      <c r="G1613" t="s">
        <v>679</v>
      </c>
      <c r="H1613">
        <v>113000</v>
      </c>
      <c r="I1613">
        <v>-113000</v>
      </c>
      <c r="J1613">
        <v>3066000</v>
      </c>
      <c r="M1613" t="s">
        <v>699</v>
      </c>
      <c r="N1613" s="1">
        <v>44928</v>
      </c>
    </row>
    <row r="1614" spans="1:14" x14ac:dyDescent="0.2">
      <c r="A1614" s="1">
        <v>44928</v>
      </c>
      <c r="B1614">
        <v>2023</v>
      </c>
      <c r="C1614" t="s">
        <v>224</v>
      </c>
      <c r="D1614" t="s">
        <v>586</v>
      </c>
      <c r="E1614" t="s">
        <v>628</v>
      </c>
      <c r="F1614" t="s">
        <v>662</v>
      </c>
      <c r="G1614" t="s">
        <v>679</v>
      </c>
      <c r="H1614">
        <v>22000</v>
      </c>
      <c r="I1614">
        <v>-22000</v>
      </c>
      <c r="J1614">
        <v>3066000</v>
      </c>
      <c r="M1614" t="s">
        <v>699</v>
      </c>
      <c r="N1614" s="1">
        <v>44928</v>
      </c>
    </row>
    <row r="1615" spans="1:14" x14ac:dyDescent="0.2">
      <c r="A1615" s="1">
        <v>44928</v>
      </c>
      <c r="B1615">
        <v>2023</v>
      </c>
      <c r="C1615" t="s">
        <v>364</v>
      </c>
      <c r="D1615" t="s">
        <v>573</v>
      </c>
      <c r="E1615" t="s">
        <v>628</v>
      </c>
      <c r="F1615" t="s">
        <v>658</v>
      </c>
      <c r="G1615" t="s">
        <v>679</v>
      </c>
      <c r="H1615">
        <v>185000</v>
      </c>
      <c r="I1615">
        <v>-185000</v>
      </c>
      <c r="J1615">
        <v>3251000</v>
      </c>
      <c r="M1615" t="s">
        <v>699</v>
      </c>
      <c r="N1615" s="1">
        <v>44928</v>
      </c>
    </row>
    <row r="1616" spans="1:14" x14ac:dyDescent="0.2">
      <c r="A1616" s="1">
        <v>44928</v>
      </c>
      <c r="B1616">
        <v>2023</v>
      </c>
      <c r="C1616" t="s">
        <v>363</v>
      </c>
      <c r="D1616" t="s">
        <v>592</v>
      </c>
      <c r="E1616" t="s">
        <v>640</v>
      </c>
      <c r="F1616" t="s">
        <v>658</v>
      </c>
      <c r="G1616" t="s">
        <v>679</v>
      </c>
      <c r="H1616">
        <v>99999.9</v>
      </c>
      <c r="I1616">
        <v>-99999.9</v>
      </c>
      <c r="J1616">
        <v>3350999.9</v>
      </c>
      <c r="M1616" t="s">
        <v>699</v>
      </c>
      <c r="N1616" s="1">
        <v>44928</v>
      </c>
    </row>
    <row r="1617" spans="1:14" x14ac:dyDescent="0.2">
      <c r="A1617" s="1">
        <v>44928</v>
      </c>
      <c r="B1617">
        <v>2023</v>
      </c>
      <c r="C1617" t="s">
        <v>365</v>
      </c>
      <c r="D1617" t="s">
        <v>592</v>
      </c>
      <c r="E1617" t="s">
        <v>640</v>
      </c>
      <c r="F1617" t="s">
        <v>662</v>
      </c>
      <c r="G1617" t="s">
        <v>679</v>
      </c>
      <c r="H1617">
        <v>35000.100000000013</v>
      </c>
      <c r="I1617">
        <v>-35000.100000000013</v>
      </c>
      <c r="J1617">
        <v>3350999.9</v>
      </c>
      <c r="M1617" t="s">
        <v>699</v>
      </c>
      <c r="N1617" s="1">
        <v>44928</v>
      </c>
    </row>
    <row r="1618" spans="1:14" x14ac:dyDescent="0.2">
      <c r="A1618" s="1">
        <v>44928</v>
      </c>
      <c r="B1618">
        <v>2023</v>
      </c>
      <c r="C1618" t="s">
        <v>363</v>
      </c>
      <c r="D1618" t="s">
        <v>559</v>
      </c>
      <c r="E1618" t="s">
        <v>615</v>
      </c>
      <c r="F1618" t="s">
        <v>658</v>
      </c>
      <c r="G1618" t="s">
        <v>679</v>
      </c>
      <c r="H1618">
        <v>113000</v>
      </c>
      <c r="I1618">
        <v>-113000</v>
      </c>
      <c r="J1618">
        <v>3463999.9</v>
      </c>
      <c r="M1618" t="s">
        <v>699</v>
      </c>
      <c r="N1618" s="1">
        <v>44928</v>
      </c>
    </row>
    <row r="1619" spans="1:14" x14ac:dyDescent="0.2">
      <c r="A1619" s="1">
        <v>44928</v>
      </c>
      <c r="B1619">
        <v>2023</v>
      </c>
      <c r="C1619" t="s">
        <v>224</v>
      </c>
      <c r="D1619" t="s">
        <v>559</v>
      </c>
      <c r="E1619" t="s">
        <v>615</v>
      </c>
      <c r="F1619" t="s">
        <v>662</v>
      </c>
      <c r="G1619" t="s">
        <v>679</v>
      </c>
      <c r="H1619">
        <v>22000</v>
      </c>
      <c r="I1619">
        <v>-22000</v>
      </c>
      <c r="J1619">
        <v>3463999.9</v>
      </c>
      <c r="M1619" t="s">
        <v>699</v>
      </c>
      <c r="N1619" s="1">
        <v>44928</v>
      </c>
    </row>
    <row r="1620" spans="1:14" x14ac:dyDescent="0.2">
      <c r="A1620" s="1">
        <v>44928</v>
      </c>
      <c r="B1620">
        <v>2023</v>
      </c>
      <c r="C1620" t="s">
        <v>364</v>
      </c>
      <c r="D1620" t="s">
        <v>551</v>
      </c>
      <c r="E1620" t="s">
        <v>615</v>
      </c>
      <c r="F1620" t="s">
        <v>658</v>
      </c>
      <c r="G1620" t="s">
        <v>679</v>
      </c>
      <c r="H1620">
        <v>185000</v>
      </c>
      <c r="I1620">
        <v>-185000</v>
      </c>
      <c r="J1620">
        <v>3648999.9</v>
      </c>
      <c r="M1620" t="s">
        <v>699</v>
      </c>
      <c r="N1620" s="1">
        <v>44928</v>
      </c>
    </row>
    <row r="1621" spans="1:14" x14ac:dyDescent="0.2">
      <c r="A1621" s="1">
        <v>44928</v>
      </c>
      <c r="B1621">
        <v>2023</v>
      </c>
      <c r="C1621" t="s">
        <v>366</v>
      </c>
      <c r="D1621" t="s">
        <v>579</v>
      </c>
      <c r="E1621" t="s">
        <v>632</v>
      </c>
      <c r="F1621" t="s">
        <v>658</v>
      </c>
      <c r="G1621" t="s">
        <v>679</v>
      </c>
      <c r="H1621">
        <v>160000</v>
      </c>
      <c r="I1621">
        <v>-160000</v>
      </c>
      <c r="J1621">
        <v>3808999.9</v>
      </c>
      <c r="M1621" t="s">
        <v>699</v>
      </c>
      <c r="N1621" s="1">
        <v>44928</v>
      </c>
    </row>
    <row r="1622" spans="1:14" x14ac:dyDescent="0.2">
      <c r="A1622" s="1">
        <v>44928</v>
      </c>
      <c r="B1622">
        <v>2023</v>
      </c>
      <c r="C1622" t="s">
        <v>363</v>
      </c>
      <c r="D1622" t="s">
        <v>580</v>
      </c>
      <c r="E1622" t="s">
        <v>632</v>
      </c>
      <c r="F1622" t="s">
        <v>658</v>
      </c>
      <c r="G1622" t="s">
        <v>679</v>
      </c>
      <c r="H1622">
        <v>113000</v>
      </c>
      <c r="I1622">
        <v>-113000</v>
      </c>
      <c r="J1622">
        <v>3921999.9</v>
      </c>
      <c r="M1622" t="s">
        <v>699</v>
      </c>
      <c r="N1622" s="1">
        <v>44928</v>
      </c>
    </row>
    <row r="1623" spans="1:14" x14ac:dyDescent="0.2">
      <c r="A1623" s="1">
        <v>44928</v>
      </c>
      <c r="B1623">
        <v>2023</v>
      </c>
      <c r="C1623" t="s">
        <v>224</v>
      </c>
      <c r="D1623" t="s">
        <v>580</v>
      </c>
      <c r="E1623" t="s">
        <v>632</v>
      </c>
      <c r="F1623" t="s">
        <v>662</v>
      </c>
      <c r="G1623" t="s">
        <v>679</v>
      </c>
      <c r="H1623">
        <v>22000</v>
      </c>
      <c r="I1623">
        <v>-22000</v>
      </c>
      <c r="J1623">
        <v>3921999.9</v>
      </c>
      <c r="M1623" t="s">
        <v>699</v>
      </c>
      <c r="N1623" s="1">
        <v>44928</v>
      </c>
    </row>
    <row r="1624" spans="1:14" x14ac:dyDescent="0.2">
      <c r="A1624" s="1">
        <v>44928</v>
      </c>
      <c r="B1624">
        <v>2023</v>
      </c>
      <c r="C1624" t="s">
        <v>366</v>
      </c>
      <c r="D1624" t="s">
        <v>588</v>
      </c>
      <c r="E1624" t="s">
        <v>637</v>
      </c>
      <c r="F1624" t="s">
        <v>658</v>
      </c>
      <c r="G1624" t="s">
        <v>679</v>
      </c>
      <c r="H1624">
        <v>160000</v>
      </c>
      <c r="I1624">
        <v>-160000</v>
      </c>
      <c r="J1624">
        <v>4081999.9</v>
      </c>
      <c r="M1624" t="s">
        <v>699</v>
      </c>
      <c r="N1624" s="1">
        <v>44928</v>
      </c>
    </row>
    <row r="1625" spans="1:14" x14ac:dyDescent="0.2">
      <c r="A1625" s="1">
        <v>44928</v>
      </c>
      <c r="B1625">
        <v>2023</v>
      </c>
      <c r="C1625" t="s">
        <v>363</v>
      </c>
      <c r="D1625" t="s">
        <v>594</v>
      </c>
      <c r="E1625" t="s">
        <v>642</v>
      </c>
      <c r="F1625" t="s">
        <v>658</v>
      </c>
      <c r="G1625" t="s">
        <v>679</v>
      </c>
      <c r="H1625">
        <v>135000</v>
      </c>
      <c r="I1625">
        <v>-135000</v>
      </c>
      <c r="J1625">
        <v>4216999.9000000004</v>
      </c>
      <c r="M1625" t="s">
        <v>699</v>
      </c>
      <c r="N1625" s="1">
        <v>44928</v>
      </c>
    </row>
    <row r="1626" spans="1:14" x14ac:dyDescent="0.2">
      <c r="A1626" s="1">
        <v>44928</v>
      </c>
      <c r="B1626">
        <v>2023</v>
      </c>
      <c r="C1626" t="s">
        <v>364</v>
      </c>
      <c r="D1626" t="s">
        <v>577</v>
      </c>
      <c r="E1626" t="s">
        <v>631</v>
      </c>
      <c r="F1626" t="s">
        <v>658</v>
      </c>
      <c r="G1626" t="s">
        <v>679</v>
      </c>
      <c r="H1626">
        <v>185000</v>
      </c>
      <c r="I1626">
        <v>-185000</v>
      </c>
      <c r="J1626">
        <v>4401999.9000000004</v>
      </c>
      <c r="M1626" t="s">
        <v>699</v>
      </c>
      <c r="N1626" s="1">
        <v>44928</v>
      </c>
    </row>
    <row r="1627" spans="1:14" x14ac:dyDescent="0.2">
      <c r="A1627" s="1">
        <v>44928</v>
      </c>
      <c r="B1627">
        <v>2023</v>
      </c>
      <c r="C1627" t="s">
        <v>363</v>
      </c>
      <c r="D1627" t="s">
        <v>564</v>
      </c>
      <c r="E1627" t="s">
        <v>596</v>
      </c>
      <c r="F1627" t="s">
        <v>658</v>
      </c>
      <c r="G1627" t="s">
        <v>679</v>
      </c>
      <c r="H1627">
        <v>113000</v>
      </c>
      <c r="I1627">
        <v>-113000</v>
      </c>
      <c r="J1627">
        <v>4514999.9000000004</v>
      </c>
      <c r="M1627" t="s">
        <v>699</v>
      </c>
      <c r="N1627" s="1">
        <v>44928</v>
      </c>
    </row>
    <row r="1628" spans="1:14" x14ac:dyDescent="0.2">
      <c r="A1628" s="1">
        <v>44928</v>
      </c>
      <c r="B1628">
        <v>2023</v>
      </c>
      <c r="C1628" t="s">
        <v>224</v>
      </c>
      <c r="D1628" t="s">
        <v>564</v>
      </c>
      <c r="E1628" t="s">
        <v>596</v>
      </c>
      <c r="F1628" t="s">
        <v>662</v>
      </c>
      <c r="G1628" t="s">
        <v>679</v>
      </c>
      <c r="H1628">
        <v>22000</v>
      </c>
      <c r="I1628">
        <v>-22000</v>
      </c>
      <c r="J1628">
        <v>4514999.9000000004</v>
      </c>
      <c r="M1628" t="s">
        <v>699</v>
      </c>
      <c r="N1628" s="1">
        <v>44928</v>
      </c>
    </row>
    <row r="1629" spans="1:14" x14ac:dyDescent="0.2">
      <c r="A1629" s="1">
        <v>44928</v>
      </c>
      <c r="B1629">
        <v>2023</v>
      </c>
      <c r="C1629" t="s">
        <v>364</v>
      </c>
      <c r="D1629" t="s">
        <v>569</v>
      </c>
      <c r="E1629" t="s">
        <v>596</v>
      </c>
      <c r="F1629" t="s">
        <v>658</v>
      </c>
      <c r="G1629" t="s">
        <v>679</v>
      </c>
      <c r="H1629">
        <v>185000</v>
      </c>
      <c r="I1629">
        <v>-185000</v>
      </c>
      <c r="J1629">
        <v>4699999.9000000004</v>
      </c>
      <c r="M1629" t="s">
        <v>699</v>
      </c>
      <c r="N1629" s="1">
        <v>44928</v>
      </c>
    </row>
    <row r="1630" spans="1:14" x14ac:dyDescent="0.2">
      <c r="A1630" s="1">
        <v>44928</v>
      </c>
      <c r="B1630">
        <v>2023</v>
      </c>
      <c r="C1630" t="s">
        <v>364</v>
      </c>
      <c r="D1630" t="s">
        <v>566</v>
      </c>
      <c r="E1630" t="s">
        <v>623</v>
      </c>
      <c r="F1630" t="s">
        <v>658</v>
      </c>
      <c r="G1630" t="s">
        <v>679</v>
      </c>
      <c r="H1630">
        <v>185000</v>
      </c>
      <c r="I1630">
        <v>-185000</v>
      </c>
      <c r="J1630">
        <v>4884999.9000000004</v>
      </c>
      <c r="M1630" t="s">
        <v>699</v>
      </c>
      <c r="N1630" s="1">
        <v>44928</v>
      </c>
    </row>
    <row r="1631" spans="1:14" x14ac:dyDescent="0.2">
      <c r="A1631" s="1">
        <v>44928</v>
      </c>
      <c r="B1631">
        <v>2023</v>
      </c>
      <c r="C1631" t="s">
        <v>364</v>
      </c>
      <c r="D1631" t="s">
        <v>567</v>
      </c>
      <c r="E1631" t="s">
        <v>620</v>
      </c>
      <c r="F1631" t="s">
        <v>658</v>
      </c>
      <c r="G1631" t="s">
        <v>679</v>
      </c>
      <c r="H1631">
        <v>185000</v>
      </c>
      <c r="I1631">
        <v>-185000</v>
      </c>
      <c r="J1631">
        <v>5069999.9000000004</v>
      </c>
      <c r="M1631" t="s">
        <v>699</v>
      </c>
      <c r="N1631" s="1">
        <v>44928</v>
      </c>
    </row>
    <row r="1632" spans="1:14" x14ac:dyDescent="0.2">
      <c r="A1632" s="1">
        <v>44928</v>
      </c>
      <c r="B1632">
        <v>2023</v>
      </c>
      <c r="C1632" t="s">
        <v>363</v>
      </c>
      <c r="D1632" t="s">
        <v>568</v>
      </c>
      <c r="E1632" t="s">
        <v>624</v>
      </c>
      <c r="F1632" t="s">
        <v>658</v>
      </c>
      <c r="G1632" t="s">
        <v>679</v>
      </c>
      <c r="H1632">
        <v>135000</v>
      </c>
      <c r="I1632">
        <v>-135000</v>
      </c>
      <c r="J1632">
        <v>5204999.9000000004</v>
      </c>
      <c r="M1632" t="s">
        <v>699</v>
      </c>
      <c r="N1632" s="1">
        <v>44928</v>
      </c>
    </row>
    <row r="1633" spans="1:14" x14ac:dyDescent="0.2">
      <c r="A1633" s="1">
        <v>44941</v>
      </c>
      <c r="B1633">
        <v>2023</v>
      </c>
      <c r="C1633" t="s">
        <v>367</v>
      </c>
      <c r="D1633" t="s">
        <v>571</v>
      </c>
      <c r="E1633" t="s">
        <v>625</v>
      </c>
      <c r="F1633" t="s">
        <v>658</v>
      </c>
      <c r="G1633" t="s">
        <v>692</v>
      </c>
      <c r="H1633">
        <v>597000</v>
      </c>
      <c r="I1633">
        <v>-597000</v>
      </c>
      <c r="J1633">
        <v>5801999.9000000004</v>
      </c>
      <c r="M1633" t="s">
        <v>699</v>
      </c>
      <c r="N1633" s="1">
        <v>44941</v>
      </c>
    </row>
    <row r="1634" spans="1:14" x14ac:dyDescent="0.2">
      <c r="A1634" s="1">
        <v>44949</v>
      </c>
      <c r="B1634">
        <v>2023</v>
      </c>
      <c r="C1634" t="s">
        <v>368</v>
      </c>
      <c r="E1634" t="s">
        <v>611</v>
      </c>
      <c r="F1634" t="s">
        <v>658</v>
      </c>
      <c r="G1634" t="s">
        <v>685</v>
      </c>
      <c r="H1634">
        <v>-160000</v>
      </c>
      <c r="I1634">
        <v>160000</v>
      </c>
      <c r="J1634">
        <v>5641999.9000000004</v>
      </c>
      <c r="M1634" t="s">
        <v>699</v>
      </c>
      <c r="N1634" s="1">
        <v>44949</v>
      </c>
    </row>
    <row r="1635" spans="1:14" x14ac:dyDescent="0.2">
      <c r="A1635" s="1">
        <v>44957</v>
      </c>
      <c r="B1635">
        <v>2023</v>
      </c>
      <c r="C1635" t="s">
        <v>367</v>
      </c>
      <c r="D1635" t="s">
        <v>579</v>
      </c>
      <c r="E1635" t="s">
        <v>632</v>
      </c>
      <c r="F1635" t="s">
        <v>658</v>
      </c>
      <c r="G1635" t="s">
        <v>692</v>
      </c>
      <c r="H1635">
        <v>420000</v>
      </c>
      <c r="I1635">
        <v>-420000</v>
      </c>
      <c r="J1635">
        <v>6061999.9000000004</v>
      </c>
      <c r="M1635" t="s">
        <v>699</v>
      </c>
      <c r="N1635" s="1">
        <v>44957</v>
      </c>
    </row>
    <row r="1636" spans="1:14" x14ac:dyDescent="0.2">
      <c r="A1636" s="1">
        <v>44957</v>
      </c>
      <c r="B1636">
        <v>2023</v>
      </c>
      <c r="C1636" t="s">
        <v>369</v>
      </c>
      <c r="E1636" t="s">
        <v>611</v>
      </c>
      <c r="F1636" t="s">
        <v>658</v>
      </c>
      <c r="G1636" t="s">
        <v>686</v>
      </c>
      <c r="H1636">
        <v>-200000</v>
      </c>
      <c r="I1636">
        <v>200000</v>
      </c>
      <c r="J1636">
        <v>5861999.9000000004</v>
      </c>
      <c r="M1636" t="s">
        <v>699</v>
      </c>
      <c r="N1636" s="1">
        <v>44957</v>
      </c>
    </row>
    <row r="1637" spans="1:14" x14ac:dyDescent="0.2">
      <c r="A1637" s="1">
        <v>44957</v>
      </c>
      <c r="B1637">
        <v>2023</v>
      </c>
      <c r="C1637" t="s">
        <v>228</v>
      </c>
      <c r="D1637" t="s">
        <v>570</v>
      </c>
      <c r="E1637" t="s">
        <v>570</v>
      </c>
      <c r="F1637" t="s">
        <v>658</v>
      </c>
      <c r="G1637" t="s">
        <v>683</v>
      </c>
      <c r="H1637">
        <v>-1000000</v>
      </c>
      <c r="I1637">
        <v>1000000</v>
      </c>
      <c r="J1637">
        <v>4861999.9000000004</v>
      </c>
      <c r="M1637" t="s">
        <v>699</v>
      </c>
      <c r="N1637" s="1">
        <v>44957</v>
      </c>
    </row>
    <row r="1638" spans="1:14" x14ac:dyDescent="0.2">
      <c r="A1638" s="1">
        <v>44957</v>
      </c>
      <c r="B1638">
        <v>2023</v>
      </c>
      <c r="C1638" t="s">
        <v>228</v>
      </c>
      <c r="D1638" t="s">
        <v>578</v>
      </c>
      <c r="E1638" t="s">
        <v>578</v>
      </c>
      <c r="F1638" t="s">
        <v>658</v>
      </c>
      <c r="G1638" t="s">
        <v>683</v>
      </c>
      <c r="H1638">
        <v>-1000000</v>
      </c>
      <c r="I1638">
        <v>1000000</v>
      </c>
      <c r="J1638">
        <v>3861999.9</v>
      </c>
      <c r="M1638" t="s">
        <v>699</v>
      </c>
      <c r="N1638" s="1">
        <v>44957</v>
      </c>
    </row>
    <row r="1639" spans="1:14" x14ac:dyDescent="0.2">
      <c r="A1639" s="1">
        <v>44957</v>
      </c>
      <c r="B1639">
        <v>2023</v>
      </c>
      <c r="C1639" t="s">
        <v>228</v>
      </c>
      <c r="D1639" t="s">
        <v>589</v>
      </c>
      <c r="E1639" t="s">
        <v>589</v>
      </c>
      <c r="F1639" t="s">
        <v>658</v>
      </c>
      <c r="G1639" t="s">
        <v>683</v>
      </c>
      <c r="H1639">
        <v>-250000</v>
      </c>
      <c r="I1639">
        <v>250000</v>
      </c>
      <c r="J1639">
        <v>3611999.9</v>
      </c>
      <c r="M1639" t="s">
        <v>699</v>
      </c>
      <c r="N1639" s="1">
        <v>44957</v>
      </c>
    </row>
    <row r="1640" spans="1:14" x14ac:dyDescent="0.2">
      <c r="A1640" s="1">
        <v>44957</v>
      </c>
      <c r="B1640">
        <v>2023</v>
      </c>
      <c r="C1640" t="s">
        <v>228</v>
      </c>
      <c r="E1640" t="s">
        <v>611</v>
      </c>
      <c r="F1640" t="s">
        <v>658</v>
      </c>
      <c r="G1640" t="s">
        <v>683</v>
      </c>
      <c r="H1640">
        <v>-100000</v>
      </c>
      <c r="I1640">
        <v>100000</v>
      </c>
      <c r="J1640">
        <v>3511999.9</v>
      </c>
      <c r="M1640" t="s">
        <v>699</v>
      </c>
      <c r="N1640" s="1">
        <v>44957</v>
      </c>
    </row>
    <row r="1641" spans="1:14" x14ac:dyDescent="0.2">
      <c r="A1641" s="1">
        <v>44957</v>
      </c>
      <c r="B1641">
        <v>2023</v>
      </c>
      <c r="C1641" t="s">
        <v>228</v>
      </c>
      <c r="E1641" t="s">
        <v>611</v>
      </c>
      <c r="F1641" t="s">
        <v>658</v>
      </c>
      <c r="G1641" t="s">
        <v>683</v>
      </c>
      <c r="H1641">
        <v>-100000</v>
      </c>
      <c r="I1641">
        <v>100000</v>
      </c>
      <c r="J1641">
        <v>3411999.9</v>
      </c>
      <c r="M1641" t="s">
        <v>699</v>
      </c>
      <c r="N1641" s="1">
        <v>44957</v>
      </c>
    </row>
    <row r="1642" spans="1:14" x14ac:dyDescent="0.2">
      <c r="A1642" s="1">
        <v>44958</v>
      </c>
      <c r="B1642">
        <v>2023</v>
      </c>
      <c r="C1642" t="s">
        <v>370</v>
      </c>
      <c r="D1642" t="s">
        <v>549</v>
      </c>
      <c r="E1642" t="s">
        <v>613</v>
      </c>
      <c r="F1642" t="s">
        <v>662</v>
      </c>
      <c r="G1642" t="s">
        <v>679</v>
      </c>
      <c r="H1642">
        <v>160000</v>
      </c>
      <c r="I1642">
        <v>-160000</v>
      </c>
      <c r="J1642">
        <v>3411999.9</v>
      </c>
      <c r="M1642" t="s">
        <v>699</v>
      </c>
      <c r="N1642" s="1">
        <v>44958</v>
      </c>
    </row>
    <row r="1643" spans="1:14" x14ac:dyDescent="0.2">
      <c r="A1643" s="1">
        <v>44958</v>
      </c>
      <c r="B1643">
        <v>2023</v>
      </c>
      <c r="C1643" t="s">
        <v>370</v>
      </c>
      <c r="D1643" t="s">
        <v>550</v>
      </c>
      <c r="E1643" t="s">
        <v>614</v>
      </c>
      <c r="F1643" t="s">
        <v>662</v>
      </c>
      <c r="G1643" t="s">
        <v>679</v>
      </c>
      <c r="H1643">
        <v>160000</v>
      </c>
      <c r="I1643">
        <v>-160000</v>
      </c>
      <c r="J1643">
        <v>3411999.9</v>
      </c>
      <c r="M1643" t="s">
        <v>699</v>
      </c>
      <c r="N1643" s="1">
        <v>44958</v>
      </c>
    </row>
    <row r="1644" spans="1:14" x14ac:dyDescent="0.2">
      <c r="A1644" s="1">
        <v>44958</v>
      </c>
      <c r="B1644">
        <v>2023</v>
      </c>
      <c r="C1644" t="s">
        <v>370</v>
      </c>
      <c r="D1644" t="s">
        <v>562</v>
      </c>
      <c r="E1644" t="s">
        <v>614</v>
      </c>
      <c r="F1644" t="s">
        <v>662</v>
      </c>
      <c r="G1644" t="s">
        <v>679</v>
      </c>
      <c r="H1644">
        <v>160000</v>
      </c>
      <c r="I1644">
        <v>-160000</v>
      </c>
      <c r="J1644">
        <v>3411999.9</v>
      </c>
      <c r="M1644" t="s">
        <v>699</v>
      </c>
      <c r="N1644" s="1">
        <v>44958</v>
      </c>
    </row>
    <row r="1645" spans="1:14" x14ac:dyDescent="0.2">
      <c r="A1645" s="1">
        <v>44958</v>
      </c>
      <c r="B1645">
        <v>2023</v>
      </c>
      <c r="C1645" t="s">
        <v>370</v>
      </c>
      <c r="D1645" t="s">
        <v>575</v>
      </c>
      <c r="E1645" t="s">
        <v>616</v>
      </c>
      <c r="F1645" t="s">
        <v>662</v>
      </c>
      <c r="G1645" t="s">
        <v>679</v>
      </c>
      <c r="H1645">
        <v>160000</v>
      </c>
      <c r="I1645">
        <v>-160000</v>
      </c>
      <c r="J1645">
        <v>3411999.9</v>
      </c>
      <c r="M1645" t="s">
        <v>699</v>
      </c>
      <c r="N1645" s="1">
        <v>44958</v>
      </c>
    </row>
    <row r="1646" spans="1:14" x14ac:dyDescent="0.2">
      <c r="A1646" s="1">
        <v>44958</v>
      </c>
      <c r="B1646">
        <v>2023</v>
      </c>
      <c r="C1646" t="s">
        <v>370</v>
      </c>
      <c r="D1646" t="s">
        <v>552</v>
      </c>
      <c r="E1646" t="s">
        <v>616</v>
      </c>
      <c r="F1646" t="s">
        <v>662</v>
      </c>
      <c r="G1646" t="s">
        <v>679</v>
      </c>
      <c r="H1646">
        <v>160000</v>
      </c>
      <c r="I1646">
        <v>-160000</v>
      </c>
      <c r="J1646">
        <v>3411999.9</v>
      </c>
      <c r="M1646" t="s">
        <v>699</v>
      </c>
      <c r="N1646" s="1">
        <v>44958</v>
      </c>
    </row>
    <row r="1647" spans="1:14" x14ac:dyDescent="0.2">
      <c r="A1647" s="1">
        <v>44958</v>
      </c>
      <c r="B1647">
        <v>2023</v>
      </c>
      <c r="C1647" t="s">
        <v>370</v>
      </c>
      <c r="D1647" t="s">
        <v>555</v>
      </c>
      <c r="E1647" t="s">
        <v>616</v>
      </c>
      <c r="F1647" t="s">
        <v>662</v>
      </c>
      <c r="G1647" t="s">
        <v>679</v>
      </c>
      <c r="H1647">
        <v>160000</v>
      </c>
      <c r="I1647">
        <v>-160000</v>
      </c>
      <c r="J1647">
        <v>3411999.9</v>
      </c>
      <c r="M1647" t="s">
        <v>699</v>
      </c>
      <c r="N1647" s="1">
        <v>44958</v>
      </c>
    </row>
    <row r="1648" spans="1:14" x14ac:dyDescent="0.2">
      <c r="A1648" s="1">
        <v>44958</v>
      </c>
      <c r="B1648">
        <v>2023</v>
      </c>
      <c r="C1648" t="s">
        <v>371</v>
      </c>
      <c r="D1648" t="s">
        <v>581</v>
      </c>
      <c r="E1648" t="s">
        <v>630</v>
      </c>
      <c r="F1648" t="s">
        <v>658</v>
      </c>
      <c r="G1648" t="s">
        <v>679</v>
      </c>
      <c r="H1648">
        <v>125000</v>
      </c>
      <c r="I1648">
        <v>-125000</v>
      </c>
      <c r="J1648">
        <v>3536999.9</v>
      </c>
      <c r="M1648" t="s">
        <v>699</v>
      </c>
      <c r="N1648" s="1">
        <v>44958</v>
      </c>
    </row>
    <row r="1649" spans="1:14" x14ac:dyDescent="0.2">
      <c r="A1649" s="1">
        <v>44958</v>
      </c>
      <c r="B1649">
        <v>2023</v>
      </c>
      <c r="C1649" t="s">
        <v>372</v>
      </c>
      <c r="D1649" t="s">
        <v>581</v>
      </c>
      <c r="E1649" t="s">
        <v>630</v>
      </c>
      <c r="F1649" t="s">
        <v>662</v>
      </c>
      <c r="G1649" t="s">
        <v>679</v>
      </c>
      <c r="H1649">
        <v>22000</v>
      </c>
      <c r="I1649">
        <v>-22000</v>
      </c>
      <c r="J1649">
        <v>3536999.9</v>
      </c>
      <c r="M1649" t="s">
        <v>699</v>
      </c>
      <c r="N1649" s="1">
        <v>44958</v>
      </c>
    </row>
    <row r="1650" spans="1:14" x14ac:dyDescent="0.2">
      <c r="A1650" s="1">
        <v>44958</v>
      </c>
      <c r="B1650">
        <v>2023</v>
      </c>
      <c r="C1650" t="s">
        <v>373</v>
      </c>
      <c r="D1650" t="s">
        <v>576</v>
      </c>
      <c r="E1650" t="s">
        <v>630</v>
      </c>
      <c r="F1650" t="s">
        <v>658</v>
      </c>
      <c r="G1650" t="s">
        <v>679</v>
      </c>
      <c r="H1650">
        <v>197000</v>
      </c>
      <c r="I1650">
        <v>-197000</v>
      </c>
      <c r="J1650">
        <v>3733999.9</v>
      </c>
      <c r="M1650" t="s">
        <v>699</v>
      </c>
      <c r="N1650" s="1">
        <v>44958</v>
      </c>
    </row>
    <row r="1651" spans="1:14" x14ac:dyDescent="0.2">
      <c r="A1651" s="1">
        <v>44958</v>
      </c>
      <c r="B1651">
        <v>2023</v>
      </c>
      <c r="C1651" t="s">
        <v>374</v>
      </c>
      <c r="D1651" t="s">
        <v>593</v>
      </c>
      <c r="E1651" t="s">
        <v>641</v>
      </c>
      <c r="F1651" t="s">
        <v>658</v>
      </c>
      <c r="G1651" t="s">
        <v>679</v>
      </c>
      <c r="H1651">
        <v>147000</v>
      </c>
      <c r="I1651">
        <v>-147000</v>
      </c>
      <c r="J1651">
        <v>3880999.9</v>
      </c>
      <c r="M1651" t="s">
        <v>699</v>
      </c>
      <c r="N1651" s="1">
        <v>44958</v>
      </c>
    </row>
    <row r="1652" spans="1:14" x14ac:dyDescent="0.2">
      <c r="A1652" s="1">
        <v>44958</v>
      </c>
      <c r="B1652">
        <v>2023</v>
      </c>
      <c r="C1652" t="s">
        <v>371</v>
      </c>
      <c r="D1652" t="s">
        <v>586</v>
      </c>
      <c r="E1652" t="s">
        <v>628</v>
      </c>
      <c r="F1652" t="s">
        <v>658</v>
      </c>
      <c r="G1652" t="s">
        <v>679</v>
      </c>
      <c r="H1652">
        <v>125000</v>
      </c>
      <c r="I1652">
        <v>-125000</v>
      </c>
      <c r="J1652">
        <v>4005999.9</v>
      </c>
      <c r="M1652" t="s">
        <v>699</v>
      </c>
      <c r="N1652" s="1">
        <v>44958</v>
      </c>
    </row>
    <row r="1653" spans="1:14" x14ac:dyDescent="0.2">
      <c r="A1653" s="1">
        <v>44958</v>
      </c>
      <c r="B1653">
        <v>2023</v>
      </c>
      <c r="C1653" t="s">
        <v>372</v>
      </c>
      <c r="D1653" t="s">
        <v>586</v>
      </c>
      <c r="E1653" t="s">
        <v>628</v>
      </c>
      <c r="F1653" t="s">
        <v>662</v>
      </c>
      <c r="G1653" t="s">
        <v>679</v>
      </c>
      <c r="H1653">
        <v>22000</v>
      </c>
      <c r="I1653">
        <v>-22000</v>
      </c>
      <c r="J1653">
        <v>4005999.9</v>
      </c>
      <c r="M1653" t="s">
        <v>699</v>
      </c>
      <c r="N1653" s="1">
        <v>44958</v>
      </c>
    </row>
    <row r="1654" spans="1:14" x14ac:dyDescent="0.2">
      <c r="A1654" s="1">
        <v>44958</v>
      </c>
      <c r="B1654">
        <v>2023</v>
      </c>
      <c r="C1654" t="s">
        <v>373</v>
      </c>
      <c r="D1654" t="s">
        <v>573</v>
      </c>
      <c r="E1654" t="s">
        <v>628</v>
      </c>
      <c r="F1654" t="s">
        <v>658</v>
      </c>
      <c r="G1654" t="s">
        <v>679</v>
      </c>
      <c r="H1654">
        <v>197000</v>
      </c>
      <c r="I1654">
        <v>-197000</v>
      </c>
      <c r="J1654">
        <v>4202999.9000000004</v>
      </c>
      <c r="M1654" t="s">
        <v>699</v>
      </c>
      <c r="N1654" s="1">
        <v>44958</v>
      </c>
    </row>
    <row r="1655" spans="1:14" x14ac:dyDescent="0.2">
      <c r="A1655" s="1">
        <v>44958</v>
      </c>
      <c r="B1655">
        <v>2023</v>
      </c>
      <c r="C1655" t="s">
        <v>374</v>
      </c>
      <c r="D1655" t="s">
        <v>592</v>
      </c>
      <c r="E1655" t="s">
        <v>640</v>
      </c>
      <c r="F1655" t="s">
        <v>658</v>
      </c>
      <c r="G1655" t="s">
        <v>679</v>
      </c>
      <c r="H1655">
        <v>99999.689999999988</v>
      </c>
      <c r="I1655">
        <v>-99999.689999999988</v>
      </c>
      <c r="J1655">
        <v>4302999.5900000008</v>
      </c>
      <c r="M1655" t="s">
        <v>699</v>
      </c>
      <c r="N1655" s="1">
        <v>44958</v>
      </c>
    </row>
    <row r="1656" spans="1:14" x14ac:dyDescent="0.2">
      <c r="A1656" s="1">
        <v>44958</v>
      </c>
      <c r="B1656">
        <v>2023</v>
      </c>
      <c r="C1656" t="s">
        <v>375</v>
      </c>
      <c r="D1656" t="s">
        <v>592</v>
      </c>
      <c r="E1656" t="s">
        <v>640</v>
      </c>
      <c r="F1656" t="s">
        <v>662</v>
      </c>
      <c r="G1656" t="s">
        <v>679</v>
      </c>
      <c r="H1656">
        <v>47000.310000000012</v>
      </c>
      <c r="I1656">
        <v>-47000.310000000012</v>
      </c>
      <c r="J1656">
        <v>4302999.5900000008</v>
      </c>
      <c r="M1656" t="s">
        <v>699</v>
      </c>
      <c r="N1656" s="1">
        <v>44958</v>
      </c>
    </row>
    <row r="1657" spans="1:14" x14ac:dyDescent="0.2">
      <c r="A1657" s="1">
        <v>44958</v>
      </c>
      <c r="B1657">
        <v>2023</v>
      </c>
      <c r="C1657" t="s">
        <v>371</v>
      </c>
      <c r="D1657" t="s">
        <v>559</v>
      </c>
      <c r="E1657" t="s">
        <v>615</v>
      </c>
      <c r="F1657" t="s">
        <v>658</v>
      </c>
      <c r="G1657" t="s">
        <v>679</v>
      </c>
      <c r="H1657">
        <v>125000</v>
      </c>
      <c r="I1657">
        <v>-125000</v>
      </c>
      <c r="J1657">
        <v>4427999.5900000008</v>
      </c>
      <c r="M1657" t="s">
        <v>699</v>
      </c>
      <c r="N1657" s="1">
        <v>44958</v>
      </c>
    </row>
    <row r="1658" spans="1:14" x14ac:dyDescent="0.2">
      <c r="A1658" s="1">
        <v>44958</v>
      </c>
      <c r="B1658">
        <v>2023</v>
      </c>
      <c r="C1658" t="s">
        <v>372</v>
      </c>
      <c r="D1658" t="s">
        <v>559</v>
      </c>
      <c r="E1658" t="s">
        <v>615</v>
      </c>
      <c r="F1658" t="s">
        <v>662</v>
      </c>
      <c r="G1658" t="s">
        <v>679</v>
      </c>
      <c r="H1658">
        <v>22000</v>
      </c>
      <c r="I1658">
        <v>-22000</v>
      </c>
      <c r="J1658">
        <v>4427999.5900000008</v>
      </c>
      <c r="M1658" t="s">
        <v>699</v>
      </c>
      <c r="N1658" s="1">
        <v>44958</v>
      </c>
    </row>
    <row r="1659" spans="1:14" x14ac:dyDescent="0.2">
      <c r="A1659" s="1">
        <v>44958</v>
      </c>
      <c r="B1659">
        <v>2023</v>
      </c>
      <c r="C1659" t="s">
        <v>373</v>
      </c>
      <c r="D1659" t="s">
        <v>551</v>
      </c>
      <c r="E1659" t="s">
        <v>615</v>
      </c>
      <c r="F1659" t="s">
        <v>658</v>
      </c>
      <c r="G1659" t="s">
        <v>679</v>
      </c>
      <c r="H1659">
        <v>197000</v>
      </c>
      <c r="I1659">
        <v>-197000</v>
      </c>
      <c r="J1659">
        <v>4624999.5900000008</v>
      </c>
      <c r="M1659" t="s">
        <v>699</v>
      </c>
      <c r="N1659" s="1">
        <v>44958</v>
      </c>
    </row>
    <row r="1660" spans="1:14" x14ac:dyDescent="0.2">
      <c r="A1660" s="1">
        <v>44958</v>
      </c>
      <c r="B1660">
        <v>2023</v>
      </c>
      <c r="C1660" t="s">
        <v>376</v>
      </c>
      <c r="D1660" t="s">
        <v>579</v>
      </c>
      <c r="E1660" t="s">
        <v>632</v>
      </c>
      <c r="F1660" t="s">
        <v>658</v>
      </c>
      <c r="G1660" t="s">
        <v>679</v>
      </c>
      <c r="H1660">
        <v>170000</v>
      </c>
      <c r="I1660">
        <v>-170000</v>
      </c>
      <c r="J1660">
        <v>4794999.5900000008</v>
      </c>
      <c r="M1660" t="s">
        <v>699</v>
      </c>
      <c r="N1660" s="1">
        <v>44958</v>
      </c>
    </row>
    <row r="1661" spans="1:14" x14ac:dyDescent="0.2">
      <c r="A1661" s="1">
        <v>44958</v>
      </c>
      <c r="B1661">
        <v>2023</v>
      </c>
      <c r="C1661" t="s">
        <v>371</v>
      </c>
      <c r="D1661" t="s">
        <v>580</v>
      </c>
      <c r="E1661" t="s">
        <v>632</v>
      </c>
      <c r="F1661" t="s">
        <v>658</v>
      </c>
      <c r="G1661" t="s">
        <v>679</v>
      </c>
      <c r="H1661">
        <v>125000</v>
      </c>
      <c r="I1661">
        <v>-125000</v>
      </c>
      <c r="J1661">
        <v>4919999.5900000008</v>
      </c>
      <c r="M1661" t="s">
        <v>699</v>
      </c>
      <c r="N1661" s="1">
        <v>44958</v>
      </c>
    </row>
    <row r="1662" spans="1:14" x14ac:dyDescent="0.2">
      <c r="A1662" s="1">
        <v>44958</v>
      </c>
      <c r="B1662">
        <v>2023</v>
      </c>
      <c r="C1662" t="s">
        <v>372</v>
      </c>
      <c r="D1662" t="s">
        <v>580</v>
      </c>
      <c r="E1662" t="s">
        <v>632</v>
      </c>
      <c r="F1662" t="s">
        <v>662</v>
      </c>
      <c r="G1662" t="s">
        <v>679</v>
      </c>
      <c r="H1662">
        <v>22000</v>
      </c>
      <c r="I1662">
        <v>-22000</v>
      </c>
      <c r="J1662">
        <v>4919999.5900000008</v>
      </c>
      <c r="M1662" t="s">
        <v>699</v>
      </c>
      <c r="N1662" s="1">
        <v>44958</v>
      </c>
    </row>
    <row r="1663" spans="1:14" x14ac:dyDescent="0.2">
      <c r="A1663" s="1">
        <v>44958</v>
      </c>
      <c r="B1663">
        <v>2023</v>
      </c>
      <c r="C1663" t="s">
        <v>376</v>
      </c>
      <c r="D1663" t="s">
        <v>588</v>
      </c>
      <c r="E1663" t="s">
        <v>637</v>
      </c>
      <c r="F1663" t="s">
        <v>658</v>
      </c>
      <c r="G1663" t="s">
        <v>679</v>
      </c>
      <c r="H1663">
        <v>170000</v>
      </c>
      <c r="I1663">
        <v>-170000</v>
      </c>
      <c r="J1663">
        <v>5089999.5900000008</v>
      </c>
      <c r="M1663" t="s">
        <v>699</v>
      </c>
      <c r="N1663" s="1">
        <v>44958</v>
      </c>
    </row>
    <row r="1664" spans="1:14" x14ac:dyDescent="0.2">
      <c r="A1664" s="1">
        <v>44958</v>
      </c>
      <c r="B1664">
        <v>2023</v>
      </c>
      <c r="C1664" t="s">
        <v>374</v>
      </c>
      <c r="D1664" t="s">
        <v>594</v>
      </c>
      <c r="E1664" t="s">
        <v>642</v>
      </c>
      <c r="F1664" t="s">
        <v>658</v>
      </c>
      <c r="G1664" t="s">
        <v>679</v>
      </c>
      <c r="H1664">
        <v>147000</v>
      </c>
      <c r="I1664">
        <v>-147000</v>
      </c>
      <c r="J1664">
        <v>5236999.5900000008</v>
      </c>
      <c r="M1664" t="s">
        <v>699</v>
      </c>
      <c r="N1664" s="1">
        <v>44958</v>
      </c>
    </row>
    <row r="1665" spans="1:14" x14ac:dyDescent="0.2">
      <c r="A1665" s="1">
        <v>44958</v>
      </c>
      <c r="B1665">
        <v>2023</v>
      </c>
      <c r="C1665" t="s">
        <v>373</v>
      </c>
      <c r="D1665" t="s">
        <v>577</v>
      </c>
      <c r="E1665" t="s">
        <v>631</v>
      </c>
      <c r="F1665" t="s">
        <v>658</v>
      </c>
      <c r="G1665" t="s">
        <v>679</v>
      </c>
      <c r="H1665">
        <v>197000</v>
      </c>
      <c r="I1665">
        <v>-197000</v>
      </c>
      <c r="J1665">
        <v>5433999.5900000008</v>
      </c>
      <c r="M1665" t="s">
        <v>699</v>
      </c>
      <c r="N1665" s="1">
        <v>44958</v>
      </c>
    </row>
    <row r="1666" spans="1:14" x14ac:dyDescent="0.2">
      <c r="A1666" s="1">
        <v>44958</v>
      </c>
      <c r="B1666">
        <v>2023</v>
      </c>
      <c r="C1666" t="s">
        <v>371</v>
      </c>
      <c r="D1666" t="s">
        <v>564</v>
      </c>
      <c r="E1666" t="s">
        <v>596</v>
      </c>
      <c r="F1666" t="s">
        <v>658</v>
      </c>
      <c r="G1666" t="s">
        <v>679</v>
      </c>
      <c r="H1666">
        <v>125000</v>
      </c>
      <c r="I1666">
        <v>-125000</v>
      </c>
      <c r="J1666">
        <v>5558999.5900000008</v>
      </c>
      <c r="M1666" t="s">
        <v>699</v>
      </c>
      <c r="N1666" s="1">
        <v>44958</v>
      </c>
    </row>
    <row r="1667" spans="1:14" x14ac:dyDescent="0.2">
      <c r="A1667" s="1">
        <v>44958</v>
      </c>
      <c r="B1667">
        <v>2023</v>
      </c>
      <c r="C1667" t="s">
        <v>372</v>
      </c>
      <c r="D1667" t="s">
        <v>564</v>
      </c>
      <c r="E1667" t="s">
        <v>596</v>
      </c>
      <c r="F1667" t="s">
        <v>662</v>
      </c>
      <c r="G1667" t="s">
        <v>679</v>
      </c>
      <c r="H1667">
        <v>22000</v>
      </c>
      <c r="I1667">
        <v>-22000</v>
      </c>
      <c r="J1667">
        <v>5558999.5900000008</v>
      </c>
      <c r="M1667" t="s">
        <v>699</v>
      </c>
      <c r="N1667" s="1">
        <v>44958</v>
      </c>
    </row>
    <row r="1668" spans="1:14" x14ac:dyDescent="0.2">
      <c r="A1668" s="1">
        <v>44958</v>
      </c>
      <c r="B1668">
        <v>2023</v>
      </c>
      <c r="C1668" t="s">
        <v>373</v>
      </c>
      <c r="D1668" t="s">
        <v>569</v>
      </c>
      <c r="E1668" t="s">
        <v>596</v>
      </c>
      <c r="F1668" t="s">
        <v>658</v>
      </c>
      <c r="G1668" t="s">
        <v>679</v>
      </c>
      <c r="H1668">
        <v>197000</v>
      </c>
      <c r="I1668">
        <v>-197000</v>
      </c>
      <c r="J1668">
        <v>5755999.5900000008</v>
      </c>
      <c r="M1668" t="s">
        <v>699</v>
      </c>
      <c r="N1668" s="1">
        <v>44958</v>
      </c>
    </row>
    <row r="1669" spans="1:14" x14ac:dyDescent="0.2">
      <c r="A1669" s="1">
        <v>44958</v>
      </c>
      <c r="B1669">
        <v>2023</v>
      </c>
      <c r="C1669" t="s">
        <v>373</v>
      </c>
      <c r="D1669" t="s">
        <v>566</v>
      </c>
      <c r="E1669" t="s">
        <v>623</v>
      </c>
      <c r="F1669" t="s">
        <v>658</v>
      </c>
      <c r="G1669" t="s">
        <v>679</v>
      </c>
      <c r="H1669">
        <v>197000</v>
      </c>
      <c r="I1669">
        <v>-197000</v>
      </c>
      <c r="J1669">
        <v>5952999.5900000008</v>
      </c>
      <c r="M1669" t="s">
        <v>699</v>
      </c>
      <c r="N1669" s="1">
        <v>44958</v>
      </c>
    </row>
    <row r="1670" spans="1:14" x14ac:dyDescent="0.2">
      <c r="A1670" s="1">
        <v>44958</v>
      </c>
      <c r="B1670">
        <v>2023</v>
      </c>
      <c r="C1670" t="s">
        <v>373</v>
      </c>
      <c r="D1670" t="s">
        <v>567</v>
      </c>
      <c r="E1670" t="s">
        <v>620</v>
      </c>
      <c r="F1670" t="s">
        <v>658</v>
      </c>
      <c r="G1670" t="s">
        <v>679</v>
      </c>
      <c r="H1670">
        <v>197000</v>
      </c>
      <c r="I1670">
        <v>-197000</v>
      </c>
      <c r="J1670">
        <v>6149999.5900000008</v>
      </c>
      <c r="M1670" t="s">
        <v>699</v>
      </c>
      <c r="N1670" s="1">
        <v>44958</v>
      </c>
    </row>
    <row r="1671" spans="1:14" x14ac:dyDescent="0.2">
      <c r="A1671" s="1">
        <v>44958</v>
      </c>
      <c r="B1671">
        <v>2023</v>
      </c>
      <c r="C1671" t="s">
        <v>374</v>
      </c>
      <c r="D1671" t="s">
        <v>568</v>
      </c>
      <c r="E1671" t="s">
        <v>624</v>
      </c>
      <c r="F1671" t="s">
        <v>658</v>
      </c>
      <c r="G1671" t="s">
        <v>679</v>
      </c>
      <c r="H1671">
        <v>147000</v>
      </c>
      <c r="I1671">
        <v>-147000</v>
      </c>
      <c r="J1671">
        <v>6296999.5900000008</v>
      </c>
      <c r="M1671" t="s">
        <v>699</v>
      </c>
      <c r="N1671" s="1">
        <v>44958</v>
      </c>
    </row>
    <row r="1672" spans="1:14" x14ac:dyDescent="0.2">
      <c r="A1672" s="1">
        <v>44972</v>
      </c>
      <c r="B1672">
        <v>2023</v>
      </c>
      <c r="C1672" t="s">
        <v>367</v>
      </c>
      <c r="D1672" t="s">
        <v>567</v>
      </c>
      <c r="E1672" t="s">
        <v>620</v>
      </c>
      <c r="F1672" t="s">
        <v>658</v>
      </c>
      <c r="G1672" t="s">
        <v>692</v>
      </c>
      <c r="H1672">
        <v>225000</v>
      </c>
      <c r="I1672">
        <v>-225000</v>
      </c>
      <c r="J1672">
        <v>6521999.5900000008</v>
      </c>
      <c r="M1672" t="s">
        <v>699</v>
      </c>
      <c r="N1672" s="1">
        <v>44972</v>
      </c>
    </row>
    <row r="1673" spans="1:14" x14ac:dyDescent="0.2">
      <c r="A1673" s="1">
        <v>44972</v>
      </c>
      <c r="B1673">
        <v>2023</v>
      </c>
      <c r="C1673" t="s">
        <v>367</v>
      </c>
      <c r="D1673" t="s">
        <v>569</v>
      </c>
      <c r="E1673" t="s">
        <v>596</v>
      </c>
      <c r="F1673" t="s">
        <v>658</v>
      </c>
      <c r="G1673" t="s">
        <v>692</v>
      </c>
      <c r="H1673">
        <v>195000</v>
      </c>
      <c r="I1673">
        <v>-195000</v>
      </c>
      <c r="J1673">
        <v>6716999.5900000008</v>
      </c>
      <c r="M1673" t="s">
        <v>699</v>
      </c>
      <c r="N1673" s="1">
        <v>44972</v>
      </c>
    </row>
    <row r="1674" spans="1:14" x14ac:dyDescent="0.2">
      <c r="A1674" s="1">
        <v>44972</v>
      </c>
      <c r="B1674">
        <v>2023</v>
      </c>
      <c r="C1674" t="s">
        <v>377</v>
      </c>
      <c r="E1674" t="s">
        <v>611</v>
      </c>
      <c r="F1674" t="s">
        <v>658</v>
      </c>
      <c r="G1674" t="s">
        <v>686</v>
      </c>
      <c r="H1674">
        <v>-54000</v>
      </c>
      <c r="I1674">
        <v>54000</v>
      </c>
      <c r="J1674">
        <v>6662999.5900000008</v>
      </c>
      <c r="M1674" t="s">
        <v>699</v>
      </c>
      <c r="N1674" s="1">
        <v>44972</v>
      </c>
    </row>
    <row r="1675" spans="1:14" x14ac:dyDescent="0.2">
      <c r="A1675" s="1">
        <v>44975</v>
      </c>
      <c r="B1675">
        <v>2023</v>
      </c>
      <c r="C1675" t="s">
        <v>378</v>
      </c>
      <c r="E1675" t="s">
        <v>611</v>
      </c>
      <c r="F1675" t="s">
        <v>658</v>
      </c>
      <c r="G1675" t="s">
        <v>682</v>
      </c>
      <c r="H1675">
        <v>-200000</v>
      </c>
      <c r="I1675">
        <v>200000</v>
      </c>
      <c r="J1675">
        <v>6462999.5900000008</v>
      </c>
      <c r="M1675" t="s">
        <v>699</v>
      </c>
      <c r="N1675" s="1">
        <v>44975</v>
      </c>
    </row>
    <row r="1676" spans="1:14" x14ac:dyDescent="0.2">
      <c r="A1676" s="1">
        <v>44985</v>
      </c>
      <c r="B1676">
        <v>2023</v>
      </c>
      <c r="C1676" t="s">
        <v>379</v>
      </c>
      <c r="E1676" t="s">
        <v>611</v>
      </c>
      <c r="F1676" t="s">
        <v>658</v>
      </c>
      <c r="G1676" t="s">
        <v>379</v>
      </c>
      <c r="H1676">
        <v>220000</v>
      </c>
      <c r="I1676">
        <v>-220000</v>
      </c>
      <c r="J1676">
        <v>6682999.5900000008</v>
      </c>
      <c r="M1676" t="s">
        <v>699</v>
      </c>
      <c r="N1676" s="1">
        <v>44985</v>
      </c>
    </row>
    <row r="1677" spans="1:14" x14ac:dyDescent="0.2">
      <c r="A1677" s="1">
        <v>44985</v>
      </c>
      <c r="B1677">
        <v>2023</v>
      </c>
      <c r="C1677" t="s">
        <v>238</v>
      </c>
      <c r="D1677" t="s">
        <v>570</v>
      </c>
      <c r="E1677" t="s">
        <v>570</v>
      </c>
      <c r="F1677" t="s">
        <v>658</v>
      </c>
      <c r="G1677" t="s">
        <v>683</v>
      </c>
      <c r="H1677">
        <v>-1000000</v>
      </c>
      <c r="I1677">
        <v>1000000</v>
      </c>
      <c r="J1677">
        <v>5682999.5900000008</v>
      </c>
      <c r="M1677" t="s">
        <v>699</v>
      </c>
      <c r="N1677" s="1">
        <v>44985</v>
      </c>
    </row>
    <row r="1678" spans="1:14" x14ac:dyDescent="0.2">
      <c r="A1678" s="1">
        <v>44985</v>
      </c>
      <c r="B1678">
        <v>2023</v>
      </c>
      <c r="C1678" t="s">
        <v>238</v>
      </c>
      <c r="D1678" t="s">
        <v>578</v>
      </c>
      <c r="E1678" t="s">
        <v>578</v>
      </c>
      <c r="F1678" t="s">
        <v>658</v>
      </c>
      <c r="G1678" t="s">
        <v>683</v>
      </c>
      <c r="H1678">
        <v>-1180000</v>
      </c>
      <c r="I1678">
        <v>1180000</v>
      </c>
      <c r="J1678">
        <v>4502999.5900000008</v>
      </c>
      <c r="M1678" t="s">
        <v>699</v>
      </c>
      <c r="N1678" s="1">
        <v>44985</v>
      </c>
    </row>
    <row r="1679" spans="1:14" x14ac:dyDescent="0.2">
      <c r="A1679" s="1">
        <v>44985</v>
      </c>
      <c r="B1679">
        <v>2023</v>
      </c>
      <c r="C1679" t="s">
        <v>238</v>
      </c>
      <c r="D1679" t="s">
        <v>589</v>
      </c>
      <c r="E1679" t="s">
        <v>589</v>
      </c>
      <c r="F1679" t="s">
        <v>658</v>
      </c>
      <c r="G1679" t="s">
        <v>683</v>
      </c>
      <c r="H1679">
        <v>-300000</v>
      </c>
      <c r="I1679">
        <v>300000</v>
      </c>
      <c r="J1679">
        <v>4202999.5900000008</v>
      </c>
      <c r="M1679" t="s">
        <v>699</v>
      </c>
      <c r="N1679" s="1">
        <v>44985</v>
      </c>
    </row>
    <row r="1680" spans="1:14" x14ac:dyDescent="0.2">
      <c r="A1680" s="1">
        <v>44985</v>
      </c>
      <c r="B1680">
        <v>2023</v>
      </c>
      <c r="C1680" t="s">
        <v>238</v>
      </c>
      <c r="E1680" t="s">
        <v>611</v>
      </c>
      <c r="F1680" t="s">
        <v>658</v>
      </c>
      <c r="G1680" t="s">
        <v>683</v>
      </c>
      <c r="H1680">
        <v>-100000</v>
      </c>
      <c r="I1680">
        <v>100000</v>
      </c>
      <c r="J1680">
        <v>4102999.5900000008</v>
      </c>
      <c r="M1680" t="s">
        <v>699</v>
      </c>
      <c r="N1680" s="1">
        <v>44985</v>
      </c>
    </row>
    <row r="1681" spans="1:14" x14ac:dyDescent="0.2">
      <c r="A1681" s="1">
        <v>44985</v>
      </c>
      <c r="B1681">
        <v>2023</v>
      </c>
      <c r="C1681" t="s">
        <v>238</v>
      </c>
      <c r="E1681" t="s">
        <v>611</v>
      </c>
      <c r="F1681" t="s">
        <v>658</v>
      </c>
      <c r="G1681" t="s">
        <v>683</v>
      </c>
      <c r="H1681">
        <v>-100000</v>
      </c>
      <c r="I1681">
        <v>100000</v>
      </c>
      <c r="J1681">
        <v>4002999.5900000008</v>
      </c>
      <c r="M1681" t="s">
        <v>699</v>
      </c>
      <c r="N1681" s="1">
        <v>44985</v>
      </c>
    </row>
    <row r="1682" spans="1:14" x14ac:dyDescent="0.2">
      <c r="A1682" s="1">
        <v>44986</v>
      </c>
      <c r="B1682">
        <v>2023</v>
      </c>
      <c r="C1682" t="s">
        <v>380</v>
      </c>
      <c r="D1682" t="s">
        <v>549</v>
      </c>
      <c r="E1682" t="s">
        <v>613</v>
      </c>
      <c r="F1682" t="s">
        <v>662</v>
      </c>
      <c r="G1682" t="s">
        <v>679</v>
      </c>
      <c r="H1682">
        <v>160000</v>
      </c>
      <c r="I1682">
        <v>-160000</v>
      </c>
      <c r="J1682">
        <v>4002999.5900000008</v>
      </c>
      <c r="M1682" t="s">
        <v>699</v>
      </c>
      <c r="N1682" s="1">
        <v>44986</v>
      </c>
    </row>
    <row r="1683" spans="1:14" x14ac:dyDescent="0.2">
      <c r="A1683" s="1">
        <v>44986</v>
      </c>
      <c r="B1683">
        <v>2023</v>
      </c>
      <c r="C1683" t="s">
        <v>380</v>
      </c>
      <c r="D1683" t="s">
        <v>550</v>
      </c>
      <c r="E1683" t="s">
        <v>614</v>
      </c>
      <c r="F1683" t="s">
        <v>662</v>
      </c>
      <c r="G1683" t="s">
        <v>679</v>
      </c>
      <c r="H1683">
        <v>160000</v>
      </c>
      <c r="I1683">
        <v>-160000</v>
      </c>
      <c r="J1683">
        <v>4002999.5900000008</v>
      </c>
      <c r="M1683" t="s">
        <v>699</v>
      </c>
      <c r="N1683" s="1">
        <v>44986</v>
      </c>
    </row>
    <row r="1684" spans="1:14" x14ac:dyDescent="0.2">
      <c r="A1684" s="1">
        <v>44986</v>
      </c>
      <c r="B1684">
        <v>2023</v>
      </c>
      <c r="C1684" t="s">
        <v>380</v>
      </c>
      <c r="D1684" t="s">
        <v>562</v>
      </c>
      <c r="E1684" t="s">
        <v>614</v>
      </c>
      <c r="F1684" t="s">
        <v>662</v>
      </c>
      <c r="G1684" t="s">
        <v>679</v>
      </c>
      <c r="H1684">
        <v>160000</v>
      </c>
      <c r="I1684">
        <v>-160000</v>
      </c>
      <c r="J1684">
        <v>4002999.5900000008</v>
      </c>
      <c r="M1684" t="s">
        <v>699</v>
      </c>
      <c r="N1684" s="1">
        <v>44986</v>
      </c>
    </row>
    <row r="1685" spans="1:14" x14ac:dyDescent="0.2">
      <c r="A1685" s="1">
        <v>44986</v>
      </c>
      <c r="B1685">
        <v>2023</v>
      </c>
      <c r="C1685" t="s">
        <v>380</v>
      </c>
      <c r="D1685" t="s">
        <v>575</v>
      </c>
      <c r="E1685" t="s">
        <v>616</v>
      </c>
      <c r="F1685" t="s">
        <v>662</v>
      </c>
      <c r="G1685" t="s">
        <v>679</v>
      </c>
      <c r="H1685">
        <v>160000</v>
      </c>
      <c r="I1685">
        <v>-160000</v>
      </c>
      <c r="J1685">
        <v>4002999.5900000008</v>
      </c>
      <c r="M1685" t="s">
        <v>699</v>
      </c>
      <c r="N1685" s="1">
        <v>44986</v>
      </c>
    </row>
    <row r="1686" spans="1:14" x14ac:dyDescent="0.2">
      <c r="A1686" s="1">
        <v>44986</v>
      </c>
      <c r="B1686">
        <v>2023</v>
      </c>
      <c r="C1686" t="s">
        <v>380</v>
      </c>
      <c r="D1686" t="s">
        <v>552</v>
      </c>
      <c r="E1686" t="s">
        <v>616</v>
      </c>
      <c r="F1686" t="s">
        <v>662</v>
      </c>
      <c r="G1686" t="s">
        <v>679</v>
      </c>
      <c r="H1686">
        <v>160000</v>
      </c>
      <c r="I1686">
        <v>-160000</v>
      </c>
      <c r="J1686">
        <v>4002999.5900000008</v>
      </c>
      <c r="M1686" t="s">
        <v>699</v>
      </c>
      <c r="N1686" s="1">
        <v>44986</v>
      </c>
    </row>
    <row r="1687" spans="1:14" x14ac:dyDescent="0.2">
      <c r="A1687" s="1">
        <v>44986</v>
      </c>
      <c r="B1687">
        <v>2023</v>
      </c>
      <c r="C1687" t="s">
        <v>380</v>
      </c>
      <c r="D1687" t="s">
        <v>555</v>
      </c>
      <c r="E1687" t="s">
        <v>616</v>
      </c>
      <c r="F1687" t="s">
        <v>662</v>
      </c>
      <c r="G1687" t="s">
        <v>679</v>
      </c>
      <c r="H1687">
        <v>160000</v>
      </c>
      <c r="I1687">
        <v>-160000</v>
      </c>
      <c r="J1687">
        <v>4002999.5900000008</v>
      </c>
      <c r="M1687" t="s">
        <v>699</v>
      </c>
      <c r="N1687" s="1">
        <v>44986</v>
      </c>
    </row>
    <row r="1688" spans="1:14" x14ac:dyDescent="0.2">
      <c r="A1688" s="1">
        <v>44986</v>
      </c>
      <c r="B1688">
        <v>2023</v>
      </c>
      <c r="C1688" t="s">
        <v>381</v>
      </c>
      <c r="D1688" t="s">
        <v>581</v>
      </c>
      <c r="E1688" t="s">
        <v>630</v>
      </c>
      <c r="F1688" t="s">
        <v>658</v>
      </c>
      <c r="G1688" t="s">
        <v>679</v>
      </c>
      <c r="H1688">
        <v>125000</v>
      </c>
      <c r="I1688">
        <v>-125000</v>
      </c>
      <c r="J1688">
        <v>4127999.5900000008</v>
      </c>
      <c r="M1688" t="s">
        <v>699</v>
      </c>
      <c r="N1688" s="1">
        <v>44986</v>
      </c>
    </row>
    <row r="1689" spans="1:14" x14ac:dyDescent="0.2">
      <c r="A1689" s="1">
        <v>44986</v>
      </c>
      <c r="B1689">
        <v>2023</v>
      </c>
      <c r="C1689" t="s">
        <v>382</v>
      </c>
      <c r="D1689" t="s">
        <v>581</v>
      </c>
      <c r="E1689" t="s">
        <v>630</v>
      </c>
      <c r="F1689" t="s">
        <v>662</v>
      </c>
      <c r="G1689" t="s">
        <v>679</v>
      </c>
      <c r="H1689">
        <v>22000</v>
      </c>
      <c r="I1689">
        <v>-22000</v>
      </c>
      <c r="J1689">
        <v>4127999.5900000008</v>
      </c>
      <c r="M1689" t="s">
        <v>699</v>
      </c>
      <c r="N1689" s="1">
        <v>44986</v>
      </c>
    </row>
    <row r="1690" spans="1:14" x14ac:dyDescent="0.2">
      <c r="A1690" s="1">
        <v>44986</v>
      </c>
      <c r="B1690">
        <v>2023</v>
      </c>
      <c r="C1690" t="s">
        <v>383</v>
      </c>
      <c r="D1690" t="s">
        <v>576</v>
      </c>
      <c r="E1690" t="s">
        <v>630</v>
      </c>
      <c r="F1690" t="s">
        <v>658</v>
      </c>
      <c r="G1690" t="s">
        <v>679</v>
      </c>
      <c r="H1690">
        <v>197000</v>
      </c>
      <c r="I1690">
        <v>-197000</v>
      </c>
      <c r="J1690">
        <v>4324999.5900000008</v>
      </c>
      <c r="M1690" t="s">
        <v>699</v>
      </c>
      <c r="N1690" s="1">
        <v>44986</v>
      </c>
    </row>
    <row r="1691" spans="1:14" x14ac:dyDescent="0.2">
      <c r="A1691" s="1">
        <v>44986</v>
      </c>
      <c r="B1691">
        <v>2023</v>
      </c>
      <c r="C1691" t="s">
        <v>384</v>
      </c>
      <c r="D1691" t="s">
        <v>593</v>
      </c>
      <c r="E1691" t="s">
        <v>641</v>
      </c>
      <c r="F1691" t="s">
        <v>658</v>
      </c>
      <c r="G1691" t="s">
        <v>679</v>
      </c>
      <c r="H1691">
        <v>147000</v>
      </c>
      <c r="I1691">
        <v>-147000</v>
      </c>
      <c r="J1691">
        <v>4471999.5900000008</v>
      </c>
      <c r="M1691" t="s">
        <v>699</v>
      </c>
      <c r="N1691" s="1">
        <v>44986</v>
      </c>
    </row>
    <row r="1692" spans="1:14" x14ac:dyDescent="0.2">
      <c r="A1692" s="1">
        <v>44986</v>
      </c>
      <c r="B1692">
        <v>2023</v>
      </c>
      <c r="C1692" t="s">
        <v>381</v>
      </c>
      <c r="D1692" t="s">
        <v>586</v>
      </c>
      <c r="E1692" t="s">
        <v>628</v>
      </c>
      <c r="F1692" t="s">
        <v>658</v>
      </c>
      <c r="G1692" t="s">
        <v>679</v>
      </c>
      <c r="H1692">
        <v>125000</v>
      </c>
      <c r="I1692">
        <v>-125000</v>
      </c>
      <c r="J1692">
        <v>4596999.5900000008</v>
      </c>
      <c r="M1692" t="s">
        <v>699</v>
      </c>
      <c r="N1692" s="1">
        <v>44986</v>
      </c>
    </row>
    <row r="1693" spans="1:14" x14ac:dyDescent="0.2">
      <c r="A1693" s="1">
        <v>44986</v>
      </c>
      <c r="B1693">
        <v>2023</v>
      </c>
      <c r="C1693" t="s">
        <v>382</v>
      </c>
      <c r="D1693" t="s">
        <v>586</v>
      </c>
      <c r="E1693" t="s">
        <v>628</v>
      </c>
      <c r="F1693" t="s">
        <v>662</v>
      </c>
      <c r="G1693" t="s">
        <v>679</v>
      </c>
      <c r="H1693">
        <v>22000</v>
      </c>
      <c r="I1693">
        <v>-22000</v>
      </c>
      <c r="J1693">
        <v>4596999.5900000008</v>
      </c>
      <c r="M1693" t="s">
        <v>699</v>
      </c>
      <c r="N1693" s="1">
        <v>44986</v>
      </c>
    </row>
    <row r="1694" spans="1:14" x14ac:dyDescent="0.2">
      <c r="A1694" s="1">
        <v>44986</v>
      </c>
      <c r="B1694">
        <v>2023</v>
      </c>
      <c r="C1694" t="s">
        <v>383</v>
      </c>
      <c r="D1694" t="s">
        <v>573</v>
      </c>
      <c r="E1694" t="s">
        <v>628</v>
      </c>
      <c r="F1694" t="s">
        <v>658</v>
      </c>
      <c r="G1694" t="s">
        <v>679</v>
      </c>
      <c r="H1694">
        <v>197000</v>
      </c>
      <c r="I1694">
        <v>-197000</v>
      </c>
      <c r="J1694">
        <v>4793999.5900000008</v>
      </c>
      <c r="M1694" t="s">
        <v>699</v>
      </c>
      <c r="N1694" s="1">
        <v>44986</v>
      </c>
    </row>
    <row r="1695" spans="1:14" x14ac:dyDescent="0.2">
      <c r="A1695" s="1">
        <v>44986</v>
      </c>
      <c r="B1695">
        <v>2023</v>
      </c>
      <c r="C1695" t="s">
        <v>384</v>
      </c>
      <c r="D1695" t="s">
        <v>592</v>
      </c>
      <c r="E1695" t="s">
        <v>640</v>
      </c>
      <c r="F1695" t="s">
        <v>658</v>
      </c>
      <c r="G1695" t="s">
        <v>679</v>
      </c>
      <c r="H1695">
        <v>100000</v>
      </c>
      <c r="I1695">
        <v>-100000</v>
      </c>
      <c r="J1695">
        <v>4893999.5900000008</v>
      </c>
      <c r="M1695" t="s">
        <v>699</v>
      </c>
      <c r="N1695" s="1">
        <v>44986</v>
      </c>
    </row>
    <row r="1696" spans="1:14" x14ac:dyDescent="0.2">
      <c r="A1696" s="1">
        <v>44986</v>
      </c>
      <c r="B1696">
        <v>2023</v>
      </c>
      <c r="C1696" t="s">
        <v>385</v>
      </c>
      <c r="D1696" t="s">
        <v>592</v>
      </c>
      <c r="E1696" t="s">
        <v>640</v>
      </c>
      <c r="F1696" t="s">
        <v>662</v>
      </c>
      <c r="G1696" t="s">
        <v>679</v>
      </c>
      <c r="H1696">
        <v>47000</v>
      </c>
      <c r="I1696">
        <v>-47000</v>
      </c>
      <c r="J1696">
        <v>4893999.5900000008</v>
      </c>
      <c r="M1696" t="s">
        <v>699</v>
      </c>
      <c r="N1696" s="1">
        <v>44986</v>
      </c>
    </row>
    <row r="1697" spans="1:14" x14ac:dyDescent="0.2">
      <c r="A1697" s="1">
        <v>44986</v>
      </c>
      <c r="B1697">
        <v>2023</v>
      </c>
      <c r="C1697" t="s">
        <v>381</v>
      </c>
      <c r="D1697" t="s">
        <v>559</v>
      </c>
      <c r="E1697" t="s">
        <v>615</v>
      </c>
      <c r="F1697" t="s">
        <v>658</v>
      </c>
      <c r="G1697" t="s">
        <v>679</v>
      </c>
      <c r="H1697">
        <v>125000</v>
      </c>
      <c r="I1697">
        <v>-125000</v>
      </c>
      <c r="J1697">
        <v>5018999.5900000008</v>
      </c>
      <c r="M1697" t="s">
        <v>699</v>
      </c>
      <c r="N1697" s="1">
        <v>44986</v>
      </c>
    </row>
    <row r="1698" spans="1:14" x14ac:dyDescent="0.2">
      <c r="A1698" s="1">
        <v>44986</v>
      </c>
      <c r="B1698">
        <v>2023</v>
      </c>
      <c r="C1698" t="s">
        <v>382</v>
      </c>
      <c r="D1698" t="s">
        <v>559</v>
      </c>
      <c r="E1698" t="s">
        <v>615</v>
      </c>
      <c r="F1698" t="s">
        <v>662</v>
      </c>
      <c r="G1698" t="s">
        <v>679</v>
      </c>
      <c r="H1698">
        <v>22000</v>
      </c>
      <c r="I1698">
        <v>-22000</v>
      </c>
      <c r="J1698">
        <v>5018999.5900000008</v>
      </c>
      <c r="M1698" t="s">
        <v>699</v>
      </c>
      <c r="N1698" s="1">
        <v>44986</v>
      </c>
    </row>
    <row r="1699" spans="1:14" x14ac:dyDescent="0.2">
      <c r="A1699" s="1">
        <v>44986</v>
      </c>
      <c r="B1699">
        <v>2023</v>
      </c>
      <c r="C1699" t="s">
        <v>383</v>
      </c>
      <c r="D1699" t="s">
        <v>551</v>
      </c>
      <c r="E1699" t="s">
        <v>615</v>
      </c>
      <c r="F1699" t="s">
        <v>658</v>
      </c>
      <c r="G1699" t="s">
        <v>679</v>
      </c>
      <c r="H1699">
        <v>197000</v>
      </c>
      <c r="I1699">
        <v>-197000</v>
      </c>
      <c r="J1699">
        <v>5215999.5900000008</v>
      </c>
      <c r="M1699" t="s">
        <v>699</v>
      </c>
      <c r="N1699" s="1">
        <v>44986</v>
      </c>
    </row>
    <row r="1700" spans="1:14" x14ac:dyDescent="0.2">
      <c r="A1700" s="1">
        <v>44986</v>
      </c>
      <c r="B1700">
        <v>2023</v>
      </c>
      <c r="C1700" t="s">
        <v>386</v>
      </c>
      <c r="D1700" t="s">
        <v>579</v>
      </c>
      <c r="E1700" t="s">
        <v>632</v>
      </c>
      <c r="F1700" t="s">
        <v>658</v>
      </c>
      <c r="G1700" t="s">
        <v>679</v>
      </c>
      <c r="H1700">
        <v>170000</v>
      </c>
      <c r="I1700">
        <v>-170000</v>
      </c>
      <c r="J1700">
        <v>5385999.5900000008</v>
      </c>
      <c r="M1700" t="s">
        <v>699</v>
      </c>
      <c r="N1700" s="1">
        <v>44986</v>
      </c>
    </row>
    <row r="1701" spans="1:14" x14ac:dyDescent="0.2">
      <c r="A1701" s="1">
        <v>44986</v>
      </c>
      <c r="B1701">
        <v>2023</v>
      </c>
      <c r="C1701" t="s">
        <v>386</v>
      </c>
      <c r="D1701" t="s">
        <v>588</v>
      </c>
      <c r="E1701" t="s">
        <v>637</v>
      </c>
      <c r="F1701" t="s">
        <v>658</v>
      </c>
      <c r="G1701" t="s">
        <v>679</v>
      </c>
      <c r="H1701">
        <v>170000</v>
      </c>
      <c r="I1701">
        <v>-170000</v>
      </c>
      <c r="J1701">
        <v>5555999.5900000008</v>
      </c>
      <c r="M1701" t="s">
        <v>699</v>
      </c>
      <c r="N1701" s="1">
        <v>44986</v>
      </c>
    </row>
    <row r="1702" spans="1:14" x14ac:dyDescent="0.2">
      <c r="A1702" s="1">
        <v>44986</v>
      </c>
      <c r="B1702">
        <v>2023</v>
      </c>
      <c r="C1702" t="s">
        <v>384</v>
      </c>
      <c r="D1702" t="s">
        <v>594</v>
      </c>
      <c r="E1702" t="s">
        <v>642</v>
      </c>
      <c r="F1702" t="s">
        <v>658</v>
      </c>
      <c r="G1702" t="s">
        <v>679</v>
      </c>
      <c r="H1702">
        <v>147000</v>
      </c>
      <c r="I1702">
        <v>-147000</v>
      </c>
      <c r="J1702">
        <v>5702999.5900000008</v>
      </c>
      <c r="M1702" t="s">
        <v>699</v>
      </c>
      <c r="N1702" s="1">
        <v>44986</v>
      </c>
    </row>
    <row r="1703" spans="1:14" x14ac:dyDescent="0.2">
      <c r="A1703" s="1">
        <v>44986</v>
      </c>
      <c r="B1703">
        <v>2023</v>
      </c>
      <c r="C1703" t="s">
        <v>383</v>
      </c>
      <c r="D1703" t="s">
        <v>577</v>
      </c>
      <c r="E1703" t="s">
        <v>631</v>
      </c>
      <c r="F1703" t="s">
        <v>658</v>
      </c>
      <c r="G1703" t="s">
        <v>679</v>
      </c>
      <c r="H1703">
        <v>197000</v>
      </c>
      <c r="I1703">
        <v>-197000</v>
      </c>
      <c r="J1703">
        <v>5899999.5900000008</v>
      </c>
      <c r="M1703" t="s">
        <v>699</v>
      </c>
      <c r="N1703" s="1">
        <v>44986</v>
      </c>
    </row>
    <row r="1704" spans="1:14" x14ac:dyDescent="0.2">
      <c r="A1704" s="1">
        <v>44986</v>
      </c>
      <c r="B1704">
        <v>2023</v>
      </c>
      <c r="C1704" t="s">
        <v>381</v>
      </c>
      <c r="D1704" t="s">
        <v>564</v>
      </c>
      <c r="E1704" t="s">
        <v>596</v>
      </c>
      <c r="F1704" t="s">
        <v>658</v>
      </c>
      <c r="G1704" t="s">
        <v>679</v>
      </c>
      <c r="H1704">
        <v>125000</v>
      </c>
      <c r="I1704">
        <v>-125000</v>
      </c>
      <c r="J1704">
        <v>6024999.5900000008</v>
      </c>
      <c r="M1704" t="s">
        <v>699</v>
      </c>
      <c r="N1704" s="1">
        <v>44986</v>
      </c>
    </row>
    <row r="1705" spans="1:14" x14ac:dyDescent="0.2">
      <c r="A1705" s="1">
        <v>44986</v>
      </c>
      <c r="B1705">
        <v>2023</v>
      </c>
      <c r="C1705" t="s">
        <v>382</v>
      </c>
      <c r="D1705" t="s">
        <v>564</v>
      </c>
      <c r="E1705" t="s">
        <v>596</v>
      </c>
      <c r="F1705" t="s">
        <v>662</v>
      </c>
      <c r="G1705" t="s">
        <v>679</v>
      </c>
      <c r="H1705">
        <v>22000</v>
      </c>
      <c r="I1705">
        <v>-22000</v>
      </c>
      <c r="J1705">
        <v>6024999.5900000008</v>
      </c>
      <c r="M1705" t="s">
        <v>699</v>
      </c>
      <c r="N1705" s="1">
        <v>44986</v>
      </c>
    </row>
    <row r="1706" spans="1:14" x14ac:dyDescent="0.2">
      <c r="A1706" s="1">
        <v>44986</v>
      </c>
      <c r="B1706">
        <v>2023</v>
      </c>
      <c r="C1706" t="s">
        <v>383</v>
      </c>
      <c r="D1706" t="s">
        <v>569</v>
      </c>
      <c r="E1706" t="s">
        <v>596</v>
      </c>
      <c r="F1706" t="s">
        <v>658</v>
      </c>
      <c r="G1706" t="s">
        <v>679</v>
      </c>
      <c r="H1706">
        <v>197000</v>
      </c>
      <c r="I1706">
        <v>-197000</v>
      </c>
      <c r="J1706">
        <v>6221999.5900000008</v>
      </c>
      <c r="M1706" t="s">
        <v>699</v>
      </c>
      <c r="N1706" s="1">
        <v>44986</v>
      </c>
    </row>
    <row r="1707" spans="1:14" x14ac:dyDescent="0.2">
      <c r="A1707" s="1">
        <v>44986</v>
      </c>
      <c r="B1707">
        <v>2023</v>
      </c>
      <c r="C1707" t="s">
        <v>383</v>
      </c>
      <c r="D1707" t="s">
        <v>566</v>
      </c>
      <c r="E1707" t="s">
        <v>623</v>
      </c>
      <c r="F1707" t="s">
        <v>658</v>
      </c>
      <c r="G1707" t="s">
        <v>679</v>
      </c>
      <c r="H1707">
        <v>197000</v>
      </c>
      <c r="I1707">
        <v>-197000</v>
      </c>
      <c r="J1707">
        <v>6418999.5900000008</v>
      </c>
      <c r="M1707" t="s">
        <v>699</v>
      </c>
      <c r="N1707" s="1">
        <v>44986</v>
      </c>
    </row>
    <row r="1708" spans="1:14" x14ac:dyDescent="0.2">
      <c r="A1708" s="1">
        <v>44986</v>
      </c>
      <c r="B1708">
        <v>2023</v>
      </c>
      <c r="C1708" t="s">
        <v>383</v>
      </c>
      <c r="D1708" t="s">
        <v>567</v>
      </c>
      <c r="E1708" t="s">
        <v>620</v>
      </c>
      <c r="F1708" t="s">
        <v>658</v>
      </c>
      <c r="G1708" t="s">
        <v>679</v>
      </c>
      <c r="H1708">
        <v>197000</v>
      </c>
      <c r="I1708">
        <v>-197000</v>
      </c>
      <c r="J1708">
        <v>6615999.5900000008</v>
      </c>
      <c r="M1708" t="s">
        <v>699</v>
      </c>
      <c r="N1708" s="1">
        <v>44986</v>
      </c>
    </row>
    <row r="1709" spans="1:14" x14ac:dyDescent="0.2">
      <c r="A1709" s="1">
        <v>44986</v>
      </c>
      <c r="B1709">
        <v>2023</v>
      </c>
      <c r="C1709" t="s">
        <v>384</v>
      </c>
      <c r="D1709" t="s">
        <v>568</v>
      </c>
      <c r="E1709" t="s">
        <v>624</v>
      </c>
      <c r="F1709" t="s">
        <v>658</v>
      </c>
      <c r="G1709" t="s">
        <v>679</v>
      </c>
      <c r="H1709">
        <v>147000</v>
      </c>
      <c r="I1709">
        <v>-147000</v>
      </c>
      <c r="J1709">
        <v>6762999.5900000008</v>
      </c>
      <c r="M1709" t="s">
        <v>699</v>
      </c>
      <c r="N1709" s="1">
        <v>44986</v>
      </c>
    </row>
    <row r="1710" spans="1:14" x14ac:dyDescent="0.2">
      <c r="A1710" s="1">
        <v>44986</v>
      </c>
      <c r="B1710">
        <v>2023</v>
      </c>
      <c r="C1710" t="s">
        <v>387</v>
      </c>
      <c r="D1710" t="s">
        <v>575</v>
      </c>
      <c r="E1710" t="s">
        <v>616</v>
      </c>
      <c r="F1710" t="s">
        <v>658</v>
      </c>
      <c r="G1710" t="s">
        <v>679</v>
      </c>
      <c r="H1710">
        <v>27000</v>
      </c>
      <c r="I1710">
        <v>-27000</v>
      </c>
      <c r="J1710">
        <v>6789999.5900000008</v>
      </c>
      <c r="M1710" t="s">
        <v>699</v>
      </c>
      <c r="N1710" s="1">
        <v>44986</v>
      </c>
    </row>
    <row r="1711" spans="1:14" x14ac:dyDescent="0.2">
      <c r="A1711" s="1">
        <v>44986</v>
      </c>
      <c r="B1711">
        <v>2023</v>
      </c>
      <c r="C1711" t="s">
        <v>387</v>
      </c>
      <c r="D1711" t="s">
        <v>552</v>
      </c>
      <c r="E1711" t="s">
        <v>616</v>
      </c>
      <c r="F1711" t="s">
        <v>658</v>
      </c>
      <c r="G1711" t="s">
        <v>679</v>
      </c>
      <c r="H1711">
        <v>27000</v>
      </c>
      <c r="I1711">
        <v>-27000</v>
      </c>
      <c r="J1711">
        <v>6816999.5900000008</v>
      </c>
      <c r="M1711" t="s">
        <v>699</v>
      </c>
      <c r="N1711" s="1">
        <v>44986</v>
      </c>
    </row>
    <row r="1712" spans="1:14" x14ac:dyDescent="0.2">
      <c r="A1712" s="1">
        <v>44986</v>
      </c>
      <c r="B1712">
        <v>2023</v>
      </c>
      <c r="C1712" t="s">
        <v>387</v>
      </c>
      <c r="D1712" t="s">
        <v>555</v>
      </c>
      <c r="E1712" t="s">
        <v>616</v>
      </c>
      <c r="F1712" t="s">
        <v>658</v>
      </c>
      <c r="G1712" t="s">
        <v>679</v>
      </c>
      <c r="H1712">
        <v>27000</v>
      </c>
      <c r="I1712">
        <v>-27000</v>
      </c>
      <c r="J1712">
        <v>6843999.5900000008</v>
      </c>
      <c r="M1712" t="s">
        <v>699</v>
      </c>
      <c r="N1712" s="1">
        <v>44986</v>
      </c>
    </row>
    <row r="1713" spans="1:14" x14ac:dyDescent="0.2">
      <c r="A1713" s="1">
        <v>45008</v>
      </c>
      <c r="B1713">
        <v>2023</v>
      </c>
      <c r="C1713" t="s">
        <v>388</v>
      </c>
      <c r="E1713" t="s">
        <v>611</v>
      </c>
      <c r="F1713" t="s">
        <v>658</v>
      </c>
      <c r="G1713" t="s">
        <v>239</v>
      </c>
      <c r="H1713">
        <v>-45000</v>
      </c>
      <c r="I1713">
        <v>45000</v>
      </c>
      <c r="J1713">
        <v>6798999.5900000008</v>
      </c>
      <c r="M1713" t="s">
        <v>699</v>
      </c>
      <c r="N1713" s="1">
        <v>45008</v>
      </c>
    </row>
    <row r="1714" spans="1:14" x14ac:dyDescent="0.2">
      <c r="A1714" s="1">
        <v>45016</v>
      </c>
      <c r="B1714">
        <v>2023</v>
      </c>
      <c r="C1714" t="s">
        <v>256</v>
      </c>
      <c r="D1714" t="s">
        <v>570</v>
      </c>
      <c r="E1714" t="s">
        <v>570</v>
      </c>
      <c r="F1714" t="s">
        <v>658</v>
      </c>
      <c r="G1714" t="s">
        <v>683</v>
      </c>
      <c r="H1714">
        <v>-1000000</v>
      </c>
      <c r="I1714">
        <v>1000000</v>
      </c>
      <c r="J1714">
        <v>5798999.5900000008</v>
      </c>
      <c r="M1714" t="s">
        <v>699</v>
      </c>
      <c r="N1714" s="1">
        <v>45016</v>
      </c>
    </row>
    <row r="1715" spans="1:14" x14ac:dyDescent="0.2">
      <c r="A1715" s="1">
        <v>45016</v>
      </c>
      <c r="B1715">
        <v>2023</v>
      </c>
      <c r="C1715" t="s">
        <v>256</v>
      </c>
      <c r="D1715" t="s">
        <v>578</v>
      </c>
      <c r="E1715" t="s">
        <v>578</v>
      </c>
      <c r="F1715" t="s">
        <v>658</v>
      </c>
      <c r="G1715" t="s">
        <v>683</v>
      </c>
      <c r="H1715">
        <v>-1260000</v>
      </c>
      <c r="I1715">
        <v>1260000</v>
      </c>
      <c r="J1715">
        <v>4538999.5900000008</v>
      </c>
      <c r="M1715" t="s">
        <v>699</v>
      </c>
      <c r="N1715" s="1">
        <v>45016</v>
      </c>
    </row>
    <row r="1716" spans="1:14" x14ac:dyDescent="0.2">
      <c r="A1716" s="1">
        <v>45016</v>
      </c>
      <c r="B1716">
        <v>2023</v>
      </c>
      <c r="C1716" t="s">
        <v>256</v>
      </c>
      <c r="D1716" t="s">
        <v>589</v>
      </c>
      <c r="E1716" t="s">
        <v>589</v>
      </c>
      <c r="F1716" t="s">
        <v>658</v>
      </c>
      <c r="G1716" t="s">
        <v>683</v>
      </c>
      <c r="H1716">
        <v>-300000</v>
      </c>
      <c r="I1716">
        <v>300000</v>
      </c>
      <c r="J1716">
        <v>4238999.5900000008</v>
      </c>
      <c r="M1716" t="s">
        <v>699</v>
      </c>
      <c r="N1716" s="1">
        <v>45016</v>
      </c>
    </row>
    <row r="1717" spans="1:14" x14ac:dyDescent="0.2">
      <c r="A1717" s="1">
        <v>45016</v>
      </c>
      <c r="B1717">
        <v>2023</v>
      </c>
      <c r="C1717" t="s">
        <v>256</v>
      </c>
      <c r="E1717" t="s">
        <v>611</v>
      </c>
      <c r="F1717" t="s">
        <v>658</v>
      </c>
      <c r="G1717" t="s">
        <v>683</v>
      </c>
      <c r="H1717">
        <v>-100000</v>
      </c>
      <c r="I1717">
        <v>100000</v>
      </c>
      <c r="J1717">
        <v>4138999.5900000008</v>
      </c>
      <c r="M1717" t="s">
        <v>699</v>
      </c>
      <c r="N1717" s="1">
        <v>45016</v>
      </c>
    </row>
    <row r="1718" spans="1:14" x14ac:dyDescent="0.2">
      <c r="A1718" s="1">
        <v>45016</v>
      </c>
      <c r="B1718">
        <v>2023</v>
      </c>
      <c r="C1718" t="s">
        <v>256</v>
      </c>
      <c r="E1718" t="s">
        <v>611</v>
      </c>
      <c r="F1718" t="s">
        <v>658</v>
      </c>
      <c r="G1718" t="s">
        <v>683</v>
      </c>
      <c r="H1718">
        <v>-100000</v>
      </c>
      <c r="I1718">
        <v>100000</v>
      </c>
      <c r="J1718">
        <v>4038999.5900000008</v>
      </c>
      <c r="M1718" t="s">
        <v>699</v>
      </c>
      <c r="N1718" s="1">
        <v>45016</v>
      </c>
    </row>
    <row r="1719" spans="1:14" x14ac:dyDescent="0.2">
      <c r="A1719" s="1">
        <v>45017</v>
      </c>
      <c r="B1719">
        <v>2023</v>
      </c>
      <c r="C1719" t="s">
        <v>389</v>
      </c>
      <c r="D1719" t="s">
        <v>549</v>
      </c>
      <c r="E1719" t="s">
        <v>613</v>
      </c>
      <c r="F1719" t="s">
        <v>662</v>
      </c>
      <c r="G1719" t="s">
        <v>679</v>
      </c>
      <c r="H1719">
        <v>160000</v>
      </c>
      <c r="I1719">
        <v>-160000</v>
      </c>
      <c r="J1719">
        <v>4038999.5900000008</v>
      </c>
      <c r="M1719" t="s">
        <v>699</v>
      </c>
      <c r="N1719" s="1">
        <v>45017</v>
      </c>
    </row>
    <row r="1720" spans="1:14" x14ac:dyDescent="0.2">
      <c r="A1720" s="1">
        <v>45017</v>
      </c>
      <c r="B1720">
        <v>2023</v>
      </c>
      <c r="C1720" t="s">
        <v>389</v>
      </c>
      <c r="D1720" t="s">
        <v>550</v>
      </c>
      <c r="E1720" t="s">
        <v>614</v>
      </c>
      <c r="F1720" t="s">
        <v>662</v>
      </c>
      <c r="G1720" t="s">
        <v>679</v>
      </c>
      <c r="H1720">
        <v>160000</v>
      </c>
      <c r="I1720">
        <v>-160000</v>
      </c>
      <c r="J1720">
        <v>4038999.5900000008</v>
      </c>
      <c r="M1720" t="s">
        <v>699</v>
      </c>
      <c r="N1720" s="1">
        <v>45017</v>
      </c>
    </row>
    <row r="1721" spans="1:14" x14ac:dyDescent="0.2">
      <c r="A1721" s="1">
        <v>45017</v>
      </c>
      <c r="B1721">
        <v>2023</v>
      </c>
      <c r="C1721" t="s">
        <v>389</v>
      </c>
      <c r="D1721" t="s">
        <v>562</v>
      </c>
      <c r="E1721" t="s">
        <v>614</v>
      </c>
      <c r="F1721" t="s">
        <v>662</v>
      </c>
      <c r="G1721" t="s">
        <v>679</v>
      </c>
      <c r="H1721">
        <v>160000</v>
      </c>
      <c r="I1721">
        <v>-160000</v>
      </c>
      <c r="J1721">
        <v>4038999.5900000008</v>
      </c>
      <c r="M1721" t="s">
        <v>699</v>
      </c>
      <c r="N1721" s="1">
        <v>45017</v>
      </c>
    </row>
    <row r="1722" spans="1:14" x14ac:dyDescent="0.2">
      <c r="A1722" s="1">
        <v>45017</v>
      </c>
      <c r="B1722">
        <v>2023</v>
      </c>
      <c r="C1722" t="s">
        <v>389</v>
      </c>
      <c r="D1722" t="s">
        <v>575</v>
      </c>
      <c r="E1722" t="s">
        <v>616</v>
      </c>
      <c r="F1722" t="s">
        <v>662</v>
      </c>
      <c r="G1722" t="s">
        <v>679</v>
      </c>
      <c r="H1722">
        <v>160000</v>
      </c>
      <c r="I1722">
        <v>-160000</v>
      </c>
      <c r="J1722">
        <v>4038999.5900000008</v>
      </c>
      <c r="M1722" t="s">
        <v>699</v>
      </c>
      <c r="N1722" s="1">
        <v>45017</v>
      </c>
    </row>
    <row r="1723" spans="1:14" x14ac:dyDescent="0.2">
      <c r="A1723" s="1">
        <v>45017</v>
      </c>
      <c r="B1723">
        <v>2023</v>
      </c>
      <c r="C1723" t="s">
        <v>389</v>
      </c>
      <c r="D1723" t="s">
        <v>552</v>
      </c>
      <c r="E1723" t="s">
        <v>616</v>
      </c>
      <c r="F1723" t="s">
        <v>662</v>
      </c>
      <c r="G1723" t="s">
        <v>679</v>
      </c>
      <c r="H1723">
        <v>160000</v>
      </c>
      <c r="I1723">
        <v>-160000</v>
      </c>
      <c r="J1723">
        <v>4038999.5900000008</v>
      </c>
      <c r="M1723" t="s">
        <v>699</v>
      </c>
      <c r="N1723" s="1">
        <v>45017</v>
      </c>
    </row>
    <row r="1724" spans="1:14" x14ac:dyDescent="0.2">
      <c r="A1724" s="1">
        <v>45017</v>
      </c>
      <c r="B1724">
        <v>2023</v>
      </c>
      <c r="C1724" t="s">
        <v>389</v>
      </c>
      <c r="D1724" t="s">
        <v>555</v>
      </c>
      <c r="E1724" t="s">
        <v>616</v>
      </c>
      <c r="F1724" t="s">
        <v>662</v>
      </c>
      <c r="G1724" t="s">
        <v>679</v>
      </c>
      <c r="H1724">
        <v>160000</v>
      </c>
      <c r="I1724">
        <v>-160000</v>
      </c>
      <c r="J1724">
        <v>4038999.5900000008</v>
      </c>
      <c r="M1724" t="s">
        <v>699</v>
      </c>
      <c r="N1724" s="1">
        <v>45017</v>
      </c>
    </row>
    <row r="1725" spans="1:14" x14ac:dyDescent="0.2">
      <c r="A1725" s="1">
        <v>45017</v>
      </c>
      <c r="B1725">
        <v>2023</v>
      </c>
      <c r="C1725" t="s">
        <v>390</v>
      </c>
      <c r="D1725" t="s">
        <v>581</v>
      </c>
      <c r="E1725" t="s">
        <v>630</v>
      </c>
      <c r="F1725" t="s">
        <v>658</v>
      </c>
      <c r="G1725" t="s">
        <v>679</v>
      </c>
      <c r="H1725">
        <v>125000</v>
      </c>
      <c r="I1725">
        <v>-125000</v>
      </c>
      <c r="J1725">
        <v>4163999.5900000008</v>
      </c>
      <c r="M1725" t="s">
        <v>699</v>
      </c>
      <c r="N1725" s="1">
        <v>45017</v>
      </c>
    </row>
    <row r="1726" spans="1:14" x14ac:dyDescent="0.2">
      <c r="A1726" s="1">
        <v>45017</v>
      </c>
      <c r="B1726">
        <v>2023</v>
      </c>
      <c r="C1726" t="s">
        <v>391</v>
      </c>
      <c r="D1726" t="s">
        <v>581</v>
      </c>
      <c r="E1726" t="s">
        <v>630</v>
      </c>
      <c r="F1726" t="s">
        <v>662</v>
      </c>
      <c r="G1726" t="s">
        <v>679</v>
      </c>
      <c r="H1726">
        <v>22000</v>
      </c>
      <c r="I1726">
        <v>-22000</v>
      </c>
      <c r="J1726">
        <v>4163999.5900000008</v>
      </c>
      <c r="M1726" t="s">
        <v>699</v>
      </c>
      <c r="N1726" s="1">
        <v>45017</v>
      </c>
    </row>
    <row r="1727" spans="1:14" x14ac:dyDescent="0.2">
      <c r="A1727" s="1">
        <v>45017</v>
      </c>
      <c r="B1727">
        <v>2023</v>
      </c>
      <c r="C1727" t="s">
        <v>392</v>
      </c>
      <c r="D1727" t="s">
        <v>576</v>
      </c>
      <c r="E1727" t="s">
        <v>630</v>
      </c>
      <c r="F1727" t="s">
        <v>658</v>
      </c>
      <c r="G1727" t="s">
        <v>679</v>
      </c>
      <c r="H1727">
        <v>197000</v>
      </c>
      <c r="I1727">
        <v>-197000</v>
      </c>
      <c r="J1727">
        <v>4360999.5900000008</v>
      </c>
      <c r="M1727" t="s">
        <v>699</v>
      </c>
      <c r="N1727" s="1">
        <v>45017</v>
      </c>
    </row>
    <row r="1728" spans="1:14" x14ac:dyDescent="0.2">
      <c r="A1728" s="1">
        <v>45017</v>
      </c>
      <c r="B1728">
        <v>2023</v>
      </c>
      <c r="C1728" t="s">
        <v>393</v>
      </c>
      <c r="D1728" t="s">
        <v>593</v>
      </c>
      <c r="E1728" t="s">
        <v>641</v>
      </c>
      <c r="F1728" t="s">
        <v>658</v>
      </c>
      <c r="G1728" t="s">
        <v>679</v>
      </c>
      <c r="H1728">
        <v>147000</v>
      </c>
      <c r="I1728">
        <v>-147000</v>
      </c>
      <c r="J1728">
        <v>4507999.5900000008</v>
      </c>
      <c r="M1728" t="s">
        <v>699</v>
      </c>
      <c r="N1728" s="1">
        <v>45017</v>
      </c>
    </row>
    <row r="1729" spans="1:14" x14ac:dyDescent="0.2">
      <c r="A1729" s="1">
        <v>45017</v>
      </c>
      <c r="B1729">
        <v>2023</v>
      </c>
      <c r="C1729" t="s">
        <v>390</v>
      </c>
      <c r="D1729" t="s">
        <v>586</v>
      </c>
      <c r="E1729" t="s">
        <v>628</v>
      </c>
      <c r="F1729" t="s">
        <v>658</v>
      </c>
      <c r="G1729" t="s">
        <v>679</v>
      </c>
      <c r="H1729">
        <v>125000</v>
      </c>
      <c r="I1729">
        <v>-125000</v>
      </c>
      <c r="J1729">
        <v>4632999.5900000008</v>
      </c>
      <c r="M1729" t="s">
        <v>699</v>
      </c>
      <c r="N1729" s="1">
        <v>45017</v>
      </c>
    </row>
    <row r="1730" spans="1:14" x14ac:dyDescent="0.2">
      <c r="A1730" s="1">
        <v>45017</v>
      </c>
      <c r="B1730">
        <v>2023</v>
      </c>
      <c r="C1730" t="s">
        <v>391</v>
      </c>
      <c r="D1730" t="s">
        <v>586</v>
      </c>
      <c r="E1730" t="s">
        <v>628</v>
      </c>
      <c r="F1730" t="s">
        <v>662</v>
      </c>
      <c r="G1730" t="s">
        <v>679</v>
      </c>
      <c r="H1730">
        <v>22000</v>
      </c>
      <c r="I1730">
        <v>-22000</v>
      </c>
      <c r="J1730">
        <v>4632999.5900000008</v>
      </c>
      <c r="M1730" t="s">
        <v>699</v>
      </c>
      <c r="N1730" s="1">
        <v>45017</v>
      </c>
    </row>
    <row r="1731" spans="1:14" x14ac:dyDescent="0.2">
      <c r="A1731" s="1">
        <v>45017</v>
      </c>
      <c r="B1731">
        <v>2023</v>
      </c>
      <c r="C1731" t="s">
        <v>392</v>
      </c>
      <c r="D1731" t="s">
        <v>573</v>
      </c>
      <c r="E1731" t="s">
        <v>628</v>
      </c>
      <c r="F1731" t="s">
        <v>658</v>
      </c>
      <c r="G1731" t="s">
        <v>679</v>
      </c>
      <c r="H1731">
        <v>197000</v>
      </c>
      <c r="I1731">
        <v>-197000</v>
      </c>
      <c r="J1731">
        <v>4829999.5900000008</v>
      </c>
      <c r="M1731" t="s">
        <v>699</v>
      </c>
      <c r="N1731" s="1">
        <v>45017</v>
      </c>
    </row>
    <row r="1732" spans="1:14" x14ac:dyDescent="0.2">
      <c r="A1732" s="1">
        <v>45017</v>
      </c>
      <c r="B1732">
        <v>2023</v>
      </c>
      <c r="C1732" t="s">
        <v>393</v>
      </c>
      <c r="D1732" t="s">
        <v>592</v>
      </c>
      <c r="E1732" t="s">
        <v>640</v>
      </c>
      <c r="F1732" t="s">
        <v>658</v>
      </c>
      <c r="G1732" t="s">
        <v>679</v>
      </c>
      <c r="H1732">
        <v>100000</v>
      </c>
      <c r="I1732">
        <v>-100000</v>
      </c>
      <c r="J1732">
        <v>4929999.5900000008</v>
      </c>
      <c r="M1732" t="s">
        <v>699</v>
      </c>
      <c r="N1732" s="1">
        <v>45017</v>
      </c>
    </row>
    <row r="1733" spans="1:14" x14ac:dyDescent="0.2">
      <c r="A1733" s="1">
        <v>45017</v>
      </c>
      <c r="B1733">
        <v>2023</v>
      </c>
      <c r="C1733" t="s">
        <v>394</v>
      </c>
      <c r="D1733" t="s">
        <v>592</v>
      </c>
      <c r="E1733" t="s">
        <v>640</v>
      </c>
      <c r="F1733" t="s">
        <v>662</v>
      </c>
      <c r="G1733" t="s">
        <v>679</v>
      </c>
      <c r="H1733">
        <v>47000</v>
      </c>
      <c r="I1733">
        <v>-47000</v>
      </c>
      <c r="J1733">
        <v>4929999.5900000008</v>
      </c>
      <c r="M1733" t="s">
        <v>699</v>
      </c>
      <c r="N1733" s="1">
        <v>45017</v>
      </c>
    </row>
    <row r="1734" spans="1:14" x14ac:dyDescent="0.2">
      <c r="A1734" s="1">
        <v>45017</v>
      </c>
      <c r="B1734">
        <v>2023</v>
      </c>
      <c r="C1734" t="s">
        <v>390</v>
      </c>
      <c r="D1734" t="s">
        <v>559</v>
      </c>
      <c r="E1734" t="s">
        <v>615</v>
      </c>
      <c r="F1734" t="s">
        <v>658</v>
      </c>
      <c r="G1734" t="s">
        <v>679</v>
      </c>
      <c r="H1734">
        <v>125000</v>
      </c>
      <c r="I1734">
        <v>-125000</v>
      </c>
      <c r="J1734">
        <v>5054999.5900000008</v>
      </c>
      <c r="M1734" t="s">
        <v>699</v>
      </c>
      <c r="N1734" s="1">
        <v>45017</v>
      </c>
    </row>
    <row r="1735" spans="1:14" x14ac:dyDescent="0.2">
      <c r="A1735" s="1">
        <v>45017</v>
      </c>
      <c r="B1735">
        <v>2023</v>
      </c>
      <c r="C1735" t="s">
        <v>391</v>
      </c>
      <c r="D1735" t="s">
        <v>559</v>
      </c>
      <c r="E1735" t="s">
        <v>615</v>
      </c>
      <c r="F1735" t="s">
        <v>662</v>
      </c>
      <c r="G1735" t="s">
        <v>679</v>
      </c>
      <c r="H1735">
        <v>22000</v>
      </c>
      <c r="I1735">
        <v>-22000</v>
      </c>
      <c r="J1735">
        <v>5054999.5900000008</v>
      </c>
      <c r="M1735" t="s">
        <v>699</v>
      </c>
      <c r="N1735" s="1">
        <v>45017</v>
      </c>
    </row>
    <row r="1736" spans="1:14" x14ac:dyDescent="0.2">
      <c r="A1736" s="1">
        <v>45017</v>
      </c>
      <c r="B1736">
        <v>2023</v>
      </c>
      <c r="C1736" t="s">
        <v>392</v>
      </c>
      <c r="D1736" t="s">
        <v>551</v>
      </c>
      <c r="E1736" t="s">
        <v>615</v>
      </c>
      <c r="F1736" t="s">
        <v>658</v>
      </c>
      <c r="G1736" t="s">
        <v>679</v>
      </c>
      <c r="H1736">
        <v>197000</v>
      </c>
      <c r="I1736">
        <v>-197000</v>
      </c>
      <c r="J1736">
        <v>5251999.5900000008</v>
      </c>
      <c r="M1736" t="s">
        <v>699</v>
      </c>
      <c r="N1736" s="1">
        <v>45017</v>
      </c>
    </row>
    <row r="1737" spans="1:14" x14ac:dyDescent="0.2">
      <c r="A1737" s="1">
        <v>45017</v>
      </c>
      <c r="B1737">
        <v>2023</v>
      </c>
      <c r="C1737" t="s">
        <v>395</v>
      </c>
      <c r="D1737" t="s">
        <v>579</v>
      </c>
      <c r="E1737" t="s">
        <v>632</v>
      </c>
      <c r="F1737" t="s">
        <v>658</v>
      </c>
      <c r="G1737" t="s">
        <v>679</v>
      </c>
      <c r="H1737">
        <v>170000</v>
      </c>
      <c r="I1737">
        <v>-170000</v>
      </c>
      <c r="J1737">
        <v>5421999.5900000008</v>
      </c>
      <c r="M1737" t="s">
        <v>699</v>
      </c>
      <c r="N1737" s="1">
        <v>45017</v>
      </c>
    </row>
    <row r="1738" spans="1:14" x14ac:dyDescent="0.2">
      <c r="A1738" s="1">
        <v>45017</v>
      </c>
      <c r="B1738">
        <v>2023</v>
      </c>
      <c r="C1738" t="s">
        <v>395</v>
      </c>
      <c r="D1738" t="s">
        <v>588</v>
      </c>
      <c r="E1738" t="s">
        <v>637</v>
      </c>
      <c r="F1738" t="s">
        <v>658</v>
      </c>
      <c r="G1738" t="s">
        <v>679</v>
      </c>
      <c r="H1738">
        <v>170000</v>
      </c>
      <c r="I1738">
        <v>-170000</v>
      </c>
      <c r="J1738">
        <v>5591999.5900000008</v>
      </c>
      <c r="M1738" t="s">
        <v>699</v>
      </c>
      <c r="N1738" s="1">
        <v>45017</v>
      </c>
    </row>
    <row r="1739" spans="1:14" x14ac:dyDescent="0.2">
      <c r="A1739" s="1">
        <v>45017</v>
      </c>
      <c r="B1739">
        <v>2023</v>
      </c>
      <c r="C1739" t="s">
        <v>393</v>
      </c>
      <c r="D1739" t="s">
        <v>594</v>
      </c>
      <c r="E1739" t="s">
        <v>642</v>
      </c>
      <c r="F1739" t="s">
        <v>658</v>
      </c>
      <c r="G1739" t="s">
        <v>679</v>
      </c>
      <c r="H1739">
        <v>147000</v>
      </c>
      <c r="I1739">
        <v>-147000</v>
      </c>
      <c r="J1739">
        <v>5738999.5900000008</v>
      </c>
      <c r="M1739" t="s">
        <v>699</v>
      </c>
      <c r="N1739" s="1">
        <v>45017</v>
      </c>
    </row>
    <row r="1740" spans="1:14" x14ac:dyDescent="0.2">
      <c r="A1740" s="1">
        <v>45017</v>
      </c>
      <c r="B1740">
        <v>2023</v>
      </c>
      <c r="C1740" t="s">
        <v>392</v>
      </c>
      <c r="D1740" t="s">
        <v>577</v>
      </c>
      <c r="E1740" t="s">
        <v>631</v>
      </c>
      <c r="F1740" t="s">
        <v>658</v>
      </c>
      <c r="G1740" t="s">
        <v>679</v>
      </c>
      <c r="H1740">
        <v>197000</v>
      </c>
      <c r="I1740">
        <v>-197000</v>
      </c>
      <c r="J1740">
        <v>5935999.5900000008</v>
      </c>
      <c r="M1740" t="s">
        <v>699</v>
      </c>
      <c r="N1740" s="1">
        <v>45017</v>
      </c>
    </row>
    <row r="1741" spans="1:14" x14ac:dyDescent="0.2">
      <c r="A1741" s="1">
        <v>45017</v>
      </c>
      <c r="B1741">
        <v>2023</v>
      </c>
      <c r="C1741" t="s">
        <v>390</v>
      </c>
      <c r="D1741" t="s">
        <v>564</v>
      </c>
      <c r="E1741" t="s">
        <v>596</v>
      </c>
      <c r="F1741" t="s">
        <v>658</v>
      </c>
      <c r="G1741" t="s">
        <v>679</v>
      </c>
      <c r="H1741">
        <v>125000</v>
      </c>
      <c r="I1741">
        <v>-125000</v>
      </c>
      <c r="J1741">
        <v>6060999.5900000008</v>
      </c>
      <c r="M1741" t="s">
        <v>699</v>
      </c>
      <c r="N1741" s="1">
        <v>45017</v>
      </c>
    </row>
    <row r="1742" spans="1:14" x14ac:dyDescent="0.2">
      <c r="A1742" s="1">
        <v>45017</v>
      </c>
      <c r="B1742">
        <v>2023</v>
      </c>
      <c r="C1742" t="s">
        <v>391</v>
      </c>
      <c r="D1742" t="s">
        <v>564</v>
      </c>
      <c r="E1742" t="s">
        <v>596</v>
      </c>
      <c r="F1742" t="s">
        <v>662</v>
      </c>
      <c r="G1742" t="s">
        <v>679</v>
      </c>
      <c r="H1742">
        <v>22000</v>
      </c>
      <c r="I1742">
        <v>-22000</v>
      </c>
      <c r="J1742">
        <v>6060999.5900000008</v>
      </c>
      <c r="M1742" t="s">
        <v>699</v>
      </c>
      <c r="N1742" s="1">
        <v>45017</v>
      </c>
    </row>
    <row r="1743" spans="1:14" x14ac:dyDescent="0.2">
      <c r="A1743" s="1">
        <v>45017</v>
      </c>
      <c r="B1743">
        <v>2023</v>
      </c>
      <c r="C1743" t="s">
        <v>392</v>
      </c>
      <c r="D1743" t="s">
        <v>569</v>
      </c>
      <c r="E1743" t="s">
        <v>596</v>
      </c>
      <c r="F1743" t="s">
        <v>658</v>
      </c>
      <c r="G1743" t="s">
        <v>679</v>
      </c>
      <c r="H1743">
        <v>197000</v>
      </c>
      <c r="I1743">
        <v>-197000</v>
      </c>
      <c r="J1743">
        <v>6257999.5900000008</v>
      </c>
      <c r="M1743" t="s">
        <v>699</v>
      </c>
      <c r="N1743" s="1">
        <v>45017</v>
      </c>
    </row>
    <row r="1744" spans="1:14" x14ac:dyDescent="0.2">
      <c r="A1744" s="1">
        <v>45017</v>
      </c>
      <c r="B1744">
        <v>2023</v>
      </c>
      <c r="C1744" t="s">
        <v>392</v>
      </c>
      <c r="D1744" t="s">
        <v>566</v>
      </c>
      <c r="E1744" t="s">
        <v>623</v>
      </c>
      <c r="F1744" t="s">
        <v>658</v>
      </c>
      <c r="G1744" t="s">
        <v>679</v>
      </c>
      <c r="H1744">
        <v>197000</v>
      </c>
      <c r="I1744">
        <v>-197000</v>
      </c>
      <c r="J1744">
        <v>6454999.5900000008</v>
      </c>
      <c r="M1744" t="s">
        <v>699</v>
      </c>
      <c r="N1744" s="1">
        <v>45017</v>
      </c>
    </row>
    <row r="1745" spans="1:14" x14ac:dyDescent="0.2">
      <c r="A1745" s="1">
        <v>45017</v>
      </c>
      <c r="B1745">
        <v>2023</v>
      </c>
      <c r="C1745" t="s">
        <v>392</v>
      </c>
      <c r="D1745" t="s">
        <v>567</v>
      </c>
      <c r="E1745" t="s">
        <v>620</v>
      </c>
      <c r="F1745" t="s">
        <v>658</v>
      </c>
      <c r="G1745" t="s">
        <v>679</v>
      </c>
      <c r="H1745">
        <v>197000</v>
      </c>
      <c r="I1745">
        <v>-197000</v>
      </c>
      <c r="J1745">
        <v>6651999.5900000008</v>
      </c>
      <c r="M1745" t="s">
        <v>699</v>
      </c>
      <c r="N1745" s="1">
        <v>45017</v>
      </c>
    </row>
    <row r="1746" spans="1:14" x14ac:dyDescent="0.2">
      <c r="A1746" s="1">
        <v>45017</v>
      </c>
      <c r="B1746">
        <v>2023</v>
      </c>
      <c r="C1746" t="s">
        <v>393</v>
      </c>
      <c r="D1746" t="s">
        <v>568</v>
      </c>
      <c r="E1746" t="s">
        <v>624</v>
      </c>
      <c r="F1746" t="s">
        <v>658</v>
      </c>
      <c r="G1746" t="s">
        <v>679</v>
      </c>
      <c r="H1746">
        <v>147000</v>
      </c>
      <c r="I1746">
        <v>-147000</v>
      </c>
      <c r="J1746">
        <v>6798999.5900000008</v>
      </c>
      <c r="M1746" t="s">
        <v>699</v>
      </c>
      <c r="N1746" s="1">
        <v>45017</v>
      </c>
    </row>
    <row r="1747" spans="1:14" x14ac:dyDescent="0.2">
      <c r="A1747" s="1">
        <v>45017</v>
      </c>
      <c r="B1747">
        <v>2023</v>
      </c>
      <c r="C1747" t="s">
        <v>396</v>
      </c>
      <c r="D1747" t="s">
        <v>575</v>
      </c>
      <c r="E1747" t="s">
        <v>616</v>
      </c>
      <c r="F1747" t="s">
        <v>658</v>
      </c>
      <c r="G1747" t="s">
        <v>679</v>
      </c>
      <c r="H1747">
        <v>27000</v>
      </c>
      <c r="I1747">
        <v>-27000</v>
      </c>
      <c r="J1747">
        <v>6825999.5900000008</v>
      </c>
      <c r="M1747" t="s">
        <v>699</v>
      </c>
      <c r="N1747" s="1">
        <v>45017</v>
      </c>
    </row>
    <row r="1748" spans="1:14" x14ac:dyDescent="0.2">
      <c r="A1748" s="1">
        <v>45017</v>
      </c>
      <c r="B1748">
        <v>2023</v>
      </c>
      <c r="C1748" t="s">
        <v>396</v>
      </c>
      <c r="D1748" t="s">
        <v>552</v>
      </c>
      <c r="E1748" t="s">
        <v>616</v>
      </c>
      <c r="F1748" t="s">
        <v>658</v>
      </c>
      <c r="G1748" t="s">
        <v>679</v>
      </c>
      <c r="H1748">
        <v>27000</v>
      </c>
      <c r="I1748">
        <v>-27000</v>
      </c>
      <c r="J1748">
        <v>6852999.5900000008</v>
      </c>
      <c r="M1748" t="s">
        <v>699</v>
      </c>
      <c r="N1748" s="1">
        <v>45017</v>
      </c>
    </row>
    <row r="1749" spans="1:14" x14ac:dyDescent="0.2">
      <c r="A1749" s="1">
        <v>45017</v>
      </c>
      <c r="B1749">
        <v>2023</v>
      </c>
      <c r="C1749" t="s">
        <v>396</v>
      </c>
      <c r="D1749" t="s">
        <v>555</v>
      </c>
      <c r="E1749" t="s">
        <v>616</v>
      </c>
      <c r="F1749" t="s">
        <v>658</v>
      </c>
      <c r="G1749" t="s">
        <v>679</v>
      </c>
      <c r="H1749">
        <v>27000</v>
      </c>
      <c r="I1749">
        <v>-27000</v>
      </c>
      <c r="J1749">
        <v>6879999.5900000008</v>
      </c>
      <c r="M1749" t="s">
        <v>699</v>
      </c>
      <c r="N1749" s="1">
        <v>45017</v>
      </c>
    </row>
    <row r="1750" spans="1:14" x14ac:dyDescent="0.2">
      <c r="A1750" s="1">
        <v>45042</v>
      </c>
      <c r="B1750">
        <v>2023</v>
      </c>
      <c r="C1750" t="s">
        <v>397</v>
      </c>
      <c r="E1750" t="s">
        <v>611</v>
      </c>
      <c r="F1750" t="s">
        <v>658</v>
      </c>
      <c r="G1750" t="s">
        <v>691</v>
      </c>
      <c r="H1750">
        <v>-600000</v>
      </c>
      <c r="I1750">
        <v>600000</v>
      </c>
      <c r="J1750">
        <v>6279999.5900000008</v>
      </c>
      <c r="M1750" t="s">
        <v>699</v>
      </c>
      <c r="N1750" s="1">
        <v>45042</v>
      </c>
    </row>
    <row r="1751" spans="1:14" x14ac:dyDescent="0.2">
      <c r="A1751" s="1">
        <v>45042</v>
      </c>
      <c r="B1751">
        <v>2023</v>
      </c>
      <c r="C1751" t="s">
        <v>398</v>
      </c>
      <c r="E1751" t="s">
        <v>611</v>
      </c>
      <c r="F1751" t="s">
        <v>658</v>
      </c>
      <c r="G1751" t="s">
        <v>691</v>
      </c>
      <c r="H1751">
        <v>-400000</v>
      </c>
      <c r="I1751">
        <v>400000</v>
      </c>
      <c r="J1751">
        <v>5879999.5900000008</v>
      </c>
      <c r="M1751" t="s">
        <v>699</v>
      </c>
      <c r="N1751" s="1">
        <v>45042</v>
      </c>
    </row>
    <row r="1752" spans="1:14" x14ac:dyDescent="0.2">
      <c r="A1752" s="1">
        <v>45042</v>
      </c>
      <c r="B1752">
        <v>2023</v>
      </c>
      <c r="C1752" t="s">
        <v>399</v>
      </c>
      <c r="D1752" t="s">
        <v>588</v>
      </c>
      <c r="E1752" t="s">
        <v>637</v>
      </c>
      <c r="F1752" t="s">
        <v>658</v>
      </c>
      <c r="G1752" t="s">
        <v>379</v>
      </c>
      <c r="H1752">
        <v>88000</v>
      </c>
      <c r="I1752">
        <v>-88000</v>
      </c>
      <c r="J1752">
        <v>5967999.5900000008</v>
      </c>
      <c r="M1752" t="s">
        <v>699</v>
      </c>
      <c r="N1752" s="1">
        <v>45042</v>
      </c>
    </row>
    <row r="1753" spans="1:14" x14ac:dyDescent="0.2">
      <c r="A1753" s="1">
        <v>45042</v>
      </c>
      <c r="B1753">
        <v>2023</v>
      </c>
      <c r="C1753" t="s">
        <v>399</v>
      </c>
      <c r="D1753" t="s">
        <v>569</v>
      </c>
      <c r="E1753" t="s">
        <v>596</v>
      </c>
      <c r="F1753" t="s">
        <v>658</v>
      </c>
      <c r="G1753" t="s">
        <v>379</v>
      </c>
      <c r="H1753">
        <v>88000</v>
      </c>
      <c r="I1753">
        <v>-88000</v>
      </c>
      <c r="J1753">
        <v>6055999.5900000008</v>
      </c>
      <c r="M1753" t="s">
        <v>699</v>
      </c>
      <c r="N1753" s="1">
        <v>45042</v>
      </c>
    </row>
    <row r="1754" spans="1:14" x14ac:dyDescent="0.2">
      <c r="A1754" s="1">
        <v>45042</v>
      </c>
      <c r="B1754">
        <v>2023</v>
      </c>
      <c r="C1754" t="s">
        <v>399</v>
      </c>
      <c r="D1754" t="s">
        <v>562</v>
      </c>
      <c r="E1754" t="s">
        <v>614</v>
      </c>
      <c r="F1754" t="s">
        <v>658</v>
      </c>
      <c r="G1754" t="s">
        <v>379</v>
      </c>
      <c r="H1754">
        <v>135000</v>
      </c>
      <c r="I1754">
        <v>-135000</v>
      </c>
      <c r="J1754">
        <v>6190999.5900000008</v>
      </c>
      <c r="M1754" t="s">
        <v>699</v>
      </c>
      <c r="N1754" s="1">
        <v>45042</v>
      </c>
    </row>
    <row r="1755" spans="1:14" x14ac:dyDescent="0.2">
      <c r="A1755" s="1">
        <v>45042</v>
      </c>
      <c r="B1755">
        <v>2023</v>
      </c>
      <c r="C1755" t="s">
        <v>399</v>
      </c>
      <c r="D1755" t="s">
        <v>551</v>
      </c>
      <c r="E1755" t="s">
        <v>615</v>
      </c>
      <c r="F1755" t="s">
        <v>658</v>
      </c>
      <c r="G1755" t="s">
        <v>379</v>
      </c>
      <c r="H1755">
        <v>135000</v>
      </c>
      <c r="I1755">
        <v>-135000</v>
      </c>
      <c r="J1755">
        <v>6325999.5900000008</v>
      </c>
      <c r="M1755" t="s">
        <v>699</v>
      </c>
      <c r="N1755" s="1">
        <v>45042</v>
      </c>
    </row>
    <row r="1756" spans="1:14" x14ac:dyDescent="0.2">
      <c r="A1756" s="1">
        <v>45042</v>
      </c>
      <c r="B1756">
        <v>2023</v>
      </c>
      <c r="C1756" t="s">
        <v>399</v>
      </c>
      <c r="D1756" t="s">
        <v>579</v>
      </c>
      <c r="E1756" t="s">
        <v>632</v>
      </c>
      <c r="F1756" t="s">
        <v>658</v>
      </c>
      <c r="G1756" t="s">
        <v>379</v>
      </c>
      <c r="H1756">
        <v>135000</v>
      </c>
      <c r="I1756">
        <v>-135000</v>
      </c>
      <c r="J1756">
        <v>6460999.5900000008</v>
      </c>
      <c r="M1756" t="s">
        <v>699</v>
      </c>
      <c r="N1756" s="1">
        <v>45042</v>
      </c>
    </row>
    <row r="1757" spans="1:14" x14ac:dyDescent="0.2">
      <c r="A1757" s="1">
        <v>45042</v>
      </c>
      <c r="B1757">
        <v>2023</v>
      </c>
      <c r="C1757" t="s">
        <v>400</v>
      </c>
      <c r="D1757" t="s">
        <v>577</v>
      </c>
      <c r="E1757" t="s">
        <v>631</v>
      </c>
      <c r="F1757" t="s">
        <v>658</v>
      </c>
      <c r="G1757" t="s">
        <v>379</v>
      </c>
      <c r="H1757">
        <v>135000</v>
      </c>
      <c r="I1757">
        <v>-135000</v>
      </c>
      <c r="J1757">
        <v>6595999.5900000008</v>
      </c>
      <c r="M1757" t="s">
        <v>699</v>
      </c>
      <c r="N1757" s="1">
        <v>45042</v>
      </c>
    </row>
    <row r="1758" spans="1:14" x14ac:dyDescent="0.2">
      <c r="A1758" s="1">
        <v>45042</v>
      </c>
      <c r="B1758">
        <v>2023</v>
      </c>
      <c r="C1758" t="s">
        <v>400</v>
      </c>
      <c r="D1758" t="s">
        <v>566</v>
      </c>
      <c r="E1758" t="s">
        <v>623</v>
      </c>
      <c r="F1758" t="s">
        <v>658</v>
      </c>
      <c r="G1758" t="s">
        <v>379</v>
      </c>
      <c r="H1758">
        <v>135000</v>
      </c>
      <c r="I1758">
        <v>-135000</v>
      </c>
      <c r="J1758">
        <v>6730999.5900000008</v>
      </c>
      <c r="M1758" t="s">
        <v>699</v>
      </c>
      <c r="N1758" s="1">
        <v>45042</v>
      </c>
    </row>
    <row r="1759" spans="1:14" x14ac:dyDescent="0.2">
      <c r="A1759" s="1">
        <v>45042</v>
      </c>
      <c r="B1759">
        <v>2023</v>
      </c>
      <c r="C1759" t="s">
        <v>400</v>
      </c>
      <c r="D1759" t="s">
        <v>552</v>
      </c>
      <c r="E1759" t="s">
        <v>616</v>
      </c>
      <c r="F1759" t="s">
        <v>658</v>
      </c>
      <c r="G1759" t="s">
        <v>379</v>
      </c>
      <c r="H1759">
        <v>135000</v>
      </c>
      <c r="I1759">
        <v>-135000</v>
      </c>
      <c r="J1759">
        <v>6865999.5900000008</v>
      </c>
      <c r="M1759" t="s">
        <v>699</v>
      </c>
      <c r="N1759" s="1">
        <v>45042</v>
      </c>
    </row>
    <row r="1760" spans="1:14" x14ac:dyDescent="0.2">
      <c r="A1760" s="1">
        <v>45042</v>
      </c>
      <c r="B1760">
        <v>2023</v>
      </c>
      <c r="C1760" t="s">
        <v>400</v>
      </c>
      <c r="D1760" t="s">
        <v>576</v>
      </c>
      <c r="E1760" t="s">
        <v>630</v>
      </c>
      <c r="F1760" t="s">
        <v>658</v>
      </c>
      <c r="G1760" t="s">
        <v>379</v>
      </c>
      <c r="H1760">
        <v>135000</v>
      </c>
      <c r="I1760">
        <v>-135000</v>
      </c>
      <c r="J1760">
        <v>7000999.5900000008</v>
      </c>
      <c r="M1760" t="s">
        <v>699</v>
      </c>
      <c r="N1760" s="1">
        <v>45042</v>
      </c>
    </row>
    <row r="1761" spans="1:14" x14ac:dyDescent="0.2">
      <c r="A1761" s="1">
        <v>45046</v>
      </c>
      <c r="B1761">
        <v>2023</v>
      </c>
      <c r="C1761" t="s">
        <v>273</v>
      </c>
      <c r="D1761" t="s">
        <v>570</v>
      </c>
      <c r="E1761" t="s">
        <v>570</v>
      </c>
      <c r="F1761" t="s">
        <v>658</v>
      </c>
      <c r="G1761" t="s">
        <v>683</v>
      </c>
      <c r="H1761">
        <v>-1000000</v>
      </c>
      <c r="I1761">
        <v>1000000</v>
      </c>
      <c r="J1761">
        <v>6000999.5900000008</v>
      </c>
      <c r="M1761" t="s">
        <v>699</v>
      </c>
      <c r="N1761" s="1">
        <v>45046</v>
      </c>
    </row>
    <row r="1762" spans="1:14" x14ac:dyDescent="0.2">
      <c r="A1762" s="1">
        <v>45046</v>
      </c>
      <c r="B1762">
        <v>2023</v>
      </c>
      <c r="C1762" t="s">
        <v>273</v>
      </c>
      <c r="D1762" t="s">
        <v>578</v>
      </c>
      <c r="E1762" t="s">
        <v>578</v>
      </c>
      <c r="F1762" t="s">
        <v>658</v>
      </c>
      <c r="G1762" t="s">
        <v>683</v>
      </c>
      <c r="H1762">
        <v>-1250000</v>
      </c>
      <c r="I1762">
        <v>1250000</v>
      </c>
      <c r="J1762">
        <v>4750999.5900000008</v>
      </c>
      <c r="M1762" t="s">
        <v>699</v>
      </c>
      <c r="N1762" s="1">
        <v>45046</v>
      </c>
    </row>
    <row r="1763" spans="1:14" x14ac:dyDescent="0.2">
      <c r="A1763" s="1">
        <v>45046</v>
      </c>
      <c r="B1763">
        <v>2023</v>
      </c>
      <c r="C1763" t="s">
        <v>273</v>
      </c>
      <c r="D1763" t="s">
        <v>589</v>
      </c>
      <c r="E1763" t="s">
        <v>589</v>
      </c>
      <c r="F1763" t="s">
        <v>658</v>
      </c>
      <c r="G1763" t="s">
        <v>683</v>
      </c>
      <c r="H1763">
        <v>-300000</v>
      </c>
      <c r="I1763">
        <v>300000</v>
      </c>
      <c r="J1763">
        <v>4450999.5900000008</v>
      </c>
      <c r="M1763" t="s">
        <v>699</v>
      </c>
      <c r="N1763" s="1">
        <v>45046</v>
      </c>
    </row>
    <row r="1764" spans="1:14" x14ac:dyDescent="0.2">
      <c r="A1764" s="1">
        <v>45046</v>
      </c>
      <c r="B1764">
        <v>2023</v>
      </c>
      <c r="C1764" t="s">
        <v>273</v>
      </c>
      <c r="E1764" t="s">
        <v>611</v>
      </c>
      <c r="F1764" t="s">
        <v>658</v>
      </c>
      <c r="G1764" t="s">
        <v>683</v>
      </c>
      <c r="H1764">
        <v>-100000</v>
      </c>
      <c r="I1764">
        <v>100000</v>
      </c>
      <c r="J1764">
        <v>4350999.5900000008</v>
      </c>
      <c r="M1764" t="s">
        <v>699</v>
      </c>
      <c r="N1764" s="1">
        <v>45046</v>
      </c>
    </row>
    <row r="1765" spans="1:14" x14ac:dyDescent="0.2">
      <c r="A1765" s="1">
        <v>45046</v>
      </c>
      <c r="B1765">
        <v>2023</v>
      </c>
      <c r="C1765" t="s">
        <v>273</v>
      </c>
      <c r="E1765" t="s">
        <v>611</v>
      </c>
      <c r="F1765" t="s">
        <v>658</v>
      </c>
      <c r="G1765" t="s">
        <v>683</v>
      </c>
      <c r="H1765">
        <v>-100000</v>
      </c>
      <c r="I1765">
        <v>100000</v>
      </c>
      <c r="J1765">
        <v>4250999.5900000008</v>
      </c>
      <c r="M1765" t="s">
        <v>699</v>
      </c>
      <c r="N1765" s="1">
        <v>45046</v>
      </c>
    </row>
    <row r="1766" spans="1:14" x14ac:dyDescent="0.2">
      <c r="A1766" s="1">
        <v>45047</v>
      </c>
      <c r="B1766">
        <v>2023</v>
      </c>
      <c r="C1766" t="s">
        <v>401</v>
      </c>
      <c r="D1766" t="s">
        <v>549</v>
      </c>
      <c r="E1766" t="s">
        <v>613</v>
      </c>
      <c r="F1766" t="s">
        <v>662</v>
      </c>
      <c r="G1766" t="s">
        <v>679</v>
      </c>
      <c r="H1766">
        <v>160000</v>
      </c>
      <c r="I1766">
        <v>-160000</v>
      </c>
      <c r="J1766">
        <v>4250999.5900000008</v>
      </c>
      <c r="M1766" t="s">
        <v>699</v>
      </c>
      <c r="N1766" s="1">
        <v>45047</v>
      </c>
    </row>
    <row r="1767" spans="1:14" x14ac:dyDescent="0.2">
      <c r="A1767" s="1">
        <v>45047</v>
      </c>
      <c r="B1767">
        <v>2023</v>
      </c>
      <c r="C1767" t="s">
        <v>401</v>
      </c>
      <c r="D1767" t="s">
        <v>550</v>
      </c>
      <c r="E1767" t="s">
        <v>614</v>
      </c>
      <c r="F1767" t="s">
        <v>662</v>
      </c>
      <c r="G1767" t="s">
        <v>679</v>
      </c>
      <c r="H1767">
        <v>160000</v>
      </c>
      <c r="I1767">
        <v>-160000</v>
      </c>
      <c r="J1767">
        <v>4250999.5900000008</v>
      </c>
      <c r="M1767" t="s">
        <v>699</v>
      </c>
      <c r="N1767" s="1">
        <v>45047</v>
      </c>
    </row>
    <row r="1768" spans="1:14" x14ac:dyDescent="0.2">
      <c r="A1768" s="1">
        <v>45047</v>
      </c>
      <c r="B1768">
        <v>2023</v>
      </c>
      <c r="C1768" t="s">
        <v>401</v>
      </c>
      <c r="D1768" t="s">
        <v>562</v>
      </c>
      <c r="E1768" t="s">
        <v>614</v>
      </c>
      <c r="F1768" t="s">
        <v>662</v>
      </c>
      <c r="G1768" t="s">
        <v>679</v>
      </c>
      <c r="H1768">
        <v>160000</v>
      </c>
      <c r="I1768">
        <v>-160000</v>
      </c>
      <c r="J1768">
        <v>4250999.5900000008</v>
      </c>
      <c r="M1768" t="s">
        <v>699</v>
      </c>
      <c r="N1768" s="1">
        <v>45047</v>
      </c>
    </row>
    <row r="1769" spans="1:14" x14ac:dyDescent="0.2">
      <c r="A1769" s="1">
        <v>45047</v>
      </c>
      <c r="B1769">
        <v>2023</v>
      </c>
      <c r="C1769" t="s">
        <v>401</v>
      </c>
      <c r="D1769" t="s">
        <v>575</v>
      </c>
      <c r="E1769" t="s">
        <v>616</v>
      </c>
      <c r="F1769" t="s">
        <v>662</v>
      </c>
      <c r="G1769" t="s">
        <v>679</v>
      </c>
      <c r="H1769">
        <v>160000</v>
      </c>
      <c r="I1769">
        <v>-160000</v>
      </c>
      <c r="J1769">
        <v>4250999.5900000008</v>
      </c>
      <c r="M1769" t="s">
        <v>699</v>
      </c>
      <c r="N1769" s="1">
        <v>45047</v>
      </c>
    </row>
    <row r="1770" spans="1:14" x14ac:dyDescent="0.2">
      <c r="A1770" s="1">
        <v>45047</v>
      </c>
      <c r="B1770">
        <v>2023</v>
      </c>
      <c r="C1770" t="s">
        <v>401</v>
      </c>
      <c r="D1770" t="s">
        <v>552</v>
      </c>
      <c r="E1770" t="s">
        <v>616</v>
      </c>
      <c r="F1770" t="s">
        <v>662</v>
      </c>
      <c r="G1770" t="s">
        <v>679</v>
      </c>
      <c r="H1770">
        <v>160000</v>
      </c>
      <c r="I1770">
        <v>-160000</v>
      </c>
      <c r="J1770">
        <v>4250999.5900000008</v>
      </c>
      <c r="M1770" t="s">
        <v>699</v>
      </c>
      <c r="N1770" s="1">
        <v>45047</v>
      </c>
    </row>
    <row r="1771" spans="1:14" x14ac:dyDescent="0.2">
      <c r="A1771" s="1">
        <v>45047</v>
      </c>
      <c r="B1771">
        <v>2023</v>
      </c>
      <c r="C1771" t="s">
        <v>401</v>
      </c>
      <c r="D1771" t="s">
        <v>555</v>
      </c>
      <c r="E1771" t="s">
        <v>616</v>
      </c>
      <c r="F1771" t="s">
        <v>662</v>
      </c>
      <c r="G1771" t="s">
        <v>679</v>
      </c>
      <c r="H1771">
        <v>160000</v>
      </c>
      <c r="I1771">
        <v>-160000</v>
      </c>
      <c r="J1771">
        <v>4250999.5900000008</v>
      </c>
      <c r="M1771" t="s">
        <v>699</v>
      </c>
      <c r="N1771" s="1">
        <v>45047</v>
      </c>
    </row>
    <row r="1772" spans="1:14" x14ac:dyDescent="0.2">
      <c r="A1772" s="1">
        <v>45047</v>
      </c>
      <c r="B1772">
        <v>2023</v>
      </c>
      <c r="C1772" t="s">
        <v>402</v>
      </c>
      <c r="D1772" t="s">
        <v>581</v>
      </c>
      <c r="E1772" t="s">
        <v>630</v>
      </c>
      <c r="F1772" t="s">
        <v>658</v>
      </c>
      <c r="G1772" t="s">
        <v>679</v>
      </c>
      <c r="H1772">
        <v>125000</v>
      </c>
      <c r="I1772">
        <v>-125000</v>
      </c>
      <c r="J1772">
        <v>4375999.5900000008</v>
      </c>
      <c r="M1772" t="s">
        <v>699</v>
      </c>
      <c r="N1772" s="1">
        <v>45047</v>
      </c>
    </row>
    <row r="1773" spans="1:14" x14ac:dyDescent="0.2">
      <c r="A1773" s="1">
        <v>45047</v>
      </c>
      <c r="B1773">
        <v>2023</v>
      </c>
      <c r="C1773" t="s">
        <v>403</v>
      </c>
      <c r="D1773" t="s">
        <v>581</v>
      </c>
      <c r="E1773" t="s">
        <v>630</v>
      </c>
      <c r="F1773" t="s">
        <v>662</v>
      </c>
      <c r="G1773" t="s">
        <v>679</v>
      </c>
      <c r="H1773">
        <v>22000</v>
      </c>
      <c r="I1773">
        <v>-22000</v>
      </c>
      <c r="J1773">
        <v>4375999.5900000008</v>
      </c>
      <c r="M1773" t="s">
        <v>699</v>
      </c>
      <c r="N1773" s="1">
        <v>45047</v>
      </c>
    </row>
    <row r="1774" spans="1:14" x14ac:dyDescent="0.2">
      <c r="A1774" s="1">
        <v>45047</v>
      </c>
      <c r="B1774">
        <v>2023</v>
      </c>
      <c r="C1774" t="s">
        <v>404</v>
      </c>
      <c r="D1774" t="s">
        <v>576</v>
      </c>
      <c r="E1774" t="s">
        <v>630</v>
      </c>
      <c r="F1774" t="s">
        <v>658</v>
      </c>
      <c r="G1774" t="s">
        <v>679</v>
      </c>
      <c r="H1774">
        <v>197000</v>
      </c>
      <c r="I1774">
        <v>-197000</v>
      </c>
      <c r="J1774">
        <v>4572999.5900000008</v>
      </c>
      <c r="M1774" t="s">
        <v>699</v>
      </c>
      <c r="N1774" s="1">
        <v>45047</v>
      </c>
    </row>
    <row r="1775" spans="1:14" x14ac:dyDescent="0.2">
      <c r="A1775" s="1">
        <v>45047</v>
      </c>
      <c r="B1775">
        <v>2023</v>
      </c>
      <c r="C1775" t="s">
        <v>405</v>
      </c>
      <c r="D1775" t="s">
        <v>593</v>
      </c>
      <c r="E1775" t="s">
        <v>641</v>
      </c>
      <c r="F1775" t="s">
        <v>658</v>
      </c>
      <c r="G1775" t="s">
        <v>679</v>
      </c>
      <c r="H1775">
        <v>147000</v>
      </c>
      <c r="I1775">
        <v>-147000</v>
      </c>
      <c r="J1775">
        <v>4719999.5900000008</v>
      </c>
      <c r="M1775" t="s">
        <v>699</v>
      </c>
      <c r="N1775" s="1">
        <v>45047</v>
      </c>
    </row>
    <row r="1776" spans="1:14" x14ac:dyDescent="0.2">
      <c r="A1776" s="1">
        <v>45047</v>
      </c>
      <c r="B1776">
        <v>2023</v>
      </c>
      <c r="C1776" t="s">
        <v>402</v>
      </c>
      <c r="D1776" t="s">
        <v>586</v>
      </c>
      <c r="E1776" t="s">
        <v>628</v>
      </c>
      <c r="F1776" t="s">
        <v>658</v>
      </c>
      <c r="G1776" t="s">
        <v>679</v>
      </c>
      <c r="H1776">
        <v>125000</v>
      </c>
      <c r="I1776">
        <v>-125000</v>
      </c>
      <c r="J1776">
        <v>4844999.5900000008</v>
      </c>
      <c r="M1776" t="s">
        <v>699</v>
      </c>
      <c r="N1776" s="1">
        <v>45047</v>
      </c>
    </row>
    <row r="1777" spans="1:14" x14ac:dyDescent="0.2">
      <c r="A1777" s="1">
        <v>45047</v>
      </c>
      <c r="B1777">
        <v>2023</v>
      </c>
      <c r="C1777" t="s">
        <v>403</v>
      </c>
      <c r="D1777" t="s">
        <v>586</v>
      </c>
      <c r="E1777" t="s">
        <v>628</v>
      </c>
      <c r="F1777" t="s">
        <v>662</v>
      </c>
      <c r="G1777" t="s">
        <v>679</v>
      </c>
      <c r="H1777">
        <v>22000</v>
      </c>
      <c r="I1777">
        <v>-22000</v>
      </c>
      <c r="J1777">
        <v>4844999.5900000008</v>
      </c>
      <c r="M1777" t="s">
        <v>699</v>
      </c>
      <c r="N1777" s="1">
        <v>45047</v>
      </c>
    </row>
    <row r="1778" spans="1:14" x14ac:dyDescent="0.2">
      <c r="A1778" s="1">
        <v>45047</v>
      </c>
      <c r="B1778">
        <v>2023</v>
      </c>
      <c r="C1778" t="s">
        <v>404</v>
      </c>
      <c r="D1778" t="s">
        <v>573</v>
      </c>
      <c r="E1778" t="s">
        <v>628</v>
      </c>
      <c r="F1778" t="s">
        <v>658</v>
      </c>
      <c r="G1778" t="s">
        <v>679</v>
      </c>
      <c r="H1778">
        <v>197000</v>
      </c>
      <c r="I1778">
        <v>-197000</v>
      </c>
      <c r="J1778">
        <v>5041999.5900000008</v>
      </c>
      <c r="M1778" t="s">
        <v>699</v>
      </c>
      <c r="N1778" s="1">
        <v>45047</v>
      </c>
    </row>
    <row r="1779" spans="1:14" x14ac:dyDescent="0.2">
      <c r="A1779" s="1">
        <v>45047</v>
      </c>
      <c r="B1779">
        <v>2023</v>
      </c>
      <c r="C1779" t="s">
        <v>405</v>
      </c>
      <c r="D1779" t="s">
        <v>592</v>
      </c>
      <c r="E1779" t="s">
        <v>640</v>
      </c>
      <c r="F1779" t="s">
        <v>658</v>
      </c>
      <c r="G1779" t="s">
        <v>679</v>
      </c>
      <c r="H1779">
        <v>100000</v>
      </c>
      <c r="I1779">
        <v>-100000</v>
      </c>
      <c r="J1779">
        <v>5141999.5900000008</v>
      </c>
      <c r="M1779" t="s">
        <v>699</v>
      </c>
      <c r="N1779" s="1">
        <v>45047</v>
      </c>
    </row>
    <row r="1780" spans="1:14" x14ac:dyDescent="0.2">
      <c r="A1780" s="1">
        <v>45047</v>
      </c>
      <c r="B1780">
        <v>2023</v>
      </c>
      <c r="C1780" t="s">
        <v>406</v>
      </c>
      <c r="D1780" t="s">
        <v>592</v>
      </c>
      <c r="E1780" t="s">
        <v>640</v>
      </c>
      <c r="F1780" t="s">
        <v>662</v>
      </c>
      <c r="G1780" t="s">
        <v>679</v>
      </c>
      <c r="H1780">
        <v>47000</v>
      </c>
      <c r="I1780">
        <v>-47000</v>
      </c>
      <c r="J1780">
        <v>5141999.5900000008</v>
      </c>
      <c r="M1780" t="s">
        <v>699</v>
      </c>
      <c r="N1780" s="1">
        <v>45047</v>
      </c>
    </row>
    <row r="1781" spans="1:14" x14ac:dyDescent="0.2">
      <c r="A1781" s="1">
        <v>45047</v>
      </c>
      <c r="B1781">
        <v>2023</v>
      </c>
      <c r="C1781" t="s">
        <v>402</v>
      </c>
      <c r="D1781" t="s">
        <v>559</v>
      </c>
      <c r="E1781" t="s">
        <v>615</v>
      </c>
      <c r="F1781" t="s">
        <v>658</v>
      </c>
      <c r="G1781" t="s">
        <v>679</v>
      </c>
      <c r="H1781">
        <v>125000</v>
      </c>
      <c r="I1781">
        <v>-125000</v>
      </c>
      <c r="J1781">
        <v>5266999.5900000008</v>
      </c>
      <c r="M1781" t="s">
        <v>699</v>
      </c>
      <c r="N1781" s="1">
        <v>45047</v>
      </c>
    </row>
    <row r="1782" spans="1:14" x14ac:dyDescent="0.2">
      <c r="A1782" s="1">
        <v>45047</v>
      </c>
      <c r="B1782">
        <v>2023</v>
      </c>
      <c r="C1782" t="s">
        <v>403</v>
      </c>
      <c r="D1782" t="s">
        <v>559</v>
      </c>
      <c r="E1782" t="s">
        <v>615</v>
      </c>
      <c r="F1782" t="s">
        <v>662</v>
      </c>
      <c r="G1782" t="s">
        <v>679</v>
      </c>
      <c r="H1782">
        <v>22000</v>
      </c>
      <c r="I1782">
        <v>-22000</v>
      </c>
      <c r="J1782">
        <v>5266999.5900000008</v>
      </c>
      <c r="M1782" t="s">
        <v>699</v>
      </c>
      <c r="N1782" s="1">
        <v>45047</v>
      </c>
    </row>
    <row r="1783" spans="1:14" x14ac:dyDescent="0.2">
      <c r="A1783" s="1">
        <v>45047</v>
      </c>
      <c r="B1783">
        <v>2023</v>
      </c>
      <c r="C1783" t="s">
        <v>404</v>
      </c>
      <c r="D1783" t="s">
        <v>551</v>
      </c>
      <c r="E1783" t="s">
        <v>615</v>
      </c>
      <c r="F1783" t="s">
        <v>658</v>
      </c>
      <c r="G1783" t="s">
        <v>679</v>
      </c>
      <c r="H1783">
        <v>197000</v>
      </c>
      <c r="I1783">
        <v>-197000</v>
      </c>
      <c r="J1783">
        <v>5463999.5900000008</v>
      </c>
      <c r="M1783" t="s">
        <v>699</v>
      </c>
      <c r="N1783" s="1">
        <v>45047</v>
      </c>
    </row>
    <row r="1784" spans="1:14" x14ac:dyDescent="0.2">
      <c r="A1784" s="1">
        <v>45047</v>
      </c>
      <c r="B1784">
        <v>2023</v>
      </c>
      <c r="C1784" t="s">
        <v>407</v>
      </c>
      <c r="D1784" t="s">
        <v>579</v>
      </c>
      <c r="E1784" t="s">
        <v>632</v>
      </c>
      <c r="F1784" t="s">
        <v>658</v>
      </c>
      <c r="G1784" t="s">
        <v>679</v>
      </c>
      <c r="H1784">
        <v>170000</v>
      </c>
      <c r="I1784">
        <v>-170000</v>
      </c>
      <c r="J1784">
        <v>5633999.5900000008</v>
      </c>
      <c r="M1784" t="s">
        <v>699</v>
      </c>
      <c r="N1784" s="1">
        <v>45047</v>
      </c>
    </row>
    <row r="1785" spans="1:14" x14ac:dyDescent="0.2">
      <c r="A1785" s="1">
        <v>45047</v>
      </c>
      <c r="B1785">
        <v>2023</v>
      </c>
      <c r="C1785" t="s">
        <v>407</v>
      </c>
      <c r="D1785" t="s">
        <v>588</v>
      </c>
      <c r="E1785" t="s">
        <v>637</v>
      </c>
      <c r="F1785" t="s">
        <v>661</v>
      </c>
      <c r="G1785" t="s">
        <v>679</v>
      </c>
      <c r="H1785">
        <v>170000</v>
      </c>
      <c r="I1785">
        <v>-170000</v>
      </c>
      <c r="J1785">
        <v>5633999.5900000008</v>
      </c>
      <c r="M1785" t="s">
        <v>699</v>
      </c>
      <c r="N1785" s="1">
        <v>45047</v>
      </c>
    </row>
    <row r="1786" spans="1:14" x14ac:dyDescent="0.2">
      <c r="A1786" s="1">
        <v>45047</v>
      </c>
      <c r="B1786">
        <v>2023</v>
      </c>
      <c r="C1786" t="s">
        <v>405</v>
      </c>
      <c r="D1786" t="s">
        <v>594</v>
      </c>
      <c r="E1786" t="s">
        <v>642</v>
      </c>
      <c r="F1786" t="s">
        <v>658</v>
      </c>
      <c r="G1786" t="s">
        <v>679</v>
      </c>
      <c r="H1786">
        <v>147000</v>
      </c>
      <c r="I1786">
        <v>-147000</v>
      </c>
      <c r="J1786">
        <v>5780999.5900000008</v>
      </c>
      <c r="M1786" t="s">
        <v>699</v>
      </c>
      <c r="N1786" s="1">
        <v>45047</v>
      </c>
    </row>
    <row r="1787" spans="1:14" x14ac:dyDescent="0.2">
      <c r="A1787" s="1">
        <v>45047</v>
      </c>
      <c r="B1787">
        <v>2023</v>
      </c>
      <c r="C1787" t="s">
        <v>404</v>
      </c>
      <c r="D1787" t="s">
        <v>577</v>
      </c>
      <c r="E1787" t="s">
        <v>631</v>
      </c>
      <c r="F1787" t="s">
        <v>658</v>
      </c>
      <c r="G1787" t="s">
        <v>679</v>
      </c>
      <c r="H1787">
        <v>197000</v>
      </c>
      <c r="I1787">
        <v>-197000</v>
      </c>
      <c r="J1787">
        <v>5977999.5900000008</v>
      </c>
      <c r="M1787" t="s">
        <v>699</v>
      </c>
      <c r="N1787" s="1">
        <v>45047</v>
      </c>
    </row>
    <row r="1788" spans="1:14" x14ac:dyDescent="0.2">
      <c r="A1788" s="1">
        <v>45047</v>
      </c>
      <c r="B1788">
        <v>2023</v>
      </c>
      <c r="C1788" t="s">
        <v>402</v>
      </c>
      <c r="D1788" t="s">
        <v>564</v>
      </c>
      <c r="E1788" t="s">
        <v>596</v>
      </c>
      <c r="F1788" t="s">
        <v>658</v>
      </c>
      <c r="G1788" t="s">
        <v>679</v>
      </c>
      <c r="H1788">
        <v>125000</v>
      </c>
      <c r="I1788">
        <v>-125000</v>
      </c>
      <c r="J1788">
        <v>6102999.5900000008</v>
      </c>
      <c r="M1788" t="s">
        <v>699</v>
      </c>
      <c r="N1788" s="1">
        <v>45047</v>
      </c>
    </row>
    <row r="1789" spans="1:14" x14ac:dyDescent="0.2">
      <c r="A1789" s="1">
        <v>45047</v>
      </c>
      <c r="B1789">
        <v>2023</v>
      </c>
      <c r="C1789" t="s">
        <v>403</v>
      </c>
      <c r="D1789" t="s">
        <v>564</v>
      </c>
      <c r="E1789" t="s">
        <v>596</v>
      </c>
      <c r="F1789" t="s">
        <v>662</v>
      </c>
      <c r="G1789" t="s">
        <v>679</v>
      </c>
      <c r="H1789">
        <v>22000</v>
      </c>
      <c r="I1789">
        <v>-22000</v>
      </c>
      <c r="J1789">
        <v>6102999.5900000008</v>
      </c>
      <c r="M1789" t="s">
        <v>699</v>
      </c>
      <c r="N1789" s="1">
        <v>45047</v>
      </c>
    </row>
    <row r="1790" spans="1:14" x14ac:dyDescent="0.2">
      <c r="A1790" s="1">
        <v>45047</v>
      </c>
      <c r="B1790">
        <v>2023</v>
      </c>
      <c r="C1790" t="s">
        <v>404</v>
      </c>
      <c r="D1790" t="s">
        <v>569</v>
      </c>
      <c r="E1790" t="s">
        <v>596</v>
      </c>
      <c r="F1790" t="s">
        <v>658</v>
      </c>
      <c r="G1790" t="s">
        <v>679</v>
      </c>
      <c r="H1790">
        <v>197000</v>
      </c>
      <c r="I1790">
        <v>-197000</v>
      </c>
      <c r="J1790">
        <v>6299999.5900000008</v>
      </c>
      <c r="M1790" t="s">
        <v>699</v>
      </c>
      <c r="N1790" s="1">
        <v>45047</v>
      </c>
    </row>
    <row r="1791" spans="1:14" x14ac:dyDescent="0.2">
      <c r="A1791" s="1">
        <v>45047</v>
      </c>
      <c r="B1791">
        <v>2023</v>
      </c>
      <c r="C1791" t="s">
        <v>404</v>
      </c>
      <c r="D1791" t="s">
        <v>566</v>
      </c>
      <c r="E1791" t="s">
        <v>623</v>
      </c>
      <c r="F1791" t="s">
        <v>658</v>
      </c>
      <c r="G1791" t="s">
        <v>679</v>
      </c>
      <c r="H1791">
        <v>197000</v>
      </c>
      <c r="I1791">
        <v>-197000</v>
      </c>
      <c r="J1791">
        <v>6496999.5900000008</v>
      </c>
      <c r="M1791" t="s">
        <v>699</v>
      </c>
      <c r="N1791" s="1">
        <v>45047</v>
      </c>
    </row>
    <row r="1792" spans="1:14" x14ac:dyDescent="0.2">
      <c r="A1792" s="1">
        <v>45047</v>
      </c>
      <c r="B1792">
        <v>2023</v>
      </c>
      <c r="C1792" t="s">
        <v>404</v>
      </c>
      <c r="D1792" t="s">
        <v>567</v>
      </c>
      <c r="E1792" t="s">
        <v>620</v>
      </c>
      <c r="F1792" t="s">
        <v>658</v>
      </c>
      <c r="G1792" t="s">
        <v>679</v>
      </c>
      <c r="H1792">
        <v>197000</v>
      </c>
      <c r="I1792">
        <v>-197000</v>
      </c>
      <c r="J1792">
        <v>6693999.5900000008</v>
      </c>
      <c r="M1792" t="s">
        <v>699</v>
      </c>
      <c r="N1792" s="1">
        <v>45047</v>
      </c>
    </row>
    <row r="1793" spans="1:14" x14ac:dyDescent="0.2">
      <c r="A1793" s="1">
        <v>45047</v>
      </c>
      <c r="B1793">
        <v>2023</v>
      </c>
      <c r="C1793" t="s">
        <v>405</v>
      </c>
      <c r="D1793" t="s">
        <v>568</v>
      </c>
      <c r="E1793" t="s">
        <v>624</v>
      </c>
      <c r="F1793" t="s">
        <v>658</v>
      </c>
      <c r="G1793" t="s">
        <v>679</v>
      </c>
      <c r="H1793">
        <v>147000</v>
      </c>
      <c r="I1793">
        <v>-147000</v>
      </c>
      <c r="J1793">
        <v>6840999.5900000008</v>
      </c>
      <c r="M1793" t="s">
        <v>699</v>
      </c>
      <c r="N1793" s="1">
        <v>45047</v>
      </c>
    </row>
    <row r="1794" spans="1:14" x14ac:dyDescent="0.2">
      <c r="A1794" s="1">
        <v>45063</v>
      </c>
      <c r="B1794">
        <v>2023</v>
      </c>
      <c r="C1794" t="s">
        <v>408</v>
      </c>
      <c r="E1794" t="s">
        <v>611</v>
      </c>
      <c r="F1794" t="s">
        <v>658</v>
      </c>
      <c r="G1794" t="s">
        <v>681</v>
      </c>
      <c r="H1794">
        <v>-1445000</v>
      </c>
      <c r="I1794">
        <v>1445000</v>
      </c>
      <c r="J1794">
        <v>5395999.5900000008</v>
      </c>
      <c r="M1794" t="s">
        <v>699</v>
      </c>
      <c r="N1794" s="1">
        <v>45063</v>
      </c>
    </row>
    <row r="1795" spans="1:14" x14ac:dyDescent="0.2">
      <c r="A1795" s="1">
        <v>45063</v>
      </c>
      <c r="B1795">
        <v>2023</v>
      </c>
      <c r="C1795" t="s">
        <v>409</v>
      </c>
      <c r="E1795" t="s">
        <v>611</v>
      </c>
      <c r="F1795" t="s">
        <v>670</v>
      </c>
      <c r="G1795" t="s">
        <v>691</v>
      </c>
      <c r="H1795">
        <v>-758000</v>
      </c>
      <c r="I1795">
        <v>758000</v>
      </c>
      <c r="J1795">
        <v>5395999.5900000008</v>
      </c>
      <c r="M1795" t="s">
        <v>699</v>
      </c>
      <c r="N1795" s="1">
        <v>45063</v>
      </c>
    </row>
    <row r="1796" spans="1:14" x14ac:dyDescent="0.2">
      <c r="A1796" s="1">
        <v>45063</v>
      </c>
      <c r="B1796">
        <v>2023</v>
      </c>
      <c r="C1796" t="s">
        <v>410</v>
      </c>
      <c r="E1796" t="s">
        <v>611</v>
      </c>
      <c r="F1796" t="s">
        <v>670</v>
      </c>
      <c r="G1796" t="s">
        <v>691</v>
      </c>
      <c r="H1796">
        <v>-717000</v>
      </c>
      <c r="I1796">
        <v>717000</v>
      </c>
      <c r="J1796">
        <v>5395999.5900000008</v>
      </c>
      <c r="M1796" t="s">
        <v>699</v>
      </c>
      <c r="N1796" s="1">
        <v>45063</v>
      </c>
    </row>
    <row r="1797" spans="1:14" x14ac:dyDescent="0.2">
      <c r="A1797" s="1">
        <v>45077</v>
      </c>
      <c r="B1797">
        <v>2023</v>
      </c>
      <c r="C1797" t="s">
        <v>281</v>
      </c>
      <c r="D1797" t="s">
        <v>570</v>
      </c>
      <c r="E1797" t="s">
        <v>570</v>
      </c>
      <c r="F1797" t="s">
        <v>658</v>
      </c>
      <c r="G1797" t="s">
        <v>683</v>
      </c>
      <c r="H1797">
        <v>-1000000</v>
      </c>
      <c r="I1797">
        <v>1000000</v>
      </c>
      <c r="J1797">
        <v>4395999.5900000008</v>
      </c>
      <c r="M1797" t="s">
        <v>699</v>
      </c>
      <c r="N1797" s="1">
        <v>45077</v>
      </c>
    </row>
    <row r="1798" spans="1:14" x14ac:dyDescent="0.2">
      <c r="A1798" s="1">
        <v>45077</v>
      </c>
      <c r="B1798">
        <v>2023</v>
      </c>
      <c r="C1798" t="s">
        <v>281</v>
      </c>
      <c r="D1798" t="s">
        <v>578</v>
      </c>
      <c r="E1798" t="s">
        <v>578</v>
      </c>
      <c r="F1798" t="s">
        <v>658</v>
      </c>
      <c r="G1798" t="s">
        <v>683</v>
      </c>
      <c r="H1798">
        <v>-1250000</v>
      </c>
      <c r="I1798">
        <v>1250000</v>
      </c>
      <c r="J1798">
        <v>3145999.5900000008</v>
      </c>
      <c r="M1798" t="s">
        <v>699</v>
      </c>
      <c r="N1798" s="1">
        <v>45077</v>
      </c>
    </row>
    <row r="1799" spans="1:14" x14ac:dyDescent="0.2">
      <c r="A1799" s="1">
        <v>45077</v>
      </c>
      <c r="B1799">
        <v>2023</v>
      </c>
      <c r="C1799" t="s">
        <v>281</v>
      </c>
      <c r="D1799" t="s">
        <v>589</v>
      </c>
      <c r="E1799" t="s">
        <v>589</v>
      </c>
      <c r="F1799" t="s">
        <v>658</v>
      </c>
      <c r="G1799" t="s">
        <v>683</v>
      </c>
      <c r="H1799">
        <v>-300000</v>
      </c>
      <c r="I1799">
        <v>300000</v>
      </c>
      <c r="J1799">
        <v>2845999.5900000008</v>
      </c>
      <c r="M1799" t="s">
        <v>699</v>
      </c>
      <c r="N1799" s="1">
        <v>45077</v>
      </c>
    </row>
    <row r="1800" spans="1:14" x14ac:dyDescent="0.2">
      <c r="A1800" s="1">
        <v>45077</v>
      </c>
      <c r="B1800">
        <v>2023</v>
      </c>
      <c r="C1800" t="s">
        <v>281</v>
      </c>
      <c r="E1800" t="s">
        <v>611</v>
      </c>
      <c r="F1800" t="s">
        <v>658</v>
      </c>
      <c r="G1800" t="s">
        <v>683</v>
      </c>
      <c r="H1800">
        <v>-100000</v>
      </c>
      <c r="I1800">
        <v>100000</v>
      </c>
      <c r="J1800">
        <v>2745999.5900000008</v>
      </c>
      <c r="M1800" t="s">
        <v>699</v>
      </c>
      <c r="N1800" s="1">
        <v>45077</v>
      </c>
    </row>
    <row r="1801" spans="1:14" x14ac:dyDescent="0.2">
      <c r="A1801" s="1">
        <v>45077</v>
      </c>
      <c r="B1801">
        <v>2023</v>
      </c>
      <c r="C1801" t="s">
        <v>281</v>
      </c>
      <c r="E1801" t="s">
        <v>611</v>
      </c>
      <c r="F1801" t="s">
        <v>658</v>
      </c>
      <c r="G1801" t="s">
        <v>683</v>
      </c>
      <c r="H1801">
        <v>-100000</v>
      </c>
      <c r="I1801">
        <v>100000</v>
      </c>
      <c r="J1801">
        <v>2645999.5900000008</v>
      </c>
      <c r="M1801" t="s">
        <v>699</v>
      </c>
      <c r="N1801" s="1">
        <v>45077</v>
      </c>
    </row>
    <row r="1802" spans="1:14" x14ac:dyDescent="0.2">
      <c r="A1802" s="1">
        <v>45078</v>
      </c>
      <c r="B1802">
        <v>2023</v>
      </c>
      <c r="C1802" t="s">
        <v>411</v>
      </c>
      <c r="D1802" t="s">
        <v>549</v>
      </c>
      <c r="E1802" t="s">
        <v>613</v>
      </c>
      <c r="F1802" t="s">
        <v>662</v>
      </c>
      <c r="G1802" t="s">
        <v>679</v>
      </c>
      <c r="H1802">
        <v>160000</v>
      </c>
      <c r="I1802">
        <v>-160000</v>
      </c>
      <c r="J1802">
        <v>2645999.5900000008</v>
      </c>
      <c r="M1802" t="s">
        <v>699</v>
      </c>
      <c r="N1802" s="1">
        <v>45078</v>
      </c>
    </row>
    <row r="1803" spans="1:14" x14ac:dyDescent="0.2">
      <c r="A1803" s="1">
        <v>45078</v>
      </c>
      <c r="B1803">
        <v>2023</v>
      </c>
      <c r="C1803" t="s">
        <v>411</v>
      </c>
      <c r="D1803" t="s">
        <v>550</v>
      </c>
      <c r="E1803" t="s">
        <v>614</v>
      </c>
      <c r="F1803" t="s">
        <v>662</v>
      </c>
      <c r="G1803" t="s">
        <v>679</v>
      </c>
      <c r="H1803">
        <v>160000</v>
      </c>
      <c r="I1803">
        <v>-160000</v>
      </c>
      <c r="J1803">
        <v>2645999.5900000008</v>
      </c>
      <c r="M1803" t="s">
        <v>699</v>
      </c>
      <c r="N1803" s="1">
        <v>45078</v>
      </c>
    </row>
    <row r="1804" spans="1:14" x14ac:dyDescent="0.2">
      <c r="A1804" s="1">
        <v>45078</v>
      </c>
      <c r="B1804">
        <v>2023</v>
      </c>
      <c r="C1804" t="s">
        <v>411</v>
      </c>
      <c r="D1804" t="s">
        <v>562</v>
      </c>
      <c r="E1804" t="s">
        <v>614</v>
      </c>
      <c r="F1804" t="s">
        <v>662</v>
      </c>
      <c r="G1804" t="s">
        <v>679</v>
      </c>
      <c r="H1804">
        <v>160000</v>
      </c>
      <c r="I1804">
        <v>-160000</v>
      </c>
      <c r="J1804">
        <v>2645999.5900000008</v>
      </c>
      <c r="M1804" t="s">
        <v>699</v>
      </c>
      <c r="N1804" s="1">
        <v>45078</v>
      </c>
    </row>
    <row r="1805" spans="1:14" x14ac:dyDescent="0.2">
      <c r="A1805" s="1">
        <v>45078</v>
      </c>
      <c r="B1805">
        <v>2023</v>
      </c>
      <c r="C1805" t="s">
        <v>411</v>
      </c>
      <c r="D1805" t="s">
        <v>575</v>
      </c>
      <c r="E1805" t="s">
        <v>616</v>
      </c>
      <c r="F1805" t="s">
        <v>662</v>
      </c>
      <c r="G1805" t="s">
        <v>679</v>
      </c>
      <c r="H1805">
        <v>160000</v>
      </c>
      <c r="I1805">
        <v>-160000</v>
      </c>
      <c r="J1805">
        <v>2645999.5900000008</v>
      </c>
      <c r="M1805" t="s">
        <v>699</v>
      </c>
      <c r="N1805" s="1">
        <v>45078</v>
      </c>
    </row>
    <row r="1806" spans="1:14" x14ac:dyDescent="0.2">
      <c r="A1806" s="1">
        <v>45078</v>
      </c>
      <c r="B1806">
        <v>2023</v>
      </c>
      <c r="C1806" t="s">
        <v>411</v>
      </c>
      <c r="D1806" t="s">
        <v>552</v>
      </c>
      <c r="E1806" t="s">
        <v>616</v>
      </c>
      <c r="F1806" t="s">
        <v>662</v>
      </c>
      <c r="G1806" t="s">
        <v>679</v>
      </c>
      <c r="H1806">
        <v>160000</v>
      </c>
      <c r="I1806">
        <v>-160000</v>
      </c>
      <c r="J1806">
        <v>2645999.5900000008</v>
      </c>
      <c r="M1806" t="s">
        <v>699</v>
      </c>
      <c r="N1806" s="1">
        <v>45078</v>
      </c>
    </row>
    <row r="1807" spans="1:14" x14ac:dyDescent="0.2">
      <c r="A1807" s="1">
        <v>45078</v>
      </c>
      <c r="B1807">
        <v>2023</v>
      </c>
      <c r="C1807" t="s">
        <v>411</v>
      </c>
      <c r="D1807" t="s">
        <v>555</v>
      </c>
      <c r="E1807" t="s">
        <v>616</v>
      </c>
      <c r="F1807" t="s">
        <v>662</v>
      </c>
      <c r="G1807" t="s">
        <v>679</v>
      </c>
      <c r="H1807">
        <v>160000</v>
      </c>
      <c r="I1807">
        <v>-160000</v>
      </c>
      <c r="J1807">
        <v>2645999.5900000008</v>
      </c>
      <c r="M1807" t="s">
        <v>699</v>
      </c>
      <c r="N1807" s="1">
        <v>45078</v>
      </c>
    </row>
    <row r="1808" spans="1:14" x14ac:dyDescent="0.2">
      <c r="A1808" s="1">
        <v>45078</v>
      </c>
      <c r="B1808">
        <v>2023</v>
      </c>
      <c r="C1808" t="s">
        <v>412</v>
      </c>
      <c r="D1808" t="s">
        <v>581</v>
      </c>
      <c r="E1808" t="s">
        <v>630</v>
      </c>
      <c r="F1808" t="s">
        <v>658</v>
      </c>
      <c r="G1808" t="s">
        <v>679</v>
      </c>
      <c r="H1808">
        <v>125000</v>
      </c>
      <c r="I1808">
        <v>-125000</v>
      </c>
      <c r="J1808">
        <v>2770999.5900000008</v>
      </c>
      <c r="M1808" t="s">
        <v>699</v>
      </c>
      <c r="N1808" s="1">
        <v>45078</v>
      </c>
    </row>
    <row r="1809" spans="1:14" x14ac:dyDescent="0.2">
      <c r="A1809" s="1">
        <v>45078</v>
      </c>
      <c r="B1809">
        <v>2023</v>
      </c>
      <c r="C1809" t="s">
        <v>413</v>
      </c>
      <c r="D1809" t="s">
        <v>581</v>
      </c>
      <c r="E1809" t="s">
        <v>630</v>
      </c>
      <c r="F1809" t="s">
        <v>662</v>
      </c>
      <c r="G1809" t="s">
        <v>679</v>
      </c>
      <c r="H1809">
        <v>22000</v>
      </c>
      <c r="I1809">
        <v>-22000</v>
      </c>
      <c r="J1809">
        <v>2770999.5900000008</v>
      </c>
      <c r="M1809" t="s">
        <v>699</v>
      </c>
      <c r="N1809" s="1">
        <v>45078</v>
      </c>
    </row>
    <row r="1810" spans="1:14" x14ac:dyDescent="0.2">
      <c r="A1810" s="1">
        <v>45078</v>
      </c>
      <c r="B1810">
        <v>2023</v>
      </c>
      <c r="C1810" t="s">
        <v>414</v>
      </c>
      <c r="D1810" t="s">
        <v>576</v>
      </c>
      <c r="E1810" t="s">
        <v>630</v>
      </c>
      <c r="F1810" t="s">
        <v>658</v>
      </c>
      <c r="G1810" t="s">
        <v>679</v>
      </c>
      <c r="H1810">
        <v>197000</v>
      </c>
      <c r="I1810">
        <v>-197000</v>
      </c>
      <c r="J1810">
        <v>2967999.5900000008</v>
      </c>
      <c r="M1810" t="s">
        <v>699</v>
      </c>
      <c r="N1810" s="1">
        <v>45078</v>
      </c>
    </row>
    <row r="1811" spans="1:14" x14ac:dyDescent="0.2">
      <c r="A1811" s="1">
        <v>45078</v>
      </c>
      <c r="B1811">
        <v>2023</v>
      </c>
      <c r="C1811" t="s">
        <v>415</v>
      </c>
      <c r="D1811" t="s">
        <v>593</v>
      </c>
      <c r="E1811" t="s">
        <v>641</v>
      </c>
      <c r="F1811" t="s">
        <v>658</v>
      </c>
      <c r="G1811" t="s">
        <v>679</v>
      </c>
      <c r="H1811">
        <v>147000</v>
      </c>
      <c r="I1811">
        <v>-147000</v>
      </c>
      <c r="J1811">
        <v>3114999.5900000008</v>
      </c>
      <c r="M1811" t="s">
        <v>699</v>
      </c>
      <c r="N1811" s="1">
        <v>45078</v>
      </c>
    </row>
    <row r="1812" spans="1:14" x14ac:dyDescent="0.2">
      <c r="A1812" s="1">
        <v>45078</v>
      </c>
      <c r="B1812">
        <v>2023</v>
      </c>
      <c r="C1812" t="s">
        <v>412</v>
      </c>
      <c r="D1812" t="s">
        <v>586</v>
      </c>
      <c r="E1812" t="s">
        <v>628</v>
      </c>
      <c r="F1812" t="s">
        <v>658</v>
      </c>
      <c r="G1812" t="s">
        <v>679</v>
      </c>
      <c r="H1812">
        <v>125000</v>
      </c>
      <c r="I1812">
        <v>-125000</v>
      </c>
      <c r="J1812">
        <v>3239999.5900000008</v>
      </c>
      <c r="M1812" t="s">
        <v>699</v>
      </c>
      <c r="N1812" s="1">
        <v>45078</v>
      </c>
    </row>
    <row r="1813" spans="1:14" x14ac:dyDescent="0.2">
      <c r="A1813" s="1">
        <v>45078</v>
      </c>
      <c r="B1813">
        <v>2023</v>
      </c>
      <c r="C1813" t="s">
        <v>413</v>
      </c>
      <c r="D1813" t="s">
        <v>586</v>
      </c>
      <c r="E1813" t="s">
        <v>628</v>
      </c>
      <c r="F1813" t="s">
        <v>662</v>
      </c>
      <c r="G1813" t="s">
        <v>679</v>
      </c>
      <c r="H1813">
        <v>22000</v>
      </c>
      <c r="I1813">
        <v>-22000</v>
      </c>
      <c r="J1813">
        <v>3239999.5900000008</v>
      </c>
      <c r="M1813" t="s">
        <v>699</v>
      </c>
      <c r="N1813" s="1">
        <v>45078</v>
      </c>
    </row>
    <row r="1814" spans="1:14" x14ac:dyDescent="0.2">
      <c r="A1814" s="1">
        <v>45078</v>
      </c>
      <c r="B1814">
        <v>2023</v>
      </c>
      <c r="C1814" t="s">
        <v>414</v>
      </c>
      <c r="D1814" t="s">
        <v>573</v>
      </c>
      <c r="E1814" t="s">
        <v>628</v>
      </c>
      <c r="F1814" t="s">
        <v>658</v>
      </c>
      <c r="G1814" t="s">
        <v>679</v>
      </c>
      <c r="H1814">
        <v>197000</v>
      </c>
      <c r="I1814">
        <v>-197000</v>
      </c>
      <c r="J1814">
        <v>3436999.5900000008</v>
      </c>
      <c r="M1814" t="s">
        <v>699</v>
      </c>
      <c r="N1814" s="1">
        <v>45078</v>
      </c>
    </row>
    <row r="1815" spans="1:14" x14ac:dyDescent="0.2">
      <c r="A1815" s="1">
        <v>45078</v>
      </c>
      <c r="B1815">
        <v>2023</v>
      </c>
      <c r="C1815" t="s">
        <v>412</v>
      </c>
      <c r="D1815" t="s">
        <v>559</v>
      </c>
      <c r="E1815" t="s">
        <v>615</v>
      </c>
      <c r="F1815" t="s">
        <v>658</v>
      </c>
      <c r="G1815" t="s">
        <v>679</v>
      </c>
      <c r="H1815">
        <v>125000</v>
      </c>
      <c r="I1815">
        <v>-125000</v>
      </c>
      <c r="J1815">
        <v>3561999.5900000008</v>
      </c>
      <c r="M1815" t="s">
        <v>699</v>
      </c>
      <c r="N1815" s="1">
        <v>45078</v>
      </c>
    </row>
    <row r="1816" spans="1:14" x14ac:dyDescent="0.2">
      <c r="A1816" s="1">
        <v>45078</v>
      </c>
      <c r="B1816">
        <v>2023</v>
      </c>
      <c r="C1816" t="s">
        <v>413</v>
      </c>
      <c r="D1816" t="s">
        <v>559</v>
      </c>
      <c r="E1816" t="s">
        <v>615</v>
      </c>
      <c r="F1816" t="s">
        <v>662</v>
      </c>
      <c r="G1816" t="s">
        <v>679</v>
      </c>
      <c r="H1816">
        <v>22000</v>
      </c>
      <c r="I1816">
        <v>-22000</v>
      </c>
      <c r="J1816">
        <v>3561999.5900000008</v>
      </c>
      <c r="M1816" t="s">
        <v>699</v>
      </c>
      <c r="N1816" s="1">
        <v>45078</v>
      </c>
    </row>
    <row r="1817" spans="1:14" x14ac:dyDescent="0.2">
      <c r="A1817" s="1">
        <v>45078</v>
      </c>
      <c r="B1817">
        <v>2023</v>
      </c>
      <c r="C1817" t="s">
        <v>414</v>
      </c>
      <c r="D1817" t="s">
        <v>551</v>
      </c>
      <c r="E1817" t="s">
        <v>615</v>
      </c>
      <c r="F1817" t="s">
        <v>658</v>
      </c>
      <c r="G1817" t="s">
        <v>679</v>
      </c>
      <c r="H1817">
        <v>197000</v>
      </c>
      <c r="I1817">
        <v>-197000</v>
      </c>
      <c r="J1817">
        <v>3758999.5900000008</v>
      </c>
      <c r="M1817" t="s">
        <v>699</v>
      </c>
      <c r="N1817" s="1">
        <v>45078</v>
      </c>
    </row>
    <row r="1818" spans="1:14" x14ac:dyDescent="0.2">
      <c r="A1818" s="1">
        <v>45078</v>
      </c>
      <c r="B1818">
        <v>2023</v>
      </c>
      <c r="C1818" t="s">
        <v>416</v>
      </c>
      <c r="D1818" t="s">
        <v>579</v>
      </c>
      <c r="E1818" t="s">
        <v>632</v>
      </c>
      <c r="F1818" t="s">
        <v>661</v>
      </c>
      <c r="G1818" t="s">
        <v>679</v>
      </c>
      <c r="H1818">
        <v>170000</v>
      </c>
      <c r="I1818">
        <v>-170000</v>
      </c>
      <c r="J1818">
        <v>3758999.5900000008</v>
      </c>
      <c r="M1818" t="s">
        <v>699</v>
      </c>
      <c r="N1818" s="1">
        <v>45078</v>
      </c>
    </row>
    <row r="1819" spans="1:14" x14ac:dyDescent="0.2">
      <c r="A1819" s="1">
        <v>45078</v>
      </c>
      <c r="B1819">
        <v>2023</v>
      </c>
      <c r="C1819" t="s">
        <v>416</v>
      </c>
      <c r="D1819" t="s">
        <v>588</v>
      </c>
      <c r="E1819" t="s">
        <v>637</v>
      </c>
      <c r="F1819" t="s">
        <v>661</v>
      </c>
      <c r="G1819" t="s">
        <v>679</v>
      </c>
      <c r="H1819">
        <v>170000</v>
      </c>
      <c r="I1819">
        <v>-170000</v>
      </c>
      <c r="J1819">
        <v>3758999.5900000008</v>
      </c>
      <c r="M1819" t="s">
        <v>699</v>
      </c>
      <c r="N1819" s="1">
        <v>45078</v>
      </c>
    </row>
    <row r="1820" spans="1:14" x14ac:dyDescent="0.2">
      <c r="A1820" s="1">
        <v>45078</v>
      </c>
      <c r="B1820">
        <v>2023</v>
      </c>
      <c r="C1820" t="s">
        <v>415</v>
      </c>
      <c r="D1820" t="s">
        <v>594</v>
      </c>
      <c r="E1820" t="s">
        <v>642</v>
      </c>
      <c r="F1820" t="s">
        <v>658</v>
      </c>
      <c r="G1820" t="s">
        <v>679</v>
      </c>
      <c r="H1820">
        <v>147000</v>
      </c>
      <c r="I1820">
        <v>-147000</v>
      </c>
      <c r="J1820">
        <v>3905999.5900000008</v>
      </c>
      <c r="M1820" t="s">
        <v>699</v>
      </c>
      <c r="N1820" s="1">
        <v>45078</v>
      </c>
    </row>
    <row r="1821" spans="1:14" x14ac:dyDescent="0.2">
      <c r="A1821" s="1">
        <v>45078</v>
      </c>
      <c r="B1821">
        <v>2023</v>
      </c>
      <c r="C1821" t="s">
        <v>414</v>
      </c>
      <c r="D1821" t="s">
        <v>577</v>
      </c>
      <c r="E1821" t="s">
        <v>631</v>
      </c>
      <c r="F1821" t="s">
        <v>658</v>
      </c>
      <c r="G1821" t="s">
        <v>679</v>
      </c>
      <c r="H1821">
        <v>197000</v>
      </c>
      <c r="I1821">
        <v>-197000</v>
      </c>
      <c r="J1821">
        <v>4102999.5900000008</v>
      </c>
      <c r="M1821" t="s">
        <v>699</v>
      </c>
      <c r="N1821" s="1">
        <v>45078</v>
      </c>
    </row>
    <row r="1822" spans="1:14" x14ac:dyDescent="0.2">
      <c r="A1822" s="1">
        <v>45078</v>
      </c>
      <c r="B1822">
        <v>2023</v>
      </c>
      <c r="C1822" t="s">
        <v>412</v>
      </c>
      <c r="D1822" t="s">
        <v>564</v>
      </c>
      <c r="E1822" t="s">
        <v>596</v>
      </c>
      <c r="F1822" t="s">
        <v>658</v>
      </c>
      <c r="G1822" t="s">
        <v>679</v>
      </c>
      <c r="H1822">
        <v>125000</v>
      </c>
      <c r="I1822">
        <v>-125000</v>
      </c>
      <c r="J1822">
        <v>4227999.5900000008</v>
      </c>
      <c r="M1822" t="s">
        <v>699</v>
      </c>
      <c r="N1822" s="1">
        <v>45078</v>
      </c>
    </row>
    <row r="1823" spans="1:14" x14ac:dyDescent="0.2">
      <c r="A1823" s="1">
        <v>45078</v>
      </c>
      <c r="B1823">
        <v>2023</v>
      </c>
      <c r="C1823" t="s">
        <v>413</v>
      </c>
      <c r="D1823" t="s">
        <v>564</v>
      </c>
      <c r="E1823" t="s">
        <v>596</v>
      </c>
      <c r="F1823" t="s">
        <v>662</v>
      </c>
      <c r="G1823" t="s">
        <v>679</v>
      </c>
      <c r="H1823">
        <v>22000</v>
      </c>
      <c r="I1823">
        <v>-22000</v>
      </c>
      <c r="J1823">
        <v>4227999.5900000008</v>
      </c>
      <c r="M1823" t="s">
        <v>699</v>
      </c>
      <c r="N1823" s="1">
        <v>45078</v>
      </c>
    </row>
    <row r="1824" spans="1:14" x14ac:dyDescent="0.2">
      <c r="A1824" s="1">
        <v>45078</v>
      </c>
      <c r="B1824">
        <v>2023</v>
      </c>
      <c r="C1824" t="s">
        <v>414</v>
      </c>
      <c r="D1824" t="s">
        <v>569</v>
      </c>
      <c r="E1824" t="s">
        <v>596</v>
      </c>
      <c r="F1824" t="s">
        <v>658</v>
      </c>
      <c r="G1824" t="s">
        <v>679</v>
      </c>
      <c r="H1824">
        <v>197000</v>
      </c>
      <c r="I1824">
        <v>-197000</v>
      </c>
      <c r="J1824">
        <v>4424999.5900000008</v>
      </c>
      <c r="M1824" t="s">
        <v>699</v>
      </c>
      <c r="N1824" s="1">
        <v>45078</v>
      </c>
    </row>
    <row r="1825" spans="1:14" x14ac:dyDescent="0.2">
      <c r="A1825" s="1">
        <v>45078</v>
      </c>
      <c r="B1825">
        <v>2023</v>
      </c>
      <c r="C1825" t="s">
        <v>414</v>
      </c>
      <c r="D1825" t="s">
        <v>566</v>
      </c>
      <c r="E1825" t="s">
        <v>623</v>
      </c>
      <c r="F1825" t="s">
        <v>658</v>
      </c>
      <c r="G1825" t="s">
        <v>679</v>
      </c>
      <c r="H1825">
        <v>197000</v>
      </c>
      <c r="I1825">
        <v>-197000</v>
      </c>
      <c r="J1825">
        <v>4621999.5900000008</v>
      </c>
      <c r="M1825" t="s">
        <v>699</v>
      </c>
      <c r="N1825" s="1">
        <v>45078</v>
      </c>
    </row>
    <row r="1826" spans="1:14" x14ac:dyDescent="0.2">
      <c r="A1826" s="1">
        <v>45078</v>
      </c>
      <c r="B1826">
        <v>2023</v>
      </c>
      <c r="C1826" t="s">
        <v>414</v>
      </c>
      <c r="D1826" t="s">
        <v>567</v>
      </c>
      <c r="E1826" t="s">
        <v>620</v>
      </c>
      <c r="F1826" t="s">
        <v>658</v>
      </c>
      <c r="G1826" t="s">
        <v>679</v>
      </c>
      <c r="H1826">
        <v>197000</v>
      </c>
      <c r="I1826">
        <v>-197000</v>
      </c>
      <c r="J1826">
        <v>4818999.5900000008</v>
      </c>
      <c r="M1826" t="s">
        <v>699</v>
      </c>
      <c r="N1826" s="1">
        <v>45078</v>
      </c>
    </row>
    <row r="1827" spans="1:14" x14ac:dyDescent="0.2">
      <c r="A1827" s="1">
        <v>45078</v>
      </c>
      <c r="B1827">
        <v>2023</v>
      </c>
      <c r="C1827" t="s">
        <v>415</v>
      </c>
      <c r="D1827" t="s">
        <v>568</v>
      </c>
      <c r="E1827" t="s">
        <v>624</v>
      </c>
      <c r="F1827" t="s">
        <v>658</v>
      </c>
      <c r="G1827" t="s">
        <v>679</v>
      </c>
      <c r="H1827">
        <v>147000</v>
      </c>
      <c r="I1827">
        <v>-147000</v>
      </c>
      <c r="J1827">
        <v>4965999.5900000008</v>
      </c>
      <c r="M1827" t="s">
        <v>699</v>
      </c>
      <c r="N1827" s="1">
        <v>45078</v>
      </c>
    </row>
    <row r="1828" spans="1:14" x14ac:dyDescent="0.2">
      <c r="A1828" s="1">
        <v>45107</v>
      </c>
      <c r="B1828">
        <v>2023</v>
      </c>
      <c r="C1828" t="s">
        <v>294</v>
      </c>
      <c r="D1828" t="s">
        <v>570</v>
      </c>
      <c r="E1828" t="s">
        <v>570</v>
      </c>
      <c r="F1828" t="s">
        <v>658</v>
      </c>
      <c r="G1828" t="s">
        <v>683</v>
      </c>
      <c r="H1828">
        <v>-1000000</v>
      </c>
      <c r="I1828">
        <v>1000000</v>
      </c>
      <c r="J1828">
        <v>3965999.5900000008</v>
      </c>
      <c r="M1828" t="s">
        <v>699</v>
      </c>
      <c r="N1828" s="1">
        <v>45107</v>
      </c>
    </row>
    <row r="1829" spans="1:14" x14ac:dyDescent="0.2">
      <c r="A1829" s="1">
        <v>45107</v>
      </c>
      <c r="B1829">
        <v>2023</v>
      </c>
      <c r="C1829" t="s">
        <v>294</v>
      </c>
      <c r="D1829" t="s">
        <v>578</v>
      </c>
      <c r="E1829" t="s">
        <v>578</v>
      </c>
      <c r="F1829" t="s">
        <v>658</v>
      </c>
      <c r="G1829" t="s">
        <v>683</v>
      </c>
      <c r="H1829">
        <v>-1250000</v>
      </c>
      <c r="I1829">
        <v>1250000</v>
      </c>
      <c r="J1829">
        <v>2715999.5900000008</v>
      </c>
      <c r="M1829" t="s">
        <v>699</v>
      </c>
      <c r="N1829" s="1">
        <v>45107</v>
      </c>
    </row>
    <row r="1830" spans="1:14" x14ac:dyDescent="0.2">
      <c r="A1830" s="1">
        <v>45107</v>
      </c>
      <c r="B1830">
        <v>2023</v>
      </c>
      <c r="C1830" t="s">
        <v>294</v>
      </c>
      <c r="D1830" t="s">
        <v>589</v>
      </c>
      <c r="E1830" t="s">
        <v>589</v>
      </c>
      <c r="F1830" t="s">
        <v>658</v>
      </c>
      <c r="G1830" t="s">
        <v>683</v>
      </c>
      <c r="H1830">
        <v>-310000</v>
      </c>
      <c r="I1830">
        <v>310000</v>
      </c>
      <c r="J1830">
        <v>2405999.5900000008</v>
      </c>
      <c r="M1830" t="s">
        <v>699</v>
      </c>
      <c r="N1830" s="1">
        <v>45107</v>
      </c>
    </row>
    <row r="1831" spans="1:14" x14ac:dyDescent="0.2">
      <c r="A1831" s="1">
        <v>45107</v>
      </c>
      <c r="B1831">
        <v>2023</v>
      </c>
      <c r="C1831" t="s">
        <v>294</v>
      </c>
      <c r="E1831" t="s">
        <v>611</v>
      </c>
      <c r="F1831" t="s">
        <v>658</v>
      </c>
      <c r="G1831" t="s">
        <v>683</v>
      </c>
      <c r="H1831">
        <v>-100000</v>
      </c>
      <c r="I1831">
        <v>100000</v>
      </c>
      <c r="J1831">
        <v>2305999.5900000008</v>
      </c>
      <c r="M1831" t="s">
        <v>699</v>
      </c>
      <c r="N1831" s="1">
        <v>45107</v>
      </c>
    </row>
    <row r="1832" spans="1:14" x14ac:dyDescent="0.2">
      <c r="A1832" s="1">
        <v>45107</v>
      </c>
      <c r="B1832">
        <v>2023</v>
      </c>
      <c r="C1832" t="s">
        <v>294</v>
      </c>
      <c r="E1832" t="s">
        <v>611</v>
      </c>
      <c r="F1832" t="s">
        <v>658</v>
      </c>
      <c r="G1832" t="s">
        <v>683</v>
      </c>
      <c r="H1832">
        <v>-200000</v>
      </c>
      <c r="I1832">
        <v>200000</v>
      </c>
      <c r="J1832">
        <v>2105999.5900000008</v>
      </c>
      <c r="M1832" t="s">
        <v>699</v>
      </c>
      <c r="N1832" s="1">
        <v>45107</v>
      </c>
    </row>
    <row r="1833" spans="1:14" x14ac:dyDescent="0.2">
      <c r="A1833" s="1">
        <v>45108</v>
      </c>
      <c r="B1833">
        <v>2023</v>
      </c>
      <c r="C1833" t="s">
        <v>417</v>
      </c>
      <c r="D1833" t="s">
        <v>549</v>
      </c>
      <c r="E1833" t="s">
        <v>613</v>
      </c>
      <c r="F1833" t="s">
        <v>662</v>
      </c>
      <c r="G1833" t="s">
        <v>679</v>
      </c>
      <c r="H1833">
        <v>160000</v>
      </c>
      <c r="I1833">
        <v>-160000</v>
      </c>
      <c r="J1833">
        <v>2105999.5900000008</v>
      </c>
      <c r="M1833" t="s">
        <v>699</v>
      </c>
      <c r="N1833" s="1">
        <v>45108</v>
      </c>
    </row>
    <row r="1834" spans="1:14" x14ac:dyDescent="0.2">
      <c r="A1834" s="1">
        <v>45108</v>
      </c>
      <c r="B1834">
        <v>2023</v>
      </c>
      <c r="C1834" t="s">
        <v>417</v>
      </c>
      <c r="D1834" t="s">
        <v>550</v>
      </c>
      <c r="E1834" t="s">
        <v>614</v>
      </c>
      <c r="F1834" t="s">
        <v>662</v>
      </c>
      <c r="G1834" t="s">
        <v>679</v>
      </c>
      <c r="H1834">
        <v>160000</v>
      </c>
      <c r="I1834">
        <v>-160000</v>
      </c>
      <c r="J1834">
        <v>2105999.5900000008</v>
      </c>
      <c r="M1834" t="s">
        <v>699</v>
      </c>
      <c r="N1834" s="1">
        <v>45108</v>
      </c>
    </row>
    <row r="1835" spans="1:14" x14ac:dyDescent="0.2">
      <c r="A1835" s="1">
        <v>45108</v>
      </c>
      <c r="B1835">
        <v>2023</v>
      </c>
      <c r="C1835" t="s">
        <v>417</v>
      </c>
      <c r="D1835" t="s">
        <v>562</v>
      </c>
      <c r="E1835" t="s">
        <v>614</v>
      </c>
      <c r="F1835" t="s">
        <v>662</v>
      </c>
      <c r="G1835" t="s">
        <v>679</v>
      </c>
      <c r="H1835">
        <v>160000</v>
      </c>
      <c r="I1835">
        <v>-160000</v>
      </c>
      <c r="J1835">
        <v>2105999.5900000008</v>
      </c>
      <c r="M1835" t="s">
        <v>699</v>
      </c>
      <c r="N1835" s="1">
        <v>45108</v>
      </c>
    </row>
    <row r="1836" spans="1:14" x14ac:dyDescent="0.2">
      <c r="A1836" s="1">
        <v>45108</v>
      </c>
      <c r="B1836">
        <v>2023</v>
      </c>
      <c r="C1836" t="s">
        <v>417</v>
      </c>
      <c r="D1836" t="s">
        <v>575</v>
      </c>
      <c r="E1836" t="s">
        <v>616</v>
      </c>
      <c r="F1836" t="s">
        <v>662</v>
      </c>
      <c r="G1836" t="s">
        <v>679</v>
      </c>
      <c r="H1836">
        <v>160000</v>
      </c>
      <c r="I1836">
        <v>-160000</v>
      </c>
      <c r="J1836">
        <v>2105999.5900000008</v>
      </c>
      <c r="M1836" t="s">
        <v>699</v>
      </c>
      <c r="N1836" s="1">
        <v>45108</v>
      </c>
    </row>
    <row r="1837" spans="1:14" x14ac:dyDescent="0.2">
      <c r="A1837" s="1">
        <v>45108</v>
      </c>
      <c r="B1837">
        <v>2023</v>
      </c>
      <c r="C1837" t="s">
        <v>417</v>
      </c>
      <c r="D1837" t="s">
        <v>552</v>
      </c>
      <c r="E1837" t="s">
        <v>616</v>
      </c>
      <c r="F1837" t="s">
        <v>662</v>
      </c>
      <c r="G1837" t="s">
        <v>679</v>
      </c>
      <c r="H1837">
        <v>160000</v>
      </c>
      <c r="I1837">
        <v>-160000</v>
      </c>
      <c r="J1837">
        <v>2105999.5900000008</v>
      </c>
      <c r="M1837" t="s">
        <v>699</v>
      </c>
      <c r="N1837" s="1">
        <v>45108</v>
      </c>
    </row>
    <row r="1838" spans="1:14" x14ac:dyDescent="0.2">
      <c r="A1838" s="1">
        <v>45108</v>
      </c>
      <c r="B1838">
        <v>2023</v>
      </c>
      <c r="C1838" t="s">
        <v>417</v>
      </c>
      <c r="D1838" t="s">
        <v>555</v>
      </c>
      <c r="E1838" t="s">
        <v>616</v>
      </c>
      <c r="F1838" t="s">
        <v>662</v>
      </c>
      <c r="G1838" t="s">
        <v>679</v>
      </c>
      <c r="H1838">
        <v>160000</v>
      </c>
      <c r="I1838">
        <v>-160000</v>
      </c>
      <c r="J1838">
        <v>2105999.5900000008</v>
      </c>
      <c r="M1838" t="s">
        <v>699</v>
      </c>
      <c r="N1838" s="1">
        <v>45108</v>
      </c>
    </row>
    <row r="1839" spans="1:14" x14ac:dyDescent="0.2">
      <c r="A1839" s="1">
        <v>45108</v>
      </c>
      <c r="B1839">
        <v>2023</v>
      </c>
      <c r="C1839" t="s">
        <v>418</v>
      </c>
      <c r="D1839" t="s">
        <v>581</v>
      </c>
      <c r="E1839" t="s">
        <v>630</v>
      </c>
      <c r="F1839" t="s">
        <v>658</v>
      </c>
      <c r="G1839" t="s">
        <v>679</v>
      </c>
      <c r="H1839">
        <v>125000</v>
      </c>
      <c r="I1839">
        <v>-125000</v>
      </c>
      <c r="J1839">
        <v>2230999.5900000008</v>
      </c>
      <c r="M1839" t="s">
        <v>699</v>
      </c>
      <c r="N1839" s="1">
        <v>45108</v>
      </c>
    </row>
    <row r="1840" spans="1:14" x14ac:dyDescent="0.2">
      <c r="A1840" s="1">
        <v>45108</v>
      </c>
      <c r="B1840">
        <v>2023</v>
      </c>
      <c r="C1840" t="s">
        <v>419</v>
      </c>
      <c r="D1840" t="s">
        <v>581</v>
      </c>
      <c r="E1840" t="s">
        <v>630</v>
      </c>
      <c r="F1840" t="s">
        <v>662</v>
      </c>
      <c r="G1840" t="s">
        <v>679</v>
      </c>
      <c r="H1840">
        <v>22000</v>
      </c>
      <c r="I1840">
        <v>-22000</v>
      </c>
      <c r="J1840">
        <v>2230999.5900000008</v>
      </c>
      <c r="M1840" t="s">
        <v>699</v>
      </c>
      <c r="N1840" s="1">
        <v>45108</v>
      </c>
    </row>
    <row r="1841" spans="1:14" x14ac:dyDescent="0.2">
      <c r="A1841" s="1">
        <v>45108</v>
      </c>
      <c r="B1841">
        <v>2023</v>
      </c>
      <c r="C1841" t="s">
        <v>420</v>
      </c>
      <c r="D1841" t="s">
        <v>576</v>
      </c>
      <c r="E1841" t="s">
        <v>630</v>
      </c>
      <c r="F1841" t="s">
        <v>658</v>
      </c>
      <c r="G1841" t="s">
        <v>679</v>
      </c>
      <c r="H1841">
        <v>197000</v>
      </c>
      <c r="I1841">
        <v>-197000</v>
      </c>
      <c r="J1841">
        <v>2427999.5900000008</v>
      </c>
      <c r="M1841" t="s">
        <v>699</v>
      </c>
      <c r="N1841" s="1">
        <v>45108</v>
      </c>
    </row>
    <row r="1842" spans="1:14" x14ac:dyDescent="0.2">
      <c r="A1842" s="1">
        <v>45108</v>
      </c>
      <c r="B1842">
        <v>2023</v>
      </c>
      <c r="C1842" t="s">
        <v>421</v>
      </c>
      <c r="D1842" t="s">
        <v>593</v>
      </c>
      <c r="E1842" t="s">
        <v>641</v>
      </c>
      <c r="F1842" t="s">
        <v>658</v>
      </c>
      <c r="G1842" t="s">
        <v>679</v>
      </c>
      <c r="H1842">
        <v>147000</v>
      </c>
      <c r="I1842">
        <v>-147000</v>
      </c>
      <c r="J1842">
        <v>2574999.5900000008</v>
      </c>
      <c r="M1842" t="s">
        <v>699</v>
      </c>
      <c r="N1842" s="1">
        <v>45108</v>
      </c>
    </row>
    <row r="1843" spans="1:14" x14ac:dyDescent="0.2">
      <c r="A1843" s="1">
        <v>45108</v>
      </c>
      <c r="B1843">
        <v>2023</v>
      </c>
      <c r="C1843" t="s">
        <v>418</v>
      </c>
      <c r="D1843" t="s">
        <v>586</v>
      </c>
      <c r="E1843" t="s">
        <v>628</v>
      </c>
      <c r="F1843" t="s">
        <v>658</v>
      </c>
      <c r="G1843" t="s">
        <v>679</v>
      </c>
      <c r="H1843">
        <v>125000</v>
      </c>
      <c r="I1843">
        <v>-125000</v>
      </c>
      <c r="J1843">
        <v>2699999.5900000008</v>
      </c>
      <c r="M1843" t="s">
        <v>699</v>
      </c>
      <c r="N1843" s="1">
        <v>45108</v>
      </c>
    </row>
    <row r="1844" spans="1:14" x14ac:dyDescent="0.2">
      <c r="A1844" s="1">
        <v>45108</v>
      </c>
      <c r="B1844">
        <v>2023</v>
      </c>
      <c r="C1844" t="s">
        <v>419</v>
      </c>
      <c r="D1844" t="s">
        <v>586</v>
      </c>
      <c r="E1844" t="s">
        <v>628</v>
      </c>
      <c r="F1844" t="s">
        <v>662</v>
      </c>
      <c r="G1844" t="s">
        <v>679</v>
      </c>
      <c r="H1844">
        <v>22000</v>
      </c>
      <c r="I1844">
        <v>-22000</v>
      </c>
      <c r="J1844">
        <v>2699999.5900000008</v>
      </c>
      <c r="M1844" t="s">
        <v>699</v>
      </c>
      <c r="N1844" s="1">
        <v>45108</v>
      </c>
    </row>
    <row r="1845" spans="1:14" x14ac:dyDescent="0.2">
      <c r="A1845" s="1">
        <v>45108</v>
      </c>
      <c r="B1845">
        <v>2023</v>
      </c>
      <c r="C1845" t="s">
        <v>420</v>
      </c>
      <c r="D1845" t="s">
        <v>573</v>
      </c>
      <c r="E1845" t="s">
        <v>628</v>
      </c>
      <c r="F1845" t="s">
        <v>658</v>
      </c>
      <c r="G1845" t="s">
        <v>679</v>
      </c>
      <c r="H1845">
        <v>197000</v>
      </c>
      <c r="I1845">
        <v>-197000</v>
      </c>
      <c r="J1845">
        <v>2896999.5900000008</v>
      </c>
      <c r="M1845" t="s">
        <v>699</v>
      </c>
      <c r="N1845" s="1">
        <v>45108</v>
      </c>
    </row>
    <row r="1846" spans="1:14" x14ac:dyDescent="0.2">
      <c r="A1846" s="1">
        <v>45108</v>
      </c>
      <c r="B1846">
        <v>2023</v>
      </c>
      <c r="C1846" t="s">
        <v>418</v>
      </c>
      <c r="D1846" t="s">
        <v>559</v>
      </c>
      <c r="E1846" t="s">
        <v>615</v>
      </c>
      <c r="F1846" t="s">
        <v>658</v>
      </c>
      <c r="G1846" t="s">
        <v>679</v>
      </c>
      <c r="H1846">
        <v>125000</v>
      </c>
      <c r="I1846">
        <v>-125000</v>
      </c>
      <c r="J1846">
        <v>3021999.5900000008</v>
      </c>
      <c r="M1846" t="s">
        <v>699</v>
      </c>
      <c r="N1846" s="1">
        <v>45108</v>
      </c>
    </row>
    <row r="1847" spans="1:14" x14ac:dyDescent="0.2">
      <c r="A1847" s="1">
        <v>45108</v>
      </c>
      <c r="B1847">
        <v>2023</v>
      </c>
      <c r="C1847" t="s">
        <v>419</v>
      </c>
      <c r="D1847" t="s">
        <v>559</v>
      </c>
      <c r="E1847" t="s">
        <v>615</v>
      </c>
      <c r="F1847" t="s">
        <v>662</v>
      </c>
      <c r="G1847" t="s">
        <v>679</v>
      </c>
      <c r="H1847">
        <v>22000</v>
      </c>
      <c r="I1847">
        <v>-22000</v>
      </c>
      <c r="J1847">
        <v>3021999.5900000008</v>
      </c>
      <c r="M1847" t="s">
        <v>699</v>
      </c>
      <c r="N1847" s="1">
        <v>45108</v>
      </c>
    </row>
    <row r="1848" spans="1:14" x14ac:dyDescent="0.2">
      <c r="A1848" s="1">
        <v>45108</v>
      </c>
      <c r="B1848">
        <v>2023</v>
      </c>
      <c r="C1848" t="s">
        <v>420</v>
      </c>
      <c r="D1848" t="s">
        <v>551</v>
      </c>
      <c r="E1848" t="s">
        <v>615</v>
      </c>
      <c r="F1848" t="s">
        <v>658</v>
      </c>
      <c r="G1848" t="s">
        <v>679</v>
      </c>
      <c r="H1848">
        <v>197000</v>
      </c>
      <c r="I1848">
        <v>-197000</v>
      </c>
      <c r="J1848">
        <v>3218999.5900000008</v>
      </c>
      <c r="M1848" t="s">
        <v>699</v>
      </c>
      <c r="N1848" s="1">
        <v>45108</v>
      </c>
    </row>
    <row r="1849" spans="1:14" x14ac:dyDescent="0.2">
      <c r="A1849" s="1">
        <v>45108</v>
      </c>
      <c r="B1849">
        <v>2023</v>
      </c>
      <c r="C1849" t="s">
        <v>422</v>
      </c>
      <c r="D1849" t="s">
        <v>579</v>
      </c>
      <c r="E1849" t="s">
        <v>632</v>
      </c>
      <c r="F1849" t="s">
        <v>661</v>
      </c>
      <c r="G1849" t="s">
        <v>679</v>
      </c>
      <c r="H1849">
        <v>170000</v>
      </c>
      <c r="I1849">
        <v>-170000</v>
      </c>
      <c r="J1849">
        <v>3218999.5900000008</v>
      </c>
      <c r="M1849" t="s">
        <v>699</v>
      </c>
      <c r="N1849" s="1">
        <v>45108</v>
      </c>
    </row>
    <row r="1850" spans="1:14" x14ac:dyDescent="0.2">
      <c r="A1850" s="1">
        <v>45108</v>
      </c>
      <c r="B1850">
        <v>2023</v>
      </c>
      <c r="C1850" t="s">
        <v>422</v>
      </c>
      <c r="D1850" t="s">
        <v>588</v>
      </c>
      <c r="E1850" t="s">
        <v>637</v>
      </c>
      <c r="F1850" t="s">
        <v>661</v>
      </c>
      <c r="G1850" t="s">
        <v>679</v>
      </c>
      <c r="H1850">
        <v>170000</v>
      </c>
      <c r="I1850">
        <v>-170000</v>
      </c>
      <c r="J1850">
        <v>3218999.5900000008</v>
      </c>
      <c r="M1850" t="s">
        <v>699</v>
      </c>
      <c r="N1850" s="1">
        <v>45108</v>
      </c>
    </row>
    <row r="1851" spans="1:14" x14ac:dyDescent="0.2">
      <c r="A1851" s="1">
        <v>45108</v>
      </c>
      <c r="B1851">
        <v>2023</v>
      </c>
      <c r="C1851" t="s">
        <v>421</v>
      </c>
      <c r="D1851" t="s">
        <v>594</v>
      </c>
      <c r="E1851" t="s">
        <v>642</v>
      </c>
      <c r="F1851" t="s">
        <v>658</v>
      </c>
      <c r="G1851" t="s">
        <v>679</v>
      </c>
      <c r="H1851">
        <v>147000</v>
      </c>
      <c r="I1851">
        <v>-147000</v>
      </c>
      <c r="J1851">
        <v>3365999.5900000008</v>
      </c>
      <c r="M1851" t="s">
        <v>699</v>
      </c>
      <c r="N1851" s="1">
        <v>45108</v>
      </c>
    </row>
    <row r="1852" spans="1:14" x14ac:dyDescent="0.2">
      <c r="A1852" s="1">
        <v>45108</v>
      </c>
      <c r="B1852">
        <v>2023</v>
      </c>
      <c r="C1852" t="s">
        <v>420</v>
      </c>
      <c r="D1852" t="s">
        <v>577</v>
      </c>
      <c r="E1852" t="s">
        <v>631</v>
      </c>
      <c r="F1852" t="s">
        <v>658</v>
      </c>
      <c r="G1852" t="s">
        <v>679</v>
      </c>
      <c r="H1852">
        <v>197000</v>
      </c>
      <c r="I1852">
        <v>-197000</v>
      </c>
      <c r="J1852">
        <v>3562999.5900000008</v>
      </c>
      <c r="M1852" t="s">
        <v>699</v>
      </c>
      <c r="N1852" s="1">
        <v>45108</v>
      </c>
    </row>
    <row r="1853" spans="1:14" x14ac:dyDescent="0.2">
      <c r="A1853" s="1">
        <v>45108</v>
      </c>
      <c r="B1853">
        <v>2023</v>
      </c>
      <c r="C1853" t="s">
        <v>418</v>
      </c>
      <c r="D1853" t="s">
        <v>564</v>
      </c>
      <c r="E1853" t="s">
        <v>596</v>
      </c>
      <c r="F1853" t="s">
        <v>658</v>
      </c>
      <c r="G1853" t="s">
        <v>679</v>
      </c>
      <c r="H1853">
        <v>125000</v>
      </c>
      <c r="I1853">
        <v>-125000</v>
      </c>
      <c r="J1853">
        <v>3687999.5900000008</v>
      </c>
      <c r="M1853" t="s">
        <v>699</v>
      </c>
      <c r="N1853" s="1">
        <v>45108</v>
      </c>
    </row>
    <row r="1854" spans="1:14" x14ac:dyDescent="0.2">
      <c r="A1854" s="1">
        <v>45108</v>
      </c>
      <c r="B1854">
        <v>2023</v>
      </c>
      <c r="C1854" t="s">
        <v>419</v>
      </c>
      <c r="D1854" t="s">
        <v>564</v>
      </c>
      <c r="E1854" t="s">
        <v>596</v>
      </c>
      <c r="F1854" t="s">
        <v>662</v>
      </c>
      <c r="G1854" t="s">
        <v>679</v>
      </c>
      <c r="H1854">
        <v>22000</v>
      </c>
      <c r="I1854">
        <v>-22000</v>
      </c>
      <c r="J1854">
        <v>3687999.5900000008</v>
      </c>
      <c r="M1854" t="s">
        <v>699</v>
      </c>
      <c r="N1854" s="1">
        <v>45108</v>
      </c>
    </row>
    <row r="1855" spans="1:14" x14ac:dyDescent="0.2">
      <c r="A1855" s="1">
        <v>45108</v>
      </c>
      <c r="B1855">
        <v>2023</v>
      </c>
      <c r="C1855" t="s">
        <v>420</v>
      </c>
      <c r="D1855" t="s">
        <v>569</v>
      </c>
      <c r="E1855" t="s">
        <v>596</v>
      </c>
      <c r="F1855" t="s">
        <v>658</v>
      </c>
      <c r="G1855" t="s">
        <v>679</v>
      </c>
      <c r="H1855">
        <v>197000</v>
      </c>
      <c r="I1855">
        <v>-197000</v>
      </c>
      <c r="J1855">
        <v>3884999.5900000008</v>
      </c>
      <c r="M1855" t="s">
        <v>699</v>
      </c>
      <c r="N1855" s="1">
        <v>45108</v>
      </c>
    </row>
    <row r="1856" spans="1:14" x14ac:dyDescent="0.2">
      <c r="A1856" s="1">
        <v>45108</v>
      </c>
      <c r="B1856">
        <v>2023</v>
      </c>
      <c r="C1856" t="s">
        <v>420</v>
      </c>
      <c r="D1856" t="s">
        <v>566</v>
      </c>
      <c r="E1856" t="s">
        <v>623</v>
      </c>
      <c r="F1856" t="s">
        <v>658</v>
      </c>
      <c r="G1856" t="s">
        <v>679</v>
      </c>
      <c r="H1856">
        <v>197000</v>
      </c>
      <c r="I1856">
        <v>-197000</v>
      </c>
      <c r="J1856">
        <v>4081999.5900000008</v>
      </c>
      <c r="M1856" t="s">
        <v>699</v>
      </c>
      <c r="N1856" s="1">
        <v>45108</v>
      </c>
    </row>
    <row r="1857" spans="1:14" x14ac:dyDescent="0.2">
      <c r="A1857" s="1">
        <v>45108</v>
      </c>
      <c r="B1857">
        <v>2023</v>
      </c>
      <c r="C1857" t="s">
        <v>420</v>
      </c>
      <c r="D1857" t="s">
        <v>567</v>
      </c>
      <c r="E1857" t="s">
        <v>620</v>
      </c>
      <c r="F1857" t="s">
        <v>658</v>
      </c>
      <c r="G1857" t="s">
        <v>679</v>
      </c>
      <c r="H1857">
        <v>197000</v>
      </c>
      <c r="I1857">
        <v>-197000</v>
      </c>
      <c r="J1857">
        <v>4278999.5900000008</v>
      </c>
      <c r="M1857" t="s">
        <v>699</v>
      </c>
      <c r="N1857" s="1">
        <v>45108</v>
      </c>
    </row>
    <row r="1858" spans="1:14" x14ac:dyDescent="0.2">
      <c r="A1858" s="1">
        <v>45108</v>
      </c>
      <c r="B1858">
        <v>2023</v>
      </c>
      <c r="C1858" t="s">
        <v>421</v>
      </c>
      <c r="D1858" t="s">
        <v>568</v>
      </c>
      <c r="E1858" t="s">
        <v>624</v>
      </c>
      <c r="F1858" t="s">
        <v>658</v>
      </c>
      <c r="G1858" t="s">
        <v>679</v>
      </c>
      <c r="H1858">
        <v>147000</v>
      </c>
      <c r="I1858">
        <v>-147000</v>
      </c>
      <c r="J1858">
        <v>4425999.5900000008</v>
      </c>
      <c r="M1858" t="s">
        <v>699</v>
      </c>
      <c r="N1858" s="1">
        <v>45108</v>
      </c>
    </row>
    <row r="1859" spans="1:14" x14ac:dyDescent="0.2">
      <c r="A1859" s="1">
        <v>45138</v>
      </c>
      <c r="B1859">
        <v>2023</v>
      </c>
      <c r="C1859" t="s">
        <v>307</v>
      </c>
      <c r="D1859" t="s">
        <v>570</v>
      </c>
      <c r="E1859" t="s">
        <v>570</v>
      </c>
      <c r="F1859" t="s">
        <v>658</v>
      </c>
      <c r="G1859" t="s">
        <v>683</v>
      </c>
      <c r="H1859">
        <v>-1000000</v>
      </c>
      <c r="I1859">
        <v>1000000</v>
      </c>
      <c r="J1859">
        <v>3425999.5900000008</v>
      </c>
      <c r="M1859" t="s">
        <v>699</v>
      </c>
      <c r="N1859" s="1">
        <v>45138</v>
      </c>
    </row>
    <row r="1860" spans="1:14" x14ac:dyDescent="0.2">
      <c r="A1860" s="1">
        <v>45138</v>
      </c>
      <c r="B1860">
        <v>2023</v>
      </c>
      <c r="C1860" t="s">
        <v>307</v>
      </c>
      <c r="D1860" t="s">
        <v>578</v>
      </c>
      <c r="E1860" t="s">
        <v>578</v>
      </c>
      <c r="F1860" t="s">
        <v>658</v>
      </c>
      <c r="G1860" t="s">
        <v>683</v>
      </c>
      <c r="H1860">
        <v>-1100000</v>
      </c>
      <c r="I1860">
        <v>1100000</v>
      </c>
      <c r="J1860">
        <v>2325999.5900000008</v>
      </c>
      <c r="M1860" t="s">
        <v>699</v>
      </c>
      <c r="N1860" s="1">
        <v>45138</v>
      </c>
    </row>
    <row r="1861" spans="1:14" x14ac:dyDescent="0.2">
      <c r="A1861" s="1">
        <v>45138</v>
      </c>
      <c r="B1861">
        <v>2023</v>
      </c>
      <c r="C1861" t="s">
        <v>307</v>
      </c>
      <c r="D1861" t="s">
        <v>589</v>
      </c>
      <c r="E1861" t="s">
        <v>589</v>
      </c>
      <c r="F1861" t="s">
        <v>658</v>
      </c>
      <c r="G1861" t="s">
        <v>683</v>
      </c>
      <c r="H1861">
        <v>-900000</v>
      </c>
      <c r="I1861">
        <v>900000</v>
      </c>
      <c r="J1861">
        <v>1425999.590000001</v>
      </c>
      <c r="M1861" t="s">
        <v>699</v>
      </c>
      <c r="N1861" s="1">
        <v>45138</v>
      </c>
    </row>
    <row r="1862" spans="1:14" x14ac:dyDescent="0.2">
      <c r="A1862" s="1">
        <v>45138</v>
      </c>
      <c r="B1862">
        <v>2023</v>
      </c>
      <c r="C1862" t="s">
        <v>307</v>
      </c>
      <c r="E1862" t="s">
        <v>611</v>
      </c>
      <c r="F1862" t="s">
        <v>658</v>
      </c>
      <c r="G1862" t="s">
        <v>683</v>
      </c>
      <c r="H1862">
        <v>-100000</v>
      </c>
      <c r="I1862">
        <v>100000</v>
      </c>
      <c r="J1862">
        <v>1325999.590000001</v>
      </c>
      <c r="M1862" t="s">
        <v>699</v>
      </c>
      <c r="N1862" s="1">
        <v>45138</v>
      </c>
    </row>
    <row r="1863" spans="1:14" x14ac:dyDescent="0.2">
      <c r="A1863" s="1">
        <v>45139</v>
      </c>
      <c r="B1863">
        <v>2023</v>
      </c>
      <c r="C1863" t="s">
        <v>423</v>
      </c>
      <c r="D1863" t="s">
        <v>549</v>
      </c>
      <c r="E1863" t="s">
        <v>613</v>
      </c>
      <c r="F1863" t="s">
        <v>662</v>
      </c>
      <c r="G1863" t="s">
        <v>679</v>
      </c>
      <c r="H1863">
        <v>160000</v>
      </c>
      <c r="I1863">
        <v>-160000</v>
      </c>
      <c r="J1863">
        <v>1325999.590000001</v>
      </c>
      <c r="M1863" t="s">
        <v>699</v>
      </c>
      <c r="N1863" s="1">
        <v>45139</v>
      </c>
    </row>
    <row r="1864" spans="1:14" x14ac:dyDescent="0.2">
      <c r="A1864" s="1">
        <v>45139</v>
      </c>
      <c r="B1864">
        <v>2023</v>
      </c>
      <c r="C1864" t="s">
        <v>423</v>
      </c>
      <c r="D1864" t="s">
        <v>550</v>
      </c>
      <c r="E1864" t="s">
        <v>614</v>
      </c>
      <c r="F1864" t="s">
        <v>662</v>
      </c>
      <c r="G1864" t="s">
        <v>679</v>
      </c>
      <c r="H1864">
        <v>160000</v>
      </c>
      <c r="I1864">
        <v>-160000</v>
      </c>
      <c r="J1864">
        <v>1325999.590000001</v>
      </c>
      <c r="M1864" t="s">
        <v>699</v>
      </c>
      <c r="N1864" s="1">
        <v>45139</v>
      </c>
    </row>
    <row r="1865" spans="1:14" x14ac:dyDescent="0.2">
      <c r="A1865" s="1">
        <v>45139</v>
      </c>
      <c r="B1865">
        <v>2023</v>
      </c>
      <c r="C1865" t="s">
        <v>423</v>
      </c>
      <c r="D1865" t="s">
        <v>562</v>
      </c>
      <c r="E1865" t="s">
        <v>614</v>
      </c>
      <c r="F1865" t="s">
        <v>662</v>
      </c>
      <c r="G1865" t="s">
        <v>679</v>
      </c>
      <c r="H1865">
        <v>160000</v>
      </c>
      <c r="I1865">
        <v>-160000</v>
      </c>
      <c r="J1865">
        <v>1325999.590000001</v>
      </c>
      <c r="M1865" t="s">
        <v>699</v>
      </c>
      <c r="N1865" s="1">
        <v>45139</v>
      </c>
    </row>
    <row r="1866" spans="1:14" x14ac:dyDescent="0.2">
      <c r="A1866" s="1">
        <v>45139</v>
      </c>
      <c r="B1866">
        <v>2023</v>
      </c>
      <c r="C1866" t="s">
        <v>423</v>
      </c>
      <c r="D1866" t="s">
        <v>575</v>
      </c>
      <c r="E1866" t="s">
        <v>616</v>
      </c>
      <c r="F1866" t="s">
        <v>662</v>
      </c>
      <c r="G1866" t="s">
        <v>679</v>
      </c>
      <c r="H1866">
        <v>160000</v>
      </c>
      <c r="I1866">
        <v>-160000</v>
      </c>
      <c r="J1866">
        <v>1325999.590000001</v>
      </c>
      <c r="M1866" t="s">
        <v>699</v>
      </c>
      <c r="N1866" s="1">
        <v>45139</v>
      </c>
    </row>
    <row r="1867" spans="1:14" x14ac:dyDescent="0.2">
      <c r="A1867" s="1">
        <v>45139</v>
      </c>
      <c r="B1867">
        <v>2023</v>
      </c>
      <c r="C1867" t="s">
        <v>423</v>
      </c>
      <c r="D1867" t="s">
        <v>552</v>
      </c>
      <c r="E1867" t="s">
        <v>616</v>
      </c>
      <c r="F1867" t="s">
        <v>662</v>
      </c>
      <c r="G1867" t="s">
        <v>679</v>
      </c>
      <c r="H1867">
        <v>160000</v>
      </c>
      <c r="I1867">
        <v>-160000</v>
      </c>
      <c r="J1867">
        <v>1325999.590000001</v>
      </c>
      <c r="M1867" t="s">
        <v>699</v>
      </c>
      <c r="N1867" s="1">
        <v>45139</v>
      </c>
    </row>
    <row r="1868" spans="1:14" x14ac:dyDescent="0.2">
      <c r="A1868" s="1">
        <v>45139</v>
      </c>
      <c r="B1868">
        <v>2023</v>
      </c>
      <c r="C1868" t="s">
        <v>423</v>
      </c>
      <c r="D1868" t="s">
        <v>555</v>
      </c>
      <c r="E1868" t="s">
        <v>616</v>
      </c>
      <c r="F1868" t="s">
        <v>662</v>
      </c>
      <c r="G1868" t="s">
        <v>679</v>
      </c>
      <c r="H1868">
        <v>160000</v>
      </c>
      <c r="I1868">
        <v>-160000</v>
      </c>
      <c r="J1868">
        <v>1325999.590000001</v>
      </c>
      <c r="M1868" t="s">
        <v>699</v>
      </c>
      <c r="N1868" s="1">
        <v>45139</v>
      </c>
    </row>
    <row r="1869" spans="1:14" x14ac:dyDescent="0.2">
      <c r="A1869" s="1">
        <v>45139</v>
      </c>
      <c r="B1869">
        <v>2023</v>
      </c>
      <c r="C1869" t="s">
        <v>424</v>
      </c>
      <c r="D1869" t="s">
        <v>581</v>
      </c>
      <c r="E1869" t="s">
        <v>630</v>
      </c>
      <c r="F1869" t="s">
        <v>658</v>
      </c>
      <c r="G1869" t="s">
        <v>679</v>
      </c>
      <c r="H1869">
        <v>125000</v>
      </c>
      <c r="I1869">
        <v>-125000</v>
      </c>
      <c r="J1869">
        <v>1450999.590000001</v>
      </c>
      <c r="M1869" t="s">
        <v>699</v>
      </c>
      <c r="N1869" s="1">
        <v>45139</v>
      </c>
    </row>
    <row r="1870" spans="1:14" x14ac:dyDescent="0.2">
      <c r="A1870" s="1">
        <v>45139</v>
      </c>
      <c r="B1870">
        <v>2023</v>
      </c>
      <c r="C1870" t="s">
        <v>425</v>
      </c>
      <c r="D1870" t="s">
        <v>581</v>
      </c>
      <c r="E1870" t="s">
        <v>630</v>
      </c>
      <c r="F1870" t="s">
        <v>662</v>
      </c>
      <c r="G1870" t="s">
        <v>679</v>
      </c>
      <c r="H1870">
        <v>22000</v>
      </c>
      <c r="I1870">
        <v>-22000</v>
      </c>
      <c r="J1870">
        <v>1450999.590000001</v>
      </c>
      <c r="M1870" t="s">
        <v>699</v>
      </c>
      <c r="N1870" s="1">
        <v>45139</v>
      </c>
    </row>
    <row r="1871" spans="1:14" x14ac:dyDescent="0.2">
      <c r="A1871" s="1">
        <v>45139</v>
      </c>
      <c r="B1871">
        <v>2023</v>
      </c>
      <c r="C1871" t="s">
        <v>426</v>
      </c>
      <c r="D1871" t="s">
        <v>576</v>
      </c>
      <c r="E1871" t="s">
        <v>630</v>
      </c>
      <c r="F1871" t="s">
        <v>658</v>
      </c>
      <c r="G1871" t="s">
        <v>679</v>
      </c>
      <c r="H1871">
        <v>197000</v>
      </c>
      <c r="I1871">
        <v>-197000</v>
      </c>
      <c r="J1871">
        <v>1647999.590000001</v>
      </c>
      <c r="M1871" t="s">
        <v>699</v>
      </c>
      <c r="N1871" s="1">
        <v>45139</v>
      </c>
    </row>
    <row r="1872" spans="1:14" x14ac:dyDescent="0.2">
      <c r="A1872" s="1">
        <v>45139</v>
      </c>
      <c r="B1872">
        <v>2023</v>
      </c>
      <c r="C1872" t="s">
        <v>427</v>
      </c>
      <c r="D1872" t="s">
        <v>593</v>
      </c>
      <c r="E1872" t="s">
        <v>641</v>
      </c>
      <c r="F1872" t="s">
        <v>658</v>
      </c>
      <c r="G1872" t="s">
        <v>679</v>
      </c>
      <c r="H1872">
        <v>147000</v>
      </c>
      <c r="I1872">
        <v>-147000</v>
      </c>
      <c r="J1872">
        <v>1794999.590000001</v>
      </c>
      <c r="M1872" t="s">
        <v>699</v>
      </c>
      <c r="N1872" s="1">
        <v>45139</v>
      </c>
    </row>
    <row r="1873" spans="1:14" x14ac:dyDescent="0.2">
      <c r="A1873" s="1">
        <v>45139</v>
      </c>
      <c r="B1873">
        <v>2023</v>
      </c>
      <c r="C1873" t="s">
        <v>424</v>
      </c>
      <c r="D1873" t="s">
        <v>586</v>
      </c>
      <c r="E1873" t="s">
        <v>628</v>
      </c>
      <c r="F1873" t="s">
        <v>658</v>
      </c>
      <c r="G1873" t="s">
        <v>679</v>
      </c>
      <c r="H1873">
        <v>125000</v>
      </c>
      <c r="I1873">
        <v>-125000</v>
      </c>
      <c r="J1873">
        <v>1919999.590000001</v>
      </c>
      <c r="M1873" t="s">
        <v>699</v>
      </c>
      <c r="N1873" s="1">
        <v>45139</v>
      </c>
    </row>
    <row r="1874" spans="1:14" x14ac:dyDescent="0.2">
      <c r="A1874" s="1">
        <v>45139</v>
      </c>
      <c r="B1874">
        <v>2023</v>
      </c>
      <c r="C1874" t="s">
        <v>425</v>
      </c>
      <c r="D1874" t="s">
        <v>586</v>
      </c>
      <c r="E1874" t="s">
        <v>628</v>
      </c>
      <c r="F1874" t="s">
        <v>662</v>
      </c>
      <c r="G1874" t="s">
        <v>679</v>
      </c>
      <c r="H1874">
        <v>22000</v>
      </c>
      <c r="I1874">
        <v>-22000</v>
      </c>
      <c r="J1874">
        <v>1919999.590000001</v>
      </c>
      <c r="M1874" t="s">
        <v>699</v>
      </c>
      <c r="N1874" s="1">
        <v>45139</v>
      </c>
    </row>
    <row r="1875" spans="1:14" x14ac:dyDescent="0.2">
      <c r="A1875" s="1">
        <v>45139</v>
      </c>
      <c r="B1875">
        <v>2023</v>
      </c>
      <c r="C1875" t="s">
        <v>426</v>
      </c>
      <c r="D1875" t="s">
        <v>573</v>
      </c>
      <c r="E1875" t="s">
        <v>628</v>
      </c>
      <c r="F1875" t="s">
        <v>658</v>
      </c>
      <c r="G1875" t="s">
        <v>679</v>
      </c>
      <c r="H1875">
        <v>197000</v>
      </c>
      <c r="I1875">
        <v>-197000</v>
      </c>
      <c r="J1875">
        <v>2116999.5900000008</v>
      </c>
      <c r="M1875" t="s">
        <v>699</v>
      </c>
      <c r="N1875" s="1">
        <v>45139</v>
      </c>
    </row>
    <row r="1876" spans="1:14" x14ac:dyDescent="0.2">
      <c r="A1876" s="1">
        <v>45139</v>
      </c>
      <c r="B1876">
        <v>2023</v>
      </c>
      <c r="C1876" t="s">
        <v>424</v>
      </c>
      <c r="D1876" t="s">
        <v>559</v>
      </c>
      <c r="E1876" t="s">
        <v>615</v>
      </c>
      <c r="F1876" t="s">
        <v>658</v>
      </c>
      <c r="G1876" t="s">
        <v>679</v>
      </c>
      <c r="H1876">
        <v>125000</v>
      </c>
      <c r="I1876">
        <v>-125000</v>
      </c>
      <c r="J1876">
        <v>2241999.5900000008</v>
      </c>
      <c r="M1876" t="s">
        <v>699</v>
      </c>
      <c r="N1876" s="1">
        <v>45139</v>
      </c>
    </row>
    <row r="1877" spans="1:14" x14ac:dyDescent="0.2">
      <c r="A1877" s="1">
        <v>45139</v>
      </c>
      <c r="B1877">
        <v>2023</v>
      </c>
      <c r="C1877" t="s">
        <v>425</v>
      </c>
      <c r="D1877" t="s">
        <v>559</v>
      </c>
      <c r="E1877" t="s">
        <v>615</v>
      </c>
      <c r="F1877" t="s">
        <v>662</v>
      </c>
      <c r="G1877" t="s">
        <v>679</v>
      </c>
      <c r="H1877">
        <v>22000</v>
      </c>
      <c r="I1877">
        <v>-22000</v>
      </c>
      <c r="J1877">
        <v>2241999.5900000008</v>
      </c>
      <c r="M1877" t="s">
        <v>699</v>
      </c>
      <c r="N1877" s="1">
        <v>45139</v>
      </c>
    </row>
    <row r="1878" spans="1:14" x14ac:dyDescent="0.2">
      <c r="A1878" s="1">
        <v>45139</v>
      </c>
      <c r="B1878">
        <v>2023</v>
      </c>
      <c r="C1878" t="s">
        <v>426</v>
      </c>
      <c r="D1878" t="s">
        <v>551</v>
      </c>
      <c r="E1878" t="s">
        <v>615</v>
      </c>
      <c r="F1878" t="s">
        <v>658</v>
      </c>
      <c r="G1878" t="s">
        <v>679</v>
      </c>
      <c r="H1878">
        <v>197000</v>
      </c>
      <c r="I1878">
        <v>-197000</v>
      </c>
      <c r="J1878">
        <v>2438999.5900000008</v>
      </c>
      <c r="M1878" t="s">
        <v>699</v>
      </c>
      <c r="N1878" s="1">
        <v>45139</v>
      </c>
    </row>
    <row r="1879" spans="1:14" x14ac:dyDescent="0.2">
      <c r="A1879" s="1">
        <v>45139</v>
      </c>
      <c r="B1879">
        <v>2023</v>
      </c>
      <c r="C1879" t="s">
        <v>428</v>
      </c>
      <c r="D1879" t="s">
        <v>579</v>
      </c>
      <c r="E1879" t="s">
        <v>632</v>
      </c>
      <c r="F1879" t="s">
        <v>661</v>
      </c>
      <c r="G1879" t="s">
        <v>679</v>
      </c>
      <c r="H1879">
        <v>170000</v>
      </c>
      <c r="I1879">
        <v>-170000</v>
      </c>
      <c r="J1879">
        <v>2438999.5900000008</v>
      </c>
      <c r="M1879" t="s">
        <v>699</v>
      </c>
      <c r="N1879" s="1">
        <v>45139</v>
      </c>
    </row>
    <row r="1880" spans="1:14" x14ac:dyDescent="0.2">
      <c r="A1880" s="1">
        <v>45139</v>
      </c>
      <c r="B1880">
        <v>2023</v>
      </c>
      <c r="C1880" t="s">
        <v>428</v>
      </c>
      <c r="D1880" t="s">
        <v>588</v>
      </c>
      <c r="E1880" t="s">
        <v>637</v>
      </c>
      <c r="F1880" t="s">
        <v>661</v>
      </c>
      <c r="G1880" t="s">
        <v>679</v>
      </c>
      <c r="H1880">
        <v>170000</v>
      </c>
      <c r="I1880">
        <v>-170000</v>
      </c>
      <c r="J1880">
        <v>2438999.5900000008</v>
      </c>
      <c r="M1880" t="s">
        <v>699</v>
      </c>
      <c r="N1880" s="1">
        <v>45139</v>
      </c>
    </row>
    <row r="1881" spans="1:14" x14ac:dyDescent="0.2">
      <c r="A1881" s="1">
        <v>45139</v>
      </c>
      <c r="B1881">
        <v>2023</v>
      </c>
      <c r="C1881" t="s">
        <v>427</v>
      </c>
      <c r="D1881" t="s">
        <v>594</v>
      </c>
      <c r="E1881" t="s">
        <v>642</v>
      </c>
      <c r="F1881" t="s">
        <v>658</v>
      </c>
      <c r="G1881" t="s">
        <v>679</v>
      </c>
      <c r="H1881">
        <v>147000</v>
      </c>
      <c r="I1881">
        <v>-147000</v>
      </c>
      <c r="J1881">
        <v>2585999.5900000008</v>
      </c>
      <c r="M1881" t="s">
        <v>699</v>
      </c>
      <c r="N1881" s="1">
        <v>45139</v>
      </c>
    </row>
    <row r="1882" spans="1:14" x14ac:dyDescent="0.2">
      <c r="A1882" s="1">
        <v>45139</v>
      </c>
      <c r="B1882">
        <v>2023</v>
      </c>
      <c r="C1882" t="s">
        <v>426</v>
      </c>
      <c r="D1882" t="s">
        <v>577</v>
      </c>
      <c r="E1882" t="s">
        <v>631</v>
      </c>
      <c r="F1882" t="s">
        <v>658</v>
      </c>
      <c r="G1882" t="s">
        <v>679</v>
      </c>
      <c r="H1882">
        <v>197000</v>
      </c>
      <c r="I1882">
        <v>-197000</v>
      </c>
      <c r="J1882">
        <v>2782999.5900000008</v>
      </c>
      <c r="M1882" t="s">
        <v>699</v>
      </c>
      <c r="N1882" s="1">
        <v>45139</v>
      </c>
    </row>
    <row r="1883" spans="1:14" x14ac:dyDescent="0.2">
      <c r="A1883" s="1">
        <v>45139</v>
      </c>
      <c r="B1883">
        <v>2023</v>
      </c>
      <c r="C1883" t="s">
        <v>424</v>
      </c>
      <c r="D1883" t="s">
        <v>564</v>
      </c>
      <c r="E1883" t="s">
        <v>596</v>
      </c>
      <c r="F1883" t="s">
        <v>658</v>
      </c>
      <c r="G1883" t="s">
        <v>679</v>
      </c>
      <c r="H1883">
        <v>125000</v>
      </c>
      <c r="I1883">
        <v>-125000</v>
      </c>
      <c r="J1883">
        <v>2907999.5900000008</v>
      </c>
      <c r="M1883" t="s">
        <v>699</v>
      </c>
      <c r="N1883" s="1">
        <v>45139</v>
      </c>
    </row>
    <row r="1884" spans="1:14" x14ac:dyDescent="0.2">
      <c r="A1884" s="1">
        <v>45139</v>
      </c>
      <c r="B1884">
        <v>2023</v>
      </c>
      <c r="C1884" t="s">
        <v>425</v>
      </c>
      <c r="D1884" t="s">
        <v>564</v>
      </c>
      <c r="E1884" t="s">
        <v>596</v>
      </c>
      <c r="F1884" t="s">
        <v>662</v>
      </c>
      <c r="G1884" t="s">
        <v>679</v>
      </c>
      <c r="H1884">
        <v>22000</v>
      </c>
      <c r="I1884">
        <v>-22000</v>
      </c>
      <c r="J1884">
        <v>2907999.5900000008</v>
      </c>
      <c r="M1884" t="s">
        <v>699</v>
      </c>
      <c r="N1884" s="1">
        <v>45139</v>
      </c>
    </row>
    <row r="1885" spans="1:14" x14ac:dyDescent="0.2">
      <c r="A1885" s="1">
        <v>45139</v>
      </c>
      <c r="B1885">
        <v>2023</v>
      </c>
      <c r="C1885" t="s">
        <v>426</v>
      </c>
      <c r="D1885" t="s">
        <v>569</v>
      </c>
      <c r="E1885" t="s">
        <v>596</v>
      </c>
      <c r="F1885" t="s">
        <v>658</v>
      </c>
      <c r="G1885" t="s">
        <v>679</v>
      </c>
      <c r="H1885">
        <v>197000</v>
      </c>
      <c r="I1885">
        <v>-197000</v>
      </c>
      <c r="J1885">
        <v>3104999.5900000008</v>
      </c>
      <c r="M1885" t="s">
        <v>699</v>
      </c>
      <c r="N1885" s="1">
        <v>45139</v>
      </c>
    </row>
    <row r="1886" spans="1:14" x14ac:dyDescent="0.2">
      <c r="A1886" s="1">
        <v>45139</v>
      </c>
      <c r="B1886">
        <v>2023</v>
      </c>
      <c r="C1886" t="s">
        <v>426</v>
      </c>
      <c r="D1886" t="s">
        <v>567</v>
      </c>
      <c r="E1886" t="s">
        <v>620</v>
      </c>
      <c r="F1886" t="s">
        <v>658</v>
      </c>
      <c r="G1886" t="s">
        <v>679</v>
      </c>
      <c r="H1886">
        <v>197000</v>
      </c>
      <c r="I1886">
        <v>-197000</v>
      </c>
      <c r="J1886">
        <v>3301999.5900000008</v>
      </c>
      <c r="M1886" t="s">
        <v>699</v>
      </c>
      <c r="N1886" s="1">
        <v>45139</v>
      </c>
    </row>
    <row r="1887" spans="1:14" x14ac:dyDescent="0.2">
      <c r="A1887" s="1">
        <v>45139</v>
      </c>
      <c r="B1887">
        <v>2023</v>
      </c>
      <c r="C1887" t="s">
        <v>427</v>
      </c>
      <c r="D1887" t="s">
        <v>568</v>
      </c>
      <c r="E1887" t="s">
        <v>624</v>
      </c>
      <c r="F1887" t="s">
        <v>658</v>
      </c>
      <c r="G1887" t="s">
        <v>679</v>
      </c>
      <c r="H1887">
        <v>147000</v>
      </c>
      <c r="I1887">
        <v>-147000</v>
      </c>
      <c r="J1887">
        <v>3448999.5900000008</v>
      </c>
      <c r="M1887" t="s">
        <v>699</v>
      </c>
      <c r="N1887" s="1">
        <v>45139</v>
      </c>
    </row>
    <row r="1888" spans="1:14" x14ac:dyDescent="0.2">
      <c r="A1888" s="1">
        <v>45169</v>
      </c>
      <c r="B1888">
        <v>2023</v>
      </c>
      <c r="C1888" t="s">
        <v>314</v>
      </c>
      <c r="D1888" t="s">
        <v>578</v>
      </c>
      <c r="E1888" t="s">
        <v>578</v>
      </c>
      <c r="F1888" t="s">
        <v>658</v>
      </c>
      <c r="G1888" t="s">
        <v>683</v>
      </c>
      <c r="H1888">
        <v>-1100000</v>
      </c>
      <c r="I1888">
        <v>1100000</v>
      </c>
      <c r="J1888">
        <v>2348999.5900000008</v>
      </c>
      <c r="M1888" t="s">
        <v>699</v>
      </c>
      <c r="N1888" s="1">
        <v>45169</v>
      </c>
    </row>
    <row r="1889" spans="1:14" x14ac:dyDescent="0.2">
      <c r="A1889" s="1">
        <v>45169</v>
      </c>
      <c r="B1889">
        <v>2023</v>
      </c>
      <c r="C1889" t="s">
        <v>314</v>
      </c>
      <c r="D1889" t="s">
        <v>589</v>
      </c>
      <c r="E1889" t="s">
        <v>589</v>
      </c>
      <c r="F1889" t="s">
        <v>658</v>
      </c>
      <c r="G1889" t="s">
        <v>683</v>
      </c>
      <c r="H1889">
        <v>-900000</v>
      </c>
      <c r="I1889">
        <v>900000</v>
      </c>
      <c r="J1889">
        <v>1448999.590000001</v>
      </c>
      <c r="M1889" t="s">
        <v>699</v>
      </c>
      <c r="N1889" s="1">
        <v>45169</v>
      </c>
    </row>
    <row r="1890" spans="1:14" x14ac:dyDescent="0.2">
      <c r="A1890" s="1">
        <v>45169</v>
      </c>
      <c r="B1890">
        <v>2023</v>
      </c>
      <c r="C1890" t="s">
        <v>314</v>
      </c>
      <c r="E1890" t="s">
        <v>611</v>
      </c>
      <c r="F1890" t="s">
        <v>658</v>
      </c>
      <c r="G1890" t="s">
        <v>683</v>
      </c>
      <c r="H1890">
        <v>-100000</v>
      </c>
      <c r="I1890">
        <v>100000</v>
      </c>
      <c r="J1890">
        <v>1348999.590000001</v>
      </c>
      <c r="M1890" t="s">
        <v>699</v>
      </c>
      <c r="N1890" s="1">
        <v>45169</v>
      </c>
    </row>
    <row r="1891" spans="1:14" x14ac:dyDescent="0.2">
      <c r="A1891" s="1">
        <v>45170</v>
      </c>
      <c r="B1891">
        <v>2023</v>
      </c>
      <c r="C1891" t="s">
        <v>429</v>
      </c>
      <c r="D1891" t="s">
        <v>549</v>
      </c>
      <c r="E1891" t="s">
        <v>613</v>
      </c>
      <c r="F1891" t="s">
        <v>662</v>
      </c>
      <c r="G1891" t="s">
        <v>679</v>
      </c>
      <c r="H1891">
        <v>160000</v>
      </c>
      <c r="I1891">
        <v>-160000</v>
      </c>
      <c r="J1891">
        <v>1348999.590000001</v>
      </c>
      <c r="M1891" t="s">
        <v>699</v>
      </c>
      <c r="N1891" s="1">
        <v>45170</v>
      </c>
    </row>
    <row r="1892" spans="1:14" x14ac:dyDescent="0.2">
      <c r="A1892" s="1">
        <v>45170</v>
      </c>
      <c r="B1892">
        <v>2023</v>
      </c>
      <c r="C1892" t="s">
        <v>429</v>
      </c>
      <c r="D1892" t="s">
        <v>550</v>
      </c>
      <c r="E1892" t="s">
        <v>614</v>
      </c>
      <c r="F1892" t="s">
        <v>662</v>
      </c>
      <c r="G1892" t="s">
        <v>679</v>
      </c>
      <c r="H1892">
        <v>160000</v>
      </c>
      <c r="I1892">
        <v>-160000</v>
      </c>
      <c r="J1892">
        <v>1348999.590000001</v>
      </c>
      <c r="M1892" t="s">
        <v>699</v>
      </c>
      <c r="N1892" s="1">
        <v>45170</v>
      </c>
    </row>
    <row r="1893" spans="1:14" x14ac:dyDescent="0.2">
      <c r="A1893" s="1">
        <v>45170</v>
      </c>
      <c r="B1893">
        <v>2023</v>
      </c>
      <c r="C1893" t="s">
        <v>429</v>
      </c>
      <c r="D1893" t="s">
        <v>562</v>
      </c>
      <c r="E1893" t="s">
        <v>614</v>
      </c>
      <c r="F1893" t="s">
        <v>662</v>
      </c>
      <c r="G1893" t="s">
        <v>679</v>
      </c>
      <c r="H1893">
        <v>160000</v>
      </c>
      <c r="I1893">
        <v>-160000</v>
      </c>
      <c r="J1893">
        <v>1348999.590000001</v>
      </c>
      <c r="M1893" t="s">
        <v>699</v>
      </c>
      <c r="N1893" s="1">
        <v>45170</v>
      </c>
    </row>
    <row r="1894" spans="1:14" x14ac:dyDescent="0.2">
      <c r="A1894" s="1">
        <v>45170</v>
      </c>
      <c r="B1894">
        <v>2023</v>
      </c>
      <c r="C1894" t="s">
        <v>429</v>
      </c>
      <c r="D1894" t="s">
        <v>575</v>
      </c>
      <c r="E1894" t="s">
        <v>616</v>
      </c>
      <c r="F1894" t="s">
        <v>662</v>
      </c>
      <c r="G1894" t="s">
        <v>679</v>
      </c>
      <c r="H1894">
        <v>160000</v>
      </c>
      <c r="I1894">
        <v>-160000</v>
      </c>
      <c r="J1894">
        <v>1348999.590000001</v>
      </c>
      <c r="M1894" t="s">
        <v>699</v>
      </c>
      <c r="N1894" s="1">
        <v>45170</v>
      </c>
    </row>
    <row r="1895" spans="1:14" x14ac:dyDescent="0.2">
      <c r="A1895" s="1">
        <v>45170</v>
      </c>
      <c r="B1895">
        <v>2023</v>
      </c>
      <c r="C1895" t="s">
        <v>429</v>
      </c>
      <c r="D1895" t="s">
        <v>552</v>
      </c>
      <c r="E1895" t="s">
        <v>616</v>
      </c>
      <c r="F1895" t="s">
        <v>662</v>
      </c>
      <c r="G1895" t="s">
        <v>679</v>
      </c>
      <c r="H1895">
        <v>160000</v>
      </c>
      <c r="I1895">
        <v>-160000</v>
      </c>
      <c r="J1895">
        <v>1348999.590000001</v>
      </c>
      <c r="M1895" t="s">
        <v>699</v>
      </c>
      <c r="N1895" s="1">
        <v>45170</v>
      </c>
    </row>
    <row r="1896" spans="1:14" x14ac:dyDescent="0.2">
      <c r="A1896" s="1">
        <v>45170</v>
      </c>
      <c r="B1896">
        <v>2023</v>
      </c>
      <c r="C1896" t="s">
        <v>429</v>
      </c>
      <c r="D1896" t="s">
        <v>555</v>
      </c>
      <c r="E1896" t="s">
        <v>616</v>
      </c>
      <c r="F1896" t="s">
        <v>662</v>
      </c>
      <c r="G1896" t="s">
        <v>679</v>
      </c>
      <c r="H1896">
        <v>160000</v>
      </c>
      <c r="I1896">
        <v>-160000</v>
      </c>
      <c r="J1896">
        <v>1348999.590000001</v>
      </c>
      <c r="M1896" t="s">
        <v>699</v>
      </c>
      <c r="N1896" s="1">
        <v>45170</v>
      </c>
    </row>
    <row r="1897" spans="1:14" x14ac:dyDescent="0.2">
      <c r="A1897" s="1">
        <v>45170</v>
      </c>
      <c r="B1897">
        <v>2023</v>
      </c>
      <c r="C1897" t="s">
        <v>430</v>
      </c>
      <c r="D1897" t="s">
        <v>581</v>
      </c>
      <c r="E1897" t="s">
        <v>630</v>
      </c>
      <c r="F1897" t="s">
        <v>658</v>
      </c>
      <c r="G1897" t="s">
        <v>679</v>
      </c>
      <c r="H1897">
        <v>125000</v>
      </c>
      <c r="I1897">
        <v>-125000</v>
      </c>
      <c r="J1897">
        <v>1473999.590000001</v>
      </c>
      <c r="M1897" t="s">
        <v>699</v>
      </c>
      <c r="N1897" s="1">
        <v>45170</v>
      </c>
    </row>
    <row r="1898" spans="1:14" x14ac:dyDescent="0.2">
      <c r="A1898" s="1">
        <v>45170</v>
      </c>
      <c r="B1898">
        <v>2023</v>
      </c>
      <c r="C1898" t="s">
        <v>431</v>
      </c>
      <c r="D1898" t="s">
        <v>581</v>
      </c>
      <c r="E1898" t="s">
        <v>630</v>
      </c>
      <c r="F1898" t="s">
        <v>662</v>
      </c>
      <c r="G1898" t="s">
        <v>679</v>
      </c>
      <c r="H1898">
        <v>22000</v>
      </c>
      <c r="I1898">
        <v>-22000</v>
      </c>
      <c r="J1898">
        <v>1473999.590000001</v>
      </c>
      <c r="M1898" t="s">
        <v>699</v>
      </c>
      <c r="N1898" s="1">
        <v>45170</v>
      </c>
    </row>
    <row r="1899" spans="1:14" x14ac:dyDescent="0.2">
      <c r="A1899" s="1">
        <v>45170</v>
      </c>
      <c r="B1899">
        <v>2023</v>
      </c>
      <c r="C1899" t="s">
        <v>432</v>
      </c>
      <c r="D1899" t="s">
        <v>576</v>
      </c>
      <c r="E1899" t="s">
        <v>630</v>
      </c>
      <c r="F1899" t="s">
        <v>658</v>
      </c>
      <c r="G1899" t="s">
        <v>679</v>
      </c>
      <c r="H1899">
        <v>197000</v>
      </c>
      <c r="I1899">
        <v>-197000</v>
      </c>
      <c r="J1899">
        <v>1670999.590000001</v>
      </c>
      <c r="M1899" t="s">
        <v>699</v>
      </c>
      <c r="N1899" s="1">
        <v>45170</v>
      </c>
    </row>
    <row r="1900" spans="1:14" x14ac:dyDescent="0.2">
      <c r="A1900" s="1">
        <v>45170</v>
      </c>
      <c r="B1900">
        <v>2023</v>
      </c>
      <c r="C1900" t="s">
        <v>433</v>
      </c>
      <c r="D1900" t="s">
        <v>593</v>
      </c>
      <c r="E1900" t="s">
        <v>641</v>
      </c>
      <c r="F1900" t="s">
        <v>658</v>
      </c>
      <c r="G1900" t="s">
        <v>679</v>
      </c>
      <c r="H1900">
        <v>147000</v>
      </c>
      <c r="I1900">
        <v>-147000</v>
      </c>
      <c r="J1900">
        <v>1817999.590000001</v>
      </c>
      <c r="M1900" t="s">
        <v>699</v>
      </c>
      <c r="N1900" s="1">
        <v>45170</v>
      </c>
    </row>
    <row r="1901" spans="1:14" x14ac:dyDescent="0.2">
      <c r="A1901" s="1">
        <v>45170</v>
      </c>
      <c r="B1901">
        <v>2023</v>
      </c>
      <c r="C1901" t="s">
        <v>430</v>
      </c>
      <c r="D1901" t="s">
        <v>586</v>
      </c>
      <c r="E1901" t="s">
        <v>628</v>
      </c>
      <c r="F1901" t="s">
        <v>658</v>
      </c>
      <c r="G1901" t="s">
        <v>679</v>
      </c>
      <c r="H1901">
        <v>125000</v>
      </c>
      <c r="I1901">
        <v>-125000</v>
      </c>
      <c r="J1901">
        <v>1942999.590000001</v>
      </c>
      <c r="M1901" t="s">
        <v>699</v>
      </c>
      <c r="N1901" s="1">
        <v>45170</v>
      </c>
    </row>
    <row r="1902" spans="1:14" x14ac:dyDescent="0.2">
      <c r="A1902" s="1">
        <v>45170</v>
      </c>
      <c r="B1902">
        <v>2023</v>
      </c>
      <c r="C1902" t="s">
        <v>431</v>
      </c>
      <c r="D1902" t="s">
        <v>586</v>
      </c>
      <c r="E1902" t="s">
        <v>628</v>
      </c>
      <c r="F1902" t="s">
        <v>662</v>
      </c>
      <c r="G1902" t="s">
        <v>679</v>
      </c>
      <c r="H1902">
        <v>22000</v>
      </c>
      <c r="I1902">
        <v>-22000</v>
      </c>
      <c r="J1902">
        <v>1942999.590000001</v>
      </c>
      <c r="M1902" t="s">
        <v>699</v>
      </c>
      <c r="N1902" s="1">
        <v>45170</v>
      </c>
    </row>
    <row r="1903" spans="1:14" x14ac:dyDescent="0.2">
      <c r="A1903" s="1">
        <v>45170</v>
      </c>
      <c r="B1903">
        <v>2023</v>
      </c>
      <c r="C1903" t="s">
        <v>432</v>
      </c>
      <c r="D1903" t="s">
        <v>573</v>
      </c>
      <c r="E1903" t="s">
        <v>628</v>
      </c>
      <c r="F1903" t="s">
        <v>658</v>
      </c>
      <c r="G1903" t="s">
        <v>679</v>
      </c>
      <c r="H1903">
        <v>197000</v>
      </c>
      <c r="I1903">
        <v>-197000</v>
      </c>
      <c r="J1903">
        <v>2139999.5900000008</v>
      </c>
      <c r="M1903" t="s">
        <v>699</v>
      </c>
      <c r="N1903" s="1">
        <v>45170</v>
      </c>
    </row>
    <row r="1904" spans="1:14" x14ac:dyDescent="0.2">
      <c r="A1904" s="1">
        <v>45170</v>
      </c>
      <c r="B1904">
        <v>2023</v>
      </c>
      <c r="C1904" t="s">
        <v>430</v>
      </c>
      <c r="D1904" t="s">
        <v>559</v>
      </c>
      <c r="E1904" t="s">
        <v>615</v>
      </c>
      <c r="F1904" t="s">
        <v>658</v>
      </c>
      <c r="G1904" t="s">
        <v>679</v>
      </c>
      <c r="H1904">
        <v>125000</v>
      </c>
      <c r="I1904">
        <v>-125000</v>
      </c>
      <c r="J1904">
        <v>2264999.5900000008</v>
      </c>
      <c r="M1904" t="s">
        <v>699</v>
      </c>
      <c r="N1904" s="1">
        <v>45170</v>
      </c>
    </row>
    <row r="1905" spans="1:14" x14ac:dyDescent="0.2">
      <c r="A1905" s="1">
        <v>45170</v>
      </c>
      <c r="B1905">
        <v>2023</v>
      </c>
      <c r="C1905" t="s">
        <v>431</v>
      </c>
      <c r="D1905" t="s">
        <v>559</v>
      </c>
      <c r="E1905" t="s">
        <v>615</v>
      </c>
      <c r="F1905" t="s">
        <v>662</v>
      </c>
      <c r="G1905" t="s">
        <v>679</v>
      </c>
      <c r="H1905">
        <v>22000</v>
      </c>
      <c r="I1905">
        <v>-22000</v>
      </c>
      <c r="J1905">
        <v>2264999.5900000008</v>
      </c>
      <c r="M1905" t="s">
        <v>699</v>
      </c>
      <c r="N1905" s="1">
        <v>45170</v>
      </c>
    </row>
    <row r="1906" spans="1:14" x14ac:dyDescent="0.2">
      <c r="A1906" s="1">
        <v>45170</v>
      </c>
      <c r="B1906">
        <v>2023</v>
      </c>
      <c r="C1906" t="s">
        <v>432</v>
      </c>
      <c r="D1906" t="s">
        <v>551</v>
      </c>
      <c r="E1906" t="s">
        <v>615</v>
      </c>
      <c r="F1906" t="s">
        <v>658</v>
      </c>
      <c r="G1906" t="s">
        <v>679</v>
      </c>
      <c r="H1906">
        <v>197000</v>
      </c>
      <c r="I1906">
        <v>-197000</v>
      </c>
      <c r="J1906">
        <v>2461999.5900000008</v>
      </c>
      <c r="M1906" t="s">
        <v>699</v>
      </c>
      <c r="N1906" s="1">
        <v>45170</v>
      </c>
    </row>
    <row r="1907" spans="1:14" x14ac:dyDescent="0.2">
      <c r="A1907" s="1">
        <v>45170</v>
      </c>
      <c r="B1907">
        <v>2023</v>
      </c>
      <c r="C1907" t="s">
        <v>434</v>
      </c>
      <c r="D1907" t="s">
        <v>579</v>
      </c>
      <c r="E1907" t="s">
        <v>632</v>
      </c>
      <c r="F1907" t="s">
        <v>661</v>
      </c>
      <c r="G1907" t="s">
        <v>679</v>
      </c>
      <c r="H1907">
        <v>170000</v>
      </c>
      <c r="I1907">
        <v>-170000</v>
      </c>
      <c r="J1907">
        <v>2461999.5900000008</v>
      </c>
      <c r="M1907" t="s">
        <v>699</v>
      </c>
      <c r="N1907" s="1">
        <v>45170</v>
      </c>
    </row>
    <row r="1908" spans="1:14" x14ac:dyDescent="0.2">
      <c r="A1908" s="1">
        <v>45170</v>
      </c>
      <c r="B1908">
        <v>2023</v>
      </c>
      <c r="C1908" t="s">
        <v>434</v>
      </c>
      <c r="D1908" t="s">
        <v>588</v>
      </c>
      <c r="E1908" t="s">
        <v>637</v>
      </c>
      <c r="F1908" t="s">
        <v>661</v>
      </c>
      <c r="G1908" t="s">
        <v>679</v>
      </c>
      <c r="H1908">
        <v>170000</v>
      </c>
      <c r="I1908">
        <v>-170000</v>
      </c>
      <c r="J1908">
        <v>2461999.5900000008</v>
      </c>
      <c r="M1908" t="s">
        <v>699</v>
      </c>
      <c r="N1908" s="1">
        <v>45170</v>
      </c>
    </row>
    <row r="1909" spans="1:14" x14ac:dyDescent="0.2">
      <c r="A1909" s="1">
        <v>45170</v>
      </c>
      <c r="B1909">
        <v>2023</v>
      </c>
      <c r="C1909" t="s">
        <v>433</v>
      </c>
      <c r="D1909" t="s">
        <v>594</v>
      </c>
      <c r="E1909" t="s">
        <v>642</v>
      </c>
      <c r="F1909" t="s">
        <v>658</v>
      </c>
      <c r="G1909" t="s">
        <v>679</v>
      </c>
      <c r="H1909">
        <v>147000</v>
      </c>
      <c r="I1909">
        <v>-147000</v>
      </c>
      <c r="J1909">
        <v>2608999.5900000008</v>
      </c>
      <c r="M1909" t="s">
        <v>699</v>
      </c>
      <c r="N1909" s="1">
        <v>45170</v>
      </c>
    </row>
    <row r="1910" spans="1:14" x14ac:dyDescent="0.2">
      <c r="A1910" s="1">
        <v>45170</v>
      </c>
      <c r="B1910">
        <v>2023</v>
      </c>
      <c r="C1910" t="s">
        <v>432</v>
      </c>
      <c r="D1910" t="s">
        <v>577</v>
      </c>
      <c r="E1910" t="s">
        <v>631</v>
      </c>
      <c r="F1910" t="s">
        <v>658</v>
      </c>
      <c r="G1910" t="s">
        <v>679</v>
      </c>
      <c r="H1910">
        <v>197000</v>
      </c>
      <c r="I1910">
        <v>-197000</v>
      </c>
      <c r="J1910">
        <v>2805999.5900000008</v>
      </c>
      <c r="M1910" t="s">
        <v>699</v>
      </c>
      <c r="N1910" s="1">
        <v>45170</v>
      </c>
    </row>
    <row r="1911" spans="1:14" x14ac:dyDescent="0.2">
      <c r="A1911" s="1">
        <v>45170</v>
      </c>
      <c r="B1911">
        <v>2023</v>
      </c>
      <c r="C1911" t="s">
        <v>319</v>
      </c>
      <c r="D1911" t="s">
        <v>564</v>
      </c>
      <c r="E1911" t="s">
        <v>596</v>
      </c>
      <c r="F1911" t="s">
        <v>658</v>
      </c>
      <c r="G1911" t="s">
        <v>679</v>
      </c>
      <c r="H1911">
        <v>147000</v>
      </c>
      <c r="I1911">
        <v>-147000</v>
      </c>
      <c r="J1911">
        <v>2952999.5900000008</v>
      </c>
      <c r="M1911" t="s">
        <v>699</v>
      </c>
      <c r="N1911" s="1">
        <v>45170</v>
      </c>
    </row>
    <row r="1912" spans="1:14" x14ac:dyDescent="0.2">
      <c r="A1912" s="1">
        <v>45170</v>
      </c>
      <c r="B1912">
        <v>2023</v>
      </c>
      <c r="C1912" t="s">
        <v>432</v>
      </c>
      <c r="D1912" t="s">
        <v>566</v>
      </c>
      <c r="E1912" t="s">
        <v>623</v>
      </c>
      <c r="F1912" t="s">
        <v>658</v>
      </c>
      <c r="G1912" t="s">
        <v>679</v>
      </c>
      <c r="H1912">
        <v>197000</v>
      </c>
      <c r="I1912">
        <v>-197000</v>
      </c>
      <c r="J1912">
        <v>3149999.5900000008</v>
      </c>
      <c r="M1912" t="s">
        <v>699</v>
      </c>
      <c r="N1912" s="1">
        <v>45170</v>
      </c>
    </row>
    <row r="1913" spans="1:14" x14ac:dyDescent="0.2">
      <c r="A1913" s="1">
        <v>45170</v>
      </c>
      <c r="B1913">
        <v>2023</v>
      </c>
      <c r="C1913" t="s">
        <v>432</v>
      </c>
      <c r="D1913" t="s">
        <v>567</v>
      </c>
      <c r="E1913" t="s">
        <v>620</v>
      </c>
      <c r="F1913" t="s">
        <v>658</v>
      </c>
      <c r="G1913" t="s">
        <v>679</v>
      </c>
      <c r="H1913">
        <v>197000</v>
      </c>
      <c r="I1913">
        <v>-197000</v>
      </c>
      <c r="J1913">
        <v>3346999.5900000008</v>
      </c>
      <c r="M1913" t="s">
        <v>699</v>
      </c>
      <c r="N1913" s="1">
        <v>45170</v>
      </c>
    </row>
    <row r="1914" spans="1:14" x14ac:dyDescent="0.2">
      <c r="A1914" s="1">
        <v>45170</v>
      </c>
      <c r="B1914">
        <v>2023</v>
      </c>
      <c r="C1914" t="s">
        <v>433</v>
      </c>
      <c r="D1914" t="s">
        <v>568</v>
      </c>
      <c r="E1914" t="s">
        <v>624</v>
      </c>
      <c r="F1914" t="s">
        <v>658</v>
      </c>
      <c r="G1914" t="s">
        <v>679</v>
      </c>
      <c r="H1914">
        <v>147000</v>
      </c>
      <c r="I1914">
        <v>-147000</v>
      </c>
      <c r="J1914">
        <v>3493999.5900000008</v>
      </c>
      <c r="M1914" t="s">
        <v>699</v>
      </c>
      <c r="N1914" s="1">
        <v>45170</v>
      </c>
    </row>
    <row r="1915" spans="1:14" x14ac:dyDescent="0.2">
      <c r="A1915" s="1">
        <v>45170</v>
      </c>
      <c r="B1915">
        <v>2023</v>
      </c>
      <c r="C1915" t="s">
        <v>433</v>
      </c>
      <c r="D1915" t="s">
        <v>595</v>
      </c>
      <c r="E1915" t="s">
        <v>643</v>
      </c>
      <c r="F1915" t="s">
        <v>658</v>
      </c>
      <c r="G1915" t="s">
        <v>679</v>
      </c>
      <c r="H1915">
        <v>167000</v>
      </c>
      <c r="I1915">
        <v>-167000</v>
      </c>
      <c r="J1915">
        <v>3660999.5900000008</v>
      </c>
      <c r="M1915" t="s">
        <v>699</v>
      </c>
      <c r="N1915" s="1">
        <v>45170</v>
      </c>
    </row>
    <row r="1916" spans="1:14" x14ac:dyDescent="0.2">
      <c r="A1916" s="1">
        <v>45184</v>
      </c>
      <c r="B1916">
        <v>2023</v>
      </c>
      <c r="C1916" t="s">
        <v>435</v>
      </c>
      <c r="D1916" t="s">
        <v>581</v>
      </c>
      <c r="E1916" t="s">
        <v>630</v>
      </c>
      <c r="F1916" t="s">
        <v>658</v>
      </c>
      <c r="G1916" t="s">
        <v>379</v>
      </c>
      <c r="H1916">
        <v>50000</v>
      </c>
      <c r="I1916">
        <v>-50000</v>
      </c>
      <c r="J1916">
        <v>3710999.5900000008</v>
      </c>
      <c r="M1916" t="s">
        <v>699</v>
      </c>
      <c r="N1916" s="1">
        <v>45184</v>
      </c>
    </row>
    <row r="1917" spans="1:14" x14ac:dyDescent="0.2">
      <c r="A1917" s="1">
        <v>45184</v>
      </c>
      <c r="B1917">
        <v>2023</v>
      </c>
      <c r="C1917" t="s">
        <v>435</v>
      </c>
      <c r="D1917" t="s">
        <v>593</v>
      </c>
      <c r="E1917" t="s">
        <v>641</v>
      </c>
      <c r="F1917" t="s">
        <v>658</v>
      </c>
      <c r="G1917" t="s">
        <v>379</v>
      </c>
      <c r="H1917">
        <v>50000</v>
      </c>
      <c r="I1917">
        <v>-50000</v>
      </c>
      <c r="J1917">
        <v>3760999.5900000008</v>
      </c>
      <c r="M1917" t="s">
        <v>699</v>
      </c>
      <c r="N1917" s="1">
        <v>45184</v>
      </c>
    </row>
    <row r="1918" spans="1:14" x14ac:dyDescent="0.2">
      <c r="A1918" s="1">
        <v>45184</v>
      </c>
      <c r="B1918">
        <v>2023</v>
      </c>
      <c r="C1918" t="s">
        <v>435</v>
      </c>
      <c r="D1918" t="s">
        <v>586</v>
      </c>
      <c r="E1918" t="s">
        <v>628</v>
      </c>
      <c r="F1918" t="s">
        <v>658</v>
      </c>
      <c r="G1918" t="s">
        <v>379</v>
      </c>
      <c r="H1918">
        <v>50000</v>
      </c>
      <c r="I1918">
        <v>-50000</v>
      </c>
      <c r="J1918">
        <v>3810999.5900000008</v>
      </c>
      <c r="M1918" t="s">
        <v>699</v>
      </c>
      <c r="N1918" s="1">
        <v>45184</v>
      </c>
    </row>
    <row r="1919" spans="1:14" x14ac:dyDescent="0.2">
      <c r="A1919" s="1">
        <v>45184</v>
      </c>
      <c r="B1919">
        <v>2023</v>
      </c>
      <c r="C1919" t="s">
        <v>435</v>
      </c>
      <c r="D1919" t="s">
        <v>564</v>
      </c>
      <c r="E1919" t="s">
        <v>596</v>
      </c>
      <c r="F1919" t="s">
        <v>658</v>
      </c>
      <c r="G1919" t="s">
        <v>379</v>
      </c>
      <c r="H1919">
        <v>50000</v>
      </c>
      <c r="I1919">
        <v>-50000</v>
      </c>
      <c r="J1919">
        <v>3860999.5900000008</v>
      </c>
      <c r="M1919" t="s">
        <v>699</v>
      </c>
      <c r="N1919" s="1">
        <v>45184</v>
      </c>
    </row>
    <row r="1920" spans="1:14" x14ac:dyDescent="0.2">
      <c r="A1920" s="1">
        <v>45184</v>
      </c>
      <c r="B1920">
        <v>2023</v>
      </c>
      <c r="C1920" t="s">
        <v>435</v>
      </c>
      <c r="D1920" t="s">
        <v>559</v>
      </c>
      <c r="E1920" t="s">
        <v>615</v>
      </c>
      <c r="F1920" t="s">
        <v>658</v>
      </c>
      <c r="G1920" t="s">
        <v>379</v>
      </c>
      <c r="H1920">
        <v>50000</v>
      </c>
      <c r="I1920">
        <v>-50000</v>
      </c>
      <c r="J1920">
        <v>3910999.5900000008</v>
      </c>
      <c r="M1920" t="s">
        <v>699</v>
      </c>
      <c r="N1920" s="1">
        <v>45184</v>
      </c>
    </row>
    <row r="1921" spans="1:14" x14ac:dyDescent="0.2">
      <c r="A1921" s="1">
        <v>45184</v>
      </c>
      <c r="B1921">
        <v>2023</v>
      </c>
      <c r="C1921" t="s">
        <v>435</v>
      </c>
      <c r="D1921" t="s">
        <v>568</v>
      </c>
      <c r="E1921" t="s">
        <v>624</v>
      </c>
      <c r="F1921" t="s">
        <v>658</v>
      </c>
      <c r="G1921" t="s">
        <v>379</v>
      </c>
      <c r="H1921">
        <v>50000</v>
      </c>
      <c r="I1921">
        <v>-50000</v>
      </c>
      <c r="J1921">
        <v>3960999.5900000008</v>
      </c>
      <c r="M1921" t="s">
        <v>699</v>
      </c>
      <c r="N1921" s="1">
        <v>45184</v>
      </c>
    </row>
    <row r="1922" spans="1:14" x14ac:dyDescent="0.2">
      <c r="A1922" s="1">
        <v>45184</v>
      </c>
      <c r="B1922">
        <v>2023</v>
      </c>
      <c r="C1922" t="s">
        <v>436</v>
      </c>
      <c r="E1922" t="s">
        <v>611</v>
      </c>
      <c r="F1922" t="s">
        <v>670</v>
      </c>
      <c r="G1922" t="s">
        <v>691</v>
      </c>
      <c r="H1922">
        <v>-350000</v>
      </c>
      <c r="I1922">
        <v>350000</v>
      </c>
      <c r="J1922">
        <v>3960999.5900000008</v>
      </c>
      <c r="M1922" t="s">
        <v>699</v>
      </c>
      <c r="N1922" s="1">
        <v>45184</v>
      </c>
    </row>
    <row r="1923" spans="1:14" x14ac:dyDescent="0.2">
      <c r="A1923" s="1">
        <v>45199</v>
      </c>
      <c r="B1923">
        <v>2023</v>
      </c>
      <c r="C1923" t="s">
        <v>437</v>
      </c>
      <c r="E1923" t="s">
        <v>611</v>
      </c>
      <c r="F1923" t="s">
        <v>658</v>
      </c>
      <c r="G1923" t="s">
        <v>686</v>
      </c>
      <c r="H1923">
        <v>-52000</v>
      </c>
      <c r="I1923">
        <v>52000</v>
      </c>
      <c r="J1923">
        <v>3908999.5900000008</v>
      </c>
      <c r="M1923" t="s">
        <v>699</v>
      </c>
      <c r="N1923" s="1">
        <v>45199</v>
      </c>
    </row>
    <row r="1924" spans="1:14" x14ac:dyDescent="0.2">
      <c r="A1924" s="1">
        <v>45199</v>
      </c>
      <c r="B1924">
        <v>2023</v>
      </c>
      <c r="C1924" t="s">
        <v>438</v>
      </c>
      <c r="D1924" t="s">
        <v>578</v>
      </c>
      <c r="E1924" t="s">
        <v>578</v>
      </c>
      <c r="F1924" t="s">
        <v>658</v>
      </c>
      <c r="G1924" t="s">
        <v>683</v>
      </c>
      <c r="H1924">
        <v>-1100000</v>
      </c>
      <c r="I1924">
        <v>1100000</v>
      </c>
      <c r="J1924">
        <v>2808999.5900000008</v>
      </c>
      <c r="M1924" t="s">
        <v>699</v>
      </c>
      <c r="N1924" s="1">
        <v>45199</v>
      </c>
    </row>
    <row r="1925" spans="1:14" x14ac:dyDescent="0.2">
      <c r="A1925" s="1">
        <v>45199</v>
      </c>
      <c r="B1925">
        <v>2023</v>
      </c>
      <c r="C1925" t="s">
        <v>438</v>
      </c>
      <c r="D1925" t="s">
        <v>589</v>
      </c>
      <c r="E1925" t="s">
        <v>589</v>
      </c>
      <c r="F1925" t="s">
        <v>658</v>
      </c>
      <c r="G1925" t="s">
        <v>683</v>
      </c>
      <c r="H1925">
        <v>-900000</v>
      </c>
      <c r="I1925">
        <v>900000</v>
      </c>
      <c r="J1925">
        <v>1908999.590000001</v>
      </c>
      <c r="M1925" t="s">
        <v>699</v>
      </c>
      <c r="N1925" s="1">
        <v>45199</v>
      </c>
    </row>
    <row r="1926" spans="1:14" x14ac:dyDescent="0.2">
      <c r="A1926" s="1">
        <v>45199</v>
      </c>
      <c r="B1926">
        <v>2023</v>
      </c>
      <c r="C1926" t="s">
        <v>438</v>
      </c>
      <c r="E1926" t="s">
        <v>611</v>
      </c>
      <c r="F1926" t="s">
        <v>658</v>
      </c>
      <c r="G1926" t="s">
        <v>683</v>
      </c>
      <c r="H1926">
        <v>-100000</v>
      </c>
      <c r="I1926">
        <v>100000</v>
      </c>
      <c r="J1926">
        <v>1808999.590000001</v>
      </c>
      <c r="M1926" t="s">
        <v>699</v>
      </c>
      <c r="N1926" s="1">
        <v>45199</v>
      </c>
    </row>
    <row r="1927" spans="1:14" x14ac:dyDescent="0.2">
      <c r="A1927" s="1">
        <v>45201</v>
      </c>
      <c r="B1927">
        <v>2023</v>
      </c>
      <c r="C1927" t="s">
        <v>439</v>
      </c>
      <c r="D1927" t="s">
        <v>549</v>
      </c>
      <c r="E1927" t="s">
        <v>613</v>
      </c>
      <c r="F1927" t="s">
        <v>662</v>
      </c>
      <c r="G1927" t="s">
        <v>679</v>
      </c>
      <c r="H1927">
        <v>160000</v>
      </c>
      <c r="I1927">
        <v>-160000</v>
      </c>
      <c r="J1927">
        <v>1808999.590000001</v>
      </c>
      <c r="M1927" t="s">
        <v>699</v>
      </c>
      <c r="N1927" s="1">
        <v>45201</v>
      </c>
    </row>
    <row r="1928" spans="1:14" x14ac:dyDescent="0.2">
      <c r="A1928" s="1">
        <v>45201</v>
      </c>
      <c r="B1928">
        <v>2023</v>
      </c>
      <c r="C1928" t="s">
        <v>439</v>
      </c>
      <c r="D1928" t="s">
        <v>550</v>
      </c>
      <c r="E1928" t="s">
        <v>614</v>
      </c>
      <c r="F1928" t="s">
        <v>662</v>
      </c>
      <c r="G1928" t="s">
        <v>679</v>
      </c>
      <c r="H1928">
        <v>160000</v>
      </c>
      <c r="I1928">
        <v>-160000</v>
      </c>
      <c r="J1928">
        <v>1808999.590000001</v>
      </c>
      <c r="M1928" t="s">
        <v>699</v>
      </c>
      <c r="N1928" s="1">
        <v>45201</v>
      </c>
    </row>
    <row r="1929" spans="1:14" x14ac:dyDescent="0.2">
      <c r="A1929" s="1">
        <v>45201</v>
      </c>
      <c r="B1929">
        <v>2023</v>
      </c>
      <c r="C1929" t="s">
        <v>439</v>
      </c>
      <c r="D1929" t="s">
        <v>562</v>
      </c>
      <c r="E1929" t="s">
        <v>614</v>
      </c>
      <c r="F1929" t="s">
        <v>662</v>
      </c>
      <c r="G1929" t="s">
        <v>679</v>
      </c>
      <c r="H1929">
        <v>160000</v>
      </c>
      <c r="I1929">
        <v>-160000</v>
      </c>
      <c r="J1929">
        <v>1808999.590000001</v>
      </c>
      <c r="M1929" t="s">
        <v>699</v>
      </c>
      <c r="N1929" s="1">
        <v>45201</v>
      </c>
    </row>
    <row r="1930" spans="1:14" x14ac:dyDescent="0.2">
      <c r="A1930" s="1">
        <v>45201</v>
      </c>
      <c r="B1930">
        <v>2023</v>
      </c>
      <c r="C1930" t="s">
        <v>439</v>
      </c>
      <c r="D1930" t="s">
        <v>575</v>
      </c>
      <c r="E1930" t="s">
        <v>616</v>
      </c>
      <c r="F1930" t="s">
        <v>662</v>
      </c>
      <c r="G1930" t="s">
        <v>679</v>
      </c>
      <c r="H1930">
        <v>160000</v>
      </c>
      <c r="I1930">
        <v>-160000</v>
      </c>
      <c r="J1930">
        <v>1808999.590000001</v>
      </c>
      <c r="M1930" t="s">
        <v>699</v>
      </c>
      <c r="N1930" s="1">
        <v>45201</v>
      </c>
    </row>
    <row r="1931" spans="1:14" x14ac:dyDescent="0.2">
      <c r="A1931" s="1">
        <v>45201</v>
      </c>
      <c r="B1931">
        <v>2023</v>
      </c>
      <c r="C1931" t="s">
        <v>439</v>
      </c>
      <c r="D1931" t="s">
        <v>552</v>
      </c>
      <c r="E1931" t="s">
        <v>616</v>
      </c>
      <c r="F1931" t="s">
        <v>662</v>
      </c>
      <c r="G1931" t="s">
        <v>679</v>
      </c>
      <c r="H1931">
        <v>160000</v>
      </c>
      <c r="I1931">
        <v>-160000</v>
      </c>
      <c r="J1931">
        <v>1808999.590000001</v>
      </c>
      <c r="M1931" t="s">
        <v>699</v>
      </c>
      <c r="N1931" s="1">
        <v>45201</v>
      </c>
    </row>
    <row r="1932" spans="1:14" x14ac:dyDescent="0.2">
      <c r="A1932" s="1">
        <v>45201</v>
      </c>
      <c r="B1932">
        <v>2023</v>
      </c>
      <c r="C1932" t="s">
        <v>439</v>
      </c>
      <c r="D1932" t="s">
        <v>555</v>
      </c>
      <c r="E1932" t="s">
        <v>616</v>
      </c>
      <c r="F1932" t="s">
        <v>662</v>
      </c>
      <c r="G1932" t="s">
        <v>679</v>
      </c>
      <c r="H1932">
        <v>160000</v>
      </c>
      <c r="I1932">
        <v>-160000</v>
      </c>
      <c r="J1932">
        <v>1808999.590000001</v>
      </c>
      <c r="M1932" t="s">
        <v>699</v>
      </c>
      <c r="N1932" s="1">
        <v>45201</v>
      </c>
    </row>
    <row r="1933" spans="1:14" x14ac:dyDescent="0.2">
      <c r="A1933" s="1">
        <v>45201</v>
      </c>
      <c r="B1933">
        <v>2023</v>
      </c>
      <c r="C1933" t="s">
        <v>440</v>
      </c>
      <c r="D1933" t="s">
        <v>581</v>
      </c>
      <c r="E1933" t="s">
        <v>630</v>
      </c>
      <c r="F1933" t="s">
        <v>658</v>
      </c>
      <c r="G1933" t="s">
        <v>679</v>
      </c>
      <c r="H1933">
        <v>125000</v>
      </c>
      <c r="I1933">
        <v>-125000</v>
      </c>
      <c r="J1933">
        <v>1933999.590000001</v>
      </c>
      <c r="M1933" t="s">
        <v>699</v>
      </c>
      <c r="N1933" s="1">
        <v>45201</v>
      </c>
    </row>
    <row r="1934" spans="1:14" x14ac:dyDescent="0.2">
      <c r="A1934" s="1">
        <v>45201</v>
      </c>
      <c r="B1934">
        <v>2023</v>
      </c>
      <c r="C1934" t="s">
        <v>441</v>
      </c>
      <c r="D1934" t="s">
        <v>581</v>
      </c>
      <c r="E1934" t="s">
        <v>630</v>
      </c>
      <c r="F1934" t="s">
        <v>662</v>
      </c>
      <c r="G1934" t="s">
        <v>679</v>
      </c>
      <c r="H1934">
        <v>22000</v>
      </c>
      <c r="I1934">
        <v>-22000</v>
      </c>
      <c r="J1934">
        <v>1933999.590000001</v>
      </c>
      <c r="M1934" t="s">
        <v>699</v>
      </c>
      <c r="N1934" s="1">
        <v>45201</v>
      </c>
    </row>
    <row r="1935" spans="1:14" x14ac:dyDescent="0.2">
      <c r="A1935" s="1">
        <v>45201</v>
      </c>
      <c r="B1935">
        <v>2023</v>
      </c>
      <c r="C1935" t="s">
        <v>442</v>
      </c>
      <c r="D1935" t="s">
        <v>576</v>
      </c>
      <c r="E1935" t="s">
        <v>630</v>
      </c>
      <c r="F1935" t="s">
        <v>658</v>
      </c>
      <c r="G1935" t="s">
        <v>679</v>
      </c>
      <c r="H1935">
        <v>197000</v>
      </c>
      <c r="I1935">
        <v>-197000</v>
      </c>
      <c r="J1935">
        <v>2130999.5900000008</v>
      </c>
      <c r="M1935" t="s">
        <v>699</v>
      </c>
      <c r="N1935" s="1">
        <v>45201</v>
      </c>
    </row>
    <row r="1936" spans="1:14" x14ac:dyDescent="0.2">
      <c r="A1936" s="1">
        <v>45201</v>
      </c>
      <c r="B1936">
        <v>2023</v>
      </c>
      <c r="C1936" t="s">
        <v>443</v>
      </c>
      <c r="D1936" t="s">
        <v>593</v>
      </c>
      <c r="E1936" t="s">
        <v>641</v>
      </c>
      <c r="F1936" t="s">
        <v>658</v>
      </c>
      <c r="G1936" t="s">
        <v>679</v>
      </c>
      <c r="H1936">
        <v>147000</v>
      </c>
      <c r="I1936">
        <v>-147000</v>
      </c>
      <c r="J1936">
        <v>2277999.5900000008</v>
      </c>
      <c r="M1936" t="s">
        <v>699</v>
      </c>
      <c r="N1936" s="1">
        <v>45201</v>
      </c>
    </row>
    <row r="1937" spans="1:14" x14ac:dyDescent="0.2">
      <c r="A1937" s="1">
        <v>45201</v>
      </c>
      <c r="B1937">
        <v>2023</v>
      </c>
      <c r="C1937" t="s">
        <v>440</v>
      </c>
      <c r="D1937" t="s">
        <v>586</v>
      </c>
      <c r="E1937" t="s">
        <v>628</v>
      </c>
      <c r="F1937" t="s">
        <v>658</v>
      </c>
      <c r="G1937" t="s">
        <v>679</v>
      </c>
      <c r="H1937">
        <v>125000</v>
      </c>
      <c r="I1937">
        <v>-125000</v>
      </c>
      <c r="J1937">
        <v>2402999.5900000008</v>
      </c>
      <c r="M1937" t="s">
        <v>699</v>
      </c>
      <c r="N1937" s="1">
        <v>45201</v>
      </c>
    </row>
    <row r="1938" spans="1:14" x14ac:dyDescent="0.2">
      <c r="A1938" s="1">
        <v>45201</v>
      </c>
      <c r="B1938">
        <v>2023</v>
      </c>
      <c r="C1938" t="s">
        <v>441</v>
      </c>
      <c r="D1938" t="s">
        <v>586</v>
      </c>
      <c r="E1938" t="s">
        <v>628</v>
      </c>
      <c r="F1938" t="s">
        <v>662</v>
      </c>
      <c r="G1938" t="s">
        <v>679</v>
      </c>
      <c r="H1938">
        <v>22000</v>
      </c>
      <c r="I1938">
        <v>-22000</v>
      </c>
      <c r="J1938">
        <v>2402999.5900000008</v>
      </c>
      <c r="M1938" t="s">
        <v>699</v>
      </c>
      <c r="N1938" s="1">
        <v>45201</v>
      </c>
    </row>
    <row r="1939" spans="1:14" x14ac:dyDescent="0.2">
      <c r="A1939" s="1">
        <v>45201</v>
      </c>
      <c r="B1939">
        <v>2023</v>
      </c>
      <c r="C1939" t="s">
        <v>442</v>
      </c>
      <c r="D1939" t="s">
        <v>573</v>
      </c>
      <c r="E1939" t="s">
        <v>628</v>
      </c>
      <c r="F1939" t="s">
        <v>658</v>
      </c>
      <c r="G1939" t="s">
        <v>679</v>
      </c>
      <c r="H1939">
        <v>197000</v>
      </c>
      <c r="I1939">
        <v>-197000</v>
      </c>
      <c r="J1939">
        <v>2599999.5900000008</v>
      </c>
      <c r="M1939" t="s">
        <v>699</v>
      </c>
      <c r="N1939" s="1">
        <v>45201</v>
      </c>
    </row>
    <row r="1940" spans="1:14" x14ac:dyDescent="0.2">
      <c r="A1940" s="1">
        <v>45201</v>
      </c>
      <c r="B1940">
        <v>2023</v>
      </c>
      <c r="C1940" t="s">
        <v>440</v>
      </c>
      <c r="D1940" t="s">
        <v>559</v>
      </c>
      <c r="E1940" t="s">
        <v>615</v>
      </c>
      <c r="F1940" t="s">
        <v>658</v>
      </c>
      <c r="G1940" t="s">
        <v>679</v>
      </c>
      <c r="H1940">
        <v>125000</v>
      </c>
      <c r="I1940">
        <v>-125000</v>
      </c>
      <c r="J1940">
        <v>2724999.5900000008</v>
      </c>
      <c r="M1940" t="s">
        <v>699</v>
      </c>
      <c r="N1940" s="1">
        <v>45201</v>
      </c>
    </row>
    <row r="1941" spans="1:14" x14ac:dyDescent="0.2">
      <c r="A1941" s="1">
        <v>45201</v>
      </c>
      <c r="B1941">
        <v>2023</v>
      </c>
      <c r="C1941" t="s">
        <v>441</v>
      </c>
      <c r="D1941" t="s">
        <v>559</v>
      </c>
      <c r="E1941" t="s">
        <v>615</v>
      </c>
      <c r="F1941" t="s">
        <v>662</v>
      </c>
      <c r="G1941" t="s">
        <v>679</v>
      </c>
      <c r="H1941">
        <v>22000</v>
      </c>
      <c r="I1941">
        <v>-22000</v>
      </c>
      <c r="J1941">
        <v>2724999.5900000008</v>
      </c>
      <c r="M1941" t="s">
        <v>699</v>
      </c>
      <c r="N1941" s="1">
        <v>45201</v>
      </c>
    </row>
    <row r="1942" spans="1:14" x14ac:dyDescent="0.2">
      <c r="A1942" s="1">
        <v>45201</v>
      </c>
      <c r="B1942">
        <v>2023</v>
      </c>
      <c r="C1942" t="s">
        <v>442</v>
      </c>
      <c r="D1942" t="s">
        <v>551</v>
      </c>
      <c r="E1942" t="s">
        <v>615</v>
      </c>
      <c r="F1942" t="s">
        <v>658</v>
      </c>
      <c r="G1942" t="s">
        <v>679</v>
      </c>
      <c r="H1942">
        <v>197000</v>
      </c>
      <c r="I1942">
        <v>-197000</v>
      </c>
      <c r="J1942">
        <v>2921999.5900000008</v>
      </c>
      <c r="M1942" t="s">
        <v>699</v>
      </c>
      <c r="N1942" s="1">
        <v>45201</v>
      </c>
    </row>
    <row r="1943" spans="1:14" x14ac:dyDescent="0.2">
      <c r="A1943" s="1">
        <v>45201</v>
      </c>
      <c r="B1943">
        <v>2023</v>
      </c>
      <c r="C1943" t="s">
        <v>444</v>
      </c>
      <c r="D1943" t="s">
        <v>579</v>
      </c>
      <c r="E1943" t="s">
        <v>632</v>
      </c>
      <c r="F1943" t="s">
        <v>661</v>
      </c>
      <c r="G1943" t="s">
        <v>679</v>
      </c>
      <c r="H1943">
        <v>170000</v>
      </c>
      <c r="I1943">
        <v>-170000</v>
      </c>
      <c r="J1943">
        <v>2921999.5900000008</v>
      </c>
      <c r="M1943" t="s">
        <v>699</v>
      </c>
      <c r="N1943" s="1">
        <v>45201</v>
      </c>
    </row>
    <row r="1944" spans="1:14" x14ac:dyDescent="0.2">
      <c r="A1944" s="1">
        <v>45201</v>
      </c>
      <c r="B1944">
        <v>2023</v>
      </c>
      <c r="C1944" t="s">
        <v>442</v>
      </c>
      <c r="D1944" t="s">
        <v>577</v>
      </c>
      <c r="E1944" t="s">
        <v>631</v>
      </c>
      <c r="F1944" t="s">
        <v>658</v>
      </c>
      <c r="G1944" t="s">
        <v>679</v>
      </c>
      <c r="H1944">
        <v>197000</v>
      </c>
      <c r="I1944">
        <v>-197000</v>
      </c>
      <c r="J1944">
        <v>3118999.5900000008</v>
      </c>
      <c r="M1944" t="s">
        <v>699</v>
      </c>
      <c r="N1944" s="1">
        <v>45201</v>
      </c>
    </row>
    <row r="1945" spans="1:14" x14ac:dyDescent="0.2">
      <c r="A1945" s="1">
        <v>45201</v>
      </c>
      <c r="B1945">
        <v>2023</v>
      </c>
      <c r="C1945" t="s">
        <v>328</v>
      </c>
      <c r="D1945" t="s">
        <v>564</v>
      </c>
      <c r="E1945" t="s">
        <v>596</v>
      </c>
      <c r="F1945" t="s">
        <v>658</v>
      </c>
      <c r="G1945" t="s">
        <v>679</v>
      </c>
      <c r="H1945">
        <v>147000</v>
      </c>
      <c r="I1945">
        <v>-147000</v>
      </c>
      <c r="J1945">
        <v>3265999.5900000008</v>
      </c>
      <c r="M1945" t="s">
        <v>699</v>
      </c>
      <c r="N1945" s="1">
        <v>45201</v>
      </c>
    </row>
    <row r="1946" spans="1:14" x14ac:dyDescent="0.2">
      <c r="A1946" s="1">
        <v>45201</v>
      </c>
      <c r="B1946">
        <v>2023</v>
      </c>
      <c r="C1946" t="s">
        <v>442</v>
      </c>
      <c r="D1946" t="s">
        <v>566</v>
      </c>
      <c r="E1946" t="s">
        <v>623</v>
      </c>
      <c r="F1946" t="s">
        <v>658</v>
      </c>
      <c r="G1946" t="s">
        <v>679</v>
      </c>
      <c r="H1946">
        <v>197000</v>
      </c>
      <c r="I1946">
        <v>-197000</v>
      </c>
      <c r="J1946">
        <v>3462999.5900000008</v>
      </c>
      <c r="M1946" t="s">
        <v>699</v>
      </c>
      <c r="N1946" s="1">
        <v>45201</v>
      </c>
    </row>
    <row r="1947" spans="1:14" x14ac:dyDescent="0.2">
      <c r="A1947" s="1">
        <v>45201</v>
      </c>
      <c r="B1947">
        <v>2023</v>
      </c>
      <c r="C1947" t="s">
        <v>442</v>
      </c>
      <c r="D1947" t="s">
        <v>567</v>
      </c>
      <c r="E1947" t="s">
        <v>620</v>
      </c>
      <c r="F1947" t="s">
        <v>658</v>
      </c>
      <c r="G1947" t="s">
        <v>679</v>
      </c>
      <c r="H1947">
        <v>197000</v>
      </c>
      <c r="I1947">
        <v>-197000</v>
      </c>
      <c r="J1947">
        <v>3659999.5900000008</v>
      </c>
      <c r="M1947" t="s">
        <v>699</v>
      </c>
      <c r="N1947" s="1">
        <v>45201</v>
      </c>
    </row>
    <row r="1948" spans="1:14" x14ac:dyDescent="0.2">
      <c r="A1948" s="1">
        <v>45201</v>
      </c>
      <c r="B1948">
        <v>2023</v>
      </c>
      <c r="C1948" t="s">
        <v>443</v>
      </c>
      <c r="D1948" t="s">
        <v>568</v>
      </c>
      <c r="E1948" t="s">
        <v>624</v>
      </c>
      <c r="F1948" t="s">
        <v>658</v>
      </c>
      <c r="G1948" t="s">
        <v>679</v>
      </c>
      <c r="H1948">
        <v>147000</v>
      </c>
      <c r="I1948">
        <v>-147000</v>
      </c>
      <c r="J1948">
        <v>3806999.5900000008</v>
      </c>
      <c r="M1948" t="s">
        <v>699</v>
      </c>
      <c r="N1948" s="1">
        <v>45201</v>
      </c>
    </row>
    <row r="1949" spans="1:14" x14ac:dyDescent="0.2">
      <c r="A1949" s="1">
        <v>45201</v>
      </c>
      <c r="B1949">
        <v>2023</v>
      </c>
      <c r="C1949" t="s">
        <v>443</v>
      </c>
      <c r="D1949" t="s">
        <v>595</v>
      </c>
      <c r="E1949" t="s">
        <v>643</v>
      </c>
      <c r="F1949" t="s">
        <v>658</v>
      </c>
      <c r="G1949" t="s">
        <v>679</v>
      </c>
      <c r="H1949">
        <v>167000</v>
      </c>
      <c r="I1949">
        <v>-167000</v>
      </c>
      <c r="J1949">
        <v>3973999.5900000008</v>
      </c>
      <c r="M1949" t="s">
        <v>699</v>
      </c>
      <c r="N1949" s="1">
        <v>45201</v>
      </c>
    </row>
    <row r="1950" spans="1:14" x14ac:dyDescent="0.2">
      <c r="A1950" s="1">
        <v>45201</v>
      </c>
      <c r="B1950">
        <v>2023</v>
      </c>
      <c r="C1950" t="s">
        <v>445</v>
      </c>
      <c r="E1950" t="s">
        <v>611</v>
      </c>
      <c r="F1950" t="s">
        <v>658</v>
      </c>
      <c r="G1950" t="s">
        <v>691</v>
      </c>
      <c r="H1950">
        <v>-400000</v>
      </c>
      <c r="I1950">
        <v>400000</v>
      </c>
      <c r="J1950">
        <v>3573999.5900000008</v>
      </c>
      <c r="M1950" t="s">
        <v>699</v>
      </c>
      <c r="N1950" s="1">
        <v>45201</v>
      </c>
    </row>
    <row r="1951" spans="1:14" x14ac:dyDescent="0.2">
      <c r="A1951" s="1">
        <v>45229</v>
      </c>
      <c r="B1951">
        <v>2023</v>
      </c>
      <c r="C1951" t="s">
        <v>446</v>
      </c>
      <c r="E1951" t="s">
        <v>611</v>
      </c>
      <c r="F1951" t="s">
        <v>658</v>
      </c>
      <c r="G1951" t="s">
        <v>691</v>
      </c>
      <c r="H1951">
        <v>-270000</v>
      </c>
      <c r="I1951">
        <v>270000</v>
      </c>
      <c r="J1951">
        <v>3303999.5900000008</v>
      </c>
      <c r="M1951" t="s">
        <v>699</v>
      </c>
      <c r="N1951" s="1">
        <v>45229</v>
      </c>
    </row>
    <row r="1952" spans="1:14" x14ac:dyDescent="0.2">
      <c r="A1952" s="1">
        <v>45229</v>
      </c>
      <c r="B1952">
        <v>2023</v>
      </c>
      <c r="C1952" t="s">
        <v>447</v>
      </c>
      <c r="E1952" t="s">
        <v>611</v>
      </c>
      <c r="F1952" t="s">
        <v>671</v>
      </c>
      <c r="G1952" t="s">
        <v>691</v>
      </c>
      <c r="H1952">
        <v>-312000</v>
      </c>
      <c r="I1952">
        <v>312000</v>
      </c>
      <c r="J1952">
        <v>3303999.5900000008</v>
      </c>
      <c r="M1952" t="s">
        <v>699</v>
      </c>
      <c r="N1952" s="1">
        <v>45229</v>
      </c>
    </row>
    <row r="1953" spans="1:14" x14ac:dyDescent="0.2">
      <c r="A1953" s="1">
        <v>45229</v>
      </c>
      <c r="B1953">
        <v>2023</v>
      </c>
      <c r="C1953" t="s">
        <v>448</v>
      </c>
      <c r="E1953" t="s">
        <v>611</v>
      </c>
      <c r="F1953" t="s">
        <v>671</v>
      </c>
      <c r="G1953" t="s">
        <v>691</v>
      </c>
      <c r="H1953">
        <v>-252000</v>
      </c>
      <c r="I1953">
        <v>252000</v>
      </c>
      <c r="J1953">
        <v>3303999.5900000008</v>
      </c>
      <c r="M1953" t="s">
        <v>699</v>
      </c>
      <c r="N1953" s="1">
        <v>45229</v>
      </c>
    </row>
    <row r="1954" spans="1:14" x14ac:dyDescent="0.2">
      <c r="A1954" s="1">
        <v>45229</v>
      </c>
      <c r="B1954">
        <v>2023</v>
      </c>
      <c r="C1954" t="s">
        <v>333</v>
      </c>
      <c r="D1954" t="s">
        <v>578</v>
      </c>
      <c r="E1954" t="s">
        <v>578</v>
      </c>
      <c r="F1954" t="s">
        <v>658</v>
      </c>
      <c r="G1954" t="s">
        <v>683</v>
      </c>
      <c r="H1954">
        <v>-1100000</v>
      </c>
      <c r="I1954">
        <v>1100000</v>
      </c>
      <c r="J1954">
        <v>2203999.5900000008</v>
      </c>
      <c r="M1954" t="s">
        <v>699</v>
      </c>
      <c r="N1954" s="1">
        <v>45229</v>
      </c>
    </row>
    <row r="1955" spans="1:14" x14ac:dyDescent="0.2">
      <c r="A1955" s="1">
        <v>45229</v>
      </c>
      <c r="B1955">
        <v>2023</v>
      </c>
      <c r="C1955" t="s">
        <v>333</v>
      </c>
      <c r="D1955" t="s">
        <v>589</v>
      </c>
      <c r="E1955" t="s">
        <v>589</v>
      </c>
      <c r="F1955" t="s">
        <v>658</v>
      </c>
      <c r="G1955" t="s">
        <v>683</v>
      </c>
      <c r="H1955">
        <v>-900000</v>
      </c>
      <c r="I1955">
        <v>900000</v>
      </c>
      <c r="J1955">
        <v>1303999.590000001</v>
      </c>
      <c r="M1955" t="s">
        <v>699</v>
      </c>
      <c r="N1955" s="1">
        <v>45229</v>
      </c>
    </row>
    <row r="1956" spans="1:14" x14ac:dyDescent="0.2">
      <c r="A1956" s="1">
        <v>45229</v>
      </c>
      <c r="B1956">
        <v>2023</v>
      </c>
      <c r="C1956" t="s">
        <v>333</v>
      </c>
      <c r="E1956" t="s">
        <v>611</v>
      </c>
      <c r="F1956" t="s">
        <v>658</v>
      </c>
      <c r="G1956" t="s">
        <v>683</v>
      </c>
      <c r="H1956">
        <v>-100000</v>
      </c>
      <c r="I1956">
        <v>100000</v>
      </c>
      <c r="J1956">
        <v>1203999.590000001</v>
      </c>
      <c r="M1956" t="s">
        <v>699</v>
      </c>
      <c r="N1956" s="1">
        <v>45229</v>
      </c>
    </row>
    <row r="1957" spans="1:14" x14ac:dyDescent="0.2">
      <c r="A1957" s="1">
        <v>45229</v>
      </c>
      <c r="B1957">
        <v>2023</v>
      </c>
      <c r="C1957" t="s">
        <v>449</v>
      </c>
      <c r="D1957" t="s">
        <v>549</v>
      </c>
      <c r="E1957" t="s">
        <v>613</v>
      </c>
      <c r="F1957" t="s">
        <v>658</v>
      </c>
      <c r="G1957" t="s">
        <v>379</v>
      </c>
      <c r="H1957">
        <v>44000</v>
      </c>
      <c r="I1957">
        <v>-44000</v>
      </c>
      <c r="J1957">
        <v>1247999.590000001</v>
      </c>
      <c r="M1957" t="s">
        <v>699</v>
      </c>
      <c r="N1957" s="1">
        <v>45229</v>
      </c>
    </row>
    <row r="1958" spans="1:14" x14ac:dyDescent="0.2">
      <c r="A1958" s="1">
        <v>45229</v>
      </c>
      <c r="B1958">
        <v>2023</v>
      </c>
      <c r="C1958" t="s">
        <v>449</v>
      </c>
      <c r="D1958" t="s">
        <v>562</v>
      </c>
      <c r="E1958" t="s">
        <v>614</v>
      </c>
      <c r="F1958" t="s">
        <v>658</v>
      </c>
      <c r="G1958" t="s">
        <v>379</v>
      </c>
      <c r="H1958">
        <v>88000</v>
      </c>
      <c r="I1958">
        <v>-88000</v>
      </c>
      <c r="J1958">
        <v>1335999.590000001</v>
      </c>
      <c r="M1958" t="s">
        <v>699</v>
      </c>
      <c r="N1958" s="1">
        <v>45229</v>
      </c>
    </row>
    <row r="1959" spans="1:14" x14ac:dyDescent="0.2">
      <c r="A1959" s="1">
        <v>45229</v>
      </c>
      <c r="B1959">
        <v>2023</v>
      </c>
      <c r="C1959" t="s">
        <v>449</v>
      </c>
      <c r="D1959" t="s">
        <v>588</v>
      </c>
      <c r="E1959" t="s">
        <v>637</v>
      </c>
      <c r="F1959" t="s">
        <v>658</v>
      </c>
      <c r="G1959" t="s">
        <v>379</v>
      </c>
      <c r="H1959">
        <v>88000</v>
      </c>
      <c r="I1959">
        <v>-88000</v>
      </c>
      <c r="J1959">
        <v>1423999.590000001</v>
      </c>
      <c r="M1959" t="s">
        <v>699</v>
      </c>
      <c r="N1959" s="1">
        <v>45229</v>
      </c>
    </row>
    <row r="1960" spans="1:14" x14ac:dyDescent="0.2">
      <c r="A1960" s="1">
        <v>45229</v>
      </c>
      <c r="B1960">
        <v>2023</v>
      </c>
      <c r="C1960" t="s">
        <v>437</v>
      </c>
      <c r="E1960" t="s">
        <v>611</v>
      </c>
      <c r="F1960" t="s">
        <v>658</v>
      </c>
      <c r="G1960" t="s">
        <v>686</v>
      </c>
      <c r="H1960">
        <v>-26000</v>
      </c>
      <c r="I1960">
        <v>26000</v>
      </c>
      <c r="J1960">
        <v>1397999.590000001</v>
      </c>
      <c r="M1960" t="s">
        <v>699</v>
      </c>
      <c r="N1960" s="1">
        <v>45229</v>
      </c>
    </row>
    <row r="1961" spans="1:14" x14ac:dyDescent="0.2">
      <c r="A1961" s="1">
        <v>45231</v>
      </c>
      <c r="B1961">
        <v>2023</v>
      </c>
      <c r="C1961" t="s">
        <v>450</v>
      </c>
      <c r="D1961" t="s">
        <v>549</v>
      </c>
      <c r="E1961" t="s">
        <v>613</v>
      </c>
      <c r="F1961" t="s">
        <v>662</v>
      </c>
      <c r="G1961" t="s">
        <v>679</v>
      </c>
      <c r="H1961">
        <v>160000</v>
      </c>
      <c r="I1961">
        <v>-160000</v>
      </c>
      <c r="J1961">
        <v>1397999.590000001</v>
      </c>
      <c r="M1961" t="s">
        <v>699</v>
      </c>
      <c r="N1961" s="1">
        <v>45231</v>
      </c>
    </row>
    <row r="1962" spans="1:14" x14ac:dyDescent="0.2">
      <c r="A1962" s="1">
        <v>45231</v>
      </c>
      <c r="B1962">
        <v>2023</v>
      </c>
      <c r="C1962" t="s">
        <v>450</v>
      </c>
      <c r="D1962" t="s">
        <v>550</v>
      </c>
      <c r="E1962" t="s">
        <v>614</v>
      </c>
      <c r="F1962" t="s">
        <v>662</v>
      </c>
      <c r="G1962" t="s">
        <v>679</v>
      </c>
      <c r="H1962">
        <v>160000</v>
      </c>
      <c r="I1962">
        <v>-160000</v>
      </c>
      <c r="J1962">
        <v>1397999.590000001</v>
      </c>
      <c r="M1962" t="s">
        <v>699</v>
      </c>
      <c r="N1962" s="1">
        <v>45231</v>
      </c>
    </row>
    <row r="1963" spans="1:14" x14ac:dyDescent="0.2">
      <c r="A1963" s="1">
        <v>45231</v>
      </c>
      <c r="B1963">
        <v>2023</v>
      </c>
      <c r="C1963" t="s">
        <v>450</v>
      </c>
      <c r="D1963" t="s">
        <v>562</v>
      </c>
      <c r="E1963" t="s">
        <v>614</v>
      </c>
      <c r="F1963" t="s">
        <v>662</v>
      </c>
      <c r="G1963" t="s">
        <v>679</v>
      </c>
      <c r="H1963">
        <v>160000</v>
      </c>
      <c r="I1963">
        <v>-160000</v>
      </c>
      <c r="J1963">
        <v>1397999.590000001</v>
      </c>
      <c r="M1963" t="s">
        <v>699</v>
      </c>
      <c r="N1963" s="1">
        <v>45231</v>
      </c>
    </row>
    <row r="1964" spans="1:14" x14ac:dyDescent="0.2">
      <c r="A1964" s="1">
        <v>45231</v>
      </c>
      <c r="B1964">
        <v>2023</v>
      </c>
      <c r="C1964" t="s">
        <v>450</v>
      </c>
      <c r="D1964" t="s">
        <v>575</v>
      </c>
      <c r="E1964" t="s">
        <v>616</v>
      </c>
      <c r="F1964" t="s">
        <v>662</v>
      </c>
      <c r="G1964" t="s">
        <v>679</v>
      </c>
      <c r="H1964">
        <v>160000</v>
      </c>
      <c r="I1964">
        <v>-160000</v>
      </c>
      <c r="J1964">
        <v>1397999.590000001</v>
      </c>
      <c r="M1964" t="s">
        <v>699</v>
      </c>
      <c r="N1964" s="1">
        <v>45231</v>
      </c>
    </row>
    <row r="1965" spans="1:14" x14ac:dyDescent="0.2">
      <c r="A1965" s="1">
        <v>45231</v>
      </c>
      <c r="B1965">
        <v>2023</v>
      </c>
      <c r="C1965" t="s">
        <v>450</v>
      </c>
      <c r="D1965" t="s">
        <v>552</v>
      </c>
      <c r="E1965" t="s">
        <v>616</v>
      </c>
      <c r="F1965" t="s">
        <v>662</v>
      </c>
      <c r="G1965" t="s">
        <v>679</v>
      </c>
      <c r="H1965">
        <v>160000</v>
      </c>
      <c r="I1965">
        <v>-160000</v>
      </c>
      <c r="J1965">
        <v>1397999.590000001</v>
      </c>
      <c r="M1965" t="s">
        <v>699</v>
      </c>
      <c r="N1965" s="1">
        <v>45231</v>
      </c>
    </row>
    <row r="1966" spans="1:14" x14ac:dyDescent="0.2">
      <c r="A1966" s="1">
        <v>45231</v>
      </c>
      <c r="B1966">
        <v>2023</v>
      </c>
      <c r="C1966" t="s">
        <v>450</v>
      </c>
      <c r="D1966" t="s">
        <v>555</v>
      </c>
      <c r="E1966" t="s">
        <v>616</v>
      </c>
      <c r="F1966" t="s">
        <v>662</v>
      </c>
      <c r="G1966" t="s">
        <v>679</v>
      </c>
      <c r="H1966">
        <v>160000</v>
      </c>
      <c r="I1966">
        <v>-160000</v>
      </c>
      <c r="J1966">
        <v>1397999.590000001</v>
      </c>
      <c r="M1966" t="s">
        <v>699</v>
      </c>
      <c r="N1966" s="1">
        <v>45231</v>
      </c>
    </row>
    <row r="1967" spans="1:14" x14ac:dyDescent="0.2">
      <c r="A1967" s="1">
        <v>45231</v>
      </c>
      <c r="B1967">
        <v>2023</v>
      </c>
      <c r="C1967" t="s">
        <v>451</v>
      </c>
      <c r="D1967" t="s">
        <v>576</v>
      </c>
      <c r="E1967" t="s">
        <v>630</v>
      </c>
      <c r="F1967" t="s">
        <v>658</v>
      </c>
      <c r="G1967" t="s">
        <v>679</v>
      </c>
      <c r="H1967">
        <v>197000</v>
      </c>
      <c r="I1967">
        <v>-197000</v>
      </c>
      <c r="J1967">
        <v>1594999.590000001</v>
      </c>
      <c r="M1967" t="s">
        <v>699</v>
      </c>
      <c r="N1967" s="1">
        <v>45231</v>
      </c>
    </row>
    <row r="1968" spans="1:14" x14ac:dyDescent="0.2">
      <c r="A1968" s="1">
        <v>45231</v>
      </c>
      <c r="B1968">
        <v>2023</v>
      </c>
      <c r="C1968" t="s">
        <v>452</v>
      </c>
      <c r="D1968" t="s">
        <v>593</v>
      </c>
      <c r="E1968" t="s">
        <v>641</v>
      </c>
      <c r="F1968" t="s">
        <v>658</v>
      </c>
      <c r="G1968" t="s">
        <v>679</v>
      </c>
      <c r="H1968">
        <v>147000</v>
      </c>
      <c r="I1968">
        <v>-147000</v>
      </c>
      <c r="J1968">
        <v>1741999.590000001</v>
      </c>
      <c r="M1968" t="s">
        <v>699</v>
      </c>
      <c r="N1968" s="1">
        <v>45231</v>
      </c>
    </row>
    <row r="1969" spans="1:14" x14ac:dyDescent="0.2">
      <c r="A1969" s="1">
        <v>45231</v>
      </c>
      <c r="B1969">
        <v>2023</v>
      </c>
      <c r="C1969" t="s">
        <v>453</v>
      </c>
      <c r="D1969" t="s">
        <v>586</v>
      </c>
      <c r="E1969" t="s">
        <v>628</v>
      </c>
      <c r="F1969" t="s">
        <v>658</v>
      </c>
      <c r="G1969" t="s">
        <v>679</v>
      </c>
      <c r="H1969">
        <v>125000</v>
      </c>
      <c r="I1969">
        <v>-125000</v>
      </c>
      <c r="J1969">
        <v>1866999.590000001</v>
      </c>
      <c r="M1969" t="s">
        <v>699</v>
      </c>
      <c r="N1969" s="1">
        <v>45231</v>
      </c>
    </row>
    <row r="1970" spans="1:14" x14ac:dyDescent="0.2">
      <c r="A1970" s="1">
        <v>45231</v>
      </c>
      <c r="B1970">
        <v>2023</v>
      </c>
      <c r="C1970" t="s">
        <v>454</v>
      </c>
      <c r="D1970" t="s">
        <v>586</v>
      </c>
      <c r="E1970" t="s">
        <v>628</v>
      </c>
      <c r="F1970" t="s">
        <v>662</v>
      </c>
      <c r="G1970" t="s">
        <v>679</v>
      </c>
      <c r="H1970">
        <v>22000</v>
      </c>
      <c r="I1970">
        <v>-22000</v>
      </c>
      <c r="J1970">
        <v>1866999.590000001</v>
      </c>
      <c r="M1970" t="s">
        <v>699</v>
      </c>
      <c r="N1970" s="1">
        <v>45231</v>
      </c>
    </row>
    <row r="1971" spans="1:14" x14ac:dyDescent="0.2">
      <c r="A1971" s="1">
        <v>45231</v>
      </c>
      <c r="B1971">
        <v>2023</v>
      </c>
      <c r="C1971" t="s">
        <v>451</v>
      </c>
      <c r="D1971" t="s">
        <v>573</v>
      </c>
      <c r="E1971" t="s">
        <v>628</v>
      </c>
      <c r="F1971" t="s">
        <v>658</v>
      </c>
      <c r="G1971" t="s">
        <v>679</v>
      </c>
      <c r="H1971">
        <v>197000</v>
      </c>
      <c r="I1971">
        <v>-197000</v>
      </c>
      <c r="J1971">
        <v>2063999.590000001</v>
      </c>
      <c r="M1971" t="s">
        <v>699</v>
      </c>
      <c r="N1971" s="1">
        <v>45231</v>
      </c>
    </row>
    <row r="1972" spans="1:14" x14ac:dyDescent="0.2">
      <c r="A1972" s="1">
        <v>45231</v>
      </c>
      <c r="B1972">
        <v>2023</v>
      </c>
      <c r="C1972" t="s">
        <v>453</v>
      </c>
      <c r="D1972" t="s">
        <v>559</v>
      </c>
      <c r="E1972" t="s">
        <v>615</v>
      </c>
      <c r="F1972" t="s">
        <v>658</v>
      </c>
      <c r="G1972" t="s">
        <v>679</v>
      </c>
      <c r="H1972">
        <v>125000</v>
      </c>
      <c r="I1972">
        <v>-125000</v>
      </c>
      <c r="J1972">
        <v>2188999.5900000008</v>
      </c>
      <c r="M1972" t="s">
        <v>699</v>
      </c>
      <c r="N1972" s="1">
        <v>45231</v>
      </c>
    </row>
    <row r="1973" spans="1:14" x14ac:dyDescent="0.2">
      <c r="A1973" s="1">
        <v>45231</v>
      </c>
      <c r="B1973">
        <v>2023</v>
      </c>
      <c r="C1973" t="s">
        <v>454</v>
      </c>
      <c r="D1973" t="s">
        <v>559</v>
      </c>
      <c r="E1973" t="s">
        <v>615</v>
      </c>
      <c r="F1973" t="s">
        <v>662</v>
      </c>
      <c r="G1973" t="s">
        <v>679</v>
      </c>
      <c r="H1973">
        <v>22000</v>
      </c>
      <c r="I1973">
        <v>-22000</v>
      </c>
      <c r="J1973">
        <v>2188999.5900000008</v>
      </c>
      <c r="M1973" t="s">
        <v>699</v>
      </c>
      <c r="N1973" s="1">
        <v>45231</v>
      </c>
    </row>
    <row r="1974" spans="1:14" x14ac:dyDescent="0.2">
      <c r="A1974" s="1">
        <v>45231</v>
      </c>
      <c r="B1974">
        <v>2023</v>
      </c>
      <c r="C1974" t="s">
        <v>451</v>
      </c>
      <c r="D1974" t="s">
        <v>551</v>
      </c>
      <c r="E1974" t="s">
        <v>615</v>
      </c>
      <c r="F1974" t="s">
        <v>658</v>
      </c>
      <c r="G1974" t="s">
        <v>679</v>
      </c>
      <c r="H1974">
        <v>197000</v>
      </c>
      <c r="I1974">
        <v>-197000</v>
      </c>
      <c r="J1974">
        <v>2385999.5900000008</v>
      </c>
      <c r="M1974" t="s">
        <v>699</v>
      </c>
      <c r="N1974" s="1">
        <v>45231</v>
      </c>
    </row>
    <row r="1975" spans="1:14" x14ac:dyDescent="0.2">
      <c r="A1975" s="1">
        <v>45231</v>
      </c>
      <c r="B1975">
        <v>2023</v>
      </c>
      <c r="C1975" t="s">
        <v>455</v>
      </c>
      <c r="D1975" t="s">
        <v>579</v>
      </c>
      <c r="E1975" t="s">
        <v>632</v>
      </c>
      <c r="F1975" t="s">
        <v>661</v>
      </c>
      <c r="G1975" t="s">
        <v>679</v>
      </c>
      <c r="H1975">
        <v>170000</v>
      </c>
      <c r="I1975">
        <v>-170000</v>
      </c>
      <c r="J1975">
        <v>2385999.5900000008</v>
      </c>
      <c r="M1975" t="s">
        <v>699</v>
      </c>
      <c r="N1975" s="1">
        <v>45231</v>
      </c>
    </row>
    <row r="1976" spans="1:14" x14ac:dyDescent="0.2">
      <c r="A1976" s="1">
        <v>45231</v>
      </c>
      <c r="B1976">
        <v>2023</v>
      </c>
      <c r="C1976" t="s">
        <v>451</v>
      </c>
      <c r="D1976" t="s">
        <v>577</v>
      </c>
      <c r="E1976" t="s">
        <v>631</v>
      </c>
      <c r="F1976" t="s">
        <v>658</v>
      </c>
      <c r="G1976" t="s">
        <v>679</v>
      </c>
      <c r="H1976">
        <v>197000</v>
      </c>
      <c r="I1976">
        <v>-197000</v>
      </c>
      <c r="J1976">
        <v>2582999.5900000008</v>
      </c>
      <c r="M1976" t="s">
        <v>699</v>
      </c>
      <c r="N1976" s="1">
        <v>45231</v>
      </c>
    </row>
    <row r="1977" spans="1:14" x14ac:dyDescent="0.2">
      <c r="A1977" s="1">
        <v>45231</v>
      </c>
      <c r="B1977">
        <v>2023</v>
      </c>
      <c r="C1977" t="s">
        <v>338</v>
      </c>
      <c r="D1977" t="s">
        <v>564</v>
      </c>
      <c r="E1977" t="s">
        <v>596</v>
      </c>
      <c r="F1977" t="s">
        <v>658</v>
      </c>
      <c r="G1977" t="s">
        <v>679</v>
      </c>
      <c r="H1977">
        <v>147000</v>
      </c>
      <c r="I1977">
        <v>-147000</v>
      </c>
      <c r="J1977">
        <v>2729999.5900000008</v>
      </c>
      <c r="M1977" t="s">
        <v>699</v>
      </c>
      <c r="N1977" s="1">
        <v>45231</v>
      </c>
    </row>
    <row r="1978" spans="1:14" x14ac:dyDescent="0.2">
      <c r="A1978" s="1">
        <v>45231</v>
      </c>
      <c r="B1978">
        <v>2023</v>
      </c>
      <c r="C1978" t="s">
        <v>451</v>
      </c>
      <c r="D1978" t="s">
        <v>566</v>
      </c>
      <c r="E1978" t="s">
        <v>623</v>
      </c>
      <c r="F1978" t="s">
        <v>658</v>
      </c>
      <c r="G1978" t="s">
        <v>679</v>
      </c>
      <c r="H1978">
        <v>197000</v>
      </c>
      <c r="I1978">
        <v>-197000</v>
      </c>
      <c r="J1978">
        <v>2926999.5900000008</v>
      </c>
      <c r="M1978" t="s">
        <v>699</v>
      </c>
      <c r="N1978" s="1">
        <v>45231</v>
      </c>
    </row>
    <row r="1979" spans="1:14" x14ac:dyDescent="0.2">
      <c r="A1979" s="1">
        <v>45231</v>
      </c>
      <c r="B1979">
        <v>2023</v>
      </c>
      <c r="C1979" t="s">
        <v>451</v>
      </c>
      <c r="D1979" t="s">
        <v>567</v>
      </c>
      <c r="E1979" t="s">
        <v>620</v>
      </c>
      <c r="F1979" t="s">
        <v>658</v>
      </c>
      <c r="G1979" t="s">
        <v>679</v>
      </c>
      <c r="H1979">
        <v>197000</v>
      </c>
      <c r="I1979">
        <v>-197000</v>
      </c>
      <c r="J1979">
        <v>3123999.5900000008</v>
      </c>
      <c r="M1979" t="s">
        <v>699</v>
      </c>
      <c r="N1979" s="1">
        <v>45231</v>
      </c>
    </row>
    <row r="1980" spans="1:14" x14ac:dyDescent="0.2">
      <c r="A1980" s="1">
        <v>45231</v>
      </c>
      <c r="B1980">
        <v>2023</v>
      </c>
      <c r="C1980" t="s">
        <v>452</v>
      </c>
      <c r="D1980" t="s">
        <v>568</v>
      </c>
      <c r="E1980" t="s">
        <v>624</v>
      </c>
      <c r="F1980" t="s">
        <v>658</v>
      </c>
      <c r="G1980" t="s">
        <v>679</v>
      </c>
      <c r="H1980">
        <v>147000</v>
      </c>
      <c r="I1980">
        <v>-147000</v>
      </c>
      <c r="J1980">
        <v>3270999.5900000008</v>
      </c>
      <c r="M1980" t="s">
        <v>699</v>
      </c>
      <c r="N1980" s="1">
        <v>45231</v>
      </c>
    </row>
    <row r="1981" spans="1:14" x14ac:dyDescent="0.2">
      <c r="A1981" s="1">
        <v>45231</v>
      </c>
      <c r="B1981">
        <v>2023</v>
      </c>
      <c r="C1981" t="s">
        <v>452</v>
      </c>
      <c r="D1981" t="s">
        <v>595</v>
      </c>
      <c r="E1981" t="s">
        <v>643</v>
      </c>
      <c r="F1981" t="s">
        <v>658</v>
      </c>
      <c r="G1981" t="s">
        <v>679</v>
      </c>
      <c r="H1981">
        <v>167000</v>
      </c>
      <c r="I1981">
        <v>-167000</v>
      </c>
      <c r="J1981">
        <v>3437999.5900000008</v>
      </c>
      <c r="M1981" t="s">
        <v>699</v>
      </c>
      <c r="N1981" s="1">
        <v>45231</v>
      </c>
    </row>
    <row r="1982" spans="1:14" x14ac:dyDescent="0.2">
      <c r="A1982" s="1">
        <v>45231</v>
      </c>
      <c r="B1982">
        <v>2023</v>
      </c>
      <c r="C1982" t="s">
        <v>456</v>
      </c>
      <c r="D1982" t="s">
        <v>581</v>
      </c>
      <c r="E1982" t="s">
        <v>630</v>
      </c>
      <c r="F1982" t="s">
        <v>658</v>
      </c>
      <c r="G1982" t="s">
        <v>379</v>
      </c>
      <c r="H1982">
        <v>50000</v>
      </c>
      <c r="I1982">
        <v>-50000</v>
      </c>
      <c r="J1982">
        <v>3487999.5900000008</v>
      </c>
      <c r="M1982" t="s">
        <v>699</v>
      </c>
      <c r="N1982" s="1">
        <v>45231</v>
      </c>
    </row>
    <row r="1983" spans="1:14" x14ac:dyDescent="0.2">
      <c r="A1983" s="1">
        <v>45231</v>
      </c>
      <c r="B1983">
        <v>2023</v>
      </c>
      <c r="C1983" t="s">
        <v>456</v>
      </c>
      <c r="D1983" t="s">
        <v>593</v>
      </c>
      <c r="E1983" t="s">
        <v>641</v>
      </c>
      <c r="F1983" t="s">
        <v>658</v>
      </c>
      <c r="G1983" t="s">
        <v>379</v>
      </c>
      <c r="H1983">
        <v>50000</v>
      </c>
      <c r="I1983">
        <v>-50000</v>
      </c>
      <c r="J1983">
        <v>3537999.5900000008</v>
      </c>
      <c r="M1983" t="s">
        <v>699</v>
      </c>
      <c r="N1983" s="1">
        <v>45231</v>
      </c>
    </row>
    <row r="1984" spans="1:14" x14ac:dyDescent="0.2">
      <c r="A1984" s="1">
        <v>45231</v>
      </c>
      <c r="B1984">
        <v>2023</v>
      </c>
      <c r="C1984" t="s">
        <v>456</v>
      </c>
      <c r="D1984" t="s">
        <v>586</v>
      </c>
      <c r="E1984" t="s">
        <v>628</v>
      </c>
      <c r="F1984" t="s">
        <v>658</v>
      </c>
      <c r="G1984" t="s">
        <v>379</v>
      </c>
      <c r="H1984">
        <v>50000</v>
      </c>
      <c r="I1984">
        <v>-50000</v>
      </c>
      <c r="J1984">
        <v>3587999.5900000008</v>
      </c>
      <c r="M1984" t="s">
        <v>699</v>
      </c>
      <c r="N1984" s="1">
        <v>45231</v>
      </c>
    </row>
    <row r="1985" spans="1:14" x14ac:dyDescent="0.2">
      <c r="A1985" s="1">
        <v>45231</v>
      </c>
      <c r="B1985">
        <v>2023</v>
      </c>
      <c r="C1985" t="s">
        <v>456</v>
      </c>
      <c r="D1985" t="s">
        <v>564</v>
      </c>
      <c r="E1985" t="s">
        <v>596</v>
      </c>
      <c r="F1985" t="s">
        <v>658</v>
      </c>
      <c r="G1985" t="s">
        <v>379</v>
      </c>
      <c r="H1985">
        <v>50000</v>
      </c>
      <c r="I1985">
        <v>-50000</v>
      </c>
      <c r="J1985">
        <v>3637999.5900000008</v>
      </c>
      <c r="M1985" t="s">
        <v>699</v>
      </c>
      <c r="N1985" s="1">
        <v>45231</v>
      </c>
    </row>
    <row r="1986" spans="1:14" x14ac:dyDescent="0.2">
      <c r="A1986" s="1">
        <v>45231</v>
      </c>
      <c r="B1986">
        <v>2023</v>
      </c>
      <c r="C1986" t="s">
        <v>456</v>
      </c>
      <c r="D1986" t="s">
        <v>559</v>
      </c>
      <c r="E1986" t="s">
        <v>615</v>
      </c>
      <c r="F1986" t="s">
        <v>658</v>
      </c>
      <c r="G1986" t="s">
        <v>379</v>
      </c>
      <c r="H1986">
        <v>50000</v>
      </c>
      <c r="I1986">
        <v>-50000</v>
      </c>
      <c r="J1986">
        <v>3687999.5900000008</v>
      </c>
      <c r="M1986" t="s">
        <v>699</v>
      </c>
      <c r="N1986" s="1">
        <v>45231</v>
      </c>
    </row>
    <row r="1987" spans="1:14" x14ac:dyDescent="0.2">
      <c r="A1987" s="1">
        <v>45231</v>
      </c>
      <c r="B1987">
        <v>2023</v>
      </c>
      <c r="C1987" t="s">
        <v>456</v>
      </c>
      <c r="D1987" t="s">
        <v>568</v>
      </c>
      <c r="E1987" t="s">
        <v>624</v>
      </c>
      <c r="F1987" t="s">
        <v>658</v>
      </c>
      <c r="G1987" t="s">
        <v>379</v>
      </c>
      <c r="H1987">
        <v>50000</v>
      </c>
      <c r="I1987">
        <v>-50000</v>
      </c>
      <c r="J1987">
        <v>3737999.5900000008</v>
      </c>
      <c r="M1987" t="s">
        <v>699</v>
      </c>
      <c r="N1987" s="1">
        <v>45231</v>
      </c>
    </row>
    <row r="1988" spans="1:14" x14ac:dyDescent="0.2">
      <c r="A1988" s="1">
        <v>45231</v>
      </c>
      <c r="B1988">
        <v>2023</v>
      </c>
      <c r="C1988" t="s">
        <v>456</v>
      </c>
      <c r="D1988" t="s">
        <v>595</v>
      </c>
      <c r="E1988" t="s">
        <v>643</v>
      </c>
      <c r="F1988" t="s">
        <v>658</v>
      </c>
      <c r="G1988" t="s">
        <v>379</v>
      </c>
      <c r="H1988">
        <v>50000</v>
      </c>
      <c r="I1988">
        <v>-50000</v>
      </c>
      <c r="J1988">
        <v>3787999.5900000008</v>
      </c>
      <c r="M1988" t="s">
        <v>699</v>
      </c>
      <c r="N1988" s="1">
        <v>45231</v>
      </c>
    </row>
    <row r="1989" spans="1:14" x14ac:dyDescent="0.2">
      <c r="A1989" s="1">
        <v>45251</v>
      </c>
      <c r="B1989">
        <v>2023</v>
      </c>
      <c r="C1989" t="s">
        <v>457</v>
      </c>
      <c r="E1989" t="s">
        <v>611</v>
      </c>
      <c r="F1989" t="s">
        <v>658</v>
      </c>
      <c r="G1989" t="s">
        <v>691</v>
      </c>
      <c r="H1989">
        <v>-350000</v>
      </c>
      <c r="I1989">
        <v>350000</v>
      </c>
      <c r="J1989">
        <v>3437999.5900000008</v>
      </c>
      <c r="M1989" t="s">
        <v>699</v>
      </c>
      <c r="N1989" s="1">
        <v>45251</v>
      </c>
    </row>
    <row r="1990" spans="1:14" x14ac:dyDescent="0.2">
      <c r="A1990" s="1">
        <v>45260</v>
      </c>
      <c r="B1990">
        <v>2023</v>
      </c>
      <c r="C1990" t="s">
        <v>342</v>
      </c>
      <c r="D1990" t="s">
        <v>578</v>
      </c>
      <c r="E1990" t="s">
        <v>578</v>
      </c>
      <c r="F1990" t="s">
        <v>658</v>
      </c>
      <c r="G1990" t="s">
        <v>683</v>
      </c>
      <c r="H1990">
        <v>-1100000</v>
      </c>
      <c r="I1990">
        <v>1100000</v>
      </c>
      <c r="J1990">
        <v>2337999.5900000008</v>
      </c>
      <c r="M1990" t="s">
        <v>699</v>
      </c>
      <c r="N1990" s="1">
        <v>45260</v>
      </c>
    </row>
    <row r="1991" spans="1:14" x14ac:dyDescent="0.2">
      <c r="A1991" s="1">
        <v>45260</v>
      </c>
      <c r="B1991">
        <v>2023</v>
      </c>
      <c r="C1991" t="s">
        <v>342</v>
      </c>
      <c r="D1991" t="s">
        <v>589</v>
      </c>
      <c r="E1991" t="s">
        <v>589</v>
      </c>
      <c r="F1991" t="s">
        <v>658</v>
      </c>
      <c r="G1991" t="s">
        <v>683</v>
      </c>
      <c r="H1991">
        <v>-900000</v>
      </c>
      <c r="I1991">
        <v>900000</v>
      </c>
      <c r="J1991">
        <v>1437999.590000001</v>
      </c>
      <c r="M1991" t="s">
        <v>699</v>
      </c>
      <c r="N1991" s="1">
        <v>45260</v>
      </c>
    </row>
    <row r="1992" spans="1:14" x14ac:dyDescent="0.2">
      <c r="A1992" s="1">
        <v>45260</v>
      </c>
      <c r="B1992">
        <v>2023</v>
      </c>
      <c r="C1992" t="s">
        <v>342</v>
      </c>
      <c r="E1992" t="s">
        <v>611</v>
      </c>
      <c r="F1992" t="s">
        <v>658</v>
      </c>
      <c r="G1992" t="s">
        <v>683</v>
      </c>
      <c r="H1992">
        <v>-100000</v>
      </c>
      <c r="I1992">
        <v>100000</v>
      </c>
      <c r="J1992">
        <v>1337999.590000001</v>
      </c>
      <c r="M1992" t="s">
        <v>699</v>
      </c>
      <c r="N1992" s="1">
        <v>45260</v>
      </c>
    </row>
    <row r="1993" spans="1:14" x14ac:dyDescent="0.2">
      <c r="A1993" s="1">
        <v>45261</v>
      </c>
      <c r="B1993">
        <v>2023</v>
      </c>
      <c r="C1993" t="s">
        <v>458</v>
      </c>
      <c r="D1993" t="s">
        <v>549</v>
      </c>
      <c r="E1993" t="s">
        <v>613</v>
      </c>
      <c r="F1993" t="s">
        <v>662</v>
      </c>
      <c r="G1993" t="s">
        <v>679</v>
      </c>
      <c r="H1993">
        <v>160000</v>
      </c>
      <c r="I1993">
        <v>-160000</v>
      </c>
      <c r="J1993">
        <v>1337999.590000001</v>
      </c>
      <c r="M1993" t="s">
        <v>699</v>
      </c>
      <c r="N1993" s="1">
        <v>45261</v>
      </c>
    </row>
    <row r="1994" spans="1:14" x14ac:dyDescent="0.2">
      <c r="A1994" s="1">
        <v>45261</v>
      </c>
      <c r="B1994">
        <v>2023</v>
      </c>
      <c r="C1994" t="s">
        <v>458</v>
      </c>
      <c r="D1994" t="s">
        <v>550</v>
      </c>
      <c r="E1994" t="s">
        <v>614</v>
      </c>
      <c r="F1994" t="s">
        <v>662</v>
      </c>
      <c r="G1994" t="s">
        <v>679</v>
      </c>
      <c r="H1994">
        <v>160000</v>
      </c>
      <c r="I1994">
        <v>-160000</v>
      </c>
      <c r="J1994">
        <v>1337999.590000001</v>
      </c>
      <c r="M1994" t="s">
        <v>699</v>
      </c>
      <c r="N1994" s="1">
        <v>45261</v>
      </c>
    </row>
    <row r="1995" spans="1:14" x14ac:dyDescent="0.2">
      <c r="A1995" s="1">
        <v>45261</v>
      </c>
      <c r="B1995">
        <v>2023</v>
      </c>
      <c r="C1995" t="s">
        <v>458</v>
      </c>
      <c r="D1995" t="s">
        <v>562</v>
      </c>
      <c r="E1995" t="s">
        <v>614</v>
      </c>
      <c r="F1995" t="s">
        <v>662</v>
      </c>
      <c r="G1995" t="s">
        <v>679</v>
      </c>
      <c r="H1995">
        <v>160000</v>
      </c>
      <c r="I1995">
        <v>-160000</v>
      </c>
      <c r="J1995">
        <v>1337999.590000001</v>
      </c>
      <c r="M1995" t="s">
        <v>699</v>
      </c>
      <c r="N1995" s="1">
        <v>45261</v>
      </c>
    </row>
    <row r="1996" spans="1:14" x14ac:dyDescent="0.2">
      <c r="A1996" s="1">
        <v>45261</v>
      </c>
      <c r="B1996">
        <v>2023</v>
      </c>
      <c r="C1996" t="s">
        <v>458</v>
      </c>
      <c r="D1996" t="s">
        <v>575</v>
      </c>
      <c r="E1996" t="s">
        <v>616</v>
      </c>
      <c r="F1996" t="s">
        <v>662</v>
      </c>
      <c r="G1996" t="s">
        <v>679</v>
      </c>
      <c r="H1996">
        <v>160000</v>
      </c>
      <c r="I1996">
        <v>-160000</v>
      </c>
      <c r="J1996">
        <v>1337999.590000001</v>
      </c>
      <c r="M1996" t="s">
        <v>699</v>
      </c>
      <c r="N1996" s="1">
        <v>45261</v>
      </c>
    </row>
    <row r="1997" spans="1:14" x14ac:dyDescent="0.2">
      <c r="A1997" s="1">
        <v>45261</v>
      </c>
      <c r="B1997">
        <v>2023</v>
      </c>
      <c r="C1997" t="s">
        <v>458</v>
      </c>
      <c r="D1997" t="s">
        <v>552</v>
      </c>
      <c r="E1997" t="s">
        <v>616</v>
      </c>
      <c r="F1997" t="s">
        <v>662</v>
      </c>
      <c r="G1997" t="s">
        <v>679</v>
      </c>
      <c r="H1997">
        <v>160000</v>
      </c>
      <c r="I1997">
        <v>-160000</v>
      </c>
      <c r="J1997">
        <v>1337999.590000001</v>
      </c>
      <c r="M1997" t="s">
        <v>699</v>
      </c>
      <c r="N1997" s="1">
        <v>45261</v>
      </c>
    </row>
    <row r="1998" spans="1:14" x14ac:dyDescent="0.2">
      <c r="A1998" s="1">
        <v>45261</v>
      </c>
      <c r="B1998">
        <v>2023</v>
      </c>
      <c r="C1998" t="s">
        <v>458</v>
      </c>
      <c r="D1998" t="s">
        <v>555</v>
      </c>
      <c r="E1998" t="s">
        <v>616</v>
      </c>
      <c r="F1998" t="s">
        <v>662</v>
      </c>
      <c r="G1998" t="s">
        <v>679</v>
      </c>
      <c r="H1998">
        <v>160000</v>
      </c>
      <c r="I1998">
        <v>-160000</v>
      </c>
      <c r="J1998">
        <v>1337999.590000001</v>
      </c>
      <c r="M1998" t="s">
        <v>699</v>
      </c>
      <c r="N1998" s="1">
        <v>45261</v>
      </c>
    </row>
    <row r="1999" spans="1:14" x14ac:dyDescent="0.2">
      <c r="A1999" s="1">
        <v>45261</v>
      </c>
      <c r="B1999">
        <v>2023</v>
      </c>
      <c r="C1999" t="s">
        <v>459</v>
      </c>
      <c r="D1999" t="s">
        <v>576</v>
      </c>
      <c r="E1999" t="s">
        <v>630</v>
      </c>
      <c r="F1999" t="s">
        <v>658</v>
      </c>
      <c r="G1999" t="s">
        <v>679</v>
      </c>
      <c r="H1999">
        <v>197000</v>
      </c>
      <c r="I1999">
        <v>-197000</v>
      </c>
      <c r="J1999">
        <v>1534999.590000001</v>
      </c>
      <c r="M1999" t="s">
        <v>699</v>
      </c>
      <c r="N1999" s="1">
        <v>45261</v>
      </c>
    </row>
    <row r="2000" spans="1:14" x14ac:dyDescent="0.2">
      <c r="A2000" s="1">
        <v>45261</v>
      </c>
      <c r="B2000">
        <v>2023</v>
      </c>
      <c r="C2000" t="s">
        <v>460</v>
      </c>
      <c r="D2000" t="s">
        <v>593</v>
      </c>
      <c r="E2000" t="s">
        <v>641</v>
      </c>
      <c r="F2000" t="s">
        <v>658</v>
      </c>
      <c r="G2000" t="s">
        <v>679</v>
      </c>
      <c r="H2000">
        <v>147000</v>
      </c>
      <c r="I2000">
        <v>-147000</v>
      </c>
      <c r="J2000">
        <v>1681999.590000001</v>
      </c>
      <c r="M2000" t="s">
        <v>699</v>
      </c>
      <c r="N2000" s="1">
        <v>45261</v>
      </c>
    </row>
    <row r="2001" spans="1:14" x14ac:dyDescent="0.2">
      <c r="A2001" s="1">
        <v>45261</v>
      </c>
      <c r="B2001">
        <v>2023</v>
      </c>
      <c r="C2001" t="s">
        <v>461</v>
      </c>
      <c r="D2001" t="s">
        <v>586</v>
      </c>
      <c r="E2001" t="s">
        <v>628</v>
      </c>
      <c r="F2001" t="s">
        <v>658</v>
      </c>
      <c r="G2001" t="s">
        <v>679</v>
      </c>
      <c r="H2001">
        <v>125000</v>
      </c>
      <c r="I2001">
        <v>-125000</v>
      </c>
      <c r="J2001">
        <v>1806999.590000001</v>
      </c>
      <c r="M2001" t="s">
        <v>699</v>
      </c>
      <c r="N2001" s="1">
        <v>45261</v>
      </c>
    </row>
    <row r="2002" spans="1:14" x14ac:dyDescent="0.2">
      <c r="A2002" s="1">
        <v>45261</v>
      </c>
      <c r="B2002">
        <v>2023</v>
      </c>
      <c r="C2002" t="s">
        <v>462</v>
      </c>
      <c r="D2002" t="s">
        <v>586</v>
      </c>
      <c r="E2002" t="s">
        <v>628</v>
      </c>
      <c r="F2002" t="s">
        <v>662</v>
      </c>
      <c r="G2002" t="s">
        <v>679</v>
      </c>
      <c r="H2002">
        <v>22000</v>
      </c>
      <c r="I2002">
        <v>-22000</v>
      </c>
      <c r="J2002">
        <v>1806999.590000001</v>
      </c>
      <c r="M2002" t="s">
        <v>699</v>
      </c>
      <c r="N2002" s="1">
        <v>45261</v>
      </c>
    </row>
    <row r="2003" spans="1:14" x14ac:dyDescent="0.2">
      <c r="A2003" s="1">
        <v>45261</v>
      </c>
      <c r="B2003">
        <v>2023</v>
      </c>
      <c r="C2003" t="s">
        <v>459</v>
      </c>
      <c r="D2003" t="s">
        <v>573</v>
      </c>
      <c r="E2003" t="s">
        <v>628</v>
      </c>
      <c r="F2003" t="s">
        <v>658</v>
      </c>
      <c r="G2003" t="s">
        <v>679</v>
      </c>
      <c r="H2003">
        <v>197000</v>
      </c>
      <c r="I2003">
        <v>-197000</v>
      </c>
      <c r="J2003">
        <v>2003999.590000001</v>
      </c>
      <c r="M2003" t="s">
        <v>699</v>
      </c>
      <c r="N2003" s="1">
        <v>45261</v>
      </c>
    </row>
    <row r="2004" spans="1:14" x14ac:dyDescent="0.2">
      <c r="A2004" s="1">
        <v>45261</v>
      </c>
      <c r="B2004">
        <v>2023</v>
      </c>
      <c r="C2004" t="s">
        <v>461</v>
      </c>
      <c r="D2004" t="s">
        <v>559</v>
      </c>
      <c r="E2004" t="s">
        <v>615</v>
      </c>
      <c r="F2004" t="s">
        <v>658</v>
      </c>
      <c r="G2004" t="s">
        <v>679</v>
      </c>
      <c r="H2004">
        <v>125000</v>
      </c>
      <c r="I2004">
        <v>-125000</v>
      </c>
      <c r="J2004">
        <v>2128999.5900000008</v>
      </c>
      <c r="M2004" t="s">
        <v>699</v>
      </c>
      <c r="N2004" s="1">
        <v>45261</v>
      </c>
    </row>
    <row r="2005" spans="1:14" x14ac:dyDescent="0.2">
      <c r="A2005" s="1">
        <v>45261</v>
      </c>
      <c r="B2005">
        <v>2023</v>
      </c>
      <c r="C2005" t="s">
        <v>462</v>
      </c>
      <c r="D2005" t="s">
        <v>559</v>
      </c>
      <c r="E2005" t="s">
        <v>615</v>
      </c>
      <c r="F2005" t="s">
        <v>662</v>
      </c>
      <c r="G2005" t="s">
        <v>679</v>
      </c>
      <c r="H2005">
        <v>22000</v>
      </c>
      <c r="I2005">
        <v>-22000</v>
      </c>
      <c r="J2005">
        <v>2128999.5900000008</v>
      </c>
      <c r="M2005" t="s">
        <v>699</v>
      </c>
      <c r="N2005" s="1">
        <v>45261</v>
      </c>
    </row>
    <row r="2006" spans="1:14" x14ac:dyDescent="0.2">
      <c r="A2006" s="1">
        <v>45261</v>
      </c>
      <c r="B2006">
        <v>2023</v>
      </c>
      <c r="C2006" t="s">
        <v>459</v>
      </c>
      <c r="D2006" t="s">
        <v>551</v>
      </c>
      <c r="E2006" t="s">
        <v>615</v>
      </c>
      <c r="F2006" t="s">
        <v>658</v>
      </c>
      <c r="G2006" t="s">
        <v>679</v>
      </c>
      <c r="H2006">
        <v>197000</v>
      </c>
      <c r="I2006">
        <v>-197000</v>
      </c>
      <c r="J2006">
        <v>2325999.5900000008</v>
      </c>
      <c r="M2006" t="s">
        <v>699</v>
      </c>
      <c r="N2006" s="1">
        <v>45261</v>
      </c>
    </row>
    <row r="2007" spans="1:14" x14ac:dyDescent="0.2">
      <c r="A2007" s="1">
        <v>45261</v>
      </c>
      <c r="B2007">
        <v>2023</v>
      </c>
      <c r="C2007" t="s">
        <v>463</v>
      </c>
      <c r="D2007" t="s">
        <v>579</v>
      </c>
      <c r="E2007" t="s">
        <v>632</v>
      </c>
      <c r="F2007" t="s">
        <v>662</v>
      </c>
      <c r="G2007" t="s">
        <v>679</v>
      </c>
      <c r="H2007">
        <v>170000</v>
      </c>
      <c r="I2007">
        <v>-170000</v>
      </c>
      <c r="J2007">
        <v>2325999.5900000008</v>
      </c>
      <c r="M2007" t="s">
        <v>699</v>
      </c>
      <c r="N2007" s="1">
        <v>45261</v>
      </c>
    </row>
    <row r="2008" spans="1:14" x14ac:dyDescent="0.2">
      <c r="A2008" s="1">
        <v>45261</v>
      </c>
      <c r="B2008">
        <v>2023</v>
      </c>
      <c r="C2008" t="s">
        <v>459</v>
      </c>
      <c r="D2008" t="s">
        <v>577</v>
      </c>
      <c r="E2008" t="s">
        <v>631</v>
      </c>
      <c r="F2008" t="s">
        <v>658</v>
      </c>
      <c r="G2008" t="s">
        <v>679</v>
      </c>
      <c r="H2008">
        <v>197000</v>
      </c>
      <c r="I2008">
        <v>-197000</v>
      </c>
      <c r="J2008">
        <v>2522999.5900000008</v>
      </c>
      <c r="M2008" t="s">
        <v>699</v>
      </c>
      <c r="N2008" s="1">
        <v>45261</v>
      </c>
    </row>
    <row r="2009" spans="1:14" x14ac:dyDescent="0.2">
      <c r="A2009" s="1">
        <v>45261</v>
      </c>
      <c r="B2009">
        <v>2023</v>
      </c>
      <c r="C2009" t="s">
        <v>348</v>
      </c>
      <c r="D2009" t="s">
        <v>564</v>
      </c>
      <c r="E2009" t="s">
        <v>596</v>
      </c>
      <c r="F2009" t="s">
        <v>658</v>
      </c>
      <c r="G2009" t="s">
        <v>679</v>
      </c>
      <c r="H2009">
        <v>147000</v>
      </c>
      <c r="I2009">
        <v>-147000</v>
      </c>
      <c r="J2009">
        <v>2669999.5900000008</v>
      </c>
      <c r="M2009" t="s">
        <v>699</v>
      </c>
      <c r="N2009" s="1">
        <v>45261</v>
      </c>
    </row>
    <row r="2010" spans="1:14" x14ac:dyDescent="0.2">
      <c r="A2010" s="1">
        <v>45261</v>
      </c>
      <c r="B2010">
        <v>2023</v>
      </c>
      <c r="C2010" t="s">
        <v>459</v>
      </c>
      <c r="D2010" t="s">
        <v>566</v>
      </c>
      <c r="E2010" t="s">
        <v>623</v>
      </c>
      <c r="F2010" t="s">
        <v>658</v>
      </c>
      <c r="G2010" t="s">
        <v>679</v>
      </c>
      <c r="H2010">
        <v>197000</v>
      </c>
      <c r="I2010">
        <v>-197000</v>
      </c>
      <c r="J2010">
        <v>2866999.5900000008</v>
      </c>
      <c r="M2010" t="s">
        <v>699</v>
      </c>
      <c r="N2010" s="1">
        <v>45261</v>
      </c>
    </row>
    <row r="2011" spans="1:14" x14ac:dyDescent="0.2">
      <c r="A2011" s="1">
        <v>45261</v>
      </c>
      <c r="B2011">
        <v>2023</v>
      </c>
      <c r="C2011" t="s">
        <v>459</v>
      </c>
      <c r="D2011" t="s">
        <v>567</v>
      </c>
      <c r="E2011" t="s">
        <v>620</v>
      </c>
      <c r="F2011" t="s">
        <v>658</v>
      </c>
      <c r="G2011" t="s">
        <v>679</v>
      </c>
      <c r="H2011">
        <v>197000</v>
      </c>
      <c r="I2011">
        <v>-197000</v>
      </c>
      <c r="J2011">
        <v>3063999.5900000008</v>
      </c>
      <c r="M2011" t="s">
        <v>699</v>
      </c>
      <c r="N2011" s="1">
        <v>45261</v>
      </c>
    </row>
    <row r="2012" spans="1:14" x14ac:dyDescent="0.2">
      <c r="A2012" s="1">
        <v>45261</v>
      </c>
      <c r="B2012">
        <v>2023</v>
      </c>
      <c r="C2012" t="s">
        <v>460</v>
      </c>
      <c r="D2012" t="s">
        <v>568</v>
      </c>
      <c r="E2012" t="s">
        <v>624</v>
      </c>
      <c r="F2012" t="s">
        <v>658</v>
      </c>
      <c r="G2012" t="s">
        <v>679</v>
      </c>
      <c r="H2012">
        <v>147000</v>
      </c>
      <c r="I2012">
        <v>-147000</v>
      </c>
      <c r="J2012">
        <v>3210999.5900000008</v>
      </c>
      <c r="M2012" t="s">
        <v>699</v>
      </c>
      <c r="N2012" s="1">
        <v>45261</v>
      </c>
    </row>
    <row r="2013" spans="1:14" x14ac:dyDescent="0.2">
      <c r="A2013" s="1">
        <v>45261</v>
      </c>
      <c r="B2013">
        <v>2023</v>
      </c>
      <c r="C2013" t="s">
        <v>460</v>
      </c>
      <c r="D2013" t="s">
        <v>595</v>
      </c>
      <c r="E2013" t="s">
        <v>643</v>
      </c>
      <c r="F2013" t="s">
        <v>658</v>
      </c>
      <c r="G2013" t="s">
        <v>679</v>
      </c>
      <c r="H2013">
        <v>167000</v>
      </c>
      <c r="I2013">
        <v>-167000</v>
      </c>
      <c r="J2013">
        <v>3377999.5900000008</v>
      </c>
      <c r="M2013" t="s">
        <v>699</v>
      </c>
      <c r="N2013" s="1">
        <v>45261</v>
      </c>
    </row>
    <row r="2014" spans="1:14" x14ac:dyDescent="0.2">
      <c r="A2014" s="1">
        <v>45264</v>
      </c>
      <c r="B2014">
        <v>2023</v>
      </c>
      <c r="C2014" t="s">
        <v>464</v>
      </c>
      <c r="E2014" t="s">
        <v>611</v>
      </c>
      <c r="F2014" t="s">
        <v>658</v>
      </c>
      <c r="G2014" t="s">
        <v>686</v>
      </c>
      <c r="H2014">
        <v>-225000</v>
      </c>
      <c r="I2014">
        <v>225000</v>
      </c>
      <c r="J2014">
        <v>3152999.5900000008</v>
      </c>
      <c r="M2014" t="s">
        <v>699</v>
      </c>
      <c r="N2014" s="1">
        <v>45264</v>
      </c>
    </row>
    <row r="2015" spans="1:14" x14ac:dyDescent="0.2">
      <c r="A2015" s="1">
        <v>45291</v>
      </c>
      <c r="B2015">
        <v>2023</v>
      </c>
      <c r="C2015" t="s">
        <v>465</v>
      </c>
      <c r="E2015" t="s">
        <v>611</v>
      </c>
      <c r="F2015" t="s">
        <v>658</v>
      </c>
      <c r="G2015" t="s">
        <v>682</v>
      </c>
      <c r="H2015">
        <v>-1160000</v>
      </c>
      <c r="I2015">
        <v>1160000</v>
      </c>
      <c r="J2015">
        <v>1992999.590000001</v>
      </c>
      <c r="M2015" t="s">
        <v>699</v>
      </c>
      <c r="N2015" s="1">
        <v>45291</v>
      </c>
    </row>
    <row r="2016" spans="1:14" x14ac:dyDescent="0.2">
      <c r="A2016" s="1">
        <v>45291</v>
      </c>
      <c r="B2016">
        <v>2023</v>
      </c>
      <c r="C2016" t="s">
        <v>466</v>
      </c>
      <c r="E2016" t="s">
        <v>611</v>
      </c>
      <c r="F2016" t="s">
        <v>658</v>
      </c>
      <c r="G2016" t="s">
        <v>671</v>
      </c>
      <c r="H2016">
        <v>107000</v>
      </c>
      <c r="I2016">
        <v>-107000</v>
      </c>
      <c r="J2016">
        <v>2099999.5900000008</v>
      </c>
      <c r="M2016" t="s">
        <v>699</v>
      </c>
      <c r="N2016" s="1">
        <v>45291</v>
      </c>
    </row>
    <row r="2017" spans="1:14" x14ac:dyDescent="0.2">
      <c r="A2017" s="1">
        <v>45291</v>
      </c>
      <c r="B2017">
        <v>2023</v>
      </c>
      <c r="C2017" t="s">
        <v>353</v>
      </c>
      <c r="D2017" t="s">
        <v>578</v>
      </c>
      <c r="E2017" t="s">
        <v>578</v>
      </c>
      <c r="F2017" t="s">
        <v>658</v>
      </c>
      <c r="G2017" t="s">
        <v>683</v>
      </c>
      <c r="H2017">
        <v>-1100000</v>
      </c>
      <c r="I2017">
        <v>1100000</v>
      </c>
      <c r="J2017">
        <v>999999.59000000078</v>
      </c>
      <c r="M2017" t="s">
        <v>699</v>
      </c>
      <c r="N2017" s="1">
        <v>45291</v>
      </c>
    </row>
    <row r="2018" spans="1:14" x14ac:dyDescent="0.2">
      <c r="A2018" s="1">
        <v>45291</v>
      </c>
      <c r="B2018">
        <v>2023</v>
      </c>
      <c r="C2018" t="s">
        <v>353</v>
      </c>
      <c r="D2018" t="s">
        <v>589</v>
      </c>
      <c r="E2018" t="s">
        <v>589</v>
      </c>
      <c r="F2018" t="s">
        <v>658</v>
      </c>
      <c r="G2018" t="s">
        <v>683</v>
      </c>
      <c r="H2018">
        <v>-900000</v>
      </c>
      <c r="I2018">
        <v>900000</v>
      </c>
      <c r="J2018">
        <v>99999.590000000782</v>
      </c>
      <c r="M2018" t="s">
        <v>699</v>
      </c>
      <c r="N2018" s="1">
        <v>45291</v>
      </c>
    </row>
    <row r="2019" spans="1:14" x14ac:dyDescent="0.2">
      <c r="A2019" s="1">
        <v>45291</v>
      </c>
      <c r="B2019">
        <v>2023</v>
      </c>
      <c r="C2019" t="s">
        <v>353</v>
      </c>
      <c r="E2019" t="s">
        <v>611</v>
      </c>
      <c r="F2019" t="s">
        <v>658</v>
      </c>
      <c r="G2019" t="s">
        <v>683</v>
      </c>
      <c r="H2019">
        <v>-100000</v>
      </c>
      <c r="I2019">
        <v>100000</v>
      </c>
      <c r="J2019">
        <v>-0.40999999921768898</v>
      </c>
      <c r="M2019" t="s">
        <v>699</v>
      </c>
      <c r="N2019" s="1">
        <v>45291</v>
      </c>
    </row>
    <row r="2020" spans="1:14" x14ac:dyDescent="0.2">
      <c r="A2020" s="1">
        <v>45292</v>
      </c>
      <c r="B2020">
        <v>2024</v>
      </c>
      <c r="C2020" t="s">
        <v>358</v>
      </c>
      <c r="E2020" t="s">
        <v>611</v>
      </c>
      <c r="F2020" t="s">
        <v>658</v>
      </c>
      <c r="G2020" t="s">
        <v>678</v>
      </c>
      <c r="H2020">
        <v>0</v>
      </c>
      <c r="J2020" t="s">
        <v>611</v>
      </c>
      <c r="M2020" t="s">
        <v>700</v>
      </c>
      <c r="N2020" s="1">
        <v>45292</v>
      </c>
    </row>
    <row r="2021" spans="1:14" x14ac:dyDescent="0.2">
      <c r="A2021" s="1">
        <v>45292</v>
      </c>
      <c r="B2021">
        <v>2024</v>
      </c>
      <c r="C2021" t="s">
        <v>218</v>
      </c>
      <c r="E2021" t="s">
        <v>611</v>
      </c>
      <c r="F2021" t="s">
        <v>672</v>
      </c>
      <c r="G2021" t="s">
        <v>678</v>
      </c>
      <c r="H2021">
        <v>-704000</v>
      </c>
      <c r="I2021">
        <v>704000</v>
      </c>
      <c r="J2021" t="s">
        <v>611</v>
      </c>
      <c r="M2021" t="s">
        <v>700</v>
      </c>
      <c r="N2021" s="1">
        <v>45292</v>
      </c>
    </row>
    <row r="2022" spans="1:14" x14ac:dyDescent="0.2">
      <c r="A2022" s="1">
        <v>45292</v>
      </c>
      <c r="B2022">
        <v>2024</v>
      </c>
      <c r="C2022" t="s">
        <v>218</v>
      </c>
      <c r="E2022" t="s">
        <v>611</v>
      </c>
      <c r="F2022" t="s">
        <v>673</v>
      </c>
      <c r="G2022" t="s">
        <v>677</v>
      </c>
      <c r="H2022">
        <v>976000</v>
      </c>
      <c r="I2022">
        <v>-976000</v>
      </c>
      <c r="J2022" t="s">
        <v>611</v>
      </c>
      <c r="M2022" t="s">
        <v>700</v>
      </c>
      <c r="N2022" s="1">
        <v>45292</v>
      </c>
    </row>
    <row r="2023" spans="1:14" x14ac:dyDescent="0.2">
      <c r="A2023" s="1">
        <v>45292</v>
      </c>
      <c r="B2023">
        <v>2024</v>
      </c>
      <c r="E2023" t="s">
        <v>611</v>
      </c>
      <c r="F2023" t="s">
        <v>660</v>
      </c>
      <c r="G2023" t="s">
        <v>678</v>
      </c>
      <c r="H2023">
        <v>2967551</v>
      </c>
      <c r="I2023">
        <v>-2967551</v>
      </c>
      <c r="J2023" t="s">
        <v>611</v>
      </c>
      <c r="M2023" t="s">
        <v>700</v>
      </c>
      <c r="N2023" s="1">
        <v>45292</v>
      </c>
    </row>
    <row r="2024" spans="1:14" x14ac:dyDescent="0.2">
      <c r="A2024" s="1">
        <v>45292</v>
      </c>
      <c r="B2024">
        <v>2024</v>
      </c>
      <c r="C2024" t="s">
        <v>467</v>
      </c>
      <c r="D2024" t="s">
        <v>579</v>
      </c>
      <c r="E2024" t="s">
        <v>632</v>
      </c>
      <c r="F2024" t="s">
        <v>661</v>
      </c>
      <c r="G2024" t="s">
        <v>678</v>
      </c>
      <c r="H2024">
        <v>1020000</v>
      </c>
      <c r="I2024">
        <v>-1020000</v>
      </c>
      <c r="J2024" t="s">
        <v>611</v>
      </c>
      <c r="M2024" t="s">
        <v>700</v>
      </c>
      <c r="N2024" s="1">
        <v>45292</v>
      </c>
    </row>
    <row r="2025" spans="1:14" x14ac:dyDescent="0.2">
      <c r="A2025" s="1">
        <v>45292</v>
      </c>
      <c r="B2025">
        <v>2024</v>
      </c>
      <c r="C2025" t="s">
        <v>467</v>
      </c>
      <c r="D2025" t="s">
        <v>588</v>
      </c>
      <c r="E2025" t="s">
        <v>637</v>
      </c>
      <c r="F2025" t="s">
        <v>661</v>
      </c>
      <c r="G2025" t="s">
        <v>678</v>
      </c>
      <c r="H2025">
        <v>850000</v>
      </c>
      <c r="I2025">
        <v>-850000</v>
      </c>
      <c r="J2025" t="s">
        <v>611</v>
      </c>
      <c r="M2025" t="s">
        <v>700</v>
      </c>
      <c r="N2025" s="1">
        <v>45292</v>
      </c>
    </row>
    <row r="2026" spans="1:14" x14ac:dyDescent="0.2">
      <c r="A2026" s="1">
        <v>45292</v>
      </c>
      <c r="B2026">
        <v>2024</v>
      </c>
      <c r="C2026" t="s">
        <v>468</v>
      </c>
      <c r="E2026" t="s">
        <v>611</v>
      </c>
      <c r="F2026" t="s">
        <v>670</v>
      </c>
      <c r="G2026" t="s">
        <v>678</v>
      </c>
      <c r="H2026">
        <v>-1925000</v>
      </c>
      <c r="I2026">
        <v>1925000</v>
      </c>
      <c r="J2026" t="s">
        <v>611</v>
      </c>
      <c r="M2026" t="s">
        <v>700</v>
      </c>
      <c r="N2026" s="1">
        <v>45292</v>
      </c>
    </row>
    <row r="2027" spans="1:14" x14ac:dyDescent="0.2">
      <c r="A2027" s="1">
        <v>45292</v>
      </c>
      <c r="B2027">
        <v>2024</v>
      </c>
      <c r="C2027" t="s">
        <v>468</v>
      </c>
      <c r="E2027" t="s">
        <v>611</v>
      </c>
      <c r="F2027" t="s">
        <v>671</v>
      </c>
      <c r="G2027" t="s">
        <v>678</v>
      </c>
      <c r="H2027">
        <v>-771000</v>
      </c>
      <c r="I2027">
        <v>771000</v>
      </c>
      <c r="J2027" t="s">
        <v>611</v>
      </c>
      <c r="M2027" t="s">
        <v>700</v>
      </c>
      <c r="N2027" s="1">
        <v>45292</v>
      </c>
    </row>
    <row r="2028" spans="1:14" x14ac:dyDescent="0.2">
      <c r="A2028" s="1">
        <v>45292</v>
      </c>
      <c r="B2028">
        <v>2024</v>
      </c>
      <c r="C2028" t="s">
        <v>469</v>
      </c>
      <c r="D2028" t="s">
        <v>575</v>
      </c>
      <c r="E2028" t="s">
        <v>616</v>
      </c>
      <c r="F2028" t="s">
        <v>662</v>
      </c>
      <c r="G2028" t="s">
        <v>680</v>
      </c>
      <c r="H2028">
        <v>130000</v>
      </c>
      <c r="I2028">
        <v>-130000</v>
      </c>
      <c r="J2028" t="s">
        <v>611</v>
      </c>
      <c r="M2028" t="s">
        <v>700</v>
      </c>
      <c r="N2028" s="1">
        <v>45292</v>
      </c>
    </row>
    <row r="2029" spans="1:14" x14ac:dyDescent="0.2">
      <c r="A2029" s="1">
        <v>45292</v>
      </c>
      <c r="B2029">
        <v>2024</v>
      </c>
      <c r="C2029" t="s">
        <v>469</v>
      </c>
      <c r="D2029" t="s">
        <v>555</v>
      </c>
      <c r="E2029" t="s">
        <v>616</v>
      </c>
      <c r="F2029" t="s">
        <v>662</v>
      </c>
      <c r="G2029" t="s">
        <v>680</v>
      </c>
      <c r="H2029">
        <v>130000</v>
      </c>
      <c r="I2029">
        <v>-130000</v>
      </c>
      <c r="J2029" t="s">
        <v>611</v>
      </c>
      <c r="M2029" t="s">
        <v>700</v>
      </c>
      <c r="N2029" s="1">
        <v>45292</v>
      </c>
    </row>
    <row r="2030" spans="1:14" x14ac:dyDescent="0.2">
      <c r="A2030" s="1">
        <v>45292</v>
      </c>
      <c r="B2030">
        <v>2024</v>
      </c>
      <c r="C2030" t="s">
        <v>469</v>
      </c>
      <c r="D2030" t="s">
        <v>550</v>
      </c>
      <c r="E2030" t="s">
        <v>614</v>
      </c>
      <c r="F2030" t="s">
        <v>662</v>
      </c>
      <c r="G2030" t="s">
        <v>680</v>
      </c>
      <c r="H2030">
        <v>130000</v>
      </c>
      <c r="I2030">
        <v>-130000</v>
      </c>
      <c r="J2030" t="s">
        <v>611</v>
      </c>
      <c r="M2030" t="s">
        <v>700</v>
      </c>
      <c r="N2030" s="1">
        <v>45292</v>
      </c>
    </row>
    <row r="2031" spans="1:14" x14ac:dyDescent="0.2">
      <c r="A2031" s="1">
        <v>45292</v>
      </c>
      <c r="B2031">
        <v>2024</v>
      </c>
      <c r="C2031" t="s">
        <v>470</v>
      </c>
      <c r="D2031" t="s">
        <v>562</v>
      </c>
      <c r="E2031" t="s">
        <v>614</v>
      </c>
      <c r="F2031" t="s">
        <v>658</v>
      </c>
      <c r="G2031" t="s">
        <v>680</v>
      </c>
      <c r="H2031">
        <v>130000</v>
      </c>
      <c r="I2031">
        <v>-130000</v>
      </c>
      <c r="J2031">
        <v>130000</v>
      </c>
      <c r="M2031" t="s">
        <v>700</v>
      </c>
      <c r="N2031" s="1">
        <v>45292</v>
      </c>
    </row>
    <row r="2032" spans="1:14" x14ac:dyDescent="0.2">
      <c r="A2032" s="1">
        <v>45292</v>
      </c>
      <c r="B2032">
        <v>2024</v>
      </c>
      <c r="C2032" t="s">
        <v>470</v>
      </c>
      <c r="D2032" t="s">
        <v>549</v>
      </c>
      <c r="E2032" t="s">
        <v>613</v>
      </c>
      <c r="F2032" t="s">
        <v>658</v>
      </c>
      <c r="G2032" t="s">
        <v>680</v>
      </c>
      <c r="H2032">
        <v>130000</v>
      </c>
      <c r="I2032">
        <v>-130000</v>
      </c>
      <c r="J2032">
        <v>260000</v>
      </c>
      <c r="M2032" t="s">
        <v>700</v>
      </c>
      <c r="N2032" s="1">
        <v>45292</v>
      </c>
    </row>
    <row r="2033" spans="1:14" x14ac:dyDescent="0.2">
      <c r="A2033" s="1">
        <v>45292</v>
      </c>
      <c r="B2033">
        <v>2024</v>
      </c>
      <c r="C2033" t="s">
        <v>470</v>
      </c>
      <c r="D2033" t="s">
        <v>593</v>
      </c>
      <c r="E2033" t="s">
        <v>641</v>
      </c>
      <c r="F2033" t="s">
        <v>658</v>
      </c>
      <c r="G2033" t="s">
        <v>680</v>
      </c>
      <c r="H2033">
        <v>130000</v>
      </c>
      <c r="I2033">
        <v>-130000</v>
      </c>
      <c r="J2033">
        <v>390000</v>
      </c>
      <c r="M2033" t="s">
        <v>700</v>
      </c>
      <c r="N2033" s="1">
        <v>45292</v>
      </c>
    </row>
    <row r="2034" spans="1:14" x14ac:dyDescent="0.2">
      <c r="A2034" s="1">
        <v>45292</v>
      </c>
      <c r="B2034">
        <v>2024</v>
      </c>
      <c r="C2034" t="s">
        <v>470</v>
      </c>
      <c r="D2034" t="s">
        <v>586</v>
      </c>
      <c r="E2034" t="s">
        <v>628</v>
      </c>
      <c r="F2034" t="s">
        <v>658</v>
      </c>
      <c r="G2034" t="s">
        <v>680</v>
      </c>
      <c r="H2034">
        <v>130000</v>
      </c>
      <c r="I2034">
        <v>-130000</v>
      </c>
      <c r="J2034">
        <v>520000</v>
      </c>
      <c r="M2034" t="s">
        <v>700</v>
      </c>
      <c r="N2034" s="1">
        <v>45292</v>
      </c>
    </row>
    <row r="2035" spans="1:14" x14ac:dyDescent="0.2">
      <c r="A2035" s="1">
        <v>45292</v>
      </c>
      <c r="B2035">
        <v>2024</v>
      </c>
      <c r="C2035" t="s">
        <v>470</v>
      </c>
      <c r="D2035" t="s">
        <v>573</v>
      </c>
      <c r="E2035" t="s">
        <v>628</v>
      </c>
      <c r="F2035" t="s">
        <v>658</v>
      </c>
      <c r="G2035" t="s">
        <v>680</v>
      </c>
      <c r="H2035">
        <v>130000</v>
      </c>
      <c r="I2035">
        <v>-130000</v>
      </c>
      <c r="J2035">
        <v>650000</v>
      </c>
      <c r="M2035" t="s">
        <v>700</v>
      </c>
      <c r="N2035" s="1">
        <v>45292</v>
      </c>
    </row>
    <row r="2036" spans="1:14" x14ac:dyDescent="0.2">
      <c r="A2036" s="1">
        <v>45292</v>
      </c>
      <c r="B2036">
        <v>2024</v>
      </c>
      <c r="C2036" t="s">
        <v>470</v>
      </c>
      <c r="D2036" t="s">
        <v>559</v>
      </c>
      <c r="E2036" t="s">
        <v>615</v>
      </c>
      <c r="F2036" t="s">
        <v>658</v>
      </c>
      <c r="G2036" t="s">
        <v>680</v>
      </c>
      <c r="H2036">
        <v>130000</v>
      </c>
      <c r="I2036">
        <v>-130000</v>
      </c>
      <c r="J2036">
        <v>780000</v>
      </c>
      <c r="M2036" t="s">
        <v>700</v>
      </c>
      <c r="N2036" s="1">
        <v>45292</v>
      </c>
    </row>
    <row r="2037" spans="1:14" x14ac:dyDescent="0.2">
      <c r="A2037" s="1">
        <v>45292</v>
      </c>
      <c r="B2037">
        <v>2024</v>
      </c>
      <c r="C2037" t="s">
        <v>470</v>
      </c>
      <c r="D2037" t="s">
        <v>551</v>
      </c>
      <c r="E2037" t="s">
        <v>615</v>
      </c>
      <c r="F2037" t="s">
        <v>658</v>
      </c>
      <c r="G2037" t="s">
        <v>680</v>
      </c>
      <c r="H2037">
        <v>130000</v>
      </c>
      <c r="I2037">
        <v>-130000</v>
      </c>
      <c r="J2037">
        <v>910000</v>
      </c>
      <c r="M2037" t="s">
        <v>700</v>
      </c>
      <c r="N2037" s="1">
        <v>45292</v>
      </c>
    </row>
    <row r="2038" spans="1:14" x14ac:dyDescent="0.2">
      <c r="A2038" s="1">
        <v>45292</v>
      </c>
      <c r="B2038">
        <v>2024</v>
      </c>
      <c r="C2038" t="s">
        <v>470</v>
      </c>
      <c r="D2038" t="s">
        <v>579</v>
      </c>
      <c r="E2038" t="s">
        <v>632</v>
      </c>
      <c r="F2038" t="s">
        <v>658</v>
      </c>
      <c r="G2038" t="s">
        <v>680</v>
      </c>
      <c r="H2038">
        <v>130000</v>
      </c>
      <c r="I2038">
        <v>-130000</v>
      </c>
      <c r="J2038">
        <v>1040000</v>
      </c>
      <c r="M2038" t="s">
        <v>700</v>
      </c>
      <c r="N2038" s="1">
        <v>45292</v>
      </c>
    </row>
    <row r="2039" spans="1:14" x14ac:dyDescent="0.2">
      <c r="A2039" s="1">
        <v>45292</v>
      </c>
      <c r="B2039">
        <v>2024</v>
      </c>
      <c r="C2039" t="s">
        <v>470</v>
      </c>
      <c r="D2039" t="s">
        <v>588</v>
      </c>
      <c r="E2039" t="s">
        <v>637</v>
      </c>
      <c r="F2039" t="s">
        <v>661</v>
      </c>
      <c r="G2039" t="s">
        <v>680</v>
      </c>
      <c r="H2039">
        <v>130000</v>
      </c>
      <c r="I2039">
        <v>-130000</v>
      </c>
      <c r="J2039">
        <v>1040000</v>
      </c>
      <c r="M2039" t="s">
        <v>700</v>
      </c>
      <c r="N2039" s="1">
        <v>45292</v>
      </c>
    </row>
    <row r="2040" spans="1:14" x14ac:dyDescent="0.2">
      <c r="A2040" s="1">
        <v>45292</v>
      </c>
      <c r="B2040">
        <v>2024</v>
      </c>
      <c r="C2040" t="s">
        <v>470</v>
      </c>
      <c r="D2040" t="s">
        <v>552</v>
      </c>
      <c r="E2040" t="s">
        <v>616</v>
      </c>
      <c r="F2040" t="s">
        <v>658</v>
      </c>
      <c r="G2040" t="s">
        <v>680</v>
      </c>
      <c r="H2040">
        <v>130000</v>
      </c>
      <c r="I2040">
        <v>-130000</v>
      </c>
      <c r="J2040">
        <v>1170000</v>
      </c>
      <c r="M2040" t="s">
        <v>700</v>
      </c>
      <c r="N2040" s="1">
        <v>45292</v>
      </c>
    </row>
    <row r="2041" spans="1:14" x14ac:dyDescent="0.2">
      <c r="A2041" s="1">
        <v>45292</v>
      </c>
      <c r="B2041">
        <v>2024</v>
      </c>
      <c r="C2041" t="s">
        <v>470</v>
      </c>
      <c r="D2041" t="s">
        <v>576</v>
      </c>
      <c r="E2041" t="s">
        <v>630</v>
      </c>
      <c r="F2041" t="s">
        <v>658</v>
      </c>
      <c r="G2041" t="s">
        <v>680</v>
      </c>
      <c r="H2041">
        <v>130000</v>
      </c>
      <c r="I2041">
        <v>-130000</v>
      </c>
      <c r="J2041">
        <v>1300000</v>
      </c>
      <c r="M2041" t="s">
        <v>700</v>
      </c>
      <c r="N2041" s="1">
        <v>45292</v>
      </c>
    </row>
    <row r="2042" spans="1:14" x14ac:dyDescent="0.2">
      <c r="A2042" s="1">
        <v>45292</v>
      </c>
      <c r="B2042">
        <v>2024</v>
      </c>
      <c r="C2042" t="s">
        <v>470</v>
      </c>
      <c r="D2042" t="s">
        <v>577</v>
      </c>
      <c r="E2042" t="s">
        <v>631</v>
      </c>
      <c r="F2042" t="s">
        <v>658</v>
      </c>
      <c r="G2042" t="s">
        <v>680</v>
      </c>
      <c r="H2042">
        <v>130000</v>
      </c>
      <c r="I2042">
        <v>-130000</v>
      </c>
      <c r="J2042">
        <v>1430000</v>
      </c>
      <c r="M2042" t="s">
        <v>700</v>
      </c>
      <c r="N2042" s="1">
        <v>45292</v>
      </c>
    </row>
    <row r="2043" spans="1:14" x14ac:dyDescent="0.2">
      <c r="A2043" s="1">
        <v>45292</v>
      </c>
      <c r="B2043">
        <v>2024</v>
      </c>
      <c r="C2043" t="s">
        <v>470</v>
      </c>
      <c r="D2043" t="s">
        <v>564</v>
      </c>
      <c r="E2043" t="s">
        <v>596</v>
      </c>
      <c r="F2043" t="s">
        <v>658</v>
      </c>
      <c r="G2043" t="s">
        <v>680</v>
      </c>
      <c r="H2043">
        <v>130000</v>
      </c>
      <c r="I2043">
        <v>-130000</v>
      </c>
      <c r="J2043">
        <v>1560000</v>
      </c>
      <c r="M2043" t="s">
        <v>700</v>
      </c>
      <c r="N2043" s="1">
        <v>45292</v>
      </c>
    </row>
    <row r="2044" spans="1:14" x14ac:dyDescent="0.2">
      <c r="A2044" s="1">
        <v>45292</v>
      </c>
      <c r="B2044">
        <v>2024</v>
      </c>
      <c r="C2044" t="s">
        <v>470</v>
      </c>
      <c r="D2044" t="s">
        <v>569</v>
      </c>
      <c r="E2044" t="s">
        <v>596</v>
      </c>
      <c r="F2044" t="s">
        <v>658</v>
      </c>
      <c r="G2044" t="s">
        <v>680</v>
      </c>
      <c r="H2044">
        <v>130000</v>
      </c>
      <c r="I2044">
        <v>-130000</v>
      </c>
      <c r="J2044">
        <v>1690000</v>
      </c>
      <c r="M2044" t="s">
        <v>700</v>
      </c>
      <c r="N2044" s="1">
        <v>45292</v>
      </c>
    </row>
    <row r="2045" spans="1:14" x14ac:dyDescent="0.2">
      <c r="A2045" s="1">
        <v>45292</v>
      </c>
      <c r="B2045">
        <v>2024</v>
      </c>
      <c r="C2045" t="s">
        <v>470</v>
      </c>
      <c r="D2045" t="s">
        <v>566</v>
      </c>
      <c r="E2045" t="s">
        <v>623</v>
      </c>
      <c r="F2045" t="s">
        <v>658</v>
      </c>
      <c r="G2045" t="s">
        <v>680</v>
      </c>
      <c r="H2045">
        <v>130000</v>
      </c>
      <c r="I2045">
        <v>-130000</v>
      </c>
      <c r="J2045">
        <v>1820000</v>
      </c>
      <c r="M2045" t="s">
        <v>700</v>
      </c>
      <c r="N2045" s="1">
        <v>45292</v>
      </c>
    </row>
    <row r="2046" spans="1:14" x14ac:dyDescent="0.2">
      <c r="A2046" s="1">
        <v>45292</v>
      </c>
      <c r="B2046">
        <v>2024</v>
      </c>
      <c r="C2046" t="s">
        <v>470</v>
      </c>
      <c r="D2046" t="s">
        <v>567</v>
      </c>
      <c r="E2046" t="s">
        <v>620</v>
      </c>
      <c r="F2046" t="s">
        <v>658</v>
      </c>
      <c r="G2046" t="s">
        <v>680</v>
      </c>
      <c r="H2046">
        <v>130000</v>
      </c>
      <c r="I2046">
        <v>-130000</v>
      </c>
      <c r="J2046">
        <v>1950000</v>
      </c>
      <c r="M2046" t="s">
        <v>700</v>
      </c>
      <c r="N2046" s="1">
        <v>45292</v>
      </c>
    </row>
    <row r="2047" spans="1:14" x14ac:dyDescent="0.2">
      <c r="A2047" s="1">
        <v>45292</v>
      </c>
      <c r="B2047">
        <v>2024</v>
      </c>
      <c r="C2047" t="s">
        <v>470</v>
      </c>
      <c r="D2047" t="s">
        <v>568</v>
      </c>
      <c r="E2047" t="s">
        <v>624</v>
      </c>
      <c r="F2047" t="s">
        <v>658</v>
      </c>
      <c r="G2047" t="s">
        <v>680</v>
      </c>
      <c r="H2047">
        <v>130000</v>
      </c>
      <c r="I2047">
        <v>-130000</v>
      </c>
      <c r="J2047">
        <v>2080000</v>
      </c>
      <c r="M2047" t="s">
        <v>700</v>
      </c>
      <c r="N2047" s="1">
        <v>45292</v>
      </c>
    </row>
    <row r="2048" spans="1:14" x14ac:dyDescent="0.2">
      <c r="A2048" s="1">
        <v>45292</v>
      </c>
      <c r="B2048">
        <v>2024</v>
      </c>
      <c r="C2048" t="s">
        <v>470</v>
      </c>
      <c r="D2048" t="s">
        <v>595</v>
      </c>
      <c r="E2048" t="s">
        <v>643</v>
      </c>
      <c r="F2048" t="s">
        <v>658</v>
      </c>
      <c r="G2048" t="s">
        <v>680</v>
      </c>
      <c r="H2048">
        <v>130000</v>
      </c>
      <c r="I2048">
        <v>-130000</v>
      </c>
      <c r="J2048">
        <v>2210000</v>
      </c>
      <c r="M2048" t="s">
        <v>700</v>
      </c>
      <c r="N2048" s="1">
        <v>45292</v>
      </c>
    </row>
    <row r="2049" spans="1:14" x14ac:dyDescent="0.2">
      <c r="A2049" s="1">
        <v>45292</v>
      </c>
      <c r="B2049">
        <v>2024</v>
      </c>
      <c r="C2049" t="s">
        <v>222</v>
      </c>
      <c r="D2049" t="s">
        <v>549</v>
      </c>
      <c r="E2049" t="s">
        <v>613</v>
      </c>
      <c r="F2049" t="s">
        <v>662</v>
      </c>
      <c r="G2049" t="s">
        <v>679</v>
      </c>
      <c r="H2049">
        <v>197000</v>
      </c>
      <c r="I2049">
        <v>-197000</v>
      </c>
      <c r="J2049">
        <v>2210000</v>
      </c>
      <c r="M2049" t="s">
        <v>700</v>
      </c>
      <c r="N2049" s="1">
        <v>45292</v>
      </c>
    </row>
    <row r="2050" spans="1:14" x14ac:dyDescent="0.2">
      <c r="A2050" s="1">
        <v>45292</v>
      </c>
      <c r="B2050">
        <v>2024</v>
      </c>
      <c r="C2050" t="s">
        <v>222</v>
      </c>
      <c r="D2050" t="s">
        <v>550</v>
      </c>
      <c r="E2050" t="s">
        <v>614</v>
      </c>
      <c r="F2050" t="s">
        <v>662</v>
      </c>
      <c r="G2050" t="s">
        <v>679</v>
      </c>
      <c r="H2050">
        <v>197000</v>
      </c>
      <c r="I2050">
        <v>-197000</v>
      </c>
      <c r="J2050">
        <v>2210000</v>
      </c>
      <c r="M2050" t="s">
        <v>700</v>
      </c>
      <c r="N2050" s="1">
        <v>45292</v>
      </c>
    </row>
    <row r="2051" spans="1:14" x14ac:dyDescent="0.2">
      <c r="A2051" s="1">
        <v>45292</v>
      </c>
      <c r="B2051">
        <v>2024</v>
      </c>
      <c r="C2051" t="s">
        <v>222</v>
      </c>
      <c r="D2051" t="s">
        <v>562</v>
      </c>
      <c r="E2051" t="s">
        <v>614</v>
      </c>
      <c r="F2051" t="s">
        <v>662</v>
      </c>
      <c r="G2051" t="s">
        <v>679</v>
      </c>
      <c r="H2051">
        <v>197000</v>
      </c>
      <c r="I2051">
        <v>-197000</v>
      </c>
      <c r="J2051">
        <v>2210000</v>
      </c>
      <c r="M2051" t="s">
        <v>700</v>
      </c>
      <c r="N2051" s="1">
        <v>45292</v>
      </c>
    </row>
    <row r="2052" spans="1:14" x14ac:dyDescent="0.2">
      <c r="A2052" s="1">
        <v>45292</v>
      </c>
      <c r="B2052">
        <v>2024</v>
      </c>
      <c r="C2052" t="s">
        <v>222</v>
      </c>
      <c r="D2052" t="s">
        <v>575</v>
      </c>
      <c r="E2052" t="s">
        <v>616</v>
      </c>
      <c r="F2052" t="s">
        <v>662</v>
      </c>
      <c r="G2052" t="s">
        <v>679</v>
      </c>
      <c r="H2052">
        <v>197000</v>
      </c>
      <c r="I2052">
        <v>-197000</v>
      </c>
      <c r="J2052">
        <v>2210000</v>
      </c>
      <c r="M2052" t="s">
        <v>700</v>
      </c>
      <c r="N2052" s="1">
        <v>45292</v>
      </c>
    </row>
    <row r="2053" spans="1:14" x14ac:dyDescent="0.2">
      <c r="A2053" s="1">
        <v>45292</v>
      </c>
      <c r="B2053">
        <v>2024</v>
      </c>
      <c r="C2053" t="s">
        <v>222</v>
      </c>
      <c r="D2053" t="s">
        <v>552</v>
      </c>
      <c r="E2053" t="s">
        <v>616</v>
      </c>
      <c r="F2053" t="s">
        <v>662</v>
      </c>
      <c r="G2053" t="s">
        <v>679</v>
      </c>
      <c r="H2053">
        <v>197000</v>
      </c>
      <c r="I2053">
        <v>-197000</v>
      </c>
      <c r="J2053">
        <v>2210000</v>
      </c>
      <c r="M2053" t="s">
        <v>700</v>
      </c>
      <c r="N2053" s="1">
        <v>45292</v>
      </c>
    </row>
    <row r="2054" spans="1:14" x14ac:dyDescent="0.2">
      <c r="A2054" s="1">
        <v>45292</v>
      </c>
      <c r="B2054">
        <v>2024</v>
      </c>
      <c r="C2054" t="s">
        <v>222</v>
      </c>
      <c r="D2054" t="s">
        <v>555</v>
      </c>
      <c r="E2054" t="s">
        <v>616</v>
      </c>
      <c r="F2054" t="s">
        <v>662</v>
      </c>
      <c r="G2054" t="s">
        <v>679</v>
      </c>
      <c r="H2054">
        <v>197000</v>
      </c>
      <c r="I2054">
        <v>-197000</v>
      </c>
      <c r="J2054">
        <v>2210000</v>
      </c>
      <c r="M2054" t="s">
        <v>700</v>
      </c>
      <c r="N2054" s="1">
        <v>45292</v>
      </c>
    </row>
    <row r="2055" spans="1:14" x14ac:dyDescent="0.2">
      <c r="A2055" s="1">
        <v>45292</v>
      </c>
      <c r="B2055">
        <v>2024</v>
      </c>
      <c r="C2055" t="s">
        <v>363</v>
      </c>
      <c r="D2055" t="s">
        <v>593</v>
      </c>
      <c r="E2055" t="s">
        <v>641</v>
      </c>
      <c r="F2055" t="s">
        <v>658</v>
      </c>
      <c r="G2055" t="s">
        <v>679</v>
      </c>
      <c r="H2055">
        <v>147000</v>
      </c>
      <c r="I2055">
        <v>-147000</v>
      </c>
      <c r="J2055">
        <v>2357000</v>
      </c>
      <c r="M2055" t="s">
        <v>700</v>
      </c>
      <c r="N2055" s="1">
        <v>45292</v>
      </c>
    </row>
    <row r="2056" spans="1:14" x14ac:dyDescent="0.2">
      <c r="A2056" s="1">
        <v>45292</v>
      </c>
      <c r="B2056">
        <v>2024</v>
      </c>
      <c r="C2056" t="s">
        <v>363</v>
      </c>
      <c r="D2056" t="s">
        <v>586</v>
      </c>
      <c r="E2056" t="s">
        <v>628</v>
      </c>
      <c r="F2056" t="s">
        <v>658</v>
      </c>
      <c r="G2056" t="s">
        <v>679</v>
      </c>
      <c r="H2056">
        <v>125000</v>
      </c>
      <c r="I2056">
        <v>-125000</v>
      </c>
      <c r="J2056">
        <v>2482000</v>
      </c>
      <c r="M2056" t="s">
        <v>700</v>
      </c>
      <c r="N2056" s="1">
        <v>45292</v>
      </c>
    </row>
    <row r="2057" spans="1:14" x14ac:dyDescent="0.2">
      <c r="A2057" s="1">
        <v>45292</v>
      </c>
      <c r="B2057">
        <v>2024</v>
      </c>
      <c r="C2057" t="s">
        <v>471</v>
      </c>
      <c r="D2057" t="s">
        <v>586</v>
      </c>
      <c r="E2057" t="s">
        <v>628</v>
      </c>
      <c r="F2057" t="s">
        <v>662</v>
      </c>
      <c r="G2057" t="s">
        <v>679</v>
      </c>
      <c r="H2057">
        <v>22000</v>
      </c>
      <c r="I2057">
        <v>-22000</v>
      </c>
      <c r="J2057">
        <v>2482000</v>
      </c>
      <c r="M2057" t="s">
        <v>700</v>
      </c>
      <c r="N2057" s="1">
        <v>45292</v>
      </c>
    </row>
    <row r="2058" spans="1:14" x14ac:dyDescent="0.2">
      <c r="A2058" s="1">
        <v>45292</v>
      </c>
      <c r="B2058">
        <v>2024</v>
      </c>
      <c r="C2058" t="s">
        <v>364</v>
      </c>
      <c r="D2058" t="s">
        <v>573</v>
      </c>
      <c r="E2058" t="s">
        <v>628</v>
      </c>
      <c r="F2058" t="s">
        <v>658</v>
      </c>
      <c r="G2058" t="s">
        <v>679</v>
      </c>
      <c r="H2058">
        <v>197000</v>
      </c>
      <c r="I2058">
        <v>-197000</v>
      </c>
      <c r="J2058">
        <v>2679000</v>
      </c>
      <c r="M2058" t="s">
        <v>700</v>
      </c>
      <c r="N2058" s="1">
        <v>45292</v>
      </c>
    </row>
    <row r="2059" spans="1:14" x14ac:dyDescent="0.2">
      <c r="A2059" s="1">
        <v>45292</v>
      </c>
      <c r="B2059">
        <v>2024</v>
      </c>
      <c r="C2059" t="s">
        <v>364</v>
      </c>
      <c r="D2059" t="s">
        <v>559</v>
      </c>
      <c r="E2059" t="s">
        <v>615</v>
      </c>
      <c r="F2059" t="s">
        <v>658</v>
      </c>
      <c r="G2059" t="s">
        <v>679</v>
      </c>
      <c r="H2059">
        <v>148000</v>
      </c>
      <c r="I2059">
        <v>-148000</v>
      </c>
      <c r="J2059">
        <v>2827000</v>
      </c>
      <c r="M2059" t="s">
        <v>700</v>
      </c>
      <c r="N2059" s="1">
        <v>45292</v>
      </c>
    </row>
    <row r="2060" spans="1:14" x14ac:dyDescent="0.2">
      <c r="A2060" s="1">
        <v>45292</v>
      </c>
      <c r="B2060">
        <v>2024</v>
      </c>
      <c r="C2060" t="s">
        <v>471</v>
      </c>
      <c r="D2060" t="s">
        <v>559</v>
      </c>
      <c r="E2060" t="s">
        <v>615</v>
      </c>
      <c r="F2060" t="s">
        <v>662</v>
      </c>
      <c r="G2060" t="s">
        <v>679</v>
      </c>
      <c r="H2060">
        <v>49000</v>
      </c>
      <c r="I2060">
        <v>-49000</v>
      </c>
      <c r="J2060">
        <v>2827000</v>
      </c>
      <c r="M2060" t="s">
        <v>700</v>
      </c>
      <c r="N2060" s="1">
        <v>45292</v>
      </c>
    </row>
    <row r="2061" spans="1:14" x14ac:dyDescent="0.2">
      <c r="A2061" s="1">
        <v>45292</v>
      </c>
      <c r="B2061">
        <v>2024</v>
      </c>
      <c r="C2061" t="s">
        <v>364</v>
      </c>
      <c r="D2061" t="s">
        <v>551</v>
      </c>
      <c r="E2061" t="s">
        <v>615</v>
      </c>
      <c r="F2061" t="s">
        <v>658</v>
      </c>
      <c r="G2061" t="s">
        <v>679</v>
      </c>
      <c r="H2061">
        <v>197000</v>
      </c>
      <c r="I2061">
        <v>-197000</v>
      </c>
      <c r="J2061">
        <v>3024000</v>
      </c>
      <c r="M2061" t="s">
        <v>700</v>
      </c>
      <c r="N2061" s="1">
        <v>45292</v>
      </c>
    </row>
    <row r="2062" spans="1:14" x14ac:dyDescent="0.2">
      <c r="A2062" s="1">
        <v>45292</v>
      </c>
      <c r="B2062">
        <v>2024</v>
      </c>
      <c r="C2062" t="s">
        <v>364</v>
      </c>
      <c r="D2062" t="s">
        <v>579</v>
      </c>
      <c r="E2062" t="s">
        <v>632</v>
      </c>
      <c r="F2062" t="s">
        <v>658</v>
      </c>
      <c r="G2062" t="s">
        <v>679</v>
      </c>
      <c r="H2062">
        <v>197000</v>
      </c>
      <c r="I2062">
        <v>-197000</v>
      </c>
      <c r="J2062">
        <v>3221000</v>
      </c>
      <c r="M2062" t="s">
        <v>700</v>
      </c>
      <c r="N2062" s="1">
        <v>45292</v>
      </c>
    </row>
    <row r="2063" spans="1:14" x14ac:dyDescent="0.2">
      <c r="A2063" s="1">
        <v>45292</v>
      </c>
      <c r="B2063">
        <v>2024</v>
      </c>
      <c r="C2063" t="s">
        <v>364</v>
      </c>
      <c r="D2063" t="s">
        <v>588</v>
      </c>
      <c r="E2063" t="s">
        <v>637</v>
      </c>
      <c r="F2063" t="s">
        <v>661</v>
      </c>
      <c r="G2063" t="s">
        <v>679</v>
      </c>
      <c r="H2063">
        <v>197000</v>
      </c>
      <c r="I2063">
        <v>-197000</v>
      </c>
      <c r="J2063">
        <v>3221000</v>
      </c>
      <c r="M2063" t="s">
        <v>700</v>
      </c>
      <c r="N2063" s="1">
        <v>45292</v>
      </c>
    </row>
    <row r="2064" spans="1:14" x14ac:dyDescent="0.2">
      <c r="A2064" s="1">
        <v>45292</v>
      </c>
      <c r="B2064">
        <v>2024</v>
      </c>
      <c r="C2064" t="s">
        <v>364</v>
      </c>
      <c r="D2064" t="s">
        <v>576</v>
      </c>
      <c r="E2064" t="s">
        <v>630</v>
      </c>
      <c r="F2064" t="s">
        <v>658</v>
      </c>
      <c r="G2064" t="s">
        <v>679</v>
      </c>
      <c r="H2064">
        <v>197000</v>
      </c>
      <c r="I2064">
        <v>-197000</v>
      </c>
      <c r="J2064">
        <v>3418000</v>
      </c>
      <c r="M2064" t="s">
        <v>700</v>
      </c>
      <c r="N2064" s="1">
        <v>45292</v>
      </c>
    </row>
    <row r="2065" spans="1:14" x14ac:dyDescent="0.2">
      <c r="A2065" s="1">
        <v>45292</v>
      </c>
      <c r="B2065">
        <v>2024</v>
      </c>
      <c r="C2065" t="s">
        <v>364</v>
      </c>
      <c r="D2065" t="s">
        <v>577</v>
      </c>
      <c r="E2065" t="s">
        <v>631</v>
      </c>
      <c r="F2065" t="s">
        <v>658</v>
      </c>
      <c r="G2065" t="s">
        <v>679</v>
      </c>
      <c r="H2065">
        <v>197000</v>
      </c>
      <c r="I2065">
        <v>-197000</v>
      </c>
      <c r="J2065">
        <v>3615000</v>
      </c>
      <c r="M2065" t="s">
        <v>700</v>
      </c>
      <c r="N2065" s="1">
        <v>45292</v>
      </c>
    </row>
    <row r="2066" spans="1:14" x14ac:dyDescent="0.2">
      <c r="A2066" s="1">
        <v>45292</v>
      </c>
      <c r="B2066">
        <v>2024</v>
      </c>
      <c r="C2066" t="s">
        <v>363</v>
      </c>
      <c r="D2066" t="s">
        <v>564</v>
      </c>
      <c r="E2066" t="s">
        <v>596</v>
      </c>
      <c r="F2066" t="s">
        <v>658</v>
      </c>
      <c r="G2066" t="s">
        <v>679</v>
      </c>
      <c r="H2066">
        <v>197000</v>
      </c>
      <c r="I2066">
        <v>-197000</v>
      </c>
      <c r="J2066">
        <v>3812000</v>
      </c>
      <c r="M2066" t="s">
        <v>700</v>
      </c>
      <c r="N2066" s="1">
        <v>45292</v>
      </c>
    </row>
    <row r="2067" spans="1:14" x14ac:dyDescent="0.2">
      <c r="A2067" s="1">
        <v>45292</v>
      </c>
      <c r="B2067">
        <v>2024</v>
      </c>
      <c r="C2067" t="s">
        <v>364</v>
      </c>
      <c r="D2067" t="s">
        <v>566</v>
      </c>
      <c r="E2067" t="s">
        <v>623</v>
      </c>
      <c r="F2067" t="s">
        <v>658</v>
      </c>
      <c r="G2067" t="s">
        <v>679</v>
      </c>
      <c r="H2067">
        <v>197000</v>
      </c>
      <c r="I2067">
        <v>-197000</v>
      </c>
      <c r="J2067">
        <v>4009000</v>
      </c>
      <c r="M2067" t="s">
        <v>700</v>
      </c>
      <c r="N2067" s="1">
        <v>45292</v>
      </c>
    </row>
    <row r="2068" spans="1:14" x14ac:dyDescent="0.2">
      <c r="A2068" s="1">
        <v>45292</v>
      </c>
      <c r="B2068">
        <v>2024</v>
      </c>
      <c r="C2068" t="s">
        <v>364</v>
      </c>
      <c r="D2068" t="s">
        <v>567</v>
      </c>
      <c r="E2068" t="s">
        <v>620</v>
      </c>
      <c r="F2068" t="s">
        <v>658</v>
      </c>
      <c r="G2068" t="s">
        <v>679</v>
      </c>
      <c r="H2068">
        <v>197000</v>
      </c>
      <c r="I2068">
        <v>-197000</v>
      </c>
      <c r="J2068">
        <v>4206000</v>
      </c>
      <c r="M2068" t="s">
        <v>700</v>
      </c>
      <c r="N2068" s="1">
        <v>45292</v>
      </c>
    </row>
    <row r="2069" spans="1:14" x14ac:dyDescent="0.2">
      <c r="A2069" s="1">
        <v>45292</v>
      </c>
      <c r="B2069">
        <v>2024</v>
      </c>
      <c r="C2069" t="s">
        <v>364</v>
      </c>
      <c r="D2069" t="s">
        <v>568</v>
      </c>
      <c r="E2069" t="s">
        <v>624</v>
      </c>
      <c r="F2069" t="s">
        <v>658</v>
      </c>
      <c r="G2069" t="s">
        <v>679</v>
      </c>
      <c r="H2069">
        <v>197000</v>
      </c>
      <c r="I2069">
        <v>-197000</v>
      </c>
      <c r="J2069">
        <v>4403000</v>
      </c>
      <c r="M2069" t="s">
        <v>700</v>
      </c>
      <c r="N2069" s="1">
        <v>45292</v>
      </c>
    </row>
    <row r="2070" spans="1:14" x14ac:dyDescent="0.2">
      <c r="A2070" s="1">
        <v>45292</v>
      </c>
      <c r="B2070">
        <v>2024</v>
      </c>
      <c r="C2070" t="s">
        <v>363</v>
      </c>
      <c r="D2070" t="s">
        <v>595</v>
      </c>
      <c r="E2070" t="s">
        <v>643</v>
      </c>
      <c r="F2070" t="s">
        <v>658</v>
      </c>
      <c r="G2070" t="s">
        <v>679</v>
      </c>
      <c r="H2070">
        <v>167000</v>
      </c>
      <c r="I2070">
        <v>-167000</v>
      </c>
      <c r="J2070">
        <v>4570000</v>
      </c>
      <c r="M2070" t="s">
        <v>700</v>
      </c>
      <c r="N2070" s="1">
        <v>45292</v>
      </c>
    </row>
    <row r="2071" spans="1:14" x14ac:dyDescent="0.2">
      <c r="A2071" s="1">
        <v>45292</v>
      </c>
      <c r="B2071">
        <v>2024</v>
      </c>
      <c r="C2071" t="s">
        <v>477</v>
      </c>
      <c r="E2071" t="s">
        <v>611</v>
      </c>
      <c r="F2071" t="s">
        <v>670</v>
      </c>
      <c r="G2071" t="s">
        <v>682</v>
      </c>
      <c r="H2071">
        <v>-1300000</v>
      </c>
      <c r="I2071">
        <v>1300000</v>
      </c>
      <c r="J2071">
        <v>4257000</v>
      </c>
      <c r="M2071" t="s">
        <v>700</v>
      </c>
      <c r="N2071" s="1">
        <v>45292</v>
      </c>
    </row>
    <row r="2072" spans="1:14" x14ac:dyDescent="0.2">
      <c r="A2072" s="1">
        <v>45292</v>
      </c>
      <c r="B2072">
        <v>2024</v>
      </c>
      <c r="C2072" t="s">
        <v>503</v>
      </c>
      <c r="D2072" t="s">
        <v>552</v>
      </c>
      <c r="E2072" t="s">
        <v>616</v>
      </c>
      <c r="F2072" t="s">
        <v>662</v>
      </c>
      <c r="G2072" t="s">
        <v>679</v>
      </c>
      <c r="H2072">
        <v>210000</v>
      </c>
      <c r="I2072">
        <v>-210000</v>
      </c>
      <c r="J2072">
        <v>4768000</v>
      </c>
      <c r="M2072" t="s">
        <v>701</v>
      </c>
      <c r="N2072" s="1">
        <v>45292</v>
      </c>
    </row>
    <row r="2073" spans="1:14" x14ac:dyDescent="0.2">
      <c r="A2073" s="1">
        <v>45292</v>
      </c>
      <c r="B2073">
        <v>2024</v>
      </c>
      <c r="C2073" t="s">
        <v>503</v>
      </c>
      <c r="D2073" t="s">
        <v>562</v>
      </c>
      <c r="E2073" t="s">
        <v>614</v>
      </c>
      <c r="F2073" t="s">
        <v>662</v>
      </c>
      <c r="G2073" t="s">
        <v>679</v>
      </c>
      <c r="H2073">
        <v>210000</v>
      </c>
      <c r="I2073">
        <v>-210000</v>
      </c>
      <c r="J2073">
        <v>4768000</v>
      </c>
      <c r="M2073" t="s">
        <v>701</v>
      </c>
      <c r="N2073" s="1">
        <v>45292</v>
      </c>
    </row>
    <row r="2074" spans="1:14" x14ac:dyDescent="0.2">
      <c r="A2074" s="1">
        <v>45292</v>
      </c>
      <c r="B2074">
        <v>2024</v>
      </c>
      <c r="C2074" t="s">
        <v>364</v>
      </c>
      <c r="D2074" t="s">
        <v>577</v>
      </c>
      <c r="E2074" t="s">
        <v>631</v>
      </c>
      <c r="F2074" t="s">
        <v>658</v>
      </c>
      <c r="G2074" t="s">
        <v>679</v>
      </c>
      <c r="H2074">
        <v>210000</v>
      </c>
      <c r="I2074">
        <v>-210000</v>
      </c>
      <c r="J2074">
        <v>4978000</v>
      </c>
      <c r="M2074" t="s">
        <v>701</v>
      </c>
      <c r="N2074" s="1">
        <v>45292</v>
      </c>
    </row>
    <row r="2075" spans="1:14" x14ac:dyDescent="0.2">
      <c r="A2075" s="1">
        <v>45292</v>
      </c>
      <c r="B2075">
        <v>2024</v>
      </c>
      <c r="C2075" t="s">
        <v>364</v>
      </c>
      <c r="D2075" t="s">
        <v>564</v>
      </c>
      <c r="E2075" t="s">
        <v>596</v>
      </c>
      <c r="F2075" t="s">
        <v>658</v>
      </c>
      <c r="G2075" t="s">
        <v>679</v>
      </c>
      <c r="H2075">
        <v>210000</v>
      </c>
      <c r="I2075">
        <v>-210000</v>
      </c>
      <c r="J2075">
        <v>5188000</v>
      </c>
      <c r="M2075" t="s">
        <v>701</v>
      </c>
      <c r="N2075" s="1">
        <v>45292</v>
      </c>
    </row>
    <row r="2076" spans="1:14" x14ac:dyDescent="0.2">
      <c r="A2076" s="1">
        <v>45292</v>
      </c>
      <c r="B2076">
        <v>2024</v>
      </c>
      <c r="C2076" t="s">
        <v>363</v>
      </c>
      <c r="D2076" t="s">
        <v>606</v>
      </c>
      <c r="E2076" t="s">
        <v>653</v>
      </c>
      <c r="F2076" t="s">
        <v>658</v>
      </c>
      <c r="G2076" t="s">
        <v>679</v>
      </c>
      <c r="H2076">
        <v>180000</v>
      </c>
      <c r="I2076">
        <v>-180000</v>
      </c>
      <c r="J2076">
        <v>5368000</v>
      </c>
      <c r="M2076" t="s">
        <v>701</v>
      </c>
      <c r="N2076" s="1">
        <v>45292</v>
      </c>
    </row>
    <row r="2077" spans="1:14" x14ac:dyDescent="0.2">
      <c r="A2077" s="1">
        <v>45322</v>
      </c>
      <c r="B2077">
        <v>2024</v>
      </c>
      <c r="C2077" t="s">
        <v>228</v>
      </c>
      <c r="D2077" t="s">
        <v>589</v>
      </c>
      <c r="E2077" t="s">
        <v>589</v>
      </c>
      <c r="F2077" t="s">
        <v>658</v>
      </c>
      <c r="G2077" t="s">
        <v>683</v>
      </c>
      <c r="H2077">
        <v>-900000</v>
      </c>
      <c r="I2077">
        <v>900000</v>
      </c>
      <c r="J2077">
        <v>3670000</v>
      </c>
      <c r="M2077" t="s">
        <v>700</v>
      </c>
      <c r="N2077" s="1">
        <v>45322</v>
      </c>
    </row>
    <row r="2078" spans="1:14" x14ac:dyDescent="0.2">
      <c r="A2078" s="1">
        <v>45322</v>
      </c>
      <c r="B2078">
        <v>2024</v>
      </c>
      <c r="C2078" t="s">
        <v>228</v>
      </c>
      <c r="D2078" t="s">
        <v>578</v>
      </c>
      <c r="E2078" t="s">
        <v>578</v>
      </c>
      <c r="F2078" t="s">
        <v>658</v>
      </c>
      <c r="G2078" t="s">
        <v>683</v>
      </c>
      <c r="H2078">
        <v>-1100000</v>
      </c>
      <c r="I2078">
        <v>1100000</v>
      </c>
      <c r="J2078">
        <v>2570000</v>
      </c>
      <c r="M2078" t="s">
        <v>700</v>
      </c>
      <c r="N2078" s="1">
        <v>45322</v>
      </c>
    </row>
    <row r="2079" spans="1:14" x14ac:dyDescent="0.2">
      <c r="A2079" s="1">
        <v>45322</v>
      </c>
      <c r="B2079">
        <v>2024</v>
      </c>
      <c r="C2079" t="s">
        <v>228</v>
      </c>
      <c r="D2079" t="s">
        <v>596</v>
      </c>
      <c r="E2079" t="s">
        <v>596</v>
      </c>
      <c r="F2079" t="s">
        <v>658</v>
      </c>
      <c r="G2079" t="s">
        <v>683</v>
      </c>
      <c r="H2079">
        <v>-100000</v>
      </c>
      <c r="I2079">
        <v>100000</v>
      </c>
      <c r="J2079">
        <v>2470000</v>
      </c>
      <c r="M2079" t="s">
        <v>700</v>
      </c>
      <c r="N2079" s="1">
        <v>45322</v>
      </c>
    </row>
    <row r="2080" spans="1:14" x14ac:dyDescent="0.2">
      <c r="A2080" s="1">
        <v>45323</v>
      </c>
      <c r="B2080">
        <v>2024</v>
      </c>
      <c r="C2080" t="s">
        <v>229</v>
      </c>
      <c r="D2080" t="s">
        <v>549</v>
      </c>
      <c r="E2080" t="s">
        <v>613</v>
      </c>
      <c r="F2080" t="s">
        <v>662</v>
      </c>
      <c r="G2080" t="s">
        <v>679</v>
      </c>
      <c r="H2080">
        <v>210000</v>
      </c>
      <c r="I2080">
        <v>-210000</v>
      </c>
      <c r="J2080">
        <v>2470000</v>
      </c>
      <c r="M2080" t="s">
        <v>700</v>
      </c>
      <c r="N2080" s="1">
        <v>45323</v>
      </c>
    </row>
    <row r="2081" spans="1:14" x14ac:dyDescent="0.2">
      <c r="A2081" s="1">
        <v>45323</v>
      </c>
      <c r="B2081">
        <v>2024</v>
      </c>
      <c r="C2081" t="s">
        <v>229</v>
      </c>
      <c r="D2081" t="s">
        <v>550</v>
      </c>
      <c r="E2081" t="s">
        <v>614</v>
      </c>
      <c r="F2081" t="s">
        <v>662</v>
      </c>
      <c r="G2081" t="s">
        <v>679</v>
      </c>
      <c r="H2081">
        <v>210000</v>
      </c>
      <c r="I2081">
        <v>-210000</v>
      </c>
      <c r="J2081">
        <v>2470000</v>
      </c>
      <c r="M2081" t="s">
        <v>700</v>
      </c>
      <c r="N2081" s="1">
        <v>45323</v>
      </c>
    </row>
    <row r="2082" spans="1:14" x14ac:dyDescent="0.2">
      <c r="A2082" s="1">
        <v>45323</v>
      </c>
      <c r="B2082">
        <v>2024</v>
      </c>
      <c r="C2082" t="s">
        <v>229</v>
      </c>
      <c r="D2082" t="s">
        <v>562</v>
      </c>
      <c r="E2082" t="s">
        <v>614</v>
      </c>
      <c r="F2082" t="s">
        <v>662</v>
      </c>
      <c r="G2082" t="s">
        <v>679</v>
      </c>
      <c r="H2082">
        <v>210000</v>
      </c>
      <c r="I2082">
        <v>-210000</v>
      </c>
      <c r="J2082">
        <v>2470000</v>
      </c>
      <c r="M2082" t="s">
        <v>700</v>
      </c>
      <c r="N2082" s="1">
        <v>45323</v>
      </c>
    </row>
    <row r="2083" spans="1:14" x14ac:dyDescent="0.2">
      <c r="A2083" s="1">
        <v>45323</v>
      </c>
      <c r="B2083">
        <v>2024</v>
      </c>
      <c r="C2083" t="s">
        <v>229</v>
      </c>
      <c r="D2083" t="s">
        <v>575</v>
      </c>
      <c r="E2083" t="s">
        <v>616</v>
      </c>
      <c r="F2083" t="s">
        <v>662</v>
      </c>
      <c r="G2083" t="s">
        <v>679</v>
      </c>
      <c r="H2083">
        <v>210000</v>
      </c>
      <c r="I2083">
        <v>-210000</v>
      </c>
      <c r="J2083">
        <v>2470000</v>
      </c>
      <c r="M2083" t="s">
        <v>700</v>
      </c>
      <c r="N2083" s="1">
        <v>45323</v>
      </c>
    </row>
    <row r="2084" spans="1:14" x14ac:dyDescent="0.2">
      <c r="A2084" s="1">
        <v>45323</v>
      </c>
      <c r="B2084">
        <v>2024</v>
      </c>
      <c r="C2084" t="s">
        <v>229</v>
      </c>
      <c r="D2084" t="s">
        <v>552</v>
      </c>
      <c r="E2084" t="s">
        <v>616</v>
      </c>
      <c r="F2084" t="s">
        <v>662</v>
      </c>
      <c r="G2084" t="s">
        <v>679</v>
      </c>
      <c r="H2084">
        <v>210000</v>
      </c>
      <c r="I2084">
        <v>-210000</v>
      </c>
      <c r="J2084">
        <v>2470000</v>
      </c>
      <c r="M2084" t="s">
        <v>700</v>
      </c>
      <c r="N2084" s="1">
        <v>45323</v>
      </c>
    </row>
    <row r="2085" spans="1:14" x14ac:dyDescent="0.2">
      <c r="A2085" s="1">
        <v>45323</v>
      </c>
      <c r="B2085">
        <v>2024</v>
      </c>
      <c r="C2085" t="s">
        <v>229</v>
      </c>
      <c r="D2085" t="s">
        <v>555</v>
      </c>
      <c r="E2085" t="s">
        <v>616</v>
      </c>
      <c r="F2085" t="s">
        <v>662</v>
      </c>
      <c r="G2085" t="s">
        <v>679</v>
      </c>
      <c r="H2085">
        <v>210000</v>
      </c>
      <c r="I2085">
        <v>-210000</v>
      </c>
      <c r="J2085">
        <v>2470000</v>
      </c>
      <c r="M2085" t="s">
        <v>700</v>
      </c>
      <c r="N2085" s="1">
        <v>45323</v>
      </c>
    </row>
    <row r="2086" spans="1:14" x14ac:dyDescent="0.2">
      <c r="A2086" s="1">
        <v>45323</v>
      </c>
      <c r="B2086">
        <v>2024</v>
      </c>
      <c r="C2086" t="s">
        <v>374</v>
      </c>
      <c r="D2086" t="s">
        <v>593</v>
      </c>
      <c r="E2086" t="s">
        <v>641</v>
      </c>
      <c r="F2086" t="s">
        <v>658</v>
      </c>
      <c r="G2086" t="s">
        <v>679</v>
      </c>
      <c r="H2086">
        <v>160000</v>
      </c>
      <c r="I2086">
        <v>-160000</v>
      </c>
      <c r="J2086">
        <v>2630000</v>
      </c>
      <c r="M2086" t="s">
        <v>700</v>
      </c>
      <c r="N2086" s="1">
        <v>45323</v>
      </c>
    </row>
    <row r="2087" spans="1:14" x14ac:dyDescent="0.2">
      <c r="A2087" s="1">
        <v>45323</v>
      </c>
      <c r="B2087">
        <v>2024</v>
      </c>
      <c r="C2087" t="s">
        <v>374</v>
      </c>
      <c r="D2087" t="s">
        <v>586</v>
      </c>
      <c r="E2087" t="s">
        <v>628</v>
      </c>
      <c r="F2087" t="s">
        <v>658</v>
      </c>
      <c r="G2087" t="s">
        <v>679</v>
      </c>
      <c r="H2087">
        <v>128000</v>
      </c>
      <c r="I2087">
        <v>-128000</v>
      </c>
      <c r="J2087">
        <v>2758000</v>
      </c>
      <c r="M2087" t="s">
        <v>700</v>
      </c>
      <c r="N2087" s="1">
        <v>45323</v>
      </c>
    </row>
    <row r="2088" spans="1:14" x14ac:dyDescent="0.2">
      <c r="A2088" s="1">
        <v>45323</v>
      </c>
      <c r="B2088">
        <v>2024</v>
      </c>
      <c r="C2088" t="s">
        <v>372</v>
      </c>
      <c r="D2088" t="s">
        <v>586</v>
      </c>
      <c r="E2088" t="s">
        <v>628</v>
      </c>
      <c r="F2088" t="s">
        <v>662</v>
      </c>
      <c r="G2088" t="s">
        <v>679</v>
      </c>
      <c r="H2088">
        <v>32000</v>
      </c>
      <c r="I2088">
        <v>-32000</v>
      </c>
      <c r="J2088">
        <v>2758000</v>
      </c>
      <c r="M2088" t="s">
        <v>700</v>
      </c>
      <c r="N2088" s="1">
        <v>45323</v>
      </c>
    </row>
    <row r="2089" spans="1:14" x14ac:dyDescent="0.2">
      <c r="A2089" s="1">
        <v>45323</v>
      </c>
      <c r="B2089">
        <v>2024</v>
      </c>
      <c r="C2089" t="s">
        <v>373</v>
      </c>
      <c r="D2089" t="s">
        <v>573</v>
      </c>
      <c r="E2089" t="s">
        <v>628</v>
      </c>
      <c r="F2089" t="s">
        <v>658</v>
      </c>
      <c r="G2089" t="s">
        <v>679</v>
      </c>
      <c r="H2089">
        <v>210000</v>
      </c>
      <c r="I2089">
        <v>-210000</v>
      </c>
      <c r="J2089">
        <v>2968000</v>
      </c>
      <c r="M2089" t="s">
        <v>700</v>
      </c>
      <c r="N2089" s="1">
        <v>45323</v>
      </c>
    </row>
    <row r="2090" spans="1:14" x14ac:dyDescent="0.2">
      <c r="A2090" s="1">
        <v>45323</v>
      </c>
      <c r="B2090">
        <v>2024</v>
      </c>
      <c r="C2090" t="s">
        <v>373</v>
      </c>
      <c r="D2090" t="s">
        <v>559</v>
      </c>
      <c r="E2090" t="s">
        <v>615</v>
      </c>
      <c r="F2090" t="s">
        <v>658</v>
      </c>
      <c r="G2090" t="s">
        <v>679</v>
      </c>
      <c r="H2090">
        <v>158000</v>
      </c>
      <c r="I2090">
        <v>-158000</v>
      </c>
      <c r="J2090">
        <v>3126000</v>
      </c>
      <c r="M2090" t="s">
        <v>700</v>
      </c>
      <c r="N2090" s="1">
        <v>45323</v>
      </c>
    </row>
    <row r="2091" spans="1:14" x14ac:dyDescent="0.2">
      <c r="A2091" s="1">
        <v>45323</v>
      </c>
      <c r="B2091">
        <v>2024</v>
      </c>
      <c r="C2091" t="s">
        <v>372</v>
      </c>
      <c r="D2091" t="s">
        <v>559</v>
      </c>
      <c r="E2091" t="s">
        <v>615</v>
      </c>
      <c r="F2091" t="s">
        <v>662</v>
      </c>
      <c r="G2091" t="s">
        <v>679</v>
      </c>
      <c r="H2091">
        <v>52000</v>
      </c>
      <c r="I2091">
        <v>-52000</v>
      </c>
      <c r="J2091">
        <v>3126000</v>
      </c>
      <c r="M2091" t="s">
        <v>700</v>
      </c>
      <c r="N2091" s="1">
        <v>45323</v>
      </c>
    </row>
    <row r="2092" spans="1:14" x14ac:dyDescent="0.2">
      <c r="A2092" s="1">
        <v>45323</v>
      </c>
      <c r="B2092">
        <v>2024</v>
      </c>
      <c r="C2092" t="s">
        <v>373</v>
      </c>
      <c r="D2092" t="s">
        <v>551</v>
      </c>
      <c r="E2092" t="s">
        <v>615</v>
      </c>
      <c r="F2092" t="s">
        <v>658</v>
      </c>
      <c r="G2092" t="s">
        <v>679</v>
      </c>
      <c r="H2092">
        <v>210000</v>
      </c>
      <c r="I2092">
        <v>-210000</v>
      </c>
      <c r="J2092">
        <v>3336000</v>
      </c>
      <c r="M2092" t="s">
        <v>700</v>
      </c>
      <c r="N2092" s="1">
        <v>45323</v>
      </c>
    </row>
    <row r="2093" spans="1:14" x14ac:dyDescent="0.2">
      <c r="A2093" s="1">
        <v>45323</v>
      </c>
      <c r="B2093">
        <v>2024</v>
      </c>
      <c r="C2093" t="s">
        <v>373</v>
      </c>
      <c r="D2093" t="s">
        <v>579</v>
      </c>
      <c r="E2093" t="s">
        <v>632</v>
      </c>
      <c r="F2093" t="s">
        <v>658</v>
      </c>
      <c r="G2093" t="s">
        <v>679</v>
      </c>
      <c r="H2093">
        <v>210000</v>
      </c>
      <c r="I2093">
        <v>-210000</v>
      </c>
      <c r="J2093">
        <v>3546000</v>
      </c>
      <c r="M2093" t="s">
        <v>700</v>
      </c>
      <c r="N2093" s="1">
        <v>45323</v>
      </c>
    </row>
    <row r="2094" spans="1:14" x14ac:dyDescent="0.2">
      <c r="A2094" s="1">
        <v>45323</v>
      </c>
      <c r="B2094">
        <v>2024</v>
      </c>
      <c r="C2094" t="s">
        <v>373</v>
      </c>
      <c r="D2094" t="s">
        <v>588</v>
      </c>
      <c r="E2094" t="s">
        <v>637</v>
      </c>
      <c r="F2094" t="s">
        <v>661</v>
      </c>
      <c r="G2094" t="s">
        <v>679</v>
      </c>
      <c r="H2094">
        <v>210000</v>
      </c>
      <c r="I2094">
        <v>-210000</v>
      </c>
      <c r="J2094">
        <v>3546000</v>
      </c>
      <c r="M2094" t="s">
        <v>700</v>
      </c>
      <c r="N2094" s="1">
        <v>45323</v>
      </c>
    </row>
    <row r="2095" spans="1:14" x14ac:dyDescent="0.2">
      <c r="A2095" s="1">
        <v>45323</v>
      </c>
      <c r="B2095">
        <v>2024</v>
      </c>
      <c r="C2095" t="s">
        <v>373</v>
      </c>
      <c r="D2095" t="s">
        <v>576</v>
      </c>
      <c r="E2095" t="s">
        <v>630</v>
      </c>
      <c r="F2095" t="s">
        <v>658</v>
      </c>
      <c r="G2095" t="s">
        <v>679</v>
      </c>
      <c r="H2095">
        <v>210000</v>
      </c>
      <c r="I2095">
        <v>-210000</v>
      </c>
      <c r="J2095">
        <v>3756000</v>
      </c>
      <c r="M2095" t="s">
        <v>700</v>
      </c>
      <c r="N2095" s="1">
        <v>45323</v>
      </c>
    </row>
    <row r="2096" spans="1:14" x14ac:dyDescent="0.2">
      <c r="A2096" s="1">
        <v>45323</v>
      </c>
      <c r="B2096">
        <v>2024</v>
      </c>
      <c r="C2096" t="s">
        <v>373</v>
      </c>
      <c r="D2096" t="s">
        <v>577</v>
      </c>
      <c r="E2096" t="s">
        <v>631</v>
      </c>
      <c r="F2096" t="s">
        <v>658</v>
      </c>
      <c r="G2096" t="s">
        <v>679</v>
      </c>
      <c r="H2096">
        <v>210000</v>
      </c>
      <c r="I2096">
        <v>-210000</v>
      </c>
      <c r="J2096">
        <v>3966000</v>
      </c>
      <c r="M2096" t="s">
        <v>700</v>
      </c>
      <c r="N2096" s="1">
        <v>45323</v>
      </c>
    </row>
    <row r="2097" spans="1:14" x14ac:dyDescent="0.2">
      <c r="A2097" s="1">
        <v>45323</v>
      </c>
      <c r="B2097">
        <v>2024</v>
      </c>
      <c r="C2097" t="s">
        <v>374</v>
      </c>
      <c r="D2097" t="s">
        <v>564</v>
      </c>
      <c r="E2097" t="s">
        <v>596</v>
      </c>
      <c r="F2097" t="s">
        <v>658</v>
      </c>
      <c r="G2097" t="s">
        <v>679</v>
      </c>
      <c r="H2097">
        <v>210000</v>
      </c>
      <c r="I2097">
        <v>-210000</v>
      </c>
      <c r="J2097">
        <v>4176000</v>
      </c>
      <c r="M2097" t="s">
        <v>700</v>
      </c>
      <c r="N2097" s="1">
        <v>45323</v>
      </c>
    </row>
    <row r="2098" spans="1:14" x14ac:dyDescent="0.2">
      <c r="A2098" s="1">
        <v>45323</v>
      </c>
      <c r="B2098">
        <v>2024</v>
      </c>
      <c r="C2098" t="s">
        <v>373</v>
      </c>
      <c r="D2098" t="s">
        <v>566</v>
      </c>
      <c r="E2098" t="s">
        <v>623</v>
      </c>
      <c r="F2098" t="s">
        <v>658</v>
      </c>
      <c r="G2098" t="s">
        <v>679</v>
      </c>
      <c r="H2098">
        <v>210000</v>
      </c>
      <c r="I2098">
        <v>-210000</v>
      </c>
      <c r="J2098">
        <v>4386000</v>
      </c>
      <c r="M2098" t="s">
        <v>700</v>
      </c>
      <c r="N2098" s="1">
        <v>45323</v>
      </c>
    </row>
    <row r="2099" spans="1:14" x14ac:dyDescent="0.2">
      <c r="A2099" s="1">
        <v>45323</v>
      </c>
      <c r="B2099">
        <v>2024</v>
      </c>
      <c r="C2099" t="s">
        <v>373</v>
      </c>
      <c r="D2099" t="s">
        <v>567</v>
      </c>
      <c r="E2099" t="s">
        <v>620</v>
      </c>
      <c r="F2099" t="s">
        <v>658</v>
      </c>
      <c r="G2099" t="s">
        <v>679</v>
      </c>
      <c r="H2099">
        <v>210000</v>
      </c>
      <c r="I2099">
        <v>-210000</v>
      </c>
      <c r="J2099">
        <v>4596000</v>
      </c>
      <c r="M2099" t="s">
        <v>700</v>
      </c>
      <c r="N2099" s="1">
        <v>45323</v>
      </c>
    </row>
    <row r="2100" spans="1:14" x14ac:dyDescent="0.2">
      <c r="A2100" s="1">
        <v>45323</v>
      </c>
      <c r="B2100">
        <v>2024</v>
      </c>
      <c r="C2100" t="s">
        <v>373</v>
      </c>
      <c r="D2100" t="s">
        <v>568</v>
      </c>
      <c r="E2100" t="s">
        <v>624</v>
      </c>
      <c r="F2100" t="s">
        <v>658</v>
      </c>
      <c r="G2100" t="s">
        <v>679</v>
      </c>
      <c r="H2100">
        <v>210000</v>
      </c>
      <c r="I2100">
        <v>-210000</v>
      </c>
      <c r="J2100">
        <v>4806000</v>
      </c>
      <c r="M2100" t="s">
        <v>700</v>
      </c>
      <c r="N2100" s="1">
        <v>45323</v>
      </c>
    </row>
    <row r="2101" spans="1:14" x14ac:dyDescent="0.2">
      <c r="A2101" s="1">
        <v>45323</v>
      </c>
      <c r="B2101">
        <v>2024</v>
      </c>
      <c r="C2101" t="s">
        <v>374</v>
      </c>
      <c r="D2101" t="s">
        <v>595</v>
      </c>
      <c r="E2101" t="s">
        <v>643</v>
      </c>
      <c r="F2101" t="s">
        <v>658</v>
      </c>
      <c r="G2101" t="s">
        <v>679</v>
      </c>
      <c r="H2101">
        <v>180000</v>
      </c>
      <c r="I2101">
        <v>-180000</v>
      </c>
      <c r="J2101">
        <v>4986000</v>
      </c>
      <c r="M2101" t="s">
        <v>700</v>
      </c>
      <c r="N2101" s="1">
        <v>45323</v>
      </c>
    </row>
    <row r="2102" spans="1:14" x14ac:dyDescent="0.2">
      <c r="A2102" s="1">
        <v>45351</v>
      </c>
      <c r="B2102">
        <v>2024</v>
      </c>
      <c r="C2102" t="s">
        <v>238</v>
      </c>
      <c r="D2102" t="s">
        <v>589</v>
      </c>
      <c r="E2102" t="s">
        <v>589</v>
      </c>
      <c r="F2102" t="s">
        <v>658</v>
      </c>
      <c r="G2102" t="s">
        <v>683</v>
      </c>
      <c r="H2102">
        <v>-900000</v>
      </c>
      <c r="I2102">
        <v>900000</v>
      </c>
      <c r="J2102">
        <v>4086000</v>
      </c>
      <c r="M2102" t="s">
        <v>700</v>
      </c>
      <c r="N2102" s="1">
        <v>45351</v>
      </c>
    </row>
    <row r="2103" spans="1:14" x14ac:dyDescent="0.2">
      <c r="A2103" s="1">
        <v>45351</v>
      </c>
      <c r="B2103">
        <v>2024</v>
      </c>
      <c r="C2103" t="s">
        <v>238</v>
      </c>
      <c r="D2103" t="s">
        <v>578</v>
      </c>
      <c r="E2103" t="s">
        <v>578</v>
      </c>
      <c r="F2103" t="s">
        <v>658</v>
      </c>
      <c r="G2103" t="s">
        <v>683</v>
      </c>
      <c r="H2103">
        <v>-1100000</v>
      </c>
      <c r="I2103">
        <v>1100000</v>
      </c>
      <c r="J2103">
        <v>2986000</v>
      </c>
      <c r="M2103" t="s">
        <v>700</v>
      </c>
      <c r="N2103" s="1">
        <v>45351</v>
      </c>
    </row>
    <row r="2104" spans="1:14" x14ac:dyDescent="0.2">
      <c r="A2104" s="1">
        <v>45351</v>
      </c>
      <c r="B2104">
        <v>2024</v>
      </c>
      <c r="C2104" t="s">
        <v>238</v>
      </c>
      <c r="D2104" t="s">
        <v>596</v>
      </c>
      <c r="E2104" t="s">
        <v>596</v>
      </c>
      <c r="F2104" t="s">
        <v>658</v>
      </c>
      <c r="G2104" t="s">
        <v>683</v>
      </c>
      <c r="H2104">
        <v>-100000</v>
      </c>
      <c r="I2104">
        <v>100000</v>
      </c>
      <c r="J2104">
        <v>2886000</v>
      </c>
      <c r="M2104" t="s">
        <v>700</v>
      </c>
      <c r="N2104" s="1">
        <v>45351</v>
      </c>
    </row>
    <row r="2105" spans="1:14" x14ac:dyDescent="0.2">
      <c r="A2105" s="1">
        <v>45352</v>
      </c>
      <c r="B2105">
        <v>2024</v>
      </c>
      <c r="C2105" t="s">
        <v>240</v>
      </c>
      <c r="D2105" t="s">
        <v>549</v>
      </c>
      <c r="E2105" t="s">
        <v>613</v>
      </c>
      <c r="F2105" t="s">
        <v>662</v>
      </c>
      <c r="G2105" t="s">
        <v>679</v>
      </c>
      <c r="H2105">
        <v>210000</v>
      </c>
      <c r="I2105">
        <v>-210000</v>
      </c>
      <c r="J2105">
        <v>2886000</v>
      </c>
      <c r="M2105" t="s">
        <v>700</v>
      </c>
      <c r="N2105" s="1">
        <v>45352</v>
      </c>
    </row>
    <row r="2106" spans="1:14" x14ac:dyDescent="0.2">
      <c r="A2106" s="1">
        <v>45352</v>
      </c>
      <c r="B2106">
        <v>2024</v>
      </c>
      <c r="C2106" t="s">
        <v>240</v>
      </c>
      <c r="D2106" t="s">
        <v>550</v>
      </c>
      <c r="E2106" t="s">
        <v>614</v>
      </c>
      <c r="F2106" t="s">
        <v>662</v>
      </c>
      <c r="G2106" t="s">
        <v>679</v>
      </c>
      <c r="H2106">
        <v>210000</v>
      </c>
      <c r="I2106">
        <v>-210000</v>
      </c>
      <c r="J2106">
        <v>2886000</v>
      </c>
      <c r="M2106" t="s">
        <v>700</v>
      </c>
      <c r="N2106" s="1">
        <v>45352</v>
      </c>
    </row>
    <row r="2107" spans="1:14" x14ac:dyDescent="0.2">
      <c r="A2107" s="1">
        <v>45352</v>
      </c>
      <c r="B2107">
        <v>2024</v>
      </c>
      <c r="C2107" t="s">
        <v>240</v>
      </c>
      <c r="D2107" t="s">
        <v>562</v>
      </c>
      <c r="E2107" t="s">
        <v>614</v>
      </c>
      <c r="F2107" t="s">
        <v>662</v>
      </c>
      <c r="G2107" t="s">
        <v>679</v>
      </c>
      <c r="H2107">
        <v>210000</v>
      </c>
      <c r="I2107">
        <v>-210000</v>
      </c>
      <c r="J2107">
        <v>2886000</v>
      </c>
      <c r="M2107" t="s">
        <v>700</v>
      </c>
      <c r="N2107" s="1">
        <v>45352</v>
      </c>
    </row>
    <row r="2108" spans="1:14" x14ac:dyDescent="0.2">
      <c r="A2108" s="1">
        <v>45352</v>
      </c>
      <c r="B2108">
        <v>2024</v>
      </c>
      <c r="C2108" t="s">
        <v>240</v>
      </c>
      <c r="D2108" t="s">
        <v>575</v>
      </c>
      <c r="E2108" t="s">
        <v>616</v>
      </c>
      <c r="F2108" t="s">
        <v>662</v>
      </c>
      <c r="G2108" t="s">
        <v>679</v>
      </c>
      <c r="H2108">
        <v>210000</v>
      </c>
      <c r="I2108">
        <v>-210000</v>
      </c>
      <c r="J2108">
        <v>2886000</v>
      </c>
      <c r="M2108" t="s">
        <v>700</v>
      </c>
      <c r="N2108" s="1">
        <v>45352</v>
      </c>
    </row>
    <row r="2109" spans="1:14" x14ac:dyDescent="0.2">
      <c r="A2109" s="1">
        <v>45352</v>
      </c>
      <c r="B2109">
        <v>2024</v>
      </c>
      <c r="C2109" t="s">
        <v>240</v>
      </c>
      <c r="D2109" t="s">
        <v>552</v>
      </c>
      <c r="E2109" t="s">
        <v>616</v>
      </c>
      <c r="F2109" t="s">
        <v>662</v>
      </c>
      <c r="G2109" t="s">
        <v>679</v>
      </c>
      <c r="H2109">
        <v>210000</v>
      </c>
      <c r="I2109">
        <v>-210000</v>
      </c>
      <c r="J2109">
        <v>2886000</v>
      </c>
      <c r="M2109" t="s">
        <v>700</v>
      </c>
      <c r="N2109" s="1">
        <v>45352</v>
      </c>
    </row>
    <row r="2110" spans="1:14" x14ac:dyDescent="0.2">
      <c r="A2110" s="1">
        <v>45352</v>
      </c>
      <c r="B2110">
        <v>2024</v>
      </c>
      <c r="C2110" t="s">
        <v>240</v>
      </c>
      <c r="D2110" t="s">
        <v>555</v>
      </c>
      <c r="E2110" t="s">
        <v>616</v>
      </c>
      <c r="F2110" t="s">
        <v>662</v>
      </c>
      <c r="G2110" t="s">
        <v>679</v>
      </c>
      <c r="H2110">
        <v>210000</v>
      </c>
      <c r="I2110">
        <v>-210000</v>
      </c>
      <c r="J2110">
        <v>2886000</v>
      </c>
      <c r="M2110" t="s">
        <v>700</v>
      </c>
      <c r="N2110" s="1">
        <v>45352</v>
      </c>
    </row>
    <row r="2111" spans="1:14" x14ac:dyDescent="0.2">
      <c r="A2111" s="1">
        <v>45352</v>
      </c>
      <c r="B2111">
        <v>2024</v>
      </c>
      <c r="C2111" t="s">
        <v>384</v>
      </c>
      <c r="D2111" t="s">
        <v>593</v>
      </c>
      <c r="E2111" t="s">
        <v>641</v>
      </c>
      <c r="F2111" t="s">
        <v>658</v>
      </c>
      <c r="G2111" t="s">
        <v>679</v>
      </c>
      <c r="H2111">
        <v>160000</v>
      </c>
      <c r="I2111">
        <v>-160000</v>
      </c>
      <c r="J2111">
        <v>3046000</v>
      </c>
      <c r="M2111" t="s">
        <v>700</v>
      </c>
      <c r="N2111" s="1">
        <v>45352</v>
      </c>
    </row>
    <row r="2112" spans="1:14" x14ac:dyDescent="0.2">
      <c r="A2112" s="1">
        <v>45352</v>
      </c>
      <c r="B2112">
        <v>2024</v>
      </c>
      <c r="C2112" t="s">
        <v>384</v>
      </c>
      <c r="D2112" t="s">
        <v>586</v>
      </c>
      <c r="E2112" t="s">
        <v>628</v>
      </c>
      <c r="F2112" t="s">
        <v>658</v>
      </c>
      <c r="G2112" t="s">
        <v>679</v>
      </c>
      <c r="H2112">
        <v>135000</v>
      </c>
      <c r="I2112">
        <v>-135000</v>
      </c>
      <c r="J2112">
        <v>3181000</v>
      </c>
      <c r="M2112" t="s">
        <v>700</v>
      </c>
      <c r="N2112" s="1">
        <v>45352</v>
      </c>
    </row>
    <row r="2113" spans="1:14" x14ac:dyDescent="0.2">
      <c r="A2113" s="1">
        <v>45352</v>
      </c>
      <c r="B2113">
        <v>2024</v>
      </c>
      <c r="C2113" t="s">
        <v>382</v>
      </c>
      <c r="D2113" t="s">
        <v>586</v>
      </c>
      <c r="E2113" t="s">
        <v>628</v>
      </c>
      <c r="F2113" t="s">
        <v>662</v>
      </c>
      <c r="G2113" t="s">
        <v>679</v>
      </c>
      <c r="H2113">
        <v>25000</v>
      </c>
      <c r="I2113">
        <v>-25000</v>
      </c>
      <c r="J2113">
        <v>3181000</v>
      </c>
      <c r="M2113" t="s">
        <v>700</v>
      </c>
      <c r="N2113" s="1">
        <v>45352</v>
      </c>
    </row>
    <row r="2114" spans="1:14" x14ac:dyDescent="0.2">
      <c r="A2114" s="1">
        <v>45352</v>
      </c>
      <c r="B2114">
        <v>2024</v>
      </c>
      <c r="C2114" t="s">
        <v>383</v>
      </c>
      <c r="D2114" t="s">
        <v>573</v>
      </c>
      <c r="E2114" t="s">
        <v>628</v>
      </c>
      <c r="F2114" t="s">
        <v>658</v>
      </c>
      <c r="G2114" t="s">
        <v>679</v>
      </c>
      <c r="H2114">
        <v>210000</v>
      </c>
      <c r="I2114">
        <v>-210000</v>
      </c>
      <c r="J2114">
        <v>3391000</v>
      </c>
      <c r="M2114" t="s">
        <v>700</v>
      </c>
      <c r="N2114" s="1">
        <v>45352</v>
      </c>
    </row>
    <row r="2115" spans="1:14" x14ac:dyDescent="0.2">
      <c r="A2115" s="1">
        <v>45352</v>
      </c>
      <c r="B2115">
        <v>2024</v>
      </c>
      <c r="C2115" t="s">
        <v>383</v>
      </c>
      <c r="D2115" t="s">
        <v>559</v>
      </c>
      <c r="E2115" t="s">
        <v>615</v>
      </c>
      <c r="F2115" t="s">
        <v>658</v>
      </c>
      <c r="G2115" t="s">
        <v>679</v>
      </c>
      <c r="H2115">
        <v>158000</v>
      </c>
      <c r="I2115">
        <v>-158000</v>
      </c>
      <c r="J2115">
        <v>3549000</v>
      </c>
      <c r="M2115" t="s">
        <v>700</v>
      </c>
      <c r="N2115" s="1">
        <v>45352</v>
      </c>
    </row>
    <row r="2116" spans="1:14" x14ac:dyDescent="0.2">
      <c r="A2116" s="1">
        <v>45352</v>
      </c>
      <c r="B2116">
        <v>2024</v>
      </c>
      <c r="C2116" t="s">
        <v>382</v>
      </c>
      <c r="D2116" t="s">
        <v>559</v>
      </c>
      <c r="E2116" t="s">
        <v>615</v>
      </c>
      <c r="F2116" t="s">
        <v>662</v>
      </c>
      <c r="G2116" t="s">
        <v>679</v>
      </c>
      <c r="H2116">
        <v>52000</v>
      </c>
      <c r="I2116">
        <v>-52000</v>
      </c>
      <c r="J2116">
        <v>3549000</v>
      </c>
      <c r="M2116" t="s">
        <v>700</v>
      </c>
      <c r="N2116" s="1">
        <v>45352</v>
      </c>
    </row>
    <row r="2117" spans="1:14" x14ac:dyDescent="0.2">
      <c r="A2117" s="1">
        <v>45352</v>
      </c>
      <c r="B2117">
        <v>2024</v>
      </c>
      <c r="C2117" t="s">
        <v>383</v>
      </c>
      <c r="D2117" t="s">
        <v>551</v>
      </c>
      <c r="E2117" t="s">
        <v>615</v>
      </c>
      <c r="F2117" t="s">
        <v>658</v>
      </c>
      <c r="G2117" t="s">
        <v>679</v>
      </c>
      <c r="H2117">
        <v>210000</v>
      </c>
      <c r="I2117">
        <v>-210000</v>
      </c>
      <c r="J2117">
        <v>3759000</v>
      </c>
      <c r="M2117" t="s">
        <v>700</v>
      </c>
      <c r="N2117" s="1">
        <v>45352</v>
      </c>
    </row>
    <row r="2118" spans="1:14" x14ac:dyDescent="0.2">
      <c r="A2118" s="1">
        <v>45352</v>
      </c>
      <c r="B2118">
        <v>2024</v>
      </c>
      <c r="C2118" t="s">
        <v>383</v>
      </c>
      <c r="D2118" t="s">
        <v>579</v>
      </c>
      <c r="E2118" t="s">
        <v>632</v>
      </c>
      <c r="F2118" t="s">
        <v>658</v>
      </c>
      <c r="G2118" t="s">
        <v>679</v>
      </c>
      <c r="H2118">
        <v>210000</v>
      </c>
      <c r="I2118">
        <v>-210000</v>
      </c>
      <c r="J2118">
        <v>3969000</v>
      </c>
      <c r="M2118" t="s">
        <v>700</v>
      </c>
      <c r="N2118" s="1">
        <v>45352</v>
      </c>
    </row>
    <row r="2119" spans="1:14" x14ac:dyDescent="0.2">
      <c r="A2119" s="1">
        <v>45352</v>
      </c>
      <c r="B2119">
        <v>2024</v>
      </c>
      <c r="C2119" t="s">
        <v>383</v>
      </c>
      <c r="D2119" t="s">
        <v>588</v>
      </c>
      <c r="E2119" t="s">
        <v>637</v>
      </c>
      <c r="F2119" t="s">
        <v>661</v>
      </c>
      <c r="G2119" t="s">
        <v>679</v>
      </c>
      <c r="H2119">
        <v>210000</v>
      </c>
      <c r="I2119">
        <v>-210000</v>
      </c>
      <c r="J2119">
        <v>3969000</v>
      </c>
      <c r="M2119" t="s">
        <v>700</v>
      </c>
      <c r="N2119" s="1">
        <v>45352</v>
      </c>
    </row>
    <row r="2120" spans="1:14" x14ac:dyDescent="0.2">
      <c r="A2120" s="1">
        <v>45352</v>
      </c>
      <c r="B2120">
        <v>2024</v>
      </c>
      <c r="C2120" t="s">
        <v>383</v>
      </c>
      <c r="D2120" t="s">
        <v>576</v>
      </c>
      <c r="E2120" t="s">
        <v>630</v>
      </c>
      <c r="F2120" t="s">
        <v>658</v>
      </c>
      <c r="G2120" t="s">
        <v>679</v>
      </c>
      <c r="H2120">
        <v>210000</v>
      </c>
      <c r="I2120">
        <v>-210000</v>
      </c>
      <c r="J2120">
        <v>4179000</v>
      </c>
      <c r="M2120" t="s">
        <v>700</v>
      </c>
      <c r="N2120" s="1">
        <v>45352</v>
      </c>
    </row>
    <row r="2121" spans="1:14" x14ac:dyDescent="0.2">
      <c r="A2121" s="1">
        <v>45352</v>
      </c>
      <c r="B2121">
        <v>2024</v>
      </c>
      <c r="C2121" t="s">
        <v>383</v>
      </c>
      <c r="D2121" t="s">
        <v>577</v>
      </c>
      <c r="E2121" t="s">
        <v>631</v>
      </c>
      <c r="F2121" t="s">
        <v>658</v>
      </c>
      <c r="G2121" t="s">
        <v>679</v>
      </c>
      <c r="H2121">
        <v>210000</v>
      </c>
      <c r="I2121">
        <v>-210000</v>
      </c>
      <c r="J2121">
        <v>4389000</v>
      </c>
      <c r="M2121" t="s">
        <v>700</v>
      </c>
      <c r="N2121" s="1">
        <v>45352</v>
      </c>
    </row>
    <row r="2122" spans="1:14" x14ac:dyDescent="0.2">
      <c r="A2122" s="1">
        <v>45352</v>
      </c>
      <c r="B2122">
        <v>2024</v>
      </c>
      <c r="C2122" t="s">
        <v>384</v>
      </c>
      <c r="D2122" t="s">
        <v>564</v>
      </c>
      <c r="E2122" t="s">
        <v>596</v>
      </c>
      <c r="F2122" t="s">
        <v>658</v>
      </c>
      <c r="G2122" t="s">
        <v>679</v>
      </c>
      <c r="H2122">
        <v>158000</v>
      </c>
      <c r="I2122">
        <v>-158000</v>
      </c>
      <c r="J2122">
        <v>4547000</v>
      </c>
      <c r="M2122" t="s">
        <v>700</v>
      </c>
      <c r="N2122" s="1">
        <v>45352</v>
      </c>
    </row>
    <row r="2123" spans="1:14" x14ac:dyDescent="0.2">
      <c r="A2123" s="1">
        <v>45352</v>
      </c>
      <c r="B2123">
        <v>2024</v>
      </c>
      <c r="C2123" t="s">
        <v>382</v>
      </c>
      <c r="D2123" t="s">
        <v>564</v>
      </c>
      <c r="E2123" t="s">
        <v>596</v>
      </c>
      <c r="F2123" t="s">
        <v>662</v>
      </c>
      <c r="G2123" t="s">
        <v>679</v>
      </c>
      <c r="H2123">
        <v>52000</v>
      </c>
      <c r="I2123">
        <v>-52000</v>
      </c>
      <c r="J2123">
        <v>4547000</v>
      </c>
      <c r="M2123" t="s">
        <v>700</v>
      </c>
      <c r="N2123" s="1">
        <v>45352</v>
      </c>
    </row>
    <row r="2124" spans="1:14" x14ac:dyDescent="0.2">
      <c r="A2124" s="1">
        <v>45352</v>
      </c>
      <c r="B2124">
        <v>2024</v>
      </c>
      <c r="C2124" t="s">
        <v>383</v>
      </c>
      <c r="D2124" t="s">
        <v>569</v>
      </c>
      <c r="E2124" t="s">
        <v>596</v>
      </c>
      <c r="F2124" t="s">
        <v>658</v>
      </c>
      <c r="G2124" t="s">
        <v>679</v>
      </c>
      <c r="H2124">
        <v>210000</v>
      </c>
      <c r="I2124">
        <v>-210000</v>
      </c>
      <c r="J2124">
        <v>4757000</v>
      </c>
      <c r="M2124" t="s">
        <v>700</v>
      </c>
      <c r="N2124" s="1">
        <v>45352</v>
      </c>
    </row>
    <row r="2125" spans="1:14" x14ac:dyDescent="0.2">
      <c r="A2125" s="1">
        <v>45352</v>
      </c>
      <c r="B2125">
        <v>2024</v>
      </c>
      <c r="C2125" t="s">
        <v>383</v>
      </c>
      <c r="D2125" t="s">
        <v>566</v>
      </c>
      <c r="E2125" t="s">
        <v>623</v>
      </c>
      <c r="F2125" t="s">
        <v>658</v>
      </c>
      <c r="G2125" t="s">
        <v>679</v>
      </c>
      <c r="H2125">
        <v>210000</v>
      </c>
      <c r="I2125">
        <v>-210000</v>
      </c>
      <c r="J2125">
        <v>4967000</v>
      </c>
      <c r="M2125" t="s">
        <v>700</v>
      </c>
      <c r="N2125" s="1">
        <v>45352</v>
      </c>
    </row>
    <row r="2126" spans="1:14" x14ac:dyDescent="0.2">
      <c r="A2126" s="1">
        <v>45352</v>
      </c>
      <c r="B2126">
        <v>2024</v>
      </c>
      <c r="C2126" t="s">
        <v>383</v>
      </c>
      <c r="D2126" t="s">
        <v>567</v>
      </c>
      <c r="E2126" t="s">
        <v>620</v>
      </c>
      <c r="F2126" t="s">
        <v>658</v>
      </c>
      <c r="G2126" t="s">
        <v>679</v>
      </c>
      <c r="H2126">
        <v>210000</v>
      </c>
      <c r="I2126">
        <v>-210000</v>
      </c>
      <c r="J2126">
        <v>5177000</v>
      </c>
      <c r="M2126" t="s">
        <v>700</v>
      </c>
      <c r="N2126" s="1">
        <v>45352</v>
      </c>
    </row>
    <row r="2127" spans="1:14" x14ac:dyDescent="0.2">
      <c r="A2127" s="1">
        <v>45352</v>
      </c>
      <c r="B2127">
        <v>2024</v>
      </c>
      <c r="C2127" t="s">
        <v>383</v>
      </c>
      <c r="D2127" t="s">
        <v>568</v>
      </c>
      <c r="E2127" t="s">
        <v>624</v>
      </c>
      <c r="F2127" t="s">
        <v>658</v>
      </c>
      <c r="G2127" t="s">
        <v>679</v>
      </c>
      <c r="H2127">
        <v>210000</v>
      </c>
      <c r="I2127">
        <v>-210000</v>
      </c>
      <c r="J2127">
        <v>5387000</v>
      </c>
      <c r="M2127" t="s">
        <v>700</v>
      </c>
      <c r="N2127" s="1">
        <v>45352</v>
      </c>
    </row>
    <row r="2128" spans="1:14" x14ac:dyDescent="0.2">
      <c r="A2128" s="1">
        <v>45352</v>
      </c>
      <c r="B2128">
        <v>2024</v>
      </c>
      <c r="C2128" t="s">
        <v>384</v>
      </c>
      <c r="D2128" t="s">
        <v>595</v>
      </c>
      <c r="E2128" t="s">
        <v>643</v>
      </c>
      <c r="F2128" t="s">
        <v>658</v>
      </c>
      <c r="G2128" t="s">
        <v>679</v>
      </c>
      <c r="H2128">
        <v>180000</v>
      </c>
      <c r="I2128">
        <v>-180000</v>
      </c>
      <c r="J2128">
        <v>5567000</v>
      </c>
      <c r="M2128" t="s">
        <v>700</v>
      </c>
      <c r="N2128" s="1">
        <v>45352</v>
      </c>
    </row>
    <row r="2129" spans="1:14" x14ac:dyDescent="0.2">
      <c r="A2129" s="1">
        <v>45352</v>
      </c>
      <c r="B2129">
        <v>2024</v>
      </c>
      <c r="C2129" t="s">
        <v>472</v>
      </c>
      <c r="D2129" t="s">
        <v>562</v>
      </c>
      <c r="E2129" t="s">
        <v>614</v>
      </c>
      <c r="F2129" t="s">
        <v>658</v>
      </c>
      <c r="G2129" t="s">
        <v>379</v>
      </c>
      <c r="H2129">
        <v>153650</v>
      </c>
      <c r="I2129">
        <v>-153650</v>
      </c>
      <c r="J2129">
        <v>5720650</v>
      </c>
      <c r="M2129" t="s">
        <v>700</v>
      </c>
      <c r="N2129" s="1">
        <v>45352</v>
      </c>
    </row>
    <row r="2130" spans="1:14" x14ac:dyDescent="0.2">
      <c r="A2130" s="1">
        <v>45352</v>
      </c>
      <c r="B2130">
        <v>2024</v>
      </c>
      <c r="C2130" t="s">
        <v>472</v>
      </c>
      <c r="D2130" t="s">
        <v>549</v>
      </c>
      <c r="E2130" t="s">
        <v>613</v>
      </c>
      <c r="F2130" t="s">
        <v>658</v>
      </c>
      <c r="G2130" t="s">
        <v>379</v>
      </c>
      <c r="H2130">
        <v>153650</v>
      </c>
      <c r="I2130">
        <v>-153650</v>
      </c>
      <c r="J2130">
        <v>5874300</v>
      </c>
      <c r="M2130" t="s">
        <v>700</v>
      </c>
      <c r="N2130" s="1">
        <v>45352</v>
      </c>
    </row>
    <row r="2131" spans="1:14" x14ac:dyDescent="0.2">
      <c r="A2131" s="1">
        <v>45352</v>
      </c>
      <c r="B2131">
        <v>2024</v>
      </c>
      <c r="C2131" t="s">
        <v>472</v>
      </c>
      <c r="D2131" t="s">
        <v>593</v>
      </c>
      <c r="E2131" t="s">
        <v>641</v>
      </c>
      <c r="F2131" t="s">
        <v>658</v>
      </c>
      <c r="G2131" t="s">
        <v>379</v>
      </c>
      <c r="H2131">
        <v>13500</v>
      </c>
      <c r="I2131">
        <v>-13500</v>
      </c>
      <c r="J2131">
        <v>5887800</v>
      </c>
      <c r="M2131" t="s">
        <v>700</v>
      </c>
      <c r="N2131" s="1">
        <v>45352</v>
      </c>
    </row>
    <row r="2132" spans="1:14" x14ac:dyDescent="0.2">
      <c r="A2132" s="1">
        <v>45352</v>
      </c>
      <c r="B2132">
        <v>2024</v>
      </c>
      <c r="C2132" t="s">
        <v>472</v>
      </c>
      <c r="D2132" t="s">
        <v>586</v>
      </c>
      <c r="E2132" t="s">
        <v>628</v>
      </c>
      <c r="F2132" t="s">
        <v>658</v>
      </c>
      <c r="G2132" t="s">
        <v>379</v>
      </c>
      <c r="H2132">
        <v>13500</v>
      </c>
      <c r="I2132">
        <v>-13500</v>
      </c>
      <c r="J2132">
        <v>5901300</v>
      </c>
      <c r="M2132" t="s">
        <v>700</v>
      </c>
      <c r="N2132" s="1">
        <v>45352</v>
      </c>
    </row>
    <row r="2133" spans="1:14" x14ac:dyDescent="0.2">
      <c r="A2133" s="1">
        <v>45352</v>
      </c>
      <c r="B2133">
        <v>2024</v>
      </c>
      <c r="C2133" t="s">
        <v>472</v>
      </c>
      <c r="D2133" t="s">
        <v>573</v>
      </c>
      <c r="E2133" t="s">
        <v>628</v>
      </c>
      <c r="F2133" t="s">
        <v>658</v>
      </c>
      <c r="G2133" t="s">
        <v>379</v>
      </c>
      <c r="H2133">
        <v>153650</v>
      </c>
      <c r="I2133">
        <v>-153650</v>
      </c>
      <c r="J2133">
        <v>6054950</v>
      </c>
      <c r="M2133" t="s">
        <v>700</v>
      </c>
      <c r="N2133" s="1">
        <v>45352</v>
      </c>
    </row>
    <row r="2134" spans="1:14" x14ac:dyDescent="0.2">
      <c r="A2134" s="1">
        <v>45352</v>
      </c>
      <c r="B2134">
        <v>2024</v>
      </c>
      <c r="C2134" t="s">
        <v>472</v>
      </c>
      <c r="D2134" t="s">
        <v>559</v>
      </c>
      <c r="E2134" t="s">
        <v>615</v>
      </c>
      <c r="F2134" t="s">
        <v>658</v>
      </c>
      <c r="G2134" t="s">
        <v>379</v>
      </c>
      <c r="H2134">
        <v>13500</v>
      </c>
      <c r="I2134">
        <v>-13500</v>
      </c>
      <c r="J2134">
        <v>6068450</v>
      </c>
      <c r="M2134" t="s">
        <v>700</v>
      </c>
      <c r="N2134" s="1">
        <v>45352</v>
      </c>
    </row>
    <row r="2135" spans="1:14" x14ac:dyDescent="0.2">
      <c r="A2135" s="1">
        <v>45352</v>
      </c>
      <c r="B2135">
        <v>2024</v>
      </c>
      <c r="C2135" t="s">
        <v>472</v>
      </c>
      <c r="D2135" t="s">
        <v>551</v>
      </c>
      <c r="E2135" t="s">
        <v>615</v>
      </c>
      <c r="F2135" t="s">
        <v>658</v>
      </c>
      <c r="G2135" t="s">
        <v>379</v>
      </c>
      <c r="H2135">
        <v>153650</v>
      </c>
      <c r="I2135">
        <v>-153650</v>
      </c>
      <c r="J2135">
        <v>6222100</v>
      </c>
      <c r="M2135" t="s">
        <v>700</v>
      </c>
      <c r="N2135" s="1">
        <v>45352</v>
      </c>
    </row>
    <row r="2136" spans="1:14" x14ac:dyDescent="0.2">
      <c r="A2136" s="1">
        <v>45352</v>
      </c>
      <c r="B2136">
        <v>2024</v>
      </c>
      <c r="C2136" t="s">
        <v>472</v>
      </c>
      <c r="D2136" t="s">
        <v>579</v>
      </c>
      <c r="E2136" t="s">
        <v>632</v>
      </c>
      <c r="F2136" t="s">
        <v>658</v>
      </c>
      <c r="G2136" t="s">
        <v>379</v>
      </c>
      <c r="H2136">
        <v>153650</v>
      </c>
      <c r="I2136">
        <v>-153650</v>
      </c>
      <c r="J2136">
        <v>6375750</v>
      </c>
      <c r="M2136" t="s">
        <v>700</v>
      </c>
      <c r="N2136" s="1">
        <v>45352</v>
      </c>
    </row>
    <row r="2137" spans="1:14" x14ac:dyDescent="0.2">
      <c r="A2137" s="1">
        <v>45352</v>
      </c>
      <c r="B2137">
        <v>2024</v>
      </c>
      <c r="C2137" t="s">
        <v>472</v>
      </c>
      <c r="D2137" t="s">
        <v>588</v>
      </c>
      <c r="E2137" t="s">
        <v>637</v>
      </c>
      <c r="F2137" t="s">
        <v>658</v>
      </c>
      <c r="G2137" t="s">
        <v>379</v>
      </c>
      <c r="H2137">
        <v>153650</v>
      </c>
      <c r="I2137">
        <v>-153650</v>
      </c>
      <c r="J2137">
        <v>6529400</v>
      </c>
      <c r="M2137" t="s">
        <v>700</v>
      </c>
      <c r="N2137" s="1">
        <v>45352</v>
      </c>
    </row>
    <row r="2138" spans="1:14" x14ac:dyDescent="0.2">
      <c r="A2138" s="1">
        <v>45352</v>
      </c>
      <c r="B2138">
        <v>2024</v>
      </c>
      <c r="C2138" t="s">
        <v>472</v>
      </c>
      <c r="D2138" t="s">
        <v>552</v>
      </c>
      <c r="E2138" t="s">
        <v>616</v>
      </c>
      <c r="F2138" t="s">
        <v>658</v>
      </c>
      <c r="G2138" t="s">
        <v>379</v>
      </c>
      <c r="H2138">
        <v>13500</v>
      </c>
      <c r="I2138">
        <v>-13500</v>
      </c>
      <c r="J2138">
        <v>6542900</v>
      </c>
      <c r="M2138" t="s">
        <v>700</v>
      </c>
      <c r="N2138" s="1">
        <v>45352</v>
      </c>
    </row>
    <row r="2139" spans="1:14" x14ac:dyDescent="0.2">
      <c r="A2139" s="1">
        <v>45352</v>
      </c>
      <c r="B2139">
        <v>2024</v>
      </c>
      <c r="C2139" t="s">
        <v>472</v>
      </c>
      <c r="D2139" t="s">
        <v>576</v>
      </c>
      <c r="E2139" t="s">
        <v>630</v>
      </c>
      <c r="F2139" t="s">
        <v>658</v>
      </c>
      <c r="G2139" t="s">
        <v>379</v>
      </c>
      <c r="H2139">
        <v>13500</v>
      </c>
      <c r="I2139">
        <v>-13500</v>
      </c>
      <c r="J2139">
        <v>6556400</v>
      </c>
      <c r="M2139" t="s">
        <v>700</v>
      </c>
      <c r="N2139" s="1">
        <v>45352</v>
      </c>
    </row>
    <row r="2140" spans="1:14" x14ac:dyDescent="0.2">
      <c r="A2140" s="1">
        <v>45352</v>
      </c>
      <c r="B2140">
        <v>2024</v>
      </c>
      <c r="C2140" t="s">
        <v>472</v>
      </c>
      <c r="D2140" t="s">
        <v>577</v>
      </c>
      <c r="E2140" t="s">
        <v>631</v>
      </c>
      <c r="F2140" t="s">
        <v>658</v>
      </c>
      <c r="G2140" t="s">
        <v>379</v>
      </c>
      <c r="H2140">
        <v>153650</v>
      </c>
      <c r="I2140">
        <v>-153650</v>
      </c>
      <c r="J2140">
        <v>6710050</v>
      </c>
      <c r="M2140" t="s">
        <v>700</v>
      </c>
      <c r="N2140" s="1">
        <v>45352</v>
      </c>
    </row>
    <row r="2141" spans="1:14" x14ac:dyDescent="0.2">
      <c r="A2141" s="1">
        <v>45352</v>
      </c>
      <c r="B2141">
        <v>2024</v>
      </c>
      <c r="C2141" t="s">
        <v>472</v>
      </c>
      <c r="D2141" t="s">
        <v>564</v>
      </c>
      <c r="E2141" t="s">
        <v>596</v>
      </c>
      <c r="F2141" t="s">
        <v>658</v>
      </c>
      <c r="G2141" t="s">
        <v>379</v>
      </c>
      <c r="H2141">
        <v>13500</v>
      </c>
      <c r="I2141">
        <v>-13500</v>
      </c>
      <c r="J2141">
        <v>6723550</v>
      </c>
      <c r="M2141" t="s">
        <v>700</v>
      </c>
      <c r="N2141" s="1">
        <v>45352</v>
      </c>
    </row>
    <row r="2142" spans="1:14" x14ac:dyDescent="0.2">
      <c r="A2142" s="1">
        <v>45352</v>
      </c>
      <c r="B2142">
        <v>2024</v>
      </c>
      <c r="C2142" t="s">
        <v>472</v>
      </c>
      <c r="D2142" t="s">
        <v>569</v>
      </c>
      <c r="E2142" t="s">
        <v>596</v>
      </c>
      <c r="F2142" t="s">
        <v>658</v>
      </c>
      <c r="G2142" t="s">
        <v>379</v>
      </c>
      <c r="H2142">
        <v>153650</v>
      </c>
      <c r="I2142">
        <v>-153650</v>
      </c>
      <c r="J2142">
        <v>6877200</v>
      </c>
      <c r="M2142" t="s">
        <v>700</v>
      </c>
      <c r="N2142" s="1">
        <v>45352</v>
      </c>
    </row>
    <row r="2143" spans="1:14" x14ac:dyDescent="0.2">
      <c r="A2143" s="1">
        <v>45352</v>
      </c>
      <c r="B2143">
        <v>2024</v>
      </c>
      <c r="C2143" t="s">
        <v>472</v>
      </c>
      <c r="D2143" t="s">
        <v>566</v>
      </c>
      <c r="E2143" t="s">
        <v>623</v>
      </c>
      <c r="F2143" t="s">
        <v>658</v>
      </c>
      <c r="G2143" t="s">
        <v>379</v>
      </c>
      <c r="H2143">
        <v>153650</v>
      </c>
      <c r="I2143">
        <v>-153650</v>
      </c>
      <c r="J2143">
        <v>7030850</v>
      </c>
      <c r="M2143" t="s">
        <v>700</v>
      </c>
      <c r="N2143" s="1">
        <v>45352</v>
      </c>
    </row>
    <row r="2144" spans="1:14" x14ac:dyDescent="0.2">
      <c r="A2144" s="1">
        <v>45352</v>
      </c>
      <c r="B2144">
        <v>2024</v>
      </c>
      <c r="C2144" t="s">
        <v>472</v>
      </c>
      <c r="D2144" t="s">
        <v>567</v>
      </c>
      <c r="E2144" t="s">
        <v>620</v>
      </c>
      <c r="F2144" t="s">
        <v>658</v>
      </c>
      <c r="G2144" t="s">
        <v>379</v>
      </c>
      <c r="H2144">
        <v>153650</v>
      </c>
      <c r="I2144">
        <v>-153650</v>
      </c>
      <c r="J2144">
        <v>7184500</v>
      </c>
      <c r="M2144" t="s">
        <v>700</v>
      </c>
      <c r="N2144" s="1">
        <v>45352</v>
      </c>
    </row>
    <row r="2145" spans="1:14" x14ac:dyDescent="0.2">
      <c r="A2145" s="1">
        <v>45352</v>
      </c>
      <c r="B2145">
        <v>2024</v>
      </c>
      <c r="C2145" t="s">
        <v>472</v>
      </c>
      <c r="D2145" t="s">
        <v>568</v>
      </c>
      <c r="E2145" t="s">
        <v>624</v>
      </c>
      <c r="F2145" t="s">
        <v>658</v>
      </c>
      <c r="G2145" t="s">
        <v>379</v>
      </c>
      <c r="H2145">
        <v>13500</v>
      </c>
      <c r="I2145">
        <v>-13500</v>
      </c>
      <c r="J2145">
        <v>7198000</v>
      </c>
      <c r="M2145" t="s">
        <v>700</v>
      </c>
      <c r="N2145" s="1">
        <v>45352</v>
      </c>
    </row>
    <row r="2146" spans="1:14" x14ac:dyDescent="0.2">
      <c r="A2146" s="1">
        <v>45352</v>
      </c>
      <c r="B2146">
        <v>2024</v>
      </c>
      <c r="C2146" t="s">
        <v>472</v>
      </c>
      <c r="D2146" t="s">
        <v>595</v>
      </c>
      <c r="E2146" t="s">
        <v>643</v>
      </c>
      <c r="F2146" t="s">
        <v>658</v>
      </c>
      <c r="G2146" t="s">
        <v>379</v>
      </c>
      <c r="H2146">
        <v>13500</v>
      </c>
      <c r="I2146">
        <v>-13500</v>
      </c>
      <c r="J2146">
        <v>7211500</v>
      </c>
      <c r="M2146" t="s">
        <v>700</v>
      </c>
      <c r="N2146" s="1">
        <v>45352</v>
      </c>
    </row>
    <row r="2147" spans="1:14" x14ac:dyDescent="0.2">
      <c r="A2147" s="1">
        <v>45352</v>
      </c>
      <c r="B2147">
        <v>2024</v>
      </c>
      <c r="C2147" t="s">
        <v>473</v>
      </c>
      <c r="E2147" t="s">
        <v>611</v>
      </c>
      <c r="F2147" t="s">
        <v>658</v>
      </c>
      <c r="G2147" t="s">
        <v>686</v>
      </c>
      <c r="H2147">
        <v>-160000</v>
      </c>
      <c r="I2147">
        <v>160000</v>
      </c>
      <c r="J2147">
        <v>7051500</v>
      </c>
      <c r="M2147" t="s">
        <v>700</v>
      </c>
      <c r="N2147" s="1">
        <v>45352</v>
      </c>
    </row>
    <row r="2148" spans="1:14" x14ac:dyDescent="0.2">
      <c r="A2148" s="1">
        <v>45366</v>
      </c>
      <c r="B2148">
        <v>2024</v>
      </c>
      <c r="C2148" t="s">
        <v>474</v>
      </c>
      <c r="D2148" t="s">
        <v>559</v>
      </c>
      <c r="E2148" t="s">
        <v>615</v>
      </c>
      <c r="F2148" t="s">
        <v>658</v>
      </c>
      <c r="G2148" t="s">
        <v>379</v>
      </c>
      <c r="H2148">
        <v>50000</v>
      </c>
      <c r="I2148">
        <v>-50000</v>
      </c>
      <c r="J2148">
        <v>7101500</v>
      </c>
      <c r="M2148" t="s">
        <v>700</v>
      </c>
      <c r="N2148" s="1">
        <v>45366</v>
      </c>
    </row>
    <row r="2149" spans="1:14" x14ac:dyDescent="0.2">
      <c r="A2149" s="1">
        <v>45366</v>
      </c>
      <c r="B2149">
        <v>2024</v>
      </c>
      <c r="C2149" t="s">
        <v>474</v>
      </c>
      <c r="D2149" t="s">
        <v>579</v>
      </c>
      <c r="E2149" t="s">
        <v>632</v>
      </c>
      <c r="F2149" t="s">
        <v>658</v>
      </c>
      <c r="G2149" t="s">
        <v>379</v>
      </c>
      <c r="H2149">
        <v>50000</v>
      </c>
      <c r="I2149">
        <v>-50000</v>
      </c>
      <c r="J2149">
        <v>7151500</v>
      </c>
      <c r="M2149" t="s">
        <v>700</v>
      </c>
      <c r="N2149" s="1">
        <v>45366</v>
      </c>
    </row>
    <row r="2150" spans="1:14" x14ac:dyDescent="0.2">
      <c r="A2150" s="1">
        <v>45366</v>
      </c>
      <c r="B2150">
        <v>2024</v>
      </c>
      <c r="C2150" t="s">
        <v>474</v>
      </c>
      <c r="D2150" t="s">
        <v>552</v>
      </c>
      <c r="E2150" t="s">
        <v>616</v>
      </c>
      <c r="F2150" t="s">
        <v>658</v>
      </c>
      <c r="G2150" t="s">
        <v>379</v>
      </c>
      <c r="H2150">
        <v>50000</v>
      </c>
      <c r="I2150">
        <v>-50000</v>
      </c>
      <c r="J2150">
        <v>7201500</v>
      </c>
      <c r="M2150" t="s">
        <v>700</v>
      </c>
      <c r="N2150" s="1">
        <v>45366</v>
      </c>
    </row>
    <row r="2151" spans="1:14" x14ac:dyDescent="0.2">
      <c r="A2151" s="1">
        <v>45366</v>
      </c>
      <c r="B2151">
        <v>2024</v>
      </c>
      <c r="C2151" t="s">
        <v>474</v>
      </c>
      <c r="D2151" t="s">
        <v>576</v>
      </c>
      <c r="E2151" t="s">
        <v>630</v>
      </c>
      <c r="F2151" t="s">
        <v>658</v>
      </c>
      <c r="G2151" t="s">
        <v>379</v>
      </c>
      <c r="H2151">
        <v>50000</v>
      </c>
      <c r="I2151">
        <v>-50000</v>
      </c>
      <c r="J2151">
        <v>7251500</v>
      </c>
      <c r="M2151" t="s">
        <v>700</v>
      </c>
      <c r="N2151" s="1">
        <v>45366</v>
      </c>
    </row>
    <row r="2152" spans="1:14" x14ac:dyDescent="0.2">
      <c r="A2152" s="1">
        <v>45366</v>
      </c>
      <c r="B2152">
        <v>2024</v>
      </c>
      <c r="C2152" t="s">
        <v>474</v>
      </c>
      <c r="D2152" t="s">
        <v>577</v>
      </c>
      <c r="E2152" t="s">
        <v>631</v>
      </c>
      <c r="F2152" t="s">
        <v>658</v>
      </c>
      <c r="G2152" t="s">
        <v>379</v>
      </c>
      <c r="H2152">
        <v>50000</v>
      </c>
      <c r="I2152">
        <v>-50000</v>
      </c>
      <c r="J2152">
        <v>7301500</v>
      </c>
      <c r="M2152" t="s">
        <v>700</v>
      </c>
      <c r="N2152" s="1">
        <v>45366</v>
      </c>
    </row>
    <row r="2153" spans="1:14" x14ac:dyDescent="0.2">
      <c r="A2153" s="1">
        <v>45366</v>
      </c>
      <c r="B2153">
        <v>2024</v>
      </c>
      <c r="C2153" t="s">
        <v>474</v>
      </c>
      <c r="D2153" t="s">
        <v>564</v>
      </c>
      <c r="E2153" t="s">
        <v>596</v>
      </c>
      <c r="F2153" t="s">
        <v>658</v>
      </c>
      <c r="G2153" t="s">
        <v>379</v>
      </c>
      <c r="H2153">
        <v>50000</v>
      </c>
      <c r="I2153">
        <v>-50000</v>
      </c>
      <c r="J2153">
        <v>7351500</v>
      </c>
      <c r="M2153" t="s">
        <v>700</v>
      </c>
      <c r="N2153" s="1">
        <v>45366</v>
      </c>
    </row>
    <row r="2154" spans="1:14" x14ac:dyDescent="0.2">
      <c r="A2154" s="1">
        <v>45366</v>
      </c>
      <c r="B2154">
        <v>2024</v>
      </c>
      <c r="C2154" t="s">
        <v>474</v>
      </c>
      <c r="D2154" t="s">
        <v>566</v>
      </c>
      <c r="E2154" t="s">
        <v>623</v>
      </c>
      <c r="F2154" t="s">
        <v>658</v>
      </c>
      <c r="G2154" t="s">
        <v>379</v>
      </c>
      <c r="H2154">
        <v>50000</v>
      </c>
      <c r="I2154">
        <v>-50000</v>
      </c>
      <c r="J2154">
        <v>7401500</v>
      </c>
      <c r="M2154" t="s">
        <v>700</v>
      </c>
      <c r="N2154" s="1">
        <v>45366</v>
      </c>
    </row>
    <row r="2155" spans="1:14" x14ac:dyDescent="0.2">
      <c r="A2155" s="1">
        <v>45377</v>
      </c>
      <c r="B2155">
        <v>2024</v>
      </c>
      <c r="C2155" t="s">
        <v>475</v>
      </c>
      <c r="E2155" t="s">
        <v>611</v>
      </c>
      <c r="F2155" t="s">
        <v>658</v>
      </c>
      <c r="G2155" t="s">
        <v>686</v>
      </c>
      <c r="H2155">
        <v>-1644500</v>
      </c>
      <c r="I2155">
        <v>1644500</v>
      </c>
      <c r="J2155">
        <v>5757000</v>
      </c>
      <c r="M2155" t="s">
        <v>700</v>
      </c>
      <c r="N2155" s="1">
        <v>45377</v>
      </c>
    </row>
    <row r="2156" spans="1:14" x14ac:dyDescent="0.2">
      <c r="A2156" s="1">
        <v>45377</v>
      </c>
      <c r="B2156">
        <v>2024</v>
      </c>
      <c r="C2156" t="s">
        <v>476</v>
      </c>
      <c r="E2156" t="s">
        <v>611</v>
      </c>
      <c r="F2156" t="s">
        <v>658</v>
      </c>
      <c r="G2156" t="s">
        <v>670</v>
      </c>
      <c r="H2156">
        <v>-1500000</v>
      </c>
      <c r="I2156">
        <v>1500000</v>
      </c>
      <c r="J2156">
        <v>4257000</v>
      </c>
      <c r="M2156" t="s">
        <v>700</v>
      </c>
      <c r="N2156" s="1">
        <v>45377</v>
      </c>
    </row>
    <row r="2157" spans="1:14" x14ac:dyDescent="0.2">
      <c r="A2157" s="1">
        <v>45381</v>
      </c>
      <c r="B2157">
        <v>2024</v>
      </c>
      <c r="C2157" t="s">
        <v>256</v>
      </c>
      <c r="D2157" t="s">
        <v>589</v>
      </c>
      <c r="E2157" t="s">
        <v>589</v>
      </c>
      <c r="F2157" t="s">
        <v>658</v>
      </c>
      <c r="G2157" t="s">
        <v>683</v>
      </c>
      <c r="H2157">
        <v>-900000</v>
      </c>
      <c r="I2157">
        <v>900000</v>
      </c>
      <c r="J2157">
        <v>3357000</v>
      </c>
      <c r="M2157" t="s">
        <v>700</v>
      </c>
      <c r="N2157" s="1">
        <v>45381</v>
      </c>
    </row>
    <row r="2158" spans="1:14" x14ac:dyDescent="0.2">
      <c r="A2158" s="1">
        <v>45381</v>
      </c>
      <c r="B2158">
        <v>2024</v>
      </c>
      <c r="C2158" t="s">
        <v>256</v>
      </c>
      <c r="D2158" t="s">
        <v>578</v>
      </c>
      <c r="E2158" t="s">
        <v>578</v>
      </c>
      <c r="F2158" t="s">
        <v>658</v>
      </c>
      <c r="G2158" t="s">
        <v>683</v>
      </c>
      <c r="H2158">
        <v>-1100000</v>
      </c>
      <c r="I2158">
        <v>1100000</v>
      </c>
      <c r="J2158">
        <v>2257000</v>
      </c>
      <c r="M2158" t="s">
        <v>700</v>
      </c>
      <c r="N2158" s="1">
        <v>45381</v>
      </c>
    </row>
    <row r="2159" spans="1:14" x14ac:dyDescent="0.2">
      <c r="A2159" s="1">
        <v>45381</v>
      </c>
      <c r="B2159">
        <v>2024</v>
      </c>
      <c r="C2159" t="s">
        <v>256</v>
      </c>
      <c r="D2159" t="s">
        <v>596</v>
      </c>
      <c r="E2159" t="s">
        <v>596</v>
      </c>
      <c r="F2159" t="s">
        <v>658</v>
      </c>
      <c r="G2159" t="s">
        <v>683</v>
      </c>
      <c r="H2159">
        <v>-100000</v>
      </c>
      <c r="I2159">
        <v>100000</v>
      </c>
      <c r="J2159">
        <v>2157000</v>
      </c>
      <c r="M2159" t="s">
        <v>700</v>
      </c>
      <c r="N2159" s="1">
        <v>45381</v>
      </c>
    </row>
    <row r="2160" spans="1:14" x14ac:dyDescent="0.2">
      <c r="A2160" s="1">
        <v>45383</v>
      </c>
      <c r="B2160">
        <v>2024</v>
      </c>
      <c r="C2160" t="s">
        <v>259</v>
      </c>
      <c r="D2160" t="s">
        <v>549</v>
      </c>
      <c r="E2160" t="s">
        <v>613</v>
      </c>
      <c r="F2160" t="s">
        <v>662</v>
      </c>
      <c r="G2160" t="s">
        <v>679</v>
      </c>
      <c r="H2160">
        <v>210000</v>
      </c>
      <c r="I2160">
        <v>-210000</v>
      </c>
      <c r="J2160">
        <v>2157000</v>
      </c>
      <c r="M2160" t="s">
        <v>700</v>
      </c>
      <c r="N2160" s="1">
        <v>45383</v>
      </c>
    </row>
    <row r="2161" spans="1:14" x14ac:dyDescent="0.2">
      <c r="A2161" s="1">
        <v>45383</v>
      </c>
      <c r="B2161">
        <v>2024</v>
      </c>
      <c r="C2161" t="s">
        <v>259</v>
      </c>
      <c r="D2161" t="s">
        <v>550</v>
      </c>
      <c r="E2161" t="s">
        <v>614</v>
      </c>
      <c r="F2161" t="s">
        <v>662</v>
      </c>
      <c r="G2161" t="s">
        <v>679</v>
      </c>
      <c r="H2161">
        <v>210000</v>
      </c>
      <c r="I2161">
        <v>-210000</v>
      </c>
      <c r="J2161">
        <v>2157000</v>
      </c>
      <c r="M2161" t="s">
        <v>700</v>
      </c>
      <c r="N2161" s="1">
        <v>45383</v>
      </c>
    </row>
    <row r="2162" spans="1:14" x14ac:dyDescent="0.2">
      <c r="A2162" s="1">
        <v>45383</v>
      </c>
      <c r="B2162">
        <v>2024</v>
      </c>
      <c r="C2162" t="s">
        <v>259</v>
      </c>
      <c r="D2162" t="s">
        <v>562</v>
      </c>
      <c r="E2162" t="s">
        <v>614</v>
      </c>
      <c r="F2162" t="s">
        <v>662</v>
      </c>
      <c r="G2162" t="s">
        <v>679</v>
      </c>
      <c r="H2162">
        <v>210000</v>
      </c>
      <c r="I2162">
        <v>-210000</v>
      </c>
      <c r="J2162">
        <v>2157000</v>
      </c>
      <c r="M2162" t="s">
        <v>700</v>
      </c>
      <c r="N2162" s="1">
        <v>45383</v>
      </c>
    </row>
    <row r="2163" spans="1:14" x14ac:dyDescent="0.2">
      <c r="A2163" s="1">
        <v>45383</v>
      </c>
      <c r="B2163">
        <v>2024</v>
      </c>
      <c r="C2163" t="s">
        <v>259</v>
      </c>
      <c r="D2163" t="s">
        <v>575</v>
      </c>
      <c r="E2163" t="s">
        <v>616</v>
      </c>
      <c r="F2163" t="s">
        <v>662</v>
      </c>
      <c r="G2163" t="s">
        <v>679</v>
      </c>
      <c r="H2163">
        <v>210000</v>
      </c>
      <c r="I2163">
        <v>-210000</v>
      </c>
      <c r="J2163">
        <v>2157000</v>
      </c>
      <c r="M2163" t="s">
        <v>700</v>
      </c>
      <c r="N2163" s="1">
        <v>45383</v>
      </c>
    </row>
    <row r="2164" spans="1:14" x14ac:dyDescent="0.2">
      <c r="A2164" s="1">
        <v>45383</v>
      </c>
      <c r="B2164">
        <v>2024</v>
      </c>
      <c r="C2164" t="s">
        <v>259</v>
      </c>
      <c r="D2164" t="s">
        <v>552</v>
      </c>
      <c r="E2164" t="s">
        <v>616</v>
      </c>
      <c r="F2164" t="s">
        <v>662</v>
      </c>
      <c r="G2164" t="s">
        <v>679</v>
      </c>
      <c r="H2164">
        <v>210000</v>
      </c>
      <c r="I2164">
        <v>-210000</v>
      </c>
      <c r="J2164">
        <v>2157000</v>
      </c>
      <c r="M2164" t="s">
        <v>700</v>
      </c>
      <c r="N2164" s="1">
        <v>45383</v>
      </c>
    </row>
    <row r="2165" spans="1:14" x14ac:dyDescent="0.2">
      <c r="A2165" s="1">
        <v>45383</v>
      </c>
      <c r="B2165">
        <v>2024</v>
      </c>
      <c r="C2165" t="s">
        <v>259</v>
      </c>
      <c r="D2165" t="s">
        <v>555</v>
      </c>
      <c r="E2165" t="s">
        <v>616</v>
      </c>
      <c r="F2165" t="s">
        <v>662</v>
      </c>
      <c r="G2165" t="s">
        <v>679</v>
      </c>
      <c r="H2165">
        <v>210000</v>
      </c>
      <c r="I2165">
        <v>-210000</v>
      </c>
      <c r="J2165">
        <v>2157000</v>
      </c>
      <c r="M2165" t="s">
        <v>700</v>
      </c>
      <c r="N2165" s="1">
        <v>45383</v>
      </c>
    </row>
    <row r="2166" spans="1:14" x14ac:dyDescent="0.2">
      <c r="A2166" s="1">
        <v>45383</v>
      </c>
      <c r="B2166">
        <v>2024</v>
      </c>
      <c r="C2166" t="s">
        <v>393</v>
      </c>
      <c r="D2166" t="s">
        <v>593</v>
      </c>
      <c r="E2166" t="s">
        <v>641</v>
      </c>
      <c r="F2166" t="s">
        <v>658</v>
      </c>
      <c r="G2166" t="s">
        <v>679</v>
      </c>
      <c r="H2166">
        <v>160000</v>
      </c>
      <c r="I2166">
        <v>-160000</v>
      </c>
      <c r="J2166">
        <v>2317000</v>
      </c>
      <c r="M2166" t="s">
        <v>700</v>
      </c>
      <c r="N2166" s="1">
        <v>45383</v>
      </c>
    </row>
    <row r="2167" spans="1:14" x14ac:dyDescent="0.2">
      <c r="A2167" s="1">
        <v>45383</v>
      </c>
      <c r="B2167">
        <v>2024</v>
      </c>
      <c r="C2167" t="s">
        <v>393</v>
      </c>
      <c r="D2167" t="s">
        <v>586</v>
      </c>
      <c r="E2167" t="s">
        <v>628</v>
      </c>
      <c r="F2167" t="s">
        <v>658</v>
      </c>
      <c r="G2167" t="s">
        <v>679</v>
      </c>
      <c r="H2167">
        <v>135000</v>
      </c>
      <c r="I2167">
        <v>-135000</v>
      </c>
      <c r="J2167">
        <v>2452000</v>
      </c>
      <c r="M2167" t="s">
        <v>700</v>
      </c>
      <c r="N2167" s="1">
        <v>45383</v>
      </c>
    </row>
    <row r="2168" spans="1:14" x14ac:dyDescent="0.2">
      <c r="A2168" s="1">
        <v>45383</v>
      </c>
      <c r="B2168">
        <v>2024</v>
      </c>
      <c r="C2168" t="s">
        <v>391</v>
      </c>
      <c r="D2168" t="s">
        <v>586</v>
      </c>
      <c r="E2168" t="s">
        <v>628</v>
      </c>
      <c r="F2168" t="s">
        <v>662</v>
      </c>
      <c r="G2168" t="s">
        <v>679</v>
      </c>
      <c r="H2168">
        <v>25000</v>
      </c>
      <c r="I2168">
        <v>-25000</v>
      </c>
      <c r="J2168">
        <v>2452000</v>
      </c>
      <c r="M2168" t="s">
        <v>700</v>
      </c>
      <c r="N2168" s="1">
        <v>45383</v>
      </c>
    </row>
    <row r="2169" spans="1:14" x14ac:dyDescent="0.2">
      <c r="A2169" s="1">
        <v>45383</v>
      </c>
      <c r="B2169">
        <v>2024</v>
      </c>
      <c r="C2169" t="s">
        <v>392</v>
      </c>
      <c r="D2169" t="s">
        <v>573</v>
      </c>
      <c r="E2169" t="s">
        <v>628</v>
      </c>
      <c r="F2169" t="s">
        <v>658</v>
      </c>
      <c r="G2169" t="s">
        <v>679</v>
      </c>
      <c r="H2169">
        <v>210000</v>
      </c>
      <c r="I2169">
        <v>-210000</v>
      </c>
      <c r="J2169">
        <v>2662000</v>
      </c>
      <c r="M2169" t="s">
        <v>700</v>
      </c>
      <c r="N2169" s="1">
        <v>45383</v>
      </c>
    </row>
    <row r="2170" spans="1:14" x14ac:dyDescent="0.2">
      <c r="A2170" s="1">
        <v>45383</v>
      </c>
      <c r="B2170">
        <v>2024</v>
      </c>
      <c r="C2170" t="s">
        <v>392</v>
      </c>
      <c r="D2170" t="s">
        <v>559</v>
      </c>
      <c r="E2170" t="s">
        <v>615</v>
      </c>
      <c r="F2170" t="s">
        <v>658</v>
      </c>
      <c r="G2170" t="s">
        <v>679</v>
      </c>
      <c r="H2170">
        <v>158000</v>
      </c>
      <c r="I2170">
        <v>-158000</v>
      </c>
      <c r="J2170">
        <v>2820000</v>
      </c>
      <c r="M2170" t="s">
        <v>700</v>
      </c>
      <c r="N2170" s="1">
        <v>45383</v>
      </c>
    </row>
    <row r="2171" spans="1:14" x14ac:dyDescent="0.2">
      <c r="A2171" s="1">
        <v>45383</v>
      </c>
      <c r="B2171">
        <v>2024</v>
      </c>
      <c r="C2171" t="s">
        <v>391</v>
      </c>
      <c r="D2171" t="s">
        <v>559</v>
      </c>
      <c r="E2171" t="s">
        <v>615</v>
      </c>
      <c r="F2171" t="s">
        <v>662</v>
      </c>
      <c r="G2171" t="s">
        <v>679</v>
      </c>
      <c r="H2171">
        <v>52000</v>
      </c>
      <c r="I2171">
        <v>-52000</v>
      </c>
      <c r="J2171">
        <v>2820000</v>
      </c>
      <c r="M2171" t="s">
        <v>700</v>
      </c>
      <c r="N2171" s="1">
        <v>45383</v>
      </c>
    </row>
    <row r="2172" spans="1:14" x14ac:dyDescent="0.2">
      <c r="A2172" s="1">
        <v>45383</v>
      </c>
      <c r="B2172">
        <v>2024</v>
      </c>
      <c r="C2172" t="s">
        <v>392</v>
      </c>
      <c r="D2172" t="s">
        <v>551</v>
      </c>
      <c r="E2172" t="s">
        <v>615</v>
      </c>
      <c r="F2172" t="s">
        <v>658</v>
      </c>
      <c r="G2172" t="s">
        <v>679</v>
      </c>
      <c r="H2172">
        <v>210000</v>
      </c>
      <c r="I2172">
        <v>-210000</v>
      </c>
      <c r="J2172">
        <v>3030000</v>
      </c>
      <c r="M2172" t="s">
        <v>700</v>
      </c>
      <c r="N2172" s="1">
        <v>45383</v>
      </c>
    </row>
    <row r="2173" spans="1:14" x14ac:dyDescent="0.2">
      <c r="A2173" s="1">
        <v>45383</v>
      </c>
      <c r="B2173">
        <v>2024</v>
      </c>
      <c r="C2173" t="s">
        <v>392</v>
      </c>
      <c r="D2173" t="s">
        <v>579</v>
      </c>
      <c r="E2173" t="s">
        <v>632</v>
      </c>
      <c r="F2173" t="s">
        <v>658</v>
      </c>
      <c r="G2173" t="s">
        <v>679</v>
      </c>
      <c r="H2173">
        <v>210000</v>
      </c>
      <c r="I2173">
        <v>-210000</v>
      </c>
      <c r="J2173">
        <v>3240000</v>
      </c>
      <c r="M2173" t="s">
        <v>700</v>
      </c>
      <c r="N2173" s="1">
        <v>45383</v>
      </c>
    </row>
    <row r="2174" spans="1:14" x14ac:dyDescent="0.2">
      <c r="A2174" s="1">
        <v>45383</v>
      </c>
      <c r="B2174">
        <v>2024</v>
      </c>
      <c r="C2174" t="s">
        <v>392</v>
      </c>
      <c r="D2174" t="s">
        <v>588</v>
      </c>
      <c r="E2174" t="s">
        <v>637</v>
      </c>
      <c r="F2174" t="s">
        <v>661</v>
      </c>
      <c r="G2174" t="s">
        <v>679</v>
      </c>
      <c r="H2174">
        <v>210000</v>
      </c>
      <c r="I2174">
        <v>-210000</v>
      </c>
      <c r="J2174">
        <v>3240000</v>
      </c>
      <c r="M2174" t="s">
        <v>700</v>
      </c>
      <c r="N2174" s="1">
        <v>45383</v>
      </c>
    </row>
    <row r="2175" spans="1:14" x14ac:dyDescent="0.2">
      <c r="A2175" s="1">
        <v>45383</v>
      </c>
      <c r="B2175">
        <v>2024</v>
      </c>
      <c r="C2175" t="s">
        <v>392</v>
      </c>
      <c r="D2175" t="s">
        <v>576</v>
      </c>
      <c r="E2175" t="s">
        <v>630</v>
      </c>
      <c r="F2175" t="s">
        <v>658</v>
      </c>
      <c r="G2175" t="s">
        <v>679</v>
      </c>
      <c r="H2175">
        <v>210000</v>
      </c>
      <c r="I2175">
        <v>-210000</v>
      </c>
      <c r="J2175">
        <v>3450000</v>
      </c>
      <c r="M2175" t="s">
        <v>700</v>
      </c>
      <c r="N2175" s="1">
        <v>45383</v>
      </c>
    </row>
    <row r="2176" spans="1:14" x14ac:dyDescent="0.2">
      <c r="A2176" s="1">
        <v>45383</v>
      </c>
      <c r="B2176">
        <v>2024</v>
      </c>
      <c r="C2176" t="s">
        <v>392</v>
      </c>
      <c r="D2176" t="s">
        <v>577</v>
      </c>
      <c r="E2176" t="s">
        <v>631</v>
      </c>
      <c r="F2176" t="s">
        <v>658</v>
      </c>
      <c r="G2176" t="s">
        <v>679</v>
      </c>
      <c r="H2176">
        <v>210000</v>
      </c>
      <c r="I2176">
        <v>-210000</v>
      </c>
      <c r="J2176">
        <v>3660000</v>
      </c>
      <c r="M2176" t="s">
        <v>700</v>
      </c>
      <c r="N2176" s="1">
        <v>45383</v>
      </c>
    </row>
    <row r="2177" spans="1:14" x14ac:dyDescent="0.2">
      <c r="A2177" s="1">
        <v>45383</v>
      </c>
      <c r="B2177">
        <v>2024</v>
      </c>
      <c r="C2177" t="s">
        <v>393</v>
      </c>
      <c r="D2177" t="s">
        <v>564</v>
      </c>
      <c r="E2177" t="s">
        <v>596</v>
      </c>
      <c r="F2177" t="s">
        <v>658</v>
      </c>
      <c r="G2177" t="s">
        <v>679</v>
      </c>
      <c r="H2177">
        <v>158000</v>
      </c>
      <c r="I2177">
        <v>-158000</v>
      </c>
      <c r="J2177">
        <v>3818000</v>
      </c>
      <c r="M2177" t="s">
        <v>700</v>
      </c>
      <c r="N2177" s="1">
        <v>45383</v>
      </c>
    </row>
    <row r="2178" spans="1:14" x14ac:dyDescent="0.2">
      <c r="A2178" s="1">
        <v>45383</v>
      </c>
      <c r="B2178">
        <v>2024</v>
      </c>
      <c r="C2178" t="s">
        <v>391</v>
      </c>
      <c r="D2178" t="s">
        <v>564</v>
      </c>
      <c r="E2178" t="s">
        <v>596</v>
      </c>
      <c r="F2178" t="s">
        <v>662</v>
      </c>
      <c r="G2178" t="s">
        <v>679</v>
      </c>
      <c r="H2178">
        <v>52000</v>
      </c>
      <c r="I2178">
        <v>-52000</v>
      </c>
      <c r="J2178">
        <v>3818000</v>
      </c>
      <c r="M2178" t="s">
        <v>700</v>
      </c>
      <c r="N2178" s="1">
        <v>45383</v>
      </c>
    </row>
    <row r="2179" spans="1:14" x14ac:dyDescent="0.2">
      <c r="A2179" s="1">
        <v>45383</v>
      </c>
      <c r="B2179">
        <v>2024</v>
      </c>
      <c r="C2179" t="s">
        <v>392</v>
      </c>
      <c r="D2179" t="s">
        <v>569</v>
      </c>
      <c r="E2179" t="s">
        <v>596</v>
      </c>
      <c r="F2179" t="s">
        <v>658</v>
      </c>
      <c r="G2179" t="s">
        <v>679</v>
      </c>
      <c r="H2179">
        <v>210000</v>
      </c>
      <c r="I2179">
        <v>-210000</v>
      </c>
      <c r="J2179">
        <v>4028000</v>
      </c>
      <c r="M2179" t="s">
        <v>700</v>
      </c>
      <c r="N2179" s="1">
        <v>45383</v>
      </c>
    </row>
    <row r="2180" spans="1:14" x14ac:dyDescent="0.2">
      <c r="A2180" s="1">
        <v>45383</v>
      </c>
      <c r="B2180">
        <v>2024</v>
      </c>
      <c r="C2180" t="s">
        <v>392</v>
      </c>
      <c r="D2180" t="s">
        <v>566</v>
      </c>
      <c r="E2180" t="s">
        <v>623</v>
      </c>
      <c r="F2180" t="s">
        <v>658</v>
      </c>
      <c r="G2180" t="s">
        <v>679</v>
      </c>
      <c r="H2180">
        <v>210000</v>
      </c>
      <c r="I2180">
        <v>-210000</v>
      </c>
      <c r="J2180">
        <v>4238000</v>
      </c>
      <c r="M2180" t="s">
        <v>700</v>
      </c>
      <c r="N2180" s="1">
        <v>45383</v>
      </c>
    </row>
    <row r="2181" spans="1:14" x14ac:dyDescent="0.2">
      <c r="A2181" s="1">
        <v>45383</v>
      </c>
      <c r="B2181">
        <v>2024</v>
      </c>
      <c r="C2181" t="s">
        <v>392</v>
      </c>
      <c r="D2181" t="s">
        <v>567</v>
      </c>
      <c r="E2181" t="s">
        <v>620</v>
      </c>
      <c r="F2181" t="s">
        <v>658</v>
      </c>
      <c r="G2181" t="s">
        <v>679</v>
      </c>
      <c r="H2181">
        <v>210000</v>
      </c>
      <c r="I2181">
        <v>-210000</v>
      </c>
      <c r="J2181">
        <v>4448000</v>
      </c>
      <c r="M2181" t="s">
        <v>700</v>
      </c>
      <c r="N2181" s="1">
        <v>45383</v>
      </c>
    </row>
    <row r="2182" spans="1:14" x14ac:dyDescent="0.2">
      <c r="A2182" s="1">
        <v>45383</v>
      </c>
      <c r="B2182">
        <v>2024</v>
      </c>
      <c r="C2182" t="s">
        <v>392</v>
      </c>
      <c r="D2182" t="s">
        <v>568</v>
      </c>
      <c r="E2182" t="s">
        <v>624</v>
      </c>
      <c r="F2182" t="s">
        <v>658</v>
      </c>
      <c r="G2182" t="s">
        <v>679</v>
      </c>
      <c r="H2182">
        <v>210000</v>
      </c>
      <c r="I2182">
        <v>-210000</v>
      </c>
      <c r="J2182">
        <v>4658000</v>
      </c>
      <c r="M2182" t="s">
        <v>700</v>
      </c>
      <c r="N2182" s="1">
        <v>45383</v>
      </c>
    </row>
    <row r="2183" spans="1:14" x14ac:dyDescent="0.2">
      <c r="A2183" s="1">
        <v>45383</v>
      </c>
      <c r="B2183">
        <v>2024</v>
      </c>
      <c r="C2183" t="s">
        <v>393</v>
      </c>
      <c r="D2183" t="s">
        <v>595</v>
      </c>
      <c r="E2183" t="s">
        <v>643</v>
      </c>
      <c r="F2183" t="s">
        <v>658</v>
      </c>
      <c r="G2183" t="s">
        <v>679</v>
      </c>
      <c r="H2183">
        <v>180000</v>
      </c>
      <c r="I2183">
        <v>-180000</v>
      </c>
      <c r="J2183">
        <v>4838000</v>
      </c>
      <c r="M2183" t="s">
        <v>700</v>
      </c>
      <c r="N2183" s="1">
        <v>45383</v>
      </c>
    </row>
    <row r="2184" spans="1:14" x14ac:dyDescent="0.2">
      <c r="A2184" s="1">
        <v>45397</v>
      </c>
      <c r="B2184">
        <v>2024</v>
      </c>
      <c r="C2184" t="s">
        <v>478</v>
      </c>
      <c r="E2184" t="s">
        <v>611</v>
      </c>
      <c r="F2184" t="s">
        <v>658</v>
      </c>
      <c r="G2184" t="s">
        <v>691</v>
      </c>
      <c r="H2184">
        <v>-197000</v>
      </c>
      <c r="I2184">
        <v>197000</v>
      </c>
      <c r="J2184">
        <v>4641000</v>
      </c>
      <c r="M2184" t="s">
        <v>700</v>
      </c>
      <c r="N2184" s="1">
        <v>45397</v>
      </c>
    </row>
    <row r="2185" spans="1:14" x14ac:dyDescent="0.2">
      <c r="A2185" s="1">
        <v>45397</v>
      </c>
      <c r="B2185">
        <v>2024</v>
      </c>
      <c r="C2185" t="s">
        <v>479</v>
      </c>
      <c r="D2185" t="s">
        <v>551</v>
      </c>
      <c r="E2185" t="s">
        <v>615</v>
      </c>
      <c r="F2185" t="s">
        <v>658</v>
      </c>
      <c r="G2185" t="s">
        <v>379</v>
      </c>
      <c r="H2185">
        <v>148000</v>
      </c>
      <c r="I2185">
        <v>-148000</v>
      </c>
      <c r="J2185">
        <v>4789000</v>
      </c>
      <c r="M2185" t="s">
        <v>700</v>
      </c>
      <c r="N2185" s="1">
        <v>45397</v>
      </c>
    </row>
    <row r="2186" spans="1:14" x14ac:dyDescent="0.2">
      <c r="A2186" s="1">
        <v>45397</v>
      </c>
      <c r="B2186">
        <v>2024</v>
      </c>
      <c r="C2186" t="s">
        <v>479</v>
      </c>
      <c r="D2186" t="s">
        <v>579</v>
      </c>
      <c r="E2186" t="s">
        <v>632</v>
      </c>
      <c r="F2186" t="s">
        <v>658</v>
      </c>
      <c r="G2186" t="s">
        <v>379</v>
      </c>
      <c r="H2186">
        <v>148000</v>
      </c>
      <c r="I2186">
        <v>-148000</v>
      </c>
      <c r="J2186">
        <v>4937000</v>
      </c>
      <c r="M2186" t="s">
        <v>700</v>
      </c>
      <c r="N2186" s="1">
        <v>45397</v>
      </c>
    </row>
    <row r="2187" spans="1:14" x14ac:dyDescent="0.2">
      <c r="A2187" s="1">
        <v>45397</v>
      </c>
      <c r="B2187">
        <v>2024</v>
      </c>
      <c r="C2187" t="s">
        <v>479</v>
      </c>
      <c r="D2187" t="s">
        <v>562</v>
      </c>
      <c r="E2187" t="s">
        <v>614</v>
      </c>
      <c r="F2187" t="s">
        <v>658</v>
      </c>
      <c r="G2187" t="s">
        <v>379</v>
      </c>
      <c r="H2187">
        <v>148000</v>
      </c>
      <c r="I2187">
        <v>-148000</v>
      </c>
      <c r="J2187">
        <v>5085000</v>
      </c>
      <c r="M2187" t="s">
        <v>700</v>
      </c>
      <c r="N2187" s="1">
        <v>45397</v>
      </c>
    </row>
    <row r="2188" spans="1:14" x14ac:dyDescent="0.2">
      <c r="A2188" s="1">
        <v>45397</v>
      </c>
      <c r="B2188">
        <v>2024</v>
      </c>
      <c r="C2188" t="s">
        <v>479</v>
      </c>
      <c r="D2188" t="s">
        <v>567</v>
      </c>
      <c r="E2188" t="s">
        <v>620</v>
      </c>
      <c r="F2188" t="s">
        <v>658</v>
      </c>
      <c r="G2188" t="s">
        <v>379</v>
      </c>
      <c r="H2188">
        <v>96000</v>
      </c>
      <c r="I2188">
        <v>-96000</v>
      </c>
      <c r="J2188">
        <v>5181000</v>
      </c>
      <c r="M2188" t="s">
        <v>700</v>
      </c>
      <c r="N2188" s="1">
        <v>45397</v>
      </c>
    </row>
    <row r="2189" spans="1:14" x14ac:dyDescent="0.2">
      <c r="A2189" s="1">
        <v>45397</v>
      </c>
      <c r="B2189">
        <v>2024</v>
      </c>
      <c r="C2189" t="s">
        <v>479</v>
      </c>
      <c r="D2189" t="s">
        <v>569</v>
      </c>
      <c r="E2189" t="s">
        <v>596</v>
      </c>
      <c r="F2189" t="s">
        <v>658</v>
      </c>
      <c r="G2189" t="s">
        <v>379</v>
      </c>
      <c r="H2189">
        <v>48000</v>
      </c>
      <c r="I2189">
        <v>-48000</v>
      </c>
      <c r="J2189">
        <v>5229000</v>
      </c>
      <c r="M2189" t="s">
        <v>700</v>
      </c>
      <c r="N2189" s="1">
        <v>45397</v>
      </c>
    </row>
    <row r="2190" spans="1:14" x14ac:dyDescent="0.2">
      <c r="A2190" s="1">
        <v>45397</v>
      </c>
      <c r="B2190">
        <v>2024</v>
      </c>
      <c r="C2190" t="s">
        <v>480</v>
      </c>
      <c r="E2190" t="s">
        <v>611</v>
      </c>
      <c r="F2190" t="s">
        <v>658</v>
      </c>
      <c r="G2190" t="s">
        <v>691</v>
      </c>
      <c r="H2190">
        <v>-504000</v>
      </c>
      <c r="I2190">
        <v>504000</v>
      </c>
      <c r="J2190">
        <v>4725000</v>
      </c>
      <c r="M2190" t="s">
        <v>700</v>
      </c>
      <c r="N2190" s="1">
        <v>45397</v>
      </c>
    </row>
    <row r="2191" spans="1:14" x14ac:dyDescent="0.2">
      <c r="A2191" s="1">
        <v>45412</v>
      </c>
      <c r="B2191">
        <v>2024</v>
      </c>
      <c r="C2191" t="s">
        <v>273</v>
      </c>
      <c r="D2191" t="s">
        <v>589</v>
      </c>
      <c r="E2191" t="s">
        <v>589</v>
      </c>
      <c r="F2191" t="s">
        <v>658</v>
      </c>
      <c r="G2191" t="s">
        <v>683</v>
      </c>
      <c r="H2191">
        <v>-900000</v>
      </c>
      <c r="I2191">
        <v>900000</v>
      </c>
      <c r="J2191">
        <v>3825000</v>
      </c>
      <c r="M2191" t="s">
        <v>700</v>
      </c>
      <c r="N2191" s="1">
        <v>45412</v>
      </c>
    </row>
    <row r="2192" spans="1:14" x14ac:dyDescent="0.2">
      <c r="A2192" s="1">
        <v>45412</v>
      </c>
      <c r="B2192">
        <v>2024</v>
      </c>
      <c r="C2192" t="s">
        <v>273</v>
      </c>
      <c r="D2192" t="s">
        <v>578</v>
      </c>
      <c r="E2192" t="s">
        <v>578</v>
      </c>
      <c r="F2192" t="s">
        <v>658</v>
      </c>
      <c r="G2192" t="s">
        <v>683</v>
      </c>
      <c r="H2192">
        <v>-1100000</v>
      </c>
      <c r="I2192">
        <v>1100000</v>
      </c>
      <c r="J2192">
        <v>2725000</v>
      </c>
      <c r="M2192" t="s">
        <v>700</v>
      </c>
      <c r="N2192" s="1">
        <v>45412</v>
      </c>
    </row>
    <row r="2193" spans="1:14" x14ac:dyDescent="0.2">
      <c r="A2193" s="1">
        <v>45412</v>
      </c>
      <c r="B2193">
        <v>2024</v>
      </c>
      <c r="C2193" t="s">
        <v>273</v>
      </c>
      <c r="D2193" t="s">
        <v>596</v>
      </c>
      <c r="E2193" t="s">
        <v>596</v>
      </c>
      <c r="F2193" t="s">
        <v>658</v>
      </c>
      <c r="G2193" t="s">
        <v>683</v>
      </c>
      <c r="H2193">
        <v>-100000</v>
      </c>
      <c r="I2193">
        <v>100000</v>
      </c>
      <c r="J2193">
        <v>2625000</v>
      </c>
      <c r="M2193" t="s">
        <v>700</v>
      </c>
      <c r="N2193" s="1">
        <v>45412</v>
      </c>
    </row>
    <row r="2194" spans="1:14" x14ac:dyDescent="0.2">
      <c r="A2194" s="1">
        <v>45414</v>
      </c>
      <c r="B2194">
        <v>2024</v>
      </c>
      <c r="C2194" t="s">
        <v>274</v>
      </c>
      <c r="D2194" t="s">
        <v>549</v>
      </c>
      <c r="E2194" t="s">
        <v>613</v>
      </c>
      <c r="F2194" t="s">
        <v>662</v>
      </c>
      <c r="G2194" t="s">
        <v>679</v>
      </c>
      <c r="H2194">
        <v>210000</v>
      </c>
      <c r="I2194">
        <v>-210000</v>
      </c>
      <c r="J2194">
        <v>2428000</v>
      </c>
      <c r="M2194" t="s">
        <v>700</v>
      </c>
      <c r="N2194" s="1">
        <v>45414</v>
      </c>
    </row>
    <row r="2195" spans="1:14" x14ac:dyDescent="0.2">
      <c r="A2195" s="1">
        <v>45414</v>
      </c>
      <c r="B2195">
        <v>2024</v>
      </c>
      <c r="C2195" t="s">
        <v>274</v>
      </c>
      <c r="D2195" t="s">
        <v>550</v>
      </c>
      <c r="E2195" t="s">
        <v>614</v>
      </c>
      <c r="F2195" t="s">
        <v>662</v>
      </c>
      <c r="G2195" t="s">
        <v>679</v>
      </c>
      <c r="H2195">
        <v>210000</v>
      </c>
      <c r="I2195">
        <v>-210000</v>
      </c>
      <c r="J2195">
        <v>2428000</v>
      </c>
      <c r="M2195" t="s">
        <v>700</v>
      </c>
      <c r="N2195" s="1">
        <v>45414</v>
      </c>
    </row>
    <row r="2196" spans="1:14" x14ac:dyDescent="0.2">
      <c r="A2196" s="1">
        <v>45414</v>
      </c>
      <c r="B2196">
        <v>2024</v>
      </c>
      <c r="C2196" t="s">
        <v>274</v>
      </c>
      <c r="D2196" t="s">
        <v>562</v>
      </c>
      <c r="E2196" t="s">
        <v>614</v>
      </c>
      <c r="F2196" t="s">
        <v>662</v>
      </c>
      <c r="G2196" t="s">
        <v>679</v>
      </c>
      <c r="H2196">
        <v>210000</v>
      </c>
      <c r="I2196">
        <v>-210000</v>
      </c>
      <c r="J2196">
        <v>2428000</v>
      </c>
      <c r="M2196" t="s">
        <v>700</v>
      </c>
      <c r="N2196" s="1">
        <v>45414</v>
      </c>
    </row>
    <row r="2197" spans="1:14" x14ac:dyDescent="0.2">
      <c r="A2197" s="1">
        <v>45414</v>
      </c>
      <c r="B2197">
        <v>2024</v>
      </c>
      <c r="C2197" t="s">
        <v>274</v>
      </c>
      <c r="D2197" t="s">
        <v>575</v>
      </c>
      <c r="E2197" t="s">
        <v>616</v>
      </c>
      <c r="F2197" t="s">
        <v>662</v>
      </c>
      <c r="G2197" t="s">
        <v>679</v>
      </c>
      <c r="H2197">
        <v>210000</v>
      </c>
      <c r="I2197">
        <v>-210000</v>
      </c>
      <c r="J2197">
        <v>2428000</v>
      </c>
      <c r="M2197" t="s">
        <v>700</v>
      </c>
      <c r="N2197" s="1">
        <v>45414</v>
      </c>
    </row>
    <row r="2198" spans="1:14" x14ac:dyDescent="0.2">
      <c r="A2198" s="1">
        <v>45414</v>
      </c>
      <c r="B2198">
        <v>2024</v>
      </c>
      <c r="C2198" t="s">
        <v>274</v>
      </c>
      <c r="D2198" t="s">
        <v>552</v>
      </c>
      <c r="E2198" t="s">
        <v>616</v>
      </c>
      <c r="F2198" t="s">
        <v>662</v>
      </c>
      <c r="G2198" t="s">
        <v>679</v>
      </c>
      <c r="H2198">
        <v>210000</v>
      </c>
      <c r="I2198">
        <v>-210000</v>
      </c>
      <c r="J2198">
        <v>2428000</v>
      </c>
      <c r="M2198" t="s">
        <v>700</v>
      </c>
      <c r="N2198" s="1">
        <v>45414</v>
      </c>
    </row>
    <row r="2199" spans="1:14" x14ac:dyDescent="0.2">
      <c r="A2199" s="1">
        <v>45414</v>
      </c>
      <c r="B2199">
        <v>2024</v>
      </c>
      <c r="C2199" t="s">
        <v>274</v>
      </c>
      <c r="D2199" t="s">
        <v>555</v>
      </c>
      <c r="E2199" t="s">
        <v>616</v>
      </c>
      <c r="F2199" t="s">
        <v>662</v>
      </c>
      <c r="G2199" t="s">
        <v>679</v>
      </c>
      <c r="H2199">
        <v>210000</v>
      </c>
      <c r="I2199">
        <v>-210000</v>
      </c>
      <c r="J2199">
        <v>2428000</v>
      </c>
      <c r="M2199" t="s">
        <v>700</v>
      </c>
      <c r="N2199" s="1">
        <v>45414</v>
      </c>
    </row>
    <row r="2200" spans="1:14" x14ac:dyDescent="0.2">
      <c r="A2200" s="1">
        <v>45414</v>
      </c>
      <c r="B2200">
        <v>2024</v>
      </c>
      <c r="C2200" t="s">
        <v>405</v>
      </c>
      <c r="D2200" t="s">
        <v>593</v>
      </c>
      <c r="E2200" t="s">
        <v>641</v>
      </c>
      <c r="F2200" t="s">
        <v>658</v>
      </c>
      <c r="G2200" t="s">
        <v>679</v>
      </c>
      <c r="H2200">
        <v>160000</v>
      </c>
      <c r="I2200">
        <v>-160000</v>
      </c>
      <c r="J2200">
        <v>2588000</v>
      </c>
      <c r="M2200" t="s">
        <v>700</v>
      </c>
      <c r="N2200" s="1">
        <v>45414</v>
      </c>
    </row>
    <row r="2201" spans="1:14" x14ac:dyDescent="0.2">
      <c r="A2201" s="1">
        <v>45414</v>
      </c>
      <c r="B2201">
        <v>2024</v>
      </c>
      <c r="C2201" t="s">
        <v>405</v>
      </c>
      <c r="D2201" t="s">
        <v>586</v>
      </c>
      <c r="E2201" t="s">
        <v>628</v>
      </c>
      <c r="F2201" t="s">
        <v>658</v>
      </c>
      <c r="G2201" t="s">
        <v>679</v>
      </c>
      <c r="H2201">
        <v>135000</v>
      </c>
      <c r="I2201">
        <v>-135000</v>
      </c>
      <c r="J2201">
        <v>2723000</v>
      </c>
      <c r="M2201" t="s">
        <v>700</v>
      </c>
      <c r="N2201" s="1">
        <v>45414</v>
      </c>
    </row>
    <row r="2202" spans="1:14" x14ac:dyDescent="0.2">
      <c r="A2202" s="1">
        <v>45414</v>
      </c>
      <c r="B2202">
        <v>2024</v>
      </c>
      <c r="C2202" t="s">
        <v>403</v>
      </c>
      <c r="D2202" t="s">
        <v>586</v>
      </c>
      <c r="E2202" t="s">
        <v>628</v>
      </c>
      <c r="F2202" t="s">
        <v>662</v>
      </c>
      <c r="G2202" t="s">
        <v>679</v>
      </c>
      <c r="H2202">
        <v>25000</v>
      </c>
      <c r="I2202">
        <v>-25000</v>
      </c>
      <c r="J2202">
        <v>2723000</v>
      </c>
      <c r="M2202" t="s">
        <v>700</v>
      </c>
      <c r="N2202" s="1">
        <v>45414</v>
      </c>
    </row>
    <row r="2203" spans="1:14" x14ac:dyDescent="0.2">
      <c r="A2203" s="1">
        <v>45414</v>
      </c>
      <c r="B2203">
        <v>2024</v>
      </c>
      <c r="C2203" t="s">
        <v>404</v>
      </c>
      <c r="D2203" t="s">
        <v>573</v>
      </c>
      <c r="E2203" t="s">
        <v>628</v>
      </c>
      <c r="F2203" t="s">
        <v>658</v>
      </c>
      <c r="G2203" t="s">
        <v>679</v>
      </c>
      <c r="H2203">
        <v>210000</v>
      </c>
      <c r="I2203">
        <v>-210000</v>
      </c>
      <c r="J2203">
        <v>2933000</v>
      </c>
      <c r="M2203" t="s">
        <v>700</v>
      </c>
      <c r="N2203" s="1">
        <v>45414</v>
      </c>
    </row>
    <row r="2204" spans="1:14" x14ac:dyDescent="0.2">
      <c r="A2204" s="1">
        <v>45414</v>
      </c>
      <c r="B2204">
        <v>2024</v>
      </c>
      <c r="C2204" t="s">
        <v>404</v>
      </c>
      <c r="D2204" t="s">
        <v>559</v>
      </c>
      <c r="E2204" t="s">
        <v>615</v>
      </c>
      <c r="F2204" t="s">
        <v>658</v>
      </c>
      <c r="G2204" t="s">
        <v>679</v>
      </c>
      <c r="H2204">
        <v>158000</v>
      </c>
      <c r="I2204">
        <v>-158000</v>
      </c>
      <c r="J2204">
        <v>3091000</v>
      </c>
      <c r="M2204" t="s">
        <v>700</v>
      </c>
      <c r="N2204" s="1">
        <v>45414</v>
      </c>
    </row>
    <row r="2205" spans="1:14" x14ac:dyDescent="0.2">
      <c r="A2205" s="1">
        <v>45414</v>
      </c>
      <c r="B2205">
        <v>2024</v>
      </c>
      <c r="C2205" t="s">
        <v>403</v>
      </c>
      <c r="D2205" t="s">
        <v>559</v>
      </c>
      <c r="E2205" t="s">
        <v>615</v>
      </c>
      <c r="F2205" t="s">
        <v>662</v>
      </c>
      <c r="G2205" t="s">
        <v>679</v>
      </c>
      <c r="H2205">
        <v>52000</v>
      </c>
      <c r="I2205">
        <v>-52000</v>
      </c>
      <c r="J2205">
        <v>3091000</v>
      </c>
      <c r="M2205" t="s">
        <v>700</v>
      </c>
      <c r="N2205" s="1">
        <v>45414</v>
      </c>
    </row>
    <row r="2206" spans="1:14" x14ac:dyDescent="0.2">
      <c r="A2206" s="1">
        <v>45414</v>
      </c>
      <c r="B2206">
        <v>2024</v>
      </c>
      <c r="C2206" t="s">
        <v>404</v>
      </c>
      <c r="D2206" t="s">
        <v>551</v>
      </c>
      <c r="E2206" t="s">
        <v>615</v>
      </c>
      <c r="F2206" t="s">
        <v>658</v>
      </c>
      <c r="G2206" t="s">
        <v>679</v>
      </c>
      <c r="H2206">
        <v>210000</v>
      </c>
      <c r="I2206">
        <v>-210000</v>
      </c>
      <c r="J2206">
        <v>3301000</v>
      </c>
      <c r="M2206" t="s">
        <v>700</v>
      </c>
      <c r="N2206" s="1">
        <v>45414</v>
      </c>
    </row>
    <row r="2207" spans="1:14" x14ac:dyDescent="0.2">
      <c r="A2207" s="1">
        <v>45414</v>
      </c>
      <c r="B2207">
        <v>2024</v>
      </c>
      <c r="C2207" t="s">
        <v>404</v>
      </c>
      <c r="D2207" t="s">
        <v>579</v>
      </c>
      <c r="E2207" t="s">
        <v>632</v>
      </c>
      <c r="F2207" t="s">
        <v>658</v>
      </c>
      <c r="G2207" t="s">
        <v>679</v>
      </c>
      <c r="H2207">
        <v>210000</v>
      </c>
      <c r="I2207">
        <v>-210000</v>
      </c>
      <c r="J2207">
        <v>3511000</v>
      </c>
      <c r="M2207" t="s">
        <v>700</v>
      </c>
      <c r="N2207" s="1">
        <v>45414</v>
      </c>
    </row>
    <row r="2208" spans="1:14" x14ac:dyDescent="0.2">
      <c r="A2208" s="1">
        <v>45414</v>
      </c>
      <c r="B2208">
        <v>2024</v>
      </c>
      <c r="C2208" t="s">
        <v>404</v>
      </c>
      <c r="D2208" t="s">
        <v>588</v>
      </c>
      <c r="E2208" t="s">
        <v>637</v>
      </c>
      <c r="F2208" t="s">
        <v>661</v>
      </c>
      <c r="G2208" t="s">
        <v>679</v>
      </c>
      <c r="H2208">
        <v>210000</v>
      </c>
      <c r="I2208">
        <v>-210000</v>
      </c>
      <c r="J2208">
        <v>3511000</v>
      </c>
      <c r="M2208" t="s">
        <v>700</v>
      </c>
      <c r="N2208" s="1">
        <v>45414</v>
      </c>
    </row>
    <row r="2209" spans="1:14" x14ac:dyDescent="0.2">
      <c r="A2209" s="1">
        <v>45414</v>
      </c>
      <c r="B2209">
        <v>2024</v>
      </c>
      <c r="C2209" t="s">
        <v>404</v>
      </c>
      <c r="D2209" t="s">
        <v>576</v>
      </c>
      <c r="E2209" t="s">
        <v>630</v>
      </c>
      <c r="F2209" t="s">
        <v>658</v>
      </c>
      <c r="G2209" t="s">
        <v>679</v>
      </c>
      <c r="H2209">
        <v>210000</v>
      </c>
      <c r="I2209">
        <v>-210000</v>
      </c>
      <c r="J2209">
        <v>3721000</v>
      </c>
      <c r="M2209" t="s">
        <v>700</v>
      </c>
      <c r="N2209" s="1">
        <v>45414</v>
      </c>
    </row>
    <row r="2210" spans="1:14" x14ac:dyDescent="0.2">
      <c r="A2210" s="1">
        <v>45414</v>
      </c>
      <c r="B2210">
        <v>2024</v>
      </c>
      <c r="C2210" t="s">
        <v>404</v>
      </c>
      <c r="D2210" t="s">
        <v>577</v>
      </c>
      <c r="E2210" t="s">
        <v>631</v>
      </c>
      <c r="F2210" t="s">
        <v>658</v>
      </c>
      <c r="G2210" t="s">
        <v>679</v>
      </c>
      <c r="H2210">
        <v>210000</v>
      </c>
      <c r="I2210">
        <v>-210000</v>
      </c>
      <c r="J2210">
        <v>3931000</v>
      </c>
      <c r="M2210" t="s">
        <v>700</v>
      </c>
      <c r="N2210" s="1">
        <v>45414</v>
      </c>
    </row>
    <row r="2211" spans="1:14" x14ac:dyDescent="0.2">
      <c r="A2211" s="1">
        <v>45414</v>
      </c>
      <c r="B2211">
        <v>2024</v>
      </c>
      <c r="C2211" t="s">
        <v>405</v>
      </c>
      <c r="D2211" t="s">
        <v>564</v>
      </c>
      <c r="E2211" t="s">
        <v>596</v>
      </c>
      <c r="F2211" t="s">
        <v>658</v>
      </c>
      <c r="G2211" t="s">
        <v>679</v>
      </c>
      <c r="H2211">
        <v>158000</v>
      </c>
      <c r="I2211">
        <v>-158000</v>
      </c>
      <c r="J2211">
        <v>4089000</v>
      </c>
      <c r="M2211" t="s">
        <v>700</v>
      </c>
      <c r="N2211" s="1">
        <v>45414</v>
      </c>
    </row>
    <row r="2212" spans="1:14" x14ac:dyDescent="0.2">
      <c r="A2212" s="1">
        <v>45414</v>
      </c>
      <c r="B2212">
        <v>2024</v>
      </c>
      <c r="C2212" t="s">
        <v>403</v>
      </c>
      <c r="D2212" t="s">
        <v>564</v>
      </c>
      <c r="E2212" t="s">
        <v>596</v>
      </c>
      <c r="F2212" t="s">
        <v>662</v>
      </c>
      <c r="G2212" t="s">
        <v>679</v>
      </c>
      <c r="H2212">
        <v>52000</v>
      </c>
      <c r="I2212">
        <v>-52000</v>
      </c>
      <c r="J2212">
        <v>4089000</v>
      </c>
      <c r="M2212" t="s">
        <v>700</v>
      </c>
      <c r="N2212" s="1">
        <v>45414</v>
      </c>
    </row>
    <row r="2213" spans="1:14" x14ac:dyDescent="0.2">
      <c r="A2213" s="1">
        <v>45414</v>
      </c>
      <c r="B2213">
        <v>2024</v>
      </c>
      <c r="C2213" t="s">
        <v>404</v>
      </c>
      <c r="D2213" t="s">
        <v>569</v>
      </c>
      <c r="E2213" t="s">
        <v>596</v>
      </c>
      <c r="F2213" t="s">
        <v>658</v>
      </c>
      <c r="G2213" t="s">
        <v>679</v>
      </c>
      <c r="H2213">
        <v>210000</v>
      </c>
      <c r="I2213">
        <v>-210000</v>
      </c>
      <c r="J2213">
        <v>4299000</v>
      </c>
      <c r="M2213" t="s">
        <v>700</v>
      </c>
      <c r="N2213" s="1">
        <v>45414</v>
      </c>
    </row>
    <row r="2214" spans="1:14" x14ac:dyDescent="0.2">
      <c r="A2214" s="1">
        <v>45414</v>
      </c>
      <c r="B2214">
        <v>2024</v>
      </c>
      <c r="C2214" t="s">
        <v>404</v>
      </c>
      <c r="D2214" t="s">
        <v>566</v>
      </c>
      <c r="E2214" t="s">
        <v>623</v>
      </c>
      <c r="F2214" t="s">
        <v>658</v>
      </c>
      <c r="G2214" t="s">
        <v>679</v>
      </c>
      <c r="H2214">
        <v>210000</v>
      </c>
      <c r="I2214">
        <v>-210000</v>
      </c>
      <c r="J2214">
        <v>4509000</v>
      </c>
      <c r="M2214" t="s">
        <v>700</v>
      </c>
      <c r="N2214" s="1">
        <v>45414</v>
      </c>
    </row>
    <row r="2215" spans="1:14" x14ac:dyDescent="0.2">
      <c r="A2215" s="1">
        <v>45414</v>
      </c>
      <c r="B2215">
        <v>2024</v>
      </c>
      <c r="C2215" t="s">
        <v>404</v>
      </c>
      <c r="D2215" t="s">
        <v>567</v>
      </c>
      <c r="E2215" t="s">
        <v>620</v>
      </c>
      <c r="F2215" t="s">
        <v>658</v>
      </c>
      <c r="G2215" t="s">
        <v>679</v>
      </c>
      <c r="H2215">
        <v>210000</v>
      </c>
      <c r="I2215">
        <v>-210000</v>
      </c>
      <c r="J2215">
        <v>4719000</v>
      </c>
      <c r="M2215" t="s">
        <v>700</v>
      </c>
      <c r="N2215" s="1">
        <v>45414</v>
      </c>
    </row>
    <row r="2216" spans="1:14" x14ac:dyDescent="0.2">
      <c r="A2216" s="1">
        <v>45414</v>
      </c>
      <c r="B2216">
        <v>2024</v>
      </c>
      <c r="C2216" t="s">
        <v>404</v>
      </c>
      <c r="D2216" t="s">
        <v>568</v>
      </c>
      <c r="E2216" t="s">
        <v>624</v>
      </c>
      <c r="F2216" t="s">
        <v>658</v>
      </c>
      <c r="G2216" t="s">
        <v>679</v>
      </c>
      <c r="H2216">
        <v>210000</v>
      </c>
      <c r="I2216">
        <v>-210000</v>
      </c>
      <c r="J2216">
        <v>4929000</v>
      </c>
      <c r="M2216" t="s">
        <v>700</v>
      </c>
      <c r="N2216" s="1">
        <v>45414</v>
      </c>
    </row>
    <row r="2217" spans="1:14" x14ac:dyDescent="0.2">
      <c r="A2217" s="1">
        <v>45414</v>
      </c>
      <c r="B2217">
        <v>2024</v>
      </c>
      <c r="C2217" t="s">
        <v>405</v>
      </c>
      <c r="D2217" t="s">
        <v>595</v>
      </c>
      <c r="E2217" t="s">
        <v>643</v>
      </c>
      <c r="F2217" t="s">
        <v>658</v>
      </c>
      <c r="G2217" t="s">
        <v>679</v>
      </c>
      <c r="H2217">
        <v>180000</v>
      </c>
      <c r="I2217">
        <v>-180000</v>
      </c>
      <c r="J2217">
        <v>5109000</v>
      </c>
      <c r="M2217" t="s">
        <v>700</v>
      </c>
      <c r="N2217" s="1">
        <v>45414</v>
      </c>
    </row>
    <row r="2218" spans="1:14" x14ac:dyDescent="0.2">
      <c r="A2218" s="1">
        <v>45414</v>
      </c>
      <c r="B2218">
        <v>2024</v>
      </c>
      <c r="C2218" t="s">
        <v>482</v>
      </c>
      <c r="D2218" t="s">
        <v>597</v>
      </c>
      <c r="E2218" t="s">
        <v>644</v>
      </c>
      <c r="F2218" t="s">
        <v>658</v>
      </c>
      <c r="G2218" t="s">
        <v>680</v>
      </c>
      <c r="H2218">
        <v>98000</v>
      </c>
      <c r="I2218">
        <v>-98000</v>
      </c>
      <c r="J2218">
        <v>5207000</v>
      </c>
      <c r="M2218" t="s">
        <v>700</v>
      </c>
      <c r="N2218" s="1">
        <v>45414</v>
      </c>
    </row>
    <row r="2219" spans="1:14" x14ac:dyDescent="0.2">
      <c r="A2219" s="1">
        <v>45414</v>
      </c>
      <c r="B2219">
        <v>2024</v>
      </c>
      <c r="C2219" t="s">
        <v>404</v>
      </c>
      <c r="D2219" t="s">
        <v>597</v>
      </c>
      <c r="E2219" t="s">
        <v>644</v>
      </c>
      <c r="F2219" t="s">
        <v>658</v>
      </c>
      <c r="G2219" t="s">
        <v>679</v>
      </c>
      <c r="H2219">
        <v>210000</v>
      </c>
      <c r="I2219">
        <v>-210000</v>
      </c>
      <c r="J2219">
        <v>5417000</v>
      </c>
      <c r="M2219" t="s">
        <v>700</v>
      </c>
      <c r="N2219" s="1">
        <v>45414</v>
      </c>
    </row>
    <row r="2220" spans="1:14" x14ac:dyDescent="0.2">
      <c r="A2220" s="1">
        <v>45414</v>
      </c>
      <c r="B2220">
        <v>2024</v>
      </c>
      <c r="C2220" t="s">
        <v>472</v>
      </c>
      <c r="D2220" t="s">
        <v>597</v>
      </c>
      <c r="E2220" t="s">
        <v>644</v>
      </c>
      <c r="F2220" t="s">
        <v>658</v>
      </c>
      <c r="G2220" t="s">
        <v>379</v>
      </c>
      <c r="H2220">
        <v>13500</v>
      </c>
      <c r="I2220">
        <v>-13500</v>
      </c>
      <c r="J2220">
        <v>5430500</v>
      </c>
      <c r="M2220" t="s">
        <v>700</v>
      </c>
      <c r="N2220" s="1">
        <v>45414</v>
      </c>
    </row>
    <row r="2221" spans="1:14" x14ac:dyDescent="0.2">
      <c r="A2221" s="1">
        <v>45414</v>
      </c>
      <c r="B2221">
        <v>2024</v>
      </c>
      <c r="C2221" t="s">
        <v>483</v>
      </c>
      <c r="E2221" t="s">
        <v>611</v>
      </c>
      <c r="F2221" t="s">
        <v>658</v>
      </c>
      <c r="G2221" t="s">
        <v>239</v>
      </c>
      <c r="H2221">
        <v>-200000</v>
      </c>
      <c r="I2221">
        <v>200000</v>
      </c>
      <c r="J2221">
        <v>5230500</v>
      </c>
      <c r="M2221" t="s">
        <v>700</v>
      </c>
      <c r="N2221" s="1">
        <v>45414</v>
      </c>
    </row>
    <row r="2222" spans="1:14" x14ac:dyDescent="0.2">
      <c r="A2222" s="1">
        <v>45414</v>
      </c>
      <c r="B2222">
        <v>2024</v>
      </c>
      <c r="C2222" t="s">
        <v>482</v>
      </c>
      <c r="D2222" t="s">
        <v>598</v>
      </c>
      <c r="E2222" t="s">
        <v>645</v>
      </c>
      <c r="F2222" t="s">
        <v>658</v>
      </c>
      <c r="G2222" t="s">
        <v>680</v>
      </c>
      <c r="H2222">
        <v>98000</v>
      </c>
      <c r="I2222">
        <v>-98000</v>
      </c>
      <c r="J2222">
        <v>5328500</v>
      </c>
      <c r="M2222" t="s">
        <v>700</v>
      </c>
      <c r="N2222" s="1">
        <v>45414</v>
      </c>
    </row>
    <row r="2223" spans="1:14" x14ac:dyDescent="0.2">
      <c r="A2223" s="1">
        <v>45414</v>
      </c>
      <c r="B2223">
        <v>2024</v>
      </c>
      <c r="C2223" t="s">
        <v>405</v>
      </c>
      <c r="D2223" t="s">
        <v>598</v>
      </c>
      <c r="E2223" t="s">
        <v>645</v>
      </c>
      <c r="F2223" t="s">
        <v>658</v>
      </c>
      <c r="G2223" t="s">
        <v>679</v>
      </c>
      <c r="H2223">
        <v>180000</v>
      </c>
      <c r="I2223">
        <v>-180000</v>
      </c>
      <c r="J2223">
        <v>5508500</v>
      </c>
      <c r="M2223" t="s">
        <v>700</v>
      </c>
      <c r="N2223" s="1">
        <v>45414</v>
      </c>
    </row>
    <row r="2224" spans="1:14" x14ac:dyDescent="0.2">
      <c r="A2224" s="1">
        <v>45414</v>
      </c>
      <c r="B2224">
        <v>2024</v>
      </c>
      <c r="C2224" t="s">
        <v>472</v>
      </c>
      <c r="D2224" t="s">
        <v>598</v>
      </c>
      <c r="E2224" t="s">
        <v>645</v>
      </c>
      <c r="F2224" t="s">
        <v>658</v>
      </c>
      <c r="G2224" t="s">
        <v>379</v>
      </c>
      <c r="H2224">
        <v>13500</v>
      </c>
      <c r="I2224">
        <v>-13500</v>
      </c>
      <c r="J2224">
        <v>5522000</v>
      </c>
      <c r="M2224" t="s">
        <v>700</v>
      </c>
      <c r="N2224" s="1">
        <v>45414</v>
      </c>
    </row>
    <row r="2225" spans="1:14" x14ac:dyDescent="0.2">
      <c r="A2225" s="1">
        <v>45414</v>
      </c>
      <c r="B2225">
        <v>2024</v>
      </c>
      <c r="C2225" t="s">
        <v>482</v>
      </c>
      <c r="D2225" t="s">
        <v>599</v>
      </c>
      <c r="E2225" t="s">
        <v>646</v>
      </c>
      <c r="F2225" t="s">
        <v>658</v>
      </c>
      <c r="G2225" t="s">
        <v>680</v>
      </c>
      <c r="H2225">
        <v>98000</v>
      </c>
      <c r="I2225">
        <v>-98000</v>
      </c>
      <c r="J2225">
        <v>5620000</v>
      </c>
      <c r="M2225" t="s">
        <v>700</v>
      </c>
      <c r="N2225" s="1">
        <v>45414</v>
      </c>
    </row>
    <row r="2226" spans="1:14" x14ac:dyDescent="0.2">
      <c r="A2226" s="1">
        <v>45414</v>
      </c>
      <c r="B2226">
        <v>2024</v>
      </c>
      <c r="C2226" t="s">
        <v>405</v>
      </c>
      <c r="D2226" t="s">
        <v>599</v>
      </c>
      <c r="E2226" t="s">
        <v>646</v>
      </c>
      <c r="F2226" t="s">
        <v>658</v>
      </c>
      <c r="G2226" t="s">
        <v>679</v>
      </c>
      <c r="H2226">
        <v>180000</v>
      </c>
      <c r="I2226">
        <v>-180000</v>
      </c>
      <c r="J2226">
        <v>5800000</v>
      </c>
      <c r="M2226" t="s">
        <v>700</v>
      </c>
      <c r="N2226" s="1">
        <v>45414</v>
      </c>
    </row>
    <row r="2227" spans="1:14" x14ac:dyDescent="0.2">
      <c r="A2227" s="1">
        <v>45414</v>
      </c>
      <c r="B2227">
        <v>2024</v>
      </c>
      <c r="C2227" t="s">
        <v>472</v>
      </c>
      <c r="D2227" t="s">
        <v>599</v>
      </c>
      <c r="E2227" t="s">
        <v>646</v>
      </c>
      <c r="F2227" t="s">
        <v>658</v>
      </c>
      <c r="G2227" t="s">
        <v>379</v>
      </c>
      <c r="H2227">
        <v>13500</v>
      </c>
      <c r="I2227">
        <v>-13500</v>
      </c>
      <c r="J2227">
        <v>5813500</v>
      </c>
      <c r="M2227" t="s">
        <v>700</v>
      </c>
      <c r="N2227" s="1">
        <v>45414</v>
      </c>
    </row>
    <row r="2228" spans="1:14" x14ac:dyDescent="0.2">
      <c r="A2228" s="1">
        <v>45414</v>
      </c>
      <c r="B2228">
        <v>2024</v>
      </c>
      <c r="C2228" t="s">
        <v>482</v>
      </c>
      <c r="D2228" t="s">
        <v>600</v>
      </c>
      <c r="E2228" t="s">
        <v>647</v>
      </c>
      <c r="F2228" t="s">
        <v>658</v>
      </c>
      <c r="G2228" t="s">
        <v>680</v>
      </c>
      <c r="H2228">
        <v>98000</v>
      </c>
      <c r="I2228">
        <v>-98000</v>
      </c>
      <c r="J2228">
        <v>5911500</v>
      </c>
      <c r="M2228" t="s">
        <v>700</v>
      </c>
      <c r="N2228" s="1">
        <v>45414</v>
      </c>
    </row>
    <row r="2229" spans="1:14" x14ac:dyDescent="0.2">
      <c r="A2229" s="1">
        <v>45414</v>
      </c>
      <c r="B2229">
        <v>2024</v>
      </c>
      <c r="C2229" t="s">
        <v>405</v>
      </c>
      <c r="D2229" t="s">
        <v>600</v>
      </c>
      <c r="E2229" t="s">
        <v>647</v>
      </c>
      <c r="F2229" t="s">
        <v>658</v>
      </c>
      <c r="G2229" t="s">
        <v>679</v>
      </c>
      <c r="H2229">
        <v>180000</v>
      </c>
      <c r="I2229">
        <v>-180000</v>
      </c>
      <c r="J2229">
        <v>6091500</v>
      </c>
      <c r="M2229" t="s">
        <v>700</v>
      </c>
      <c r="N2229" s="1">
        <v>45414</v>
      </c>
    </row>
    <row r="2230" spans="1:14" x14ac:dyDescent="0.2">
      <c r="A2230" s="1">
        <v>45414</v>
      </c>
      <c r="B2230">
        <v>2024</v>
      </c>
      <c r="C2230" t="s">
        <v>472</v>
      </c>
      <c r="D2230" t="s">
        <v>600</v>
      </c>
      <c r="E2230" t="s">
        <v>647</v>
      </c>
      <c r="F2230" t="s">
        <v>658</v>
      </c>
      <c r="G2230" t="s">
        <v>379</v>
      </c>
      <c r="H2230">
        <v>13500</v>
      </c>
      <c r="I2230">
        <v>-13500</v>
      </c>
      <c r="J2230">
        <v>6105000</v>
      </c>
      <c r="M2230" t="s">
        <v>700</v>
      </c>
      <c r="N2230" s="1">
        <v>45414</v>
      </c>
    </row>
    <row r="2231" spans="1:14" x14ac:dyDescent="0.2">
      <c r="A2231" s="1">
        <v>45414</v>
      </c>
      <c r="B2231">
        <v>2024</v>
      </c>
      <c r="C2231" t="s">
        <v>482</v>
      </c>
      <c r="D2231" t="s">
        <v>601</v>
      </c>
      <c r="E2231" t="s">
        <v>648</v>
      </c>
      <c r="F2231" t="s">
        <v>658</v>
      </c>
      <c r="G2231" t="s">
        <v>680</v>
      </c>
      <c r="H2231">
        <v>98000</v>
      </c>
      <c r="I2231">
        <v>-98000</v>
      </c>
      <c r="J2231">
        <v>6203000</v>
      </c>
      <c r="M2231" t="s">
        <v>700</v>
      </c>
      <c r="N2231" s="1">
        <v>45414</v>
      </c>
    </row>
    <row r="2232" spans="1:14" x14ac:dyDescent="0.2">
      <c r="A2232" s="1">
        <v>45414</v>
      </c>
      <c r="B2232">
        <v>2024</v>
      </c>
      <c r="C2232" t="s">
        <v>405</v>
      </c>
      <c r="D2232" t="s">
        <v>601</v>
      </c>
      <c r="E2232" t="s">
        <v>648</v>
      </c>
      <c r="F2232" t="s">
        <v>658</v>
      </c>
      <c r="G2232" t="s">
        <v>679</v>
      </c>
      <c r="H2232">
        <v>180000</v>
      </c>
      <c r="I2232">
        <v>-180000</v>
      </c>
      <c r="J2232">
        <v>6383000</v>
      </c>
      <c r="M2232" t="s">
        <v>700</v>
      </c>
      <c r="N2232" s="1">
        <v>45414</v>
      </c>
    </row>
    <row r="2233" spans="1:14" x14ac:dyDescent="0.2">
      <c r="A2233" s="1">
        <v>45414</v>
      </c>
      <c r="B2233">
        <v>2024</v>
      </c>
      <c r="C2233" t="s">
        <v>472</v>
      </c>
      <c r="D2233" t="s">
        <v>601</v>
      </c>
      <c r="E2233" t="s">
        <v>648</v>
      </c>
      <c r="F2233" t="s">
        <v>658</v>
      </c>
      <c r="G2233" t="s">
        <v>379</v>
      </c>
      <c r="H2233">
        <v>13500</v>
      </c>
      <c r="I2233">
        <v>-13500</v>
      </c>
      <c r="J2233">
        <v>6396500</v>
      </c>
      <c r="M2233" t="s">
        <v>700</v>
      </c>
      <c r="N2233" s="1">
        <v>45414</v>
      </c>
    </row>
    <row r="2234" spans="1:14" x14ac:dyDescent="0.2">
      <c r="A2234" s="1">
        <v>45414</v>
      </c>
      <c r="B2234">
        <v>2024</v>
      </c>
      <c r="C2234" t="s">
        <v>482</v>
      </c>
      <c r="D2234" t="s">
        <v>602</v>
      </c>
      <c r="E2234" t="s">
        <v>649</v>
      </c>
      <c r="F2234" t="s">
        <v>658</v>
      </c>
      <c r="G2234" t="s">
        <v>680</v>
      </c>
      <c r="H2234">
        <v>98000</v>
      </c>
      <c r="I2234">
        <v>-98000</v>
      </c>
      <c r="J2234">
        <v>6494500</v>
      </c>
      <c r="M2234" t="s">
        <v>700</v>
      </c>
      <c r="N2234" s="1">
        <v>45414</v>
      </c>
    </row>
    <row r="2235" spans="1:14" x14ac:dyDescent="0.2">
      <c r="A2235" s="1">
        <v>45414</v>
      </c>
      <c r="B2235">
        <v>2024</v>
      </c>
      <c r="C2235" t="s">
        <v>405</v>
      </c>
      <c r="D2235" t="s">
        <v>602</v>
      </c>
      <c r="E2235" t="s">
        <v>649</v>
      </c>
      <c r="F2235" t="s">
        <v>658</v>
      </c>
      <c r="G2235" t="s">
        <v>679</v>
      </c>
      <c r="H2235">
        <v>180000</v>
      </c>
      <c r="I2235">
        <v>-180000</v>
      </c>
      <c r="J2235">
        <v>6674500</v>
      </c>
      <c r="M2235" t="s">
        <v>700</v>
      </c>
      <c r="N2235" s="1">
        <v>45414</v>
      </c>
    </row>
    <row r="2236" spans="1:14" x14ac:dyDescent="0.2">
      <c r="A2236" s="1">
        <v>45414</v>
      </c>
      <c r="B2236">
        <v>2024</v>
      </c>
      <c r="C2236" t="s">
        <v>472</v>
      </c>
      <c r="D2236" t="s">
        <v>602</v>
      </c>
      <c r="E2236" t="s">
        <v>649</v>
      </c>
      <c r="F2236" t="s">
        <v>658</v>
      </c>
      <c r="G2236" t="s">
        <v>379</v>
      </c>
      <c r="H2236">
        <v>13500</v>
      </c>
      <c r="I2236">
        <v>-13500</v>
      </c>
      <c r="J2236">
        <v>6688000</v>
      </c>
      <c r="M2236" t="s">
        <v>700</v>
      </c>
      <c r="N2236" s="1">
        <v>45414</v>
      </c>
    </row>
    <row r="2237" spans="1:14" x14ac:dyDescent="0.2">
      <c r="A2237" s="1">
        <v>45414</v>
      </c>
      <c r="B2237">
        <v>2024</v>
      </c>
      <c r="C2237" t="s">
        <v>484</v>
      </c>
      <c r="E2237" t="s">
        <v>611</v>
      </c>
      <c r="F2237" t="s">
        <v>658</v>
      </c>
      <c r="G2237" t="s">
        <v>660</v>
      </c>
      <c r="H2237">
        <v>-150000</v>
      </c>
      <c r="I2237">
        <v>150000</v>
      </c>
      <c r="J2237">
        <v>6538000</v>
      </c>
      <c r="M2237" t="s">
        <v>700</v>
      </c>
      <c r="N2237" s="1">
        <v>45414</v>
      </c>
    </row>
    <row r="2238" spans="1:14" x14ac:dyDescent="0.2">
      <c r="A2238" s="1">
        <v>45414</v>
      </c>
      <c r="B2238">
        <v>2024</v>
      </c>
      <c r="C2238" t="s">
        <v>482</v>
      </c>
      <c r="D2238" t="s">
        <v>603</v>
      </c>
      <c r="E2238" t="s">
        <v>650</v>
      </c>
      <c r="F2238" t="s">
        <v>658</v>
      </c>
      <c r="G2238" t="s">
        <v>680</v>
      </c>
      <c r="H2238">
        <v>98000</v>
      </c>
      <c r="I2238">
        <v>-98000</v>
      </c>
      <c r="J2238">
        <v>6636000</v>
      </c>
      <c r="M2238" t="s">
        <v>700</v>
      </c>
      <c r="N2238" s="1">
        <v>45414</v>
      </c>
    </row>
    <row r="2239" spans="1:14" x14ac:dyDescent="0.2">
      <c r="A2239" s="1">
        <v>45414</v>
      </c>
      <c r="B2239">
        <v>2024</v>
      </c>
      <c r="C2239" t="s">
        <v>405</v>
      </c>
      <c r="D2239" t="s">
        <v>603</v>
      </c>
      <c r="E2239" t="s">
        <v>650</v>
      </c>
      <c r="F2239" t="s">
        <v>658</v>
      </c>
      <c r="G2239" t="s">
        <v>679</v>
      </c>
      <c r="H2239">
        <v>180000</v>
      </c>
      <c r="I2239">
        <v>-180000</v>
      </c>
      <c r="J2239">
        <v>6816000</v>
      </c>
      <c r="M2239" t="s">
        <v>700</v>
      </c>
      <c r="N2239" s="1">
        <v>45414</v>
      </c>
    </row>
    <row r="2240" spans="1:14" x14ac:dyDescent="0.2">
      <c r="A2240" s="1">
        <v>45414</v>
      </c>
      <c r="B2240">
        <v>2024</v>
      </c>
      <c r="C2240" t="s">
        <v>472</v>
      </c>
      <c r="D2240" t="s">
        <v>603</v>
      </c>
      <c r="E2240" t="s">
        <v>650</v>
      </c>
      <c r="F2240" t="s">
        <v>658</v>
      </c>
      <c r="G2240" t="s">
        <v>379</v>
      </c>
      <c r="H2240">
        <v>13500</v>
      </c>
      <c r="I2240">
        <v>-13500</v>
      </c>
      <c r="J2240">
        <v>6829500</v>
      </c>
      <c r="M2240" t="s">
        <v>700</v>
      </c>
      <c r="N2240" s="1">
        <v>45414</v>
      </c>
    </row>
    <row r="2241" spans="1:14" x14ac:dyDescent="0.2">
      <c r="A2241" s="1">
        <v>45414</v>
      </c>
      <c r="B2241">
        <v>2024</v>
      </c>
      <c r="C2241" t="s">
        <v>482</v>
      </c>
      <c r="D2241" t="s">
        <v>604</v>
      </c>
      <c r="E2241" t="s">
        <v>651</v>
      </c>
      <c r="F2241" t="s">
        <v>658</v>
      </c>
      <c r="G2241" t="s">
        <v>680</v>
      </c>
      <c r="H2241">
        <v>98000</v>
      </c>
      <c r="I2241">
        <v>-98000</v>
      </c>
      <c r="J2241">
        <v>6927500</v>
      </c>
      <c r="M2241" t="s">
        <v>700</v>
      </c>
      <c r="N2241" s="1">
        <v>45414</v>
      </c>
    </row>
    <row r="2242" spans="1:14" x14ac:dyDescent="0.2">
      <c r="A2242" s="1">
        <v>45414</v>
      </c>
      <c r="B2242">
        <v>2024</v>
      </c>
      <c r="C2242" t="s">
        <v>405</v>
      </c>
      <c r="D2242" t="s">
        <v>604</v>
      </c>
      <c r="E2242" t="s">
        <v>651</v>
      </c>
      <c r="F2242" t="s">
        <v>658</v>
      </c>
      <c r="G2242" t="s">
        <v>679</v>
      </c>
      <c r="H2242">
        <v>180000</v>
      </c>
      <c r="I2242">
        <v>-180000</v>
      </c>
      <c r="J2242">
        <v>7107500</v>
      </c>
      <c r="M2242" t="s">
        <v>700</v>
      </c>
      <c r="N2242" s="1">
        <v>45414</v>
      </c>
    </row>
    <row r="2243" spans="1:14" x14ac:dyDescent="0.2">
      <c r="A2243" s="1">
        <v>45414</v>
      </c>
      <c r="B2243">
        <v>2024</v>
      </c>
      <c r="C2243" t="s">
        <v>472</v>
      </c>
      <c r="D2243" t="s">
        <v>604</v>
      </c>
      <c r="E2243" t="s">
        <v>651</v>
      </c>
      <c r="F2243" t="s">
        <v>658</v>
      </c>
      <c r="G2243" t="s">
        <v>379</v>
      </c>
      <c r="H2243">
        <v>13500</v>
      </c>
      <c r="I2243">
        <v>-13500</v>
      </c>
      <c r="J2243">
        <v>7121000</v>
      </c>
      <c r="M2243" t="s">
        <v>700</v>
      </c>
      <c r="N2243" s="1">
        <v>45414</v>
      </c>
    </row>
    <row r="2244" spans="1:14" x14ac:dyDescent="0.2">
      <c r="A2244" s="1">
        <v>45414</v>
      </c>
      <c r="B2244">
        <v>2024</v>
      </c>
      <c r="C2244" t="s">
        <v>482</v>
      </c>
      <c r="D2244" t="s">
        <v>605</v>
      </c>
      <c r="E2244" t="s">
        <v>652</v>
      </c>
      <c r="F2244" t="s">
        <v>658</v>
      </c>
      <c r="G2244" t="s">
        <v>680</v>
      </c>
      <c r="H2244">
        <v>98000</v>
      </c>
      <c r="I2244">
        <v>-98000</v>
      </c>
      <c r="J2244">
        <v>7219000</v>
      </c>
      <c r="M2244" t="s">
        <v>700</v>
      </c>
      <c r="N2244" s="1">
        <v>45414</v>
      </c>
    </row>
    <row r="2245" spans="1:14" x14ac:dyDescent="0.2">
      <c r="A2245" s="1">
        <v>45414</v>
      </c>
      <c r="B2245">
        <v>2024</v>
      </c>
      <c r="C2245" t="s">
        <v>405</v>
      </c>
      <c r="D2245" t="s">
        <v>605</v>
      </c>
      <c r="E2245" t="s">
        <v>652</v>
      </c>
      <c r="F2245" t="s">
        <v>658</v>
      </c>
      <c r="G2245" t="s">
        <v>679</v>
      </c>
      <c r="H2245">
        <v>180000</v>
      </c>
      <c r="I2245">
        <v>-180000</v>
      </c>
      <c r="J2245">
        <v>7399000</v>
      </c>
      <c r="M2245" t="s">
        <v>700</v>
      </c>
      <c r="N2245" s="1">
        <v>45414</v>
      </c>
    </row>
    <row r="2246" spans="1:14" x14ac:dyDescent="0.2">
      <c r="A2246" s="1">
        <v>45414</v>
      </c>
      <c r="B2246">
        <v>2024</v>
      </c>
      <c r="C2246" t="s">
        <v>472</v>
      </c>
      <c r="D2246" t="s">
        <v>605</v>
      </c>
      <c r="E2246" t="s">
        <v>652</v>
      </c>
      <c r="F2246" t="s">
        <v>658</v>
      </c>
      <c r="G2246" t="s">
        <v>379</v>
      </c>
      <c r="H2246">
        <v>13500</v>
      </c>
      <c r="I2246">
        <v>-13500</v>
      </c>
      <c r="J2246">
        <v>7412500</v>
      </c>
      <c r="M2246" t="s">
        <v>700</v>
      </c>
      <c r="N2246" s="1">
        <v>45414</v>
      </c>
    </row>
    <row r="2247" spans="1:14" x14ac:dyDescent="0.2">
      <c r="A2247" s="1">
        <v>45414</v>
      </c>
      <c r="B2247">
        <v>2024</v>
      </c>
      <c r="C2247" t="s">
        <v>482</v>
      </c>
      <c r="D2247" t="s">
        <v>606</v>
      </c>
      <c r="E2247" t="s">
        <v>653</v>
      </c>
      <c r="F2247" t="s">
        <v>658</v>
      </c>
      <c r="G2247" t="s">
        <v>680</v>
      </c>
      <c r="H2247">
        <v>98000</v>
      </c>
      <c r="I2247">
        <v>-98000</v>
      </c>
      <c r="J2247">
        <v>7510500</v>
      </c>
      <c r="M2247" t="s">
        <v>700</v>
      </c>
      <c r="N2247" s="1">
        <v>45414</v>
      </c>
    </row>
    <row r="2248" spans="1:14" x14ac:dyDescent="0.2">
      <c r="A2248" s="1">
        <v>45414</v>
      </c>
      <c r="B2248">
        <v>2024</v>
      </c>
      <c r="C2248" t="s">
        <v>405</v>
      </c>
      <c r="D2248" t="s">
        <v>606</v>
      </c>
      <c r="E2248" t="s">
        <v>653</v>
      </c>
      <c r="F2248" t="s">
        <v>658</v>
      </c>
      <c r="G2248" t="s">
        <v>679</v>
      </c>
      <c r="H2248">
        <v>180000</v>
      </c>
      <c r="I2248">
        <v>-180000</v>
      </c>
      <c r="J2248">
        <v>7690500</v>
      </c>
      <c r="M2248" t="s">
        <v>700</v>
      </c>
      <c r="N2248" s="1">
        <v>45414</v>
      </c>
    </row>
    <row r="2249" spans="1:14" x14ac:dyDescent="0.2">
      <c r="A2249" s="1">
        <v>45414</v>
      </c>
      <c r="B2249">
        <v>2024</v>
      </c>
      <c r="C2249" t="s">
        <v>472</v>
      </c>
      <c r="D2249" t="s">
        <v>606</v>
      </c>
      <c r="E2249" t="s">
        <v>653</v>
      </c>
      <c r="F2249" t="s">
        <v>658</v>
      </c>
      <c r="G2249" t="s">
        <v>379</v>
      </c>
      <c r="H2249">
        <v>13500</v>
      </c>
      <c r="I2249">
        <v>-13500</v>
      </c>
      <c r="J2249">
        <v>7704000</v>
      </c>
      <c r="M2249" t="s">
        <v>700</v>
      </c>
      <c r="N2249" s="1">
        <v>45414</v>
      </c>
    </row>
    <row r="2250" spans="1:14" x14ac:dyDescent="0.2">
      <c r="A2250" s="1">
        <v>45414</v>
      </c>
      <c r="B2250">
        <v>2024</v>
      </c>
      <c r="C2250" t="s">
        <v>482</v>
      </c>
      <c r="D2250" t="s">
        <v>607</v>
      </c>
      <c r="E2250" t="s">
        <v>654</v>
      </c>
      <c r="F2250" t="s">
        <v>658</v>
      </c>
      <c r="G2250" t="s">
        <v>680</v>
      </c>
      <c r="H2250">
        <v>98000</v>
      </c>
      <c r="I2250">
        <v>-98000</v>
      </c>
      <c r="J2250">
        <v>7802000</v>
      </c>
      <c r="M2250" t="s">
        <v>700</v>
      </c>
      <c r="N2250" s="1">
        <v>45414</v>
      </c>
    </row>
    <row r="2251" spans="1:14" x14ac:dyDescent="0.2">
      <c r="A2251" s="1">
        <v>45414</v>
      </c>
      <c r="B2251">
        <v>2024</v>
      </c>
      <c r="C2251" t="s">
        <v>405</v>
      </c>
      <c r="D2251" t="s">
        <v>607</v>
      </c>
      <c r="E2251" t="s">
        <v>654</v>
      </c>
      <c r="F2251" t="s">
        <v>658</v>
      </c>
      <c r="G2251" t="s">
        <v>679</v>
      </c>
      <c r="H2251">
        <v>180000</v>
      </c>
      <c r="I2251">
        <v>-180000</v>
      </c>
      <c r="J2251">
        <v>7982000</v>
      </c>
      <c r="M2251" t="s">
        <v>700</v>
      </c>
      <c r="N2251" s="1">
        <v>45414</v>
      </c>
    </row>
    <row r="2252" spans="1:14" x14ac:dyDescent="0.2">
      <c r="A2252" s="1">
        <v>45414</v>
      </c>
      <c r="B2252">
        <v>2024</v>
      </c>
      <c r="C2252" t="s">
        <v>472</v>
      </c>
      <c r="D2252" t="s">
        <v>607</v>
      </c>
      <c r="E2252" t="s">
        <v>654</v>
      </c>
      <c r="F2252" t="s">
        <v>658</v>
      </c>
      <c r="G2252" t="s">
        <v>379</v>
      </c>
      <c r="H2252">
        <v>13500</v>
      </c>
      <c r="I2252">
        <v>-13500</v>
      </c>
      <c r="J2252">
        <v>7995500</v>
      </c>
      <c r="M2252" t="s">
        <v>700</v>
      </c>
      <c r="N2252" s="1">
        <v>45414</v>
      </c>
    </row>
    <row r="2253" spans="1:14" x14ac:dyDescent="0.2">
      <c r="A2253" s="1">
        <v>45414</v>
      </c>
      <c r="B2253">
        <v>2024</v>
      </c>
      <c r="C2253" t="s">
        <v>133</v>
      </c>
      <c r="E2253" t="s">
        <v>611</v>
      </c>
      <c r="F2253" t="s">
        <v>658</v>
      </c>
      <c r="G2253" t="s">
        <v>665</v>
      </c>
      <c r="H2253">
        <v>-1450000</v>
      </c>
      <c r="I2253">
        <v>1450000</v>
      </c>
      <c r="J2253">
        <v>6545500</v>
      </c>
      <c r="M2253" t="s">
        <v>700</v>
      </c>
      <c r="N2253" s="1">
        <v>45414</v>
      </c>
    </row>
    <row r="2254" spans="1:14" x14ac:dyDescent="0.2">
      <c r="A2254" s="1">
        <v>45414</v>
      </c>
      <c r="B2254">
        <v>2024</v>
      </c>
      <c r="C2254" t="s">
        <v>485</v>
      </c>
      <c r="D2254" t="s">
        <v>566</v>
      </c>
      <c r="E2254" t="s">
        <v>623</v>
      </c>
      <c r="F2254" t="s">
        <v>658</v>
      </c>
      <c r="G2254" t="s">
        <v>379</v>
      </c>
      <c r="H2254">
        <v>144000</v>
      </c>
      <c r="I2254">
        <v>-144000</v>
      </c>
      <c r="J2254">
        <v>6689500</v>
      </c>
      <c r="M2254" t="s">
        <v>700</v>
      </c>
      <c r="N2254" s="1">
        <v>45414</v>
      </c>
    </row>
    <row r="2255" spans="1:14" x14ac:dyDescent="0.2">
      <c r="A2255" s="1">
        <v>45414</v>
      </c>
      <c r="B2255">
        <v>2024</v>
      </c>
      <c r="C2255" t="s">
        <v>485</v>
      </c>
      <c r="D2255" t="s">
        <v>573</v>
      </c>
      <c r="E2255" t="s">
        <v>628</v>
      </c>
      <c r="F2255" t="s">
        <v>658</v>
      </c>
      <c r="G2255" t="s">
        <v>379</v>
      </c>
      <c r="H2255">
        <v>144000</v>
      </c>
      <c r="I2255">
        <v>-144000</v>
      </c>
      <c r="J2255">
        <v>6833500</v>
      </c>
      <c r="M2255" t="s">
        <v>700</v>
      </c>
      <c r="N2255" s="1">
        <v>45414</v>
      </c>
    </row>
    <row r="2256" spans="1:14" x14ac:dyDescent="0.2">
      <c r="A2256" s="1">
        <v>45414</v>
      </c>
      <c r="B2256">
        <v>2024</v>
      </c>
      <c r="C2256" t="s">
        <v>485</v>
      </c>
      <c r="D2256" t="s">
        <v>568</v>
      </c>
      <c r="E2256" t="s">
        <v>624</v>
      </c>
      <c r="F2256" t="s">
        <v>658</v>
      </c>
      <c r="G2256" t="s">
        <v>379</v>
      </c>
      <c r="H2256">
        <v>148000</v>
      </c>
      <c r="I2256">
        <v>-148000</v>
      </c>
      <c r="J2256">
        <v>6981500</v>
      </c>
      <c r="M2256" t="s">
        <v>700</v>
      </c>
      <c r="N2256" s="1">
        <v>45414</v>
      </c>
    </row>
    <row r="2257" spans="1:14" x14ac:dyDescent="0.2">
      <c r="A2257" s="1">
        <v>45414</v>
      </c>
      <c r="B2257">
        <v>2024</v>
      </c>
      <c r="C2257" t="s">
        <v>485</v>
      </c>
      <c r="D2257" t="s">
        <v>559</v>
      </c>
      <c r="E2257" t="s">
        <v>615</v>
      </c>
      <c r="F2257" t="s">
        <v>658</v>
      </c>
      <c r="G2257" t="s">
        <v>379</v>
      </c>
      <c r="H2257">
        <v>148000</v>
      </c>
      <c r="I2257">
        <v>-148000</v>
      </c>
      <c r="J2257">
        <v>7129500</v>
      </c>
      <c r="M2257" t="s">
        <v>700</v>
      </c>
      <c r="N2257" s="1">
        <v>45414</v>
      </c>
    </row>
    <row r="2258" spans="1:14" x14ac:dyDescent="0.2">
      <c r="A2258" s="1">
        <v>45414</v>
      </c>
      <c r="B2258">
        <v>2024</v>
      </c>
      <c r="C2258" t="s">
        <v>485</v>
      </c>
      <c r="D2258" t="s">
        <v>552</v>
      </c>
      <c r="E2258" t="s">
        <v>616</v>
      </c>
      <c r="F2258" t="s">
        <v>658</v>
      </c>
      <c r="G2258" t="s">
        <v>379</v>
      </c>
      <c r="H2258">
        <v>148000</v>
      </c>
      <c r="I2258">
        <v>-148000</v>
      </c>
      <c r="J2258">
        <v>7277500</v>
      </c>
      <c r="M2258" t="s">
        <v>700</v>
      </c>
      <c r="N2258" s="1">
        <v>45414</v>
      </c>
    </row>
    <row r="2259" spans="1:14" x14ac:dyDescent="0.2">
      <c r="A2259" s="1">
        <v>45414</v>
      </c>
      <c r="B2259">
        <v>2024</v>
      </c>
      <c r="C2259" t="s">
        <v>485</v>
      </c>
      <c r="D2259" t="s">
        <v>577</v>
      </c>
      <c r="E2259" t="s">
        <v>631</v>
      </c>
      <c r="F2259" t="s">
        <v>658</v>
      </c>
      <c r="G2259" t="s">
        <v>379</v>
      </c>
      <c r="H2259">
        <v>148000</v>
      </c>
      <c r="I2259">
        <v>-148000</v>
      </c>
      <c r="J2259">
        <v>7425500</v>
      </c>
      <c r="M2259" t="s">
        <v>700</v>
      </c>
      <c r="N2259" s="1">
        <v>45414</v>
      </c>
    </row>
    <row r="2260" spans="1:14" x14ac:dyDescent="0.2">
      <c r="A2260" s="1">
        <v>45414</v>
      </c>
      <c r="B2260">
        <v>2024</v>
      </c>
      <c r="C2260" t="s">
        <v>485</v>
      </c>
      <c r="D2260" t="s">
        <v>576</v>
      </c>
      <c r="E2260" t="s">
        <v>630</v>
      </c>
      <c r="F2260" t="s">
        <v>658</v>
      </c>
      <c r="G2260" t="s">
        <v>379</v>
      </c>
      <c r="H2260">
        <v>148000</v>
      </c>
      <c r="I2260">
        <v>-148000</v>
      </c>
      <c r="J2260">
        <v>7573500</v>
      </c>
      <c r="M2260" t="s">
        <v>700</v>
      </c>
      <c r="N2260" s="1">
        <v>45414</v>
      </c>
    </row>
    <row r="2261" spans="1:14" x14ac:dyDescent="0.2">
      <c r="A2261" s="1">
        <v>45414</v>
      </c>
      <c r="B2261">
        <v>2024</v>
      </c>
      <c r="C2261" t="s">
        <v>485</v>
      </c>
      <c r="D2261" t="s">
        <v>564</v>
      </c>
      <c r="E2261" t="s">
        <v>596</v>
      </c>
      <c r="F2261" t="s">
        <v>658</v>
      </c>
      <c r="G2261" t="s">
        <v>379</v>
      </c>
      <c r="H2261">
        <v>148000</v>
      </c>
      <c r="I2261">
        <v>-148000</v>
      </c>
      <c r="J2261">
        <v>7721500</v>
      </c>
      <c r="M2261" t="s">
        <v>700</v>
      </c>
      <c r="N2261" s="1">
        <v>45414</v>
      </c>
    </row>
    <row r="2262" spans="1:14" x14ac:dyDescent="0.2">
      <c r="A2262" s="1">
        <v>45419</v>
      </c>
      <c r="B2262">
        <v>2024</v>
      </c>
      <c r="C2262" t="s">
        <v>481</v>
      </c>
      <c r="E2262" t="s">
        <v>611</v>
      </c>
      <c r="F2262" t="s">
        <v>658</v>
      </c>
      <c r="G2262" t="s">
        <v>691</v>
      </c>
      <c r="H2262">
        <v>-197000</v>
      </c>
      <c r="I2262">
        <v>197000</v>
      </c>
      <c r="J2262">
        <v>2428000</v>
      </c>
      <c r="M2262" t="s">
        <v>700</v>
      </c>
      <c r="N2262" s="1">
        <v>45419</v>
      </c>
    </row>
    <row r="2263" spans="1:14" x14ac:dyDescent="0.2">
      <c r="A2263" s="1">
        <v>45424</v>
      </c>
      <c r="B2263">
        <v>2024</v>
      </c>
      <c r="C2263" t="s">
        <v>485</v>
      </c>
      <c r="E2263" t="s">
        <v>611</v>
      </c>
      <c r="F2263" t="s">
        <v>658</v>
      </c>
      <c r="G2263" t="s">
        <v>691</v>
      </c>
      <c r="H2263">
        <v>-1176000</v>
      </c>
      <c r="I2263">
        <v>1176000</v>
      </c>
      <c r="J2263">
        <v>6545500</v>
      </c>
      <c r="M2263" t="s">
        <v>700</v>
      </c>
      <c r="N2263" s="1">
        <v>45424</v>
      </c>
    </row>
    <row r="2264" spans="1:14" x14ac:dyDescent="0.2">
      <c r="A2264" s="1">
        <v>45426</v>
      </c>
      <c r="B2264">
        <v>2024</v>
      </c>
      <c r="C2264" t="s">
        <v>486</v>
      </c>
      <c r="D2264" t="s">
        <v>588</v>
      </c>
      <c r="E2264" t="s">
        <v>637</v>
      </c>
      <c r="F2264" t="s">
        <v>661</v>
      </c>
      <c r="G2264" t="s">
        <v>662</v>
      </c>
      <c r="H2264">
        <v>-2017000</v>
      </c>
      <c r="I2264">
        <v>2017000</v>
      </c>
      <c r="J2264">
        <v>6545500</v>
      </c>
      <c r="M2264" t="s">
        <v>700</v>
      </c>
      <c r="N2264" s="1">
        <v>45426</v>
      </c>
    </row>
    <row r="2265" spans="1:14" x14ac:dyDescent="0.2">
      <c r="A2265" s="1">
        <v>45426</v>
      </c>
      <c r="B2265">
        <v>2024</v>
      </c>
      <c r="C2265" t="s">
        <v>487</v>
      </c>
      <c r="E2265" t="s">
        <v>611</v>
      </c>
      <c r="F2265" t="s">
        <v>658</v>
      </c>
      <c r="G2265" t="s">
        <v>691</v>
      </c>
      <c r="H2265">
        <v>-197000</v>
      </c>
      <c r="I2265">
        <v>197000</v>
      </c>
      <c r="J2265">
        <v>6348500</v>
      </c>
      <c r="M2265" t="s">
        <v>700</v>
      </c>
      <c r="N2265" s="1">
        <v>45426</v>
      </c>
    </row>
    <row r="2266" spans="1:14" x14ac:dyDescent="0.2">
      <c r="A2266" s="1">
        <v>45442</v>
      </c>
      <c r="B2266">
        <v>2024</v>
      </c>
      <c r="C2266" t="s">
        <v>488</v>
      </c>
      <c r="D2266" t="s">
        <v>604</v>
      </c>
      <c r="E2266" t="s">
        <v>651</v>
      </c>
      <c r="F2266" t="s">
        <v>658</v>
      </c>
      <c r="G2266" t="s">
        <v>379</v>
      </c>
      <c r="H2266">
        <v>55000</v>
      </c>
      <c r="I2266">
        <v>-55000</v>
      </c>
      <c r="J2266">
        <v>6403500</v>
      </c>
      <c r="M2266" t="s">
        <v>700</v>
      </c>
      <c r="N2266" s="1">
        <v>45442</v>
      </c>
    </row>
    <row r="2267" spans="1:14" x14ac:dyDescent="0.2">
      <c r="A2267" s="1">
        <v>45442</v>
      </c>
      <c r="B2267">
        <v>2024</v>
      </c>
      <c r="C2267" t="s">
        <v>488</v>
      </c>
      <c r="D2267" t="s">
        <v>593</v>
      </c>
      <c r="E2267" t="s">
        <v>641</v>
      </c>
      <c r="F2267" t="s">
        <v>658</v>
      </c>
      <c r="G2267" t="s">
        <v>379</v>
      </c>
      <c r="H2267">
        <v>55000</v>
      </c>
      <c r="I2267">
        <v>-55000</v>
      </c>
      <c r="J2267">
        <v>6458500</v>
      </c>
      <c r="M2267" t="s">
        <v>700</v>
      </c>
      <c r="N2267" s="1">
        <v>45442</v>
      </c>
    </row>
    <row r="2268" spans="1:14" x14ac:dyDescent="0.2">
      <c r="A2268" s="1">
        <v>45442</v>
      </c>
      <c r="B2268">
        <v>2024</v>
      </c>
      <c r="C2268" t="s">
        <v>488</v>
      </c>
      <c r="D2268" t="s">
        <v>586</v>
      </c>
      <c r="E2268" t="s">
        <v>628</v>
      </c>
      <c r="F2268" t="s">
        <v>658</v>
      </c>
      <c r="G2268" t="s">
        <v>379</v>
      </c>
      <c r="H2268">
        <v>55000</v>
      </c>
      <c r="I2268">
        <v>-55000</v>
      </c>
      <c r="J2268">
        <v>6513500</v>
      </c>
      <c r="M2268" t="s">
        <v>700</v>
      </c>
      <c r="N2268" s="1">
        <v>45442</v>
      </c>
    </row>
    <row r="2269" spans="1:14" x14ac:dyDescent="0.2">
      <c r="A2269" s="1">
        <v>45442</v>
      </c>
      <c r="B2269">
        <v>2024</v>
      </c>
      <c r="C2269" t="s">
        <v>488</v>
      </c>
      <c r="D2269" t="s">
        <v>601</v>
      </c>
      <c r="E2269" t="s">
        <v>648</v>
      </c>
      <c r="F2269" t="s">
        <v>658</v>
      </c>
      <c r="G2269" t="s">
        <v>379</v>
      </c>
      <c r="H2269">
        <v>55000</v>
      </c>
      <c r="I2269">
        <v>-55000</v>
      </c>
      <c r="J2269">
        <v>6568500</v>
      </c>
      <c r="M2269" t="s">
        <v>700</v>
      </c>
      <c r="N2269" s="1">
        <v>45442</v>
      </c>
    </row>
    <row r="2270" spans="1:14" x14ac:dyDescent="0.2">
      <c r="A2270" s="1">
        <v>45442</v>
      </c>
      <c r="B2270">
        <v>2024</v>
      </c>
      <c r="C2270" t="s">
        <v>488</v>
      </c>
      <c r="D2270" t="s">
        <v>607</v>
      </c>
      <c r="E2270" t="s">
        <v>654</v>
      </c>
      <c r="F2270" t="s">
        <v>658</v>
      </c>
      <c r="G2270" t="s">
        <v>379</v>
      </c>
      <c r="H2270">
        <v>55000</v>
      </c>
      <c r="I2270">
        <v>-55000</v>
      </c>
      <c r="J2270">
        <v>6623500</v>
      </c>
      <c r="M2270" t="s">
        <v>700</v>
      </c>
      <c r="N2270" s="1">
        <v>45442</v>
      </c>
    </row>
    <row r="2271" spans="1:14" x14ac:dyDescent="0.2">
      <c r="A2271" s="1">
        <v>45442</v>
      </c>
      <c r="B2271">
        <v>2024</v>
      </c>
      <c r="C2271" t="s">
        <v>488</v>
      </c>
      <c r="D2271" t="s">
        <v>605</v>
      </c>
      <c r="E2271" t="s">
        <v>652</v>
      </c>
      <c r="F2271" t="s">
        <v>658</v>
      </c>
      <c r="G2271" t="s">
        <v>379</v>
      </c>
      <c r="H2271">
        <v>55000</v>
      </c>
      <c r="I2271">
        <v>-55000</v>
      </c>
      <c r="J2271">
        <v>6678500</v>
      </c>
      <c r="M2271" t="s">
        <v>700</v>
      </c>
      <c r="N2271" s="1">
        <v>45442</v>
      </c>
    </row>
    <row r="2272" spans="1:14" x14ac:dyDescent="0.2">
      <c r="A2272" s="1">
        <v>45442</v>
      </c>
      <c r="B2272">
        <v>2024</v>
      </c>
      <c r="C2272" t="s">
        <v>488</v>
      </c>
      <c r="D2272" t="s">
        <v>600</v>
      </c>
      <c r="E2272" t="s">
        <v>647</v>
      </c>
      <c r="F2272" t="s">
        <v>658</v>
      </c>
      <c r="G2272" t="s">
        <v>379</v>
      </c>
      <c r="H2272">
        <v>55000</v>
      </c>
      <c r="I2272">
        <v>-55000</v>
      </c>
      <c r="J2272">
        <v>6733500</v>
      </c>
      <c r="M2272" t="s">
        <v>700</v>
      </c>
      <c r="N2272" s="1">
        <v>45442</v>
      </c>
    </row>
    <row r="2273" spans="1:14" x14ac:dyDescent="0.2">
      <c r="A2273" s="1">
        <v>45442</v>
      </c>
      <c r="B2273">
        <v>2024</v>
      </c>
      <c r="C2273" t="s">
        <v>488</v>
      </c>
      <c r="D2273" t="s">
        <v>599</v>
      </c>
      <c r="E2273" t="s">
        <v>646</v>
      </c>
      <c r="F2273" t="s">
        <v>658</v>
      </c>
      <c r="G2273" t="s">
        <v>379</v>
      </c>
      <c r="H2273">
        <v>55000</v>
      </c>
      <c r="I2273">
        <v>-55000</v>
      </c>
      <c r="J2273">
        <v>6788500</v>
      </c>
      <c r="M2273" t="s">
        <v>700</v>
      </c>
      <c r="N2273" s="1">
        <v>45442</v>
      </c>
    </row>
    <row r="2274" spans="1:14" x14ac:dyDescent="0.2">
      <c r="A2274" s="1">
        <v>45442</v>
      </c>
      <c r="B2274">
        <v>2024</v>
      </c>
      <c r="C2274" t="s">
        <v>488</v>
      </c>
      <c r="D2274" t="s">
        <v>606</v>
      </c>
      <c r="E2274" t="s">
        <v>653</v>
      </c>
      <c r="F2274" t="s">
        <v>658</v>
      </c>
      <c r="G2274" t="s">
        <v>379</v>
      </c>
      <c r="H2274">
        <v>55000</v>
      </c>
      <c r="I2274">
        <v>-55000</v>
      </c>
      <c r="J2274">
        <v>6843500</v>
      </c>
      <c r="M2274" t="s">
        <v>700</v>
      </c>
      <c r="N2274" s="1">
        <v>45442</v>
      </c>
    </row>
    <row r="2275" spans="1:14" x14ac:dyDescent="0.2">
      <c r="A2275" s="1">
        <v>45442</v>
      </c>
      <c r="B2275">
        <v>2024</v>
      </c>
      <c r="C2275" t="s">
        <v>488</v>
      </c>
      <c r="D2275" t="s">
        <v>602</v>
      </c>
      <c r="E2275" t="s">
        <v>649</v>
      </c>
      <c r="F2275" t="s">
        <v>658</v>
      </c>
      <c r="G2275" t="s">
        <v>379</v>
      </c>
      <c r="H2275">
        <v>55000</v>
      </c>
      <c r="I2275">
        <v>-55000</v>
      </c>
      <c r="J2275">
        <v>6898500</v>
      </c>
      <c r="M2275" t="s">
        <v>700</v>
      </c>
      <c r="N2275" s="1">
        <v>45442</v>
      </c>
    </row>
    <row r="2276" spans="1:14" x14ac:dyDescent="0.2">
      <c r="A2276" s="1">
        <v>45442</v>
      </c>
      <c r="B2276">
        <v>2024</v>
      </c>
      <c r="C2276" t="s">
        <v>488</v>
      </c>
      <c r="D2276" t="s">
        <v>603</v>
      </c>
      <c r="E2276" t="s">
        <v>650</v>
      </c>
      <c r="F2276" t="s">
        <v>658</v>
      </c>
      <c r="G2276" t="s">
        <v>379</v>
      </c>
      <c r="H2276">
        <v>55000</v>
      </c>
      <c r="I2276">
        <v>-55000</v>
      </c>
      <c r="J2276">
        <v>6953500</v>
      </c>
      <c r="M2276" t="s">
        <v>700</v>
      </c>
      <c r="N2276" s="1">
        <v>45442</v>
      </c>
    </row>
    <row r="2277" spans="1:14" x14ac:dyDescent="0.2">
      <c r="A2277" s="1">
        <v>45442</v>
      </c>
      <c r="B2277">
        <v>2024</v>
      </c>
      <c r="C2277" t="s">
        <v>488</v>
      </c>
      <c r="D2277" t="s">
        <v>595</v>
      </c>
      <c r="E2277" t="s">
        <v>643</v>
      </c>
      <c r="F2277" t="s">
        <v>658</v>
      </c>
      <c r="G2277" t="s">
        <v>379</v>
      </c>
      <c r="H2277">
        <v>55000</v>
      </c>
      <c r="I2277">
        <v>-55000</v>
      </c>
      <c r="J2277">
        <v>7008500</v>
      </c>
      <c r="M2277" t="s">
        <v>700</v>
      </c>
      <c r="N2277" s="1">
        <v>45442</v>
      </c>
    </row>
    <row r="2278" spans="1:14" x14ac:dyDescent="0.2">
      <c r="A2278" s="1">
        <v>45442</v>
      </c>
      <c r="B2278">
        <v>2024</v>
      </c>
      <c r="C2278" t="s">
        <v>281</v>
      </c>
      <c r="D2278" t="s">
        <v>589</v>
      </c>
      <c r="E2278" t="s">
        <v>589</v>
      </c>
      <c r="F2278" t="s">
        <v>658</v>
      </c>
      <c r="G2278" t="s">
        <v>683</v>
      </c>
      <c r="H2278">
        <v>-900000</v>
      </c>
      <c r="I2278">
        <v>900000</v>
      </c>
      <c r="J2278">
        <v>6108500</v>
      </c>
      <c r="M2278" t="s">
        <v>700</v>
      </c>
      <c r="N2278" s="1">
        <v>45442</v>
      </c>
    </row>
    <row r="2279" spans="1:14" x14ac:dyDescent="0.2">
      <c r="A2279" s="1">
        <v>45442</v>
      </c>
      <c r="B2279">
        <v>2024</v>
      </c>
      <c r="C2279" t="s">
        <v>281</v>
      </c>
      <c r="D2279" t="s">
        <v>578</v>
      </c>
      <c r="E2279" t="s">
        <v>578</v>
      </c>
      <c r="F2279" t="s">
        <v>658</v>
      </c>
      <c r="G2279" t="s">
        <v>683</v>
      </c>
      <c r="H2279">
        <v>-1100000</v>
      </c>
      <c r="I2279">
        <v>1100000</v>
      </c>
      <c r="J2279">
        <v>5008500</v>
      </c>
      <c r="M2279" t="s">
        <v>700</v>
      </c>
      <c r="N2279" s="1">
        <v>45442</v>
      </c>
    </row>
    <row r="2280" spans="1:14" x14ac:dyDescent="0.2">
      <c r="A2280" s="1">
        <v>45442</v>
      </c>
      <c r="B2280">
        <v>2024</v>
      </c>
      <c r="C2280" t="s">
        <v>281</v>
      </c>
      <c r="D2280" t="s">
        <v>596</v>
      </c>
      <c r="E2280" t="s">
        <v>596</v>
      </c>
      <c r="F2280" t="s">
        <v>658</v>
      </c>
      <c r="G2280" t="s">
        <v>683</v>
      </c>
      <c r="H2280">
        <v>-100000</v>
      </c>
      <c r="I2280">
        <v>100000</v>
      </c>
      <c r="J2280">
        <v>4908500</v>
      </c>
      <c r="M2280" t="s">
        <v>700</v>
      </c>
      <c r="N2280" s="1">
        <v>45442</v>
      </c>
    </row>
    <row r="2281" spans="1:14" x14ac:dyDescent="0.2">
      <c r="A2281" s="1">
        <v>45442</v>
      </c>
      <c r="B2281">
        <v>2024</v>
      </c>
      <c r="C2281" t="s">
        <v>281</v>
      </c>
      <c r="E2281" t="s">
        <v>611</v>
      </c>
      <c r="F2281" t="s">
        <v>658</v>
      </c>
      <c r="G2281" t="s">
        <v>683</v>
      </c>
      <c r="H2281">
        <v>-600000</v>
      </c>
      <c r="I2281">
        <v>600000</v>
      </c>
      <c r="J2281">
        <v>4308500</v>
      </c>
      <c r="M2281" t="s">
        <v>700</v>
      </c>
      <c r="N2281" s="1">
        <v>45442</v>
      </c>
    </row>
    <row r="2282" spans="1:14" x14ac:dyDescent="0.2">
      <c r="A2282" s="1">
        <v>45442</v>
      </c>
      <c r="B2282">
        <v>2024</v>
      </c>
      <c r="C2282" t="s">
        <v>488</v>
      </c>
      <c r="E2282" t="s">
        <v>611</v>
      </c>
      <c r="F2282" t="s">
        <v>658</v>
      </c>
      <c r="G2282" t="s">
        <v>691</v>
      </c>
      <c r="H2282">
        <v>-660000</v>
      </c>
      <c r="I2282">
        <v>660000</v>
      </c>
      <c r="J2282">
        <v>3648500</v>
      </c>
      <c r="M2282" t="s">
        <v>700</v>
      </c>
      <c r="N2282" s="1">
        <v>45442</v>
      </c>
    </row>
    <row r="2283" spans="1:14" x14ac:dyDescent="0.2">
      <c r="A2283" s="1">
        <v>45442</v>
      </c>
      <c r="B2283">
        <v>2024</v>
      </c>
      <c r="C2283" t="s">
        <v>489</v>
      </c>
      <c r="E2283" t="s">
        <v>611</v>
      </c>
      <c r="F2283" t="s">
        <v>658</v>
      </c>
      <c r="G2283" t="s">
        <v>691</v>
      </c>
      <c r="H2283">
        <v>-460000</v>
      </c>
      <c r="I2283">
        <v>460000</v>
      </c>
      <c r="J2283">
        <v>9796500</v>
      </c>
      <c r="M2283" t="s">
        <v>700</v>
      </c>
      <c r="N2283" s="1">
        <v>45442</v>
      </c>
    </row>
    <row r="2284" spans="1:14" x14ac:dyDescent="0.2">
      <c r="A2284" s="1">
        <v>45442</v>
      </c>
      <c r="B2284">
        <v>2024</v>
      </c>
      <c r="C2284" t="s">
        <v>490</v>
      </c>
      <c r="E2284" t="s">
        <v>611</v>
      </c>
      <c r="F2284" t="s">
        <v>658</v>
      </c>
      <c r="G2284" t="s">
        <v>691</v>
      </c>
      <c r="H2284">
        <v>-353000</v>
      </c>
      <c r="I2284">
        <v>353000</v>
      </c>
      <c r="J2284">
        <v>9443500</v>
      </c>
      <c r="M2284" t="s">
        <v>700</v>
      </c>
      <c r="N2284" s="1">
        <v>45442</v>
      </c>
    </row>
    <row r="2285" spans="1:14" x14ac:dyDescent="0.2">
      <c r="A2285" s="1">
        <v>45444</v>
      </c>
      <c r="B2285">
        <v>2024</v>
      </c>
      <c r="C2285" t="s">
        <v>415</v>
      </c>
      <c r="D2285" t="s">
        <v>604</v>
      </c>
      <c r="E2285" t="s">
        <v>651</v>
      </c>
      <c r="F2285" t="s">
        <v>658</v>
      </c>
      <c r="G2285" t="s">
        <v>679</v>
      </c>
      <c r="H2285">
        <v>180000</v>
      </c>
      <c r="I2285">
        <v>-180000</v>
      </c>
      <c r="J2285">
        <v>3828500</v>
      </c>
      <c r="M2285" t="s">
        <v>700</v>
      </c>
      <c r="N2285" s="1">
        <v>45444</v>
      </c>
    </row>
    <row r="2286" spans="1:14" x14ac:dyDescent="0.2">
      <c r="A2286" s="1">
        <v>45444</v>
      </c>
      <c r="B2286">
        <v>2024</v>
      </c>
      <c r="C2286" t="s">
        <v>285</v>
      </c>
      <c r="D2286" t="s">
        <v>549</v>
      </c>
      <c r="E2286" t="s">
        <v>613</v>
      </c>
      <c r="F2286" t="s">
        <v>662</v>
      </c>
      <c r="G2286" t="s">
        <v>679</v>
      </c>
      <c r="H2286">
        <v>210000</v>
      </c>
      <c r="I2286">
        <v>-210000</v>
      </c>
      <c r="J2286">
        <v>3828500</v>
      </c>
      <c r="M2286" t="s">
        <v>700</v>
      </c>
      <c r="N2286" s="1">
        <v>45444</v>
      </c>
    </row>
    <row r="2287" spans="1:14" x14ac:dyDescent="0.2">
      <c r="A2287" s="1">
        <v>45444</v>
      </c>
      <c r="B2287">
        <v>2024</v>
      </c>
      <c r="C2287" t="s">
        <v>415</v>
      </c>
      <c r="D2287" t="s">
        <v>593</v>
      </c>
      <c r="E2287" t="s">
        <v>641</v>
      </c>
      <c r="F2287" t="s">
        <v>658</v>
      </c>
      <c r="G2287" t="s">
        <v>679</v>
      </c>
      <c r="H2287">
        <v>160000</v>
      </c>
      <c r="I2287">
        <v>-160000</v>
      </c>
      <c r="J2287">
        <v>3988500</v>
      </c>
      <c r="M2287" t="s">
        <v>700</v>
      </c>
      <c r="N2287" s="1">
        <v>45444</v>
      </c>
    </row>
    <row r="2288" spans="1:14" x14ac:dyDescent="0.2">
      <c r="A2288" s="1">
        <v>45444</v>
      </c>
      <c r="B2288">
        <v>2024</v>
      </c>
      <c r="C2288" t="s">
        <v>413</v>
      </c>
      <c r="D2288" t="s">
        <v>586</v>
      </c>
      <c r="E2288" t="s">
        <v>628</v>
      </c>
      <c r="F2288" t="s">
        <v>662</v>
      </c>
      <c r="G2288" t="s">
        <v>679</v>
      </c>
      <c r="H2288">
        <v>25000</v>
      </c>
      <c r="I2288">
        <v>-25000</v>
      </c>
      <c r="J2288">
        <v>3988500</v>
      </c>
      <c r="M2288" t="s">
        <v>700</v>
      </c>
      <c r="N2288" s="1">
        <v>45444</v>
      </c>
    </row>
    <row r="2289" spans="1:14" x14ac:dyDescent="0.2">
      <c r="A2289" s="1">
        <v>45444</v>
      </c>
      <c r="B2289">
        <v>2024</v>
      </c>
      <c r="C2289" t="s">
        <v>415</v>
      </c>
      <c r="D2289" t="s">
        <v>586</v>
      </c>
      <c r="E2289" t="s">
        <v>628</v>
      </c>
      <c r="F2289" t="s">
        <v>658</v>
      </c>
      <c r="G2289" t="s">
        <v>679</v>
      </c>
      <c r="H2289">
        <v>135000</v>
      </c>
      <c r="I2289">
        <v>-135000</v>
      </c>
      <c r="J2289">
        <v>4123500</v>
      </c>
      <c r="M2289" t="s">
        <v>700</v>
      </c>
      <c r="N2289" s="1">
        <v>45444</v>
      </c>
    </row>
    <row r="2290" spans="1:14" x14ac:dyDescent="0.2">
      <c r="A2290" s="1">
        <v>45444</v>
      </c>
      <c r="B2290">
        <v>2024</v>
      </c>
      <c r="C2290" t="s">
        <v>415</v>
      </c>
      <c r="D2290" t="s">
        <v>601</v>
      </c>
      <c r="E2290" t="s">
        <v>648</v>
      </c>
      <c r="F2290" t="s">
        <v>658</v>
      </c>
      <c r="G2290" t="s">
        <v>679</v>
      </c>
      <c r="H2290">
        <v>180000</v>
      </c>
      <c r="I2290">
        <v>-180000</v>
      </c>
      <c r="J2290">
        <v>4303500</v>
      </c>
      <c r="M2290" t="s">
        <v>700</v>
      </c>
      <c r="N2290" s="1">
        <v>45444</v>
      </c>
    </row>
    <row r="2291" spans="1:14" x14ac:dyDescent="0.2">
      <c r="A2291" s="1">
        <v>45444</v>
      </c>
      <c r="B2291">
        <v>2024</v>
      </c>
      <c r="C2291" t="s">
        <v>415</v>
      </c>
      <c r="D2291" t="s">
        <v>607</v>
      </c>
      <c r="E2291" t="s">
        <v>654</v>
      </c>
      <c r="F2291" t="s">
        <v>658</v>
      </c>
      <c r="G2291" t="s">
        <v>679</v>
      </c>
      <c r="H2291">
        <v>180000</v>
      </c>
      <c r="I2291">
        <v>-180000</v>
      </c>
      <c r="J2291">
        <v>4483500</v>
      </c>
      <c r="M2291" t="s">
        <v>700</v>
      </c>
      <c r="N2291" s="1">
        <v>45444</v>
      </c>
    </row>
    <row r="2292" spans="1:14" x14ac:dyDescent="0.2">
      <c r="A2292" s="1">
        <v>45444</v>
      </c>
      <c r="B2292">
        <v>2024</v>
      </c>
      <c r="C2292" t="s">
        <v>415</v>
      </c>
      <c r="D2292" t="s">
        <v>605</v>
      </c>
      <c r="E2292" t="s">
        <v>652</v>
      </c>
      <c r="F2292" t="s">
        <v>658</v>
      </c>
      <c r="G2292" t="s">
        <v>679</v>
      </c>
      <c r="H2292">
        <v>180000</v>
      </c>
      <c r="I2292">
        <v>-180000</v>
      </c>
      <c r="J2292">
        <v>4663500</v>
      </c>
      <c r="M2292" t="s">
        <v>700</v>
      </c>
      <c r="N2292" s="1">
        <v>45444</v>
      </c>
    </row>
    <row r="2293" spans="1:14" x14ac:dyDescent="0.2">
      <c r="A2293" s="1">
        <v>45444</v>
      </c>
      <c r="B2293">
        <v>2024</v>
      </c>
      <c r="C2293" t="s">
        <v>415</v>
      </c>
      <c r="D2293" t="s">
        <v>600</v>
      </c>
      <c r="E2293" t="s">
        <v>647</v>
      </c>
      <c r="F2293" t="s">
        <v>658</v>
      </c>
      <c r="G2293" t="s">
        <v>679</v>
      </c>
      <c r="H2293">
        <v>180000</v>
      </c>
      <c r="I2293">
        <v>-180000</v>
      </c>
      <c r="J2293">
        <v>4843500</v>
      </c>
      <c r="M2293" t="s">
        <v>700</v>
      </c>
      <c r="N2293" s="1">
        <v>45444</v>
      </c>
    </row>
    <row r="2294" spans="1:14" x14ac:dyDescent="0.2">
      <c r="A2294" s="1">
        <v>45444</v>
      </c>
      <c r="B2294">
        <v>2024</v>
      </c>
      <c r="C2294" t="s">
        <v>415</v>
      </c>
      <c r="D2294" t="s">
        <v>599</v>
      </c>
      <c r="E2294" t="s">
        <v>646</v>
      </c>
      <c r="F2294" t="s">
        <v>658</v>
      </c>
      <c r="G2294" t="s">
        <v>679</v>
      </c>
      <c r="H2294">
        <v>180000</v>
      </c>
      <c r="I2294">
        <v>-180000</v>
      </c>
      <c r="J2294">
        <v>5023500</v>
      </c>
      <c r="M2294" t="s">
        <v>700</v>
      </c>
      <c r="N2294" s="1">
        <v>45444</v>
      </c>
    </row>
    <row r="2295" spans="1:14" x14ac:dyDescent="0.2">
      <c r="A2295" s="1">
        <v>45444</v>
      </c>
      <c r="B2295">
        <v>2024</v>
      </c>
      <c r="C2295" t="s">
        <v>285</v>
      </c>
      <c r="D2295" t="s">
        <v>550</v>
      </c>
      <c r="E2295" t="s">
        <v>614</v>
      </c>
      <c r="F2295" t="s">
        <v>662</v>
      </c>
      <c r="G2295" t="s">
        <v>679</v>
      </c>
      <c r="H2295">
        <v>210000</v>
      </c>
      <c r="I2295">
        <v>-210000</v>
      </c>
      <c r="J2295">
        <v>5023500</v>
      </c>
      <c r="M2295" t="s">
        <v>700</v>
      </c>
      <c r="N2295" s="1">
        <v>45444</v>
      </c>
    </row>
    <row r="2296" spans="1:14" x14ac:dyDescent="0.2">
      <c r="A2296" s="1">
        <v>45444</v>
      </c>
      <c r="B2296">
        <v>2024</v>
      </c>
      <c r="C2296" t="s">
        <v>414</v>
      </c>
      <c r="D2296" t="s">
        <v>573</v>
      </c>
      <c r="E2296" t="s">
        <v>628</v>
      </c>
      <c r="F2296" t="s">
        <v>658</v>
      </c>
      <c r="G2296" t="s">
        <v>679</v>
      </c>
      <c r="H2296">
        <v>210000</v>
      </c>
      <c r="I2296">
        <v>-210000</v>
      </c>
      <c r="J2296">
        <v>5233500</v>
      </c>
      <c r="M2296" t="s">
        <v>700</v>
      </c>
      <c r="N2296" s="1">
        <v>45444</v>
      </c>
    </row>
    <row r="2297" spans="1:14" x14ac:dyDescent="0.2">
      <c r="A2297" s="1">
        <v>45444</v>
      </c>
      <c r="B2297">
        <v>2024</v>
      </c>
      <c r="C2297" t="s">
        <v>413</v>
      </c>
      <c r="D2297" t="s">
        <v>559</v>
      </c>
      <c r="E2297" t="s">
        <v>615</v>
      </c>
      <c r="F2297" t="s">
        <v>662</v>
      </c>
      <c r="G2297" t="s">
        <v>679</v>
      </c>
      <c r="H2297">
        <v>52000</v>
      </c>
      <c r="I2297">
        <v>-52000</v>
      </c>
      <c r="J2297">
        <v>5233500</v>
      </c>
      <c r="M2297" t="s">
        <v>700</v>
      </c>
      <c r="N2297" s="1">
        <v>45444</v>
      </c>
    </row>
    <row r="2298" spans="1:14" x14ac:dyDescent="0.2">
      <c r="A2298" s="1">
        <v>45444</v>
      </c>
      <c r="B2298">
        <v>2024</v>
      </c>
      <c r="C2298" t="s">
        <v>414</v>
      </c>
      <c r="D2298" t="s">
        <v>559</v>
      </c>
      <c r="E2298" t="s">
        <v>615</v>
      </c>
      <c r="F2298" t="s">
        <v>658</v>
      </c>
      <c r="G2298" t="s">
        <v>679</v>
      </c>
      <c r="H2298">
        <v>158000</v>
      </c>
      <c r="I2298">
        <v>-158000</v>
      </c>
      <c r="J2298">
        <v>5391500</v>
      </c>
      <c r="M2298" t="s">
        <v>700</v>
      </c>
      <c r="N2298" s="1">
        <v>45444</v>
      </c>
    </row>
    <row r="2299" spans="1:14" x14ac:dyDescent="0.2">
      <c r="A2299" s="1">
        <v>45444</v>
      </c>
      <c r="B2299">
        <v>2024</v>
      </c>
      <c r="C2299" t="s">
        <v>414</v>
      </c>
      <c r="D2299" t="s">
        <v>551</v>
      </c>
      <c r="E2299" t="s">
        <v>615</v>
      </c>
      <c r="F2299" t="s">
        <v>658</v>
      </c>
      <c r="G2299" t="s">
        <v>679</v>
      </c>
      <c r="H2299">
        <v>210000</v>
      </c>
      <c r="I2299">
        <v>-210000</v>
      </c>
      <c r="J2299">
        <v>5601500</v>
      </c>
      <c r="M2299" t="s">
        <v>700</v>
      </c>
      <c r="N2299" s="1">
        <v>45444</v>
      </c>
    </row>
    <row r="2300" spans="1:14" x14ac:dyDescent="0.2">
      <c r="A2300" s="1">
        <v>45444</v>
      </c>
      <c r="B2300">
        <v>2024</v>
      </c>
      <c r="C2300" t="s">
        <v>414</v>
      </c>
      <c r="D2300" t="s">
        <v>579</v>
      </c>
      <c r="E2300" t="s">
        <v>632</v>
      </c>
      <c r="F2300" t="s">
        <v>658</v>
      </c>
      <c r="G2300" t="s">
        <v>679</v>
      </c>
      <c r="H2300">
        <v>210000</v>
      </c>
      <c r="I2300">
        <v>-210000</v>
      </c>
      <c r="J2300">
        <v>5811500</v>
      </c>
      <c r="M2300" t="s">
        <v>700</v>
      </c>
      <c r="N2300" s="1">
        <v>45444</v>
      </c>
    </row>
    <row r="2301" spans="1:14" x14ac:dyDescent="0.2">
      <c r="A2301" s="1">
        <v>45444</v>
      </c>
      <c r="B2301">
        <v>2024</v>
      </c>
      <c r="C2301" t="s">
        <v>285</v>
      </c>
      <c r="D2301" t="s">
        <v>552</v>
      </c>
      <c r="E2301" t="s">
        <v>616</v>
      </c>
      <c r="F2301" t="s">
        <v>662</v>
      </c>
      <c r="G2301" t="s">
        <v>679</v>
      </c>
      <c r="H2301">
        <v>210000</v>
      </c>
      <c r="I2301">
        <v>-210000</v>
      </c>
      <c r="J2301">
        <v>5811500</v>
      </c>
      <c r="M2301" t="s">
        <v>700</v>
      </c>
      <c r="N2301" s="1">
        <v>45444</v>
      </c>
    </row>
    <row r="2302" spans="1:14" x14ac:dyDescent="0.2">
      <c r="A2302" s="1">
        <v>45444</v>
      </c>
      <c r="B2302">
        <v>2024</v>
      </c>
      <c r="C2302" t="s">
        <v>414</v>
      </c>
      <c r="D2302" t="s">
        <v>576</v>
      </c>
      <c r="E2302" t="s">
        <v>630</v>
      </c>
      <c r="F2302" t="s">
        <v>658</v>
      </c>
      <c r="G2302" t="s">
        <v>679</v>
      </c>
      <c r="H2302">
        <v>210000</v>
      </c>
      <c r="I2302">
        <v>-210000</v>
      </c>
      <c r="J2302">
        <v>6021500</v>
      </c>
      <c r="M2302" t="s">
        <v>700</v>
      </c>
      <c r="N2302" s="1">
        <v>45444</v>
      </c>
    </row>
    <row r="2303" spans="1:14" x14ac:dyDescent="0.2">
      <c r="A2303" s="1">
        <v>45444</v>
      </c>
      <c r="B2303">
        <v>2024</v>
      </c>
      <c r="C2303" t="s">
        <v>285</v>
      </c>
      <c r="D2303" t="s">
        <v>575</v>
      </c>
      <c r="E2303" t="s">
        <v>616</v>
      </c>
      <c r="F2303" t="s">
        <v>662</v>
      </c>
      <c r="G2303" t="s">
        <v>679</v>
      </c>
      <c r="H2303">
        <v>210000</v>
      </c>
      <c r="I2303">
        <v>-210000</v>
      </c>
      <c r="J2303">
        <v>6021500</v>
      </c>
      <c r="M2303" t="s">
        <v>700</v>
      </c>
      <c r="N2303" s="1">
        <v>45444</v>
      </c>
    </row>
    <row r="2304" spans="1:14" x14ac:dyDescent="0.2">
      <c r="A2304" s="1">
        <v>45444</v>
      </c>
      <c r="B2304">
        <v>2024</v>
      </c>
      <c r="C2304" t="s">
        <v>285</v>
      </c>
      <c r="D2304" t="s">
        <v>562</v>
      </c>
      <c r="E2304" t="s">
        <v>614</v>
      </c>
      <c r="F2304" t="s">
        <v>662</v>
      </c>
      <c r="G2304" t="s">
        <v>679</v>
      </c>
      <c r="H2304">
        <v>210000</v>
      </c>
      <c r="I2304">
        <v>-210000</v>
      </c>
      <c r="J2304">
        <v>6021500</v>
      </c>
      <c r="M2304" t="s">
        <v>700</v>
      </c>
      <c r="N2304" s="1">
        <v>45444</v>
      </c>
    </row>
    <row r="2305" spans="1:14" x14ac:dyDescent="0.2">
      <c r="A2305" s="1">
        <v>45444</v>
      </c>
      <c r="B2305">
        <v>2024</v>
      </c>
      <c r="C2305" t="s">
        <v>414</v>
      </c>
      <c r="D2305" t="s">
        <v>577</v>
      </c>
      <c r="E2305" t="s">
        <v>631</v>
      </c>
      <c r="F2305" t="s">
        <v>658</v>
      </c>
      <c r="G2305" t="s">
        <v>679</v>
      </c>
      <c r="H2305">
        <v>210000</v>
      </c>
      <c r="I2305">
        <v>-210000</v>
      </c>
      <c r="J2305">
        <v>6231500</v>
      </c>
      <c r="M2305" t="s">
        <v>700</v>
      </c>
      <c r="N2305" s="1">
        <v>45444</v>
      </c>
    </row>
    <row r="2306" spans="1:14" x14ac:dyDescent="0.2">
      <c r="A2306" s="1">
        <v>45444</v>
      </c>
      <c r="B2306">
        <v>2024</v>
      </c>
      <c r="C2306" t="s">
        <v>413</v>
      </c>
      <c r="D2306" t="s">
        <v>564</v>
      </c>
      <c r="E2306" t="s">
        <v>596</v>
      </c>
      <c r="F2306" t="s">
        <v>662</v>
      </c>
      <c r="G2306" t="s">
        <v>679</v>
      </c>
      <c r="H2306">
        <v>52000</v>
      </c>
      <c r="I2306">
        <v>-52000</v>
      </c>
      <c r="J2306">
        <v>6231500</v>
      </c>
      <c r="M2306" t="s">
        <v>700</v>
      </c>
      <c r="N2306" s="1">
        <v>45444</v>
      </c>
    </row>
    <row r="2307" spans="1:14" x14ac:dyDescent="0.2">
      <c r="A2307" s="1">
        <v>45444</v>
      </c>
      <c r="B2307">
        <v>2024</v>
      </c>
      <c r="C2307" t="s">
        <v>415</v>
      </c>
      <c r="D2307" t="s">
        <v>564</v>
      </c>
      <c r="E2307" t="s">
        <v>596</v>
      </c>
      <c r="F2307" t="s">
        <v>658</v>
      </c>
      <c r="G2307" t="s">
        <v>679</v>
      </c>
      <c r="H2307">
        <v>158000</v>
      </c>
      <c r="I2307">
        <v>-158000</v>
      </c>
      <c r="J2307">
        <v>6389500</v>
      </c>
      <c r="M2307" t="s">
        <v>700</v>
      </c>
      <c r="N2307" s="1">
        <v>45444</v>
      </c>
    </row>
    <row r="2308" spans="1:14" x14ac:dyDescent="0.2">
      <c r="A2308" s="1">
        <v>45444</v>
      </c>
      <c r="B2308">
        <v>2024</v>
      </c>
      <c r="C2308" t="s">
        <v>415</v>
      </c>
      <c r="D2308" t="s">
        <v>606</v>
      </c>
      <c r="E2308" t="s">
        <v>653</v>
      </c>
      <c r="F2308" t="s">
        <v>658</v>
      </c>
      <c r="G2308" t="s">
        <v>679</v>
      </c>
      <c r="H2308">
        <v>180000</v>
      </c>
      <c r="I2308">
        <v>-180000</v>
      </c>
      <c r="J2308">
        <v>6569500</v>
      </c>
      <c r="M2308" t="s">
        <v>700</v>
      </c>
      <c r="N2308" s="1">
        <v>45444</v>
      </c>
    </row>
    <row r="2309" spans="1:14" x14ac:dyDescent="0.2">
      <c r="A2309" s="1">
        <v>45444</v>
      </c>
      <c r="B2309">
        <v>2024</v>
      </c>
      <c r="C2309" t="s">
        <v>415</v>
      </c>
      <c r="D2309" t="s">
        <v>602</v>
      </c>
      <c r="E2309" t="s">
        <v>649</v>
      </c>
      <c r="F2309" t="s">
        <v>658</v>
      </c>
      <c r="G2309" t="s">
        <v>679</v>
      </c>
      <c r="H2309">
        <v>180000</v>
      </c>
      <c r="I2309">
        <v>-180000</v>
      </c>
      <c r="J2309">
        <v>6749500</v>
      </c>
      <c r="M2309" t="s">
        <v>700</v>
      </c>
      <c r="N2309" s="1">
        <v>45444</v>
      </c>
    </row>
    <row r="2310" spans="1:14" x14ac:dyDescent="0.2">
      <c r="A2310" s="1">
        <v>45444</v>
      </c>
      <c r="B2310">
        <v>2024</v>
      </c>
      <c r="C2310" t="s">
        <v>415</v>
      </c>
      <c r="D2310" t="s">
        <v>603</v>
      </c>
      <c r="E2310" t="s">
        <v>650</v>
      </c>
      <c r="F2310" t="s">
        <v>658</v>
      </c>
      <c r="G2310" t="s">
        <v>679</v>
      </c>
      <c r="H2310">
        <v>180000</v>
      </c>
      <c r="I2310">
        <v>-180000</v>
      </c>
      <c r="J2310">
        <v>6929500</v>
      </c>
      <c r="M2310" t="s">
        <v>700</v>
      </c>
      <c r="N2310" s="1">
        <v>45444</v>
      </c>
    </row>
    <row r="2311" spans="1:14" x14ac:dyDescent="0.2">
      <c r="A2311" s="1">
        <v>45444</v>
      </c>
      <c r="B2311">
        <v>2024</v>
      </c>
      <c r="C2311" t="s">
        <v>415</v>
      </c>
      <c r="D2311" t="s">
        <v>598</v>
      </c>
      <c r="E2311" t="s">
        <v>645</v>
      </c>
      <c r="F2311" t="s">
        <v>658</v>
      </c>
      <c r="G2311" t="s">
        <v>679</v>
      </c>
      <c r="H2311">
        <v>180000</v>
      </c>
      <c r="I2311">
        <v>-180000</v>
      </c>
      <c r="J2311">
        <v>7109500</v>
      </c>
      <c r="M2311" t="s">
        <v>700</v>
      </c>
      <c r="N2311" s="1">
        <v>45444</v>
      </c>
    </row>
    <row r="2312" spans="1:14" x14ac:dyDescent="0.2">
      <c r="A2312" s="1">
        <v>45444</v>
      </c>
      <c r="B2312">
        <v>2024</v>
      </c>
      <c r="C2312" t="s">
        <v>414</v>
      </c>
      <c r="D2312" t="s">
        <v>566</v>
      </c>
      <c r="E2312" t="s">
        <v>623</v>
      </c>
      <c r="F2312" t="s">
        <v>658</v>
      </c>
      <c r="G2312" t="s">
        <v>679</v>
      </c>
      <c r="H2312">
        <v>210000</v>
      </c>
      <c r="I2312">
        <v>-210000</v>
      </c>
      <c r="J2312">
        <v>7319500</v>
      </c>
      <c r="M2312" t="s">
        <v>700</v>
      </c>
      <c r="N2312" s="1">
        <v>45444</v>
      </c>
    </row>
    <row r="2313" spans="1:14" x14ac:dyDescent="0.2">
      <c r="A2313" s="1">
        <v>45444</v>
      </c>
      <c r="B2313">
        <v>2024</v>
      </c>
      <c r="C2313" t="s">
        <v>414</v>
      </c>
      <c r="D2313" t="s">
        <v>567</v>
      </c>
      <c r="E2313" t="s">
        <v>620</v>
      </c>
      <c r="F2313" t="s">
        <v>658</v>
      </c>
      <c r="G2313" t="s">
        <v>679</v>
      </c>
      <c r="H2313">
        <v>210000</v>
      </c>
      <c r="I2313">
        <v>-210000</v>
      </c>
      <c r="J2313">
        <v>7529500</v>
      </c>
      <c r="M2313" t="s">
        <v>700</v>
      </c>
      <c r="N2313" s="1">
        <v>45444</v>
      </c>
    </row>
    <row r="2314" spans="1:14" x14ac:dyDescent="0.2">
      <c r="A2314" s="1">
        <v>45444</v>
      </c>
      <c r="B2314">
        <v>2024</v>
      </c>
      <c r="C2314" t="s">
        <v>414</v>
      </c>
      <c r="D2314" t="s">
        <v>568</v>
      </c>
      <c r="E2314" t="s">
        <v>624</v>
      </c>
      <c r="F2314" t="s">
        <v>658</v>
      </c>
      <c r="G2314" t="s">
        <v>679</v>
      </c>
      <c r="H2314">
        <v>210000</v>
      </c>
      <c r="I2314">
        <v>-210000</v>
      </c>
      <c r="J2314">
        <v>7739500</v>
      </c>
      <c r="M2314" t="s">
        <v>700</v>
      </c>
      <c r="N2314" s="1">
        <v>45444</v>
      </c>
    </row>
    <row r="2315" spans="1:14" x14ac:dyDescent="0.2">
      <c r="A2315" s="1">
        <v>45444</v>
      </c>
      <c r="B2315">
        <v>2024</v>
      </c>
      <c r="C2315" t="s">
        <v>414</v>
      </c>
      <c r="D2315" t="s">
        <v>569</v>
      </c>
      <c r="E2315" t="s">
        <v>596</v>
      </c>
      <c r="F2315" t="s">
        <v>658</v>
      </c>
      <c r="G2315" t="s">
        <v>679</v>
      </c>
      <c r="H2315">
        <v>210000</v>
      </c>
      <c r="I2315">
        <v>-210000</v>
      </c>
      <c r="J2315">
        <v>7949500</v>
      </c>
      <c r="M2315" t="s">
        <v>700</v>
      </c>
      <c r="N2315" s="1">
        <v>45444</v>
      </c>
    </row>
    <row r="2316" spans="1:14" x14ac:dyDescent="0.2">
      <c r="A2316" s="1">
        <v>45444</v>
      </c>
      <c r="B2316">
        <v>2024</v>
      </c>
      <c r="C2316" t="s">
        <v>285</v>
      </c>
      <c r="D2316" t="s">
        <v>555</v>
      </c>
      <c r="E2316" t="s">
        <v>616</v>
      </c>
      <c r="F2316" t="s">
        <v>662</v>
      </c>
      <c r="G2316" t="s">
        <v>679</v>
      </c>
      <c r="H2316">
        <v>210000</v>
      </c>
      <c r="I2316">
        <v>-210000</v>
      </c>
      <c r="J2316">
        <v>7949500</v>
      </c>
      <c r="M2316" t="s">
        <v>700</v>
      </c>
      <c r="N2316" s="1">
        <v>45444</v>
      </c>
    </row>
    <row r="2317" spans="1:14" x14ac:dyDescent="0.2">
      <c r="A2317" s="1">
        <v>45444</v>
      </c>
      <c r="B2317">
        <v>2024</v>
      </c>
      <c r="C2317" t="s">
        <v>415</v>
      </c>
      <c r="D2317" t="s">
        <v>595</v>
      </c>
      <c r="E2317" t="s">
        <v>643</v>
      </c>
      <c r="F2317" t="s">
        <v>658</v>
      </c>
      <c r="G2317" t="s">
        <v>679</v>
      </c>
      <c r="H2317">
        <v>180000</v>
      </c>
      <c r="I2317">
        <v>-180000</v>
      </c>
      <c r="J2317">
        <v>8129500</v>
      </c>
      <c r="M2317" t="s">
        <v>700</v>
      </c>
      <c r="N2317" s="1">
        <v>45444</v>
      </c>
    </row>
    <row r="2318" spans="1:14" x14ac:dyDescent="0.2">
      <c r="A2318" s="1">
        <v>45473</v>
      </c>
      <c r="B2318">
        <v>2024</v>
      </c>
      <c r="C2318" t="s">
        <v>294</v>
      </c>
      <c r="D2318" t="s">
        <v>589</v>
      </c>
      <c r="E2318" t="s">
        <v>589</v>
      </c>
      <c r="F2318" t="s">
        <v>658</v>
      </c>
      <c r="G2318" t="s">
        <v>683</v>
      </c>
      <c r="H2318">
        <v>-950000</v>
      </c>
      <c r="I2318">
        <v>950000</v>
      </c>
      <c r="J2318">
        <v>7179500</v>
      </c>
      <c r="M2318" t="s">
        <v>700</v>
      </c>
      <c r="N2318" s="1">
        <v>45473</v>
      </c>
    </row>
    <row r="2319" spans="1:14" x14ac:dyDescent="0.2">
      <c r="A2319" s="1">
        <v>45473</v>
      </c>
      <c r="B2319">
        <v>2024</v>
      </c>
      <c r="C2319" t="s">
        <v>294</v>
      </c>
      <c r="D2319" t="s">
        <v>578</v>
      </c>
      <c r="E2319" t="s">
        <v>578</v>
      </c>
      <c r="F2319" t="s">
        <v>658</v>
      </c>
      <c r="G2319" t="s">
        <v>683</v>
      </c>
      <c r="H2319">
        <v>-1200000</v>
      </c>
      <c r="I2319">
        <v>1200000</v>
      </c>
      <c r="J2319">
        <v>5979500</v>
      </c>
      <c r="M2319" t="s">
        <v>700</v>
      </c>
      <c r="N2319" s="1">
        <v>45473</v>
      </c>
    </row>
    <row r="2320" spans="1:14" x14ac:dyDescent="0.2">
      <c r="A2320" s="1">
        <v>45473</v>
      </c>
      <c r="B2320">
        <v>2024</v>
      </c>
      <c r="C2320" t="s">
        <v>294</v>
      </c>
      <c r="D2320" t="s">
        <v>596</v>
      </c>
      <c r="E2320" t="s">
        <v>596</v>
      </c>
      <c r="F2320" t="s">
        <v>658</v>
      </c>
      <c r="G2320" t="s">
        <v>683</v>
      </c>
      <c r="H2320">
        <v>-100000</v>
      </c>
      <c r="I2320">
        <v>100000</v>
      </c>
      <c r="J2320">
        <v>5879500</v>
      </c>
      <c r="M2320" t="s">
        <v>700</v>
      </c>
      <c r="N2320" s="1">
        <v>45473</v>
      </c>
    </row>
    <row r="2321" spans="1:14" x14ac:dyDescent="0.2">
      <c r="A2321" s="1">
        <v>45473</v>
      </c>
      <c r="B2321">
        <v>2024</v>
      </c>
      <c r="C2321" t="s">
        <v>294</v>
      </c>
      <c r="E2321" t="s">
        <v>611</v>
      </c>
      <c r="F2321" t="s">
        <v>658</v>
      </c>
      <c r="G2321" t="s">
        <v>683</v>
      </c>
      <c r="H2321">
        <v>-900000</v>
      </c>
      <c r="I2321">
        <v>900000</v>
      </c>
      <c r="J2321">
        <v>4979500</v>
      </c>
      <c r="M2321" t="s">
        <v>700</v>
      </c>
      <c r="N2321" s="1">
        <v>45473</v>
      </c>
    </row>
    <row r="2322" spans="1:14" x14ac:dyDescent="0.2">
      <c r="A2322" s="1">
        <v>45473</v>
      </c>
      <c r="B2322">
        <v>2024</v>
      </c>
      <c r="C2322" t="s">
        <v>491</v>
      </c>
      <c r="D2322" t="s">
        <v>579</v>
      </c>
      <c r="E2322" t="s">
        <v>632</v>
      </c>
      <c r="F2322" t="s">
        <v>658</v>
      </c>
      <c r="G2322" t="s">
        <v>379</v>
      </c>
      <c r="H2322">
        <v>50000</v>
      </c>
      <c r="I2322">
        <v>-50000</v>
      </c>
      <c r="J2322">
        <v>9493500</v>
      </c>
      <c r="M2322" t="s">
        <v>700</v>
      </c>
      <c r="N2322" s="1">
        <v>45473</v>
      </c>
    </row>
    <row r="2323" spans="1:14" x14ac:dyDescent="0.2">
      <c r="A2323" s="1">
        <v>45473</v>
      </c>
      <c r="B2323">
        <v>2024</v>
      </c>
      <c r="C2323" t="s">
        <v>491</v>
      </c>
      <c r="D2323" t="s">
        <v>562</v>
      </c>
      <c r="E2323" t="s">
        <v>614</v>
      </c>
      <c r="F2323" t="s">
        <v>658</v>
      </c>
      <c r="G2323" t="s">
        <v>379</v>
      </c>
      <c r="H2323">
        <v>50000</v>
      </c>
      <c r="I2323">
        <v>-50000</v>
      </c>
      <c r="J2323">
        <v>9543500</v>
      </c>
      <c r="M2323" t="s">
        <v>700</v>
      </c>
      <c r="N2323" s="1">
        <v>45473</v>
      </c>
    </row>
    <row r="2324" spans="1:14" x14ac:dyDescent="0.2">
      <c r="A2324" s="1">
        <v>45473</v>
      </c>
      <c r="B2324">
        <v>2024</v>
      </c>
      <c r="C2324" t="s">
        <v>491</v>
      </c>
      <c r="D2324" t="s">
        <v>609</v>
      </c>
      <c r="E2324" t="s">
        <v>656</v>
      </c>
      <c r="F2324" t="s">
        <v>658</v>
      </c>
      <c r="G2324" t="s">
        <v>379</v>
      </c>
      <c r="H2324">
        <v>50000</v>
      </c>
      <c r="I2324">
        <v>-50000</v>
      </c>
      <c r="J2324">
        <v>9593500</v>
      </c>
      <c r="M2324" t="s">
        <v>700</v>
      </c>
      <c r="N2324" s="1">
        <v>45473</v>
      </c>
    </row>
    <row r="2325" spans="1:14" x14ac:dyDescent="0.2">
      <c r="A2325" s="1">
        <v>45473</v>
      </c>
      <c r="B2325">
        <v>2024</v>
      </c>
      <c r="C2325" t="s">
        <v>491</v>
      </c>
      <c r="D2325" t="s">
        <v>567</v>
      </c>
      <c r="E2325" t="s">
        <v>620</v>
      </c>
      <c r="F2325" t="s">
        <v>658</v>
      </c>
      <c r="G2325" t="s">
        <v>379</v>
      </c>
      <c r="H2325">
        <v>50000</v>
      </c>
      <c r="I2325">
        <v>-50000</v>
      </c>
      <c r="J2325">
        <v>9643500</v>
      </c>
      <c r="M2325" t="s">
        <v>700</v>
      </c>
      <c r="N2325" s="1">
        <v>45473</v>
      </c>
    </row>
    <row r="2326" spans="1:14" x14ac:dyDescent="0.2">
      <c r="A2326" s="1">
        <v>45474</v>
      </c>
      <c r="B2326">
        <v>2024</v>
      </c>
      <c r="C2326" t="s">
        <v>421</v>
      </c>
      <c r="D2326" t="s">
        <v>604</v>
      </c>
      <c r="E2326" t="s">
        <v>651</v>
      </c>
      <c r="F2326" t="s">
        <v>658</v>
      </c>
      <c r="G2326" t="s">
        <v>679</v>
      </c>
      <c r="H2326">
        <v>180000</v>
      </c>
      <c r="I2326">
        <v>-180000</v>
      </c>
      <c r="J2326">
        <v>5159500</v>
      </c>
      <c r="M2326" t="s">
        <v>700</v>
      </c>
      <c r="N2326" s="1">
        <v>45474</v>
      </c>
    </row>
    <row r="2327" spans="1:14" x14ac:dyDescent="0.2">
      <c r="A2327" s="1">
        <v>45474</v>
      </c>
      <c r="B2327">
        <v>2024</v>
      </c>
      <c r="C2327" t="s">
        <v>299</v>
      </c>
      <c r="D2327" t="s">
        <v>549</v>
      </c>
      <c r="E2327" t="s">
        <v>613</v>
      </c>
      <c r="F2327" t="s">
        <v>662</v>
      </c>
      <c r="G2327" t="s">
        <v>679</v>
      </c>
      <c r="H2327">
        <v>210000</v>
      </c>
      <c r="I2327">
        <v>-210000</v>
      </c>
      <c r="J2327">
        <v>5159500</v>
      </c>
      <c r="M2327" t="s">
        <v>700</v>
      </c>
      <c r="N2327" s="1">
        <v>45474</v>
      </c>
    </row>
    <row r="2328" spans="1:14" x14ac:dyDescent="0.2">
      <c r="A2328" s="1">
        <v>45474</v>
      </c>
      <c r="B2328">
        <v>2024</v>
      </c>
      <c r="C2328" t="s">
        <v>421</v>
      </c>
      <c r="D2328" t="s">
        <v>593</v>
      </c>
      <c r="E2328" t="s">
        <v>641</v>
      </c>
      <c r="F2328" t="s">
        <v>658</v>
      </c>
      <c r="G2328" t="s">
        <v>679</v>
      </c>
      <c r="H2328">
        <v>160000</v>
      </c>
      <c r="I2328">
        <v>-160000</v>
      </c>
      <c r="J2328">
        <v>5319500</v>
      </c>
      <c r="M2328" t="s">
        <v>700</v>
      </c>
      <c r="N2328" s="1">
        <v>45474</v>
      </c>
    </row>
    <row r="2329" spans="1:14" x14ac:dyDescent="0.2">
      <c r="A2329" s="1">
        <v>45474</v>
      </c>
      <c r="B2329">
        <v>2024</v>
      </c>
      <c r="C2329" t="s">
        <v>419</v>
      </c>
      <c r="D2329" t="s">
        <v>586</v>
      </c>
      <c r="E2329" t="s">
        <v>628</v>
      </c>
      <c r="F2329" t="s">
        <v>662</v>
      </c>
      <c r="G2329" t="s">
        <v>679</v>
      </c>
      <c r="H2329">
        <v>25000</v>
      </c>
      <c r="I2329">
        <v>-25000</v>
      </c>
      <c r="J2329">
        <v>5319500</v>
      </c>
      <c r="M2329" t="s">
        <v>700</v>
      </c>
      <c r="N2329" s="1">
        <v>45474</v>
      </c>
    </row>
    <row r="2330" spans="1:14" x14ac:dyDescent="0.2">
      <c r="A2330" s="1">
        <v>45474</v>
      </c>
      <c r="B2330">
        <v>2024</v>
      </c>
      <c r="C2330" t="s">
        <v>421</v>
      </c>
      <c r="D2330" t="s">
        <v>586</v>
      </c>
      <c r="E2330" t="s">
        <v>628</v>
      </c>
      <c r="F2330" t="s">
        <v>658</v>
      </c>
      <c r="G2330" t="s">
        <v>679</v>
      </c>
      <c r="H2330">
        <v>135000</v>
      </c>
      <c r="I2330">
        <v>-135000</v>
      </c>
      <c r="J2330">
        <v>5454500</v>
      </c>
      <c r="M2330" t="s">
        <v>700</v>
      </c>
      <c r="N2330" s="1">
        <v>45474</v>
      </c>
    </row>
    <row r="2331" spans="1:14" x14ac:dyDescent="0.2">
      <c r="A2331" s="1">
        <v>45474</v>
      </c>
      <c r="B2331">
        <v>2024</v>
      </c>
      <c r="C2331" t="s">
        <v>421</v>
      </c>
      <c r="D2331" t="s">
        <v>601</v>
      </c>
      <c r="E2331" t="s">
        <v>648</v>
      </c>
      <c r="F2331" t="s">
        <v>658</v>
      </c>
      <c r="G2331" t="s">
        <v>679</v>
      </c>
      <c r="H2331">
        <v>180000</v>
      </c>
      <c r="I2331">
        <v>-180000</v>
      </c>
      <c r="J2331">
        <v>5634500</v>
      </c>
      <c r="M2331" t="s">
        <v>700</v>
      </c>
      <c r="N2331" s="1">
        <v>45474</v>
      </c>
    </row>
    <row r="2332" spans="1:14" x14ac:dyDescent="0.2">
      <c r="A2332" s="1">
        <v>45474</v>
      </c>
      <c r="B2332">
        <v>2024</v>
      </c>
      <c r="C2332" t="s">
        <v>421</v>
      </c>
      <c r="D2332" t="s">
        <v>607</v>
      </c>
      <c r="E2332" t="s">
        <v>654</v>
      </c>
      <c r="F2332" t="s">
        <v>658</v>
      </c>
      <c r="G2332" t="s">
        <v>679</v>
      </c>
      <c r="H2332">
        <v>180000</v>
      </c>
      <c r="I2332">
        <v>-180000</v>
      </c>
      <c r="J2332">
        <v>5814500</v>
      </c>
      <c r="M2332" t="s">
        <v>700</v>
      </c>
      <c r="N2332" s="1">
        <v>45474</v>
      </c>
    </row>
    <row r="2333" spans="1:14" x14ac:dyDescent="0.2">
      <c r="A2333" s="1">
        <v>45474</v>
      </c>
      <c r="B2333">
        <v>2024</v>
      </c>
      <c r="C2333" t="s">
        <v>421</v>
      </c>
      <c r="D2333" t="s">
        <v>605</v>
      </c>
      <c r="E2333" t="s">
        <v>652</v>
      </c>
      <c r="F2333" t="s">
        <v>658</v>
      </c>
      <c r="G2333" t="s">
        <v>679</v>
      </c>
      <c r="H2333">
        <v>180000</v>
      </c>
      <c r="I2333">
        <v>-180000</v>
      </c>
      <c r="J2333">
        <v>5994500</v>
      </c>
      <c r="M2333" t="s">
        <v>700</v>
      </c>
      <c r="N2333" s="1">
        <v>45474</v>
      </c>
    </row>
    <row r="2334" spans="1:14" x14ac:dyDescent="0.2">
      <c r="A2334" s="1">
        <v>45474</v>
      </c>
      <c r="B2334">
        <v>2024</v>
      </c>
      <c r="C2334" t="s">
        <v>421</v>
      </c>
      <c r="D2334" t="s">
        <v>600</v>
      </c>
      <c r="E2334" t="s">
        <v>647</v>
      </c>
      <c r="F2334" t="s">
        <v>658</v>
      </c>
      <c r="G2334" t="s">
        <v>679</v>
      </c>
      <c r="H2334">
        <v>180000</v>
      </c>
      <c r="I2334">
        <v>-180000</v>
      </c>
      <c r="J2334">
        <v>6174500</v>
      </c>
      <c r="M2334" t="s">
        <v>700</v>
      </c>
      <c r="N2334" s="1">
        <v>45474</v>
      </c>
    </row>
    <row r="2335" spans="1:14" x14ac:dyDescent="0.2">
      <c r="A2335" s="1">
        <v>45474</v>
      </c>
      <c r="B2335">
        <v>2024</v>
      </c>
      <c r="C2335" t="s">
        <v>299</v>
      </c>
      <c r="D2335" t="s">
        <v>550</v>
      </c>
      <c r="E2335" t="s">
        <v>614</v>
      </c>
      <c r="F2335" t="s">
        <v>662</v>
      </c>
      <c r="G2335" t="s">
        <v>679</v>
      </c>
      <c r="H2335">
        <v>210000</v>
      </c>
      <c r="I2335">
        <v>-210000</v>
      </c>
      <c r="J2335">
        <v>6174500</v>
      </c>
      <c r="M2335" t="s">
        <v>700</v>
      </c>
      <c r="N2335" s="1">
        <v>45474</v>
      </c>
    </row>
    <row r="2336" spans="1:14" x14ac:dyDescent="0.2">
      <c r="A2336" s="1">
        <v>45474</v>
      </c>
      <c r="B2336">
        <v>2024</v>
      </c>
      <c r="C2336" t="s">
        <v>420</v>
      </c>
      <c r="D2336" t="s">
        <v>573</v>
      </c>
      <c r="E2336" t="s">
        <v>628</v>
      </c>
      <c r="F2336" t="s">
        <v>658</v>
      </c>
      <c r="G2336" t="s">
        <v>679</v>
      </c>
      <c r="H2336">
        <v>210000</v>
      </c>
      <c r="I2336">
        <v>-210000</v>
      </c>
      <c r="J2336">
        <v>6384500</v>
      </c>
      <c r="M2336" t="s">
        <v>700</v>
      </c>
      <c r="N2336" s="1">
        <v>45474</v>
      </c>
    </row>
    <row r="2337" spans="1:14" x14ac:dyDescent="0.2">
      <c r="A2337" s="1">
        <v>45474</v>
      </c>
      <c r="B2337">
        <v>2024</v>
      </c>
      <c r="C2337" t="s">
        <v>419</v>
      </c>
      <c r="D2337" t="s">
        <v>559</v>
      </c>
      <c r="E2337" t="s">
        <v>615</v>
      </c>
      <c r="F2337" t="s">
        <v>662</v>
      </c>
      <c r="G2337" t="s">
        <v>679</v>
      </c>
      <c r="H2337">
        <v>42000</v>
      </c>
      <c r="I2337">
        <v>-42000</v>
      </c>
      <c r="J2337">
        <v>6384500</v>
      </c>
      <c r="M2337" t="s">
        <v>700</v>
      </c>
      <c r="N2337" s="1">
        <v>45474</v>
      </c>
    </row>
    <row r="2338" spans="1:14" x14ac:dyDescent="0.2">
      <c r="A2338" s="1">
        <v>45474</v>
      </c>
      <c r="B2338">
        <v>2024</v>
      </c>
      <c r="C2338" t="s">
        <v>420</v>
      </c>
      <c r="D2338" t="s">
        <v>559</v>
      </c>
      <c r="E2338" t="s">
        <v>615</v>
      </c>
      <c r="F2338" t="s">
        <v>658</v>
      </c>
      <c r="G2338" t="s">
        <v>679</v>
      </c>
      <c r="H2338">
        <v>168000</v>
      </c>
      <c r="I2338">
        <v>-168000</v>
      </c>
      <c r="J2338">
        <v>6552500</v>
      </c>
      <c r="M2338" t="s">
        <v>700</v>
      </c>
      <c r="N2338" s="1">
        <v>45474</v>
      </c>
    </row>
    <row r="2339" spans="1:14" x14ac:dyDescent="0.2">
      <c r="A2339" s="1">
        <v>45474</v>
      </c>
      <c r="B2339">
        <v>2024</v>
      </c>
      <c r="C2339" t="s">
        <v>420</v>
      </c>
      <c r="D2339" t="s">
        <v>551</v>
      </c>
      <c r="E2339" t="s">
        <v>615</v>
      </c>
      <c r="F2339" t="s">
        <v>658</v>
      </c>
      <c r="G2339" t="s">
        <v>679</v>
      </c>
      <c r="H2339">
        <v>210000</v>
      </c>
      <c r="I2339">
        <v>-210000</v>
      </c>
      <c r="J2339">
        <v>6762500</v>
      </c>
      <c r="M2339" t="s">
        <v>700</v>
      </c>
      <c r="N2339" s="1">
        <v>45474</v>
      </c>
    </row>
    <row r="2340" spans="1:14" x14ac:dyDescent="0.2">
      <c r="A2340" s="1">
        <v>45474</v>
      </c>
      <c r="B2340">
        <v>2024</v>
      </c>
      <c r="C2340" t="s">
        <v>420</v>
      </c>
      <c r="D2340" t="s">
        <v>579</v>
      </c>
      <c r="E2340" t="s">
        <v>632</v>
      </c>
      <c r="F2340" t="s">
        <v>658</v>
      </c>
      <c r="G2340" t="s">
        <v>679</v>
      </c>
      <c r="H2340">
        <v>210000</v>
      </c>
      <c r="I2340">
        <v>-210000</v>
      </c>
      <c r="J2340">
        <v>6972500</v>
      </c>
      <c r="M2340" t="s">
        <v>700</v>
      </c>
      <c r="N2340" s="1">
        <v>45474</v>
      </c>
    </row>
    <row r="2341" spans="1:14" x14ac:dyDescent="0.2">
      <c r="A2341" s="1">
        <v>45474</v>
      </c>
      <c r="B2341">
        <v>2024</v>
      </c>
      <c r="C2341" t="s">
        <v>299</v>
      </c>
      <c r="D2341" t="s">
        <v>552</v>
      </c>
      <c r="E2341" t="s">
        <v>616</v>
      </c>
      <c r="F2341" t="s">
        <v>662</v>
      </c>
      <c r="G2341" t="s">
        <v>679</v>
      </c>
      <c r="H2341">
        <v>210000</v>
      </c>
      <c r="I2341">
        <v>-210000</v>
      </c>
      <c r="J2341">
        <v>6972500</v>
      </c>
      <c r="M2341" t="s">
        <v>700</v>
      </c>
      <c r="N2341" s="1">
        <v>45474</v>
      </c>
    </row>
    <row r="2342" spans="1:14" x14ac:dyDescent="0.2">
      <c r="A2342" s="1">
        <v>45474</v>
      </c>
      <c r="B2342">
        <v>2024</v>
      </c>
      <c r="C2342" t="s">
        <v>420</v>
      </c>
      <c r="D2342" t="s">
        <v>576</v>
      </c>
      <c r="E2342" t="s">
        <v>630</v>
      </c>
      <c r="F2342" t="s">
        <v>658</v>
      </c>
      <c r="G2342" t="s">
        <v>679</v>
      </c>
      <c r="H2342">
        <v>210000</v>
      </c>
      <c r="I2342">
        <v>-210000</v>
      </c>
      <c r="J2342">
        <v>7182500</v>
      </c>
      <c r="M2342" t="s">
        <v>700</v>
      </c>
      <c r="N2342" s="1">
        <v>45474</v>
      </c>
    </row>
    <row r="2343" spans="1:14" x14ac:dyDescent="0.2">
      <c r="A2343" s="1">
        <v>45474</v>
      </c>
      <c r="B2343">
        <v>2024</v>
      </c>
      <c r="C2343" t="s">
        <v>299</v>
      </c>
      <c r="D2343" t="s">
        <v>575</v>
      </c>
      <c r="E2343" t="s">
        <v>616</v>
      </c>
      <c r="F2343" t="s">
        <v>662</v>
      </c>
      <c r="G2343" t="s">
        <v>679</v>
      </c>
      <c r="H2343">
        <v>210000</v>
      </c>
      <c r="I2343">
        <v>-210000</v>
      </c>
      <c r="J2343">
        <v>7182500</v>
      </c>
      <c r="M2343" t="s">
        <v>700</v>
      </c>
      <c r="N2343" s="1">
        <v>45474</v>
      </c>
    </row>
    <row r="2344" spans="1:14" x14ac:dyDescent="0.2">
      <c r="A2344" s="1">
        <v>45474</v>
      </c>
      <c r="B2344">
        <v>2024</v>
      </c>
      <c r="C2344" t="s">
        <v>299</v>
      </c>
      <c r="D2344" t="s">
        <v>562</v>
      </c>
      <c r="E2344" t="s">
        <v>614</v>
      </c>
      <c r="F2344" t="s">
        <v>662</v>
      </c>
      <c r="G2344" t="s">
        <v>679</v>
      </c>
      <c r="H2344">
        <v>210000</v>
      </c>
      <c r="I2344">
        <v>-210000</v>
      </c>
      <c r="J2344">
        <v>7182500</v>
      </c>
      <c r="M2344" t="s">
        <v>700</v>
      </c>
      <c r="N2344" s="1">
        <v>45474</v>
      </c>
    </row>
    <row r="2345" spans="1:14" x14ac:dyDescent="0.2">
      <c r="A2345" s="1">
        <v>45474</v>
      </c>
      <c r="B2345">
        <v>2024</v>
      </c>
      <c r="C2345" t="s">
        <v>420</v>
      </c>
      <c r="D2345" t="s">
        <v>577</v>
      </c>
      <c r="E2345" t="s">
        <v>631</v>
      </c>
      <c r="F2345" t="s">
        <v>658</v>
      </c>
      <c r="G2345" t="s">
        <v>679</v>
      </c>
      <c r="H2345">
        <v>210000</v>
      </c>
      <c r="I2345">
        <v>-210000</v>
      </c>
      <c r="J2345">
        <v>7392500</v>
      </c>
      <c r="M2345" t="s">
        <v>700</v>
      </c>
      <c r="N2345" s="1">
        <v>45474</v>
      </c>
    </row>
    <row r="2346" spans="1:14" x14ac:dyDescent="0.2">
      <c r="A2346" s="1">
        <v>45474</v>
      </c>
      <c r="B2346">
        <v>2024</v>
      </c>
      <c r="C2346" t="s">
        <v>419</v>
      </c>
      <c r="D2346" t="s">
        <v>564</v>
      </c>
      <c r="E2346" t="s">
        <v>596</v>
      </c>
      <c r="F2346" t="s">
        <v>662</v>
      </c>
      <c r="G2346" t="s">
        <v>679</v>
      </c>
      <c r="H2346">
        <v>42000</v>
      </c>
      <c r="I2346">
        <v>-42000</v>
      </c>
      <c r="J2346">
        <v>7392500</v>
      </c>
      <c r="M2346" t="s">
        <v>700</v>
      </c>
      <c r="N2346" s="1">
        <v>45474</v>
      </c>
    </row>
    <row r="2347" spans="1:14" x14ac:dyDescent="0.2">
      <c r="A2347" s="1">
        <v>45474</v>
      </c>
      <c r="B2347">
        <v>2024</v>
      </c>
      <c r="C2347" t="s">
        <v>421</v>
      </c>
      <c r="D2347" t="s">
        <v>564</v>
      </c>
      <c r="E2347" t="s">
        <v>596</v>
      </c>
      <c r="F2347" t="s">
        <v>658</v>
      </c>
      <c r="G2347" t="s">
        <v>679</v>
      </c>
      <c r="H2347">
        <v>168000</v>
      </c>
      <c r="I2347">
        <v>-168000</v>
      </c>
      <c r="J2347">
        <v>7560500</v>
      </c>
      <c r="M2347" t="s">
        <v>700</v>
      </c>
      <c r="N2347" s="1">
        <v>45474</v>
      </c>
    </row>
    <row r="2348" spans="1:14" x14ac:dyDescent="0.2">
      <c r="A2348" s="1">
        <v>45474</v>
      </c>
      <c r="B2348">
        <v>2024</v>
      </c>
      <c r="C2348" t="s">
        <v>421</v>
      </c>
      <c r="D2348" t="s">
        <v>606</v>
      </c>
      <c r="E2348" t="s">
        <v>653</v>
      </c>
      <c r="F2348" t="s">
        <v>658</v>
      </c>
      <c r="G2348" t="s">
        <v>679</v>
      </c>
      <c r="H2348">
        <v>180000</v>
      </c>
      <c r="I2348">
        <v>-180000</v>
      </c>
      <c r="J2348">
        <v>7740500</v>
      </c>
      <c r="M2348" t="s">
        <v>700</v>
      </c>
      <c r="N2348" s="1">
        <v>45474</v>
      </c>
    </row>
    <row r="2349" spans="1:14" x14ac:dyDescent="0.2">
      <c r="A2349" s="1">
        <v>45474</v>
      </c>
      <c r="B2349">
        <v>2024</v>
      </c>
      <c r="C2349" t="s">
        <v>421</v>
      </c>
      <c r="D2349" t="s">
        <v>602</v>
      </c>
      <c r="E2349" t="s">
        <v>649</v>
      </c>
      <c r="F2349" t="s">
        <v>658</v>
      </c>
      <c r="G2349" t="s">
        <v>679</v>
      </c>
      <c r="H2349">
        <v>180000</v>
      </c>
      <c r="I2349">
        <v>-180000</v>
      </c>
      <c r="J2349">
        <v>7920500</v>
      </c>
      <c r="M2349" t="s">
        <v>700</v>
      </c>
      <c r="N2349" s="1">
        <v>45474</v>
      </c>
    </row>
    <row r="2350" spans="1:14" x14ac:dyDescent="0.2">
      <c r="A2350" s="1">
        <v>45474</v>
      </c>
      <c r="B2350">
        <v>2024</v>
      </c>
      <c r="C2350" t="s">
        <v>421</v>
      </c>
      <c r="D2350" t="s">
        <v>603</v>
      </c>
      <c r="E2350" t="s">
        <v>650</v>
      </c>
      <c r="F2350" t="s">
        <v>658</v>
      </c>
      <c r="G2350" t="s">
        <v>679</v>
      </c>
      <c r="H2350">
        <v>180000</v>
      </c>
      <c r="I2350">
        <v>-180000</v>
      </c>
      <c r="J2350">
        <v>8100500</v>
      </c>
      <c r="M2350" t="s">
        <v>700</v>
      </c>
      <c r="N2350" s="1">
        <v>45474</v>
      </c>
    </row>
    <row r="2351" spans="1:14" x14ac:dyDescent="0.2">
      <c r="A2351" s="1">
        <v>45474</v>
      </c>
      <c r="B2351">
        <v>2024</v>
      </c>
      <c r="C2351" t="s">
        <v>421</v>
      </c>
      <c r="D2351" t="s">
        <v>598</v>
      </c>
      <c r="E2351" t="s">
        <v>645</v>
      </c>
      <c r="F2351" t="s">
        <v>658</v>
      </c>
      <c r="G2351" t="s">
        <v>679</v>
      </c>
      <c r="H2351">
        <v>180000</v>
      </c>
      <c r="I2351">
        <v>-180000</v>
      </c>
      <c r="J2351">
        <v>8280500</v>
      </c>
      <c r="M2351" t="s">
        <v>700</v>
      </c>
      <c r="N2351" s="1">
        <v>45474</v>
      </c>
    </row>
    <row r="2352" spans="1:14" x14ac:dyDescent="0.2">
      <c r="A2352" s="1">
        <v>45474</v>
      </c>
      <c r="B2352">
        <v>2024</v>
      </c>
      <c r="C2352" t="s">
        <v>420</v>
      </c>
      <c r="D2352" t="s">
        <v>566</v>
      </c>
      <c r="E2352" t="s">
        <v>623</v>
      </c>
      <c r="F2352" t="s">
        <v>658</v>
      </c>
      <c r="G2352" t="s">
        <v>679</v>
      </c>
      <c r="H2352">
        <v>210000</v>
      </c>
      <c r="I2352">
        <v>-210000</v>
      </c>
      <c r="J2352">
        <v>8490500</v>
      </c>
      <c r="M2352" t="s">
        <v>700</v>
      </c>
      <c r="N2352" s="1">
        <v>45474</v>
      </c>
    </row>
    <row r="2353" spans="1:14" x14ac:dyDescent="0.2">
      <c r="A2353" s="1">
        <v>45474</v>
      </c>
      <c r="B2353">
        <v>2024</v>
      </c>
      <c r="C2353" t="s">
        <v>420</v>
      </c>
      <c r="D2353" t="s">
        <v>567</v>
      </c>
      <c r="E2353" t="s">
        <v>620</v>
      </c>
      <c r="F2353" t="s">
        <v>658</v>
      </c>
      <c r="G2353" t="s">
        <v>679</v>
      </c>
      <c r="H2353">
        <v>210000</v>
      </c>
      <c r="I2353">
        <v>-210000</v>
      </c>
      <c r="J2353">
        <v>8700500</v>
      </c>
      <c r="M2353" t="s">
        <v>700</v>
      </c>
      <c r="N2353" s="1">
        <v>45474</v>
      </c>
    </row>
    <row r="2354" spans="1:14" x14ac:dyDescent="0.2">
      <c r="A2354" s="1">
        <v>45474</v>
      </c>
      <c r="B2354">
        <v>2024</v>
      </c>
      <c r="C2354" t="s">
        <v>420</v>
      </c>
      <c r="D2354" t="s">
        <v>568</v>
      </c>
      <c r="E2354" t="s">
        <v>624</v>
      </c>
      <c r="F2354" t="s">
        <v>658</v>
      </c>
      <c r="G2354" t="s">
        <v>679</v>
      </c>
      <c r="H2354">
        <v>210000</v>
      </c>
      <c r="I2354">
        <v>-210000</v>
      </c>
      <c r="J2354">
        <v>8910500</v>
      </c>
      <c r="M2354" t="s">
        <v>700</v>
      </c>
      <c r="N2354" s="1">
        <v>45474</v>
      </c>
    </row>
    <row r="2355" spans="1:14" x14ac:dyDescent="0.2">
      <c r="A2355" s="1">
        <v>45474</v>
      </c>
      <c r="B2355">
        <v>2024</v>
      </c>
      <c r="C2355" t="s">
        <v>420</v>
      </c>
      <c r="D2355" t="s">
        <v>569</v>
      </c>
      <c r="E2355" t="s">
        <v>596</v>
      </c>
      <c r="F2355" t="s">
        <v>658</v>
      </c>
      <c r="G2355" t="s">
        <v>679</v>
      </c>
      <c r="H2355">
        <v>210000</v>
      </c>
      <c r="I2355">
        <v>-210000</v>
      </c>
      <c r="J2355">
        <v>9120500</v>
      </c>
      <c r="M2355" t="s">
        <v>700</v>
      </c>
      <c r="N2355" s="1">
        <v>45474</v>
      </c>
    </row>
    <row r="2356" spans="1:14" x14ac:dyDescent="0.2">
      <c r="A2356" s="1">
        <v>45474</v>
      </c>
      <c r="B2356">
        <v>2024</v>
      </c>
      <c r="C2356" t="s">
        <v>299</v>
      </c>
      <c r="D2356" t="s">
        <v>555</v>
      </c>
      <c r="E2356" t="s">
        <v>616</v>
      </c>
      <c r="F2356" t="s">
        <v>662</v>
      </c>
      <c r="G2356" t="s">
        <v>679</v>
      </c>
      <c r="H2356">
        <v>210000</v>
      </c>
      <c r="I2356">
        <v>-210000</v>
      </c>
      <c r="J2356">
        <v>9120500</v>
      </c>
      <c r="M2356" t="s">
        <v>700</v>
      </c>
      <c r="N2356" s="1">
        <v>45474</v>
      </c>
    </row>
    <row r="2357" spans="1:14" x14ac:dyDescent="0.2">
      <c r="A2357" s="1">
        <v>45474</v>
      </c>
      <c r="B2357">
        <v>2024</v>
      </c>
      <c r="C2357" t="s">
        <v>421</v>
      </c>
      <c r="D2357" t="s">
        <v>595</v>
      </c>
      <c r="E2357" t="s">
        <v>643</v>
      </c>
      <c r="F2357" t="s">
        <v>658</v>
      </c>
      <c r="G2357" t="s">
        <v>679</v>
      </c>
      <c r="H2357">
        <v>180000</v>
      </c>
      <c r="I2357">
        <v>-180000</v>
      </c>
      <c r="J2357">
        <v>9300500</v>
      </c>
      <c r="M2357" t="s">
        <v>700</v>
      </c>
      <c r="N2357" s="1">
        <v>45474</v>
      </c>
    </row>
    <row r="2358" spans="1:14" x14ac:dyDescent="0.2">
      <c r="A2358" s="1">
        <v>45503</v>
      </c>
      <c r="B2358">
        <v>2024</v>
      </c>
      <c r="C2358" t="s">
        <v>493</v>
      </c>
      <c r="E2358" t="s">
        <v>611</v>
      </c>
      <c r="F2358" t="s">
        <v>658</v>
      </c>
      <c r="G2358" t="s">
        <v>686</v>
      </c>
      <c r="H2358">
        <v>-90000</v>
      </c>
      <c r="I2358">
        <v>90000</v>
      </c>
      <c r="J2358">
        <v>9353500</v>
      </c>
      <c r="M2358" t="s">
        <v>700</v>
      </c>
      <c r="N2358" s="1">
        <v>45503</v>
      </c>
    </row>
    <row r="2359" spans="1:14" x14ac:dyDescent="0.2">
      <c r="A2359" s="1">
        <v>45504</v>
      </c>
      <c r="B2359">
        <v>2024</v>
      </c>
      <c r="C2359" t="s">
        <v>307</v>
      </c>
      <c r="D2359" t="s">
        <v>589</v>
      </c>
      <c r="E2359" t="s">
        <v>589</v>
      </c>
      <c r="F2359" t="s">
        <v>658</v>
      </c>
      <c r="G2359" t="s">
        <v>683</v>
      </c>
      <c r="H2359">
        <v>-950000</v>
      </c>
      <c r="I2359">
        <v>950000</v>
      </c>
      <c r="J2359">
        <v>8350500</v>
      </c>
      <c r="M2359" t="s">
        <v>700</v>
      </c>
      <c r="N2359" s="1">
        <v>45504</v>
      </c>
    </row>
    <row r="2360" spans="1:14" x14ac:dyDescent="0.2">
      <c r="A2360" s="1">
        <v>45504</v>
      </c>
      <c r="B2360">
        <v>2024</v>
      </c>
      <c r="C2360" t="s">
        <v>307</v>
      </c>
      <c r="D2360" t="s">
        <v>578</v>
      </c>
      <c r="E2360" t="s">
        <v>578</v>
      </c>
      <c r="F2360" t="s">
        <v>658</v>
      </c>
      <c r="G2360" t="s">
        <v>683</v>
      </c>
      <c r="H2360">
        <v>-1200000</v>
      </c>
      <c r="I2360">
        <v>1200000</v>
      </c>
      <c r="J2360">
        <v>7150500</v>
      </c>
      <c r="M2360" t="s">
        <v>700</v>
      </c>
      <c r="N2360" s="1">
        <v>45504</v>
      </c>
    </row>
    <row r="2361" spans="1:14" x14ac:dyDescent="0.2">
      <c r="A2361" s="1">
        <v>45504</v>
      </c>
      <c r="B2361">
        <v>2024</v>
      </c>
      <c r="C2361" t="s">
        <v>307</v>
      </c>
      <c r="D2361" t="s">
        <v>596</v>
      </c>
      <c r="E2361" t="s">
        <v>596</v>
      </c>
      <c r="F2361" t="s">
        <v>658</v>
      </c>
      <c r="G2361" t="s">
        <v>683</v>
      </c>
      <c r="H2361">
        <v>-100000</v>
      </c>
      <c r="I2361">
        <v>100000</v>
      </c>
      <c r="J2361">
        <v>7050500</v>
      </c>
      <c r="M2361" t="s">
        <v>700</v>
      </c>
      <c r="N2361" s="1">
        <v>45504</v>
      </c>
    </row>
    <row r="2362" spans="1:14" x14ac:dyDescent="0.2">
      <c r="A2362" s="1">
        <v>45504</v>
      </c>
      <c r="B2362">
        <v>2024</v>
      </c>
      <c r="C2362" t="s">
        <v>307</v>
      </c>
      <c r="E2362" t="s">
        <v>611</v>
      </c>
      <c r="F2362" t="s">
        <v>658</v>
      </c>
      <c r="G2362" t="s">
        <v>683</v>
      </c>
      <c r="H2362">
        <v>-900000</v>
      </c>
      <c r="I2362">
        <v>900000</v>
      </c>
      <c r="J2362">
        <v>6150500</v>
      </c>
      <c r="M2362" t="s">
        <v>700</v>
      </c>
      <c r="N2362" s="1">
        <v>45504</v>
      </c>
    </row>
    <row r="2363" spans="1:14" x14ac:dyDescent="0.2">
      <c r="A2363" s="1">
        <v>45505</v>
      </c>
      <c r="B2363">
        <v>2024</v>
      </c>
      <c r="C2363" t="s">
        <v>427</v>
      </c>
      <c r="D2363" t="s">
        <v>604</v>
      </c>
      <c r="E2363" t="s">
        <v>651</v>
      </c>
      <c r="F2363" t="s">
        <v>658</v>
      </c>
      <c r="G2363" t="s">
        <v>679</v>
      </c>
      <c r="H2363">
        <v>180000</v>
      </c>
      <c r="I2363">
        <v>-180000</v>
      </c>
      <c r="J2363">
        <v>6330500</v>
      </c>
      <c r="M2363" t="s">
        <v>700</v>
      </c>
      <c r="N2363" s="1">
        <v>45505</v>
      </c>
    </row>
    <row r="2364" spans="1:14" x14ac:dyDescent="0.2">
      <c r="A2364" s="1">
        <v>45505</v>
      </c>
      <c r="B2364">
        <v>2024</v>
      </c>
      <c r="C2364" t="s">
        <v>308</v>
      </c>
      <c r="D2364" t="s">
        <v>549</v>
      </c>
      <c r="E2364" t="s">
        <v>613</v>
      </c>
      <c r="F2364" t="s">
        <v>662</v>
      </c>
      <c r="G2364" t="s">
        <v>679</v>
      </c>
      <c r="H2364">
        <v>210000</v>
      </c>
      <c r="I2364">
        <v>-210000</v>
      </c>
      <c r="J2364">
        <v>6330500</v>
      </c>
      <c r="M2364" t="s">
        <v>700</v>
      </c>
      <c r="N2364" s="1">
        <v>45505</v>
      </c>
    </row>
    <row r="2365" spans="1:14" x14ac:dyDescent="0.2">
      <c r="A2365" s="1">
        <v>45505</v>
      </c>
      <c r="B2365">
        <v>2024</v>
      </c>
      <c r="C2365" t="s">
        <v>427</v>
      </c>
      <c r="D2365" t="s">
        <v>593</v>
      </c>
      <c r="E2365" t="s">
        <v>641</v>
      </c>
      <c r="F2365" t="s">
        <v>658</v>
      </c>
      <c r="G2365" t="s">
        <v>679</v>
      </c>
      <c r="H2365">
        <v>160000</v>
      </c>
      <c r="I2365">
        <v>-160000</v>
      </c>
      <c r="J2365">
        <v>6490500</v>
      </c>
      <c r="M2365" t="s">
        <v>700</v>
      </c>
      <c r="N2365" s="1">
        <v>45505</v>
      </c>
    </row>
    <row r="2366" spans="1:14" x14ac:dyDescent="0.2">
      <c r="A2366" s="1">
        <v>45505</v>
      </c>
      <c r="B2366">
        <v>2024</v>
      </c>
      <c r="C2366" t="s">
        <v>427</v>
      </c>
      <c r="D2366" t="s">
        <v>586</v>
      </c>
      <c r="E2366" t="s">
        <v>628</v>
      </c>
      <c r="F2366" t="s">
        <v>658</v>
      </c>
      <c r="G2366" t="s">
        <v>679</v>
      </c>
      <c r="H2366">
        <v>160000</v>
      </c>
      <c r="I2366">
        <v>-160000</v>
      </c>
      <c r="J2366">
        <v>6650500</v>
      </c>
      <c r="M2366" t="s">
        <v>700</v>
      </c>
      <c r="N2366" s="1">
        <v>45505</v>
      </c>
    </row>
    <row r="2367" spans="1:14" x14ac:dyDescent="0.2">
      <c r="A2367" s="1">
        <v>45505</v>
      </c>
      <c r="B2367">
        <v>2024</v>
      </c>
      <c r="C2367" t="s">
        <v>427</v>
      </c>
      <c r="D2367" t="s">
        <v>601</v>
      </c>
      <c r="E2367" t="s">
        <v>648</v>
      </c>
      <c r="F2367" t="s">
        <v>658</v>
      </c>
      <c r="G2367" t="s">
        <v>679</v>
      </c>
      <c r="H2367">
        <v>180000</v>
      </c>
      <c r="I2367">
        <v>-180000</v>
      </c>
      <c r="J2367">
        <v>6830500</v>
      </c>
      <c r="M2367" t="s">
        <v>700</v>
      </c>
      <c r="N2367" s="1">
        <v>45505</v>
      </c>
    </row>
    <row r="2368" spans="1:14" x14ac:dyDescent="0.2">
      <c r="A2368" s="1">
        <v>45505</v>
      </c>
      <c r="B2368">
        <v>2024</v>
      </c>
      <c r="C2368" t="s">
        <v>427</v>
      </c>
      <c r="D2368" t="s">
        <v>607</v>
      </c>
      <c r="E2368" t="s">
        <v>654</v>
      </c>
      <c r="F2368" t="s">
        <v>658</v>
      </c>
      <c r="G2368" t="s">
        <v>679</v>
      </c>
      <c r="H2368">
        <v>180000</v>
      </c>
      <c r="I2368">
        <v>-180000</v>
      </c>
      <c r="J2368">
        <v>7010500</v>
      </c>
      <c r="M2368" t="s">
        <v>700</v>
      </c>
      <c r="N2368" s="1">
        <v>45505</v>
      </c>
    </row>
    <row r="2369" spans="1:14" x14ac:dyDescent="0.2">
      <c r="A2369" s="1">
        <v>45505</v>
      </c>
      <c r="B2369">
        <v>2024</v>
      </c>
      <c r="C2369" t="s">
        <v>427</v>
      </c>
      <c r="D2369" t="s">
        <v>605</v>
      </c>
      <c r="E2369" t="s">
        <v>652</v>
      </c>
      <c r="F2369" t="s">
        <v>658</v>
      </c>
      <c r="G2369" t="s">
        <v>679</v>
      </c>
      <c r="H2369">
        <v>180000</v>
      </c>
      <c r="I2369">
        <v>-180000</v>
      </c>
      <c r="J2369">
        <v>7190500</v>
      </c>
      <c r="M2369" t="s">
        <v>700</v>
      </c>
      <c r="N2369" s="1">
        <v>45505</v>
      </c>
    </row>
    <row r="2370" spans="1:14" x14ac:dyDescent="0.2">
      <c r="A2370" s="1">
        <v>45505</v>
      </c>
      <c r="B2370">
        <v>2024</v>
      </c>
      <c r="C2370" t="s">
        <v>427</v>
      </c>
      <c r="D2370" t="s">
        <v>600</v>
      </c>
      <c r="E2370" t="s">
        <v>647</v>
      </c>
      <c r="F2370" t="s">
        <v>658</v>
      </c>
      <c r="G2370" t="s">
        <v>679</v>
      </c>
      <c r="H2370">
        <v>180000</v>
      </c>
      <c r="I2370">
        <v>-180000</v>
      </c>
      <c r="J2370">
        <v>7370500</v>
      </c>
      <c r="M2370" t="s">
        <v>700</v>
      </c>
      <c r="N2370" s="1">
        <v>45505</v>
      </c>
    </row>
    <row r="2371" spans="1:14" x14ac:dyDescent="0.2">
      <c r="A2371" s="1">
        <v>45505</v>
      </c>
      <c r="B2371">
        <v>2024</v>
      </c>
      <c r="C2371" t="s">
        <v>308</v>
      </c>
      <c r="D2371" t="s">
        <v>550</v>
      </c>
      <c r="E2371" t="s">
        <v>614</v>
      </c>
      <c r="F2371" t="s">
        <v>662</v>
      </c>
      <c r="G2371" t="s">
        <v>679</v>
      </c>
      <c r="H2371">
        <v>210000</v>
      </c>
      <c r="I2371">
        <v>-210000</v>
      </c>
      <c r="J2371">
        <v>7370500</v>
      </c>
      <c r="M2371" t="s">
        <v>700</v>
      </c>
      <c r="N2371" s="1">
        <v>45505</v>
      </c>
    </row>
    <row r="2372" spans="1:14" x14ac:dyDescent="0.2">
      <c r="A2372" s="1">
        <v>45505</v>
      </c>
      <c r="B2372">
        <v>2024</v>
      </c>
      <c r="C2372" t="s">
        <v>425</v>
      </c>
      <c r="D2372" t="s">
        <v>559</v>
      </c>
      <c r="E2372" t="s">
        <v>615</v>
      </c>
      <c r="F2372" t="s">
        <v>662</v>
      </c>
      <c r="G2372" t="s">
        <v>679</v>
      </c>
      <c r="H2372">
        <v>42000</v>
      </c>
      <c r="I2372">
        <v>-42000</v>
      </c>
      <c r="J2372">
        <v>7370500</v>
      </c>
      <c r="M2372" t="s">
        <v>700</v>
      </c>
      <c r="N2372" s="1">
        <v>45505</v>
      </c>
    </row>
    <row r="2373" spans="1:14" x14ac:dyDescent="0.2">
      <c r="A2373" s="1">
        <v>45505</v>
      </c>
      <c r="B2373">
        <v>2024</v>
      </c>
      <c r="C2373" t="s">
        <v>426</v>
      </c>
      <c r="D2373" t="s">
        <v>559</v>
      </c>
      <c r="E2373" t="s">
        <v>615</v>
      </c>
      <c r="F2373" t="s">
        <v>658</v>
      </c>
      <c r="G2373" t="s">
        <v>679</v>
      </c>
      <c r="H2373">
        <v>168000</v>
      </c>
      <c r="I2373">
        <v>-168000</v>
      </c>
      <c r="J2373">
        <v>7538500</v>
      </c>
      <c r="M2373" t="s">
        <v>700</v>
      </c>
      <c r="N2373" s="1">
        <v>45505</v>
      </c>
    </row>
    <row r="2374" spans="1:14" x14ac:dyDescent="0.2">
      <c r="A2374" s="1">
        <v>45505</v>
      </c>
      <c r="B2374">
        <v>2024</v>
      </c>
      <c r="C2374" t="s">
        <v>426</v>
      </c>
      <c r="D2374" t="s">
        <v>551</v>
      </c>
      <c r="E2374" t="s">
        <v>615</v>
      </c>
      <c r="F2374" t="s">
        <v>658</v>
      </c>
      <c r="G2374" t="s">
        <v>679</v>
      </c>
      <c r="H2374">
        <v>210000</v>
      </c>
      <c r="I2374">
        <v>-210000</v>
      </c>
      <c r="J2374">
        <v>7748500</v>
      </c>
      <c r="M2374" t="s">
        <v>700</v>
      </c>
      <c r="N2374" s="1">
        <v>45505</v>
      </c>
    </row>
    <row r="2375" spans="1:14" x14ac:dyDescent="0.2">
      <c r="A2375" s="1">
        <v>45505</v>
      </c>
      <c r="B2375">
        <v>2024</v>
      </c>
      <c r="C2375" t="s">
        <v>426</v>
      </c>
      <c r="D2375" t="s">
        <v>579</v>
      </c>
      <c r="E2375" t="s">
        <v>632</v>
      </c>
      <c r="F2375" t="s">
        <v>658</v>
      </c>
      <c r="G2375" t="s">
        <v>679</v>
      </c>
      <c r="H2375">
        <v>210000</v>
      </c>
      <c r="I2375">
        <v>-210000</v>
      </c>
      <c r="J2375">
        <v>7958500</v>
      </c>
      <c r="M2375" t="s">
        <v>700</v>
      </c>
      <c r="N2375" s="1">
        <v>45505</v>
      </c>
    </row>
    <row r="2376" spans="1:14" x14ac:dyDescent="0.2">
      <c r="A2376" s="1">
        <v>45505</v>
      </c>
      <c r="B2376">
        <v>2024</v>
      </c>
      <c r="C2376" t="s">
        <v>308</v>
      </c>
      <c r="D2376" t="s">
        <v>552</v>
      </c>
      <c r="E2376" t="s">
        <v>616</v>
      </c>
      <c r="F2376" t="s">
        <v>662</v>
      </c>
      <c r="G2376" t="s">
        <v>679</v>
      </c>
      <c r="H2376">
        <v>210000</v>
      </c>
      <c r="I2376">
        <v>-210000</v>
      </c>
      <c r="J2376">
        <v>7958500</v>
      </c>
      <c r="M2376" t="s">
        <v>700</v>
      </c>
      <c r="N2376" s="1">
        <v>45505</v>
      </c>
    </row>
    <row r="2377" spans="1:14" x14ac:dyDescent="0.2">
      <c r="A2377" s="1">
        <v>45505</v>
      </c>
      <c r="B2377">
        <v>2024</v>
      </c>
      <c r="C2377" t="s">
        <v>308</v>
      </c>
      <c r="D2377" t="s">
        <v>575</v>
      </c>
      <c r="E2377" t="s">
        <v>616</v>
      </c>
      <c r="F2377" t="s">
        <v>662</v>
      </c>
      <c r="G2377" t="s">
        <v>679</v>
      </c>
      <c r="H2377">
        <v>210000</v>
      </c>
      <c r="I2377">
        <v>-210000</v>
      </c>
      <c r="J2377">
        <v>7958500</v>
      </c>
      <c r="M2377" t="s">
        <v>700</v>
      </c>
      <c r="N2377" s="1">
        <v>45505</v>
      </c>
    </row>
    <row r="2378" spans="1:14" x14ac:dyDescent="0.2">
      <c r="A2378" s="1">
        <v>45505</v>
      </c>
      <c r="B2378">
        <v>2024</v>
      </c>
      <c r="C2378" t="s">
        <v>308</v>
      </c>
      <c r="D2378" t="s">
        <v>562</v>
      </c>
      <c r="E2378" t="s">
        <v>614</v>
      </c>
      <c r="F2378" t="s">
        <v>662</v>
      </c>
      <c r="G2378" t="s">
        <v>679</v>
      </c>
      <c r="H2378">
        <v>210000</v>
      </c>
      <c r="I2378">
        <v>-210000</v>
      </c>
      <c r="J2378">
        <v>7958500</v>
      </c>
      <c r="M2378" t="s">
        <v>700</v>
      </c>
      <c r="N2378" s="1">
        <v>45505</v>
      </c>
    </row>
    <row r="2379" spans="1:14" x14ac:dyDescent="0.2">
      <c r="A2379" s="1">
        <v>45505</v>
      </c>
      <c r="B2379">
        <v>2024</v>
      </c>
      <c r="C2379" t="s">
        <v>426</v>
      </c>
      <c r="D2379" t="s">
        <v>577</v>
      </c>
      <c r="E2379" t="s">
        <v>631</v>
      </c>
      <c r="F2379" t="s">
        <v>658</v>
      </c>
      <c r="G2379" t="s">
        <v>679</v>
      </c>
      <c r="H2379">
        <v>210000</v>
      </c>
      <c r="I2379">
        <v>-210000</v>
      </c>
      <c r="J2379">
        <v>8168500</v>
      </c>
      <c r="M2379" t="s">
        <v>700</v>
      </c>
      <c r="N2379" s="1">
        <v>45505</v>
      </c>
    </row>
    <row r="2380" spans="1:14" x14ac:dyDescent="0.2">
      <c r="A2380" s="1">
        <v>45505</v>
      </c>
      <c r="B2380">
        <v>2024</v>
      </c>
      <c r="C2380" t="s">
        <v>427</v>
      </c>
      <c r="D2380" t="s">
        <v>608</v>
      </c>
      <c r="E2380" t="s">
        <v>655</v>
      </c>
      <c r="F2380" t="s">
        <v>658</v>
      </c>
      <c r="G2380" t="s">
        <v>679</v>
      </c>
      <c r="H2380">
        <v>180000</v>
      </c>
      <c r="I2380">
        <v>-180000</v>
      </c>
      <c r="J2380">
        <v>8348500</v>
      </c>
      <c r="M2380" t="s">
        <v>700</v>
      </c>
      <c r="N2380" s="1">
        <v>45505</v>
      </c>
    </row>
    <row r="2381" spans="1:14" x14ac:dyDescent="0.2">
      <c r="A2381" s="1">
        <v>45505</v>
      </c>
      <c r="B2381">
        <v>2024</v>
      </c>
      <c r="C2381" t="s">
        <v>425</v>
      </c>
      <c r="D2381" t="s">
        <v>564</v>
      </c>
      <c r="E2381" t="s">
        <v>596</v>
      </c>
      <c r="F2381" t="s">
        <v>662</v>
      </c>
      <c r="G2381" t="s">
        <v>679</v>
      </c>
      <c r="H2381">
        <v>42000</v>
      </c>
      <c r="I2381">
        <v>-42000</v>
      </c>
      <c r="J2381">
        <v>8348500</v>
      </c>
      <c r="M2381" t="s">
        <v>700</v>
      </c>
      <c r="N2381" s="1">
        <v>45505</v>
      </c>
    </row>
    <row r="2382" spans="1:14" x14ac:dyDescent="0.2">
      <c r="A2382" s="1">
        <v>45505</v>
      </c>
      <c r="B2382">
        <v>2024</v>
      </c>
      <c r="C2382" t="s">
        <v>427</v>
      </c>
      <c r="D2382" t="s">
        <v>564</v>
      </c>
      <c r="E2382" t="s">
        <v>596</v>
      </c>
      <c r="F2382" t="s">
        <v>658</v>
      </c>
      <c r="G2382" t="s">
        <v>679</v>
      </c>
      <c r="H2382">
        <v>168000</v>
      </c>
      <c r="I2382">
        <v>-168000</v>
      </c>
      <c r="J2382">
        <v>8516500</v>
      </c>
      <c r="M2382" t="s">
        <v>700</v>
      </c>
      <c r="N2382" s="1">
        <v>45505</v>
      </c>
    </row>
    <row r="2383" spans="1:14" x14ac:dyDescent="0.2">
      <c r="A2383" s="1">
        <v>45505</v>
      </c>
      <c r="B2383">
        <v>2024</v>
      </c>
      <c r="C2383" t="s">
        <v>427</v>
      </c>
      <c r="D2383" t="s">
        <v>606</v>
      </c>
      <c r="E2383" t="s">
        <v>653</v>
      </c>
      <c r="F2383" t="s">
        <v>658</v>
      </c>
      <c r="G2383" t="s">
        <v>679</v>
      </c>
      <c r="H2383">
        <v>180000</v>
      </c>
      <c r="I2383">
        <v>-180000</v>
      </c>
      <c r="J2383">
        <v>8696500</v>
      </c>
      <c r="M2383" t="s">
        <v>700</v>
      </c>
      <c r="N2383" s="1">
        <v>45505</v>
      </c>
    </row>
    <row r="2384" spans="1:14" x14ac:dyDescent="0.2">
      <c r="A2384" s="1">
        <v>45505</v>
      </c>
      <c r="B2384">
        <v>2024</v>
      </c>
      <c r="C2384" t="s">
        <v>427</v>
      </c>
      <c r="D2384" t="s">
        <v>602</v>
      </c>
      <c r="E2384" t="s">
        <v>649</v>
      </c>
      <c r="F2384" t="s">
        <v>658</v>
      </c>
      <c r="G2384" t="s">
        <v>679</v>
      </c>
      <c r="H2384">
        <v>180000</v>
      </c>
      <c r="I2384">
        <v>-180000</v>
      </c>
      <c r="J2384">
        <v>8876500</v>
      </c>
      <c r="M2384" t="s">
        <v>700</v>
      </c>
      <c r="N2384" s="1">
        <v>45505</v>
      </c>
    </row>
    <row r="2385" spans="1:14" x14ac:dyDescent="0.2">
      <c r="A2385" s="1">
        <v>45505</v>
      </c>
      <c r="B2385">
        <v>2024</v>
      </c>
      <c r="C2385" t="s">
        <v>427</v>
      </c>
      <c r="D2385" t="s">
        <v>603</v>
      </c>
      <c r="E2385" t="s">
        <v>650</v>
      </c>
      <c r="F2385" t="s">
        <v>658</v>
      </c>
      <c r="G2385" t="s">
        <v>679</v>
      </c>
      <c r="H2385">
        <v>180000</v>
      </c>
      <c r="I2385">
        <v>-180000</v>
      </c>
      <c r="J2385">
        <v>9056500</v>
      </c>
      <c r="M2385" t="s">
        <v>700</v>
      </c>
      <c r="N2385" s="1">
        <v>45505</v>
      </c>
    </row>
    <row r="2386" spans="1:14" x14ac:dyDescent="0.2">
      <c r="A2386" s="1">
        <v>45505</v>
      </c>
      <c r="B2386">
        <v>2024</v>
      </c>
      <c r="C2386" t="s">
        <v>427</v>
      </c>
      <c r="D2386" t="s">
        <v>598</v>
      </c>
      <c r="E2386" t="s">
        <v>645</v>
      </c>
      <c r="F2386" t="s">
        <v>658</v>
      </c>
      <c r="G2386" t="s">
        <v>679</v>
      </c>
      <c r="H2386">
        <v>180000</v>
      </c>
      <c r="I2386">
        <v>-180000</v>
      </c>
      <c r="J2386">
        <v>9236500</v>
      </c>
      <c r="M2386" t="s">
        <v>700</v>
      </c>
      <c r="N2386" s="1">
        <v>45505</v>
      </c>
    </row>
    <row r="2387" spans="1:14" x14ac:dyDescent="0.2">
      <c r="A2387" s="1">
        <v>45505</v>
      </c>
      <c r="B2387">
        <v>2024</v>
      </c>
      <c r="C2387" t="s">
        <v>426</v>
      </c>
      <c r="D2387" t="s">
        <v>566</v>
      </c>
      <c r="E2387" t="s">
        <v>623</v>
      </c>
      <c r="F2387" t="s">
        <v>658</v>
      </c>
      <c r="G2387" t="s">
        <v>679</v>
      </c>
      <c r="H2387">
        <v>210000</v>
      </c>
      <c r="I2387">
        <v>-210000</v>
      </c>
      <c r="J2387">
        <v>9446500</v>
      </c>
      <c r="M2387" t="s">
        <v>700</v>
      </c>
      <c r="N2387" s="1">
        <v>45505</v>
      </c>
    </row>
    <row r="2388" spans="1:14" x14ac:dyDescent="0.2">
      <c r="A2388" s="1">
        <v>45505</v>
      </c>
      <c r="B2388">
        <v>2024</v>
      </c>
      <c r="C2388" t="s">
        <v>426</v>
      </c>
      <c r="D2388" t="s">
        <v>567</v>
      </c>
      <c r="E2388" t="s">
        <v>620</v>
      </c>
      <c r="F2388" t="s">
        <v>658</v>
      </c>
      <c r="G2388" t="s">
        <v>679</v>
      </c>
      <c r="H2388">
        <v>210000</v>
      </c>
      <c r="I2388">
        <v>-210000</v>
      </c>
      <c r="J2388">
        <v>9656500</v>
      </c>
      <c r="M2388" t="s">
        <v>700</v>
      </c>
      <c r="N2388" s="1">
        <v>45505</v>
      </c>
    </row>
    <row r="2389" spans="1:14" x14ac:dyDescent="0.2">
      <c r="A2389" s="1">
        <v>45505</v>
      </c>
      <c r="B2389">
        <v>2024</v>
      </c>
      <c r="C2389" t="s">
        <v>426</v>
      </c>
      <c r="D2389" t="s">
        <v>568</v>
      </c>
      <c r="E2389" t="s">
        <v>624</v>
      </c>
      <c r="F2389" t="s">
        <v>658</v>
      </c>
      <c r="G2389" t="s">
        <v>679</v>
      </c>
      <c r="H2389">
        <v>210000</v>
      </c>
      <c r="I2389">
        <v>-210000</v>
      </c>
      <c r="J2389">
        <v>9866500</v>
      </c>
      <c r="M2389" t="s">
        <v>700</v>
      </c>
      <c r="N2389" s="1">
        <v>45505</v>
      </c>
    </row>
    <row r="2390" spans="1:14" x14ac:dyDescent="0.2">
      <c r="A2390" s="1">
        <v>45505</v>
      </c>
      <c r="B2390">
        <v>2024</v>
      </c>
      <c r="C2390" t="s">
        <v>426</v>
      </c>
      <c r="D2390" t="s">
        <v>569</v>
      </c>
      <c r="E2390" t="s">
        <v>596</v>
      </c>
      <c r="F2390" t="s">
        <v>658</v>
      </c>
      <c r="G2390" t="s">
        <v>679</v>
      </c>
      <c r="H2390">
        <v>210000</v>
      </c>
      <c r="I2390">
        <v>-210000</v>
      </c>
      <c r="J2390">
        <v>10076500</v>
      </c>
      <c r="M2390" t="s">
        <v>700</v>
      </c>
      <c r="N2390" s="1">
        <v>45505</v>
      </c>
    </row>
    <row r="2391" spans="1:14" x14ac:dyDescent="0.2">
      <c r="A2391" s="1">
        <v>45505</v>
      </c>
      <c r="B2391">
        <v>2024</v>
      </c>
      <c r="C2391" t="s">
        <v>308</v>
      </c>
      <c r="D2391" t="s">
        <v>555</v>
      </c>
      <c r="E2391" t="s">
        <v>616</v>
      </c>
      <c r="F2391" t="s">
        <v>662</v>
      </c>
      <c r="G2391" t="s">
        <v>679</v>
      </c>
      <c r="H2391">
        <v>210000</v>
      </c>
      <c r="I2391">
        <v>-210000</v>
      </c>
      <c r="J2391">
        <v>10076500</v>
      </c>
      <c r="M2391" t="s">
        <v>700</v>
      </c>
      <c r="N2391" s="1">
        <v>45505</v>
      </c>
    </row>
    <row r="2392" spans="1:14" x14ac:dyDescent="0.2">
      <c r="A2392" s="1">
        <v>45505</v>
      </c>
      <c r="B2392">
        <v>2024</v>
      </c>
      <c r="C2392" t="s">
        <v>427</v>
      </c>
      <c r="D2392" t="s">
        <v>595</v>
      </c>
      <c r="E2392" t="s">
        <v>643</v>
      </c>
      <c r="F2392" t="s">
        <v>658</v>
      </c>
      <c r="G2392" t="s">
        <v>679</v>
      </c>
      <c r="H2392">
        <v>180000</v>
      </c>
      <c r="I2392">
        <v>-180000</v>
      </c>
      <c r="J2392">
        <v>10256500</v>
      </c>
      <c r="M2392" t="s">
        <v>700</v>
      </c>
      <c r="N2392" s="1">
        <v>45505</v>
      </c>
    </row>
    <row r="2393" spans="1:14" x14ac:dyDescent="0.2">
      <c r="A2393" s="1">
        <v>45534</v>
      </c>
      <c r="B2393">
        <v>2024</v>
      </c>
      <c r="C2393" t="s">
        <v>492</v>
      </c>
      <c r="E2393" t="s">
        <v>611</v>
      </c>
      <c r="F2393" t="s">
        <v>658</v>
      </c>
      <c r="G2393" t="s">
        <v>686</v>
      </c>
      <c r="H2393">
        <v>-200000</v>
      </c>
      <c r="I2393">
        <v>200000</v>
      </c>
      <c r="J2393">
        <v>9443500</v>
      </c>
      <c r="M2393" t="s">
        <v>700</v>
      </c>
      <c r="N2393" s="1">
        <v>45534</v>
      </c>
    </row>
    <row r="2394" spans="1:14" x14ac:dyDescent="0.2">
      <c r="A2394" s="1">
        <v>45534</v>
      </c>
      <c r="B2394">
        <v>2024</v>
      </c>
      <c r="C2394" t="s">
        <v>314</v>
      </c>
      <c r="D2394" t="s">
        <v>589</v>
      </c>
      <c r="E2394" t="s">
        <v>589</v>
      </c>
      <c r="F2394" t="s">
        <v>658</v>
      </c>
      <c r="G2394" t="s">
        <v>683</v>
      </c>
      <c r="H2394">
        <v>-950000</v>
      </c>
      <c r="I2394">
        <v>950000</v>
      </c>
      <c r="J2394">
        <v>8403500</v>
      </c>
      <c r="M2394" t="s">
        <v>700</v>
      </c>
      <c r="N2394" s="1">
        <v>45534</v>
      </c>
    </row>
    <row r="2395" spans="1:14" x14ac:dyDescent="0.2">
      <c r="A2395" s="1">
        <v>45534</v>
      </c>
      <c r="B2395">
        <v>2024</v>
      </c>
      <c r="C2395" t="s">
        <v>314</v>
      </c>
      <c r="D2395" t="s">
        <v>578</v>
      </c>
      <c r="E2395" t="s">
        <v>578</v>
      </c>
      <c r="F2395" t="s">
        <v>658</v>
      </c>
      <c r="G2395" t="s">
        <v>683</v>
      </c>
      <c r="H2395">
        <v>-1400000</v>
      </c>
      <c r="I2395">
        <v>1400000</v>
      </c>
      <c r="J2395">
        <v>7003500</v>
      </c>
      <c r="M2395" t="s">
        <v>700</v>
      </c>
      <c r="N2395" s="1">
        <v>45534</v>
      </c>
    </row>
    <row r="2396" spans="1:14" x14ac:dyDescent="0.2">
      <c r="A2396" s="1">
        <v>45534</v>
      </c>
      <c r="B2396">
        <v>2024</v>
      </c>
      <c r="C2396" t="s">
        <v>314</v>
      </c>
      <c r="D2396" t="s">
        <v>596</v>
      </c>
      <c r="E2396" t="s">
        <v>596</v>
      </c>
      <c r="F2396" t="s">
        <v>658</v>
      </c>
      <c r="G2396" t="s">
        <v>683</v>
      </c>
      <c r="H2396">
        <v>-100000</v>
      </c>
      <c r="I2396">
        <v>100000</v>
      </c>
      <c r="J2396">
        <v>6903500</v>
      </c>
      <c r="M2396" t="s">
        <v>700</v>
      </c>
      <c r="N2396" s="1">
        <v>45534</v>
      </c>
    </row>
    <row r="2397" spans="1:14" x14ac:dyDescent="0.2">
      <c r="A2397" s="1">
        <v>45534</v>
      </c>
      <c r="B2397">
        <v>2024</v>
      </c>
      <c r="C2397" t="s">
        <v>314</v>
      </c>
      <c r="E2397" t="s">
        <v>611</v>
      </c>
      <c r="F2397" t="s">
        <v>658</v>
      </c>
      <c r="G2397" t="s">
        <v>683</v>
      </c>
      <c r="H2397">
        <v>-900000</v>
      </c>
      <c r="I2397">
        <v>900000</v>
      </c>
      <c r="J2397">
        <v>6003500</v>
      </c>
      <c r="M2397" t="s">
        <v>700</v>
      </c>
      <c r="N2397" s="1">
        <v>45534</v>
      </c>
    </row>
    <row r="2398" spans="1:14" x14ac:dyDescent="0.2">
      <c r="A2398" s="1">
        <v>45536</v>
      </c>
      <c r="B2398">
        <v>2024</v>
      </c>
      <c r="C2398" t="s">
        <v>433</v>
      </c>
      <c r="D2398" t="s">
        <v>604</v>
      </c>
      <c r="E2398" t="s">
        <v>651</v>
      </c>
      <c r="F2398" t="s">
        <v>658</v>
      </c>
      <c r="G2398" t="s">
        <v>679</v>
      </c>
      <c r="H2398">
        <v>180000</v>
      </c>
      <c r="I2398">
        <v>-180000</v>
      </c>
      <c r="J2398">
        <v>6183500</v>
      </c>
      <c r="M2398" t="s">
        <v>700</v>
      </c>
      <c r="N2398" s="1">
        <v>45536</v>
      </c>
    </row>
    <row r="2399" spans="1:14" x14ac:dyDescent="0.2">
      <c r="A2399" s="1">
        <v>45536</v>
      </c>
      <c r="B2399">
        <v>2024</v>
      </c>
      <c r="C2399" t="s">
        <v>315</v>
      </c>
      <c r="D2399" t="s">
        <v>549</v>
      </c>
      <c r="E2399" t="s">
        <v>613</v>
      </c>
      <c r="F2399" t="s">
        <v>662</v>
      </c>
      <c r="G2399" t="s">
        <v>679</v>
      </c>
      <c r="H2399">
        <v>210000</v>
      </c>
      <c r="I2399">
        <v>-210000</v>
      </c>
      <c r="J2399">
        <v>6183500</v>
      </c>
      <c r="M2399" t="s">
        <v>700</v>
      </c>
      <c r="N2399" s="1">
        <v>45536</v>
      </c>
    </row>
    <row r="2400" spans="1:14" x14ac:dyDescent="0.2">
      <c r="A2400" s="1">
        <v>45536</v>
      </c>
      <c r="B2400">
        <v>2024</v>
      </c>
      <c r="C2400" t="s">
        <v>433</v>
      </c>
      <c r="D2400" t="s">
        <v>593</v>
      </c>
      <c r="E2400" t="s">
        <v>641</v>
      </c>
      <c r="F2400" t="s">
        <v>658</v>
      </c>
      <c r="G2400" t="s">
        <v>679</v>
      </c>
      <c r="H2400">
        <v>160000</v>
      </c>
      <c r="I2400">
        <v>-160000</v>
      </c>
      <c r="J2400">
        <v>6343500</v>
      </c>
      <c r="M2400" t="s">
        <v>700</v>
      </c>
      <c r="N2400" s="1">
        <v>45536</v>
      </c>
    </row>
    <row r="2401" spans="1:14" x14ac:dyDescent="0.2">
      <c r="A2401" s="1">
        <v>45536</v>
      </c>
      <c r="B2401">
        <v>2024</v>
      </c>
      <c r="C2401" t="s">
        <v>433</v>
      </c>
      <c r="D2401" t="s">
        <v>586</v>
      </c>
      <c r="E2401" t="s">
        <v>628</v>
      </c>
      <c r="F2401" t="s">
        <v>658</v>
      </c>
      <c r="G2401" t="s">
        <v>679</v>
      </c>
      <c r="H2401">
        <v>160000</v>
      </c>
      <c r="I2401">
        <v>-160000</v>
      </c>
      <c r="J2401">
        <v>6503500</v>
      </c>
      <c r="M2401" t="s">
        <v>700</v>
      </c>
      <c r="N2401" s="1">
        <v>45536</v>
      </c>
    </row>
    <row r="2402" spans="1:14" x14ac:dyDescent="0.2">
      <c r="A2402" s="1">
        <v>45536</v>
      </c>
      <c r="B2402">
        <v>2024</v>
      </c>
      <c r="C2402" t="s">
        <v>433</v>
      </c>
      <c r="D2402" t="s">
        <v>601</v>
      </c>
      <c r="E2402" t="s">
        <v>648</v>
      </c>
      <c r="F2402" t="s">
        <v>658</v>
      </c>
      <c r="G2402" t="s">
        <v>679</v>
      </c>
      <c r="H2402">
        <v>180000</v>
      </c>
      <c r="I2402">
        <v>-180000</v>
      </c>
      <c r="J2402">
        <v>6683500</v>
      </c>
      <c r="M2402" t="s">
        <v>700</v>
      </c>
      <c r="N2402" s="1">
        <v>45536</v>
      </c>
    </row>
    <row r="2403" spans="1:14" x14ac:dyDescent="0.2">
      <c r="A2403" s="1">
        <v>45536</v>
      </c>
      <c r="B2403">
        <v>2024</v>
      </c>
      <c r="C2403" t="s">
        <v>433</v>
      </c>
      <c r="D2403" t="s">
        <v>607</v>
      </c>
      <c r="E2403" t="s">
        <v>654</v>
      </c>
      <c r="F2403" t="s">
        <v>658</v>
      </c>
      <c r="G2403" t="s">
        <v>679</v>
      </c>
      <c r="H2403">
        <v>180000</v>
      </c>
      <c r="I2403">
        <v>-180000</v>
      </c>
      <c r="J2403">
        <v>6863500</v>
      </c>
      <c r="M2403" t="s">
        <v>700</v>
      </c>
      <c r="N2403" s="1">
        <v>45536</v>
      </c>
    </row>
    <row r="2404" spans="1:14" x14ac:dyDescent="0.2">
      <c r="A2404" s="1">
        <v>45536</v>
      </c>
      <c r="B2404">
        <v>2024</v>
      </c>
      <c r="C2404" t="s">
        <v>433</v>
      </c>
      <c r="D2404" t="s">
        <v>605</v>
      </c>
      <c r="E2404" t="s">
        <v>652</v>
      </c>
      <c r="F2404" t="s">
        <v>658</v>
      </c>
      <c r="G2404" t="s">
        <v>679</v>
      </c>
      <c r="H2404">
        <v>180000</v>
      </c>
      <c r="I2404">
        <v>-180000</v>
      </c>
      <c r="J2404">
        <v>7043500</v>
      </c>
      <c r="M2404" t="s">
        <v>700</v>
      </c>
      <c r="N2404" s="1">
        <v>45536</v>
      </c>
    </row>
    <row r="2405" spans="1:14" x14ac:dyDescent="0.2">
      <c r="A2405" s="1">
        <v>45536</v>
      </c>
      <c r="B2405">
        <v>2024</v>
      </c>
      <c r="C2405" t="s">
        <v>433</v>
      </c>
      <c r="D2405" t="s">
        <v>600</v>
      </c>
      <c r="E2405" t="s">
        <v>647</v>
      </c>
      <c r="F2405" t="s">
        <v>658</v>
      </c>
      <c r="G2405" t="s">
        <v>679</v>
      </c>
      <c r="H2405">
        <v>180000</v>
      </c>
      <c r="I2405">
        <v>-180000</v>
      </c>
      <c r="J2405">
        <v>7223500</v>
      </c>
      <c r="M2405" t="s">
        <v>700</v>
      </c>
      <c r="N2405" s="1">
        <v>45536</v>
      </c>
    </row>
    <row r="2406" spans="1:14" x14ac:dyDescent="0.2">
      <c r="A2406" s="1">
        <v>45536</v>
      </c>
      <c r="B2406">
        <v>2024</v>
      </c>
      <c r="C2406" t="s">
        <v>315</v>
      </c>
      <c r="D2406" t="s">
        <v>550</v>
      </c>
      <c r="E2406" t="s">
        <v>614</v>
      </c>
      <c r="F2406" t="s">
        <v>662</v>
      </c>
      <c r="G2406" t="s">
        <v>679</v>
      </c>
      <c r="H2406">
        <v>210000</v>
      </c>
      <c r="I2406">
        <v>-210000</v>
      </c>
      <c r="J2406">
        <v>7223500</v>
      </c>
      <c r="M2406" t="s">
        <v>700</v>
      </c>
      <c r="N2406" s="1">
        <v>45536</v>
      </c>
    </row>
    <row r="2407" spans="1:14" x14ac:dyDescent="0.2">
      <c r="A2407" s="1">
        <v>45536</v>
      </c>
      <c r="B2407">
        <v>2024</v>
      </c>
      <c r="C2407" t="s">
        <v>431</v>
      </c>
      <c r="D2407" t="s">
        <v>559</v>
      </c>
      <c r="E2407" t="s">
        <v>615</v>
      </c>
      <c r="F2407" t="s">
        <v>662</v>
      </c>
      <c r="G2407" t="s">
        <v>679</v>
      </c>
      <c r="H2407">
        <v>42000</v>
      </c>
      <c r="I2407">
        <v>-42000</v>
      </c>
      <c r="J2407">
        <v>7223500</v>
      </c>
      <c r="M2407" t="s">
        <v>700</v>
      </c>
      <c r="N2407" s="1">
        <v>45536</v>
      </c>
    </row>
    <row r="2408" spans="1:14" x14ac:dyDescent="0.2">
      <c r="A2408" s="1">
        <v>45536</v>
      </c>
      <c r="B2408">
        <v>2024</v>
      </c>
      <c r="C2408" t="s">
        <v>432</v>
      </c>
      <c r="D2408" t="s">
        <v>559</v>
      </c>
      <c r="E2408" t="s">
        <v>615</v>
      </c>
      <c r="F2408" t="s">
        <v>658</v>
      </c>
      <c r="G2408" t="s">
        <v>679</v>
      </c>
      <c r="H2408">
        <v>168000</v>
      </c>
      <c r="I2408">
        <v>-168000</v>
      </c>
      <c r="J2408">
        <v>7391500</v>
      </c>
      <c r="M2408" t="s">
        <v>700</v>
      </c>
      <c r="N2408" s="1">
        <v>45536</v>
      </c>
    </row>
    <row r="2409" spans="1:14" x14ac:dyDescent="0.2">
      <c r="A2409" s="1">
        <v>45536</v>
      </c>
      <c r="B2409">
        <v>2024</v>
      </c>
      <c r="C2409" t="s">
        <v>432</v>
      </c>
      <c r="D2409" t="s">
        <v>551</v>
      </c>
      <c r="E2409" t="s">
        <v>615</v>
      </c>
      <c r="F2409" t="s">
        <v>658</v>
      </c>
      <c r="G2409" t="s">
        <v>679</v>
      </c>
      <c r="H2409">
        <v>210000</v>
      </c>
      <c r="I2409">
        <v>-210000</v>
      </c>
      <c r="J2409">
        <v>7601500</v>
      </c>
      <c r="M2409" t="s">
        <v>700</v>
      </c>
      <c r="N2409" s="1">
        <v>45536</v>
      </c>
    </row>
    <row r="2410" spans="1:14" x14ac:dyDescent="0.2">
      <c r="A2410" s="1">
        <v>45536</v>
      </c>
      <c r="B2410">
        <v>2024</v>
      </c>
      <c r="C2410" t="s">
        <v>432</v>
      </c>
      <c r="D2410" t="s">
        <v>579</v>
      </c>
      <c r="E2410" t="s">
        <v>632</v>
      </c>
      <c r="F2410" t="s">
        <v>661</v>
      </c>
      <c r="G2410" t="s">
        <v>679</v>
      </c>
      <c r="H2410">
        <v>210000</v>
      </c>
      <c r="I2410">
        <v>-210000</v>
      </c>
      <c r="J2410">
        <v>7601500</v>
      </c>
      <c r="M2410" t="s">
        <v>700</v>
      </c>
      <c r="N2410" s="1">
        <v>45536</v>
      </c>
    </row>
    <row r="2411" spans="1:14" x14ac:dyDescent="0.2">
      <c r="A2411" s="1">
        <v>45536</v>
      </c>
      <c r="B2411">
        <v>2024</v>
      </c>
      <c r="C2411" t="s">
        <v>315</v>
      </c>
      <c r="D2411" t="s">
        <v>552</v>
      </c>
      <c r="E2411" t="s">
        <v>616</v>
      </c>
      <c r="F2411" t="s">
        <v>662</v>
      </c>
      <c r="G2411" t="s">
        <v>679</v>
      </c>
      <c r="H2411">
        <v>210000</v>
      </c>
      <c r="I2411">
        <v>-210000</v>
      </c>
      <c r="J2411">
        <v>7601500</v>
      </c>
      <c r="M2411" t="s">
        <v>700</v>
      </c>
      <c r="N2411" s="1">
        <v>45536</v>
      </c>
    </row>
    <row r="2412" spans="1:14" x14ac:dyDescent="0.2">
      <c r="A2412" s="1">
        <v>45536</v>
      </c>
      <c r="B2412">
        <v>2024</v>
      </c>
      <c r="C2412" t="s">
        <v>315</v>
      </c>
      <c r="D2412" t="s">
        <v>575</v>
      </c>
      <c r="E2412" t="s">
        <v>616</v>
      </c>
      <c r="F2412" t="s">
        <v>662</v>
      </c>
      <c r="G2412" t="s">
        <v>679</v>
      </c>
      <c r="H2412">
        <v>210000</v>
      </c>
      <c r="I2412">
        <v>-210000</v>
      </c>
      <c r="J2412">
        <v>7601500</v>
      </c>
      <c r="M2412" t="s">
        <v>700</v>
      </c>
      <c r="N2412" s="1">
        <v>45536</v>
      </c>
    </row>
    <row r="2413" spans="1:14" x14ac:dyDescent="0.2">
      <c r="A2413" s="1">
        <v>45536</v>
      </c>
      <c r="B2413">
        <v>2024</v>
      </c>
      <c r="C2413" t="s">
        <v>315</v>
      </c>
      <c r="D2413" t="s">
        <v>562</v>
      </c>
      <c r="E2413" t="s">
        <v>614</v>
      </c>
      <c r="F2413" t="s">
        <v>662</v>
      </c>
      <c r="G2413" t="s">
        <v>679</v>
      </c>
      <c r="H2413">
        <v>210000</v>
      </c>
      <c r="I2413">
        <v>-210000</v>
      </c>
      <c r="J2413">
        <v>7601500</v>
      </c>
      <c r="M2413" t="s">
        <v>700</v>
      </c>
      <c r="N2413" s="1">
        <v>45536</v>
      </c>
    </row>
    <row r="2414" spans="1:14" x14ac:dyDescent="0.2">
      <c r="A2414" s="1">
        <v>45536</v>
      </c>
      <c r="B2414">
        <v>2024</v>
      </c>
      <c r="C2414" t="s">
        <v>432</v>
      </c>
      <c r="D2414" t="s">
        <v>577</v>
      </c>
      <c r="E2414" t="s">
        <v>631</v>
      </c>
      <c r="F2414" t="s">
        <v>658</v>
      </c>
      <c r="G2414" t="s">
        <v>679</v>
      </c>
      <c r="H2414">
        <v>210000</v>
      </c>
      <c r="I2414">
        <v>-210000</v>
      </c>
      <c r="J2414">
        <v>7811500</v>
      </c>
      <c r="M2414" t="s">
        <v>700</v>
      </c>
      <c r="N2414" s="1">
        <v>45536</v>
      </c>
    </row>
    <row r="2415" spans="1:14" x14ac:dyDescent="0.2">
      <c r="A2415" s="1">
        <v>45536</v>
      </c>
      <c r="B2415">
        <v>2024</v>
      </c>
      <c r="C2415" t="s">
        <v>433</v>
      </c>
      <c r="D2415" t="s">
        <v>608</v>
      </c>
      <c r="E2415" t="s">
        <v>655</v>
      </c>
      <c r="F2415" t="s">
        <v>658</v>
      </c>
      <c r="G2415" t="s">
        <v>679</v>
      </c>
      <c r="H2415">
        <v>180000</v>
      </c>
      <c r="I2415">
        <v>-180000</v>
      </c>
      <c r="J2415">
        <v>7991500</v>
      </c>
      <c r="M2415" t="s">
        <v>700</v>
      </c>
      <c r="N2415" s="1">
        <v>45536</v>
      </c>
    </row>
    <row r="2416" spans="1:14" x14ac:dyDescent="0.2">
      <c r="A2416" s="1">
        <v>45536</v>
      </c>
      <c r="B2416">
        <v>2024</v>
      </c>
      <c r="C2416" t="s">
        <v>431</v>
      </c>
      <c r="D2416" t="s">
        <v>564</v>
      </c>
      <c r="E2416" t="s">
        <v>596</v>
      </c>
      <c r="F2416" t="s">
        <v>662</v>
      </c>
      <c r="G2416" t="s">
        <v>679</v>
      </c>
      <c r="H2416">
        <v>42000</v>
      </c>
      <c r="I2416">
        <v>-42000</v>
      </c>
      <c r="J2416">
        <v>7991500</v>
      </c>
      <c r="M2416" t="s">
        <v>700</v>
      </c>
      <c r="N2416" s="1">
        <v>45536</v>
      </c>
    </row>
    <row r="2417" spans="1:14" x14ac:dyDescent="0.2">
      <c r="A2417" s="1">
        <v>45536</v>
      </c>
      <c r="B2417">
        <v>2024</v>
      </c>
      <c r="C2417" t="s">
        <v>433</v>
      </c>
      <c r="D2417" t="s">
        <v>564</v>
      </c>
      <c r="E2417" t="s">
        <v>596</v>
      </c>
      <c r="F2417" t="s">
        <v>658</v>
      </c>
      <c r="G2417" t="s">
        <v>679</v>
      </c>
      <c r="H2417">
        <v>168000</v>
      </c>
      <c r="I2417">
        <v>-168000</v>
      </c>
      <c r="J2417">
        <v>8159500</v>
      </c>
      <c r="M2417" t="s">
        <v>700</v>
      </c>
      <c r="N2417" s="1">
        <v>45536</v>
      </c>
    </row>
    <row r="2418" spans="1:14" x14ac:dyDescent="0.2">
      <c r="A2418" s="1">
        <v>45536</v>
      </c>
      <c r="B2418">
        <v>2024</v>
      </c>
      <c r="C2418" t="s">
        <v>433</v>
      </c>
      <c r="D2418" t="s">
        <v>606</v>
      </c>
      <c r="E2418" t="s">
        <v>653</v>
      </c>
      <c r="F2418" t="s">
        <v>658</v>
      </c>
      <c r="G2418" t="s">
        <v>679</v>
      </c>
      <c r="H2418">
        <v>180000</v>
      </c>
      <c r="I2418">
        <v>-180000</v>
      </c>
      <c r="J2418">
        <v>8339500</v>
      </c>
      <c r="M2418" t="s">
        <v>700</v>
      </c>
      <c r="N2418" s="1">
        <v>45536</v>
      </c>
    </row>
    <row r="2419" spans="1:14" x14ac:dyDescent="0.2">
      <c r="A2419" s="1">
        <v>45536</v>
      </c>
      <c r="B2419">
        <v>2024</v>
      </c>
      <c r="C2419" t="s">
        <v>433</v>
      </c>
      <c r="D2419" t="s">
        <v>603</v>
      </c>
      <c r="E2419" t="s">
        <v>650</v>
      </c>
      <c r="F2419" t="s">
        <v>658</v>
      </c>
      <c r="G2419" t="s">
        <v>679</v>
      </c>
      <c r="H2419">
        <v>180000</v>
      </c>
      <c r="I2419">
        <v>-180000</v>
      </c>
      <c r="J2419">
        <v>8519500</v>
      </c>
      <c r="M2419" t="s">
        <v>700</v>
      </c>
      <c r="N2419" s="1">
        <v>45536</v>
      </c>
    </row>
    <row r="2420" spans="1:14" x14ac:dyDescent="0.2">
      <c r="A2420" s="1">
        <v>45536</v>
      </c>
      <c r="B2420">
        <v>2024</v>
      </c>
      <c r="C2420" t="s">
        <v>432</v>
      </c>
      <c r="D2420" t="s">
        <v>566</v>
      </c>
      <c r="E2420" t="s">
        <v>623</v>
      </c>
      <c r="F2420" t="s">
        <v>658</v>
      </c>
      <c r="G2420" t="s">
        <v>679</v>
      </c>
      <c r="H2420">
        <v>210000</v>
      </c>
      <c r="I2420">
        <v>-210000</v>
      </c>
      <c r="J2420">
        <v>8729500</v>
      </c>
      <c r="M2420" t="s">
        <v>700</v>
      </c>
      <c r="N2420" s="1">
        <v>45536</v>
      </c>
    </row>
    <row r="2421" spans="1:14" x14ac:dyDescent="0.2">
      <c r="A2421" s="1">
        <v>45536</v>
      </c>
      <c r="B2421">
        <v>2024</v>
      </c>
      <c r="C2421" t="s">
        <v>432</v>
      </c>
      <c r="D2421" t="s">
        <v>567</v>
      </c>
      <c r="E2421" t="s">
        <v>620</v>
      </c>
      <c r="F2421" t="s">
        <v>658</v>
      </c>
      <c r="G2421" t="s">
        <v>679</v>
      </c>
      <c r="H2421">
        <v>210000</v>
      </c>
      <c r="I2421">
        <v>-210000</v>
      </c>
      <c r="J2421">
        <v>8939500</v>
      </c>
      <c r="M2421" t="s">
        <v>700</v>
      </c>
      <c r="N2421" s="1">
        <v>45536</v>
      </c>
    </row>
    <row r="2422" spans="1:14" x14ac:dyDescent="0.2">
      <c r="A2422" s="1">
        <v>45536</v>
      </c>
      <c r="B2422">
        <v>2024</v>
      </c>
      <c r="C2422" t="s">
        <v>433</v>
      </c>
      <c r="D2422" t="s">
        <v>610</v>
      </c>
      <c r="E2422" t="s">
        <v>657</v>
      </c>
      <c r="F2422" t="s">
        <v>658</v>
      </c>
      <c r="G2422" t="s">
        <v>679</v>
      </c>
      <c r="H2422">
        <v>180000</v>
      </c>
      <c r="I2422">
        <v>-180000</v>
      </c>
      <c r="J2422">
        <v>9119500</v>
      </c>
      <c r="M2422" t="s">
        <v>700</v>
      </c>
      <c r="N2422" s="1">
        <v>45536</v>
      </c>
    </row>
    <row r="2423" spans="1:14" x14ac:dyDescent="0.2">
      <c r="A2423" s="1">
        <v>45536</v>
      </c>
      <c r="B2423">
        <v>2024</v>
      </c>
      <c r="C2423" t="s">
        <v>432</v>
      </c>
      <c r="D2423" t="s">
        <v>568</v>
      </c>
      <c r="E2423" t="s">
        <v>624</v>
      </c>
      <c r="F2423" t="s">
        <v>658</v>
      </c>
      <c r="G2423" t="s">
        <v>679</v>
      </c>
      <c r="H2423">
        <v>210000</v>
      </c>
      <c r="I2423">
        <v>-210000</v>
      </c>
      <c r="J2423">
        <v>9329500</v>
      </c>
      <c r="M2423" t="s">
        <v>700</v>
      </c>
      <c r="N2423" s="1">
        <v>45536</v>
      </c>
    </row>
    <row r="2424" spans="1:14" x14ac:dyDescent="0.2">
      <c r="A2424" s="1">
        <v>45536</v>
      </c>
      <c r="B2424">
        <v>2024</v>
      </c>
      <c r="C2424" t="s">
        <v>432</v>
      </c>
      <c r="D2424" t="s">
        <v>569</v>
      </c>
      <c r="E2424" t="s">
        <v>596</v>
      </c>
      <c r="F2424" t="s">
        <v>658</v>
      </c>
      <c r="G2424" t="s">
        <v>679</v>
      </c>
      <c r="H2424">
        <v>210000</v>
      </c>
      <c r="I2424">
        <v>-210000</v>
      </c>
      <c r="J2424">
        <v>9539500</v>
      </c>
      <c r="M2424" t="s">
        <v>700</v>
      </c>
      <c r="N2424" s="1">
        <v>45536</v>
      </c>
    </row>
    <row r="2425" spans="1:14" x14ac:dyDescent="0.2">
      <c r="A2425" s="1">
        <v>45536</v>
      </c>
      <c r="B2425">
        <v>2024</v>
      </c>
      <c r="C2425" t="s">
        <v>315</v>
      </c>
      <c r="D2425" t="s">
        <v>555</v>
      </c>
      <c r="E2425" t="s">
        <v>616</v>
      </c>
      <c r="F2425" t="s">
        <v>662</v>
      </c>
      <c r="G2425" t="s">
        <v>679</v>
      </c>
      <c r="H2425">
        <v>210000</v>
      </c>
      <c r="I2425">
        <v>-210000</v>
      </c>
      <c r="J2425">
        <v>9539500</v>
      </c>
      <c r="M2425" t="s">
        <v>700</v>
      </c>
      <c r="N2425" s="1">
        <v>45536</v>
      </c>
    </row>
    <row r="2426" spans="1:14" x14ac:dyDescent="0.2">
      <c r="A2426" s="1">
        <v>45536</v>
      </c>
      <c r="B2426">
        <v>2024</v>
      </c>
      <c r="C2426" t="s">
        <v>433</v>
      </c>
      <c r="D2426" t="s">
        <v>595</v>
      </c>
      <c r="E2426" t="s">
        <v>643</v>
      </c>
      <c r="F2426" t="s">
        <v>658</v>
      </c>
      <c r="G2426" t="s">
        <v>679</v>
      </c>
      <c r="H2426">
        <v>180000</v>
      </c>
      <c r="I2426">
        <v>-180000</v>
      </c>
      <c r="J2426">
        <v>9719500</v>
      </c>
      <c r="M2426" t="s">
        <v>700</v>
      </c>
      <c r="N2426" s="1">
        <v>45536</v>
      </c>
    </row>
    <row r="2427" spans="1:14" x14ac:dyDescent="0.2">
      <c r="A2427" s="1">
        <v>45536</v>
      </c>
      <c r="B2427">
        <v>2024</v>
      </c>
      <c r="C2427" t="s">
        <v>494</v>
      </c>
      <c r="D2427" t="s">
        <v>610</v>
      </c>
      <c r="E2427" t="s">
        <v>657</v>
      </c>
      <c r="F2427" t="s">
        <v>658</v>
      </c>
      <c r="G2427" t="s">
        <v>680</v>
      </c>
      <c r="H2427">
        <v>65000</v>
      </c>
      <c r="I2427">
        <v>-65000</v>
      </c>
      <c r="J2427">
        <v>9784500</v>
      </c>
      <c r="M2427" t="s">
        <v>700</v>
      </c>
      <c r="N2427" s="1">
        <v>45536</v>
      </c>
    </row>
    <row r="2428" spans="1:14" x14ac:dyDescent="0.2">
      <c r="A2428" s="1">
        <v>45562</v>
      </c>
      <c r="B2428">
        <v>2024</v>
      </c>
      <c r="C2428" t="s">
        <v>474</v>
      </c>
      <c r="E2428" t="s">
        <v>611</v>
      </c>
      <c r="F2428" t="s">
        <v>658</v>
      </c>
      <c r="G2428" t="s">
        <v>379</v>
      </c>
      <c r="H2428">
        <v>200000</v>
      </c>
      <c r="I2428">
        <v>-200000</v>
      </c>
      <c r="J2428">
        <v>6634500</v>
      </c>
      <c r="M2428" t="s">
        <v>700</v>
      </c>
      <c r="N2428" s="1">
        <v>45562</v>
      </c>
    </row>
    <row r="2429" spans="1:14" x14ac:dyDescent="0.2">
      <c r="A2429" s="1">
        <v>45565</v>
      </c>
      <c r="B2429">
        <v>2024</v>
      </c>
      <c r="C2429" t="s">
        <v>438</v>
      </c>
      <c r="D2429" t="s">
        <v>589</v>
      </c>
      <c r="E2429" t="s">
        <v>589</v>
      </c>
      <c r="F2429" t="s">
        <v>658</v>
      </c>
      <c r="G2429" t="s">
        <v>683</v>
      </c>
      <c r="H2429">
        <v>-950000</v>
      </c>
      <c r="I2429">
        <v>950000</v>
      </c>
      <c r="J2429">
        <v>8834500</v>
      </c>
      <c r="M2429" t="s">
        <v>700</v>
      </c>
      <c r="N2429" s="1">
        <v>45565</v>
      </c>
    </row>
    <row r="2430" spans="1:14" x14ac:dyDescent="0.2">
      <c r="A2430" s="1">
        <v>45565</v>
      </c>
      <c r="B2430">
        <v>2024</v>
      </c>
      <c r="C2430" t="s">
        <v>438</v>
      </c>
      <c r="D2430" t="s">
        <v>578</v>
      </c>
      <c r="E2430" t="s">
        <v>578</v>
      </c>
      <c r="F2430" t="s">
        <v>658</v>
      </c>
      <c r="G2430" t="s">
        <v>683</v>
      </c>
      <c r="H2430">
        <v>-1400000</v>
      </c>
      <c r="I2430">
        <v>1400000</v>
      </c>
      <c r="J2430">
        <v>7434500</v>
      </c>
      <c r="M2430" t="s">
        <v>700</v>
      </c>
      <c r="N2430" s="1">
        <v>45565</v>
      </c>
    </row>
    <row r="2431" spans="1:14" x14ac:dyDescent="0.2">
      <c r="A2431" s="1">
        <v>45565</v>
      </c>
      <c r="B2431">
        <v>2024</v>
      </c>
      <c r="C2431" t="s">
        <v>438</v>
      </c>
      <c r="D2431" t="s">
        <v>596</v>
      </c>
      <c r="E2431" t="s">
        <v>596</v>
      </c>
      <c r="F2431" t="s">
        <v>658</v>
      </c>
      <c r="G2431" t="s">
        <v>683</v>
      </c>
      <c r="H2431">
        <v>-100000</v>
      </c>
      <c r="I2431">
        <v>100000</v>
      </c>
      <c r="J2431">
        <v>7334500</v>
      </c>
      <c r="M2431" t="s">
        <v>700</v>
      </c>
      <c r="N2431" s="1">
        <v>45565</v>
      </c>
    </row>
    <row r="2432" spans="1:14" x14ac:dyDescent="0.2">
      <c r="A2432" s="1">
        <v>45565</v>
      </c>
      <c r="B2432">
        <v>2024</v>
      </c>
      <c r="C2432" t="s">
        <v>438</v>
      </c>
      <c r="E2432" t="s">
        <v>611</v>
      </c>
      <c r="F2432" t="s">
        <v>658</v>
      </c>
      <c r="G2432" t="s">
        <v>683</v>
      </c>
      <c r="H2432">
        <v>-900000</v>
      </c>
      <c r="I2432">
        <v>900000</v>
      </c>
      <c r="J2432">
        <v>6434500</v>
      </c>
      <c r="M2432" t="s">
        <v>700</v>
      </c>
      <c r="N2432" s="1">
        <v>45565</v>
      </c>
    </row>
    <row r="2433" spans="1:14" x14ac:dyDescent="0.2">
      <c r="A2433" s="1">
        <v>45566</v>
      </c>
      <c r="B2433">
        <v>2024</v>
      </c>
      <c r="C2433" t="s">
        <v>443</v>
      </c>
      <c r="D2433" t="s">
        <v>604</v>
      </c>
      <c r="E2433" t="s">
        <v>651</v>
      </c>
      <c r="F2433" t="s">
        <v>658</v>
      </c>
      <c r="G2433" t="s">
        <v>679</v>
      </c>
      <c r="H2433">
        <v>180000</v>
      </c>
      <c r="I2433">
        <v>-180000</v>
      </c>
      <c r="J2433">
        <v>6814500</v>
      </c>
      <c r="M2433" t="s">
        <v>700</v>
      </c>
      <c r="N2433" s="1">
        <v>45566</v>
      </c>
    </row>
    <row r="2434" spans="1:14" x14ac:dyDescent="0.2">
      <c r="A2434" s="1">
        <v>45566</v>
      </c>
      <c r="B2434">
        <v>2024</v>
      </c>
      <c r="C2434" t="s">
        <v>324</v>
      </c>
      <c r="D2434" t="s">
        <v>549</v>
      </c>
      <c r="E2434" t="s">
        <v>613</v>
      </c>
      <c r="F2434" t="s">
        <v>662</v>
      </c>
      <c r="G2434" t="s">
        <v>679</v>
      </c>
      <c r="H2434">
        <v>210000</v>
      </c>
      <c r="I2434">
        <v>-210000</v>
      </c>
      <c r="J2434">
        <v>6814500</v>
      </c>
      <c r="M2434" t="s">
        <v>700</v>
      </c>
      <c r="N2434" s="1">
        <v>45566</v>
      </c>
    </row>
    <row r="2435" spans="1:14" x14ac:dyDescent="0.2">
      <c r="A2435" s="1">
        <v>45566</v>
      </c>
      <c r="B2435">
        <v>2024</v>
      </c>
      <c r="C2435" t="s">
        <v>443</v>
      </c>
      <c r="D2435" t="s">
        <v>593</v>
      </c>
      <c r="E2435" t="s">
        <v>641</v>
      </c>
      <c r="F2435" t="s">
        <v>658</v>
      </c>
      <c r="G2435" t="s">
        <v>679</v>
      </c>
      <c r="H2435">
        <v>160000</v>
      </c>
      <c r="I2435">
        <v>-160000</v>
      </c>
      <c r="J2435">
        <v>6974500</v>
      </c>
      <c r="M2435" t="s">
        <v>700</v>
      </c>
      <c r="N2435" s="1">
        <v>45566</v>
      </c>
    </row>
    <row r="2436" spans="1:14" x14ac:dyDescent="0.2">
      <c r="A2436" s="1">
        <v>45566</v>
      </c>
      <c r="B2436">
        <v>2024</v>
      </c>
      <c r="C2436" t="s">
        <v>443</v>
      </c>
      <c r="D2436" t="s">
        <v>586</v>
      </c>
      <c r="E2436" t="s">
        <v>628</v>
      </c>
      <c r="F2436" t="s">
        <v>658</v>
      </c>
      <c r="G2436" t="s">
        <v>679</v>
      </c>
      <c r="H2436">
        <v>160000</v>
      </c>
      <c r="I2436">
        <v>-160000</v>
      </c>
      <c r="J2436">
        <v>7134500</v>
      </c>
      <c r="M2436" t="s">
        <v>700</v>
      </c>
      <c r="N2436" s="1">
        <v>45566</v>
      </c>
    </row>
    <row r="2437" spans="1:14" x14ac:dyDescent="0.2">
      <c r="A2437" s="1">
        <v>45566</v>
      </c>
      <c r="B2437">
        <v>2024</v>
      </c>
      <c r="C2437" t="s">
        <v>443</v>
      </c>
      <c r="D2437" t="s">
        <v>601</v>
      </c>
      <c r="E2437" t="s">
        <v>648</v>
      </c>
      <c r="F2437" t="s">
        <v>658</v>
      </c>
      <c r="G2437" t="s">
        <v>679</v>
      </c>
      <c r="H2437">
        <v>180000</v>
      </c>
      <c r="I2437">
        <v>-180000</v>
      </c>
      <c r="J2437">
        <v>7314500</v>
      </c>
      <c r="M2437" t="s">
        <v>700</v>
      </c>
      <c r="N2437" s="1">
        <v>45566</v>
      </c>
    </row>
    <row r="2438" spans="1:14" x14ac:dyDescent="0.2">
      <c r="A2438" s="1">
        <v>45566</v>
      </c>
      <c r="B2438">
        <v>2024</v>
      </c>
      <c r="C2438" t="s">
        <v>443</v>
      </c>
      <c r="D2438" t="s">
        <v>607</v>
      </c>
      <c r="E2438" t="s">
        <v>654</v>
      </c>
      <c r="F2438" t="s">
        <v>658</v>
      </c>
      <c r="G2438" t="s">
        <v>679</v>
      </c>
      <c r="H2438">
        <v>180000</v>
      </c>
      <c r="I2438">
        <v>-180000</v>
      </c>
      <c r="J2438">
        <v>7494500</v>
      </c>
      <c r="M2438" t="s">
        <v>700</v>
      </c>
      <c r="N2438" s="1">
        <v>45566</v>
      </c>
    </row>
    <row r="2439" spans="1:14" x14ac:dyDescent="0.2">
      <c r="A2439" s="1">
        <v>45566</v>
      </c>
      <c r="B2439">
        <v>2024</v>
      </c>
      <c r="C2439" t="s">
        <v>443</v>
      </c>
      <c r="D2439" t="s">
        <v>605</v>
      </c>
      <c r="E2439" t="s">
        <v>652</v>
      </c>
      <c r="F2439" t="s">
        <v>658</v>
      </c>
      <c r="G2439" t="s">
        <v>679</v>
      </c>
      <c r="H2439">
        <v>180000</v>
      </c>
      <c r="I2439">
        <v>-180000</v>
      </c>
      <c r="J2439">
        <v>7674500</v>
      </c>
      <c r="M2439" t="s">
        <v>700</v>
      </c>
      <c r="N2439" s="1">
        <v>45566</v>
      </c>
    </row>
    <row r="2440" spans="1:14" x14ac:dyDescent="0.2">
      <c r="A2440" s="1">
        <v>45566</v>
      </c>
      <c r="B2440">
        <v>2024</v>
      </c>
      <c r="C2440" t="s">
        <v>443</v>
      </c>
      <c r="D2440" t="s">
        <v>600</v>
      </c>
      <c r="E2440" t="s">
        <v>647</v>
      </c>
      <c r="F2440" t="s">
        <v>658</v>
      </c>
      <c r="G2440" t="s">
        <v>679</v>
      </c>
      <c r="H2440">
        <v>180000</v>
      </c>
      <c r="I2440">
        <v>-180000</v>
      </c>
      <c r="J2440">
        <v>7854500</v>
      </c>
      <c r="M2440" t="s">
        <v>700</v>
      </c>
      <c r="N2440" s="1">
        <v>45566</v>
      </c>
    </row>
    <row r="2441" spans="1:14" x14ac:dyDescent="0.2">
      <c r="A2441" s="1">
        <v>45566</v>
      </c>
      <c r="B2441">
        <v>2024</v>
      </c>
      <c r="C2441" t="s">
        <v>324</v>
      </c>
      <c r="D2441" t="s">
        <v>550</v>
      </c>
      <c r="E2441" t="s">
        <v>614</v>
      </c>
      <c r="F2441" t="s">
        <v>662</v>
      </c>
      <c r="G2441" t="s">
        <v>679</v>
      </c>
      <c r="H2441">
        <v>210000</v>
      </c>
      <c r="I2441">
        <v>-210000</v>
      </c>
      <c r="J2441">
        <v>7854500</v>
      </c>
      <c r="M2441" t="s">
        <v>700</v>
      </c>
      <c r="N2441" s="1">
        <v>45566</v>
      </c>
    </row>
    <row r="2442" spans="1:14" x14ac:dyDescent="0.2">
      <c r="A2442" s="1">
        <v>45566</v>
      </c>
      <c r="B2442">
        <v>2024</v>
      </c>
      <c r="C2442" t="s">
        <v>441</v>
      </c>
      <c r="D2442" t="s">
        <v>559</v>
      </c>
      <c r="E2442" t="s">
        <v>615</v>
      </c>
      <c r="F2442" t="s">
        <v>662</v>
      </c>
      <c r="G2442" t="s">
        <v>679</v>
      </c>
      <c r="H2442">
        <v>42000</v>
      </c>
      <c r="I2442">
        <v>-42000</v>
      </c>
      <c r="J2442">
        <v>7854500</v>
      </c>
      <c r="M2442" t="s">
        <v>700</v>
      </c>
      <c r="N2442" s="1">
        <v>45566</v>
      </c>
    </row>
    <row r="2443" spans="1:14" x14ac:dyDescent="0.2">
      <c r="A2443" s="1">
        <v>45566</v>
      </c>
      <c r="B2443">
        <v>2024</v>
      </c>
      <c r="C2443" t="s">
        <v>442</v>
      </c>
      <c r="D2443" t="s">
        <v>559</v>
      </c>
      <c r="E2443" t="s">
        <v>615</v>
      </c>
      <c r="F2443" t="s">
        <v>658</v>
      </c>
      <c r="G2443" t="s">
        <v>679</v>
      </c>
      <c r="H2443">
        <v>168000</v>
      </c>
      <c r="I2443">
        <v>-168000</v>
      </c>
      <c r="J2443">
        <v>8022500</v>
      </c>
      <c r="M2443" t="s">
        <v>700</v>
      </c>
      <c r="N2443" s="1">
        <v>45566</v>
      </c>
    </row>
    <row r="2444" spans="1:14" x14ac:dyDescent="0.2">
      <c r="A2444" s="1">
        <v>45566</v>
      </c>
      <c r="B2444">
        <v>2024</v>
      </c>
      <c r="C2444" t="s">
        <v>442</v>
      </c>
      <c r="D2444" t="s">
        <v>551</v>
      </c>
      <c r="E2444" t="s">
        <v>615</v>
      </c>
      <c r="F2444" t="s">
        <v>658</v>
      </c>
      <c r="G2444" t="s">
        <v>679</v>
      </c>
      <c r="H2444">
        <v>210000</v>
      </c>
      <c r="I2444">
        <v>-210000</v>
      </c>
      <c r="J2444">
        <v>8232500</v>
      </c>
      <c r="M2444" t="s">
        <v>700</v>
      </c>
      <c r="N2444" s="1">
        <v>45566</v>
      </c>
    </row>
    <row r="2445" spans="1:14" x14ac:dyDescent="0.2">
      <c r="A2445" s="1">
        <v>45566</v>
      </c>
      <c r="B2445">
        <v>2024</v>
      </c>
      <c r="C2445" t="s">
        <v>442</v>
      </c>
      <c r="D2445" t="s">
        <v>579</v>
      </c>
      <c r="E2445" t="s">
        <v>632</v>
      </c>
      <c r="F2445" t="s">
        <v>661</v>
      </c>
      <c r="G2445" t="s">
        <v>679</v>
      </c>
      <c r="H2445">
        <v>210000</v>
      </c>
      <c r="I2445">
        <v>-210000</v>
      </c>
      <c r="J2445">
        <v>8232500</v>
      </c>
      <c r="M2445" t="s">
        <v>700</v>
      </c>
      <c r="N2445" s="1">
        <v>45566</v>
      </c>
    </row>
    <row r="2446" spans="1:14" x14ac:dyDescent="0.2">
      <c r="A2446" s="1">
        <v>45566</v>
      </c>
      <c r="B2446">
        <v>2024</v>
      </c>
      <c r="C2446" t="s">
        <v>324</v>
      </c>
      <c r="D2446" t="s">
        <v>552</v>
      </c>
      <c r="E2446" t="s">
        <v>616</v>
      </c>
      <c r="F2446" t="s">
        <v>662</v>
      </c>
      <c r="G2446" t="s">
        <v>679</v>
      </c>
      <c r="H2446">
        <v>210000</v>
      </c>
      <c r="I2446">
        <v>-210000</v>
      </c>
      <c r="J2446">
        <v>8232500</v>
      </c>
      <c r="M2446" t="s">
        <v>700</v>
      </c>
      <c r="N2446" s="1">
        <v>45566</v>
      </c>
    </row>
    <row r="2447" spans="1:14" x14ac:dyDescent="0.2">
      <c r="A2447" s="1">
        <v>45566</v>
      </c>
      <c r="B2447">
        <v>2024</v>
      </c>
      <c r="C2447" t="s">
        <v>324</v>
      </c>
      <c r="D2447" t="s">
        <v>575</v>
      </c>
      <c r="E2447" t="s">
        <v>616</v>
      </c>
      <c r="F2447" t="s">
        <v>662</v>
      </c>
      <c r="G2447" t="s">
        <v>679</v>
      </c>
      <c r="H2447">
        <v>210000</v>
      </c>
      <c r="I2447">
        <v>-210000</v>
      </c>
      <c r="J2447">
        <v>8232500</v>
      </c>
      <c r="M2447" t="s">
        <v>700</v>
      </c>
      <c r="N2447" s="1">
        <v>45566</v>
      </c>
    </row>
    <row r="2448" spans="1:14" x14ac:dyDescent="0.2">
      <c r="A2448" s="1">
        <v>45566</v>
      </c>
      <c r="B2448">
        <v>2024</v>
      </c>
      <c r="C2448" t="s">
        <v>324</v>
      </c>
      <c r="D2448" t="s">
        <v>562</v>
      </c>
      <c r="E2448" t="s">
        <v>614</v>
      </c>
      <c r="F2448" t="s">
        <v>662</v>
      </c>
      <c r="G2448" t="s">
        <v>679</v>
      </c>
      <c r="H2448">
        <v>210000</v>
      </c>
      <c r="I2448">
        <v>-210000</v>
      </c>
      <c r="J2448">
        <v>8232500</v>
      </c>
      <c r="M2448" t="s">
        <v>700</v>
      </c>
      <c r="N2448" s="1">
        <v>45566</v>
      </c>
    </row>
    <row r="2449" spans="1:14" x14ac:dyDescent="0.2">
      <c r="A2449" s="1">
        <v>45566</v>
      </c>
      <c r="B2449">
        <v>2024</v>
      </c>
      <c r="C2449" t="s">
        <v>442</v>
      </c>
      <c r="D2449" t="s">
        <v>577</v>
      </c>
      <c r="E2449" t="s">
        <v>631</v>
      </c>
      <c r="F2449" t="s">
        <v>658</v>
      </c>
      <c r="G2449" t="s">
        <v>679</v>
      </c>
      <c r="H2449">
        <v>210000</v>
      </c>
      <c r="I2449">
        <v>-210000</v>
      </c>
      <c r="J2449">
        <v>8442500</v>
      </c>
      <c r="M2449" t="s">
        <v>700</v>
      </c>
      <c r="N2449" s="1">
        <v>45566</v>
      </c>
    </row>
    <row r="2450" spans="1:14" x14ac:dyDescent="0.2">
      <c r="A2450" s="1">
        <v>45566</v>
      </c>
      <c r="B2450">
        <v>2024</v>
      </c>
      <c r="C2450" t="s">
        <v>443</v>
      </c>
      <c r="D2450" t="s">
        <v>564</v>
      </c>
      <c r="E2450" t="s">
        <v>596</v>
      </c>
      <c r="F2450" t="s">
        <v>658</v>
      </c>
      <c r="G2450" t="s">
        <v>679</v>
      </c>
      <c r="H2450">
        <v>210000</v>
      </c>
      <c r="I2450">
        <v>-210000</v>
      </c>
      <c r="J2450">
        <v>8652500</v>
      </c>
      <c r="M2450" t="s">
        <v>700</v>
      </c>
      <c r="N2450" s="1">
        <v>45566</v>
      </c>
    </row>
    <row r="2451" spans="1:14" x14ac:dyDescent="0.2">
      <c r="A2451" s="1">
        <v>45566</v>
      </c>
      <c r="B2451">
        <v>2024</v>
      </c>
      <c r="C2451" t="s">
        <v>443</v>
      </c>
      <c r="D2451" t="s">
        <v>606</v>
      </c>
      <c r="E2451" t="s">
        <v>653</v>
      </c>
      <c r="F2451" t="s">
        <v>658</v>
      </c>
      <c r="G2451" t="s">
        <v>679</v>
      </c>
      <c r="H2451">
        <v>180000</v>
      </c>
      <c r="I2451">
        <v>-180000</v>
      </c>
      <c r="J2451">
        <v>8832500</v>
      </c>
      <c r="M2451" t="s">
        <v>700</v>
      </c>
      <c r="N2451" s="1">
        <v>45566</v>
      </c>
    </row>
    <row r="2452" spans="1:14" x14ac:dyDescent="0.2">
      <c r="A2452" s="1">
        <v>45566</v>
      </c>
      <c r="B2452">
        <v>2024</v>
      </c>
      <c r="C2452" t="s">
        <v>443</v>
      </c>
      <c r="D2452" t="s">
        <v>603</v>
      </c>
      <c r="E2452" t="s">
        <v>650</v>
      </c>
      <c r="F2452" t="s">
        <v>658</v>
      </c>
      <c r="G2452" t="s">
        <v>679</v>
      </c>
      <c r="H2452">
        <v>180000</v>
      </c>
      <c r="I2452">
        <v>-180000</v>
      </c>
      <c r="J2452">
        <v>9012500</v>
      </c>
      <c r="M2452" t="s">
        <v>700</v>
      </c>
      <c r="N2452" s="1">
        <v>45566</v>
      </c>
    </row>
    <row r="2453" spans="1:14" x14ac:dyDescent="0.2">
      <c r="A2453" s="1">
        <v>45566</v>
      </c>
      <c r="B2453">
        <v>2024</v>
      </c>
      <c r="C2453" t="s">
        <v>442</v>
      </c>
      <c r="D2453" t="s">
        <v>566</v>
      </c>
      <c r="E2453" t="s">
        <v>623</v>
      </c>
      <c r="F2453" t="s">
        <v>658</v>
      </c>
      <c r="G2453" t="s">
        <v>679</v>
      </c>
      <c r="H2453">
        <v>210000</v>
      </c>
      <c r="I2453">
        <v>-210000</v>
      </c>
      <c r="J2453">
        <v>9222500</v>
      </c>
      <c r="M2453" t="s">
        <v>700</v>
      </c>
      <c r="N2453" s="1">
        <v>45566</v>
      </c>
    </row>
    <row r="2454" spans="1:14" x14ac:dyDescent="0.2">
      <c r="A2454" s="1">
        <v>45566</v>
      </c>
      <c r="B2454">
        <v>2024</v>
      </c>
      <c r="C2454" t="s">
        <v>442</v>
      </c>
      <c r="D2454" t="s">
        <v>567</v>
      </c>
      <c r="E2454" t="s">
        <v>620</v>
      </c>
      <c r="F2454" t="s">
        <v>658</v>
      </c>
      <c r="G2454" t="s">
        <v>679</v>
      </c>
      <c r="H2454">
        <v>210000</v>
      </c>
      <c r="I2454">
        <v>-210000</v>
      </c>
      <c r="J2454">
        <v>9432500</v>
      </c>
      <c r="M2454" t="s">
        <v>700</v>
      </c>
      <c r="N2454" s="1">
        <v>45566</v>
      </c>
    </row>
    <row r="2455" spans="1:14" x14ac:dyDescent="0.2">
      <c r="A2455" s="1">
        <v>45566</v>
      </c>
      <c r="B2455">
        <v>2024</v>
      </c>
      <c r="C2455" t="s">
        <v>443</v>
      </c>
      <c r="D2455" t="s">
        <v>610</v>
      </c>
      <c r="E2455" t="s">
        <v>657</v>
      </c>
      <c r="F2455" t="s">
        <v>658</v>
      </c>
      <c r="G2455" t="s">
        <v>679</v>
      </c>
      <c r="H2455">
        <v>180000</v>
      </c>
      <c r="I2455">
        <v>-180000</v>
      </c>
      <c r="J2455">
        <v>9612500</v>
      </c>
      <c r="M2455" t="s">
        <v>700</v>
      </c>
      <c r="N2455" s="1">
        <v>45566</v>
      </c>
    </row>
    <row r="2456" spans="1:14" x14ac:dyDescent="0.2">
      <c r="A2456" s="1">
        <v>45566</v>
      </c>
      <c r="B2456">
        <v>2024</v>
      </c>
      <c r="C2456" t="s">
        <v>442</v>
      </c>
      <c r="D2456" t="s">
        <v>568</v>
      </c>
      <c r="E2456" t="s">
        <v>624</v>
      </c>
      <c r="F2456" t="s">
        <v>658</v>
      </c>
      <c r="G2456" t="s">
        <v>679</v>
      </c>
      <c r="H2456">
        <v>210000</v>
      </c>
      <c r="I2456">
        <v>-210000</v>
      </c>
      <c r="J2456">
        <v>9822500</v>
      </c>
      <c r="M2456" t="s">
        <v>700</v>
      </c>
      <c r="N2456" s="1">
        <v>45566</v>
      </c>
    </row>
    <row r="2457" spans="1:14" x14ac:dyDescent="0.2">
      <c r="A2457" s="1">
        <v>45566</v>
      </c>
      <c r="B2457">
        <v>2024</v>
      </c>
      <c r="C2457" t="s">
        <v>324</v>
      </c>
      <c r="D2457" t="s">
        <v>555</v>
      </c>
      <c r="E2457" t="s">
        <v>616</v>
      </c>
      <c r="F2457" t="s">
        <v>662</v>
      </c>
      <c r="G2457" t="s">
        <v>679</v>
      </c>
      <c r="H2457">
        <v>210000</v>
      </c>
      <c r="I2457">
        <v>-210000</v>
      </c>
      <c r="J2457">
        <v>9822500</v>
      </c>
      <c r="M2457" t="s">
        <v>700</v>
      </c>
      <c r="N2457" s="1">
        <v>45566</v>
      </c>
    </row>
    <row r="2458" spans="1:14" x14ac:dyDescent="0.2">
      <c r="A2458" s="1">
        <v>45566</v>
      </c>
      <c r="B2458">
        <v>2024</v>
      </c>
      <c r="C2458" t="s">
        <v>443</v>
      </c>
      <c r="D2458" t="s">
        <v>595</v>
      </c>
      <c r="E2458" t="s">
        <v>643</v>
      </c>
      <c r="F2458" t="s">
        <v>658</v>
      </c>
      <c r="G2458" t="s">
        <v>679</v>
      </c>
      <c r="H2458">
        <v>180000</v>
      </c>
      <c r="I2458">
        <v>-180000</v>
      </c>
      <c r="J2458">
        <v>10002500</v>
      </c>
      <c r="M2458" t="s">
        <v>700</v>
      </c>
      <c r="N2458" s="1">
        <v>45566</v>
      </c>
    </row>
    <row r="2459" spans="1:14" x14ac:dyDescent="0.2">
      <c r="A2459" s="1">
        <v>45595</v>
      </c>
      <c r="B2459">
        <v>2024</v>
      </c>
      <c r="C2459" t="s">
        <v>333</v>
      </c>
      <c r="D2459" t="s">
        <v>589</v>
      </c>
      <c r="E2459" t="s">
        <v>589</v>
      </c>
      <c r="F2459" t="s">
        <v>658</v>
      </c>
      <c r="G2459" t="s">
        <v>683</v>
      </c>
      <c r="H2459">
        <v>-950000</v>
      </c>
      <c r="I2459">
        <v>950000</v>
      </c>
      <c r="J2459">
        <v>9052500</v>
      </c>
      <c r="M2459" t="s">
        <v>700</v>
      </c>
      <c r="N2459" s="1">
        <v>45595</v>
      </c>
    </row>
    <row r="2460" spans="1:14" x14ac:dyDescent="0.2">
      <c r="A2460" s="1">
        <v>45595</v>
      </c>
      <c r="B2460">
        <v>2024</v>
      </c>
      <c r="C2460" t="s">
        <v>333</v>
      </c>
      <c r="D2460" t="s">
        <v>578</v>
      </c>
      <c r="E2460" t="s">
        <v>578</v>
      </c>
      <c r="F2460" t="s">
        <v>658</v>
      </c>
      <c r="G2460" t="s">
        <v>683</v>
      </c>
      <c r="H2460">
        <v>-1400000</v>
      </c>
      <c r="I2460">
        <v>1400000</v>
      </c>
      <c r="J2460">
        <v>7652500</v>
      </c>
      <c r="M2460" t="s">
        <v>700</v>
      </c>
      <c r="N2460" s="1">
        <v>45595</v>
      </c>
    </row>
    <row r="2461" spans="1:14" x14ac:dyDescent="0.2">
      <c r="A2461" s="1">
        <v>45595</v>
      </c>
      <c r="B2461">
        <v>2024</v>
      </c>
      <c r="C2461" t="s">
        <v>333</v>
      </c>
      <c r="D2461" t="s">
        <v>596</v>
      </c>
      <c r="E2461" t="s">
        <v>596</v>
      </c>
      <c r="F2461" t="s">
        <v>658</v>
      </c>
      <c r="G2461" t="s">
        <v>683</v>
      </c>
      <c r="H2461">
        <v>-100000</v>
      </c>
      <c r="I2461">
        <v>100000</v>
      </c>
      <c r="J2461">
        <v>7552500</v>
      </c>
      <c r="M2461" t="s">
        <v>700</v>
      </c>
      <c r="N2461" s="1">
        <v>45595</v>
      </c>
    </row>
    <row r="2462" spans="1:14" x14ac:dyDescent="0.2">
      <c r="A2462" s="1">
        <v>45595</v>
      </c>
      <c r="B2462">
        <v>2024</v>
      </c>
      <c r="C2462" t="s">
        <v>333</v>
      </c>
      <c r="E2462" t="s">
        <v>611</v>
      </c>
      <c r="F2462" t="s">
        <v>658</v>
      </c>
      <c r="G2462" t="s">
        <v>683</v>
      </c>
      <c r="H2462">
        <v>-900000</v>
      </c>
      <c r="I2462">
        <v>900000</v>
      </c>
      <c r="J2462">
        <v>6652500</v>
      </c>
      <c r="M2462" t="s">
        <v>700</v>
      </c>
      <c r="N2462" s="1">
        <v>45595</v>
      </c>
    </row>
    <row r="2463" spans="1:14" x14ac:dyDescent="0.2">
      <c r="A2463" s="1">
        <v>45597</v>
      </c>
      <c r="B2463">
        <v>2024</v>
      </c>
      <c r="C2463" t="s">
        <v>452</v>
      </c>
      <c r="D2463" t="s">
        <v>604</v>
      </c>
      <c r="E2463" t="s">
        <v>651</v>
      </c>
      <c r="F2463" t="s">
        <v>658</v>
      </c>
      <c r="G2463" t="s">
        <v>679</v>
      </c>
      <c r="H2463">
        <v>180000</v>
      </c>
      <c r="I2463">
        <v>-180000</v>
      </c>
      <c r="J2463">
        <v>6832500</v>
      </c>
      <c r="M2463" t="s">
        <v>700</v>
      </c>
      <c r="N2463" s="1">
        <v>45597</v>
      </c>
    </row>
    <row r="2464" spans="1:14" x14ac:dyDescent="0.2">
      <c r="A2464" s="1">
        <v>45597</v>
      </c>
      <c r="B2464">
        <v>2024</v>
      </c>
      <c r="C2464" t="s">
        <v>334</v>
      </c>
      <c r="D2464" t="s">
        <v>549</v>
      </c>
      <c r="E2464" t="s">
        <v>613</v>
      </c>
      <c r="F2464" t="s">
        <v>662</v>
      </c>
      <c r="G2464" t="s">
        <v>679</v>
      </c>
      <c r="H2464">
        <v>210000</v>
      </c>
      <c r="I2464">
        <v>-210000</v>
      </c>
      <c r="J2464">
        <v>6832500</v>
      </c>
      <c r="M2464" t="s">
        <v>700</v>
      </c>
      <c r="N2464" s="1">
        <v>45597</v>
      </c>
    </row>
    <row r="2465" spans="1:14" x14ac:dyDescent="0.2">
      <c r="A2465" s="1">
        <v>45597</v>
      </c>
      <c r="B2465">
        <v>2024</v>
      </c>
      <c r="C2465" t="s">
        <v>452</v>
      </c>
      <c r="D2465" t="s">
        <v>593</v>
      </c>
      <c r="E2465" t="s">
        <v>641</v>
      </c>
      <c r="F2465" t="s">
        <v>658</v>
      </c>
      <c r="G2465" t="s">
        <v>679</v>
      </c>
      <c r="H2465">
        <v>160000</v>
      </c>
      <c r="I2465">
        <v>-160000</v>
      </c>
      <c r="J2465">
        <v>6992500</v>
      </c>
      <c r="M2465" t="s">
        <v>700</v>
      </c>
      <c r="N2465" s="1">
        <v>45597</v>
      </c>
    </row>
    <row r="2466" spans="1:14" x14ac:dyDescent="0.2">
      <c r="A2466" s="1">
        <v>45597</v>
      </c>
      <c r="B2466">
        <v>2024</v>
      </c>
      <c r="C2466" t="s">
        <v>452</v>
      </c>
      <c r="D2466" t="s">
        <v>586</v>
      </c>
      <c r="E2466" t="s">
        <v>628</v>
      </c>
      <c r="F2466" t="s">
        <v>658</v>
      </c>
      <c r="G2466" t="s">
        <v>679</v>
      </c>
      <c r="H2466">
        <v>160000</v>
      </c>
      <c r="I2466">
        <v>-160000</v>
      </c>
      <c r="J2466">
        <v>7152500</v>
      </c>
      <c r="M2466" t="s">
        <v>700</v>
      </c>
      <c r="N2466" s="1">
        <v>45597</v>
      </c>
    </row>
    <row r="2467" spans="1:14" x14ac:dyDescent="0.2">
      <c r="A2467" s="1">
        <v>45597</v>
      </c>
      <c r="B2467">
        <v>2024</v>
      </c>
      <c r="C2467" t="s">
        <v>452</v>
      </c>
      <c r="D2467" t="s">
        <v>601</v>
      </c>
      <c r="E2467" t="s">
        <v>648</v>
      </c>
      <c r="F2467" t="s">
        <v>658</v>
      </c>
      <c r="G2467" t="s">
        <v>679</v>
      </c>
      <c r="H2467">
        <v>180000</v>
      </c>
      <c r="I2467">
        <v>-180000</v>
      </c>
      <c r="J2467">
        <v>7332500</v>
      </c>
      <c r="M2467" t="s">
        <v>700</v>
      </c>
      <c r="N2467" s="1">
        <v>45597</v>
      </c>
    </row>
    <row r="2468" spans="1:14" x14ac:dyDescent="0.2">
      <c r="A2468" s="1">
        <v>45597</v>
      </c>
      <c r="B2468">
        <v>2024</v>
      </c>
      <c r="C2468" t="s">
        <v>452</v>
      </c>
      <c r="D2468" t="s">
        <v>607</v>
      </c>
      <c r="E2468" t="s">
        <v>654</v>
      </c>
      <c r="F2468" t="s">
        <v>658</v>
      </c>
      <c r="G2468" t="s">
        <v>679</v>
      </c>
      <c r="H2468">
        <v>180000</v>
      </c>
      <c r="I2468">
        <v>-180000</v>
      </c>
      <c r="J2468">
        <v>7512500</v>
      </c>
      <c r="M2468" t="s">
        <v>700</v>
      </c>
      <c r="N2468" s="1">
        <v>45597</v>
      </c>
    </row>
    <row r="2469" spans="1:14" x14ac:dyDescent="0.2">
      <c r="A2469" s="1">
        <v>45597</v>
      </c>
      <c r="B2469">
        <v>2024</v>
      </c>
      <c r="C2469" t="s">
        <v>452</v>
      </c>
      <c r="D2469" t="s">
        <v>605</v>
      </c>
      <c r="E2469" t="s">
        <v>652</v>
      </c>
      <c r="F2469" t="s">
        <v>658</v>
      </c>
      <c r="G2469" t="s">
        <v>679</v>
      </c>
      <c r="H2469">
        <v>180000</v>
      </c>
      <c r="I2469">
        <v>-180000</v>
      </c>
      <c r="J2469">
        <v>7692500</v>
      </c>
      <c r="M2469" t="s">
        <v>700</v>
      </c>
      <c r="N2469" s="1">
        <v>45597</v>
      </c>
    </row>
    <row r="2470" spans="1:14" x14ac:dyDescent="0.2">
      <c r="A2470" s="1">
        <v>45597</v>
      </c>
      <c r="B2470">
        <v>2024</v>
      </c>
      <c r="C2470" t="s">
        <v>452</v>
      </c>
      <c r="D2470" t="s">
        <v>600</v>
      </c>
      <c r="E2470" t="s">
        <v>647</v>
      </c>
      <c r="F2470" t="s">
        <v>658</v>
      </c>
      <c r="G2470" t="s">
        <v>679</v>
      </c>
      <c r="H2470">
        <v>180000</v>
      </c>
      <c r="I2470">
        <v>-180000</v>
      </c>
      <c r="J2470">
        <v>7872500</v>
      </c>
      <c r="M2470" t="s">
        <v>700</v>
      </c>
      <c r="N2470" s="1">
        <v>45597</v>
      </c>
    </row>
    <row r="2471" spans="1:14" x14ac:dyDescent="0.2">
      <c r="A2471" s="1">
        <v>45597</v>
      </c>
      <c r="B2471">
        <v>2024</v>
      </c>
      <c r="C2471" t="s">
        <v>334</v>
      </c>
      <c r="D2471" t="s">
        <v>550</v>
      </c>
      <c r="E2471" t="s">
        <v>614</v>
      </c>
      <c r="F2471" t="s">
        <v>662</v>
      </c>
      <c r="G2471" t="s">
        <v>679</v>
      </c>
      <c r="H2471">
        <v>210000</v>
      </c>
      <c r="I2471">
        <v>-210000</v>
      </c>
      <c r="J2471">
        <v>7872500</v>
      </c>
      <c r="M2471" t="s">
        <v>700</v>
      </c>
      <c r="N2471" s="1">
        <v>45597</v>
      </c>
    </row>
    <row r="2472" spans="1:14" x14ac:dyDescent="0.2">
      <c r="A2472" s="1">
        <v>45597</v>
      </c>
      <c r="B2472">
        <v>2024</v>
      </c>
      <c r="C2472" t="s">
        <v>454</v>
      </c>
      <c r="D2472" t="s">
        <v>559</v>
      </c>
      <c r="E2472" t="s">
        <v>615</v>
      </c>
      <c r="F2472" t="s">
        <v>662</v>
      </c>
      <c r="G2472" t="s">
        <v>679</v>
      </c>
      <c r="H2472">
        <v>42000</v>
      </c>
      <c r="I2472">
        <v>-42000</v>
      </c>
      <c r="J2472">
        <v>7872500</v>
      </c>
      <c r="M2472" t="s">
        <v>700</v>
      </c>
      <c r="N2472" s="1">
        <v>45597</v>
      </c>
    </row>
    <row r="2473" spans="1:14" x14ac:dyDescent="0.2">
      <c r="A2473" s="1">
        <v>45597</v>
      </c>
      <c r="B2473">
        <v>2024</v>
      </c>
      <c r="C2473" t="s">
        <v>451</v>
      </c>
      <c r="D2473" t="s">
        <v>559</v>
      </c>
      <c r="E2473" t="s">
        <v>615</v>
      </c>
      <c r="F2473" t="s">
        <v>658</v>
      </c>
      <c r="G2473" t="s">
        <v>679</v>
      </c>
      <c r="H2473">
        <v>168000</v>
      </c>
      <c r="I2473">
        <v>-168000</v>
      </c>
      <c r="J2473">
        <v>8040500</v>
      </c>
      <c r="M2473" t="s">
        <v>700</v>
      </c>
      <c r="N2473" s="1">
        <v>45597</v>
      </c>
    </row>
    <row r="2474" spans="1:14" x14ac:dyDescent="0.2">
      <c r="A2474" s="1">
        <v>45597</v>
      </c>
      <c r="B2474">
        <v>2024</v>
      </c>
      <c r="C2474" t="s">
        <v>451</v>
      </c>
      <c r="D2474" t="s">
        <v>551</v>
      </c>
      <c r="E2474" t="s">
        <v>615</v>
      </c>
      <c r="F2474" t="s">
        <v>658</v>
      </c>
      <c r="G2474" t="s">
        <v>679</v>
      </c>
      <c r="H2474">
        <v>210000</v>
      </c>
      <c r="I2474">
        <v>-210000</v>
      </c>
      <c r="J2474">
        <v>8250500</v>
      </c>
      <c r="M2474" t="s">
        <v>700</v>
      </c>
      <c r="N2474" s="1">
        <v>45597</v>
      </c>
    </row>
    <row r="2475" spans="1:14" x14ac:dyDescent="0.2">
      <c r="A2475" s="1">
        <v>45597</v>
      </c>
      <c r="B2475">
        <v>2024</v>
      </c>
      <c r="C2475" t="s">
        <v>451</v>
      </c>
      <c r="D2475" t="s">
        <v>579</v>
      </c>
      <c r="E2475" t="s">
        <v>632</v>
      </c>
      <c r="F2475" t="s">
        <v>661</v>
      </c>
      <c r="G2475" t="s">
        <v>679</v>
      </c>
      <c r="H2475">
        <v>210000</v>
      </c>
      <c r="I2475">
        <v>-210000</v>
      </c>
      <c r="J2475">
        <v>8250500</v>
      </c>
      <c r="M2475" t="s">
        <v>700</v>
      </c>
      <c r="N2475" s="1">
        <v>45597</v>
      </c>
    </row>
    <row r="2476" spans="1:14" x14ac:dyDescent="0.2">
      <c r="A2476" s="1">
        <v>45597</v>
      </c>
      <c r="B2476">
        <v>2024</v>
      </c>
      <c r="C2476" t="s">
        <v>334</v>
      </c>
      <c r="D2476" t="s">
        <v>552</v>
      </c>
      <c r="E2476" t="s">
        <v>616</v>
      </c>
      <c r="F2476" t="s">
        <v>662</v>
      </c>
      <c r="G2476" t="s">
        <v>679</v>
      </c>
      <c r="H2476">
        <v>210000</v>
      </c>
      <c r="I2476">
        <v>-210000</v>
      </c>
      <c r="J2476">
        <v>8250500</v>
      </c>
      <c r="M2476" t="s">
        <v>700</v>
      </c>
      <c r="N2476" s="1">
        <v>45597</v>
      </c>
    </row>
    <row r="2477" spans="1:14" x14ac:dyDescent="0.2">
      <c r="A2477" s="1">
        <v>45597</v>
      </c>
      <c r="B2477">
        <v>2024</v>
      </c>
      <c r="C2477" t="s">
        <v>334</v>
      </c>
      <c r="D2477" t="s">
        <v>575</v>
      </c>
      <c r="E2477" t="s">
        <v>616</v>
      </c>
      <c r="F2477" t="s">
        <v>662</v>
      </c>
      <c r="G2477" t="s">
        <v>679</v>
      </c>
      <c r="H2477">
        <v>210000</v>
      </c>
      <c r="I2477">
        <v>-210000</v>
      </c>
      <c r="J2477">
        <v>8250500</v>
      </c>
      <c r="M2477" t="s">
        <v>700</v>
      </c>
      <c r="N2477" s="1">
        <v>45597</v>
      </c>
    </row>
    <row r="2478" spans="1:14" x14ac:dyDescent="0.2">
      <c r="A2478" s="1">
        <v>45597</v>
      </c>
      <c r="B2478">
        <v>2024</v>
      </c>
      <c r="C2478" t="s">
        <v>334</v>
      </c>
      <c r="D2478" t="s">
        <v>562</v>
      </c>
      <c r="E2478" t="s">
        <v>614</v>
      </c>
      <c r="F2478" t="s">
        <v>662</v>
      </c>
      <c r="G2478" t="s">
        <v>679</v>
      </c>
      <c r="H2478">
        <v>210000</v>
      </c>
      <c r="I2478">
        <v>-210000</v>
      </c>
      <c r="J2478">
        <v>8250500</v>
      </c>
      <c r="M2478" t="s">
        <v>700</v>
      </c>
      <c r="N2478" s="1">
        <v>45597</v>
      </c>
    </row>
    <row r="2479" spans="1:14" x14ac:dyDescent="0.2">
      <c r="A2479" s="1">
        <v>45597</v>
      </c>
      <c r="B2479">
        <v>2024</v>
      </c>
      <c r="C2479" t="s">
        <v>451</v>
      </c>
      <c r="D2479" t="s">
        <v>577</v>
      </c>
      <c r="E2479" t="s">
        <v>631</v>
      </c>
      <c r="F2479" t="s">
        <v>658</v>
      </c>
      <c r="G2479" t="s">
        <v>679</v>
      </c>
      <c r="H2479">
        <v>210000</v>
      </c>
      <c r="I2479">
        <v>-210000</v>
      </c>
      <c r="J2479">
        <v>8460500</v>
      </c>
      <c r="M2479" t="s">
        <v>700</v>
      </c>
      <c r="N2479" s="1">
        <v>45597</v>
      </c>
    </row>
    <row r="2480" spans="1:14" x14ac:dyDescent="0.2">
      <c r="A2480" s="1">
        <v>45597</v>
      </c>
      <c r="B2480">
        <v>2024</v>
      </c>
      <c r="C2480" t="s">
        <v>452</v>
      </c>
      <c r="D2480" t="s">
        <v>564</v>
      </c>
      <c r="E2480" t="s">
        <v>596</v>
      </c>
      <c r="F2480" t="s">
        <v>658</v>
      </c>
      <c r="G2480" t="s">
        <v>679</v>
      </c>
      <c r="H2480">
        <v>210000</v>
      </c>
      <c r="I2480">
        <v>-210000</v>
      </c>
      <c r="J2480">
        <v>8670500</v>
      </c>
      <c r="M2480" t="s">
        <v>700</v>
      </c>
      <c r="N2480" s="1">
        <v>45597</v>
      </c>
    </row>
    <row r="2481" spans="1:14" x14ac:dyDescent="0.2">
      <c r="A2481" s="1">
        <v>45597</v>
      </c>
      <c r="B2481">
        <v>2024</v>
      </c>
      <c r="C2481" t="s">
        <v>452</v>
      </c>
      <c r="D2481" t="s">
        <v>606</v>
      </c>
      <c r="E2481" t="s">
        <v>653</v>
      </c>
      <c r="F2481" t="s">
        <v>658</v>
      </c>
      <c r="G2481" t="s">
        <v>679</v>
      </c>
      <c r="H2481">
        <v>180000</v>
      </c>
      <c r="I2481">
        <v>-180000</v>
      </c>
      <c r="J2481">
        <v>8850500</v>
      </c>
      <c r="M2481" t="s">
        <v>700</v>
      </c>
      <c r="N2481" s="1">
        <v>45597</v>
      </c>
    </row>
    <row r="2482" spans="1:14" x14ac:dyDescent="0.2">
      <c r="A2482" s="1">
        <v>45597</v>
      </c>
      <c r="B2482">
        <v>2024</v>
      </c>
      <c r="C2482" t="s">
        <v>452</v>
      </c>
      <c r="D2482" t="s">
        <v>603</v>
      </c>
      <c r="E2482" t="s">
        <v>650</v>
      </c>
      <c r="F2482" t="s">
        <v>658</v>
      </c>
      <c r="G2482" t="s">
        <v>679</v>
      </c>
      <c r="H2482">
        <v>180000</v>
      </c>
      <c r="I2482">
        <v>-180000</v>
      </c>
      <c r="J2482">
        <v>9030500</v>
      </c>
      <c r="M2482" t="s">
        <v>700</v>
      </c>
      <c r="N2482" s="1">
        <v>45597</v>
      </c>
    </row>
    <row r="2483" spans="1:14" x14ac:dyDescent="0.2">
      <c r="A2483" s="1">
        <v>45597</v>
      </c>
      <c r="B2483">
        <v>2024</v>
      </c>
      <c r="C2483" t="s">
        <v>451</v>
      </c>
      <c r="D2483" t="s">
        <v>566</v>
      </c>
      <c r="E2483" t="s">
        <v>623</v>
      </c>
      <c r="F2483" t="s">
        <v>658</v>
      </c>
      <c r="G2483" t="s">
        <v>679</v>
      </c>
      <c r="H2483">
        <v>210000</v>
      </c>
      <c r="I2483">
        <v>-210000</v>
      </c>
      <c r="J2483">
        <v>9240500</v>
      </c>
      <c r="M2483" t="s">
        <v>700</v>
      </c>
      <c r="N2483" s="1">
        <v>45597</v>
      </c>
    </row>
    <row r="2484" spans="1:14" x14ac:dyDescent="0.2">
      <c r="A2484" s="1">
        <v>45597</v>
      </c>
      <c r="B2484">
        <v>2024</v>
      </c>
      <c r="C2484" t="s">
        <v>451</v>
      </c>
      <c r="D2484" t="s">
        <v>567</v>
      </c>
      <c r="E2484" t="s">
        <v>620</v>
      </c>
      <c r="F2484" t="s">
        <v>658</v>
      </c>
      <c r="G2484" t="s">
        <v>679</v>
      </c>
      <c r="H2484">
        <v>210000</v>
      </c>
      <c r="I2484">
        <v>-210000</v>
      </c>
      <c r="J2484">
        <v>9450500</v>
      </c>
      <c r="M2484" t="s">
        <v>700</v>
      </c>
      <c r="N2484" s="1">
        <v>45597</v>
      </c>
    </row>
    <row r="2485" spans="1:14" x14ac:dyDescent="0.2">
      <c r="A2485" s="1">
        <v>45597</v>
      </c>
      <c r="B2485">
        <v>2024</v>
      </c>
      <c r="C2485" t="s">
        <v>452</v>
      </c>
      <c r="D2485" t="s">
        <v>610</v>
      </c>
      <c r="E2485" t="s">
        <v>657</v>
      </c>
      <c r="F2485" t="s">
        <v>658</v>
      </c>
      <c r="G2485" t="s">
        <v>679</v>
      </c>
      <c r="H2485">
        <v>180000</v>
      </c>
      <c r="I2485">
        <v>-180000</v>
      </c>
      <c r="J2485">
        <v>9630500</v>
      </c>
      <c r="M2485" t="s">
        <v>700</v>
      </c>
      <c r="N2485" s="1">
        <v>45597</v>
      </c>
    </row>
    <row r="2486" spans="1:14" x14ac:dyDescent="0.2">
      <c r="A2486" s="1">
        <v>45597</v>
      </c>
      <c r="B2486">
        <v>2024</v>
      </c>
      <c r="C2486" t="s">
        <v>451</v>
      </c>
      <c r="D2486" t="s">
        <v>568</v>
      </c>
      <c r="E2486" t="s">
        <v>624</v>
      </c>
      <c r="F2486" t="s">
        <v>658</v>
      </c>
      <c r="G2486" t="s">
        <v>679</v>
      </c>
      <c r="H2486">
        <v>210000</v>
      </c>
      <c r="I2486">
        <v>-210000</v>
      </c>
      <c r="J2486">
        <v>9840500</v>
      </c>
      <c r="M2486" t="s">
        <v>700</v>
      </c>
      <c r="N2486" s="1">
        <v>45597</v>
      </c>
    </row>
    <row r="2487" spans="1:14" x14ac:dyDescent="0.2">
      <c r="A2487" s="1">
        <v>45597</v>
      </c>
      <c r="B2487">
        <v>2024</v>
      </c>
      <c r="C2487" t="s">
        <v>334</v>
      </c>
      <c r="D2487" t="s">
        <v>555</v>
      </c>
      <c r="E2487" t="s">
        <v>616</v>
      </c>
      <c r="F2487" t="s">
        <v>662</v>
      </c>
      <c r="G2487" t="s">
        <v>679</v>
      </c>
      <c r="H2487">
        <v>210000</v>
      </c>
      <c r="I2487">
        <v>-210000</v>
      </c>
      <c r="J2487">
        <v>9840500</v>
      </c>
      <c r="M2487" t="s">
        <v>700</v>
      </c>
      <c r="N2487" s="1">
        <v>45597</v>
      </c>
    </row>
    <row r="2488" spans="1:14" x14ac:dyDescent="0.2">
      <c r="A2488" s="1">
        <v>45597</v>
      </c>
      <c r="B2488">
        <v>2024</v>
      </c>
      <c r="C2488" t="s">
        <v>452</v>
      </c>
      <c r="D2488" t="s">
        <v>595</v>
      </c>
      <c r="E2488" t="s">
        <v>643</v>
      </c>
      <c r="F2488" t="s">
        <v>658</v>
      </c>
      <c r="G2488" t="s">
        <v>679</v>
      </c>
      <c r="H2488">
        <v>180000</v>
      </c>
      <c r="I2488">
        <v>-180000</v>
      </c>
      <c r="J2488">
        <v>10020500</v>
      </c>
      <c r="M2488" t="s">
        <v>700</v>
      </c>
      <c r="N2488" s="1">
        <v>45597</v>
      </c>
    </row>
    <row r="2489" spans="1:14" x14ac:dyDescent="0.2">
      <c r="A2489" s="1">
        <v>45626</v>
      </c>
      <c r="B2489">
        <v>2024</v>
      </c>
      <c r="C2489" t="s">
        <v>342</v>
      </c>
      <c r="D2489" t="s">
        <v>589</v>
      </c>
      <c r="E2489" t="s">
        <v>589</v>
      </c>
      <c r="F2489" t="s">
        <v>658</v>
      </c>
      <c r="G2489" t="s">
        <v>683</v>
      </c>
      <c r="H2489">
        <v>-950000</v>
      </c>
      <c r="I2489">
        <v>950000</v>
      </c>
      <c r="J2489">
        <v>9070500</v>
      </c>
      <c r="M2489" t="s">
        <v>700</v>
      </c>
      <c r="N2489" s="1">
        <v>45626</v>
      </c>
    </row>
    <row r="2490" spans="1:14" x14ac:dyDescent="0.2">
      <c r="A2490" s="1">
        <v>45626</v>
      </c>
      <c r="B2490">
        <v>2024</v>
      </c>
      <c r="C2490" t="s">
        <v>342</v>
      </c>
      <c r="D2490" t="s">
        <v>578</v>
      </c>
      <c r="E2490" t="s">
        <v>578</v>
      </c>
      <c r="F2490" t="s">
        <v>658</v>
      </c>
      <c r="G2490" t="s">
        <v>683</v>
      </c>
      <c r="H2490">
        <v>-1400000</v>
      </c>
      <c r="I2490">
        <v>1400000</v>
      </c>
      <c r="J2490">
        <v>7670500</v>
      </c>
      <c r="M2490" t="s">
        <v>700</v>
      </c>
      <c r="N2490" s="1">
        <v>45626</v>
      </c>
    </row>
    <row r="2491" spans="1:14" x14ac:dyDescent="0.2">
      <c r="A2491" s="1">
        <v>45626</v>
      </c>
      <c r="B2491">
        <v>2024</v>
      </c>
      <c r="C2491" t="s">
        <v>342</v>
      </c>
      <c r="D2491" t="s">
        <v>596</v>
      </c>
      <c r="E2491" t="s">
        <v>596</v>
      </c>
      <c r="F2491" t="s">
        <v>658</v>
      </c>
      <c r="G2491" t="s">
        <v>683</v>
      </c>
      <c r="H2491">
        <v>-100000</v>
      </c>
      <c r="I2491">
        <v>100000</v>
      </c>
      <c r="J2491">
        <v>7570500</v>
      </c>
      <c r="M2491" t="s">
        <v>700</v>
      </c>
      <c r="N2491" s="1">
        <v>45626</v>
      </c>
    </row>
    <row r="2492" spans="1:14" x14ac:dyDescent="0.2">
      <c r="A2492" s="1">
        <v>45626</v>
      </c>
      <c r="B2492">
        <v>2024</v>
      </c>
      <c r="C2492" t="s">
        <v>342</v>
      </c>
      <c r="E2492" t="s">
        <v>611</v>
      </c>
      <c r="F2492" t="s">
        <v>658</v>
      </c>
      <c r="G2492" t="s">
        <v>683</v>
      </c>
      <c r="H2492">
        <v>-900000</v>
      </c>
      <c r="I2492">
        <v>900000</v>
      </c>
      <c r="J2492">
        <v>6670500</v>
      </c>
      <c r="M2492" t="s">
        <v>700</v>
      </c>
      <c r="N2492" s="1">
        <v>45626</v>
      </c>
    </row>
    <row r="2493" spans="1:14" x14ac:dyDescent="0.2">
      <c r="A2493" s="1">
        <v>45626</v>
      </c>
      <c r="B2493">
        <v>2024</v>
      </c>
      <c r="C2493" t="s">
        <v>495</v>
      </c>
      <c r="E2493" t="s">
        <v>611</v>
      </c>
      <c r="F2493" t="s">
        <v>658</v>
      </c>
      <c r="G2493" t="s">
        <v>691</v>
      </c>
      <c r="H2493">
        <v>-197000</v>
      </c>
      <c r="I2493">
        <v>197000</v>
      </c>
      <c r="J2493">
        <v>6473500</v>
      </c>
      <c r="M2493" t="s">
        <v>700</v>
      </c>
      <c r="N2493" s="1">
        <v>45626</v>
      </c>
    </row>
    <row r="2494" spans="1:14" x14ac:dyDescent="0.2">
      <c r="A2494" s="1">
        <v>45626</v>
      </c>
      <c r="B2494">
        <v>2024</v>
      </c>
      <c r="C2494" t="s">
        <v>489</v>
      </c>
      <c r="E2494" t="s">
        <v>611</v>
      </c>
      <c r="F2494" t="s">
        <v>658</v>
      </c>
      <c r="G2494" t="s">
        <v>691</v>
      </c>
      <c r="H2494">
        <v>-400000</v>
      </c>
      <c r="I2494">
        <v>400000</v>
      </c>
      <c r="J2494">
        <v>6073500</v>
      </c>
      <c r="M2494" t="s">
        <v>700</v>
      </c>
      <c r="N2494" s="1">
        <v>45626</v>
      </c>
    </row>
    <row r="2495" spans="1:14" x14ac:dyDescent="0.2">
      <c r="A2495" s="1">
        <v>45627</v>
      </c>
      <c r="B2495">
        <v>2024</v>
      </c>
      <c r="C2495" t="s">
        <v>460</v>
      </c>
      <c r="D2495" t="s">
        <v>604</v>
      </c>
      <c r="E2495" t="s">
        <v>651</v>
      </c>
      <c r="F2495" t="s">
        <v>658</v>
      </c>
      <c r="G2495" t="s">
        <v>679</v>
      </c>
      <c r="H2495">
        <v>180000</v>
      </c>
      <c r="I2495">
        <v>-180000</v>
      </c>
      <c r="J2495">
        <v>6253500</v>
      </c>
      <c r="M2495" t="s">
        <v>700</v>
      </c>
      <c r="N2495" s="1">
        <v>45627</v>
      </c>
    </row>
    <row r="2496" spans="1:14" x14ac:dyDescent="0.2">
      <c r="A2496" s="1">
        <v>45627</v>
      </c>
      <c r="B2496">
        <v>2024</v>
      </c>
      <c r="C2496" t="s">
        <v>344</v>
      </c>
      <c r="D2496" t="s">
        <v>549</v>
      </c>
      <c r="E2496" t="s">
        <v>613</v>
      </c>
      <c r="F2496" t="s">
        <v>662</v>
      </c>
      <c r="G2496" t="s">
        <v>679</v>
      </c>
      <c r="H2496">
        <v>210000</v>
      </c>
      <c r="I2496">
        <v>-210000</v>
      </c>
      <c r="J2496">
        <v>6253500</v>
      </c>
      <c r="M2496" t="s">
        <v>700</v>
      </c>
      <c r="N2496" s="1">
        <v>45627</v>
      </c>
    </row>
    <row r="2497" spans="1:14" x14ac:dyDescent="0.2">
      <c r="A2497" s="1">
        <v>45627</v>
      </c>
      <c r="B2497">
        <v>2024</v>
      </c>
      <c r="C2497" t="s">
        <v>460</v>
      </c>
      <c r="D2497" t="s">
        <v>593</v>
      </c>
      <c r="E2497" t="s">
        <v>641</v>
      </c>
      <c r="F2497" t="s">
        <v>658</v>
      </c>
      <c r="G2497" t="s">
        <v>679</v>
      </c>
      <c r="H2497">
        <v>160000</v>
      </c>
      <c r="I2497">
        <v>-160000</v>
      </c>
      <c r="J2497">
        <v>6413500</v>
      </c>
      <c r="M2497" t="s">
        <v>700</v>
      </c>
      <c r="N2497" s="1">
        <v>45627</v>
      </c>
    </row>
    <row r="2498" spans="1:14" x14ac:dyDescent="0.2">
      <c r="A2498" s="1">
        <v>45627</v>
      </c>
      <c r="B2498">
        <v>2024</v>
      </c>
      <c r="C2498" t="s">
        <v>460</v>
      </c>
      <c r="D2498" t="s">
        <v>586</v>
      </c>
      <c r="E2498" t="s">
        <v>628</v>
      </c>
      <c r="F2498" t="s">
        <v>658</v>
      </c>
      <c r="G2498" t="s">
        <v>679</v>
      </c>
      <c r="H2498">
        <v>160000</v>
      </c>
      <c r="I2498">
        <v>-160000</v>
      </c>
      <c r="J2498">
        <v>6573500</v>
      </c>
      <c r="M2498" t="s">
        <v>700</v>
      </c>
      <c r="N2498" s="1">
        <v>45627</v>
      </c>
    </row>
    <row r="2499" spans="1:14" x14ac:dyDescent="0.2">
      <c r="A2499" s="1">
        <v>45627</v>
      </c>
      <c r="B2499">
        <v>2024</v>
      </c>
      <c r="C2499" t="s">
        <v>460</v>
      </c>
      <c r="D2499" t="s">
        <v>601</v>
      </c>
      <c r="E2499" t="s">
        <v>648</v>
      </c>
      <c r="F2499" t="s">
        <v>658</v>
      </c>
      <c r="G2499" t="s">
        <v>679</v>
      </c>
      <c r="H2499">
        <v>180000</v>
      </c>
      <c r="I2499">
        <v>-180000</v>
      </c>
      <c r="J2499">
        <v>6753500</v>
      </c>
      <c r="M2499" t="s">
        <v>700</v>
      </c>
      <c r="N2499" s="1">
        <v>45627</v>
      </c>
    </row>
    <row r="2500" spans="1:14" x14ac:dyDescent="0.2">
      <c r="A2500" s="1">
        <v>45627</v>
      </c>
      <c r="B2500">
        <v>2024</v>
      </c>
      <c r="C2500" t="s">
        <v>460</v>
      </c>
      <c r="D2500" t="s">
        <v>607</v>
      </c>
      <c r="E2500" t="s">
        <v>654</v>
      </c>
      <c r="F2500" t="s">
        <v>658</v>
      </c>
      <c r="G2500" t="s">
        <v>679</v>
      </c>
      <c r="H2500">
        <v>180000</v>
      </c>
      <c r="I2500">
        <v>-180000</v>
      </c>
      <c r="J2500">
        <v>6933500</v>
      </c>
      <c r="M2500" t="s">
        <v>700</v>
      </c>
      <c r="N2500" s="1">
        <v>45627</v>
      </c>
    </row>
    <row r="2501" spans="1:14" x14ac:dyDescent="0.2">
      <c r="A2501" s="1">
        <v>45627</v>
      </c>
      <c r="B2501">
        <v>2024</v>
      </c>
      <c r="C2501" t="s">
        <v>460</v>
      </c>
      <c r="D2501" t="s">
        <v>605</v>
      </c>
      <c r="E2501" t="s">
        <v>652</v>
      </c>
      <c r="F2501" t="s">
        <v>658</v>
      </c>
      <c r="G2501" t="s">
        <v>679</v>
      </c>
      <c r="H2501">
        <v>180000</v>
      </c>
      <c r="I2501">
        <v>-180000</v>
      </c>
      <c r="J2501">
        <v>7113500</v>
      </c>
      <c r="M2501" t="s">
        <v>700</v>
      </c>
      <c r="N2501" s="1">
        <v>45627</v>
      </c>
    </row>
    <row r="2502" spans="1:14" x14ac:dyDescent="0.2">
      <c r="A2502" s="1">
        <v>45627</v>
      </c>
      <c r="B2502">
        <v>2024</v>
      </c>
      <c r="C2502" t="s">
        <v>460</v>
      </c>
      <c r="D2502" t="s">
        <v>600</v>
      </c>
      <c r="E2502" t="s">
        <v>647</v>
      </c>
      <c r="F2502" t="s">
        <v>658</v>
      </c>
      <c r="G2502" t="s">
        <v>679</v>
      </c>
      <c r="H2502">
        <v>180000</v>
      </c>
      <c r="I2502">
        <v>-180000</v>
      </c>
      <c r="J2502">
        <v>7293500</v>
      </c>
      <c r="M2502" t="s">
        <v>700</v>
      </c>
      <c r="N2502" s="1">
        <v>45627</v>
      </c>
    </row>
    <row r="2503" spans="1:14" x14ac:dyDescent="0.2">
      <c r="A2503" s="1">
        <v>45627</v>
      </c>
      <c r="B2503">
        <v>2024</v>
      </c>
      <c r="C2503" t="s">
        <v>344</v>
      </c>
      <c r="D2503" t="s">
        <v>550</v>
      </c>
      <c r="E2503" t="s">
        <v>614</v>
      </c>
      <c r="F2503" t="s">
        <v>662</v>
      </c>
      <c r="G2503" t="s">
        <v>679</v>
      </c>
      <c r="H2503">
        <v>210000</v>
      </c>
      <c r="I2503">
        <v>-210000</v>
      </c>
      <c r="J2503">
        <v>7293500</v>
      </c>
      <c r="M2503" t="s">
        <v>700</v>
      </c>
      <c r="N2503" s="1">
        <v>45627</v>
      </c>
    </row>
    <row r="2504" spans="1:14" x14ac:dyDescent="0.2">
      <c r="A2504" s="1">
        <v>45627</v>
      </c>
      <c r="B2504">
        <v>2024</v>
      </c>
      <c r="C2504" t="s">
        <v>462</v>
      </c>
      <c r="D2504" t="s">
        <v>559</v>
      </c>
      <c r="E2504" t="s">
        <v>615</v>
      </c>
      <c r="F2504" t="s">
        <v>662</v>
      </c>
      <c r="G2504" t="s">
        <v>679</v>
      </c>
      <c r="H2504">
        <v>42000</v>
      </c>
      <c r="I2504">
        <v>-42000</v>
      </c>
      <c r="J2504">
        <v>7293500</v>
      </c>
      <c r="M2504" t="s">
        <v>700</v>
      </c>
      <c r="N2504" s="1">
        <v>45627</v>
      </c>
    </row>
    <row r="2505" spans="1:14" x14ac:dyDescent="0.2">
      <c r="A2505" s="1">
        <v>45627</v>
      </c>
      <c r="B2505">
        <v>2024</v>
      </c>
      <c r="C2505" t="s">
        <v>459</v>
      </c>
      <c r="D2505" t="s">
        <v>559</v>
      </c>
      <c r="E2505" t="s">
        <v>615</v>
      </c>
      <c r="F2505" t="s">
        <v>658</v>
      </c>
      <c r="G2505" t="s">
        <v>679</v>
      </c>
      <c r="H2505">
        <v>168000</v>
      </c>
      <c r="I2505">
        <v>-168000</v>
      </c>
      <c r="J2505">
        <v>7461500</v>
      </c>
      <c r="M2505" t="s">
        <v>700</v>
      </c>
      <c r="N2505" s="1">
        <v>45627</v>
      </c>
    </row>
    <row r="2506" spans="1:14" x14ac:dyDescent="0.2">
      <c r="A2506" s="1">
        <v>45627</v>
      </c>
      <c r="B2506">
        <v>2024</v>
      </c>
      <c r="C2506" t="s">
        <v>459</v>
      </c>
      <c r="D2506" t="s">
        <v>551</v>
      </c>
      <c r="E2506" t="s">
        <v>615</v>
      </c>
      <c r="F2506" t="s">
        <v>658</v>
      </c>
      <c r="G2506" t="s">
        <v>679</v>
      </c>
      <c r="H2506">
        <v>210000</v>
      </c>
      <c r="I2506">
        <v>-210000</v>
      </c>
      <c r="J2506">
        <v>7671500</v>
      </c>
      <c r="M2506" t="s">
        <v>700</v>
      </c>
      <c r="N2506" s="1">
        <v>45627</v>
      </c>
    </row>
    <row r="2507" spans="1:14" x14ac:dyDescent="0.2">
      <c r="A2507" s="1">
        <v>45627</v>
      </c>
      <c r="B2507">
        <v>2024</v>
      </c>
      <c r="C2507" t="s">
        <v>459</v>
      </c>
      <c r="D2507" t="s">
        <v>579</v>
      </c>
      <c r="E2507" t="s">
        <v>632</v>
      </c>
      <c r="F2507" t="s">
        <v>661</v>
      </c>
      <c r="G2507" t="s">
        <v>679</v>
      </c>
      <c r="H2507">
        <v>210000</v>
      </c>
      <c r="I2507">
        <v>-210000</v>
      </c>
      <c r="J2507">
        <v>7671500</v>
      </c>
      <c r="M2507" t="s">
        <v>700</v>
      </c>
      <c r="N2507" s="1">
        <v>45627</v>
      </c>
    </row>
    <row r="2508" spans="1:14" x14ac:dyDescent="0.2">
      <c r="A2508" s="1">
        <v>45627</v>
      </c>
      <c r="B2508">
        <v>2024</v>
      </c>
      <c r="C2508" t="s">
        <v>344</v>
      </c>
      <c r="D2508" t="s">
        <v>552</v>
      </c>
      <c r="E2508" t="s">
        <v>616</v>
      </c>
      <c r="F2508" t="s">
        <v>662</v>
      </c>
      <c r="G2508" t="s">
        <v>679</v>
      </c>
      <c r="H2508">
        <v>210000</v>
      </c>
      <c r="I2508">
        <v>-210000</v>
      </c>
      <c r="J2508">
        <v>7671500</v>
      </c>
      <c r="M2508" t="s">
        <v>700</v>
      </c>
      <c r="N2508" s="1">
        <v>45627</v>
      </c>
    </row>
    <row r="2509" spans="1:14" x14ac:dyDescent="0.2">
      <c r="A2509" s="1">
        <v>45627</v>
      </c>
      <c r="B2509">
        <v>2024</v>
      </c>
      <c r="C2509" t="s">
        <v>344</v>
      </c>
      <c r="D2509" t="s">
        <v>575</v>
      </c>
      <c r="E2509" t="s">
        <v>616</v>
      </c>
      <c r="F2509" t="s">
        <v>662</v>
      </c>
      <c r="G2509" t="s">
        <v>679</v>
      </c>
      <c r="H2509">
        <v>210000</v>
      </c>
      <c r="I2509">
        <v>-210000</v>
      </c>
      <c r="J2509">
        <v>7671500</v>
      </c>
      <c r="M2509" t="s">
        <v>700</v>
      </c>
      <c r="N2509" s="1">
        <v>45627</v>
      </c>
    </row>
    <row r="2510" spans="1:14" x14ac:dyDescent="0.2">
      <c r="A2510" s="1">
        <v>45627</v>
      </c>
      <c r="B2510">
        <v>2024</v>
      </c>
      <c r="C2510" t="s">
        <v>344</v>
      </c>
      <c r="D2510" t="s">
        <v>562</v>
      </c>
      <c r="E2510" t="s">
        <v>614</v>
      </c>
      <c r="F2510" t="s">
        <v>662</v>
      </c>
      <c r="G2510" t="s">
        <v>679</v>
      </c>
      <c r="H2510">
        <v>210000</v>
      </c>
      <c r="I2510">
        <v>-210000</v>
      </c>
      <c r="J2510">
        <v>7671500</v>
      </c>
      <c r="M2510" t="s">
        <v>700</v>
      </c>
      <c r="N2510" s="1">
        <v>45627</v>
      </c>
    </row>
    <row r="2511" spans="1:14" x14ac:dyDescent="0.2">
      <c r="A2511" s="1">
        <v>45627</v>
      </c>
      <c r="B2511">
        <v>2024</v>
      </c>
      <c r="C2511" t="s">
        <v>459</v>
      </c>
      <c r="D2511" t="s">
        <v>577</v>
      </c>
      <c r="E2511" t="s">
        <v>631</v>
      </c>
      <c r="F2511" t="s">
        <v>658</v>
      </c>
      <c r="G2511" t="s">
        <v>679</v>
      </c>
      <c r="H2511">
        <v>210000</v>
      </c>
      <c r="I2511">
        <v>-210000</v>
      </c>
      <c r="J2511">
        <v>7881500</v>
      </c>
      <c r="M2511" t="s">
        <v>700</v>
      </c>
      <c r="N2511" s="1">
        <v>45627</v>
      </c>
    </row>
    <row r="2512" spans="1:14" x14ac:dyDescent="0.2">
      <c r="A2512" s="1">
        <v>45627</v>
      </c>
      <c r="B2512">
        <v>2024</v>
      </c>
      <c r="C2512" t="s">
        <v>460</v>
      </c>
      <c r="D2512" t="s">
        <v>564</v>
      </c>
      <c r="E2512" t="s">
        <v>596</v>
      </c>
      <c r="F2512" t="s">
        <v>658</v>
      </c>
      <c r="G2512" t="s">
        <v>679</v>
      </c>
      <c r="H2512">
        <v>210000</v>
      </c>
      <c r="I2512">
        <v>-210000</v>
      </c>
      <c r="J2512">
        <v>8091500</v>
      </c>
      <c r="M2512" t="s">
        <v>700</v>
      </c>
      <c r="N2512" s="1">
        <v>45627</v>
      </c>
    </row>
    <row r="2513" spans="1:14" x14ac:dyDescent="0.2">
      <c r="A2513" s="1">
        <v>45627</v>
      </c>
      <c r="B2513">
        <v>2024</v>
      </c>
      <c r="C2513" t="s">
        <v>460</v>
      </c>
      <c r="D2513" t="s">
        <v>606</v>
      </c>
      <c r="E2513" t="s">
        <v>653</v>
      </c>
      <c r="F2513" t="s">
        <v>658</v>
      </c>
      <c r="G2513" t="s">
        <v>679</v>
      </c>
      <c r="H2513">
        <v>180000</v>
      </c>
      <c r="I2513">
        <v>-180000</v>
      </c>
      <c r="J2513">
        <v>8271500</v>
      </c>
      <c r="M2513" t="s">
        <v>700</v>
      </c>
      <c r="N2513" s="1">
        <v>45627</v>
      </c>
    </row>
    <row r="2514" spans="1:14" x14ac:dyDescent="0.2">
      <c r="A2514" s="1">
        <v>45627</v>
      </c>
      <c r="B2514">
        <v>2024</v>
      </c>
      <c r="C2514" t="s">
        <v>460</v>
      </c>
      <c r="D2514" t="s">
        <v>603</v>
      </c>
      <c r="E2514" t="s">
        <v>650</v>
      </c>
      <c r="F2514" t="s">
        <v>658</v>
      </c>
      <c r="G2514" t="s">
        <v>679</v>
      </c>
      <c r="H2514">
        <v>180000</v>
      </c>
      <c r="I2514">
        <v>-180000</v>
      </c>
      <c r="J2514">
        <v>8451500</v>
      </c>
      <c r="M2514" t="s">
        <v>700</v>
      </c>
      <c r="N2514" s="1">
        <v>45627</v>
      </c>
    </row>
    <row r="2515" spans="1:14" x14ac:dyDescent="0.2">
      <c r="A2515" s="1">
        <v>45627</v>
      </c>
      <c r="B2515">
        <v>2024</v>
      </c>
      <c r="C2515" t="s">
        <v>459</v>
      </c>
      <c r="D2515" t="s">
        <v>566</v>
      </c>
      <c r="E2515" t="s">
        <v>623</v>
      </c>
      <c r="F2515" t="s">
        <v>658</v>
      </c>
      <c r="G2515" t="s">
        <v>679</v>
      </c>
      <c r="H2515">
        <v>210000</v>
      </c>
      <c r="I2515">
        <v>-210000</v>
      </c>
      <c r="J2515">
        <v>8661500</v>
      </c>
      <c r="M2515" t="s">
        <v>700</v>
      </c>
      <c r="N2515" s="1">
        <v>45627</v>
      </c>
    </row>
    <row r="2516" spans="1:14" x14ac:dyDescent="0.2">
      <c r="A2516" s="1">
        <v>45627</v>
      </c>
      <c r="B2516">
        <v>2024</v>
      </c>
      <c r="C2516" t="s">
        <v>459</v>
      </c>
      <c r="D2516" t="s">
        <v>567</v>
      </c>
      <c r="E2516" t="s">
        <v>620</v>
      </c>
      <c r="F2516" t="s">
        <v>658</v>
      </c>
      <c r="G2516" t="s">
        <v>679</v>
      </c>
      <c r="H2516">
        <v>210000</v>
      </c>
      <c r="I2516">
        <v>-210000</v>
      </c>
      <c r="J2516">
        <v>8871500</v>
      </c>
      <c r="M2516" t="s">
        <v>700</v>
      </c>
      <c r="N2516" s="1">
        <v>45627</v>
      </c>
    </row>
    <row r="2517" spans="1:14" x14ac:dyDescent="0.2">
      <c r="A2517" s="1">
        <v>45627</v>
      </c>
      <c r="B2517">
        <v>2024</v>
      </c>
      <c r="C2517" t="s">
        <v>460</v>
      </c>
      <c r="D2517" t="s">
        <v>610</v>
      </c>
      <c r="E2517" t="s">
        <v>657</v>
      </c>
      <c r="F2517" t="s">
        <v>658</v>
      </c>
      <c r="G2517" t="s">
        <v>679</v>
      </c>
      <c r="H2517">
        <v>180000</v>
      </c>
      <c r="I2517">
        <v>-180000</v>
      </c>
      <c r="J2517">
        <v>9051500</v>
      </c>
      <c r="M2517" t="s">
        <v>700</v>
      </c>
      <c r="N2517" s="1">
        <v>45627</v>
      </c>
    </row>
    <row r="2518" spans="1:14" x14ac:dyDescent="0.2">
      <c r="A2518" s="1">
        <v>45627</v>
      </c>
      <c r="B2518">
        <v>2024</v>
      </c>
      <c r="C2518" t="s">
        <v>459</v>
      </c>
      <c r="D2518" t="s">
        <v>568</v>
      </c>
      <c r="E2518" t="s">
        <v>624</v>
      </c>
      <c r="F2518" t="s">
        <v>658</v>
      </c>
      <c r="G2518" t="s">
        <v>679</v>
      </c>
      <c r="H2518">
        <v>210000</v>
      </c>
      <c r="I2518">
        <v>-210000</v>
      </c>
      <c r="J2518">
        <v>9261500</v>
      </c>
      <c r="M2518" t="s">
        <v>700</v>
      </c>
      <c r="N2518" s="1">
        <v>45627</v>
      </c>
    </row>
    <row r="2519" spans="1:14" x14ac:dyDescent="0.2">
      <c r="A2519" s="1">
        <v>45627</v>
      </c>
      <c r="B2519">
        <v>2024</v>
      </c>
      <c r="C2519" t="s">
        <v>344</v>
      </c>
      <c r="D2519" t="s">
        <v>555</v>
      </c>
      <c r="E2519" t="s">
        <v>616</v>
      </c>
      <c r="F2519" t="s">
        <v>662</v>
      </c>
      <c r="G2519" t="s">
        <v>679</v>
      </c>
      <c r="H2519">
        <v>210000</v>
      </c>
      <c r="I2519">
        <v>-210000</v>
      </c>
      <c r="J2519">
        <v>9261500</v>
      </c>
      <c r="M2519" t="s">
        <v>700</v>
      </c>
      <c r="N2519" s="1">
        <v>45627</v>
      </c>
    </row>
    <row r="2520" spans="1:14" x14ac:dyDescent="0.2">
      <c r="A2520" s="1">
        <v>45627</v>
      </c>
      <c r="B2520">
        <v>2024</v>
      </c>
      <c r="C2520" t="s">
        <v>460</v>
      </c>
      <c r="D2520" t="s">
        <v>595</v>
      </c>
      <c r="E2520" t="s">
        <v>643</v>
      </c>
      <c r="F2520" t="s">
        <v>658</v>
      </c>
      <c r="G2520" t="s">
        <v>679</v>
      </c>
      <c r="H2520">
        <v>180000</v>
      </c>
      <c r="I2520">
        <v>-180000</v>
      </c>
      <c r="J2520">
        <v>9441500</v>
      </c>
      <c r="M2520" t="s">
        <v>700</v>
      </c>
      <c r="N2520" s="1">
        <v>45627</v>
      </c>
    </row>
    <row r="2521" spans="1:14" x14ac:dyDescent="0.2">
      <c r="A2521" s="1">
        <v>45652</v>
      </c>
      <c r="B2521">
        <v>2024</v>
      </c>
      <c r="C2521" t="s">
        <v>496</v>
      </c>
      <c r="E2521" t="s">
        <v>611</v>
      </c>
      <c r="F2521" t="s">
        <v>658</v>
      </c>
      <c r="G2521" t="s">
        <v>686</v>
      </c>
      <c r="H2521">
        <v>-200000</v>
      </c>
      <c r="I2521">
        <v>200000</v>
      </c>
      <c r="J2521">
        <v>9241500</v>
      </c>
      <c r="M2521" t="s">
        <v>700</v>
      </c>
      <c r="N2521" s="1">
        <v>45652</v>
      </c>
    </row>
    <row r="2522" spans="1:14" x14ac:dyDescent="0.2">
      <c r="A2522" s="1">
        <v>45658</v>
      </c>
      <c r="B2522">
        <v>2025</v>
      </c>
      <c r="C2522" t="s">
        <v>358</v>
      </c>
      <c r="E2522" t="s">
        <v>611</v>
      </c>
      <c r="F2522" t="s">
        <v>658</v>
      </c>
      <c r="G2522" t="s">
        <v>678</v>
      </c>
      <c r="H2522">
        <v>0</v>
      </c>
      <c r="J2522" t="s">
        <v>611</v>
      </c>
      <c r="M2522" t="s">
        <v>701</v>
      </c>
      <c r="N2522" s="1">
        <v>45658</v>
      </c>
    </row>
    <row r="2523" spans="1:14" x14ac:dyDescent="0.2">
      <c r="A2523" s="1">
        <v>45658</v>
      </c>
      <c r="B2523">
        <v>2025</v>
      </c>
      <c r="C2523" t="s">
        <v>218</v>
      </c>
      <c r="E2523" t="s">
        <v>611</v>
      </c>
      <c r="F2523" t="s">
        <v>674</v>
      </c>
      <c r="G2523" t="s">
        <v>678</v>
      </c>
      <c r="H2523">
        <v>-976000</v>
      </c>
      <c r="I2523">
        <v>976000</v>
      </c>
      <c r="J2523" t="s">
        <v>611</v>
      </c>
      <c r="M2523" t="s">
        <v>701</v>
      </c>
      <c r="N2523" s="1">
        <v>45658</v>
      </c>
    </row>
    <row r="2524" spans="1:14" x14ac:dyDescent="0.2">
      <c r="A2524" s="1">
        <v>45658</v>
      </c>
      <c r="B2524">
        <v>2025</v>
      </c>
      <c r="C2524" t="s">
        <v>218</v>
      </c>
      <c r="E2524" t="s">
        <v>611</v>
      </c>
      <c r="F2524" t="s">
        <v>675</v>
      </c>
      <c r="G2524" t="s">
        <v>677</v>
      </c>
      <c r="H2524">
        <v>11094500</v>
      </c>
      <c r="I2524">
        <v>-11094500</v>
      </c>
      <c r="J2524" t="s">
        <v>611</v>
      </c>
      <c r="M2524" t="s">
        <v>701</v>
      </c>
      <c r="N2524" s="1">
        <v>45658</v>
      </c>
    </row>
    <row r="2525" spans="1:14" x14ac:dyDescent="0.2">
      <c r="A2525" s="1">
        <v>45658</v>
      </c>
      <c r="B2525">
        <v>2025</v>
      </c>
      <c r="E2525" t="s">
        <v>611</v>
      </c>
      <c r="F2525" t="s">
        <v>660</v>
      </c>
      <c r="G2525" t="s">
        <v>678</v>
      </c>
      <c r="H2525">
        <v>3117551</v>
      </c>
      <c r="I2525">
        <v>-3117551</v>
      </c>
      <c r="J2525" t="s">
        <v>611</v>
      </c>
      <c r="M2525" t="s">
        <v>701</v>
      </c>
      <c r="N2525" s="1">
        <v>45658</v>
      </c>
    </row>
    <row r="2526" spans="1:14" x14ac:dyDescent="0.2">
      <c r="A2526" s="1">
        <v>45658</v>
      </c>
      <c r="B2526">
        <v>2025</v>
      </c>
      <c r="C2526" t="s">
        <v>502</v>
      </c>
      <c r="D2526" t="s">
        <v>604</v>
      </c>
      <c r="E2526" t="s">
        <v>651</v>
      </c>
      <c r="F2526" t="s">
        <v>658</v>
      </c>
      <c r="G2526" t="s">
        <v>680</v>
      </c>
      <c r="H2526">
        <v>140000</v>
      </c>
      <c r="I2526">
        <v>-140000</v>
      </c>
      <c r="J2526">
        <v>140000</v>
      </c>
      <c r="M2526" t="s">
        <v>701</v>
      </c>
      <c r="N2526" s="1">
        <v>45658</v>
      </c>
    </row>
    <row r="2527" spans="1:14" x14ac:dyDescent="0.2">
      <c r="A2527" s="1">
        <v>45658</v>
      </c>
      <c r="B2527">
        <v>2025</v>
      </c>
      <c r="C2527" t="s">
        <v>502</v>
      </c>
      <c r="D2527" t="s">
        <v>593</v>
      </c>
      <c r="E2527" t="s">
        <v>641</v>
      </c>
      <c r="F2527" t="s">
        <v>658</v>
      </c>
      <c r="G2527" t="s">
        <v>680</v>
      </c>
      <c r="H2527">
        <v>140000</v>
      </c>
      <c r="I2527">
        <v>-140000</v>
      </c>
      <c r="J2527">
        <v>280000</v>
      </c>
      <c r="M2527" t="s">
        <v>701</v>
      </c>
      <c r="N2527" s="1">
        <v>45658</v>
      </c>
    </row>
    <row r="2528" spans="1:14" x14ac:dyDescent="0.2">
      <c r="A2528" s="1">
        <v>45658</v>
      </c>
      <c r="B2528">
        <v>2025</v>
      </c>
      <c r="C2528" t="s">
        <v>502</v>
      </c>
      <c r="D2528" t="s">
        <v>586</v>
      </c>
      <c r="E2528" t="s">
        <v>628</v>
      </c>
      <c r="F2528" t="s">
        <v>658</v>
      </c>
      <c r="G2528" t="s">
        <v>680</v>
      </c>
      <c r="H2528">
        <v>140000</v>
      </c>
      <c r="I2528">
        <v>-140000</v>
      </c>
      <c r="J2528">
        <v>420000</v>
      </c>
      <c r="M2528" t="s">
        <v>701</v>
      </c>
      <c r="N2528" s="1">
        <v>45658</v>
      </c>
    </row>
    <row r="2529" spans="1:14" x14ac:dyDescent="0.2">
      <c r="A2529" s="1">
        <v>45658</v>
      </c>
      <c r="B2529">
        <v>2025</v>
      </c>
      <c r="C2529" t="s">
        <v>502</v>
      </c>
      <c r="D2529" t="s">
        <v>601</v>
      </c>
      <c r="E2529" t="s">
        <v>648</v>
      </c>
      <c r="F2529" t="s">
        <v>661</v>
      </c>
      <c r="G2529" t="s">
        <v>680</v>
      </c>
      <c r="H2529">
        <v>140000</v>
      </c>
      <c r="I2529">
        <v>-140000</v>
      </c>
      <c r="J2529">
        <v>420000</v>
      </c>
      <c r="M2529" t="s">
        <v>701</v>
      </c>
      <c r="N2529" s="1">
        <v>45658</v>
      </c>
    </row>
    <row r="2530" spans="1:14" x14ac:dyDescent="0.2">
      <c r="A2530" s="1">
        <v>45658</v>
      </c>
      <c r="B2530">
        <v>2025</v>
      </c>
      <c r="C2530" t="s">
        <v>502</v>
      </c>
      <c r="D2530" t="s">
        <v>607</v>
      </c>
      <c r="E2530" t="s">
        <v>654</v>
      </c>
      <c r="F2530" t="s">
        <v>661</v>
      </c>
      <c r="G2530" t="s">
        <v>680</v>
      </c>
      <c r="H2530">
        <v>140000</v>
      </c>
      <c r="I2530">
        <v>-140000</v>
      </c>
      <c r="J2530">
        <v>420000</v>
      </c>
      <c r="M2530" t="s">
        <v>701</v>
      </c>
      <c r="N2530" s="1">
        <v>45658</v>
      </c>
    </row>
    <row r="2531" spans="1:14" x14ac:dyDescent="0.2">
      <c r="A2531" s="1">
        <v>45658</v>
      </c>
      <c r="B2531">
        <v>2025</v>
      </c>
      <c r="C2531" t="s">
        <v>502</v>
      </c>
      <c r="D2531" t="s">
        <v>605</v>
      </c>
      <c r="E2531" t="s">
        <v>652</v>
      </c>
      <c r="F2531" t="s">
        <v>658</v>
      </c>
      <c r="G2531" t="s">
        <v>680</v>
      </c>
      <c r="H2531">
        <v>140000</v>
      </c>
      <c r="I2531">
        <v>-140000</v>
      </c>
      <c r="J2531">
        <v>560000</v>
      </c>
      <c r="M2531" t="s">
        <v>701</v>
      </c>
      <c r="N2531" s="1">
        <v>45658</v>
      </c>
    </row>
    <row r="2532" spans="1:14" x14ac:dyDescent="0.2">
      <c r="A2532" s="1">
        <v>45658</v>
      </c>
      <c r="B2532">
        <v>2025</v>
      </c>
      <c r="C2532" t="s">
        <v>502</v>
      </c>
      <c r="D2532" t="s">
        <v>600</v>
      </c>
      <c r="E2532" t="s">
        <v>647</v>
      </c>
      <c r="F2532" t="s">
        <v>658</v>
      </c>
      <c r="G2532" t="s">
        <v>680</v>
      </c>
      <c r="H2532">
        <v>140000</v>
      </c>
      <c r="I2532">
        <v>-140000</v>
      </c>
      <c r="J2532">
        <v>700000</v>
      </c>
      <c r="M2532" t="s">
        <v>701</v>
      </c>
      <c r="N2532" s="1">
        <v>45658</v>
      </c>
    </row>
    <row r="2533" spans="1:14" x14ac:dyDescent="0.2">
      <c r="A2533" s="1">
        <v>45658</v>
      </c>
      <c r="B2533">
        <v>2025</v>
      </c>
      <c r="C2533" t="s">
        <v>502</v>
      </c>
      <c r="D2533" t="s">
        <v>573</v>
      </c>
      <c r="E2533" t="s">
        <v>628</v>
      </c>
      <c r="F2533" t="s">
        <v>658</v>
      </c>
      <c r="G2533" t="s">
        <v>680</v>
      </c>
      <c r="H2533">
        <v>140000</v>
      </c>
      <c r="I2533">
        <v>-140000</v>
      </c>
      <c r="J2533">
        <v>840000</v>
      </c>
      <c r="M2533" t="s">
        <v>701</v>
      </c>
      <c r="N2533" s="1">
        <v>45658</v>
      </c>
    </row>
    <row r="2534" spans="1:14" x14ac:dyDescent="0.2">
      <c r="A2534" s="1">
        <v>45658</v>
      </c>
      <c r="B2534">
        <v>2025</v>
      </c>
      <c r="C2534" t="s">
        <v>502</v>
      </c>
      <c r="D2534" t="s">
        <v>559</v>
      </c>
      <c r="E2534" t="s">
        <v>615</v>
      </c>
      <c r="F2534" t="s">
        <v>658</v>
      </c>
      <c r="G2534" t="s">
        <v>680</v>
      </c>
      <c r="H2534">
        <v>140000</v>
      </c>
      <c r="I2534">
        <v>-140000</v>
      </c>
      <c r="J2534">
        <v>980000</v>
      </c>
      <c r="M2534" t="s">
        <v>701</v>
      </c>
      <c r="N2534" s="1">
        <v>45658</v>
      </c>
    </row>
    <row r="2535" spans="1:14" x14ac:dyDescent="0.2">
      <c r="A2535" s="1">
        <v>45658</v>
      </c>
      <c r="B2535">
        <v>2025</v>
      </c>
      <c r="C2535" t="s">
        <v>502</v>
      </c>
      <c r="D2535" t="s">
        <v>551</v>
      </c>
      <c r="E2535" t="s">
        <v>615</v>
      </c>
      <c r="F2535" t="s">
        <v>658</v>
      </c>
      <c r="G2535" t="s">
        <v>680</v>
      </c>
      <c r="H2535">
        <v>140000</v>
      </c>
      <c r="I2535">
        <v>-140000</v>
      </c>
      <c r="J2535">
        <v>1120000</v>
      </c>
      <c r="M2535" t="s">
        <v>701</v>
      </c>
      <c r="N2535" s="1">
        <v>45658</v>
      </c>
    </row>
    <row r="2536" spans="1:14" x14ac:dyDescent="0.2">
      <c r="A2536" s="1">
        <v>45658</v>
      </c>
      <c r="B2536">
        <v>2025</v>
      </c>
      <c r="C2536" t="s">
        <v>502</v>
      </c>
      <c r="D2536" t="s">
        <v>579</v>
      </c>
      <c r="E2536" t="s">
        <v>632</v>
      </c>
      <c r="F2536" t="s">
        <v>658</v>
      </c>
      <c r="G2536" t="s">
        <v>680</v>
      </c>
      <c r="H2536">
        <v>140000</v>
      </c>
      <c r="I2536">
        <v>-140000</v>
      </c>
      <c r="J2536">
        <v>1260000</v>
      </c>
      <c r="M2536" t="s">
        <v>701</v>
      </c>
      <c r="N2536" s="1">
        <v>45658</v>
      </c>
    </row>
    <row r="2537" spans="1:14" x14ac:dyDescent="0.2">
      <c r="A2537" s="1">
        <v>45658</v>
      </c>
      <c r="B2537">
        <v>2025</v>
      </c>
      <c r="C2537" t="s">
        <v>502</v>
      </c>
      <c r="D2537" t="s">
        <v>552</v>
      </c>
      <c r="E2537" t="s">
        <v>616</v>
      </c>
      <c r="F2537" t="s">
        <v>658</v>
      </c>
      <c r="G2537" t="s">
        <v>680</v>
      </c>
      <c r="H2537">
        <v>140000</v>
      </c>
      <c r="I2537">
        <v>-140000</v>
      </c>
      <c r="J2537">
        <v>1400000</v>
      </c>
      <c r="M2537" t="s">
        <v>701</v>
      </c>
      <c r="N2537" s="1">
        <v>45658</v>
      </c>
    </row>
    <row r="2538" spans="1:14" x14ac:dyDescent="0.2">
      <c r="A2538" s="1">
        <v>45658</v>
      </c>
      <c r="B2538">
        <v>2025</v>
      </c>
      <c r="C2538" t="s">
        <v>502</v>
      </c>
      <c r="D2538" t="s">
        <v>562</v>
      </c>
      <c r="E2538" t="s">
        <v>614</v>
      </c>
      <c r="F2538" t="s">
        <v>658</v>
      </c>
      <c r="G2538" t="s">
        <v>680</v>
      </c>
      <c r="H2538">
        <v>140000</v>
      </c>
      <c r="I2538">
        <v>-140000</v>
      </c>
      <c r="J2538">
        <v>1540000</v>
      </c>
      <c r="M2538" t="s">
        <v>701</v>
      </c>
      <c r="N2538" s="1">
        <v>45658</v>
      </c>
    </row>
    <row r="2539" spans="1:14" x14ac:dyDescent="0.2">
      <c r="A2539" s="1">
        <v>45658</v>
      </c>
      <c r="B2539">
        <v>2025</v>
      </c>
      <c r="C2539" t="s">
        <v>502</v>
      </c>
      <c r="D2539" t="s">
        <v>577</v>
      </c>
      <c r="E2539" t="s">
        <v>631</v>
      </c>
      <c r="F2539" t="s">
        <v>658</v>
      </c>
      <c r="G2539" t="s">
        <v>680</v>
      </c>
      <c r="H2539">
        <v>140000</v>
      </c>
      <c r="I2539">
        <v>-140000</v>
      </c>
      <c r="J2539">
        <v>1680000</v>
      </c>
      <c r="M2539" t="s">
        <v>701</v>
      </c>
      <c r="N2539" s="1">
        <v>45658</v>
      </c>
    </row>
    <row r="2540" spans="1:14" x14ac:dyDescent="0.2">
      <c r="A2540" s="1">
        <v>45658</v>
      </c>
      <c r="B2540">
        <v>2025</v>
      </c>
      <c r="C2540" t="s">
        <v>502</v>
      </c>
      <c r="D2540" t="s">
        <v>564</v>
      </c>
      <c r="E2540" t="s">
        <v>596</v>
      </c>
      <c r="F2540" t="s">
        <v>658</v>
      </c>
      <c r="G2540" t="s">
        <v>680</v>
      </c>
      <c r="H2540">
        <v>140000</v>
      </c>
      <c r="I2540">
        <v>-140000</v>
      </c>
      <c r="J2540">
        <v>1820000</v>
      </c>
      <c r="M2540" t="s">
        <v>701</v>
      </c>
      <c r="N2540" s="1">
        <v>45658</v>
      </c>
    </row>
    <row r="2541" spans="1:14" x14ac:dyDescent="0.2">
      <c r="A2541" s="1">
        <v>45658</v>
      </c>
      <c r="B2541">
        <v>2025</v>
      </c>
      <c r="C2541" t="s">
        <v>502</v>
      </c>
      <c r="D2541" t="s">
        <v>606</v>
      </c>
      <c r="E2541" t="s">
        <v>653</v>
      </c>
      <c r="F2541" t="s">
        <v>658</v>
      </c>
      <c r="G2541" t="s">
        <v>680</v>
      </c>
      <c r="H2541">
        <v>140000</v>
      </c>
      <c r="I2541">
        <v>-140000</v>
      </c>
      <c r="J2541">
        <v>1960000</v>
      </c>
      <c r="M2541" t="s">
        <v>701</v>
      </c>
      <c r="N2541" s="1">
        <v>45658</v>
      </c>
    </row>
    <row r="2542" spans="1:14" x14ac:dyDescent="0.2">
      <c r="A2542" s="1">
        <v>45658</v>
      </c>
      <c r="B2542">
        <v>2025</v>
      </c>
      <c r="C2542" t="s">
        <v>502</v>
      </c>
      <c r="D2542" t="s">
        <v>609</v>
      </c>
      <c r="E2542" t="s">
        <v>656</v>
      </c>
      <c r="F2542" t="s">
        <v>658</v>
      </c>
      <c r="G2542" t="s">
        <v>680</v>
      </c>
      <c r="H2542">
        <v>140000</v>
      </c>
      <c r="I2542">
        <v>-140000</v>
      </c>
      <c r="J2542">
        <v>2100000</v>
      </c>
      <c r="M2542" t="s">
        <v>701</v>
      </c>
      <c r="N2542" s="1">
        <v>45658</v>
      </c>
    </row>
    <row r="2543" spans="1:14" x14ac:dyDescent="0.2">
      <c r="A2543" s="1">
        <v>45658</v>
      </c>
      <c r="B2543">
        <v>2025</v>
      </c>
      <c r="C2543" t="s">
        <v>502</v>
      </c>
      <c r="D2543" t="s">
        <v>603</v>
      </c>
      <c r="E2543" t="s">
        <v>650</v>
      </c>
      <c r="F2543" t="s">
        <v>658</v>
      </c>
      <c r="G2543" t="s">
        <v>680</v>
      </c>
      <c r="H2543">
        <v>140000</v>
      </c>
      <c r="I2543">
        <v>-140000</v>
      </c>
      <c r="J2543">
        <v>2240000</v>
      </c>
      <c r="M2543" t="s">
        <v>701</v>
      </c>
      <c r="N2543" s="1">
        <v>45658</v>
      </c>
    </row>
    <row r="2544" spans="1:14" x14ac:dyDescent="0.2">
      <c r="A2544" s="1">
        <v>45658</v>
      </c>
      <c r="B2544">
        <v>2025</v>
      </c>
      <c r="C2544" t="s">
        <v>502</v>
      </c>
      <c r="D2544" t="s">
        <v>566</v>
      </c>
      <c r="E2544" t="s">
        <v>623</v>
      </c>
      <c r="F2544" t="s">
        <v>658</v>
      </c>
      <c r="G2544" t="s">
        <v>680</v>
      </c>
      <c r="H2544">
        <v>140000</v>
      </c>
      <c r="I2544">
        <v>-140000</v>
      </c>
      <c r="J2544">
        <v>2380000</v>
      </c>
      <c r="M2544" t="s">
        <v>701</v>
      </c>
      <c r="N2544" s="1">
        <v>45658</v>
      </c>
    </row>
    <row r="2545" spans="1:14" x14ac:dyDescent="0.2">
      <c r="A2545" s="1">
        <v>45658</v>
      </c>
      <c r="B2545">
        <v>2025</v>
      </c>
      <c r="C2545" t="s">
        <v>502</v>
      </c>
      <c r="D2545" t="s">
        <v>567</v>
      </c>
      <c r="E2545" t="s">
        <v>620</v>
      </c>
      <c r="F2545" t="s">
        <v>658</v>
      </c>
      <c r="G2545" t="s">
        <v>680</v>
      </c>
      <c r="H2545">
        <v>140000</v>
      </c>
      <c r="I2545">
        <v>-140000</v>
      </c>
      <c r="J2545">
        <v>2520000</v>
      </c>
      <c r="M2545" t="s">
        <v>701</v>
      </c>
      <c r="N2545" s="1">
        <v>45658</v>
      </c>
    </row>
    <row r="2546" spans="1:14" x14ac:dyDescent="0.2">
      <c r="A2546" s="1">
        <v>45658</v>
      </c>
      <c r="B2546">
        <v>2025</v>
      </c>
      <c r="C2546" t="s">
        <v>502</v>
      </c>
      <c r="D2546" t="s">
        <v>610</v>
      </c>
      <c r="E2546" t="s">
        <v>657</v>
      </c>
      <c r="F2546" t="s">
        <v>658</v>
      </c>
      <c r="G2546" t="s">
        <v>680</v>
      </c>
      <c r="H2546">
        <v>140000</v>
      </c>
      <c r="I2546">
        <v>-140000</v>
      </c>
      <c r="J2546">
        <v>2660000</v>
      </c>
      <c r="M2546" t="s">
        <v>701</v>
      </c>
      <c r="N2546" s="1">
        <v>45658</v>
      </c>
    </row>
    <row r="2547" spans="1:14" x14ac:dyDescent="0.2">
      <c r="A2547" s="1">
        <v>45658</v>
      </c>
      <c r="B2547">
        <v>2025</v>
      </c>
      <c r="C2547" t="s">
        <v>502</v>
      </c>
      <c r="D2547" t="s">
        <v>568</v>
      </c>
      <c r="E2547" t="s">
        <v>624</v>
      </c>
      <c r="F2547" t="s">
        <v>658</v>
      </c>
      <c r="G2547" t="s">
        <v>680</v>
      </c>
      <c r="H2547">
        <v>140000</v>
      </c>
      <c r="I2547">
        <v>-140000</v>
      </c>
      <c r="J2547">
        <v>2800000</v>
      </c>
      <c r="M2547" t="s">
        <v>701</v>
      </c>
      <c r="N2547" s="1">
        <v>45658</v>
      </c>
    </row>
    <row r="2548" spans="1:14" x14ac:dyDescent="0.2">
      <c r="A2548" s="1">
        <v>45658</v>
      </c>
      <c r="B2548">
        <v>2025</v>
      </c>
      <c r="C2548" t="s">
        <v>502</v>
      </c>
      <c r="D2548" t="s">
        <v>595</v>
      </c>
      <c r="E2548" t="s">
        <v>643</v>
      </c>
      <c r="F2548" t="s">
        <v>658</v>
      </c>
      <c r="G2548" t="s">
        <v>680</v>
      </c>
      <c r="H2548">
        <v>140000</v>
      </c>
      <c r="I2548">
        <v>-140000</v>
      </c>
      <c r="J2548">
        <v>2940000</v>
      </c>
      <c r="M2548" t="s">
        <v>701</v>
      </c>
      <c r="N2548" s="1">
        <v>45658</v>
      </c>
    </row>
    <row r="2549" spans="1:14" x14ac:dyDescent="0.2">
      <c r="A2549" s="1">
        <v>45658</v>
      </c>
      <c r="B2549">
        <v>2025</v>
      </c>
      <c r="C2549" t="s">
        <v>363</v>
      </c>
      <c r="D2549" t="s">
        <v>604</v>
      </c>
      <c r="E2549" t="s">
        <v>651</v>
      </c>
      <c r="F2549" t="s">
        <v>658</v>
      </c>
      <c r="G2549" t="s">
        <v>679</v>
      </c>
      <c r="H2549">
        <v>180000</v>
      </c>
      <c r="I2549">
        <v>-180000</v>
      </c>
      <c r="J2549">
        <v>3120000</v>
      </c>
      <c r="M2549" t="s">
        <v>701</v>
      </c>
      <c r="N2549" s="1">
        <v>45658</v>
      </c>
    </row>
    <row r="2550" spans="1:14" x14ac:dyDescent="0.2">
      <c r="A2550" s="1">
        <v>45658</v>
      </c>
      <c r="B2550">
        <v>2025</v>
      </c>
      <c r="C2550" t="s">
        <v>363</v>
      </c>
      <c r="D2550" t="s">
        <v>593</v>
      </c>
      <c r="E2550" t="s">
        <v>641</v>
      </c>
      <c r="F2550" t="s">
        <v>658</v>
      </c>
      <c r="G2550" t="s">
        <v>679</v>
      </c>
      <c r="H2550">
        <v>160000</v>
      </c>
      <c r="I2550">
        <v>-160000</v>
      </c>
      <c r="J2550">
        <v>3280000</v>
      </c>
      <c r="M2550" t="s">
        <v>701</v>
      </c>
      <c r="N2550" s="1">
        <v>45658</v>
      </c>
    </row>
    <row r="2551" spans="1:14" x14ac:dyDescent="0.2">
      <c r="A2551" s="1">
        <v>45658</v>
      </c>
      <c r="B2551">
        <v>2025</v>
      </c>
      <c r="C2551" t="s">
        <v>363</v>
      </c>
      <c r="D2551" t="s">
        <v>586</v>
      </c>
      <c r="E2551" t="s">
        <v>628</v>
      </c>
      <c r="F2551" t="s">
        <v>658</v>
      </c>
      <c r="G2551" t="s">
        <v>679</v>
      </c>
      <c r="H2551">
        <v>180000</v>
      </c>
      <c r="I2551">
        <v>-180000</v>
      </c>
      <c r="J2551">
        <v>3460000</v>
      </c>
      <c r="M2551" t="s">
        <v>701</v>
      </c>
      <c r="N2551" s="1">
        <v>45658</v>
      </c>
    </row>
    <row r="2552" spans="1:14" x14ac:dyDescent="0.2">
      <c r="A2552" s="1">
        <v>45658</v>
      </c>
      <c r="B2552">
        <v>2025</v>
      </c>
      <c r="C2552" t="s">
        <v>363</v>
      </c>
      <c r="D2552" t="s">
        <v>601</v>
      </c>
      <c r="E2552" t="s">
        <v>648</v>
      </c>
      <c r="F2552" t="s">
        <v>658</v>
      </c>
      <c r="G2552" t="s">
        <v>679</v>
      </c>
      <c r="H2552">
        <v>180000</v>
      </c>
      <c r="I2552">
        <v>-180000</v>
      </c>
      <c r="J2552">
        <v>3640000</v>
      </c>
      <c r="M2552" t="s">
        <v>701</v>
      </c>
      <c r="N2552" s="1">
        <v>45658</v>
      </c>
    </row>
    <row r="2553" spans="1:14" x14ac:dyDescent="0.2">
      <c r="A2553" s="1">
        <v>45658</v>
      </c>
      <c r="B2553">
        <v>2025</v>
      </c>
      <c r="C2553" t="s">
        <v>363</v>
      </c>
      <c r="D2553" t="s">
        <v>607</v>
      </c>
      <c r="E2553" t="s">
        <v>654</v>
      </c>
      <c r="F2553" t="s">
        <v>658</v>
      </c>
      <c r="G2553" t="s">
        <v>679</v>
      </c>
      <c r="H2553">
        <v>180000</v>
      </c>
      <c r="I2553">
        <v>-180000</v>
      </c>
      <c r="J2553">
        <v>3820000</v>
      </c>
      <c r="M2553" t="s">
        <v>701</v>
      </c>
      <c r="N2553" s="1">
        <v>45658</v>
      </c>
    </row>
    <row r="2554" spans="1:14" x14ac:dyDescent="0.2">
      <c r="A2554" s="1">
        <v>45658</v>
      </c>
      <c r="B2554">
        <v>2025</v>
      </c>
      <c r="C2554" t="s">
        <v>363</v>
      </c>
      <c r="D2554" t="s">
        <v>605</v>
      </c>
      <c r="E2554" t="s">
        <v>652</v>
      </c>
      <c r="F2554" t="s">
        <v>658</v>
      </c>
      <c r="G2554" t="s">
        <v>679</v>
      </c>
      <c r="H2554">
        <v>180000</v>
      </c>
      <c r="I2554">
        <v>-180000</v>
      </c>
      <c r="J2554">
        <v>4000000</v>
      </c>
      <c r="M2554" t="s">
        <v>701</v>
      </c>
      <c r="N2554" s="1">
        <v>45658</v>
      </c>
    </row>
    <row r="2555" spans="1:14" x14ac:dyDescent="0.2">
      <c r="A2555" s="1">
        <v>45658</v>
      </c>
      <c r="B2555">
        <v>2025</v>
      </c>
      <c r="C2555" t="s">
        <v>363</v>
      </c>
      <c r="D2555" t="s">
        <v>600</v>
      </c>
      <c r="E2555" t="s">
        <v>647</v>
      </c>
      <c r="F2555" t="s">
        <v>658</v>
      </c>
      <c r="G2555" t="s">
        <v>679</v>
      </c>
      <c r="H2555">
        <v>180000</v>
      </c>
      <c r="I2555">
        <v>-180000</v>
      </c>
      <c r="J2555">
        <v>4180000</v>
      </c>
      <c r="M2555" t="s">
        <v>701</v>
      </c>
      <c r="N2555" s="1">
        <v>45658</v>
      </c>
    </row>
    <row r="2556" spans="1:14" x14ac:dyDescent="0.2">
      <c r="A2556" s="1">
        <v>45658</v>
      </c>
      <c r="B2556">
        <v>2025</v>
      </c>
      <c r="C2556" t="s">
        <v>364</v>
      </c>
      <c r="D2556" t="s">
        <v>559</v>
      </c>
      <c r="E2556" t="s">
        <v>615</v>
      </c>
      <c r="F2556" t="s">
        <v>658</v>
      </c>
      <c r="G2556" t="s">
        <v>679</v>
      </c>
      <c r="H2556">
        <v>210000</v>
      </c>
      <c r="I2556">
        <v>-210000</v>
      </c>
      <c r="J2556">
        <v>4390000</v>
      </c>
      <c r="M2556" t="s">
        <v>701</v>
      </c>
      <c r="N2556" s="1">
        <v>45658</v>
      </c>
    </row>
    <row r="2557" spans="1:14" x14ac:dyDescent="0.2">
      <c r="A2557" s="1">
        <v>45658</v>
      </c>
      <c r="B2557">
        <v>2025</v>
      </c>
      <c r="C2557" t="s">
        <v>364</v>
      </c>
      <c r="D2557" t="s">
        <v>551</v>
      </c>
      <c r="E2557" t="s">
        <v>615</v>
      </c>
      <c r="F2557" t="s">
        <v>658</v>
      </c>
      <c r="G2557" t="s">
        <v>679</v>
      </c>
      <c r="H2557">
        <v>168000</v>
      </c>
      <c r="I2557">
        <v>-168000</v>
      </c>
      <c r="J2557">
        <v>4558000</v>
      </c>
      <c r="M2557" t="s">
        <v>701</v>
      </c>
      <c r="N2557" s="1">
        <v>45658</v>
      </c>
    </row>
    <row r="2558" spans="1:14" x14ac:dyDescent="0.2">
      <c r="A2558" s="1">
        <v>45658</v>
      </c>
      <c r="B2558">
        <v>2025</v>
      </c>
      <c r="C2558" t="s">
        <v>224</v>
      </c>
      <c r="D2558" t="s">
        <v>551</v>
      </c>
      <c r="E2558" t="s">
        <v>615</v>
      </c>
      <c r="F2558" t="s">
        <v>662</v>
      </c>
      <c r="G2558" t="s">
        <v>679</v>
      </c>
      <c r="H2558">
        <v>42000</v>
      </c>
      <c r="I2558">
        <v>-42000</v>
      </c>
      <c r="J2558">
        <v>4558000</v>
      </c>
      <c r="M2558" t="s">
        <v>701</v>
      </c>
      <c r="N2558" s="1">
        <v>45658</v>
      </c>
    </row>
    <row r="2559" spans="1:14" x14ac:dyDescent="0.2">
      <c r="A2559" s="1">
        <v>45658</v>
      </c>
      <c r="B2559">
        <v>2025</v>
      </c>
      <c r="C2559" t="s">
        <v>364</v>
      </c>
      <c r="D2559" t="s">
        <v>579</v>
      </c>
      <c r="E2559" t="s">
        <v>632</v>
      </c>
      <c r="F2559" t="s">
        <v>658</v>
      </c>
      <c r="G2559" t="s">
        <v>679</v>
      </c>
      <c r="H2559">
        <v>210000</v>
      </c>
      <c r="I2559">
        <v>-210000</v>
      </c>
      <c r="J2559">
        <v>4768000</v>
      </c>
      <c r="M2559" t="s">
        <v>701</v>
      </c>
      <c r="N2559" s="1">
        <v>45658</v>
      </c>
    </row>
    <row r="2560" spans="1:14" x14ac:dyDescent="0.2">
      <c r="A2560" s="1">
        <v>45658</v>
      </c>
      <c r="B2560">
        <v>2025</v>
      </c>
      <c r="C2560" t="s">
        <v>364</v>
      </c>
      <c r="D2560" t="s">
        <v>609</v>
      </c>
      <c r="E2560" t="s">
        <v>656</v>
      </c>
      <c r="F2560" t="s">
        <v>658</v>
      </c>
      <c r="G2560" t="s">
        <v>679</v>
      </c>
      <c r="H2560">
        <v>210000</v>
      </c>
      <c r="I2560">
        <v>-210000</v>
      </c>
      <c r="J2560">
        <v>5578000</v>
      </c>
      <c r="M2560" t="s">
        <v>701</v>
      </c>
      <c r="N2560" s="1">
        <v>45658</v>
      </c>
    </row>
    <row r="2561" spans="1:14" x14ac:dyDescent="0.2">
      <c r="A2561" s="1">
        <v>45658</v>
      </c>
      <c r="B2561">
        <v>2025</v>
      </c>
      <c r="C2561" t="s">
        <v>363</v>
      </c>
      <c r="D2561" t="s">
        <v>603</v>
      </c>
      <c r="E2561" t="s">
        <v>650</v>
      </c>
      <c r="F2561" t="s">
        <v>658</v>
      </c>
      <c r="G2561" t="s">
        <v>679</v>
      </c>
      <c r="H2561">
        <v>180000</v>
      </c>
      <c r="I2561">
        <v>-180000</v>
      </c>
      <c r="J2561">
        <v>5758000</v>
      </c>
      <c r="M2561" t="s">
        <v>701</v>
      </c>
      <c r="N2561" s="1">
        <v>45658</v>
      </c>
    </row>
    <row r="2562" spans="1:14" x14ac:dyDescent="0.2">
      <c r="A2562" s="1">
        <v>45658</v>
      </c>
      <c r="B2562">
        <v>2025</v>
      </c>
      <c r="C2562" t="s">
        <v>364</v>
      </c>
      <c r="D2562" t="s">
        <v>566</v>
      </c>
      <c r="E2562" t="s">
        <v>623</v>
      </c>
      <c r="F2562" t="s">
        <v>658</v>
      </c>
      <c r="G2562" t="s">
        <v>679</v>
      </c>
      <c r="H2562">
        <v>210000</v>
      </c>
      <c r="I2562">
        <v>-210000</v>
      </c>
      <c r="J2562">
        <v>5968000</v>
      </c>
      <c r="M2562" t="s">
        <v>701</v>
      </c>
      <c r="N2562" s="1">
        <v>45658</v>
      </c>
    </row>
    <row r="2563" spans="1:14" x14ac:dyDescent="0.2">
      <c r="A2563" s="1">
        <v>45658</v>
      </c>
      <c r="B2563">
        <v>2025</v>
      </c>
      <c r="C2563" t="s">
        <v>364</v>
      </c>
      <c r="D2563" t="s">
        <v>567</v>
      </c>
      <c r="E2563" t="s">
        <v>620</v>
      </c>
      <c r="F2563" t="s">
        <v>658</v>
      </c>
      <c r="G2563" t="s">
        <v>679</v>
      </c>
      <c r="H2563">
        <v>210000</v>
      </c>
      <c r="I2563">
        <v>-210000</v>
      </c>
      <c r="J2563">
        <v>6178000</v>
      </c>
      <c r="M2563" t="s">
        <v>701</v>
      </c>
      <c r="N2563" s="1">
        <v>45658</v>
      </c>
    </row>
    <row r="2564" spans="1:14" x14ac:dyDescent="0.2">
      <c r="A2564" s="1">
        <v>45658</v>
      </c>
      <c r="B2564">
        <v>2025</v>
      </c>
      <c r="C2564" t="s">
        <v>363</v>
      </c>
      <c r="D2564" t="s">
        <v>610</v>
      </c>
      <c r="E2564" t="s">
        <v>657</v>
      </c>
      <c r="F2564" t="s">
        <v>658</v>
      </c>
      <c r="G2564" t="s">
        <v>679</v>
      </c>
      <c r="H2564">
        <v>180000</v>
      </c>
      <c r="I2564">
        <v>-180000</v>
      </c>
      <c r="J2564">
        <v>6358000</v>
      </c>
      <c r="M2564" t="s">
        <v>701</v>
      </c>
      <c r="N2564" s="1">
        <v>45658</v>
      </c>
    </row>
    <row r="2565" spans="1:14" x14ac:dyDescent="0.2">
      <c r="A2565" s="1">
        <v>45658</v>
      </c>
      <c r="B2565">
        <v>2025</v>
      </c>
      <c r="C2565" t="s">
        <v>364</v>
      </c>
      <c r="D2565" t="s">
        <v>568</v>
      </c>
      <c r="E2565" t="s">
        <v>624</v>
      </c>
      <c r="F2565" t="s">
        <v>658</v>
      </c>
      <c r="G2565" t="s">
        <v>679</v>
      </c>
      <c r="H2565">
        <v>210000</v>
      </c>
      <c r="I2565">
        <v>-210000</v>
      </c>
      <c r="J2565">
        <v>6568000</v>
      </c>
      <c r="M2565" t="s">
        <v>701</v>
      </c>
      <c r="N2565" s="1">
        <v>45658</v>
      </c>
    </row>
    <row r="2566" spans="1:14" x14ac:dyDescent="0.2">
      <c r="A2566" s="1">
        <v>45658</v>
      </c>
      <c r="B2566">
        <v>2025</v>
      </c>
      <c r="C2566" t="s">
        <v>363</v>
      </c>
      <c r="D2566" t="s">
        <v>595</v>
      </c>
      <c r="E2566" t="s">
        <v>643</v>
      </c>
      <c r="F2566" t="s">
        <v>658</v>
      </c>
      <c r="G2566" t="s">
        <v>679</v>
      </c>
      <c r="H2566">
        <v>180000</v>
      </c>
      <c r="I2566">
        <v>-180000</v>
      </c>
      <c r="J2566">
        <v>6748000</v>
      </c>
      <c r="M2566" t="s">
        <v>701</v>
      </c>
      <c r="N2566" s="1">
        <v>45658</v>
      </c>
    </row>
    <row r="2567" spans="1:14" x14ac:dyDescent="0.2">
      <c r="A2567" s="1">
        <v>45658</v>
      </c>
      <c r="B2567">
        <v>2025</v>
      </c>
      <c r="C2567" t="s">
        <v>504</v>
      </c>
      <c r="D2567" t="s">
        <v>604</v>
      </c>
      <c r="E2567" t="s">
        <v>651</v>
      </c>
      <c r="F2567" t="s">
        <v>658</v>
      </c>
      <c r="G2567" t="s">
        <v>379</v>
      </c>
      <c r="H2567">
        <v>14200</v>
      </c>
      <c r="I2567">
        <v>-14200</v>
      </c>
      <c r="J2567">
        <v>6762200</v>
      </c>
      <c r="M2567" t="s">
        <v>701</v>
      </c>
      <c r="N2567" s="1">
        <v>45658</v>
      </c>
    </row>
    <row r="2568" spans="1:14" x14ac:dyDescent="0.2">
      <c r="A2568" s="1">
        <v>45658</v>
      </c>
      <c r="B2568">
        <v>2025</v>
      </c>
      <c r="C2568" t="s">
        <v>504</v>
      </c>
      <c r="D2568" t="s">
        <v>593</v>
      </c>
      <c r="E2568" t="s">
        <v>641</v>
      </c>
      <c r="F2568" t="s">
        <v>658</v>
      </c>
      <c r="G2568" t="s">
        <v>379</v>
      </c>
      <c r="H2568">
        <v>14200</v>
      </c>
      <c r="I2568">
        <v>-14200</v>
      </c>
      <c r="J2568">
        <v>6776400</v>
      </c>
      <c r="M2568" t="s">
        <v>701</v>
      </c>
      <c r="N2568" s="1">
        <v>45658</v>
      </c>
    </row>
    <row r="2569" spans="1:14" x14ac:dyDescent="0.2">
      <c r="A2569" s="1">
        <v>45658</v>
      </c>
      <c r="B2569">
        <v>2025</v>
      </c>
      <c r="C2569" t="s">
        <v>504</v>
      </c>
      <c r="D2569" t="s">
        <v>586</v>
      </c>
      <c r="E2569" t="s">
        <v>628</v>
      </c>
      <c r="F2569" t="s">
        <v>658</v>
      </c>
      <c r="G2569" t="s">
        <v>379</v>
      </c>
      <c r="H2569">
        <v>14200</v>
      </c>
      <c r="I2569">
        <v>-14200</v>
      </c>
      <c r="J2569">
        <v>6790600</v>
      </c>
      <c r="M2569" t="s">
        <v>701</v>
      </c>
      <c r="N2569" s="1">
        <v>45658</v>
      </c>
    </row>
    <row r="2570" spans="1:14" x14ac:dyDescent="0.2">
      <c r="A2570" s="1">
        <v>45658</v>
      </c>
      <c r="B2570">
        <v>2025</v>
      </c>
      <c r="C2570" t="s">
        <v>504</v>
      </c>
      <c r="D2570" t="s">
        <v>601</v>
      </c>
      <c r="E2570" t="s">
        <v>648</v>
      </c>
      <c r="F2570" t="s">
        <v>658</v>
      </c>
      <c r="G2570" t="s">
        <v>379</v>
      </c>
      <c r="H2570">
        <v>14200</v>
      </c>
      <c r="I2570">
        <v>-14200</v>
      </c>
      <c r="J2570">
        <v>6804800</v>
      </c>
      <c r="M2570" t="s">
        <v>701</v>
      </c>
      <c r="N2570" s="1">
        <v>45658</v>
      </c>
    </row>
    <row r="2571" spans="1:14" x14ac:dyDescent="0.2">
      <c r="A2571" s="1">
        <v>45658</v>
      </c>
      <c r="B2571">
        <v>2025</v>
      </c>
      <c r="C2571" t="s">
        <v>504</v>
      </c>
      <c r="D2571" t="s">
        <v>607</v>
      </c>
      <c r="E2571" t="s">
        <v>654</v>
      </c>
      <c r="F2571" t="s">
        <v>658</v>
      </c>
      <c r="G2571" t="s">
        <v>379</v>
      </c>
      <c r="H2571">
        <v>14200</v>
      </c>
      <c r="I2571">
        <v>-14200</v>
      </c>
      <c r="J2571">
        <v>6819000</v>
      </c>
      <c r="M2571" t="s">
        <v>701</v>
      </c>
      <c r="N2571" s="1">
        <v>45658</v>
      </c>
    </row>
    <row r="2572" spans="1:14" x14ac:dyDescent="0.2">
      <c r="A2572" s="1">
        <v>45658</v>
      </c>
      <c r="B2572">
        <v>2025</v>
      </c>
      <c r="C2572" t="s">
        <v>504</v>
      </c>
      <c r="D2572" t="s">
        <v>605</v>
      </c>
      <c r="E2572" t="s">
        <v>652</v>
      </c>
      <c r="F2572" t="s">
        <v>658</v>
      </c>
      <c r="G2572" t="s">
        <v>379</v>
      </c>
      <c r="H2572">
        <v>14200</v>
      </c>
      <c r="I2572">
        <v>-14200</v>
      </c>
      <c r="J2572">
        <v>6833200</v>
      </c>
      <c r="M2572" t="s">
        <v>701</v>
      </c>
      <c r="N2572" s="1">
        <v>45658</v>
      </c>
    </row>
    <row r="2573" spans="1:14" x14ac:dyDescent="0.2">
      <c r="A2573" s="1">
        <v>45658</v>
      </c>
      <c r="B2573">
        <v>2025</v>
      </c>
      <c r="C2573" t="s">
        <v>504</v>
      </c>
      <c r="D2573" t="s">
        <v>600</v>
      </c>
      <c r="E2573" t="s">
        <v>647</v>
      </c>
      <c r="F2573" t="s">
        <v>658</v>
      </c>
      <c r="G2573" t="s">
        <v>379</v>
      </c>
      <c r="H2573">
        <v>14200</v>
      </c>
      <c r="I2573">
        <v>-14200</v>
      </c>
      <c r="J2573">
        <v>6847400</v>
      </c>
      <c r="M2573" t="s">
        <v>701</v>
      </c>
      <c r="N2573" s="1">
        <v>45658</v>
      </c>
    </row>
    <row r="2574" spans="1:14" x14ac:dyDescent="0.2">
      <c r="A2574" s="1">
        <v>45658</v>
      </c>
      <c r="B2574">
        <v>2025</v>
      </c>
      <c r="C2574" t="s">
        <v>505</v>
      </c>
      <c r="D2574" t="s">
        <v>573</v>
      </c>
      <c r="E2574" t="s">
        <v>628</v>
      </c>
      <c r="F2574" t="s">
        <v>658</v>
      </c>
      <c r="G2574" t="s">
        <v>379</v>
      </c>
      <c r="H2574">
        <v>163100</v>
      </c>
      <c r="I2574">
        <v>-163100</v>
      </c>
      <c r="J2574">
        <v>7010500</v>
      </c>
      <c r="M2574" t="s">
        <v>701</v>
      </c>
      <c r="N2574" s="1">
        <v>45658</v>
      </c>
    </row>
    <row r="2575" spans="1:14" x14ac:dyDescent="0.2">
      <c r="A2575" s="1">
        <v>45658</v>
      </c>
      <c r="B2575">
        <v>2025</v>
      </c>
      <c r="C2575" t="s">
        <v>504</v>
      </c>
      <c r="D2575" t="s">
        <v>559</v>
      </c>
      <c r="E2575" t="s">
        <v>615</v>
      </c>
      <c r="F2575" t="s">
        <v>658</v>
      </c>
      <c r="G2575" t="s">
        <v>379</v>
      </c>
      <c r="H2575">
        <v>14200</v>
      </c>
      <c r="I2575">
        <v>-14200</v>
      </c>
      <c r="J2575">
        <v>7024700</v>
      </c>
      <c r="M2575" t="s">
        <v>701</v>
      </c>
      <c r="N2575" s="1">
        <v>45658</v>
      </c>
    </row>
    <row r="2576" spans="1:14" x14ac:dyDescent="0.2">
      <c r="A2576" s="1">
        <v>45658</v>
      </c>
      <c r="B2576">
        <v>2025</v>
      </c>
      <c r="C2576" t="s">
        <v>505</v>
      </c>
      <c r="D2576" t="s">
        <v>551</v>
      </c>
      <c r="E2576" t="s">
        <v>615</v>
      </c>
      <c r="F2576" t="s">
        <v>658</v>
      </c>
      <c r="G2576" t="s">
        <v>379</v>
      </c>
      <c r="H2576">
        <v>163100</v>
      </c>
      <c r="I2576">
        <v>-163100</v>
      </c>
      <c r="J2576">
        <v>7187800</v>
      </c>
      <c r="M2576" t="s">
        <v>701</v>
      </c>
      <c r="N2576" s="1">
        <v>45658</v>
      </c>
    </row>
    <row r="2577" spans="1:14" x14ac:dyDescent="0.2">
      <c r="A2577" s="1">
        <v>45658</v>
      </c>
      <c r="B2577">
        <v>2025</v>
      </c>
      <c r="C2577" t="s">
        <v>505</v>
      </c>
      <c r="D2577" t="s">
        <v>579</v>
      </c>
      <c r="E2577" t="s">
        <v>632</v>
      </c>
      <c r="F2577" t="s">
        <v>658</v>
      </c>
      <c r="G2577" t="s">
        <v>379</v>
      </c>
      <c r="H2577">
        <v>163100</v>
      </c>
      <c r="I2577">
        <v>-163100</v>
      </c>
      <c r="J2577">
        <v>7350900</v>
      </c>
      <c r="M2577" t="s">
        <v>701</v>
      </c>
      <c r="N2577" s="1">
        <v>45658</v>
      </c>
    </row>
    <row r="2578" spans="1:14" x14ac:dyDescent="0.2">
      <c r="A2578" s="1">
        <v>45658</v>
      </c>
      <c r="B2578">
        <v>2025</v>
      </c>
      <c r="C2578" t="s">
        <v>505</v>
      </c>
      <c r="D2578" t="s">
        <v>552</v>
      </c>
      <c r="E2578" t="s">
        <v>616</v>
      </c>
      <c r="F2578" t="s">
        <v>658</v>
      </c>
      <c r="G2578" t="s">
        <v>379</v>
      </c>
      <c r="H2578">
        <v>163100</v>
      </c>
      <c r="I2578">
        <v>-163100</v>
      </c>
      <c r="J2578">
        <v>7514000</v>
      </c>
      <c r="M2578" t="s">
        <v>701</v>
      </c>
      <c r="N2578" s="1">
        <v>45658</v>
      </c>
    </row>
    <row r="2579" spans="1:14" x14ac:dyDescent="0.2">
      <c r="A2579" s="1">
        <v>45658</v>
      </c>
      <c r="B2579">
        <v>2025</v>
      </c>
      <c r="C2579" t="s">
        <v>505</v>
      </c>
      <c r="D2579" t="s">
        <v>562</v>
      </c>
      <c r="E2579" t="s">
        <v>614</v>
      </c>
      <c r="F2579" t="s">
        <v>658</v>
      </c>
      <c r="G2579" t="s">
        <v>379</v>
      </c>
      <c r="H2579">
        <v>163100</v>
      </c>
      <c r="I2579">
        <v>-163100</v>
      </c>
      <c r="J2579">
        <v>7677100</v>
      </c>
      <c r="M2579" t="s">
        <v>701</v>
      </c>
      <c r="N2579" s="1">
        <v>45658</v>
      </c>
    </row>
    <row r="2580" spans="1:14" x14ac:dyDescent="0.2">
      <c r="A2580" s="1">
        <v>45658</v>
      </c>
      <c r="B2580">
        <v>2025</v>
      </c>
      <c r="C2580" t="s">
        <v>505</v>
      </c>
      <c r="D2580" t="s">
        <v>577</v>
      </c>
      <c r="E2580" t="s">
        <v>631</v>
      </c>
      <c r="F2580" t="s">
        <v>658</v>
      </c>
      <c r="G2580" t="s">
        <v>379</v>
      </c>
      <c r="H2580">
        <v>163100</v>
      </c>
      <c r="I2580">
        <v>-163100</v>
      </c>
      <c r="J2580">
        <v>7840200</v>
      </c>
      <c r="M2580" t="s">
        <v>701</v>
      </c>
      <c r="N2580" s="1">
        <v>45658</v>
      </c>
    </row>
    <row r="2581" spans="1:14" x14ac:dyDescent="0.2">
      <c r="A2581" s="1">
        <v>45658</v>
      </c>
      <c r="B2581">
        <v>2025</v>
      </c>
      <c r="C2581" t="s">
        <v>504</v>
      </c>
      <c r="D2581" t="s">
        <v>564</v>
      </c>
      <c r="E2581" t="s">
        <v>596</v>
      </c>
      <c r="F2581" t="s">
        <v>658</v>
      </c>
      <c r="G2581" t="s">
        <v>379</v>
      </c>
      <c r="H2581">
        <v>14200</v>
      </c>
      <c r="I2581">
        <v>-14200</v>
      </c>
      <c r="J2581">
        <v>7854400</v>
      </c>
      <c r="M2581" t="s">
        <v>701</v>
      </c>
      <c r="N2581" s="1">
        <v>45658</v>
      </c>
    </row>
    <row r="2582" spans="1:14" x14ac:dyDescent="0.2">
      <c r="A2582" s="1">
        <v>45658</v>
      </c>
      <c r="B2582">
        <v>2025</v>
      </c>
      <c r="C2582" t="s">
        <v>504</v>
      </c>
      <c r="D2582" t="s">
        <v>606</v>
      </c>
      <c r="E2582" t="s">
        <v>653</v>
      </c>
      <c r="F2582" t="s">
        <v>658</v>
      </c>
      <c r="G2582" t="s">
        <v>379</v>
      </c>
      <c r="H2582">
        <v>14200</v>
      </c>
      <c r="I2582">
        <v>-14200</v>
      </c>
      <c r="J2582">
        <v>7868600</v>
      </c>
      <c r="M2582" t="s">
        <v>701</v>
      </c>
      <c r="N2582" s="1">
        <v>45658</v>
      </c>
    </row>
    <row r="2583" spans="1:14" x14ac:dyDescent="0.2">
      <c r="A2583" s="1">
        <v>45658</v>
      </c>
      <c r="B2583">
        <v>2025</v>
      </c>
      <c r="C2583" t="s">
        <v>505</v>
      </c>
      <c r="D2583" t="s">
        <v>609</v>
      </c>
      <c r="E2583" t="s">
        <v>656</v>
      </c>
      <c r="F2583" t="s">
        <v>658</v>
      </c>
      <c r="G2583" t="s">
        <v>379</v>
      </c>
      <c r="H2583">
        <v>163100</v>
      </c>
      <c r="I2583">
        <v>-163100</v>
      </c>
      <c r="J2583">
        <v>8031700</v>
      </c>
      <c r="M2583" t="s">
        <v>701</v>
      </c>
      <c r="N2583" s="1">
        <v>45658</v>
      </c>
    </row>
    <row r="2584" spans="1:14" x14ac:dyDescent="0.2">
      <c r="A2584" s="1">
        <v>45658</v>
      </c>
      <c r="B2584">
        <v>2025</v>
      </c>
      <c r="C2584" t="s">
        <v>504</v>
      </c>
      <c r="D2584" t="s">
        <v>603</v>
      </c>
      <c r="E2584" t="s">
        <v>650</v>
      </c>
      <c r="F2584" t="s">
        <v>658</v>
      </c>
      <c r="G2584" t="s">
        <v>379</v>
      </c>
      <c r="H2584">
        <v>14200</v>
      </c>
      <c r="I2584">
        <v>-14200</v>
      </c>
      <c r="J2584">
        <v>8045900</v>
      </c>
      <c r="M2584" t="s">
        <v>701</v>
      </c>
      <c r="N2584" s="1">
        <v>45658</v>
      </c>
    </row>
    <row r="2585" spans="1:14" x14ac:dyDescent="0.2">
      <c r="A2585" s="1">
        <v>45658</v>
      </c>
      <c r="B2585">
        <v>2025</v>
      </c>
      <c r="C2585" t="s">
        <v>505</v>
      </c>
      <c r="D2585" t="s">
        <v>566</v>
      </c>
      <c r="E2585" t="s">
        <v>623</v>
      </c>
      <c r="F2585" t="s">
        <v>658</v>
      </c>
      <c r="G2585" t="s">
        <v>379</v>
      </c>
      <c r="H2585">
        <v>163100</v>
      </c>
      <c r="I2585">
        <v>-163100</v>
      </c>
      <c r="J2585">
        <v>8209000</v>
      </c>
      <c r="M2585" t="s">
        <v>701</v>
      </c>
      <c r="N2585" s="1">
        <v>45658</v>
      </c>
    </row>
    <row r="2586" spans="1:14" x14ac:dyDescent="0.2">
      <c r="A2586" s="1">
        <v>45658</v>
      </c>
      <c r="B2586">
        <v>2025</v>
      </c>
      <c r="C2586" t="s">
        <v>505</v>
      </c>
      <c r="D2586" t="s">
        <v>567</v>
      </c>
      <c r="E2586" t="s">
        <v>620</v>
      </c>
      <c r="F2586" t="s">
        <v>658</v>
      </c>
      <c r="G2586" t="s">
        <v>379</v>
      </c>
      <c r="H2586">
        <v>163100</v>
      </c>
      <c r="I2586">
        <v>-163100</v>
      </c>
      <c r="J2586">
        <v>8372100</v>
      </c>
      <c r="M2586" t="s">
        <v>701</v>
      </c>
      <c r="N2586" s="1">
        <v>45658</v>
      </c>
    </row>
    <row r="2587" spans="1:14" x14ac:dyDescent="0.2">
      <c r="A2587" s="1">
        <v>45658</v>
      </c>
      <c r="B2587">
        <v>2025</v>
      </c>
      <c r="C2587" t="s">
        <v>504</v>
      </c>
      <c r="D2587" t="s">
        <v>610</v>
      </c>
      <c r="E2587" t="s">
        <v>657</v>
      </c>
      <c r="F2587" t="s">
        <v>658</v>
      </c>
      <c r="G2587" t="s">
        <v>379</v>
      </c>
      <c r="H2587">
        <v>14200</v>
      </c>
      <c r="I2587">
        <v>-14200</v>
      </c>
      <c r="J2587">
        <v>8386300</v>
      </c>
      <c r="M2587" t="s">
        <v>701</v>
      </c>
      <c r="N2587" s="1">
        <v>45658</v>
      </c>
    </row>
    <row r="2588" spans="1:14" x14ac:dyDescent="0.2">
      <c r="A2588" s="1">
        <v>45658</v>
      </c>
      <c r="B2588">
        <v>2025</v>
      </c>
      <c r="C2588" t="s">
        <v>504</v>
      </c>
      <c r="D2588" t="s">
        <v>568</v>
      </c>
      <c r="E2588" t="s">
        <v>624</v>
      </c>
      <c r="F2588" t="s">
        <v>658</v>
      </c>
      <c r="G2588" t="s">
        <v>379</v>
      </c>
      <c r="H2588">
        <v>14200</v>
      </c>
      <c r="I2588">
        <v>-14200</v>
      </c>
      <c r="J2588">
        <v>8400500</v>
      </c>
      <c r="M2588" t="s">
        <v>701</v>
      </c>
      <c r="N2588" s="1">
        <v>45658</v>
      </c>
    </row>
    <row r="2589" spans="1:14" x14ac:dyDescent="0.2">
      <c r="A2589" s="1">
        <v>45658</v>
      </c>
      <c r="B2589">
        <v>2025</v>
      </c>
      <c r="C2589" t="s">
        <v>504</v>
      </c>
      <c r="D2589" t="s">
        <v>595</v>
      </c>
      <c r="E2589" t="s">
        <v>643</v>
      </c>
      <c r="F2589" t="s">
        <v>658</v>
      </c>
      <c r="G2589" t="s">
        <v>379</v>
      </c>
      <c r="H2589">
        <v>14200</v>
      </c>
      <c r="I2589">
        <v>-14200</v>
      </c>
      <c r="J2589">
        <v>8414700</v>
      </c>
      <c r="M2589" t="s">
        <v>701</v>
      </c>
      <c r="N2589" s="1">
        <v>45658</v>
      </c>
    </row>
    <row r="2590" spans="1:14" x14ac:dyDescent="0.2">
      <c r="A2590" s="1">
        <v>45688</v>
      </c>
      <c r="B2590">
        <v>2025</v>
      </c>
      <c r="C2590" t="s">
        <v>228</v>
      </c>
      <c r="D2590" t="s">
        <v>578</v>
      </c>
      <c r="E2590" t="s">
        <v>578</v>
      </c>
      <c r="F2590" t="s">
        <v>658</v>
      </c>
      <c r="G2590" t="s">
        <v>683</v>
      </c>
      <c r="H2590">
        <v>-1400000</v>
      </c>
      <c r="I2590">
        <v>1400000</v>
      </c>
      <c r="J2590">
        <v>7014700</v>
      </c>
      <c r="M2590" t="s">
        <v>701</v>
      </c>
      <c r="N2590" s="1">
        <v>45688</v>
      </c>
    </row>
    <row r="2591" spans="1:14" x14ac:dyDescent="0.2">
      <c r="A2591" s="1">
        <v>45688</v>
      </c>
      <c r="B2591">
        <v>2025</v>
      </c>
      <c r="C2591" t="s">
        <v>228</v>
      </c>
      <c r="D2591" t="s">
        <v>596</v>
      </c>
      <c r="E2591" t="s">
        <v>596</v>
      </c>
      <c r="F2591" t="s">
        <v>658</v>
      </c>
      <c r="G2591" t="s">
        <v>683</v>
      </c>
      <c r="H2591">
        <v>-210000</v>
      </c>
      <c r="I2591">
        <v>210000</v>
      </c>
      <c r="J2591">
        <v>6804700</v>
      </c>
      <c r="M2591" t="s">
        <v>701</v>
      </c>
      <c r="N2591" s="1">
        <v>45688</v>
      </c>
    </row>
    <row r="2592" spans="1:14" x14ac:dyDescent="0.2">
      <c r="A2592" s="1">
        <v>45688</v>
      </c>
      <c r="B2592">
        <v>2025</v>
      </c>
      <c r="C2592" t="s">
        <v>228</v>
      </c>
      <c r="D2592" t="s">
        <v>589</v>
      </c>
      <c r="E2592" t="s">
        <v>589</v>
      </c>
      <c r="F2592" t="s">
        <v>658</v>
      </c>
      <c r="G2592" t="s">
        <v>683</v>
      </c>
      <c r="H2592">
        <v>-950000</v>
      </c>
      <c r="I2592">
        <v>950000</v>
      </c>
      <c r="J2592">
        <v>5854700</v>
      </c>
      <c r="M2592" t="s">
        <v>701</v>
      </c>
      <c r="N2592" s="1">
        <v>45688</v>
      </c>
    </row>
    <row r="2593" spans="1:14" x14ac:dyDescent="0.2">
      <c r="A2593" s="1">
        <v>45688</v>
      </c>
      <c r="B2593">
        <v>2025</v>
      </c>
      <c r="C2593" t="s">
        <v>228</v>
      </c>
      <c r="E2593" t="s">
        <v>611</v>
      </c>
      <c r="F2593" t="s">
        <v>658</v>
      </c>
      <c r="G2593" t="s">
        <v>683</v>
      </c>
      <c r="H2593">
        <v>-900000</v>
      </c>
      <c r="I2593">
        <v>900000</v>
      </c>
      <c r="J2593">
        <v>4954700</v>
      </c>
      <c r="M2593" t="s">
        <v>701</v>
      </c>
      <c r="N2593" s="1">
        <v>45688</v>
      </c>
    </row>
    <row r="2594" spans="1:14" x14ac:dyDescent="0.2">
      <c r="A2594" s="1">
        <v>45688</v>
      </c>
      <c r="B2594">
        <v>2025</v>
      </c>
      <c r="C2594" t="s">
        <v>228</v>
      </c>
      <c r="E2594" t="s">
        <v>611</v>
      </c>
      <c r="F2594" t="s">
        <v>658</v>
      </c>
      <c r="G2594" t="s">
        <v>683</v>
      </c>
      <c r="H2594">
        <v>-200000</v>
      </c>
      <c r="I2594">
        <v>200000</v>
      </c>
      <c r="J2594">
        <v>4754700</v>
      </c>
      <c r="M2594" t="s">
        <v>701</v>
      </c>
      <c r="N2594" s="1">
        <v>45688</v>
      </c>
    </row>
    <row r="2595" spans="1:14" x14ac:dyDescent="0.2">
      <c r="A2595" s="1">
        <v>45689</v>
      </c>
      <c r="B2595">
        <v>2025</v>
      </c>
      <c r="C2595" t="s">
        <v>374</v>
      </c>
      <c r="D2595" t="s">
        <v>604</v>
      </c>
      <c r="E2595" t="s">
        <v>651</v>
      </c>
      <c r="F2595" t="s">
        <v>658</v>
      </c>
      <c r="G2595" t="s">
        <v>679</v>
      </c>
      <c r="H2595">
        <v>158000</v>
      </c>
      <c r="I2595">
        <v>-158000</v>
      </c>
      <c r="J2595">
        <v>4912700</v>
      </c>
      <c r="M2595" t="s">
        <v>701</v>
      </c>
      <c r="N2595" s="1">
        <v>45689</v>
      </c>
    </row>
    <row r="2596" spans="1:14" x14ac:dyDescent="0.2">
      <c r="A2596" s="1">
        <v>45689</v>
      </c>
      <c r="B2596">
        <v>2025</v>
      </c>
      <c r="C2596" t="s">
        <v>506</v>
      </c>
      <c r="D2596" t="s">
        <v>604</v>
      </c>
      <c r="E2596" t="s">
        <v>651</v>
      </c>
      <c r="F2596" t="s">
        <v>662</v>
      </c>
      <c r="G2596" t="s">
        <v>679</v>
      </c>
      <c r="H2596">
        <v>35000</v>
      </c>
      <c r="I2596">
        <v>-35000</v>
      </c>
      <c r="J2596">
        <v>4912700</v>
      </c>
      <c r="M2596" t="s">
        <v>701</v>
      </c>
      <c r="N2596" s="1">
        <v>45689</v>
      </c>
    </row>
    <row r="2597" spans="1:14" x14ac:dyDescent="0.2">
      <c r="A2597" s="1">
        <v>45689</v>
      </c>
      <c r="B2597">
        <v>2025</v>
      </c>
      <c r="C2597" t="s">
        <v>373</v>
      </c>
      <c r="D2597" t="s">
        <v>593</v>
      </c>
      <c r="E2597" t="s">
        <v>641</v>
      </c>
      <c r="F2597" t="s">
        <v>658</v>
      </c>
      <c r="G2597" t="s">
        <v>679</v>
      </c>
      <c r="H2597">
        <v>225000</v>
      </c>
      <c r="I2597">
        <v>-225000</v>
      </c>
      <c r="J2597">
        <v>5137700</v>
      </c>
      <c r="M2597" t="s">
        <v>701</v>
      </c>
      <c r="N2597" s="1">
        <v>45689</v>
      </c>
    </row>
    <row r="2598" spans="1:14" x14ac:dyDescent="0.2">
      <c r="A2598" s="1">
        <v>45689</v>
      </c>
      <c r="B2598">
        <v>2025</v>
      </c>
      <c r="C2598" t="s">
        <v>373</v>
      </c>
      <c r="D2598" t="s">
        <v>586</v>
      </c>
      <c r="E2598" t="s">
        <v>628</v>
      </c>
      <c r="F2598" t="s">
        <v>658</v>
      </c>
      <c r="G2598" t="s">
        <v>679</v>
      </c>
      <c r="H2598">
        <v>225000</v>
      </c>
      <c r="I2598">
        <v>-225000</v>
      </c>
      <c r="J2598">
        <v>5362700</v>
      </c>
      <c r="M2598" t="s">
        <v>701</v>
      </c>
      <c r="N2598" s="1">
        <v>45689</v>
      </c>
    </row>
    <row r="2599" spans="1:14" x14ac:dyDescent="0.2">
      <c r="A2599" s="1">
        <v>45689</v>
      </c>
      <c r="B2599">
        <v>2025</v>
      </c>
      <c r="C2599" t="s">
        <v>373</v>
      </c>
      <c r="D2599" t="s">
        <v>601</v>
      </c>
      <c r="E2599" t="s">
        <v>648</v>
      </c>
      <c r="F2599" t="s">
        <v>658</v>
      </c>
      <c r="G2599" t="s">
        <v>679</v>
      </c>
      <c r="H2599">
        <v>225000</v>
      </c>
      <c r="I2599">
        <v>-225000</v>
      </c>
      <c r="J2599">
        <v>5587700</v>
      </c>
      <c r="M2599" t="s">
        <v>701</v>
      </c>
      <c r="N2599" s="1">
        <v>45689</v>
      </c>
    </row>
    <row r="2600" spans="1:14" x14ac:dyDescent="0.2">
      <c r="A2600" s="1">
        <v>45689</v>
      </c>
      <c r="B2600">
        <v>2025</v>
      </c>
      <c r="C2600" t="s">
        <v>374</v>
      </c>
      <c r="D2600" t="s">
        <v>607</v>
      </c>
      <c r="E2600" t="s">
        <v>654</v>
      </c>
      <c r="F2600" t="s">
        <v>658</v>
      </c>
      <c r="G2600" t="s">
        <v>679</v>
      </c>
      <c r="H2600">
        <v>193000</v>
      </c>
      <c r="I2600">
        <v>-193000</v>
      </c>
      <c r="J2600">
        <v>5780700</v>
      </c>
      <c r="M2600" t="s">
        <v>701</v>
      </c>
      <c r="N2600" s="1">
        <v>45689</v>
      </c>
    </row>
    <row r="2601" spans="1:14" x14ac:dyDescent="0.2">
      <c r="A2601" s="1">
        <v>45689</v>
      </c>
      <c r="B2601">
        <v>2025</v>
      </c>
      <c r="C2601" t="s">
        <v>374</v>
      </c>
      <c r="D2601" t="s">
        <v>605</v>
      </c>
      <c r="E2601" t="s">
        <v>652</v>
      </c>
      <c r="F2601" t="s">
        <v>658</v>
      </c>
      <c r="G2601" t="s">
        <v>679</v>
      </c>
      <c r="H2601">
        <v>193000</v>
      </c>
      <c r="I2601">
        <v>-193000</v>
      </c>
      <c r="J2601">
        <v>5973700</v>
      </c>
      <c r="M2601" t="s">
        <v>701</v>
      </c>
      <c r="N2601" s="1">
        <v>45689</v>
      </c>
    </row>
    <row r="2602" spans="1:14" x14ac:dyDescent="0.2">
      <c r="A2602" s="1">
        <v>45689</v>
      </c>
      <c r="B2602">
        <v>2025</v>
      </c>
      <c r="C2602" t="s">
        <v>373</v>
      </c>
      <c r="D2602" t="s">
        <v>600</v>
      </c>
      <c r="E2602" t="s">
        <v>647</v>
      </c>
      <c r="F2602" t="s">
        <v>658</v>
      </c>
      <c r="G2602" t="s">
        <v>679</v>
      </c>
      <c r="H2602">
        <v>225000</v>
      </c>
      <c r="I2602">
        <v>-225000</v>
      </c>
      <c r="J2602">
        <v>6198700</v>
      </c>
      <c r="M2602" t="s">
        <v>701</v>
      </c>
      <c r="N2602" s="1">
        <v>45689</v>
      </c>
    </row>
    <row r="2603" spans="1:14" x14ac:dyDescent="0.2">
      <c r="A2603" s="1">
        <v>45689</v>
      </c>
      <c r="B2603">
        <v>2025</v>
      </c>
      <c r="C2603" t="s">
        <v>373</v>
      </c>
      <c r="D2603" t="s">
        <v>559</v>
      </c>
      <c r="E2603" t="s">
        <v>615</v>
      </c>
      <c r="F2603" t="s">
        <v>658</v>
      </c>
      <c r="G2603" t="s">
        <v>679</v>
      </c>
      <c r="H2603">
        <v>225000</v>
      </c>
      <c r="I2603">
        <v>-225000</v>
      </c>
      <c r="J2603">
        <v>6423700</v>
      </c>
      <c r="M2603" t="s">
        <v>701</v>
      </c>
      <c r="N2603" s="1">
        <v>45689</v>
      </c>
    </row>
    <row r="2604" spans="1:14" x14ac:dyDescent="0.2">
      <c r="A2604" s="1">
        <v>45689</v>
      </c>
      <c r="B2604">
        <v>2025</v>
      </c>
      <c r="C2604" t="s">
        <v>373</v>
      </c>
      <c r="D2604" t="s">
        <v>551</v>
      </c>
      <c r="E2604" t="s">
        <v>615</v>
      </c>
      <c r="F2604" t="s">
        <v>658</v>
      </c>
      <c r="G2604" t="s">
        <v>679</v>
      </c>
      <c r="H2604">
        <v>191000</v>
      </c>
      <c r="I2604">
        <v>-191000</v>
      </c>
      <c r="J2604">
        <v>6614700</v>
      </c>
      <c r="M2604" t="s">
        <v>701</v>
      </c>
      <c r="N2604" s="1">
        <v>45689</v>
      </c>
    </row>
    <row r="2605" spans="1:14" x14ac:dyDescent="0.2">
      <c r="A2605" s="1">
        <v>45689</v>
      </c>
      <c r="B2605">
        <v>2025</v>
      </c>
      <c r="C2605" t="s">
        <v>372</v>
      </c>
      <c r="D2605" t="s">
        <v>551</v>
      </c>
      <c r="E2605" t="s">
        <v>615</v>
      </c>
      <c r="F2605" t="s">
        <v>662</v>
      </c>
      <c r="G2605" t="s">
        <v>679</v>
      </c>
      <c r="H2605">
        <v>34000</v>
      </c>
      <c r="I2605">
        <v>-34000</v>
      </c>
      <c r="J2605">
        <v>6614700</v>
      </c>
      <c r="M2605" t="s">
        <v>701</v>
      </c>
      <c r="N2605" s="1">
        <v>45689</v>
      </c>
    </row>
    <row r="2606" spans="1:14" x14ac:dyDescent="0.2">
      <c r="A2606" s="1">
        <v>45689</v>
      </c>
      <c r="B2606">
        <v>2025</v>
      </c>
      <c r="C2606" t="s">
        <v>373</v>
      </c>
      <c r="D2606" t="s">
        <v>579</v>
      </c>
      <c r="E2606" t="s">
        <v>632</v>
      </c>
      <c r="F2606" t="s">
        <v>658</v>
      </c>
      <c r="G2606" t="s">
        <v>679</v>
      </c>
      <c r="H2606">
        <v>225000</v>
      </c>
      <c r="I2606">
        <v>-225000</v>
      </c>
      <c r="J2606">
        <v>6839700</v>
      </c>
      <c r="M2606" t="s">
        <v>701</v>
      </c>
      <c r="N2606" s="1">
        <v>45689</v>
      </c>
    </row>
    <row r="2607" spans="1:14" x14ac:dyDescent="0.2">
      <c r="A2607" s="1">
        <v>45689</v>
      </c>
      <c r="B2607">
        <v>2025</v>
      </c>
      <c r="C2607" t="s">
        <v>507</v>
      </c>
      <c r="D2607" t="s">
        <v>552</v>
      </c>
      <c r="E2607" t="s">
        <v>616</v>
      </c>
      <c r="F2607" t="s">
        <v>662</v>
      </c>
      <c r="G2607" t="s">
        <v>679</v>
      </c>
      <c r="H2607">
        <v>225000</v>
      </c>
      <c r="I2607">
        <v>-225000</v>
      </c>
      <c r="J2607">
        <v>6839700</v>
      </c>
      <c r="M2607" t="s">
        <v>701</v>
      </c>
      <c r="N2607" s="1">
        <v>45689</v>
      </c>
    </row>
    <row r="2608" spans="1:14" x14ac:dyDescent="0.2">
      <c r="A2608" s="1">
        <v>45689</v>
      </c>
      <c r="B2608">
        <v>2025</v>
      </c>
      <c r="C2608" t="s">
        <v>507</v>
      </c>
      <c r="D2608" t="s">
        <v>562</v>
      </c>
      <c r="E2608" t="s">
        <v>614</v>
      </c>
      <c r="F2608" t="s">
        <v>662</v>
      </c>
      <c r="G2608" t="s">
        <v>679</v>
      </c>
      <c r="H2608">
        <v>225000</v>
      </c>
      <c r="I2608">
        <v>-225000</v>
      </c>
      <c r="J2608">
        <v>6839700</v>
      </c>
      <c r="M2608" t="s">
        <v>701</v>
      </c>
      <c r="N2608" s="1">
        <v>45689</v>
      </c>
    </row>
    <row r="2609" spans="1:14" x14ac:dyDescent="0.2">
      <c r="A2609" s="1">
        <v>45689</v>
      </c>
      <c r="B2609">
        <v>2025</v>
      </c>
      <c r="C2609" t="s">
        <v>373</v>
      </c>
      <c r="D2609" t="s">
        <v>577</v>
      </c>
      <c r="E2609" t="s">
        <v>631</v>
      </c>
      <c r="F2609" t="s">
        <v>658</v>
      </c>
      <c r="G2609" t="s">
        <v>679</v>
      </c>
      <c r="H2609">
        <v>225000</v>
      </c>
      <c r="I2609">
        <v>-225000</v>
      </c>
      <c r="J2609">
        <v>7064700</v>
      </c>
      <c r="M2609" t="s">
        <v>701</v>
      </c>
      <c r="N2609" s="1">
        <v>45689</v>
      </c>
    </row>
    <row r="2610" spans="1:14" x14ac:dyDescent="0.2">
      <c r="A2610" s="1">
        <v>45689</v>
      </c>
      <c r="B2610">
        <v>2025</v>
      </c>
      <c r="C2610" t="s">
        <v>373</v>
      </c>
      <c r="D2610" t="s">
        <v>564</v>
      </c>
      <c r="E2610" t="s">
        <v>596</v>
      </c>
      <c r="F2610" t="s">
        <v>658</v>
      </c>
      <c r="G2610" t="s">
        <v>679</v>
      </c>
      <c r="H2610">
        <v>225000</v>
      </c>
      <c r="I2610">
        <v>-225000</v>
      </c>
      <c r="J2610">
        <v>7289700</v>
      </c>
      <c r="M2610" t="s">
        <v>701</v>
      </c>
      <c r="N2610" s="1">
        <v>45689</v>
      </c>
    </row>
    <row r="2611" spans="1:14" x14ac:dyDescent="0.2">
      <c r="A2611" s="1">
        <v>45689</v>
      </c>
      <c r="B2611">
        <v>2025</v>
      </c>
      <c r="C2611" t="s">
        <v>374</v>
      </c>
      <c r="D2611" t="s">
        <v>606</v>
      </c>
      <c r="E2611" t="s">
        <v>653</v>
      </c>
      <c r="F2611" t="s">
        <v>658</v>
      </c>
      <c r="G2611" t="s">
        <v>679</v>
      </c>
      <c r="H2611">
        <v>193000</v>
      </c>
      <c r="I2611">
        <v>-193000</v>
      </c>
      <c r="J2611">
        <v>7482700</v>
      </c>
      <c r="M2611" t="s">
        <v>701</v>
      </c>
      <c r="N2611" s="1">
        <v>45689</v>
      </c>
    </row>
    <row r="2612" spans="1:14" x14ac:dyDescent="0.2">
      <c r="A2612" s="1">
        <v>45689</v>
      </c>
      <c r="B2612">
        <v>2025</v>
      </c>
      <c r="C2612" t="s">
        <v>373</v>
      </c>
      <c r="D2612" t="s">
        <v>609</v>
      </c>
      <c r="E2612" t="s">
        <v>656</v>
      </c>
      <c r="F2612" t="s">
        <v>658</v>
      </c>
      <c r="G2612" t="s">
        <v>679</v>
      </c>
      <c r="H2612">
        <v>225000</v>
      </c>
      <c r="I2612">
        <v>-225000</v>
      </c>
      <c r="J2612">
        <v>7707700</v>
      </c>
      <c r="M2612" t="s">
        <v>701</v>
      </c>
      <c r="N2612" s="1">
        <v>45689</v>
      </c>
    </row>
    <row r="2613" spans="1:14" x14ac:dyDescent="0.2">
      <c r="A2613" s="1">
        <v>45689</v>
      </c>
      <c r="B2613">
        <v>2025</v>
      </c>
      <c r="C2613" t="s">
        <v>373</v>
      </c>
      <c r="D2613" t="s">
        <v>603</v>
      </c>
      <c r="E2613" t="s">
        <v>650</v>
      </c>
      <c r="F2613" t="s">
        <v>658</v>
      </c>
      <c r="G2613" t="s">
        <v>679</v>
      </c>
      <c r="H2613">
        <v>225000</v>
      </c>
      <c r="I2613">
        <v>-225000</v>
      </c>
      <c r="J2613">
        <v>7932700</v>
      </c>
      <c r="M2613" t="s">
        <v>701</v>
      </c>
      <c r="N2613" s="1">
        <v>45689</v>
      </c>
    </row>
    <row r="2614" spans="1:14" x14ac:dyDescent="0.2">
      <c r="A2614" s="1">
        <v>45689</v>
      </c>
      <c r="B2614">
        <v>2025</v>
      </c>
      <c r="C2614" t="s">
        <v>373</v>
      </c>
      <c r="D2614" t="s">
        <v>566</v>
      </c>
      <c r="E2614" t="s">
        <v>623</v>
      </c>
      <c r="F2614" t="s">
        <v>658</v>
      </c>
      <c r="G2614" t="s">
        <v>679</v>
      </c>
      <c r="H2614">
        <v>225000</v>
      </c>
      <c r="I2614">
        <v>-225000</v>
      </c>
      <c r="J2614">
        <v>8157700</v>
      </c>
      <c r="M2614" t="s">
        <v>701</v>
      </c>
      <c r="N2614" s="1">
        <v>45689</v>
      </c>
    </row>
    <row r="2615" spans="1:14" x14ac:dyDescent="0.2">
      <c r="A2615" s="1">
        <v>45689</v>
      </c>
      <c r="B2615">
        <v>2025</v>
      </c>
      <c r="C2615" t="s">
        <v>373</v>
      </c>
      <c r="D2615" t="s">
        <v>567</v>
      </c>
      <c r="E2615" t="s">
        <v>620</v>
      </c>
      <c r="F2615" t="s">
        <v>658</v>
      </c>
      <c r="G2615" t="s">
        <v>679</v>
      </c>
      <c r="H2615">
        <v>225000</v>
      </c>
      <c r="I2615">
        <v>-225000</v>
      </c>
      <c r="J2615">
        <v>8382700</v>
      </c>
      <c r="M2615" t="s">
        <v>701</v>
      </c>
      <c r="N2615" s="1">
        <v>45689</v>
      </c>
    </row>
    <row r="2616" spans="1:14" x14ac:dyDescent="0.2">
      <c r="A2616" s="1">
        <v>45689</v>
      </c>
      <c r="B2616">
        <v>2025</v>
      </c>
      <c r="C2616" t="s">
        <v>373</v>
      </c>
      <c r="D2616" t="s">
        <v>610</v>
      </c>
      <c r="E2616" t="s">
        <v>657</v>
      </c>
      <c r="F2616" t="s">
        <v>658</v>
      </c>
      <c r="G2616" t="s">
        <v>679</v>
      </c>
      <c r="H2616">
        <v>225000</v>
      </c>
      <c r="I2616">
        <v>-225000</v>
      </c>
      <c r="J2616">
        <v>8607700</v>
      </c>
      <c r="M2616" t="s">
        <v>701</v>
      </c>
      <c r="N2616" s="1">
        <v>45689</v>
      </c>
    </row>
    <row r="2617" spans="1:14" x14ac:dyDescent="0.2">
      <c r="A2617" s="1">
        <v>45689</v>
      </c>
      <c r="B2617">
        <v>2025</v>
      </c>
      <c r="C2617" t="s">
        <v>373</v>
      </c>
      <c r="D2617" t="s">
        <v>568</v>
      </c>
      <c r="E2617" t="s">
        <v>624</v>
      </c>
      <c r="F2617" t="s">
        <v>658</v>
      </c>
      <c r="G2617" t="s">
        <v>679</v>
      </c>
      <c r="H2617">
        <v>225000</v>
      </c>
      <c r="I2617">
        <v>-225000</v>
      </c>
      <c r="J2617">
        <v>8832700</v>
      </c>
      <c r="M2617" t="s">
        <v>701</v>
      </c>
      <c r="N2617" s="1">
        <v>45689</v>
      </c>
    </row>
    <row r="2618" spans="1:14" x14ac:dyDescent="0.2">
      <c r="A2618" s="1">
        <v>45689</v>
      </c>
      <c r="B2618">
        <v>2025</v>
      </c>
      <c r="C2618" t="s">
        <v>373</v>
      </c>
      <c r="D2618" t="s">
        <v>595</v>
      </c>
      <c r="E2618" t="s">
        <v>643</v>
      </c>
      <c r="F2618" t="s">
        <v>658</v>
      </c>
      <c r="G2618" t="s">
        <v>679</v>
      </c>
      <c r="H2618">
        <v>225000</v>
      </c>
      <c r="I2618">
        <v>-225000</v>
      </c>
      <c r="J2618">
        <v>9057700</v>
      </c>
      <c r="M2618" t="s">
        <v>701</v>
      </c>
      <c r="N2618" s="1">
        <v>45689</v>
      </c>
    </row>
    <row r="2619" spans="1:14" x14ac:dyDescent="0.2">
      <c r="A2619" s="1">
        <v>45716</v>
      </c>
      <c r="B2619">
        <v>2025</v>
      </c>
      <c r="C2619" t="s">
        <v>238</v>
      </c>
      <c r="D2619" t="s">
        <v>578</v>
      </c>
      <c r="E2619" t="s">
        <v>578</v>
      </c>
      <c r="F2619" t="s">
        <v>658</v>
      </c>
      <c r="G2619" t="s">
        <v>683</v>
      </c>
      <c r="H2619">
        <v>-1400000</v>
      </c>
      <c r="I2619">
        <v>1400000</v>
      </c>
      <c r="J2619">
        <v>7657700</v>
      </c>
      <c r="M2619" t="s">
        <v>701</v>
      </c>
      <c r="N2619" s="1">
        <v>45716</v>
      </c>
    </row>
    <row r="2620" spans="1:14" x14ac:dyDescent="0.2">
      <c r="A2620" s="1">
        <v>45716</v>
      </c>
      <c r="B2620">
        <v>2025</v>
      </c>
      <c r="C2620" t="s">
        <v>238</v>
      </c>
      <c r="D2620" t="s">
        <v>596</v>
      </c>
      <c r="E2620" t="s">
        <v>596</v>
      </c>
      <c r="F2620" t="s">
        <v>658</v>
      </c>
      <c r="G2620" t="s">
        <v>683</v>
      </c>
      <c r="H2620">
        <v>-225000</v>
      </c>
      <c r="I2620">
        <v>225000</v>
      </c>
      <c r="J2620">
        <v>7432700</v>
      </c>
      <c r="M2620" t="s">
        <v>701</v>
      </c>
      <c r="N2620" s="1">
        <v>45716</v>
      </c>
    </row>
    <row r="2621" spans="1:14" x14ac:dyDescent="0.2">
      <c r="A2621" s="1">
        <v>45716</v>
      </c>
      <c r="B2621">
        <v>2025</v>
      </c>
      <c r="C2621" t="s">
        <v>238</v>
      </c>
      <c r="D2621" t="s">
        <v>589</v>
      </c>
      <c r="E2621" t="s">
        <v>589</v>
      </c>
      <c r="F2621" t="s">
        <v>658</v>
      </c>
      <c r="G2621" t="s">
        <v>683</v>
      </c>
      <c r="H2621">
        <v>-1050000</v>
      </c>
      <c r="I2621">
        <v>1050000</v>
      </c>
      <c r="J2621">
        <v>6382700</v>
      </c>
      <c r="M2621" t="s">
        <v>701</v>
      </c>
      <c r="N2621" s="1">
        <v>45716</v>
      </c>
    </row>
    <row r="2622" spans="1:14" x14ac:dyDescent="0.2">
      <c r="A2622" s="1">
        <v>45716</v>
      </c>
      <c r="B2622">
        <v>2025</v>
      </c>
      <c r="C2622" t="s">
        <v>238</v>
      </c>
      <c r="E2622" t="s">
        <v>611</v>
      </c>
      <c r="F2622" t="s">
        <v>658</v>
      </c>
      <c r="G2622" t="s">
        <v>683</v>
      </c>
      <c r="H2622">
        <v>-990000</v>
      </c>
      <c r="I2622">
        <v>990000</v>
      </c>
      <c r="J2622">
        <v>5392700</v>
      </c>
      <c r="M2622" t="s">
        <v>701</v>
      </c>
      <c r="N2622" s="1">
        <v>45716</v>
      </c>
    </row>
    <row r="2623" spans="1:14" x14ac:dyDescent="0.2">
      <c r="A2623" s="1">
        <v>45716</v>
      </c>
      <c r="B2623">
        <v>2025</v>
      </c>
      <c r="C2623" t="s">
        <v>238</v>
      </c>
      <c r="E2623" t="s">
        <v>611</v>
      </c>
      <c r="F2623" t="s">
        <v>658</v>
      </c>
      <c r="G2623" t="s">
        <v>683</v>
      </c>
      <c r="H2623">
        <v>-200000</v>
      </c>
      <c r="I2623">
        <v>200000</v>
      </c>
      <c r="J2623">
        <v>5192700</v>
      </c>
      <c r="M2623" t="s">
        <v>701</v>
      </c>
      <c r="N2623" s="1">
        <v>45716</v>
      </c>
    </row>
    <row r="2624" spans="1:14" x14ac:dyDescent="0.2">
      <c r="A2624" s="1">
        <v>45716</v>
      </c>
      <c r="B2624">
        <v>2025</v>
      </c>
      <c r="C2624" t="s">
        <v>508</v>
      </c>
      <c r="E2624" t="s">
        <v>611</v>
      </c>
      <c r="F2624" t="s">
        <v>658</v>
      </c>
      <c r="G2624" t="s">
        <v>682</v>
      </c>
      <c r="H2624">
        <v>-1666700</v>
      </c>
      <c r="I2624">
        <v>1666700</v>
      </c>
      <c r="J2624">
        <v>3526000</v>
      </c>
      <c r="M2624" t="s">
        <v>701</v>
      </c>
      <c r="N2624" s="1">
        <v>45716</v>
      </c>
    </row>
    <row r="2625" spans="1:14" x14ac:dyDescent="0.2">
      <c r="A2625" s="1">
        <v>45717</v>
      </c>
      <c r="B2625">
        <v>2025</v>
      </c>
      <c r="C2625" t="s">
        <v>384</v>
      </c>
      <c r="D2625" t="s">
        <v>604</v>
      </c>
      <c r="E2625" t="s">
        <v>651</v>
      </c>
      <c r="F2625" t="s">
        <v>658</v>
      </c>
      <c r="G2625" t="s">
        <v>679</v>
      </c>
      <c r="H2625">
        <v>158000</v>
      </c>
      <c r="I2625">
        <v>-158000</v>
      </c>
      <c r="J2625">
        <v>3684000</v>
      </c>
      <c r="M2625" t="s">
        <v>701</v>
      </c>
      <c r="N2625" s="1">
        <v>45717</v>
      </c>
    </row>
    <row r="2626" spans="1:14" x14ac:dyDescent="0.2">
      <c r="A2626" s="1">
        <v>45717</v>
      </c>
      <c r="B2626">
        <v>2025</v>
      </c>
      <c r="C2626" t="s">
        <v>509</v>
      </c>
      <c r="D2626" t="s">
        <v>604</v>
      </c>
      <c r="E2626" t="s">
        <v>651</v>
      </c>
      <c r="F2626" t="s">
        <v>662</v>
      </c>
      <c r="G2626" t="s">
        <v>679</v>
      </c>
      <c r="H2626">
        <v>35000</v>
      </c>
      <c r="I2626">
        <v>-35000</v>
      </c>
      <c r="J2626">
        <v>3684000</v>
      </c>
      <c r="M2626" t="s">
        <v>701</v>
      </c>
      <c r="N2626" s="1">
        <v>45717</v>
      </c>
    </row>
    <row r="2627" spans="1:14" x14ac:dyDescent="0.2">
      <c r="A2627" s="1">
        <v>45717</v>
      </c>
      <c r="B2627">
        <v>2025</v>
      </c>
      <c r="C2627" t="s">
        <v>383</v>
      </c>
      <c r="D2627" t="s">
        <v>593</v>
      </c>
      <c r="E2627" t="s">
        <v>641</v>
      </c>
      <c r="F2627" t="s">
        <v>658</v>
      </c>
      <c r="G2627" t="s">
        <v>679</v>
      </c>
      <c r="H2627">
        <v>225000</v>
      </c>
      <c r="I2627">
        <v>-225000</v>
      </c>
      <c r="J2627">
        <v>3909000</v>
      </c>
      <c r="M2627" t="s">
        <v>701</v>
      </c>
      <c r="N2627" s="1">
        <v>45717</v>
      </c>
    </row>
    <row r="2628" spans="1:14" x14ac:dyDescent="0.2">
      <c r="A2628" s="1">
        <v>45717</v>
      </c>
      <c r="B2628">
        <v>2025</v>
      </c>
      <c r="C2628" t="s">
        <v>383</v>
      </c>
      <c r="D2628" t="s">
        <v>586</v>
      </c>
      <c r="E2628" t="s">
        <v>628</v>
      </c>
      <c r="F2628" t="s">
        <v>658</v>
      </c>
      <c r="G2628" t="s">
        <v>679</v>
      </c>
      <c r="H2628">
        <v>225000</v>
      </c>
      <c r="I2628">
        <v>-225000</v>
      </c>
      <c r="J2628">
        <v>4134000</v>
      </c>
      <c r="M2628" t="s">
        <v>701</v>
      </c>
      <c r="N2628" s="1">
        <v>45717</v>
      </c>
    </row>
    <row r="2629" spans="1:14" x14ac:dyDescent="0.2">
      <c r="A2629" s="1">
        <v>45717</v>
      </c>
      <c r="B2629">
        <v>2025</v>
      </c>
      <c r="C2629" t="s">
        <v>383</v>
      </c>
      <c r="D2629" t="s">
        <v>573</v>
      </c>
      <c r="E2629" t="s">
        <v>628</v>
      </c>
      <c r="F2629" t="s">
        <v>658</v>
      </c>
      <c r="G2629" t="s">
        <v>679</v>
      </c>
      <c r="H2629">
        <v>191000</v>
      </c>
      <c r="I2629">
        <v>-191000</v>
      </c>
      <c r="J2629">
        <v>4325000</v>
      </c>
      <c r="M2629" t="s">
        <v>701</v>
      </c>
      <c r="N2629" s="1">
        <v>45717</v>
      </c>
    </row>
    <row r="2630" spans="1:14" x14ac:dyDescent="0.2">
      <c r="A2630" s="1">
        <v>45717</v>
      </c>
      <c r="B2630">
        <v>2025</v>
      </c>
      <c r="C2630" t="s">
        <v>382</v>
      </c>
      <c r="D2630" t="s">
        <v>573</v>
      </c>
      <c r="E2630" t="s">
        <v>628</v>
      </c>
      <c r="F2630" t="s">
        <v>662</v>
      </c>
      <c r="G2630" t="s">
        <v>679</v>
      </c>
      <c r="H2630">
        <v>34000</v>
      </c>
      <c r="I2630">
        <v>-34000</v>
      </c>
      <c r="J2630">
        <v>4325000</v>
      </c>
      <c r="M2630" t="s">
        <v>701</v>
      </c>
      <c r="N2630" s="1">
        <v>45717</v>
      </c>
    </row>
    <row r="2631" spans="1:14" x14ac:dyDescent="0.2">
      <c r="A2631" s="1">
        <v>45717</v>
      </c>
      <c r="B2631">
        <v>2025</v>
      </c>
      <c r="C2631" t="s">
        <v>383</v>
      </c>
      <c r="D2631" t="s">
        <v>601</v>
      </c>
      <c r="E2631" t="s">
        <v>648</v>
      </c>
      <c r="F2631" t="s">
        <v>658</v>
      </c>
      <c r="G2631" t="s">
        <v>679</v>
      </c>
      <c r="H2631">
        <v>225000</v>
      </c>
      <c r="I2631">
        <v>-225000</v>
      </c>
      <c r="J2631">
        <v>4550000</v>
      </c>
      <c r="M2631" t="s">
        <v>701</v>
      </c>
      <c r="N2631" s="1">
        <v>45717</v>
      </c>
    </row>
    <row r="2632" spans="1:14" x14ac:dyDescent="0.2">
      <c r="A2632" s="1">
        <v>45717</v>
      </c>
      <c r="B2632">
        <v>2025</v>
      </c>
      <c r="C2632" t="s">
        <v>384</v>
      </c>
      <c r="D2632" t="s">
        <v>607</v>
      </c>
      <c r="E2632" t="s">
        <v>654</v>
      </c>
      <c r="F2632" t="s">
        <v>658</v>
      </c>
      <c r="G2632" t="s">
        <v>679</v>
      </c>
      <c r="H2632">
        <v>193000</v>
      </c>
      <c r="I2632">
        <v>-193000</v>
      </c>
      <c r="J2632">
        <v>4743000</v>
      </c>
      <c r="M2632" t="s">
        <v>701</v>
      </c>
      <c r="N2632" s="1">
        <v>45717</v>
      </c>
    </row>
    <row r="2633" spans="1:14" x14ac:dyDescent="0.2">
      <c r="A2633" s="1">
        <v>45717</v>
      </c>
      <c r="B2633">
        <v>2025</v>
      </c>
      <c r="C2633" t="s">
        <v>384</v>
      </c>
      <c r="D2633" t="s">
        <v>605</v>
      </c>
      <c r="E2633" t="s">
        <v>652</v>
      </c>
      <c r="F2633" t="s">
        <v>658</v>
      </c>
      <c r="G2633" t="s">
        <v>679</v>
      </c>
      <c r="H2633">
        <v>193000</v>
      </c>
      <c r="I2633">
        <v>-193000</v>
      </c>
      <c r="J2633">
        <v>4936000</v>
      </c>
      <c r="M2633" t="s">
        <v>701</v>
      </c>
      <c r="N2633" s="1">
        <v>45717</v>
      </c>
    </row>
    <row r="2634" spans="1:14" x14ac:dyDescent="0.2">
      <c r="A2634" s="1">
        <v>45717</v>
      </c>
      <c r="B2634">
        <v>2025</v>
      </c>
      <c r="C2634" t="s">
        <v>383</v>
      </c>
      <c r="D2634" t="s">
        <v>600</v>
      </c>
      <c r="E2634" t="s">
        <v>647</v>
      </c>
      <c r="F2634" t="s">
        <v>658</v>
      </c>
      <c r="G2634" t="s">
        <v>679</v>
      </c>
      <c r="H2634">
        <v>225000</v>
      </c>
      <c r="I2634">
        <v>-225000</v>
      </c>
      <c r="J2634">
        <v>5161000</v>
      </c>
      <c r="M2634" t="s">
        <v>701</v>
      </c>
      <c r="N2634" s="1">
        <v>45717</v>
      </c>
    </row>
    <row r="2635" spans="1:14" x14ac:dyDescent="0.2">
      <c r="A2635" s="1">
        <v>45717</v>
      </c>
      <c r="B2635">
        <v>2025</v>
      </c>
      <c r="C2635" t="s">
        <v>383</v>
      </c>
      <c r="D2635" t="s">
        <v>559</v>
      </c>
      <c r="E2635" t="s">
        <v>615</v>
      </c>
      <c r="F2635" t="s">
        <v>658</v>
      </c>
      <c r="G2635" t="s">
        <v>679</v>
      </c>
      <c r="H2635">
        <v>225000</v>
      </c>
      <c r="I2635">
        <v>-225000</v>
      </c>
      <c r="J2635">
        <v>5386000</v>
      </c>
      <c r="M2635" t="s">
        <v>701</v>
      </c>
      <c r="N2635" s="1">
        <v>45717</v>
      </c>
    </row>
    <row r="2636" spans="1:14" x14ac:dyDescent="0.2">
      <c r="A2636" s="1">
        <v>45717</v>
      </c>
      <c r="B2636">
        <v>2025</v>
      </c>
      <c r="C2636" t="s">
        <v>383</v>
      </c>
      <c r="D2636" t="s">
        <v>551</v>
      </c>
      <c r="E2636" t="s">
        <v>615</v>
      </c>
      <c r="F2636" t="s">
        <v>658</v>
      </c>
      <c r="G2636" t="s">
        <v>679</v>
      </c>
      <c r="H2636">
        <v>191000</v>
      </c>
      <c r="I2636">
        <v>-191000</v>
      </c>
      <c r="J2636">
        <v>5577000</v>
      </c>
      <c r="M2636" t="s">
        <v>701</v>
      </c>
      <c r="N2636" s="1">
        <v>45717</v>
      </c>
    </row>
    <row r="2637" spans="1:14" x14ac:dyDescent="0.2">
      <c r="A2637" s="1">
        <v>45717</v>
      </c>
      <c r="B2637">
        <v>2025</v>
      </c>
      <c r="C2637" t="s">
        <v>382</v>
      </c>
      <c r="D2637" t="s">
        <v>551</v>
      </c>
      <c r="E2637" t="s">
        <v>615</v>
      </c>
      <c r="F2637" t="s">
        <v>662</v>
      </c>
      <c r="G2637" t="s">
        <v>679</v>
      </c>
      <c r="H2637">
        <v>34000</v>
      </c>
      <c r="I2637">
        <v>-34000</v>
      </c>
      <c r="J2637">
        <v>5577000</v>
      </c>
      <c r="M2637" t="s">
        <v>701</v>
      </c>
      <c r="N2637" s="1">
        <v>45717</v>
      </c>
    </row>
    <row r="2638" spans="1:14" x14ac:dyDescent="0.2">
      <c r="A2638" s="1">
        <v>45717</v>
      </c>
      <c r="B2638">
        <v>2025</v>
      </c>
      <c r="C2638" t="s">
        <v>383</v>
      </c>
      <c r="D2638" t="s">
        <v>579</v>
      </c>
      <c r="E2638" t="s">
        <v>632</v>
      </c>
      <c r="F2638" t="s">
        <v>661</v>
      </c>
      <c r="G2638" t="s">
        <v>679</v>
      </c>
      <c r="H2638">
        <v>225000</v>
      </c>
      <c r="I2638">
        <v>-225000</v>
      </c>
      <c r="J2638">
        <v>5577000</v>
      </c>
      <c r="M2638" t="s">
        <v>701</v>
      </c>
      <c r="N2638" s="1">
        <v>45717</v>
      </c>
    </row>
    <row r="2639" spans="1:14" x14ac:dyDescent="0.2">
      <c r="A2639" s="1">
        <v>45717</v>
      </c>
      <c r="B2639">
        <v>2025</v>
      </c>
      <c r="C2639" t="s">
        <v>510</v>
      </c>
      <c r="D2639" t="s">
        <v>552</v>
      </c>
      <c r="E2639" t="s">
        <v>616</v>
      </c>
      <c r="F2639" t="s">
        <v>662</v>
      </c>
      <c r="G2639" t="s">
        <v>679</v>
      </c>
      <c r="H2639">
        <v>225000</v>
      </c>
      <c r="I2639">
        <v>-225000</v>
      </c>
      <c r="J2639">
        <v>5577000</v>
      </c>
      <c r="M2639" t="s">
        <v>701</v>
      </c>
      <c r="N2639" s="1">
        <v>45717</v>
      </c>
    </row>
    <row r="2640" spans="1:14" x14ac:dyDescent="0.2">
      <c r="A2640" s="1">
        <v>45717</v>
      </c>
      <c r="B2640">
        <v>2025</v>
      </c>
      <c r="C2640" t="s">
        <v>510</v>
      </c>
      <c r="D2640" t="s">
        <v>562</v>
      </c>
      <c r="E2640" t="s">
        <v>614</v>
      </c>
      <c r="F2640" t="s">
        <v>662</v>
      </c>
      <c r="G2640" t="s">
        <v>679</v>
      </c>
      <c r="H2640">
        <v>225000</v>
      </c>
      <c r="I2640">
        <v>-225000</v>
      </c>
      <c r="J2640">
        <v>5577000</v>
      </c>
      <c r="M2640" t="s">
        <v>701</v>
      </c>
      <c r="N2640" s="1">
        <v>45717</v>
      </c>
    </row>
    <row r="2641" spans="1:14" x14ac:dyDescent="0.2">
      <c r="A2641" s="1">
        <v>45717</v>
      </c>
      <c r="B2641">
        <v>2025</v>
      </c>
      <c r="C2641" t="s">
        <v>383</v>
      </c>
      <c r="D2641" t="s">
        <v>577</v>
      </c>
      <c r="E2641" t="s">
        <v>631</v>
      </c>
      <c r="F2641" t="s">
        <v>658</v>
      </c>
      <c r="G2641" t="s">
        <v>679</v>
      </c>
      <c r="H2641">
        <v>225000</v>
      </c>
      <c r="I2641">
        <v>-225000</v>
      </c>
      <c r="J2641">
        <v>5802000</v>
      </c>
      <c r="M2641" t="s">
        <v>701</v>
      </c>
      <c r="N2641" s="1">
        <v>45717</v>
      </c>
    </row>
    <row r="2642" spans="1:14" x14ac:dyDescent="0.2">
      <c r="A2642" s="1">
        <v>45717</v>
      </c>
      <c r="B2642">
        <v>2025</v>
      </c>
      <c r="C2642" t="s">
        <v>383</v>
      </c>
      <c r="D2642" t="s">
        <v>564</v>
      </c>
      <c r="E2642" t="s">
        <v>596</v>
      </c>
      <c r="F2642" t="s">
        <v>658</v>
      </c>
      <c r="G2642" t="s">
        <v>679</v>
      </c>
      <c r="H2642">
        <v>225000</v>
      </c>
      <c r="I2642">
        <v>-225000</v>
      </c>
      <c r="J2642">
        <v>6027000</v>
      </c>
      <c r="M2642" t="s">
        <v>701</v>
      </c>
      <c r="N2642" s="1">
        <v>45717</v>
      </c>
    </row>
    <row r="2643" spans="1:14" x14ac:dyDescent="0.2">
      <c r="A2643" s="1">
        <v>45717</v>
      </c>
      <c r="B2643">
        <v>2025</v>
      </c>
      <c r="C2643" t="s">
        <v>384</v>
      </c>
      <c r="D2643" t="s">
        <v>606</v>
      </c>
      <c r="E2643" t="s">
        <v>653</v>
      </c>
      <c r="F2643" t="s">
        <v>658</v>
      </c>
      <c r="G2643" t="s">
        <v>679</v>
      </c>
      <c r="H2643">
        <v>193000</v>
      </c>
      <c r="I2643">
        <v>-193000</v>
      </c>
      <c r="J2643">
        <v>6220000</v>
      </c>
      <c r="M2643" t="s">
        <v>701</v>
      </c>
      <c r="N2643" s="1">
        <v>45717</v>
      </c>
    </row>
    <row r="2644" spans="1:14" x14ac:dyDescent="0.2">
      <c r="A2644" s="1">
        <v>45717</v>
      </c>
      <c r="B2644">
        <v>2025</v>
      </c>
      <c r="C2644" t="s">
        <v>383</v>
      </c>
      <c r="D2644" t="s">
        <v>609</v>
      </c>
      <c r="E2644" t="s">
        <v>656</v>
      </c>
      <c r="F2644" t="s">
        <v>658</v>
      </c>
      <c r="G2644" t="s">
        <v>679</v>
      </c>
      <c r="H2644">
        <v>225000</v>
      </c>
      <c r="I2644">
        <v>-225000</v>
      </c>
      <c r="J2644">
        <v>6445000</v>
      </c>
      <c r="M2644" t="s">
        <v>701</v>
      </c>
      <c r="N2644" s="1">
        <v>45717</v>
      </c>
    </row>
    <row r="2645" spans="1:14" x14ac:dyDescent="0.2">
      <c r="A2645" s="1">
        <v>45717</v>
      </c>
      <c r="B2645">
        <v>2025</v>
      </c>
      <c r="C2645" t="s">
        <v>383</v>
      </c>
      <c r="D2645" t="s">
        <v>603</v>
      </c>
      <c r="E2645" t="s">
        <v>650</v>
      </c>
      <c r="F2645" t="s">
        <v>658</v>
      </c>
      <c r="G2645" t="s">
        <v>679</v>
      </c>
      <c r="H2645">
        <v>225000</v>
      </c>
      <c r="I2645">
        <v>-225000</v>
      </c>
      <c r="J2645">
        <v>6670000</v>
      </c>
      <c r="M2645" t="s">
        <v>701</v>
      </c>
      <c r="N2645" s="1">
        <v>45717</v>
      </c>
    </row>
    <row r="2646" spans="1:14" x14ac:dyDescent="0.2">
      <c r="A2646" s="1">
        <v>45717</v>
      </c>
      <c r="B2646">
        <v>2025</v>
      </c>
      <c r="C2646" t="s">
        <v>383</v>
      </c>
      <c r="D2646" t="s">
        <v>566</v>
      </c>
      <c r="E2646" t="s">
        <v>623</v>
      </c>
      <c r="F2646" t="s">
        <v>658</v>
      </c>
      <c r="G2646" t="s">
        <v>679</v>
      </c>
      <c r="H2646">
        <v>225000</v>
      </c>
      <c r="I2646">
        <v>-225000</v>
      </c>
      <c r="J2646">
        <v>6895000</v>
      </c>
      <c r="M2646" t="s">
        <v>701</v>
      </c>
      <c r="N2646" s="1">
        <v>45717</v>
      </c>
    </row>
    <row r="2647" spans="1:14" x14ac:dyDescent="0.2">
      <c r="A2647" s="1">
        <v>45717</v>
      </c>
      <c r="B2647">
        <v>2025</v>
      </c>
      <c r="C2647" t="s">
        <v>383</v>
      </c>
      <c r="D2647" t="s">
        <v>567</v>
      </c>
      <c r="E2647" t="s">
        <v>620</v>
      </c>
      <c r="F2647" t="s">
        <v>658</v>
      </c>
      <c r="G2647" t="s">
        <v>679</v>
      </c>
      <c r="H2647">
        <v>225000</v>
      </c>
      <c r="I2647">
        <v>-225000</v>
      </c>
      <c r="J2647">
        <v>7120000</v>
      </c>
      <c r="M2647" t="s">
        <v>701</v>
      </c>
      <c r="N2647" s="1">
        <v>45717</v>
      </c>
    </row>
    <row r="2648" spans="1:14" x14ac:dyDescent="0.2">
      <c r="A2648" s="1">
        <v>45717</v>
      </c>
      <c r="B2648">
        <v>2025</v>
      </c>
      <c r="C2648" t="s">
        <v>383</v>
      </c>
      <c r="D2648" t="s">
        <v>610</v>
      </c>
      <c r="E2648" t="s">
        <v>657</v>
      </c>
      <c r="F2648" t="s">
        <v>658</v>
      </c>
      <c r="G2648" t="s">
        <v>679</v>
      </c>
      <c r="H2648">
        <v>225000</v>
      </c>
      <c r="I2648">
        <v>-225000</v>
      </c>
      <c r="J2648">
        <v>7345000</v>
      </c>
      <c r="M2648" t="s">
        <v>701</v>
      </c>
      <c r="N2648" s="1">
        <v>45717</v>
      </c>
    </row>
    <row r="2649" spans="1:14" x14ac:dyDescent="0.2">
      <c r="A2649" s="1">
        <v>45717</v>
      </c>
      <c r="B2649">
        <v>2025</v>
      </c>
      <c r="C2649" t="s">
        <v>383</v>
      </c>
      <c r="D2649" t="s">
        <v>568</v>
      </c>
      <c r="E2649" t="s">
        <v>624</v>
      </c>
      <c r="F2649" t="s">
        <v>658</v>
      </c>
      <c r="G2649" t="s">
        <v>679</v>
      </c>
      <c r="H2649">
        <v>225000</v>
      </c>
      <c r="I2649">
        <v>-225000</v>
      </c>
      <c r="J2649">
        <v>7570000</v>
      </c>
      <c r="M2649" t="s">
        <v>701</v>
      </c>
      <c r="N2649" s="1">
        <v>45717</v>
      </c>
    </row>
    <row r="2650" spans="1:14" x14ac:dyDescent="0.2">
      <c r="A2650" s="1">
        <v>45717</v>
      </c>
      <c r="B2650">
        <v>2025</v>
      </c>
      <c r="C2650" t="s">
        <v>383</v>
      </c>
      <c r="D2650" t="s">
        <v>595</v>
      </c>
      <c r="E2650" t="s">
        <v>643</v>
      </c>
      <c r="F2650" t="s">
        <v>658</v>
      </c>
      <c r="G2650" t="s">
        <v>679</v>
      </c>
      <c r="H2650">
        <v>225000</v>
      </c>
      <c r="I2650">
        <v>-225000</v>
      </c>
      <c r="J2650">
        <v>7795000</v>
      </c>
      <c r="M2650" t="s">
        <v>701</v>
      </c>
      <c r="N2650" s="1">
        <v>45717</v>
      </c>
    </row>
    <row r="2651" spans="1:14" x14ac:dyDescent="0.2">
      <c r="A2651" s="1">
        <v>45747</v>
      </c>
      <c r="B2651">
        <v>2025</v>
      </c>
      <c r="C2651" t="s">
        <v>256</v>
      </c>
      <c r="D2651" t="s">
        <v>596</v>
      </c>
      <c r="E2651" t="s">
        <v>596</v>
      </c>
      <c r="F2651" t="s">
        <v>658</v>
      </c>
      <c r="G2651" t="s">
        <v>683</v>
      </c>
      <c r="H2651">
        <v>-225000</v>
      </c>
      <c r="I2651">
        <v>225000</v>
      </c>
      <c r="J2651">
        <v>7570000</v>
      </c>
      <c r="M2651" t="s">
        <v>701</v>
      </c>
      <c r="N2651" s="1">
        <v>45747</v>
      </c>
    </row>
    <row r="2652" spans="1:14" x14ac:dyDescent="0.2">
      <c r="A2652" s="1">
        <v>45747</v>
      </c>
      <c r="B2652">
        <v>2025</v>
      </c>
      <c r="C2652" t="s">
        <v>256</v>
      </c>
      <c r="D2652" t="s">
        <v>589</v>
      </c>
      <c r="E2652" t="s">
        <v>589</v>
      </c>
      <c r="F2652" t="s">
        <v>658</v>
      </c>
      <c r="G2652" t="s">
        <v>683</v>
      </c>
      <c r="H2652">
        <v>-1050000</v>
      </c>
      <c r="I2652">
        <v>1050000</v>
      </c>
      <c r="J2652">
        <v>6520000</v>
      </c>
      <c r="M2652" t="s">
        <v>701</v>
      </c>
      <c r="N2652" s="1">
        <v>45747</v>
      </c>
    </row>
    <row r="2653" spans="1:14" x14ac:dyDescent="0.2">
      <c r="A2653" s="1">
        <v>45747</v>
      </c>
      <c r="B2653">
        <v>2025</v>
      </c>
      <c r="C2653" t="s">
        <v>256</v>
      </c>
      <c r="E2653" t="s">
        <v>611</v>
      </c>
      <c r="F2653" t="s">
        <v>658</v>
      </c>
      <c r="G2653" t="s">
        <v>683</v>
      </c>
      <c r="H2653">
        <v>-990000</v>
      </c>
      <c r="I2653">
        <v>990000</v>
      </c>
      <c r="J2653">
        <v>5530000</v>
      </c>
      <c r="M2653" t="s">
        <v>701</v>
      </c>
      <c r="N2653" s="1">
        <v>45747</v>
      </c>
    </row>
    <row r="2654" spans="1:14" x14ac:dyDescent="0.2">
      <c r="A2654" s="1">
        <v>45747</v>
      </c>
      <c r="B2654">
        <v>2025</v>
      </c>
      <c r="C2654" t="s">
        <v>511</v>
      </c>
      <c r="E2654" t="s">
        <v>611</v>
      </c>
      <c r="F2654" t="s">
        <v>658</v>
      </c>
      <c r="G2654" t="s">
        <v>682</v>
      </c>
      <c r="H2654">
        <v>-1423500</v>
      </c>
      <c r="I2654">
        <v>1423500</v>
      </c>
      <c r="J2654">
        <v>4106500</v>
      </c>
      <c r="M2654" t="s">
        <v>701</v>
      </c>
      <c r="N2654" s="1">
        <v>45747</v>
      </c>
    </row>
    <row r="2655" spans="1:14" x14ac:dyDescent="0.2">
      <c r="A2655" s="1">
        <v>45747</v>
      </c>
      <c r="B2655">
        <v>2025</v>
      </c>
      <c r="C2655" t="s">
        <v>512</v>
      </c>
      <c r="E2655" t="s">
        <v>611</v>
      </c>
      <c r="F2655" t="s">
        <v>658</v>
      </c>
      <c r="G2655" t="s">
        <v>691</v>
      </c>
      <c r="H2655">
        <v>-210000</v>
      </c>
      <c r="I2655">
        <v>210000</v>
      </c>
      <c r="J2655">
        <v>3896500</v>
      </c>
      <c r="M2655" t="s">
        <v>701</v>
      </c>
      <c r="N2655" s="1">
        <v>45747</v>
      </c>
    </row>
    <row r="2656" spans="1:14" x14ac:dyDescent="0.2">
      <c r="A2656" s="1">
        <v>45747</v>
      </c>
      <c r="B2656">
        <v>2025</v>
      </c>
      <c r="C2656" t="s">
        <v>513</v>
      </c>
      <c r="E2656" t="s">
        <v>611</v>
      </c>
      <c r="F2656" t="s">
        <v>658</v>
      </c>
      <c r="G2656" t="s">
        <v>691</v>
      </c>
      <c r="H2656">
        <v>-210000</v>
      </c>
      <c r="I2656">
        <v>210000</v>
      </c>
      <c r="J2656">
        <v>3686500</v>
      </c>
      <c r="M2656" t="s">
        <v>701</v>
      </c>
      <c r="N2656" s="1">
        <v>45747</v>
      </c>
    </row>
    <row r="2657" spans="1:14" x14ac:dyDescent="0.2">
      <c r="A2657" s="1">
        <v>45747</v>
      </c>
      <c r="B2657">
        <v>2025</v>
      </c>
      <c r="C2657" t="s">
        <v>514</v>
      </c>
      <c r="E2657" t="s">
        <v>611</v>
      </c>
      <c r="F2657" t="s">
        <v>658</v>
      </c>
      <c r="G2657" t="s">
        <v>691</v>
      </c>
      <c r="H2657">
        <v>-210000</v>
      </c>
      <c r="I2657">
        <v>210000</v>
      </c>
      <c r="J2657">
        <v>3476500</v>
      </c>
      <c r="M2657" t="s">
        <v>701</v>
      </c>
      <c r="N2657" s="1">
        <v>45747</v>
      </c>
    </row>
    <row r="2658" spans="1:14" x14ac:dyDescent="0.2">
      <c r="A2658" s="1">
        <v>45747</v>
      </c>
      <c r="B2658">
        <v>2025</v>
      </c>
      <c r="C2658" t="s">
        <v>515</v>
      </c>
      <c r="E2658" t="s">
        <v>611</v>
      </c>
      <c r="F2658" t="s">
        <v>658</v>
      </c>
      <c r="G2658" t="s">
        <v>691</v>
      </c>
      <c r="H2658">
        <v>-550000</v>
      </c>
      <c r="I2658">
        <v>550000</v>
      </c>
      <c r="J2658">
        <v>2926500</v>
      </c>
      <c r="M2658" t="s">
        <v>701</v>
      </c>
      <c r="N2658" s="1">
        <v>45747</v>
      </c>
    </row>
    <row r="2659" spans="1:14" x14ac:dyDescent="0.2">
      <c r="A2659" s="1">
        <v>45747</v>
      </c>
      <c r="B2659">
        <v>2025</v>
      </c>
      <c r="C2659" t="s">
        <v>516</v>
      </c>
      <c r="E2659" t="s">
        <v>611</v>
      </c>
      <c r="F2659" t="s">
        <v>658</v>
      </c>
      <c r="G2659" t="s">
        <v>686</v>
      </c>
      <c r="H2659">
        <v>-50000</v>
      </c>
      <c r="I2659">
        <v>50000</v>
      </c>
      <c r="J2659">
        <v>2876500</v>
      </c>
      <c r="M2659" t="s">
        <v>701</v>
      </c>
      <c r="N2659" s="1">
        <v>45747</v>
      </c>
    </row>
    <row r="2660" spans="1:14" x14ac:dyDescent="0.2">
      <c r="A2660" s="1">
        <v>45747</v>
      </c>
      <c r="B2660">
        <v>2025</v>
      </c>
      <c r="C2660" t="s">
        <v>517</v>
      </c>
      <c r="D2660" t="s">
        <v>609</v>
      </c>
      <c r="E2660" t="s">
        <v>656</v>
      </c>
      <c r="F2660" t="s">
        <v>658</v>
      </c>
      <c r="G2660" t="s">
        <v>379</v>
      </c>
      <c r="H2660">
        <v>100000</v>
      </c>
      <c r="I2660">
        <v>-100000</v>
      </c>
      <c r="J2660">
        <v>2976500</v>
      </c>
      <c r="M2660" t="s">
        <v>701</v>
      </c>
      <c r="N2660" s="1">
        <v>45747</v>
      </c>
    </row>
    <row r="2661" spans="1:14" x14ac:dyDescent="0.2">
      <c r="A2661" s="1">
        <v>45747</v>
      </c>
      <c r="B2661">
        <v>2025</v>
      </c>
      <c r="C2661" t="s">
        <v>517</v>
      </c>
      <c r="D2661" t="s">
        <v>551</v>
      </c>
      <c r="E2661" t="s">
        <v>615</v>
      </c>
      <c r="F2661" t="s">
        <v>658</v>
      </c>
      <c r="G2661" t="s">
        <v>379</v>
      </c>
      <c r="H2661">
        <v>50000</v>
      </c>
      <c r="I2661">
        <v>-50000</v>
      </c>
      <c r="J2661">
        <v>3026500</v>
      </c>
      <c r="M2661" t="s">
        <v>701</v>
      </c>
      <c r="N2661" s="1">
        <v>45747</v>
      </c>
    </row>
    <row r="2662" spans="1:14" x14ac:dyDescent="0.2">
      <c r="A2662" s="1">
        <v>45747</v>
      </c>
      <c r="B2662">
        <v>2025</v>
      </c>
      <c r="C2662" t="s">
        <v>517</v>
      </c>
      <c r="D2662" t="s">
        <v>579</v>
      </c>
      <c r="E2662" t="s">
        <v>632</v>
      </c>
      <c r="F2662" t="s">
        <v>658</v>
      </c>
      <c r="G2662" t="s">
        <v>379</v>
      </c>
      <c r="H2662">
        <v>100000</v>
      </c>
      <c r="I2662">
        <v>-100000</v>
      </c>
      <c r="J2662">
        <v>3126500</v>
      </c>
      <c r="M2662" t="s">
        <v>701</v>
      </c>
      <c r="N2662" s="1">
        <v>45747</v>
      </c>
    </row>
    <row r="2663" spans="1:14" x14ac:dyDescent="0.2">
      <c r="A2663" s="1">
        <v>45747</v>
      </c>
      <c r="B2663">
        <v>2025</v>
      </c>
      <c r="C2663" t="s">
        <v>517</v>
      </c>
      <c r="D2663" t="s">
        <v>577</v>
      </c>
      <c r="E2663" t="s">
        <v>631</v>
      </c>
      <c r="F2663" t="s">
        <v>658</v>
      </c>
      <c r="G2663" t="s">
        <v>379</v>
      </c>
      <c r="H2663">
        <v>156000</v>
      </c>
      <c r="I2663">
        <v>-156000</v>
      </c>
      <c r="J2663">
        <v>3282500</v>
      </c>
      <c r="M2663" t="s">
        <v>701</v>
      </c>
      <c r="N2663" s="1">
        <v>45747</v>
      </c>
    </row>
    <row r="2664" spans="1:14" x14ac:dyDescent="0.2">
      <c r="A2664" s="1">
        <v>45747</v>
      </c>
      <c r="B2664">
        <v>2025</v>
      </c>
      <c r="C2664" t="s">
        <v>517</v>
      </c>
      <c r="D2664" t="s">
        <v>566</v>
      </c>
      <c r="E2664" t="s">
        <v>623</v>
      </c>
      <c r="F2664" t="s">
        <v>658</v>
      </c>
      <c r="G2664" t="s">
        <v>379</v>
      </c>
      <c r="H2664">
        <v>156000</v>
      </c>
      <c r="I2664">
        <v>-156000</v>
      </c>
      <c r="J2664">
        <v>3438500</v>
      </c>
      <c r="M2664" t="s">
        <v>701</v>
      </c>
      <c r="N2664" s="1">
        <v>45747</v>
      </c>
    </row>
    <row r="2665" spans="1:14" x14ac:dyDescent="0.2">
      <c r="A2665" s="1">
        <v>45747</v>
      </c>
      <c r="B2665">
        <v>2025</v>
      </c>
      <c r="C2665" t="s">
        <v>517</v>
      </c>
      <c r="D2665" t="s">
        <v>573</v>
      </c>
      <c r="E2665" t="s">
        <v>628</v>
      </c>
      <c r="F2665" t="s">
        <v>658</v>
      </c>
      <c r="G2665" t="s">
        <v>379</v>
      </c>
      <c r="H2665">
        <v>100000</v>
      </c>
      <c r="I2665">
        <v>-100000</v>
      </c>
      <c r="J2665">
        <v>3538500</v>
      </c>
      <c r="M2665" t="s">
        <v>701</v>
      </c>
      <c r="N2665" s="1">
        <v>45747</v>
      </c>
    </row>
    <row r="2666" spans="1:14" x14ac:dyDescent="0.2">
      <c r="A2666" s="1">
        <v>45747</v>
      </c>
      <c r="B2666">
        <v>2025</v>
      </c>
      <c r="C2666" t="s">
        <v>517</v>
      </c>
      <c r="D2666" t="s">
        <v>567</v>
      </c>
      <c r="E2666" t="s">
        <v>620</v>
      </c>
      <c r="F2666" t="s">
        <v>658</v>
      </c>
      <c r="G2666" t="s">
        <v>379</v>
      </c>
      <c r="H2666">
        <v>100000</v>
      </c>
      <c r="I2666">
        <v>-100000</v>
      </c>
      <c r="J2666">
        <v>3638500</v>
      </c>
      <c r="M2666" t="s">
        <v>701</v>
      </c>
      <c r="N2666" s="1">
        <v>45747</v>
      </c>
    </row>
    <row r="2667" spans="1:14" x14ac:dyDescent="0.2">
      <c r="A2667" s="1">
        <v>45747</v>
      </c>
      <c r="B2667">
        <v>2025</v>
      </c>
      <c r="C2667" t="s">
        <v>518</v>
      </c>
      <c r="D2667" t="s">
        <v>609</v>
      </c>
      <c r="E2667" t="s">
        <v>656</v>
      </c>
      <c r="F2667" t="s">
        <v>658</v>
      </c>
      <c r="G2667" t="s">
        <v>379</v>
      </c>
      <c r="H2667">
        <v>100000</v>
      </c>
      <c r="I2667">
        <v>-100000</v>
      </c>
      <c r="J2667">
        <v>3738500</v>
      </c>
      <c r="M2667" t="s">
        <v>701</v>
      </c>
      <c r="N2667" s="1">
        <v>45747</v>
      </c>
    </row>
    <row r="2668" spans="1:14" x14ac:dyDescent="0.2">
      <c r="A2668" s="1">
        <v>45747</v>
      </c>
      <c r="B2668">
        <v>2025</v>
      </c>
      <c r="C2668" t="s">
        <v>518</v>
      </c>
      <c r="D2668" t="s">
        <v>562</v>
      </c>
      <c r="E2668" t="s">
        <v>614</v>
      </c>
      <c r="F2668" t="s">
        <v>658</v>
      </c>
      <c r="G2668" t="s">
        <v>379</v>
      </c>
      <c r="H2668">
        <v>156000</v>
      </c>
      <c r="I2668">
        <v>-156000</v>
      </c>
      <c r="J2668">
        <v>3894500</v>
      </c>
      <c r="M2668" t="s">
        <v>701</v>
      </c>
      <c r="N2668" s="1">
        <v>45747</v>
      </c>
    </row>
    <row r="2669" spans="1:14" x14ac:dyDescent="0.2">
      <c r="A2669" s="1">
        <v>45747</v>
      </c>
      <c r="B2669">
        <v>2025</v>
      </c>
      <c r="C2669" t="s">
        <v>518</v>
      </c>
      <c r="D2669" t="s">
        <v>579</v>
      </c>
      <c r="E2669" t="s">
        <v>632</v>
      </c>
      <c r="F2669" t="s">
        <v>658</v>
      </c>
      <c r="G2669" t="s">
        <v>379</v>
      </c>
      <c r="H2669">
        <v>50000</v>
      </c>
      <c r="I2669">
        <v>-50000</v>
      </c>
      <c r="J2669">
        <v>3944500</v>
      </c>
      <c r="M2669" t="s">
        <v>701</v>
      </c>
      <c r="N2669" s="1">
        <v>45747</v>
      </c>
    </row>
    <row r="2670" spans="1:14" x14ac:dyDescent="0.2">
      <c r="A2670" s="1">
        <v>45747</v>
      </c>
      <c r="B2670">
        <v>2025</v>
      </c>
      <c r="C2670" t="s">
        <v>519</v>
      </c>
      <c r="E2670" t="s">
        <v>611</v>
      </c>
      <c r="F2670" t="s">
        <v>658</v>
      </c>
      <c r="G2670" t="s">
        <v>691</v>
      </c>
      <c r="H2670">
        <v>-762000</v>
      </c>
      <c r="I2670">
        <v>762000</v>
      </c>
      <c r="J2670">
        <v>3182500</v>
      </c>
      <c r="M2670" t="s">
        <v>701</v>
      </c>
      <c r="N2670" s="1">
        <v>45747</v>
      </c>
    </row>
    <row r="2671" spans="1:14" x14ac:dyDescent="0.2">
      <c r="A2671" s="1">
        <v>45747</v>
      </c>
      <c r="B2671">
        <v>2025</v>
      </c>
      <c r="C2671" t="s">
        <v>520</v>
      </c>
      <c r="E2671" t="s">
        <v>611</v>
      </c>
      <c r="F2671" t="s">
        <v>658</v>
      </c>
      <c r="G2671" t="s">
        <v>691</v>
      </c>
      <c r="H2671">
        <v>-306000</v>
      </c>
      <c r="I2671">
        <v>306000</v>
      </c>
      <c r="J2671">
        <v>2876500</v>
      </c>
      <c r="M2671" t="s">
        <v>701</v>
      </c>
      <c r="N2671" s="1">
        <v>45747</v>
      </c>
    </row>
    <row r="2672" spans="1:14" x14ac:dyDescent="0.2">
      <c r="A2672" s="1">
        <v>45748</v>
      </c>
      <c r="B2672">
        <v>2025</v>
      </c>
      <c r="C2672" t="s">
        <v>393</v>
      </c>
      <c r="D2672" t="s">
        <v>604</v>
      </c>
      <c r="E2672" t="s">
        <v>651</v>
      </c>
      <c r="F2672" t="s">
        <v>658</v>
      </c>
      <c r="G2672" t="s">
        <v>679</v>
      </c>
      <c r="H2672">
        <v>158000</v>
      </c>
      <c r="I2672">
        <v>-158000</v>
      </c>
      <c r="J2672">
        <v>3034500</v>
      </c>
      <c r="M2672" t="s">
        <v>701</v>
      </c>
      <c r="N2672" s="1">
        <v>45748</v>
      </c>
    </row>
    <row r="2673" spans="1:14" x14ac:dyDescent="0.2">
      <c r="A2673" s="1">
        <v>45748</v>
      </c>
      <c r="B2673">
        <v>2025</v>
      </c>
      <c r="C2673" t="s">
        <v>521</v>
      </c>
      <c r="D2673" t="s">
        <v>604</v>
      </c>
      <c r="E2673" t="s">
        <v>651</v>
      </c>
      <c r="F2673" t="s">
        <v>662</v>
      </c>
      <c r="G2673" t="s">
        <v>679</v>
      </c>
      <c r="H2673">
        <v>35000</v>
      </c>
      <c r="I2673">
        <v>-35000</v>
      </c>
      <c r="J2673">
        <v>3034500</v>
      </c>
      <c r="M2673" t="s">
        <v>701</v>
      </c>
      <c r="N2673" s="1">
        <v>45748</v>
      </c>
    </row>
    <row r="2674" spans="1:14" x14ac:dyDescent="0.2">
      <c r="A2674" s="1">
        <v>45748</v>
      </c>
      <c r="B2674">
        <v>2025</v>
      </c>
      <c r="C2674" t="s">
        <v>392</v>
      </c>
      <c r="D2674" t="s">
        <v>593</v>
      </c>
      <c r="E2674" t="s">
        <v>641</v>
      </c>
      <c r="F2674" t="s">
        <v>658</v>
      </c>
      <c r="G2674" t="s">
        <v>679</v>
      </c>
      <c r="H2674">
        <v>225000</v>
      </c>
      <c r="I2674">
        <v>-225000</v>
      </c>
      <c r="J2674">
        <v>3259500</v>
      </c>
      <c r="M2674" t="s">
        <v>701</v>
      </c>
      <c r="N2674" s="1">
        <v>45748</v>
      </c>
    </row>
    <row r="2675" spans="1:14" x14ac:dyDescent="0.2">
      <c r="A2675" s="1">
        <v>45748</v>
      </c>
      <c r="B2675">
        <v>2025</v>
      </c>
      <c r="C2675" t="s">
        <v>392</v>
      </c>
      <c r="D2675" t="s">
        <v>586</v>
      </c>
      <c r="E2675" t="s">
        <v>628</v>
      </c>
      <c r="F2675" t="s">
        <v>658</v>
      </c>
      <c r="G2675" t="s">
        <v>679</v>
      </c>
      <c r="H2675">
        <v>225000</v>
      </c>
      <c r="I2675">
        <v>-225000</v>
      </c>
      <c r="J2675">
        <v>3484500</v>
      </c>
      <c r="M2675" t="s">
        <v>701</v>
      </c>
      <c r="N2675" s="1">
        <v>45748</v>
      </c>
    </row>
    <row r="2676" spans="1:14" x14ac:dyDescent="0.2">
      <c r="A2676" s="1">
        <v>45748</v>
      </c>
      <c r="B2676">
        <v>2025</v>
      </c>
      <c r="C2676" t="s">
        <v>392</v>
      </c>
      <c r="D2676" t="s">
        <v>573</v>
      </c>
      <c r="E2676" t="s">
        <v>628</v>
      </c>
      <c r="F2676" t="s">
        <v>658</v>
      </c>
      <c r="G2676" t="s">
        <v>679</v>
      </c>
      <c r="H2676">
        <v>191000</v>
      </c>
      <c r="I2676">
        <v>-191000</v>
      </c>
      <c r="J2676">
        <v>3675500</v>
      </c>
      <c r="M2676" t="s">
        <v>701</v>
      </c>
      <c r="N2676" s="1">
        <v>45748</v>
      </c>
    </row>
    <row r="2677" spans="1:14" x14ac:dyDescent="0.2">
      <c r="A2677" s="1">
        <v>45748</v>
      </c>
      <c r="B2677">
        <v>2025</v>
      </c>
      <c r="C2677" t="s">
        <v>391</v>
      </c>
      <c r="D2677" t="s">
        <v>573</v>
      </c>
      <c r="E2677" t="s">
        <v>628</v>
      </c>
      <c r="F2677" t="s">
        <v>662</v>
      </c>
      <c r="G2677" t="s">
        <v>679</v>
      </c>
      <c r="H2677">
        <v>34000</v>
      </c>
      <c r="I2677">
        <v>-34000</v>
      </c>
      <c r="J2677">
        <v>3675500</v>
      </c>
      <c r="M2677" t="s">
        <v>701</v>
      </c>
      <c r="N2677" s="1">
        <v>45748</v>
      </c>
    </row>
    <row r="2678" spans="1:14" x14ac:dyDescent="0.2">
      <c r="A2678" s="1">
        <v>45748</v>
      </c>
      <c r="B2678">
        <v>2025</v>
      </c>
      <c r="C2678" t="s">
        <v>392</v>
      </c>
      <c r="D2678" t="s">
        <v>601</v>
      </c>
      <c r="E2678" t="s">
        <v>648</v>
      </c>
      <c r="F2678" t="s">
        <v>658</v>
      </c>
      <c r="G2678" t="s">
        <v>679</v>
      </c>
      <c r="H2678">
        <v>225000</v>
      </c>
      <c r="I2678">
        <v>-225000</v>
      </c>
      <c r="J2678">
        <v>3900500</v>
      </c>
      <c r="M2678" t="s">
        <v>701</v>
      </c>
      <c r="N2678" s="1">
        <v>45748</v>
      </c>
    </row>
    <row r="2679" spans="1:14" x14ac:dyDescent="0.2">
      <c r="A2679" s="1">
        <v>45748</v>
      </c>
      <c r="B2679">
        <v>2025</v>
      </c>
      <c r="C2679" t="s">
        <v>393</v>
      </c>
      <c r="D2679" t="s">
        <v>607</v>
      </c>
      <c r="E2679" t="s">
        <v>654</v>
      </c>
      <c r="F2679" t="s">
        <v>658</v>
      </c>
      <c r="G2679" t="s">
        <v>679</v>
      </c>
      <c r="H2679">
        <v>193000</v>
      </c>
      <c r="I2679">
        <v>-193000</v>
      </c>
      <c r="J2679">
        <v>4093500</v>
      </c>
      <c r="M2679" t="s">
        <v>701</v>
      </c>
      <c r="N2679" s="1">
        <v>45748</v>
      </c>
    </row>
    <row r="2680" spans="1:14" x14ac:dyDescent="0.2">
      <c r="A2680" s="1">
        <v>45748</v>
      </c>
      <c r="B2680">
        <v>2025</v>
      </c>
      <c r="C2680" t="s">
        <v>393</v>
      </c>
      <c r="D2680" t="s">
        <v>605</v>
      </c>
      <c r="E2680" t="s">
        <v>652</v>
      </c>
      <c r="F2680" t="s">
        <v>658</v>
      </c>
      <c r="G2680" t="s">
        <v>679</v>
      </c>
      <c r="H2680">
        <v>193000</v>
      </c>
      <c r="I2680">
        <v>-193000</v>
      </c>
      <c r="J2680">
        <v>4286500</v>
      </c>
      <c r="M2680" t="s">
        <v>701</v>
      </c>
      <c r="N2680" s="1">
        <v>45748</v>
      </c>
    </row>
    <row r="2681" spans="1:14" x14ac:dyDescent="0.2">
      <c r="A2681" s="1">
        <v>45748</v>
      </c>
      <c r="B2681">
        <v>2025</v>
      </c>
      <c r="C2681" t="s">
        <v>392</v>
      </c>
      <c r="D2681" t="s">
        <v>600</v>
      </c>
      <c r="E2681" t="s">
        <v>647</v>
      </c>
      <c r="F2681" t="s">
        <v>658</v>
      </c>
      <c r="G2681" t="s">
        <v>679</v>
      </c>
      <c r="H2681">
        <v>225000</v>
      </c>
      <c r="I2681">
        <v>-225000</v>
      </c>
      <c r="J2681">
        <v>4511500</v>
      </c>
      <c r="M2681" t="s">
        <v>701</v>
      </c>
      <c r="N2681" s="1">
        <v>45748</v>
      </c>
    </row>
    <row r="2682" spans="1:14" x14ac:dyDescent="0.2">
      <c r="A2682" s="1">
        <v>45748</v>
      </c>
      <c r="B2682">
        <v>2025</v>
      </c>
      <c r="C2682" t="s">
        <v>392</v>
      </c>
      <c r="D2682" t="s">
        <v>559</v>
      </c>
      <c r="E2682" t="s">
        <v>615</v>
      </c>
      <c r="F2682" t="s">
        <v>658</v>
      </c>
      <c r="G2682" t="s">
        <v>679</v>
      </c>
      <c r="H2682">
        <v>225000</v>
      </c>
      <c r="I2682">
        <v>-225000</v>
      </c>
      <c r="J2682">
        <v>4736500</v>
      </c>
      <c r="M2682" t="s">
        <v>701</v>
      </c>
      <c r="N2682" s="1">
        <v>45748</v>
      </c>
    </row>
    <row r="2683" spans="1:14" x14ac:dyDescent="0.2">
      <c r="A2683" s="1">
        <v>45748</v>
      </c>
      <c r="B2683">
        <v>2025</v>
      </c>
      <c r="C2683" t="s">
        <v>392</v>
      </c>
      <c r="D2683" t="s">
        <v>551</v>
      </c>
      <c r="E2683" t="s">
        <v>615</v>
      </c>
      <c r="F2683" t="s">
        <v>658</v>
      </c>
      <c r="G2683" t="s">
        <v>679</v>
      </c>
      <c r="H2683">
        <v>191000</v>
      </c>
      <c r="I2683">
        <v>-191000</v>
      </c>
      <c r="J2683">
        <v>4927500</v>
      </c>
      <c r="M2683" t="s">
        <v>701</v>
      </c>
      <c r="N2683" s="1">
        <v>45748</v>
      </c>
    </row>
    <row r="2684" spans="1:14" x14ac:dyDescent="0.2">
      <c r="A2684" s="1">
        <v>45748</v>
      </c>
      <c r="B2684">
        <v>2025</v>
      </c>
      <c r="C2684" t="s">
        <v>391</v>
      </c>
      <c r="D2684" t="s">
        <v>551</v>
      </c>
      <c r="E2684" t="s">
        <v>615</v>
      </c>
      <c r="F2684" t="s">
        <v>662</v>
      </c>
      <c r="G2684" t="s">
        <v>679</v>
      </c>
      <c r="H2684">
        <v>34000</v>
      </c>
      <c r="I2684">
        <v>-34000</v>
      </c>
      <c r="J2684">
        <v>4927500</v>
      </c>
      <c r="M2684" t="s">
        <v>701</v>
      </c>
      <c r="N2684" s="1">
        <v>45748</v>
      </c>
    </row>
    <row r="2685" spans="1:14" x14ac:dyDescent="0.2">
      <c r="A2685" s="1">
        <v>45748</v>
      </c>
      <c r="B2685">
        <v>2025</v>
      </c>
      <c r="C2685" t="s">
        <v>392</v>
      </c>
      <c r="D2685" t="s">
        <v>579</v>
      </c>
      <c r="E2685" t="s">
        <v>632</v>
      </c>
      <c r="F2685" t="s">
        <v>661</v>
      </c>
      <c r="G2685" t="s">
        <v>679</v>
      </c>
      <c r="H2685">
        <v>225000</v>
      </c>
      <c r="I2685">
        <v>-225000</v>
      </c>
      <c r="J2685">
        <v>4927500</v>
      </c>
      <c r="M2685" t="s">
        <v>701</v>
      </c>
      <c r="N2685" s="1">
        <v>45748</v>
      </c>
    </row>
    <row r="2686" spans="1:14" x14ac:dyDescent="0.2">
      <c r="A2686" s="1">
        <v>45748</v>
      </c>
      <c r="B2686">
        <v>2025</v>
      </c>
      <c r="C2686" t="s">
        <v>522</v>
      </c>
      <c r="D2686" t="s">
        <v>552</v>
      </c>
      <c r="E2686" t="s">
        <v>616</v>
      </c>
      <c r="F2686" t="s">
        <v>662</v>
      </c>
      <c r="G2686" t="s">
        <v>679</v>
      </c>
      <c r="H2686">
        <v>225000</v>
      </c>
      <c r="I2686">
        <v>-225000</v>
      </c>
      <c r="J2686">
        <v>4927500</v>
      </c>
      <c r="M2686" t="s">
        <v>701</v>
      </c>
      <c r="N2686" s="1">
        <v>45748</v>
      </c>
    </row>
    <row r="2687" spans="1:14" x14ac:dyDescent="0.2">
      <c r="A2687" s="1">
        <v>45748</v>
      </c>
      <c r="B2687">
        <v>2025</v>
      </c>
      <c r="C2687" t="s">
        <v>522</v>
      </c>
      <c r="D2687" t="s">
        <v>562</v>
      </c>
      <c r="E2687" t="s">
        <v>614</v>
      </c>
      <c r="F2687" t="s">
        <v>662</v>
      </c>
      <c r="G2687" t="s">
        <v>679</v>
      </c>
      <c r="H2687">
        <v>225000</v>
      </c>
      <c r="I2687">
        <v>-225000</v>
      </c>
      <c r="J2687">
        <v>4927500</v>
      </c>
      <c r="M2687" t="s">
        <v>701</v>
      </c>
      <c r="N2687" s="1">
        <v>45748</v>
      </c>
    </row>
    <row r="2688" spans="1:14" x14ac:dyDescent="0.2">
      <c r="A2688" s="1">
        <v>45748</v>
      </c>
      <c r="B2688">
        <v>2025</v>
      </c>
      <c r="C2688" t="s">
        <v>392</v>
      </c>
      <c r="D2688" t="s">
        <v>577</v>
      </c>
      <c r="E2688" t="s">
        <v>631</v>
      </c>
      <c r="F2688" t="s">
        <v>658</v>
      </c>
      <c r="G2688" t="s">
        <v>679</v>
      </c>
      <c r="H2688">
        <v>225000</v>
      </c>
      <c r="I2688">
        <v>-225000</v>
      </c>
      <c r="J2688">
        <v>5152500</v>
      </c>
      <c r="M2688" t="s">
        <v>701</v>
      </c>
      <c r="N2688" s="1">
        <v>45748</v>
      </c>
    </row>
    <row r="2689" spans="1:14" x14ac:dyDescent="0.2">
      <c r="A2689" s="1">
        <v>45748</v>
      </c>
      <c r="B2689">
        <v>2025</v>
      </c>
      <c r="C2689" t="s">
        <v>392</v>
      </c>
      <c r="D2689" t="s">
        <v>564</v>
      </c>
      <c r="E2689" t="s">
        <v>596</v>
      </c>
      <c r="F2689" t="s">
        <v>658</v>
      </c>
      <c r="G2689" t="s">
        <v>679</v>
      </c>
      <c r="H2689">
        <v>225000</v>
      </c>
      <c r="I2689">
        <v>-225000</v>
      </c>
      <c r="J2689">
        <v>5377500</v>
      </c>
      <c r="M2689" t="s">
        <v>701</v>
      </c>
      <c r="N2689" s="1">
        <v>45748</v>
      </c>
    </row>
    <row r="2690" spans="1:14" x14ac:dyDescent="0.2">
      <c r="A2690" s="1">
        <v>45748</v>
      </c>
      <c r="B2690">
        <v>2025</v>
      </c>
      <c r="C2690" t="s">
        <v>393</v>
      </c>
      <c r="D2690" t="s">
        <v>606</v>
      </c>
      <c r="E2690" t="s">
        <v>653</v>
      </c>
      <c r="F2690" t="s">
        <v>658</v>
      </c>
      <c r="G2690" t="s">
        <v>679</v>
      </c>
      <c r="H2690">
        <v>193000</v>
      </c>
      <c r="I2690">
        <v>-193000</v>
      </c>
      <c r="J2690">
        <v>5570500</v>
      </c>
      <c r="M2690" t="s">
        <v>701</v>
      </c>
      <c r="N2690" s="1">
        <v>45748</v>
      </c>
    </row>
    <row r="2691" spans="1:14" x14ac:dyDescent="0.2">
      <c r="A2691" s="1">
        <v>45748</v>
      </c>
      <c r="B2691">
        <v>2025</v>
      </c>
      <c r="C2691" t="s">
        <v>392</v>
      </c>
      <c r="D2691" t="s">
        <v>609</v>
      </c>
      <c r="E2691" t="s">
        <v>656</v>
      </c>
      <c r="F2691" t="s">
        <v>658</v>
      </c>
      <c r="G2691" t="s">
        <v>679</v>
      </c>
      <c r="H2691">
        <v>225000</v>
      </c>
      <c r="I2691">
        <v>-225000</v>
      </c>
      <c r="J2691">
        <v>5795500</v>
      </c>
      <c r="M2691" t="s">
        <v>701</v>
      </c>
      <c r="N2691" s="1">
        <v>45748</v>
      </c>
    </row>
    <row r="2692" spans="1:14" x14ac:dyDescent="0.2">
      <c r="A2692" s="1">
        <v>45748</v>
      </c>
      <c r="B2692">
        <v>2025</v>
      </c>
      <c r="C2692" t="s">
        <v>392</v>
      </c>
      <c r="D2692" t="s">
        <v>603</v>
      </c>
      <c r="E2692" t="s">
        <v>650</v>
      </c>
      <c r="F2692" t="s">
        <v>658</v>
      </c>
      <c r="G2692" t="s">
        <v>679</v>
      </c>
      <c r="H2692">
        <v>225000</v>
      </c>
      <c r="I2692">
        <v>-225000</v>
      </c>
      <c r="J2692">
        <v>6020500</v>
      </c>
      <c r="M2692" t="s">
        <v>701</v>
      </c>
      <c r="N2692" s="1">
        <v>45748</v>
      </c>
    </row>
    <row r="2693" spans="1:14" x14ac:dyDescent="0.2">
      <c r="A2693" s="1">
        <v>45748</v>
      </c>
      <c r="B2693">
        <v>2025</v>
      </c>
      <c r="C2693" t="s">
        <v>392</v>
      </c>
      <c r="D2693" t="s">
        <v>566</v>
      </c>
      <c r="E2693" t="s">
        <v>623</v>
      </c>
      <c r="F2693" t="s">
        <v>658</v>
      </c>
      <c r="G2693" t="s">
        <v>679</v>
      </c>
      <c r="H2693">
        <v>225000</v>
      </c>
      <c r="I2693">
        <v>-225000</v>
      </c>
      <c r="J2693">
        <v>6245500</v>
      </c>
      <c r="M2693" t="s">
        <v>701</v>
      </c>
      <c r="N2693" s="1">
        <v>45748</v>
      </c>
    </row>
    <row r="2694" spans="1:14" x14ac:dyDescent="0.2">
      <c r="A2694" s="1">
        <v>45748</v>
      </c>
      <c r="B2694">
        <v>2025</v>
      </c>
      <c r="C2694" t="s">
        <v>392</v>
      </c>
      <c r="D2694" t="s">
        <v>567</v>
      </c>
      <c r="E2694" t="s">
        <v>620</v>
      </c>
      <c r="F2694" t="s">
        <v>658</v>
      </c>
      <c r="G2694" t="s">
        <v>679</v>
      </c>
      <c r="H2694">
        <v>225000</v>
      </c>
      <c r="I2694">
        <v>-225000</v>
      </c>
      <c r="J2694">
        <v>6470500</v>
      </c>
      <c r="M2694" t="s">
        <v>701</v>
      </c>
      <c r="N2694" s="1">
        <v>45748</v>
      </c>
    </row>
    <row r="2695" spans="1:14" x14ac:dyDescent="0.2">
      <c r="A2695" s="1">
        <v>45748</v>
      </c>
      <c r="B2695">
        <v>2025</v>
      </c>
      <c r="C2695" t="s">
        <v>392</v>
      </c>
      <c r="D2695" t="s">
        <v>610</v>
      </c>
      <c r="E2695" t="s">
        <v>657</v>
      </c>
      <c r="F2695" t="s">
        <v>658</v>
      </c>
      <c r="G2695" t="s">
        <v>679</v>
      </c>
      <c r="H2695">
        <v>225000</v>
      </c>
      <c r="I2695">
        <v>-225000</v>
      </c>
      <c r="J2695">
        <v>6695500</v>
      </c>
      <c r="M2695" t="s">
        <v>701</v>
      </c>
      <c r="N2695" s="1">
        <v>45748</v>
      </c>
    </row>
    <row r="2696" spans="1:14" x14ac:dyDescent="0.2">
      <c r="A2696" s="1">
        <v>45748</v>
      </c>
      <c r="B2696">
        <v>2025</v>
      </c>
      <c r="C2696" t="s">
        <v>392</v>
      </c>
      <c r="D2696" t="s">
        <v>568</v>
      </c>
      <c r="E2696" t="s">
        <v>624</v>
      </c>
      <c r="F2696" t="s">
        <v>658</v>
      </c>
      <c r="G2696" t="s">
        <v>679</v>
      </c>
      <c r="H2696">
        <v>225000</v>
      </c>
      <c r="I2696">
        <v>-225000</v>
      </c>
      <c r="J2696">
        <v>6920500</v>
      </c>
      <c r="M2696" t="s">
        <v>701</v>
      </c>
      <c r="N2696" s="1">
        <v>45748</v>
      </c>
    </row>
    <row r="2697" spans="1:14" x14ac:dyDescent="0.2">
      <c r="A2697" s="1">
        <v>45748</v>
      </c>
      <c r="B2697">
        <v>2025</v>
      </c>
      <c r="C2697" t="s">
        <v>392</v>
      </c>
      <c r="D2697" t="s">
        <v>595</v>
      </c>
      <c r="E2697" t="s">
        <v>643</v>
      </c>
      <c r="F2697" t="s">
        <v>658</v>
      </c>
      <c r="G2697" t="s">
        <v>679</v>
      </c>
      <c r="H2697">
        <v>225000</v>
      </c>
      <c r="I2697">
        <v>-225000</v>
      </c>
      <c r="J2697">
        <v>7145500</v>
      </c>
      <c r="M2697" t="s">
        <v>701</v>
      </c>
      <c r="N2697" s="1">
        <v>45748</v>
      </c>
    </row>
    <row r="2698" spans="1:14" x14ac:dyDescent="0.2">
      <c r="A2698" s="1">
        <v>45748</v>
      </c>
      <c r="B2698">
        <v>2025</v>
      </c>
      <c r="C2698" t="s">
        <v>273</v>
      </c>
      <c r="D2698" t="s">
        <v>596</v>
      </c>
      <c r="E2698" t="s">
        <v>596</v>
      </c>
      <c r="F2698" t="s">
        <v>658</v>
      </c>
      <c r="G2698" t="s">
        <v>683</v>
      </c>
      <c r="H2698">
        <v>-225000</v>
      </c>
      <c r="I2698">
        <v>225000</v>
      </c>
      <c r="J2698">
        <v>6920500</v>
      </c>
      <c r="M2698" t="s">
        <v>701</v>
      </c>
      <c r="N2698" s="1">
        <v>45748</v>
      </c>
    </row>
    <row r="2699" spans="1:14" x14ac:dyDescent="0.2">
      <c r="A2699" s="1">
        <v>45748</v>
      </c>
      <c r="B2699">
        <v>2025</v>
      </c>
      <c r="C2699" t="s">
        <v>273</v>
      </c>
      <c r="D2699" t="s">
        <v>589</v>
      </c>
      <c r="E2699" t="s">
        <v>589</v>
      </c>
      <c r="F2699" t="s">
        <v>658</v>
      </c>
      <c r="G2699" t="s">
        <v>683</v>
      </c>
      <c r="H2699">
        <v>-1050000</v>
      </c>
      <c r="I2699">
        <v>1050000</v>
      </c>
      <c r="J2699">
        <v>5870500</v>
      </c>
      <c r="M2699" t="s">
        <v>701</v>
      </c>
      <c r="N2699" s="1">
        <v>45748</v>
      </c>
    </row>
    <row r="2700" spans="1:14" x14ac:dyDescent="0.2">
      <c r="A2700" s="1">
        <v>45748</v>
      </c>
      <c r="B2700">
        <v>2025</v>
      </c>
      <c r="C2700" t="s">
        <v>273</v>
      </c>
      <c r="E2700" t="s">
        <v>611</v>
      </c>
      <c r="F2700" t="s">
        <v>658</v>
      </c>
      <c r="G2700" t="s">
        <v>683</v>
      </c>
      <c r="H2700">
        <v>-600000</v>
      </c>
      <c r="I2700">
        <v>600000</v>
      </c>
      <c r="J2700">
        <v>5270500</v>
      </c>
      <c r="M2700" t="s">
        <v>701</v>
      </c>
      <c r="N2700" s="1">
        <v>45748</v>
      </c>
    </row>
    <row r="2701" spans="1:14" x14ac:dyDescent="0.2">
      <c r="A2701" s="1">
        <v>45748</v>
      </c>
      <c r="B2701">
        <v>2025</v>
      </c>
      <c r="C2701" t="s">
        <v>523</v>
      </c>
      <c r="D2701" t="s">
        <v>601</v>
      </c>
      <c r="E2701" t="s">
        <v>648</v>
      </c>
      <c r="F2701" t="s">
        <v>658</v>
      </c>
      <c r="G2701" t="s">
        <v>379</v>
      </c>
      <c r="H2701">
        <v>156000</v>
      </c>
      <c r="I2701">
        <v>-156000</v>
      </c>
      <c r="J2701">
        <v>4426500</v>
      </c>
      <c r="M2701" t="s">
        <v>701</v>
      </c>
      <c r="N2701" s="1">
        <v>45748</v>
      </c>
    </row>
    <row r="2702" spans="1:14" x14ac:dyDescent="0.2">
      <c r="A2702" s="1">
        <v>45748</v>
      </c>
      <c r="B2702">
        <v>2025</v>
      </c>
      <c r="C2702" t="s">
        <v>523</v>
      </c>
      <c r="D2702" t="s">
        <v>603</v>
      </c>
      <c r="E2702" t="s">
        <v>650</v>
      </c>
      <c r="F2702" t="s">
        <v>658</v>
      </c>
      <c r="G2702" t="s">
        <v>379</v>
      </c>
      <c r="H2702">
        <v>156000</v>
      </c>
      <c r="I2702">
        <v>-156000</v>
      </c>
      <c r="J2702">
        <v>4582500</v>
      </c>
      <c r="M2702" t="s">
        <v>701</v>
      </c>
      <c r="N2702" s="1">
        <v>45748</v>
      </c>
    </row>
    <row r="2703" spans="1:14" x14ac:dyDescent="0.2">
      <c r="A2703" s="1">
        <v>45748</v>
      </c>
      <c r="B2703">
        <v>2025</v>
      </c>
      <c r="C2703" t="s">
        <v>523</v>
      </c>
      <c r="D2703" t="s">
        <v>586</v>
      </c>
      <c r="E2703" t="s">
        <v>628</v>
      </c>
      <c r="F2703" t="s">
        <v>658</v>
      </c>
      <c r="G2703" t="s">
        <v>379</v>
      </c>
      <c r="H2703">
        <v>156000</v>
      </c>
      <c r="I2703">
        <v>-156000</v>
      </c>
      <c r="J2703">
        <v>4738500</v>
      </c>
      <c r="M2703" t="s">
        <v>701</v>
      </c>
      <c r="N2703" s="1">
        <v>45748</v>
      </c>
    </row>
    <row r="2704" spans="1:14" x14ac:dyDescent="0.2">
      <c r="A2704" s="1">
        <v>45748</v>
      </c>
      <c r="B2704">
        <v>2025</v>
      </c>
      <c r="C2704" t="s">
        <v>523</v>
      </c>
      <c r="D2704" t="s">
        <v>593</v>
      </c>
      <c r="E2704" t="s">
        <v>641</v>
      </c>
      <c r="F2704" t="s">
        <v>658</v>
      </c>
      <c r="G2704" t="s">
        <v>379</v>
      </c>
      <c r="H2704">
        <v>156000</v>
      </c>
      <c r="I2704">
        <v>-156000</v>
      </c>
      <c r="J2704">
        <v>4894500</v>
      </c>
      <c r="M2704" t="s">
        <v>701</v>
      </c>
      <c r="N2704" s="1">
        <v>45748</v>
      </c>
    </row>
    <row r="2705" spans="1:14" x14ac:dyDescent="0.2">
      <c r="A2705" s="1">
        <v>45748</v>
      </c>
      <c r="B2705">
        <v>2025</v>
      </c>
      <c r="C2705" t="s">
        <v>523</v>
      </c>
      <c r="D2705" t="s">
        <v>595</v>
      </c>
      <c r="E2705" t="s">
        <v>643</v>
      </c>
      <c r="F2705" t="s">
        <v>658</v>
      </c>
      <c r="G2705" t="s">
        <v>379</v>
      </c>
      <c r="H2705">
        <v>156000</v>
      </c>
      <c r="I2705">
        <v>-156000</v>
      </c>
      <c r="J2705">
        <v>5050500</v>
      </c>
      <c r="M2705" t="s">
        <v>701</v>
      </c>
      <c r="N2705" s="1">
        <v>45748</v>
      </c>
    </row>
    <row r="2706" spans="1:14" x14ac:dyDescent="0.2">
      <c r="A2706" s="1">
        <v>45748</v>
      </c>
      <c r="B2706">
        <v>2025</v>
      </c>
      <c r="C2706" t="s">
        <v>523</v>
      </c>
      <c r="D2706" t="s">
        <v>568</v>
      </c>
      <c r="E2706" t="s">
        <v>624</v>
      </c>
      <c r="F2706" t="s">
        <v>658</v>
      </c>
      <c r="G2706" t="s">
        <v>379</v>
      </c>
      <c r="H2706">
        <v>156000</v>
      </c>
      <c r="I2706">
        <v>-156000</v>
      </c>
      <c r="J2706">
        <v>5206500</v>
      </c>
      <c r="M2706" t="s">
        <v>701</v>
      </c>
      <c r="N2706" s="1">
        <v>45748</v>
      </c>
    </row>
    <row r="2707" spans="1:14" x14ac:dyDescent="0.2">
      <c r="A2707" s="1">
        <v>45748</v>
      </c>
      <c r="B2707">
        <v>2025</v>
      </c>
      <c r="C2707" t="s">
        <v>523</v>
      </c>
      <c r="D2707" t="s">
        <v>600</v>
      </c>
      <c r="E2707" t="s">
        <v>647</v>
      </c>
      <c r="F2707" t="s">
        <v>658</v>
      </c>
      <c r="G2707" t="s">
        <v>379</v>
      </c>
      <c r="H2707">
        <v>156000</v>
      </c>
      <c r="I2707">
        <v>-156000</v>
      </c>
      <c r="J2707">
        <v>5362500</v>
      </c>
      <c r="M2707" t="s">
        <v>701</v>
      </c>
      <c r="N2707" s="1">
        <v>45748</v>
      </c>
    </row>
    <row r="2708" spans="1:14" x14ac:dyDescent="0.2">
      <c r="A2708" s="1">
        <v>45748</v>
      </c>
      <c r="B2708">
        <v>2025</v>
      </c>
      <c r="C2708" t="s">
        <v>523</v>
      </c>
      <c r="D2708" t="s">
        <v>559</v>
      </c>
      <c r="E2708" t="s">
        <v>615</v>
      </c>
      <c r="F2708" t="s">
        <v>658</v>
      </c>
      <c r="G2708" t="s">
        <v>379</v>
      </c>
      <c r="H2708">
        <v>156000</v>
      </c>
      <c r="I2708">
        <v>-156000</v>
      </c>
      <c r="J2708">
        <v>5518500</v>
      </c>
      <c r="M2708" t="s">
        <v>701</v>
      </c>
      <c r="N2708" s="1">
        <v>45748</v>
      </c>
    </row>
    <row r="2709" spans="1:14" x14ac:dyDescent="0.2">
      <c r="A2709" s="1">
        <v>45748</v>
      </c>
      <c r="B2709">
        <v>2025</v>
      </c>
      <c r="C2709" t="s">
        <v>523</v>
      </c>
      <c r="D2709" t="s">
        <v>564</v>
      </c>
      <c r="E2709" t="s">
        <v>596</v>
      </c>
      <c r="F2709" t="s">
        <v>658</v>
      </c>
      <c r="G2709" t="s">
        <v>379</v>
      </c>
      <c r="H2709">
        <v>156000</v>
      </c>
      <c r="I2709">
        <v>-156000</v>
      </c>
      <c r="J2709">
        <v>5674500</v>
      </c>
      <c r="M2709" t="s">
        <v>701</v>
      </c>
      <c r="N2709" s="1">
        <v>45748</v>
      </c>
    </row>
    <row r="2710" spans="1:14" x14ac:dyDescent="0.2">
      <c r="A2710" s="1">
        <v>45748</v>
      </c>
      <c r="B2710">
        <v>2025</v>
      </c>
      <c r="C2710" t="s">
        <v>523</v>
      </c>
      <c r="D2710" t="s">
        <v>610</v>
      </c>
      <c r="E2710" t="s">
        <v>657</v>
      </c>
      <c r="F2710" t="s">
        <v>658</v>
      </c>
      <c r="G2710" t="s">
        <v>379</v>
      </c>
      <c r="H2710">
        <v>156000</v>
      </c>
      <c r="I2710">
        <v>-156000</v>
      </c>
      <c r="J2710">
        <v>5830500</v>
      </c>
      <c r="M2710" t="s">
        <v>701</v>
      </c>
      <c r="N2710" s="1">
        <v>45748</v>
      </c>
    </row>
    <row r="2711" spans="1:14" x14ac:dyDescent="0.2">
      <c r="A2711" s="1">
        <v>45748</v>
      </c>
      <c r="B2711">
        <v>2025</v>
      </c>
      <c r="C2711" t="s">
        <v>523</v>
      </c>
      <c r="D2711" t="s">
        <v>552</v>
      </c>
      <c r="E2711" t="s">
        <v>616</v>
      </c>
      <c r="F2711" t="s">
        <v>658</v>
      </c>
      <c r="G2711" t="s">
        <v>379</v>
      </c>
      <c r="H2711">
        <v>156000</v>
      </c>
      <c r="I2711">
        <v>-156000</v>
      </c>
      <c r="J2711">
        <v>5986500</v>
      </c>
      <c r="M2711" t="s">
        <v>701</v>
      </c>
      <c r="N2711" s="1">
        <v>45748</v>
      </c>
    </row>
    <row r="2712" spans="1:14" x14ac:dyDescent="0.2">
      <c r="A2712" s="1">
        <v>45748</v>
      </c>
      <c r="B2712">
        <v>2025</v>
      </c>
      <c r="C2712" t="s">
        <v>524</v>
      </c>
      <c r="E2712" t="s">
        <v>611</v>
      </c>
      <c r="F2712" t="s">
        <v>658</v>
      </c>
      <c r="G2712" t="s">
        <v>691</v>
      </c>
      <c r="H2712">
        <v>-1716000</v>
      </c>
      <c r="I2712">
        <v>1716000</v>
      </c>
      <c r="J2712">
        <v>4270500</v>
      </c>
      <c r="M2712" t="s">
        <v>701</v>
      </c>
      <c r="N2712" s="1">
        <v>45748</v>
      </c>
    </row>
    <row r="2713" spans="1:14" x14ac:dyDescent="0.2">
      <c r="A2713" s="1">
        <v>45748</v>
      </c>
      <c r="B2713">
        <v>2025</v>
      </c>
      <c r="C2713" t="s">
        <v>525</v>
      </c>
      <c r="E2713" t="s">
        <v>611</v>
      </c>
      <c r="F2713" t="s">
        <v>658</v>
      </c>
      <c r="G2713" t="s">
        <v>685</v>
      </c>
      <c r="H2713">
        <v>-560000</v>
      </c>
      <c r="I2713">
        <v>560000</v>
      </c>
      <c r="J2713">
        <v>3710500</v>
      </c>
      <c r="M2713" t="s">
        <v>701</v>
      </c>
      <c r="N2713" s="1">
        <v>45748</v>
      </c>
    </row>
    <row r="2714" spans="1:14" x14ac:dyDescent="0.2">
      <c r="A2714" s="1">
        <v>45748</v>
      </c>
      <c r="B2714">
        <v>2025</v>
      </c>
      <c r="C2714" t="s">
        <v>526</v>
      </c>
      <c r="E2714" t="s">
        <v>611</v>
      </c>
      <c r="F2714" t="s">
        <v>658</v>
      </c>
      <c r="G2714" t="s">
        <v>379</v>
      </c>
      <c r="H2714">
        <v>560000</v>
      </c>
      <c r="I2714">
        <v>-560000</v>
      </c>
      <c r="J2714">
        <v>4270500</v>
      </c>
      <c r="M2714" t="s">
        <v>701</v>
      </c>
      <c r="N2714" s="1">
        <v>45748</v>
      </c>
    </row>
    <row r="2715" spans="1:14" x14ac:dyDescent="0.2">
      <c r="A2715" s="1">
        <v>45748</v>
      </c>
      <c r="C2715" t="s">
        <v>273</v>
      </c>
      <c r="E2715" t="s">
        <v>611</v>
      </c>
      <c r="F2715" t="s">
        <v>658</v>
      </c>
      <c r="G2715" t="s">
        <v>683</v>
      </c>
      <c r="H2715">
        <v>-1000000</v>
      </c>
      <c r="I2715">
        <v>1000000</v>
      </c>
      <c r="J2715">
        <v>4270500</v>
      </c>
      <c r="M2715" t="s">
        <v>701</v>
      </c>
      <c r="N2715" t="s">
        <v>702</v>
      </c>
    </row>
    <row r="2716" spans="1:14" x14ac:dyDescent="0.2">
      <c r="A2716" s="1">
        <v>45764</v>
      </c>
      <c r="B2716">
        <v>2025</v>
      </c>
      <c r="C2716" t="s">
        <v>527</v>
      </c>
      <c r="E2716" t="s">
        <v>611</v>
      </c>
      <c r="F2716" t="s">
        <v>658</v>
      </c>
      <c r="G2716" t="s">
        <v>691</v>
      </c>
      <c r="H2716">
        <v>-900000</v>
      </c>
      <c r="I2716">
        <v>900000</v>
      </c>
      <c r="J2716">
        <v>3370500</v>
      </c>
      <c r="M2716" t="s">
        <v>701</v>
      </c>
      <c r="N2716" s="1">
        <v>45764</v>
      </c>
    </row>
    <row r="2717" spans="1:14" x14ac:dyDescent="0.2">
      <c r="A2717" s="1">
        <v>45778</v>
      </c>
      <c r="B2717">
        <v>2025</v>
      </c>
      <c r="C2717" t="s">
        <v>405</v>
      </c>
      <c r="D2717" t="s">
        <v>604</v>
      </c>
      <c r="E2717" t="s">
        <v>651</v>
      </c>
      <c r="F2717" t="s">
        <v>658</v>
      </c>
      <c r="G2717" t="s">
        <v>679</v>
      </c>
      <c r="H2717">
        <v>158000</v>
      </c>
      <c r="I2717">
        <v>-158000</v>
      </c>
      <c r="J2717">
        <v>3528500</v>
      </c>
      <c r="M2717" t="s">
        <v>701</v>
      </c>
      <c r="N2717" s="1">
        <v>45778</v>
      </c>
    </row>
    <row r="2718" spans="1:14" x14ac:dyDescent="0.2">
      <c r="A2718" s="1">
        <v>45778</v>
      </c>
      <c r="B2718">
        <v>2025</v>
      </c>
      <c r="C2718" t="s">
        <v>528</v>
      </c>
      <c r="D2718" t="s">
        <v>604</v>
      </c>
      <c r="E2718" t="s">
        <v>651</v>
      </c>
      <c r="F2718" t="s">
        <v>662</v>
      </c>
      <c r="G2718" t="s">
        <v>679</v>
      </c>
      <c r="H2718">
        <v>35000</v>
      </c>
      <c r="I2718">
        <v>-35000</v>
      </c>
      <c r="J2718">
        <v>3528500</v>
      </c>
      <c r="M2718" t="s">
        <v>701</v>
      </c>
      <c r="N2718" s="1">
        <v>45778</v>
      </c>
    </row>
    <row r="2719" spans="1:14" x14ac:dyDescent="0.2">
      <c r="A2719" s="1">
        <v>45778</v>
      </c>
      <c r="B2719">
        <v>2025</v>
      </c>
      <c r="C2719" t="s">
        <v>404</v>
      </c>
      <c r="D2719" t="s">
        <v>593</v>
      </c>
      <c r="E2719" t="s">
        <v>641</v>
      </c>
      <c r="F2719" t="s">
        <v>658</v>
      </c>
      <c r="G2719" t="s">
        <v>679</v>
      </c>
      <c r="H2719">
        <v>225000</v>
      </c>
      <c r="I2719">
        <v>-225000</v>
      </c>
      <c r="J2719">
        <v>3753500</v>
      </c>
      <c r="M2719" t="s">
        <v>701</v>
      </c>
      <c r="N2719" s="1">
        <v>45778</v>
      </c>
    </row>
    <row r="2720" spans="1:14" x14ac:dyDescent="0.2">
      <c r="A2720" s="1">
        <v>45778</v>
      </c>
      <c r="B2720">
        <v>2025</v>
      </c>
      <c r="C2720" t="s">
        <v>404</v>
      </c>
      <c r="D2720" t="s">
        <v>586</v>
      </c>
      <c r="E2720" t="s">
        <v>628</v>
      </c>
      <c r="F2720" t="s">
        <v>658</v>
      </c>
      <c r="G2720" t="s">
        <v>679</v>
      </c>
      <c r="H2720">
        <v>225000</v>
      </c>
      <c r="I2720">
        <v>-225000</v>
      </c>
      <c r="J2720">
        <v>3978500</v>
      </c>
      <c r="M2720" t="s">
        <v>701</v>
      </c>
      <c r="N2720" s="1">
        <v>45778</v>
      </c>
    </row>
    <row r="2721" spans="1:14" x14ac:dyDescent="0.2">
      <c r="A2721" s="1">
        <v>45778</v>
      </c>
      <c r="B2721">
        <v>2025</v>
      </c>
      <c r="C2721" t="s">
        <v>404</v>
      </c>
      <c r="D2721" t="s">
        <v>573</v>
      </c>
      <c r="E2721" t="s">
        <v>628</v>
      </c>
      <c r="F2721" t="s">
        <v>658</v>
      </c>
      <c r="G2721" t="s">
        <v>679</v>
      </c>
      <c r="H2721">
        <v>191000</v>
      </c>
      <c r="I2721">
        <v>-191000</v>
      </c>
      <c r="J2721">
        <v>4169500</v>
      </c>
      <c r="M2721" t="s">
        <v>701</v>
      </c>
      <c r="N2721" s="1">
        <v>45778</v>
      </c>
    </row>
    <row r="2722" spans="1:14" x14ac:dyDescent="0.2">
      <c r="A2722" s="1">
        <v>45778</v>
      </c>
      <c r="B2722">
        <v>2025</v>
      </c>
      <c r="C2722" t="s">
        <v>403</v>
      </c>
      <c r="D2722" t="s">
        <v>573</v>
      </c>
      <c r="E2722" t="s">
        <v>628</v>
      </c>
      <c r="F2722" t="s">
        <v>662</v>
      </c>
      <c r="G2722" t="s">
        <v>679</v>
      </c>
      <c r="H2722">
        <v>34000</v>
      </c>
      <c r="I2722">
        <v>-34000</v>
      </c>
      <c r="J2722">
        <v>4169500</v>
      </c>
      <c r="M2722" t="s">
        <v>701</v>
      </c>
      <c r="N2722" s="1">
        <v>45778</v>
      </c>
    </row>
    <row r="2723" spans="1:14" x14ac:dyDescent="0.2">
      <c r="A2723" s="1">
        <v>45778</v>
      </c>
      <c r="B2723">
        <v>2025</v>
      </c>
      <c r="C2723" t="s">
        <v>404</v>
      </c>
      <c r="D2723" t="s">
        <v>601</v>
      </c>
      <c r="E2723" t="s">
        <v>648</v>
      </c>
      <c r="F2723" t="s">
        <v>658</v>
      </c>
      <c r="G2723" t="s">
        <v>679</v>
      </c>
      <c r="H2723">
        <v>225000</v>
      </c>
      <c r="I2723">
        <v>-225000</v>
      </c>
      <c r="J2723">
        <v>4394500</v>
      </c>
      <c r="M2723" t="s">
        <v>701</v>
      </c>
      <c r="N2723" s="1">
        <v>45778</v>
      </c>
    </row>
    <row r="2724" spans="1:14" x14ac:dyDescent="0.2">
      <c r="A2724" s="1">
        <v>45778</v>
      </c>
      <c r="B2724">
        <v>2025</v>
      </c>
      <c r="C2724" t="s">
        <v>405</v>
      </c>
      <c r="D2724" t="s">
        <v>607</v>
      </c>
      <c r="E2724" t="s">
        <v>654</v>
      </c>
      <c r="F2724" t="s">
        <v>658</v>
      </c>
      <c r="G2724" t="s">
        <v>679</v>
      </c>
      <c r="H2724">
        <v>193000</v>
      </c>
      <c r="I2724">
        <v>-193000</v>
      </c>
      <c r="J2724">
        <v>4587500</v>
      </c>
      <c r="M2724" t="s">
        <v>701</v>
      </c>
      <c r="N2724" s="1">
        <v>45778</v>
      </c>
    </row>
    <row r="2725" spans="1:14" x14ac:dyDescent="0.2">
      <c r="A2725" s="1">
        <v>45778</v>
      </c>
      <c r="B2725">
        <v>2025</v>
      </c>
      <c r="C2725" t="s">
        <v>405</v>
      </c>
      <c r="D2725" t="s">
        <v>605</v>
      </c>
      <c r="E2725" t="s">
        <v>652</v>
      </c>
      <c r="F2725" t="s">
        <v>658</v>
      </c>
      <c r="G2725" t="s">
        <v>679</v>
      </c>
      <c r="H2725">
        <v>193000</v>
      </c>
      <c r="I2725">
        <v>-193000</v>
      </c>
      <c r="J2725">
        <v>4780500</v>
      </c>
      <c r="M2725" t="s">
        <v>701</v>
      </c>
      <c r="N2725" s="1">
        <v>45778</v>
      </c>
    </row>
    <row r="2726" spans="1:14" x14ac:dyDescent="0.2">
      <c r="A2726" s="1">
        <v>45778</v>
      </c>
      <c r="B2726">
        <v>2025</v>
      </c>
      <c r="C2726" t="s">
        <v>404</v>
      </c>
      <c r="D2726" t="s">
        <v>600</v>
      </c>
      <c r="E2726" t="s">
        <v>647</v>
      </c>
      <c r="F2726" t="s">
        <v>658</v>
      </c>
      <c r="G2726" t="s">
        <v>679</v>
      </c>
      <c r="H2726">
        <v>225000</v>
      </c>
      <c r="I2726">
        <v>-225000</v>
      </c>
      <c r="J2726">
        <v>5005500</v>
      </c>
      <c r="M2726" t="s">
        <v>701</v>
      </c>
      <c r="N2726" s="1">
        <v>45778</v>
      </c>
    </row>
    <row r="2727" spans="1:14" x14ac:dyDescent="0.2">
      <c r="A2727" s="1">
        <v>45778</v>
      </c>
      <c r="B2727">
        <v>2025</v>
      </c>
      <c r="C2727" t="s">
        <v>404</v>
      </c>
      <c r="D2727" t="s">
        <v>559</v>
      </c>
      <c r="E2727" t="s">
        <v>615</v>
      </c>
      <c r="F2727" t="s">
        <v>658</v>
      </c>
      <c r="G2727" t="s">
        <v>679</v>
      </c>
      <c r="H2727">
        <v>225000</v>
      </c>
      <c r="I2727">
        <v>-225000</v>
      </c>
      <c r="J2727">
        <v>5230500</v>
      </c>
      <c r="M2727" t="s">
        <v>701</v>
      </c>
      <c r="N2727" s="1">
        <v>45778</v>
      </c>
    </row>
    <row r="2728" spans="1:14" x14ac:dyDescent="0.2">
      <c r="A2728" s="1">
        <v>45778</v>
      </c>
      <c r="B2728">
        <v>2025</v>
      </c>
      <c r="C2728" t="s">
        <v>404</v>
      </c>
      <c r="D2728" t="s">
        <v>551</v>
      </c>
      <c r="E2728" t="s">
        <v>615</v>
      </c>
      <c r="F2728" t="s">
        <v>658</v>
      </c>
      <c r="G2728" t="s">
        <v>679</v>
      </c>
      <c r="H2728">
        <v>191000</v>
      </c>
      <c r="I2728">
        <v>-191000</v>
      </c>
      <c r="J2728">
        <v>5421500</v>
      </c>
      <c r="M2728" t="s">
        <v>701</v>
      </c>
      <c r="N2728" s="1">
        <v>45778</v>
      </c>
    </row>
    <row r="2729" spans="1:14" x14ac:dyDescent="0.2">
      <c r="A2729" s="1">
        <v>45778</v>
      </c>
      <c r="B2729">
        <v>2025</v>
      </c>
      <c r="C2729" t="s">
        <v>403</v>
      </c>
      <c r="D2729" t="s">
        <v>551</v>
      </c>
      <c r="E2729" t="s">
        <v>615</v>
      </c>
      <c r="F2729" t="s">
        <v>662</v>
      </c>
      <c r="G2729" t="s">
        <v>679</v>
      </c>
      <c r="H2729">
        <v>34000</v>
      </c>
      <c r="I2729">
        <v>-34000</v>
      </c>
      <c r="J2729">
        <v>5421500</v>
      </c>
      <c r="M2729" t="s">
        <v>701</v>
      </c>
      <c r="N2729" s="1">
        <v>45778</v>
      </c>
    </row>
    <row r="2730" spans="1:14" x14ac:dyDescent="0.2">
      <c r="A2730" s="1">
        <v>45778</v>
      </c>
      <c r="B2730">
        <v>2025</v>
      </c>
      <c r="C2730" t="s">
        <v>404</v>
      </c>
      <c r="D2730" t="s">
        <v>579</v>
      </c>
      <c r="E2730" t="s">
        <v>632</v>
      </c>
      <c r="F2730" t="s">
        <v>661</v>
      </c>
      <c r="G2730" t="s">
        <v>679</v>
      </c>
      <c r="H2730">
        <v>225000</v>
      </c>
      <c r="I2730">
        <v>-225000</v>
      </c>
      <c r="J2730">
        <v>5421500</v>
      </c>
      <c r="M2730" t="s">
        <v>701</v>
      </c>
      <c r="N2730" s="1">
        <v>45778</v>
      </c>
    </row>
    <row r="2731" spans="1:14" x14ac:dyDescent="0.2">
      <c r="A2731" s="1">
        <v>45778</v>
      </c>
      <c r="B2731">
        <v>2025</v>
      </c>
      <c r="C2731" t="s">
        <v>529</v>
      </c>
      <c r="D2731" t="s">
        <v>552</v>
      </c>
      <c r="E2731" t="s">
        <v>616</v>
      </c>
      <c r="F2731" t="s">
        <v>662</v>
      </c>
      <c r="G2731" t="s">
        <v>679</v>
      </c>
      <c r="H2731">
        <v>225000</v>
      </c>
      <c r="I2731">
        <v>-225000</v>
      </c>
      <c r="J2731">
        <v>5421500</v>
      </c>
      <c r="M2731" t="s">
        <v>701</v>
      </c>
      <c r="N2731" s="1">
        <v>45778</v>
      </c>
    </row>
    <row r="2732" spans="1:14" x14ac:dyDescent="0.2">
      <c r="A2732" s="1">
        <v>45778</v>
      </c>
      <c r="B2732">
        <v>2025</v>
      </c>
      <c r="C2732" t="s">
        <v>529</v>
      </c>
      <c r="D2732" t="s">
        <v>562</v>
      </c>
      <c r="E2732" t="s">
        <v>614</v>
      </c>
      <c r="F2732" t="s">
        <v>662</v>
      </c>
      <c r="G2732" t="s">
        <v>679</v>
      </c>
      <c r="H2732">
        <v>225000</v>
      </c>
      <c r="I2732">
        <v>-225000</v>
      </c>
      <c r="J2732">
        <v>5421500</v>
      </c>
      <c r="M2732" t="s">
        <v>701</v>
      </c>
      <c r="N2732" s="1">
        <v>45778</v>
      </c>
    </row>
    <row r="2733" spans="1:14" x14ac:dyDescent="0.2">
      <c r="A2733" s="1">
        <v>45778</v>
      </c>
      <c r="B2733">
        <v>2025</v>
      </c>
      <c r="C2733" t="s">
        <v>404</v>
      </c>
      <c r="D2733" t="s">
        <v>577</v>
      </c>
      <c r="E2733" t="s">
        <v>631</v>
      </c>
      <c r="F2733" t="s">
        <v>658</v>
      </c>
      <c r="G2733" t="s">
        <v>679</v>
      </c>
      <c r="H2733">
        <v>225000</v>
      </c>
      <c r="I2733">
        <v>-225000</v>
      </c>
      <c r="J2733">
        <v>5646500</v>
      </c>
      <c r="M2733" t="s">
        <v>701</v>
      </c>
      <c r="N2733" s="1">
        <v>45778</v>
      </c>
    </row>
    <row r="2734" spans="1:14" x14ac:dyDescent="0.2">
      <c r="A2734" s="1">
        <v>45778</v>
      </c>
      <c r="B2734">
        <v>2025</v>
      </c>
      <c r="C2734" t="s">
        <v>404</v>
      </c>
      <c r="D2734" t="s">
        <v>564</v>
      </c>
      <c r="E2734" t="s">
        <v>596</v>
      </c>
      <c r="F2734" t="s">
        <v>658</v>
      </c>
      <c r="G2734" t="s">
        <v>679</v>
      </c>
      <c r="H2734">
        <v>225000</v>
      </c>
      <c r="I2734">
        <v>-225000</v>
      </c>
      <c r="J2734">
        <v>5871500</v>
      </c>
      <c r="M2734" t="s">
        <v>701</v>
      </c>
      <c r="N2734" s="1">
        <v>45778</v>
      </c>
    </row>
    <row r="2735" spans="1:14" x14ac:dyDescent="0.2">
      <c r="A2735" s="1">
        <v>45778</v>
      </c>
      <c r="B2735">
        <v>2025</v>
      </c>
      <c r="C2735" t="s">
        <v>405</v>
      </c>
      <c r="D2735" t="s">
        <v>606</v>
      </c>
      <c r="E2735" t="s">
        <v>653</v>
      </c>
      <c r="F2735" t="s">
        <v>658</v>
      </c>
      <c r="G2735" t="s">
        <v>679</v>
      </c>
      <c r="H2735">
        <v>193000</v>
      </c>
      <c r="I2735">
        <v>-193000</v>
      </c>
      <c r="J2735">
        <v>6064500</v>
      </c>
      <c r="M2735" t="s">
        <v>701</v>
      </c>
      <c r="N2735" s="1">
        <v>45778</v>
      </c>
    </row>
    <row r="2736" spans="1:14" x14ac:dyDescent="0.2">
      <c r="A2736" s="1">
        <v>45778</v>
      </c>
      <c r="B2736">
        <v>2025</v>
      </c>
      <c r="C2736" t="s">
        <v>404</v>
      </c>
      <c r="D2736" t="s">
        <v>609</v>
      </c>
      <c r="E2736" t="s">
        <v>656</v>
      </c>
      <c r="F2736" t="s">
        <v>658</v>
      </c>
      <c r="G2736" t="s">
        <v>679</v>
      </c>
      <c r="H2736">
        <v>225000</v>
      </c>
      <c r="I2736">
        <v>-225000</v>
      </c>
      <c r="J2736">
        <v>6289500</v>
      </c>
      <c r="M2736" t="s">
        <v>701</v>
      </c>
      <c r="N2736" s="1">
        <v>45778</v>
      </c>
    </row>
    <row r="2737" spans="1:14" x14ac:dyDescent="0.2">
      <c r="A2737" s="1">
        <v>45778</v>
      </c>
      <c r="B2737">
        <v>2025</v>
      </c>
      <c r="C2737" t="s">
        <v>404</v>
      </c>
      <c r="D2737" t="s">
        <v>603</v>
      </c>
      <c r="E2737" t="s">
        <v>650</v>
      </c>
      <c r="F2737" t="s">
        <v>658</v>
      </c>
      <c r="G2737" t="s">
        <v>679</v>
      </c>
      <c r="H2737">
        <v>225000</v>
      </c>
      <c r="I2737">
        <v>-225000</v>
      </c>
      <c r="J2737">
        <v>6514500</v>
      </c>
      <c r="M2737" t="s">
        <v>701</v>
      </c>
      <c r="N2737" s="1">
        <v>45778</v>
      </c>
    </row>
    <row r="2738" spans="1:14" x14ac:dyDescent="0.2">
      <c r="A2738" s="1">
        <v>45778</v>
      </c>
      <c r="B2738">
        <v>2025</v>
      </c>
      <c r="C2738" t="s">
        <v>404</v>
      </c>
      <c r="D2738" t="s">
        <v>566</v>
      </c>
      <c r="E2738" t="s">
        <v>623</v>
      </c>
      <c r="F2738" t="s">
        <v>658</v>
      </c>
      <c r="G2738" t="s">
        <v>679</v>
      </c>
      <c r="H2738">
        <v>225000</v>
      </c>
      <c r="I2738">
        <v>-225000</v>
      </c>
      <c r="J2738">
        <v>6739500</v>
      </c>
      <c r="M2738" t="s">
        <v>701</v>
      </c>
      <c r="N2738" s="1">
        <v>45778</v>
      </c>
    </row>
    <row r="2739" spans="1:14" x14ac:dyDescent="0.2">
      <c r="A2739" s="1">
        <v>45778</v>
      </c>
      <c r="B2739">
        <v>2025</v>
      </c>
      <c r="C2739" t="s">
        <v>404</v>
      </c>
      <c r="D2739" t="s">
        <v>567</v>
      </c>
      <c r="E2739" t="s">
        <v>620</v>
      </c>
      <c r="F2739" t="s">
        <v>658</v>
      </c>
      <c r="G2739" t="s">
        <v>679</v>
      </c>
      <c r="H2739">
        <v>225000</v>
      </c>
      <c r="I2739">
        <v>-225000</v>
      </c>
      <c r="J2739">
        <v>6964500</v>
      </c>
      <c r="M2739" t="s">
        <v>701</v>
      </c>
      <c r="N2739" s="1">
        <v>45778</v>
      </c>
    </row>
    <row r="2740" spans="1:14" x14ac:dyDescent="0.2">
      <c r="A2740" s="1">
        <v>45778</v>
      </c>
      <c r="B2740">
        <v>2025</v>
      </c>
      <c r="C2740" t="s">
        <v>404</v>
      </c>
      <c r="D2740" t="s">
        <v>610</v>
      </c>
      <c r="E2740" t="s">
        <v>657</v>
      </c>
      <c r="F2740" t="s">
        <v>658</v>
      </c>
      <c r="G2740" t="s">
        <v>679</v>
      </c>
      <c r="H2740">
        <v>225000</v>
      </c>
      <c r="I2740">
        <v>-225000</v>
      </c>
      <c r="J2740">
        <v>7189500</v>
      </c>
      <c r="M2740" t="s">
        <v>701</v>
      </c>
      <c r="N2740" s="1">
        <v>45778</v>
      </c>
    </row>
    <row r="2741" spans="1:14" x14ac:dyDescent="0.2">
      <c r="A2741" s="1">
        <v>45778</v>
      </c>
      <c r="B2741">
        <v>2025</v>
      </c>
      <c r="C2741" t="s">
        <v>404</v>
      </c>
      <c r="D2741" t="s">
        <v>568</v>
      </c>
      <c r="E2741" t="s">
        <v>624</v>
      </c>
      <c r="F2741" t="s">
        <v>658</v>
      </c>
      <c r="G2741" t="s">
        <v>679</v>
      </c>
      <c r="H2741">
        <v>225000</v>
      </c>
      <c r="I2741">
        <v>-225000</v>
      </c>
      <c r="J2741">
        <v>7414500</v>
      </c>
      <c r="M2741" t="s">
        <v>701</v>
      </c>
      <c r="N2741" s="1">
        <v>45778</v>
      </c>
    </row>
    <row r="2742" spans="1:14" x14ac:dyDescent="0.2">
      <c r="A2742" s="1">
        <v>45778</v>
      </c>
      <c r="B2742">
        <v>2025</v>
      </c>
      <c r="C2742" t="s">
        <v>404</v>
      </c>
      <c r="D2742" t="s">
        <v>595</v>
      </c>
      <c r="E2742" t="s">
        <v>643</v>
      </c>
      <c r="F2742" t="s">
        <v>658</v>
      </c>
      <c r="G2742" t="s">
        <v>679</v>
      </c>
      <c r="H2742">
        <v>225000</v>
      </c>
      <c r="I2742">
        <v>-225000</v>
      </c>
      <c r="J2742">
        <v>7639500</v>
      </c>
      <c r="M2742" t="s">
        <v>701</v>
      </c>
      <c r="N2742" s="1">
        <v>45778</v>
      </c>
    </row>
    <row r="2743" spans="1:14" x14ac:dyDescent="0.2">
      <c r="A2743" s="1">
        <v>45808</v>
      </c>
      <c r="B2743">
        <v>2025</v>
      </c>
      <c r="C2743" t="s">
        <v>281</v>
      </c>
      <c r="D2743" t="s">
        <v>596</v>
      </c>
      <c r="E2743" t="s">
        <v>596</v>
      </c>
      <c r="F2743" t="s">
        <v>658</v>
      </c>
      <c r="G2743" t="s">
        <v>683</v>
      </c>
      <c r="H2743">
        <v>-225000</v>
      </c>
      <c r="I2743">
        <v>225000</v>
      </c>
      <c r="J2743">
        <v>7414500</v>
      </c>
      <c r="M2743" t="s">
        <v>701</v>
      </c>
      <c r="N2743" s="1">
        <v>45808</v>
      </c>
    </row>
    <row r="2744" spans="1:14" x14ac:dyDescent="0.2">
      <c r="A2744" s="1">
        <v>45808</v>
      </c>
      <c r="B2744">
        <v>2025</v>
      </c>
      <c r="C2744" t="s">
        <v>281</v>
      </c>
      <c r="D2744" t="s">
        <v>589</v>
      </c>
      <c r="E2744" t="s">
        <v>589</v>
      </c>
      <c r="F2744" t="s">
        <v>658</v>
      </c>
      <c r="G2744" t="s">
        <v>683</v>
      </c>
      <c r="H2744">
        <v>-1050000</v>
      </c>
      <c r="I2744">
        <v>1050000</v>
      </c>
      <c r="J2744">
        <v>6364500</v>
      </c>
      <c r="M2744" t="s">
        <v>701</v>
      </c>
      <c r="N2744" s="1">
        <v>45808</v>
      </c>
    </row>
    <row r="2745" spans="1:14" x14ac:dyDescent="0.2">
      <c r="A2745" s="1">
        <v>45808</v>
      </c>
      <c r="B2745">
        <v>2025</v>
      </c>
      <c r="C2745" t="s">
        <v>281</v>
      </c>
      <c r="D2745" t="s">
        <v>578</v>
      </c>
      <c r="E2745" t="s">
        <v>578</v>
      </c>
      <c r="F2745" t="s">
        <v>658</v>
      </c>
      <c r="G2745" t="s">
        <v>683</v>
      </c>
      <c r="H2745">
        <v>-1000000</v>
      </c>
      <c r="I2745">
        <v>1000000</v>
      </c>
      <c r="J2745">
        <v>5364500</v>
      </c>
      <c r="M2745" t="s">
        <v>701</v>
      </c>
      <c r="N2745" s="1">
        <v>45808</v>
      </c>
    </row>
    <row r="2746" spans="1:14" x14ac:dyDescent="0.2">
      <c r="A2746" s="1">
        <v>45808</v>
      </c>
      <c r="B2746">
        <v>2025</v>
      </c>
      <c r="C2746" t="s">
        <v>530</v>
      </c>
      <c r="E2746" t="s">
        <v>611</v>
      </c>
      <c r="F2746" t="s">
        <v>658</v>
      </c>
      <c r="G2746" t="s">
        <v>691</v>
      </c>
      <c r="H2746">
        <v>-210000</v>
      </c>
      <c r="I2746">
        <v>210000</v>
      </c>
      <c r="J2746">
        <v>5154500</v>
      </c>
      <c r="M2746" t="s">
        <v>701</v>
      </c>
      <c r="N2746" s="1">
        <v>45808</v>
      </c>
    </row>
    <row r="2747" spans="1:14" x14ac:dyDescent="0.2">
      <c r="A2747" s="1">
        <v>45808</v>
      </c>
      <c r="B2747">
        <v>2025</v>
      </c>
      <c r="C2747" t="s">
        <v>531</v>
      </c>
      <c r="E2747" t="s">
        <v>611</v>
      </c>
      <c r="F2747" t="s">
        <v>658</v>
      </c>
      <c r="G2747" t="s">
        <v>691</v>
      </c>
      <c r="H2747">
        <v>-450000</v>
      </c>
      <c r="I2747">
        <v>450000</v>
      </c>
      <c r="J2747">
        <v>4704500</v>
      </c>
      <c r="M2747" t="s">
        <v>701</v>
      </c>
      <c r="N2747" s="1">
        <v>45808</v>
      </c>
    </row>
    <row r="2748" spans="1:14" x14ac:dyDescent="0.2">
      <c r="A2748" s="1">
        <v>45808</v>
      </c>
      <c r="B2748">
        <v>2025</v>
      </c>
      <c r="C2748" t="s">
        <v>532</v>
      </c>
      <c r="E2748" t="s">
        <v>611</v>
      </c>
      <c r="F2748" t="s">
        <v>658</v>
      </c>
      <c r="G2748" t="s">
        <v>239</v>
      </c>
      <c r="H2748">
        <v>-300000</v>
      </c>
      <c r="I2748">
        <v>300000</v>
      </c>
      <c r="J2748">
        <v>4404500</v>
      </c>
      <c r="M2748" t="s">
        <v>701</v>
      </c>
      <c r="N2748" s="1">
        <v>45808</v>
      </c>
    </row>
    <row r="2749" spans="1:14" x14ac:dyDescent="0.2">
      <c r="A2749" s="1">
        <v>45809</v>
      </c>
      <c r="B2749">
        <v>2025</v>
      </c>
      <c r="C2749" t="s">
        <v>415</v>
      </c>
      <c r="D2749" t="s">
        <v>604</v>
      </c>
      <c r="E2749" t="s">
        <v>651</v>
      </c>
      <c r="F2749" t="s">
        <v>658</v>
      </c>
      <c r="G2749" t="s">
        <v>679</v>
      </c>
      <c r="H2749">
        <v>158000</v>
      </c>
      <c r="I2749">
        <v>-158000</v>
      </c>
      <c r="J2749">
        <v>4562500</v>
      </c>
      <c r="M2749" t="s">
        <v>701</v>
      </c>
      <c r="N2749" s="1">
        <v>45809</v>
      </c>
    </row>
    <row r="2750" spans="1:14" x14ac:dyDescent="0.2">
      <c r="A2750" s="1">
        <v>45809</v>
      </c>
      <c r="B2750">
        <v>2025</v>
      </c>
      <c r="C2750" t="s">
        <v>533</v>
      </c>
      <c r="D2750" t="s">
        <v>604</v>
      </c>
      <c r="E2750" t="s">
        <v>651</v>
      </c>
      <c r="F2750" t="s">
        <v>662</v>
      </c>
      <c r="G2750" t="s">
        <v>679</v>
      </c>
      <c r="H2750">
        <v>35000</v>
      </c>
      <c r="I2750">
        <v>-35000</v>
      </c>
      <c r="J2750">
        <v>4562500</v>
      </c>
      <c r="M2750" t="s">
        <v>701</v>
      </c>
      <c r="N2750" s="1">
        <v>45809</v>
      </c>
    </row>
    <row r="2751" spans="1:14" x14ac:dyDescent="0.2">
      <c r="A2751" s="1">
        <v>45809</v>
      </c>
      <c r="B2751">
        <v>2025</v>
      </c>
      <c r="C2751" t="s">
        <v>414</v>
      </c>
      <c r="D2751" t="s">
        <v>593</v>
      </c>
      <c r="E2751" t="s">
        <v>641</v>
      </c>
      <c r="F2751" t="s">
        <v>658</v>
      </c>
      <c r="G2751" t="s">
        <v>679</v>
      </c>
      <c r="H2751">
        <v>225000</v>
      </c>
      <c r="I2751">
        <v>-225000</v>
      </c>
      <c r="J2751">
        <v>4787500</v>
      </c>
      <c r="M2751" t="s">
        <v>701</v>
      </c>
      <c r="N2751" s="1">
        <v>45809</v>
      </c>
    </row>
    <row r="2752" spans="1:14" x14ac:dyDescent="0.2">
      <c r="A2752" s="1">
        <v>45809</v>
      </c>
      <c r="B2752">
        <v>2025</v>
      </c>
      <c r="C2752" t="s">
        <v>414</v>
      </c>
      <c r="D2752" t="s">
        <v>586</v>
      </c>
      <c r="E2752" t="s">
        <v>628</v>
      </c>
      <c r="F2752" t="s">
        <v>658</v>
      </c>
      <c r="G2752" t="s">
        <v>679</v>
      </c>
      <c r="H2752">
        <v>225000</v>
      </c>
      <c r="I2752">
        <v>-225000</v>
      </c>
      <c r="J2752">
        <v>5012500</v>
      </c>
      <c r="M2752" t="s">
        <v>701</v>
      </c>
      <c r="N2752" s="1">
        <v>45809</v>
      </c>
    </row>
    <row r="2753" spans="1:14" x14ac:dyDescent="0.2">
      <c r="A2753" s="1">
        <v>45809</v>
      </c>
      <c r="B2753">
        <v>2025</v>
      </c>
      <c r="C2753" t="s">
        <v>414</v>
      </c>
      <c r="D2753" t="s">
        <v>573</v>
      </c>
      <c r="E2753" t="s">
        <v>628</v>
      </c>
      <c r="F2753" t="s">
        <v>658</v>
      </c>
      <c r="G2753" t="s">
        <v>679</v>
      </c>
      <c r="H2753">
        <v>191000</v>
      </c>
      <c r="I2753">
        <v>-191000</v>
      </c>
      <c r="J2753">
        <v>5203500</v>
      </c>
      <c r="M2753" t="s">
        <v>701</v>
      </c>
      <c r="N2753" s="1">
        <v>45809</v>
      </c>
    </row>
    <row r="2754" spans="1:14" x14ac:dyDescent="0.2">
      <c r="A2754" s="1">
        <v>45809</v>
      </c>
      <c r="B2754">
        <v>2025</v>
      </c>
      <c r="C2754" t="s">
        <v>413</v>
      </c>
      <c r="D2754" t="s">
        <v>573</v>
      </c>
      <c r="E2754" t="s">
        <v>628</v>
      </c>
      <c r="F2754" t="s">
        <v>662</v>
      </c>
      <c r="G2754" t="s">
        <v>679</v>
      </c>
      <c r="H2754">
        <v>34000</v>
      </c>
      <c r="I2754">
        <v>-34000</v>
      </c>
      <c r="J2754">
        <v>5203500</v>
      </c>
      <c r="M2754" t="s">
        <v>701</v>
      </c>
      <c r="N2754" s="1">
        <v>45809</v>
      </c>
    </row>
    <row r="2755" spans="1:14" x14ac:dyDescent="0.2">
      <c r="A2755" s="1">
        <v>45809</v>
      </c>
      <c r="B2755">
        <v>2025</v>
      </c>
      <c r="C2755" t="s">
        <v>414</v>
      </c>
      <c r="D2755" t="s">
        <v>601</v>
      </c>
      <c r="E2755" t="s">
        <v>648</v>
      </c>
      <c r="F2755" t="s">
        <v>658</v>
      </c>
      <c r="G2755" t="s">
        <v>679</v>
      </c>
      <c r="H2755">
        <v>225000</v>
      </c>
      <c r="I2755">
        <v>-225000</v>
      </c>
      <c r="J2755">
        <v>5428500</v>
      </c>
      <c r="M2755" t="s">
        <v>701</v>
      </c>
      <c r="N2755" s="1">
        <v>45809</v>
      </c>
    </row>
    <row r="2756" spans="1:14" x14ac:dyDescent="0.2">
      <c r="A2756" s="1">
        <v>45809</v>
      </c>
      <c r="B2756">
        <v>2025</v>
      </c>
      <c r="C2756" t="s">
        <v>415</v>
      </c>
      <c r="D2756" t="s">
        <v>607</v>
      </c>
      <c r="E2756" t="s">
        <v>654</v>
      </c>
      <c r="F2756" t="s">
        <v>658</v>
      </c>
      <c r="G2756" t="s">
        <v>679</v>
      </c>
      <c r="H2756">
        <v>193000</v>
      </c>
      <c r="I2756">
        <v>-193000</v>
      </c>
      <c r="J2756">
        <v>5621500</v>
      </c>
      <c r="M2756" t="s">
        <v>701</v>
      </c>
      <c r="N2756" s="1">
        <v>45809</v>
      </c>
    </row>
    <row r="2757" spans="1:14" x14ac:dyDescent="0.2">
      <c r="A2757" s="1">
        <v>45809</v>
      </c>
      <c r="B2757">
        <v>2025</v>
      </c>
      <c r="C2757" t="s">
        <v>415</v>
      </c>
      <c r="D2757" t="s">
        <v>605</v>
      </c>
      <c r="E2757" t="s">
        <v>652</v>
      </c>
      <c r="F2757" t="s">
        <v>658</v>
      </c>
      <c r="G2757" t="s">
        <v>679</v>
      </c>
      <c r="H2757">
        <v>193000</v>
      </c>
      <c r="I2757">
        <v>-193000</v>
      </c>
      <c r="J2757">
        <v>5814500</v>
      </c>
      <c r="M2757" t="s">
        <v>701</v>
      </c>
      <c r="N2757" s="1">
        <v>45809</v>
      </c>
    </row>
    <row r="2758" spans="1:14" x14ac:dyDescent="0.2">
      <c r="A2758" s="1">
        <v>45809</v>
      </c>
      <c r="B2758">
        <v>2025</v>
      </c>
      <c r="C2758" t="s">
        <v>414</v>
      </c>
      <c r="D2758" t="s">
        <v>600</v>
      </c>
      <c r="E2758" t="s">
        <v>647</v>
      </c>
      <c r="F2758" t="s">
        <v>658</v>
      </c>
      <c r="G2758" t="s">
        <v>679</v>
      </c>
      <c r="H2758">
        <v>225000</v>
      </c>
      <c r="I2758">
        <v>-225000</v>
      </c>
      <c r="J2758">
        <v>6039500</v>
      </c>
      <c r="M2758" t="s">
        <v>701</v>
      </c>
      <c r="N2758" s="1">
        <v>45809</v>
      </c>
    </row>
    <row r="2759" spans="1:14" x14ac:dyDescent="0.2">
      <c r="A2759" s="1">
        <v>45809</v>
      </c>
      <c r="B2759">
        <v>2025</v>
      </c>
      <c r="C2759" t="s">
        <v>414</v>
      </c>
      <c r="D2759" t="s">
        <v>559</v>
      </c>
      <c r="E2759" t="s">
        <v>615</v>
      </c>
      <c r="F2759" t="s">
        <v>658</v>
      </c>
      <c r="G2759" t="s">
        <v>679</v>
      </c>
      <c r="H2759">
        <v>225000</v>
      </c>
      <c r="I2759">
        <v>-225000</v>
      </c>
      <c r="J2759">
        <v>6264500</v>
      </c>
      <c r="M2759" t="s">
        <v>701</v>
      </c>
      <c r="N2759" s="1">
        <v>45809</v>
      </c>
    </row>
    <row r="2760" spans="1:14" x14ac:dyDescent="0.2">
      <c r="A2760" s="1">
        <v>45809</v>
      </c>
      <c r="B2760">
        <v>2025</v>
      </c>
      <c r="C2760" t="s">
        <v>414</v>
      </c>
      <c r="D2760" t="s">
        <v>579</v>
      </c>
      <c r="E2760" t="s">
        <v>632</v>
      </c>
      <c r="F2760" t="s">
        <v>661</v>
      </c>
      <c r="G2760" t="s">
        <v>679</v>
      </c>
      <c r="H2760">
        <v>225000</v>
      </c>
      <c r="I2760">
        <v>-225000</v>
      </c>
      <c r="J2760">
        <v>6264500</v>
      </c>
      <c r="M2760" t="s">
        <v>701</v>
      </c>
      <c r="N2760" s="1">
        <v>45809</v>
      </c>
    </row>
    <row r="2761" spans="1:14" x14ac:dyDescent="0.2">
      <c r="A2761" s="1">
        <v>45809</v>
      </c>
      <c r="B2761">
        <v>2025</v>
      </c>
      <c r="C2761" t="s">
        <v>534</v>
      </c>
      <c r="D2761" t="s">
        <v>552</v>
      </c>
      <c r="E2761" t="s">
        <v>616</v>
      </c>
      <c r="F2761" t="s">
        <v>662</v>
      </c>
      <c r="G2761" t="s">
        <v>679</v>
      </c>
      <c r="H2761">
        <v>225000</v>
      </c>
      <c r="I2761">
        <v>-225000</v>
      </c>
      <c r="J2761">
        <v>6264500</v>
      </c>
      <c r="M2761" t="s">
        <v>701</v>
      </c>
      <c r="N2761" s="1">
        <v>45809</v>
      </c>
    </row>
    <row r="2762" spans="1:14" x14ac:dyDescent="0.2">
      <c r="A2762" s="1">
        <v>45809</v>
      </c>
      <c r="B2762">
        <v>2025</v>
      </c>
      <c r="C2762" t="s">
        <v>534</v>
      </c>
      <c r="D2762" t="s">
        <v>562</v>
      </c>
      <c r="E2762" t="s">
        <v>614</v>
      </c>
      <c r="F2762" t="s">
        <v>662</v>
      </c>
      <c r="G2762" t="s">
        <v>679</v>
      </c>
      <c r="H2762">
        <v>225000</v>
      </c>
      <c r="I2762">
        <v>-225000</v>
      </c>
      <c r="J2762">
        <v>6264500</v>
      </c>
      <c r="M2762" t="s">
        <v>701</v>
      </c>
      <c r="N2762" s="1">
        <v>45809</v>
      </c>
    </row>
    <row r="2763" spans="1:14" x14ac:dyDescent="0.2">
      <c r="A2763" s="1">
        <v>45809</v>
      </c>
      <c r="B2763">
        <v>2025</v>
      </c>
      <c r="C2763" t="s">
        <v>414</v>
      </c>
      <c r="D2763" t="s">
        <v>577</v>
      </c>
      <c r="E2763" t="s">
        <v>631</v>
      </c>
      <c r="F2763" t="s">
        <v>658</v>
      </c>
      <c r="G2763" t="s">
        <v>679</v>
      </c>
      <c r="H2763">
        <v>225000</v>
      </c>
      <c r="I2763">
        <v>-225000</v>
      </c>
      <c r="J2763">
        <v>6489500</v>
      </c>
      <c r="M2763" t="s">
        <v>701</v>
      </c>
      <c r="N2763" s="1">
        <v>45809</v>
      </c>
    </row>
    <row r="2764" spans="1:14" x14ac:dyDescent="0.2">
      <c r="A2764" s="1">
        <v>45809</v>
      </c>
      <c r="B2764">
        <v>2025</v>
      </c>
      <c r="C2764" t="s">
        <v>414</v>
      </c>
      <c r="D2764" t="s">
        <v>564</v>
      </c>
      <c r="E2764" t="s">
        <v>596</v>
      </c>
      <c r="F2764" t="s">
        <v>658</v>
      </c>
      <c r="G2764" t="s">
        <v>679</v>
      </c>
      <c r="H2764">
        <v>225000</v>
      </c>
      <c r="I2764">
        <v>-225000</v>
      </c>
      <c r="J2764">
        <v>6714500</v>
      </c>
      <c r="M2764" t="s">
        <v>701</v>
      </c>
      <c r="N2764" s="1">
        <v>45809</v>
      </c>
    </row>
    <row r="2765" spans="1:14" x14ac:dyDescent="0.2">
      <c r="A2765" s="1">
        <v>45809</v>
      </c>
      <c r="B2765">
        <v>2025</v>
      </c>
      <c r="C2765" t="s">
        <v>415</v>
      </c>
      <c r="D2765" t="s">
        <v>606</v>
      </c>
      <c r="E2765" t="s">
        <v>653</v>
      </c>
      <c r="F2765" t="s">
        <v>658</v>
      </c>
      <c r="G2765" t="s">
        <v>679</v>
      </c>
      <c r="H2765">
        <v>193000</v>
      </c>
      <c r="I2765">
        <v>-193000</v>
      </c>
      <c r="J2765">
        <v>6907500</v>
      </c>
      <c r="M2765" t="s">
        <v>701</v>
      </c>
      <c r="N2765" s="1">
        <v>45809</v>
      </c>
    </row>
    <row r="2766" spans="1:14" x14ac:dyDescent="0.2">
      <c r="A2766" s="1">
        <v>45809</v>
      </c>
      <c r="B2766">
        <v>2025</v>
      </c>
      <c r="C2766" t="s">
        <v>414</v>
      </c>
      <c r="D2766" t="s">
        <v>609</v>
      </c>
      <c r="E2766" t="s">
        <v>656</v>
      </c>
      <c r="F2766" t="s">
        <v>658</v>
      </c>
      <c r="G2766" t="s">
        <v>679</v>
      </c>
      <c r="H2766">
        <v>225000</v>
      </c>
      <c r="I2766">
        <v>-225000</v>
      </c>
      <c r="J2766">
        <v>7132500</v>
      </c>
      <c r="M2766" t="s">
        <v>701</v>
      </c>
      <c r="N2766" s="1">
        <v>45809</v>
      </c>
    </row>
    <row r="2767" spans="1:14" x14ac:dyDescent="0.2">
      <c r="A2767" s="1">
        <v>45809</v>
      </c>
      <c r="B2767">
        <v>2025</v>
      </c>
      <c r="C2767" t="s">
        <v>414</v>
      </c>
      <c r="D2767" t="s">
        <v>603</v>
      </c>
      <c r="E2767" t="s">
        <v>650</v>
      </c>
      <c r="F2767" t="s">
        <v>658</v>
      </c>
      <c r="G2767" t="s">
        <v>679</v>
      </c>
      <c r="H2767">
        <v>225000</v>
      </c>
      <c r="I2767">
        <v>-225000</v>
      </c>
      <c r="J2767">
        <v>7357500</v>
      </c>
      <c r="M2767" t="s">
        <v>701</v>
      </c>
      <c r="N2767" s="1">
        <v>45809</v>
      </c>
    </row>
    <row r="2768" spans="1:14" x14ac:dyDescent="0.2">
      <c r="A2768" s="1">
        <v>45809</v>
      </c>
      <c r="B2768">
        <v>2025</v>
      </c>
      <c r="C2768" t="s">
        <v>414</v>
      </c>
      <c r="D2768" t="s">
        <v>566</v>
      </c>
      <c r="E2768" t="s">
        <v>623</v>
      </c>
      <c r="F2768" t="s">
        <v>658</v>
      </c>
      <c r="G2768" t="s">
        <v>679</v>
      </c>
      <c r="H2768">
        <v>225000</v>
      </c>
      <c r="I2768">
        <v>-225000</v>
      </c>
      <c r="J2768">
        <v>7582500</v>
      </c>
      <c r="M2768" t="s">
        <v>701</v>
      </c>
      <c r="N2768" s="1">
        <v>45809</v>
      </c>
    </row>
    <row r="2769" spans="1:14" x14ac:dyDescent="0.2">
      <c r="A2769" s="1">
        <v>45809</v>
      </c>
      <c r="B2769">
        <v>2025</v>
      </c>
      <c r="C2769" t="s">
        <v>414</v>
      </c>
      <c r="D2769" t="s">
        <v>567</v>
      </c>
      <c r="E2769" t="s">
        <v>620</v>
      </c>
      <c r="F2769" t="s">
        <v>658</v>
      </c>
      <c r="G2769" t="s">
        <v>679</v>
      </c>
      <c r="H2769">
        <v>225000</v>
      </c>
      <c r="I2769">
        <v>-225000</v>
      </c>
      <c r="J2769">
        <v>7807500</v>
      </c>
      <c r="M2769" t="s">
        <v>701</v>
      </c>
      <c r="N2769" s="1">
        <v>45809</v>
      </c>
    </row>
    <row r="2770" spans="1:14" x14ac:dyDescent="0.2">
      <c r="A2770" s="1">
        <v>45809</v>
      </c>
      <c r="B2770">
        <v>2025</v>
      </c>
      <c r="C2770" t="s">
        <v>414</v>
      </c>
      <c r="D2770" t="s">
        <v>610</v>
      </c>
      <c r="E2770" t="s">
        <v>657</v>
      </c>
      <c r="F2770" t="s">
        <v>658</v>
      </c>
      <c r="G2770" t="s">
        <v>679</v>
      </c>
      <c r="H2770">
        <v>225000</v>
      </c>
      <c r="I2770">
        <v>-225000</v>
      </c>
      <c r="J2770">
        <v>8032500</v>
      </c>
      <c r="M2770" t="s">
        <v>701</v>
      </c>
      <c r="N2770" s="1">
        <v>45809</v>
      </c>
    </row>
    <row r="2771" spans="1:14" x14ac:dyDescent="0.2">
      <c r="A2771" s="1">
        <v>45809</v>
      </c>
      <c r="B2771">
        <v>2025</v>
      </c>
      <c r="C2771" t="s">
        <v>414</v>
      </c>
      <c r="D2771" t="s">
        <v>568</v>
      </c>
      <c r="E2771" t="s">
        <v>624</v>
      </c>
      <c r="F2771" t="s">
        <v>658</v>
      </c>
      <c r="G2771" t="s">
        <v>679</v>
      </c>
      <c r="H2771">
        <v>225000</v>
      </c>
      <c r="I2771">
        <v>-225000</v>
      </c>
      <c r="J2771">
        <v>8257500</v>
      </c>
      <c r="M2771" t="s">
        <v>701</v>
      </c>
      <c r="N2771" s="1">
        <v>45809</v>
      </c>
    </row>
    <row r="2772" spans="1:14" x14ac:dyDescent="0.2">
      <c r="A2772" s="1">
        <v>45809</v>
      </c>
      <c r="B2772">
        <v>2025</v>
      </c>
      <c r="C2772" t="s">
        <v>414</v>
      </c>
      <c r="D2772" t="s">
        <v>595</v>
      </c>
      <c r="E2772" t="s">
        <v>643</v>
      </c>
      <c r="F2772" t="s">
        <v>658</v>
      </c>
      <c r="G2772" t="s">
        <v>679</v>
      </c>
      <c r="H2772">
        <v>225000</v>
      </c>
      <c r="I2772">
        <v>-225000</v>
      </c>
      <c r="J2772">
        <v>8482500</v>
      </c>
      <c r="M2772" t="s">
        <v>701</v>
      </c>
      <c r="N2772" s="1">
        <v>45809</v>
      </c>
    </row>
    <row r="2773" spans="1:14" x14ac:dyDescent="0.2">
      <c r="A2773" s="1">
        <v>45838</v>
      </c>
      <c r="B2773">
        <v>2025</v>
      </c>
      <c r="C2773" t="s">
        <v>294</v>
      </c>
      <c r="D2773" t="s">
        <v>596</v>
      </c>
      <c r="E2773" t="s">
        <v>596</v>
      </c>
      <c r="F2773" t="s">
        <v>658</v>
      </c>
      <c r="G2773" t="s">
        <v>683</v>
      </c>
      <c r="H2773">
        <v>-225000</v>
      </c>
      <c r="I2773">
        <v>225000</v>
      </c>
      <c r="J2773">
        <v>8257500</v>
      </c>
      <c r="M2773" t="s">
        <v>701</v>
      </c>
      <c r="N2773" s="1">
        <v>45838</v>
      </c>
    </row>
    <row r="2774" spans="1:14" x14ac:dyDescent="0.2">
      <c r="A2774" s="1">
        <v>45838</v>
      </c>
      <c r="B2774">
        <v>2025</v>
      </c>
      <c r="C2774" t="s">
        <v>294</v>
      </c>
      <c r="D2774" t="s">
        <v>589</v>
      </c>
      <c r="E2774" t="s">
        <v>589</v>
      </c>
      <c r="F2774" t="s">
        <v>658</v>
      </c>
      <c r="G2774" t="s">
        <v>683</v>
      </c>
      <c r="H2774">
        <v>-1050000</v>
      </c>
      <c r="I2774">
        <v>1050000</v>
      </c>
      <c r="J2774">
        <v>7207500</v>
      </c>
      <c r="M2774" t="s">
        <v>701</v>
      </c>
      <c r="N2774" s="1">
        <v>45838</v>
      </c>
    </row>
    <row r="2775" spans="1:14" x14ac:dyDescent="0.2">
      <c r="A2775" s="1">
        <v>45838</v>
      </c>
      <c r="B2775">
        <v>2025</v>
      </c>
      <c r="C2775" t="s">
        <v>294</v>
      </c>
      <c r="D2775" t="s">
        <v>578</v>
      </c>
      <c r="E2775" t="s">
        <v>578</v>
      </c>
      <c r="F2775" t="s">
        <v>658</v>
      </c>
      <c r="G2775" t="s">
        <v>683</v>
      </c>
      <c r="H2775">
        <v>-1000000</v>
      </c>
      <c r="I2775">
        <v>1000000</v>
      </c>
      <c r="J2775">
        <v>6207500</v>
      </c>
      <c r="M2775" t="s">
        <v>701</v>
      </c>
      <c r="N2775" s="1">
        <v>45838</v>
      </c>
    </row>
    <row r="2776" spans="1:14" x14ac:dyDescent="0.2">
      <c r="A2776" s="1">
        <v>45838</v>
      </c>
      <c r="B2776">
        <v>2025</v>
      </c>
      <c r="C2776" t="s">
        <v>535</v>
      </c>
      <c r="E2776" t="s">
        <v>611</v>
      </c>
      <c r="F2776" t="s">
        <v>658</v>
      </c>
      <c r="G2776" t="s">
        <v>691</v>
      </c>
      <c r="H2776">
        <v>-210000</v>
      </c>
      <c r="I2776">
        <v>210000</v>
      </c>
      <c r="J2776">
        <v>5997500</v>
      </c>
      <c r="M2776" t="s">
        <v>701</v>
      </c>
      <c r="N2776" s="1">
        <v>45838</v>
      </c>
    </row>
    <row r="2777" spans="1:14" x14ac:dyDescent="0.2">
      <c r="A2777" s="1">
        <v>45839</v>
      </c>
      <c r="B2777">
        <v>2025</v>
      </c>
      <c r="C2777" t="s">
        <v>421</v>
      </c>
      <c r="D2777" t="s">
        <v>604</v>
      </c>
      <c r="E2777" t="s">
        <v>651</v>
      </c>
      <c r="F2777" t="s">
        <v>658</v>
      </c>
      <c r="G2777" t="s">
        <v>679</v>
      </c>
      <c r="H2777">
        <v>158000</v>
      </c>
      <c r="I2777">
        <v>-158000</v>
      </c>
      <c r="J2777">
        <v>6155500</v>
      </c>
      <c r="M2777" t="s">
        <v>701</v>
      </c>
      <c r="N2777" s="1">
        <v>45839</v>
      </c>
    </row>
    <row r="2778" spans="1:14" x14ac:dyDescent="0.2">
      <c r="A2778" s="1">
        <v>45839</v>
      </c>
      <c r="B2778">
        <v>2025</v>
      </c>
      <c r="C2778" t="s">
        <v>536</v>
      </c>
      <c r="D2778" t="s">
        <v>604</v>
      </c>
      <c r="E2778" t="s">
        <v>651</v>
      </c>
      <c r="F2778" t="s">
        <v>662</v>
      </c>
      <c r="G2778" t="s">
        <v>679</v>
      </c>
      <c r="H2778">
        <v>35000</v>
      </c>
      <c r="I2778">
        <v>-35000</v>
      </c>
      <c r="J2778">
        <v>6155500</v>
      </c>
      <c r="M2778" t="s">
        <v>701</v>
      </c>
      <c r="N2778" s="1">
        <v>45839</v>
      </c>
    </row>
    <row r="2779" spans="1:14" x14ac:dyDescent="0.2">
      <c r="A2779" s="1">
        <v>45839</v>
      </c>
      <c r="B2779">
        <v>2025</v>
      </c>
      <c r="C2779" t="s">
        <v>420</v>
      </c>
      <c r="D2779" t="s">
        <v>593</v>
      </c>
      <c r="E2779" t="s">
        <v>641</v>
      </c>
      <c r="F2779" t="s">
        <v>658</v>
      </c>
      <c r="G2779" t="s">
        <v>679</v>
      </c>
      <c r="H2779">
        <v>225000</v>
      </c>
      <c r="I2779">
        <v>-225000</v>
      </c>
      <c r="J2779">
        <v>6380500</v>
      </c>
      <c r="M2779" t="s">
        <v>701</v>
      </c>
      <c r="N2779" s="1">
        <v>45839</v>
      </c>
    </row>
    <row r="2780" spans="1:14" x14ac:dyDescent="0.2">
      <c r="A2780" s="1">
        <v>45839</v>
      </c>
      <c r="B2780">
        <v>2025</v>
      </c>
      <c r="C2780" t="s">
        <v>420</v>
      </c>
      <c r="D2780" t="s">
        <v>586</v>
      </c>
      <c r="E2780" t="s">
        <v>628</v>
      </c>
      <c r="F2780" t="s">
        <v>658</v>
      </c>
      <c r="G2780" t="s">
        <v>679</v>
      </c>
      <c r="H2780">
        <v>225000</v>
      </c>
      <c r="I2780">
        <v>-225000</v>
      </c>
      <c r="J2780">
        <v>6605500</v>
      </c>
      <c r="M2780" t="s">
        <v>701</v>
      </c>
      <c r="N2780" s="1">
        <v>45839</v>
      </c>
    </row>
    <row r="2781" spans="1:14" x14ac:dyDescent="0.2">
      <c r="A2781" s="1">
        <v>45839</v>
      </c>
      <c r="B2781">
        <v>2025</v>
      </c>
      <c r="C2781" t="s">
        <v>420</v>
      </c>
      <c r="D2781" t="s">
        <v>573</v>
      </c>
      <c r="E2781" t="s">
        <v>628</v>
      </c>
      <c r="F2781" t="s">
        <v>658</v>
      </c>
      <c r="G2781" t="s">
        <v>679</v>
      </c>
      <c r="H2781">
        <v>191000</v>
      </c>
      <c r="I2781">
        <v>-191000</v>
      </c>
      <c r="J2781">
        <v>6796500</v>
      </c>
      <c r="M2781" t="s">
        <v>701</v>
      </c>
      <c r="N2781" s="1">
        <v>45839</v>
      </c>
    </row>
    <row r="2782" spans="1:14" x14ac:dyDescent="0.2">
      <c r="A2782" s="1">
        <v>45839</v>
      </c>
      <c r="B2782">
        <v>2025</v>
      </c>
      <c r="C2782" t="s">
        <v>419</v>
      </c>
      <c r="D2782" t="s">
        <v>573</v>
      </c>
      <c r="E2782" t="s">
        <v>628</v>
      </c>
      <c r="F2782" t="s">
        <v>662</v>
      </c>
      <c r="G2782" t="s">
        <v>679</v>
      </c>
      <c r="H2782">
        <v>34000</v>
      </c>
      <c r="I2782">
        <v>-34000</v>
      </c>
      <c r="J2782">
        <v>6796500</v>
      </c>
      <c r="M2782" t="s">
        <v>701</v>
      </c>
      <c r="N2782" s="1">
        <v>45839</v>
      </c>
    </row>
    <row r="2783" spans="1:14" x14ac:dyDescent="0.2">
      <c r="A2783" s="1">
        <v>45839</v>
      </c>
      <c r="B2783">
        <v>2025</v>
      </c>
      <c r="C2783" t="s">
        <v>420</v>
      </c>
      <c r="D2783" t="s">
        <v>601</v>
      </c>
      <c r="E2783" t="s">
        <v>648</v>
      </c>
      <c r="F2783" t="s">
        <v>658</v>
      </c>
      <c r="G2783" t="s">
        <v>679</v>
      </c>
      <c r="H2783">
        <v>225000</v>
      </c>
      <c r="I2783">
        <v>-225000</v>
      </c>
      <c r="J2783">
        <v>7021500</v>
      </c>
      <c r="M2783" t="s">
        <v>701</v>
      </c>
      <c r="N2783" s="1">
        <v>45839</v>
      </c>
    </row>
    <row r="2784" spans="1:14" x14ac:dyDescent="0.2">
      <c r="A2784" s="1">
        <v>45839</v>
      </c>
      <c r="B2784">
        <v>2025</v>
      </c>
      <c r="C2784" t="s">
        <v>421</v>
      </c>
      <c r="D2784" t="s">
        <v>607</v>
      </c>
      <c r="E2784" t="s">
        <v>654</v>
      </c>
      <c r="F2784" t="s">
        <v>658</v>
      </c>
      <c r="G2784" t="s">
        <v>679</v>
      </c>
      <c r="H2784">
        <v>193000</v>
      </c>
      <c r="I2784">
        <v>-193000</v>
      </c>
      <c r="J2784">
        <v>7214500</v>
      </c>
      <c r="M2784" t="s">
        <v>701</v>
      </c>
      <c r="N2784" s="1">
        <v>45839</v>
      </c>
    </row>
    <row r="2785" spans="1:14" x14ac:dyDescent="0.2">
      <c r="A2785" s="1">
        <v>45839</v>
      </c>
      <c r="B2785">
        <v>2025</v>
      </c>
      <c r="C2785" t="s">
        <v>420</v>
      </c>
      <c r="D2785" t="s">
        <v>600</v>
      </c>
      <c r="E2785" t="s">
        <v>647</v>
      </c>
      <c r="F2785" t="s">
        <v>658</v>
      </c>
      <c r="G2785" t="s">
        <v>679</v>
      </c>
      <c r="H2785">
        <v>225000</v>
      </c>
      <c r="I2785">
        <v>-225000</v>
      </c>
      <c r="J2785">
        <v>7439500</v>
      </c>
      <c r="M2785" t="s">
        <v>701</v>
      </c>
      <c r="N2785" s="1">
        <v>45839</v>
      </c>
    </row>
    <row r="2786" spans="1:14" x14ac:dyDescent="0.2">
      <c r="A2786" s="1">
        <v>45839</v>
      </c>
      <c r="B2786">
        <v>2025</v>
      </c>
      <c r="C2786" t="s">
        <v>420</v>
      </c>
      <c r="D2786" t="s">
        <v>559</v>
      </c>
      <c r="E2786" t="s">
        <v>615</v>
      </c>
      <c r="F2786" t="s">
        <v>661</v>
      </c>
      <c r="G2786" t="s">
        <v>679</v>
      </c>
      <c r="H2786">
        <v>225000</v>
      </c>
      <c r="I2786">
        <v>-225000</v>
      </c>
      <c r="J2786">
        <v>7439500</v>
      </c>
      <c r="M2786" t="s">
        <v>701</v>
      </c>
      <c r="N2786" s="1">
        <v>45839</v>
      </c>
    </row>
    <row r="2787" spans="1:14" x14ac:dyDescent="0.2">
      <c r="A2787" s="1">
        <v>45839</v>
      </c>
      <c r="B2787">
        <v>2025</v>
      </c>
      <c r="C2787" t="s">
        <v>420</v>
      </c>
      <c r="D2787" t="s">
        <v>579</v>
      </c>
      <c r="E2787" t="s">
        <v>632</v>
      </c>
      <c r="F2787" t="s">
        <v>661</v>
      </c>
      <c r="G2787" t="s">
        <v>679</v>
      </c>
      <c r="H2787">
        <v>225000</v>
      </c>
      <c r="I2787">
        <v>-225000</v>
      </c>
      <c r="J2787">
        <v>7439500</v>
      </c>
      <c r="M2787" t="s">
        <v>701</v>
      </c>
      <c r="N2787" s="1">
        <v>45839</v>
      </c>
    </row>
    <row r="2788" spans="1:14" x14ac:dyDescent="0.2">
      <c r="A2788" s="1">
        <v>45839</v>
      </c>
      <c r="B2788">
        <v>2025</v>
      </c>
      <c r="C2788" t="s">
        <v>537</v>
      </c>
      <c r="D2788" t="s">
        <v>552</v>
      </c>
      <c r="E2788" t="s">
        <v>616</v>
      </c>
      <c r="F2788" t="s">
        <v>662</v>
      </c>
      <c r="G2788" t="s">
        <v>679</v>
      </c>
      <c r="H2788">
        <v>225000</v>
      </c>
      <c r="I2788">
        <v>-225000</v>
      </c>
      <c r="J2788">
        <v>7439500</v>
      </c>
      <c r="M2788" t="s">
        <v>701</v>
      </c>
      <c r="N2788" s="1">
        <v>45839</v>
      </c>
    </row>
    <row r="2789" spans="1:14" x14ac:dyDescent="0.2">
      <c r="A2789" s="1">
        <v>45839</v>
      </c>
      <c r="B2789">
        <v>2025</v>
      </c>
      <c r="C2789" t="s">
        <v>537</v>
      </c>
      <c r="D2789" t="s">
        <v>562</v>
      </c>
      <c r="E2789" t="s">
        <v>614</v>
      </c>
      <c r="F2789" t="s">
        <v>662</v>
      </c>
      <c r="G2789" t="s">
        <v>679</v>
      </c>
      <c r="H2789">
        <v>225000</v>
      </c>
      <c r="I2789">
        <v>-225000</v>
      </c>
      <c r="J2789">
        <v>7439500</v>
      </c>
      <c r="M2789" t="s">
        <v>701</v>
      </c>
      <c r="N2789" s="1">
        <v>45839</v>
      </c>
    </row>
    <row r="2790" spans="1:14" x14ac:dyDescent="0.2">
      <c r="A2790" s="1">
        <v>45839</v>
      </c>
      <c r="B2790">
        <v>2025</v>
      </c>
      <c r="C2790" t="s">
        <v>420</v>
      </c>
      <c r="D2790" t="s">
        <v>577</v>
      </c>
      <c r="E2790" t="s">
        <v>631</v>
      </c>
      <c r="F2790" t="s">
        <v>658</v>
      </c>
      <c r="G2790" t="s">
        <v>679</v>
      </c>
      <c r="H2790">
        <v>225000</v>
      </c>
      <c r="I2790">
        <v>-225000</v>
      </c>
      <c r="J2790">
        <v>7664500</v>
      </c>
      <c r="M2790" t="s">
        <v>701</v>
      </c>
      <c r="N2790" s="1">
        <v>45839</v>
      </c>
    </row>
    <row r="2791" spans="1:14" x14ac:dyDescent="0.2">
      <c r="A2791" s="1">
        <v>45839</v>
      </c>
      <c r="B2791">
        <v>2025</v>
      </c>
      <c r="C2791" t="s">
        <v>420</v>
      </c>
      <c r="D2791" t="s">
        <v>564</v>
      </c>
      <c r="E2791" t="s">
        <v>596</v>
      </c>
      <c r="F2791" t="s">
        <v>658</v>
      </c>
      <c r="G2791" t="s">
        <v>679</v>
      </c>
      <c r="H2791">
        <v>225000</v>
      </c>
      <c r="I2791">
        <v>-225000</v>
      </c>
      <c r="J2791">
        <v>7889500</v>
      </c>
      <c r="M2791" t="s">
        <v>701</v>
      </c>
      <c r="N2791" s="1">
        <v>45839</v>
      </c>
    </row>
    <row r="2792" spans="1:14" x14ac:dyDescent="0.2">
      <c r="A2792" s="1">
        <v>45839</v>
      </c>
      <c r="B2792">
        <v>2025</v>
      </c>
      <c r="C2792" t="s">
        <v>421</v>
      </c>
      <c r="D2792" t="s">
        <v>606</v>
      </c>
      <c r="E2792" t="s">
        <v>653</v>
      </c>
      <c r="F2792" t="s">
        <v>658</v>
      </c>
      <c r="G2792" t="s">
        <v>679</v>
      </c>
      <c r="H2792">
        <v>193000</v>
      </c>
      <c r="I2792">
        <v>-193000</v>
      </c>
      <c r="J2792">
        <v>8082500</v>
      </c>
      <c r="M2792" t="s">
        <v>701</v>
      </c>
      <c r="N2792" s="1">
        <v>45839</v>
      </c>
    </row>
    <row r="2793" spans="1:14" x14ac:dyDescent="0.2">
      <c r="A2793" s="1">
        <v>45839</v>
      </c>
      <c r="B2793">
        <v>2025</v>
      </c>
      <c r="C2793" t="s">
        <v>420</v>
      </c>
      <c r="D2793" t="s">
        <v>609</v>
      </c>
      <c r="E2793" t="s">
        <v>656</v>
      </c>
      <c r="F2793" t="s">
        <v>658</v>
      </c>
      <c r="G2793" t="s">
        <v>679</v>
      </c>
      <c r="H2793">
        <v>225000</v>
      </c>
      <c r="I2793">
        <v>-225000</v>
      </c>
      <c r="J2793">
        <v>8307500</v>
      </c>
      <c r="M2793" t="s">
        <v>701</v>
      </c>
      <c r="N2793" s="1">
        <v>45839</v>
      </c>
    </row>
    <row r="2794" spans="1:14" x14ac:dyDescent="0.2">
      <c r="A2794" s="1">
        <v>45839</v>
      </c>
      <c r="B2794">
        <v>2025</v>
      </c>
      <c r="C2794" t="s">
        <v>420</v>
      </c>
      <c r="D2794" t="s">
        <v>603</v>
      </c>
      <c r="E2794" t="s">
        <v>650</v>
      </c>
      <c r="F2794" t="s">
        <v>658</v>
      </c>
      <c r="G2794" t="s">
        <v>679</v>
      </c>
      <c r="H2794">
        <v>225000</v>
      </c>
      <c r="I2794">
        <v>-225000</v>
      </c>
      <c r="J2794">
        <v>8532500</v>
      </c>
      <c r="M2794" t="s">
        <v>701</v>
      </c>
      <c r="N2794" s="1">
        <v>45839</v>
      </c>
    </row>
    <row r="2795" spans="1:14" x14ac:dyDescent="0.2">
      <c r="A2795" s="1">
        <v>45839</v>
      </c>
      <c r="B2795">
        <v>2025</v>
      </c>
      <c r="C2795" t="s">
        <v>420</v>
      </c>
      <c r="D2795" t="s">
        <v>567</v>
      </c>
      <c r="E2795" t="s">
        <v>620</v>
      </c>
      <c r="F2795" t="s">
        <v>658</v>
      </c>
      <c r="G2795" t="s">
        <v>679</v>
      </c>
      <c r="H2795">
        <v>225000</v>
      </c>
      <c r="I2795">
        <v>-225000</v>
      </c>
      <c r="J2795">
        <v>8757500</v>
      </c>
      <c r="M2795" t="s">
        <v>701</v>
      </c>
      <c r="N2795" s="1">
        <v>45839</v>
      </c>
    </row>
    <row r="2796" spans="1:14" x14ac:dyDescent="0.2">
      <c r="A2796" s="1">
        <v>45839</v>
      </c>
      <c r="B2796">
        <v>2025</v>
      </c>
      <c r="C2796" t="s">
        <v>420</v>
      </c>
      <c r="D2796" t="s">
        <v>610</v>
      </c>
      <c r="E2796" t="s">
        <v>657</v>
      </c>
      <c r="F2796" t="s">
        <v>658</v>
      </c>
      <c r="G2796" t="s">
        <v>679</v>
      </c>
      <c r="H2796">
        <v>225000</v>
      </c>
      <c r="I2796">
        <v>-225000</v>
      </c>
      <c r="J2796">
        <v>8982500</v>
      </c>
      <c r="M2796" t="s">
        <v>701</v>
      </c>
      <c r="N2796" s="1">
        <v>45839</v>
      </c>
    </row>
    <row r="2797" spans="1:14" x14ac:dyDescent="0.2">
      <c r="A2797" s="1">
        <v>45839</v>
      </c>
      <c r="B2797">
        <v>2025</v>
      </c>
      <c r="C2797" t="s">
        <v>420</v>
      </c>
      <c r="D2797" t="s">
        <v>568</v>
      </c>
      <c r="E2797" t="s">
        <v>624</v>
      </c>
      <c r="F2797" t="s">
        <v>658</v>
      </c>
      <c r="G2797" t="s">
        <v>679</v>
      </c>
      <c r="H2797">
        <v>225000</v>
      </c>
      <c r="I2797">
        <v>-225000</v>
      </c>
      <c r="J2797">
        <v>9207500</v>
      </c>
      <c r="M2797" t="s">
        <v>701</v>
      </c>
      <c r="N2797" s="1">
        <v>45839</v>
      </c>
    </row>
    <row r="2798" spans="1:14" x14ac:dyDescent="0.2">
      <c r="A2798" s="1">
        <v>45839</v>
      </c>
      <c r="B2798">
        <v>2025</v>
      </c>
      <c r="C2798" t="s">
        <v>420</v>
      </c>
      <c r="D2798" t="s">
        <v>595</v>
      </c>
      <c r="E2798" t="s">
        <v>643</v>
      </c>
      <c r="F2798" t="s">
        <v>658</v>
      </c>
      <c r="G2798" t="s">
        <v>679</v>
      </c>
      <c r="H2798">
        <v>225000</v>
      </c>
      <c r="I2798">
        <v>-225000</v>
      </c>
      <c r="J2798">
        <v>9432500</v>
      </c>
      <c r="M2798" t="s">
        <v>701</v>
      </c>
      <c r="N2798" s="1">
        <v>45839</v>
      </c>
    </row>
    <row r="2799" spans="1:14" x14ac:dyDescent="0.2">
      <c r="A2799" s="1">
        <v>45869</v>
      </c>
      <c r="B2799">
        <v>2025</v>
      </c>
      <c r="C2799" t="s">
        <v>307</v>
      </c>
      <c r="D2799" t="s">
        <v>596</v>
      </c>
      <c r="E2799" t="s">
        <v>596</v>
      </c>
      <c r="F2799" t="s">
        <v>658</v>
      </c>
      <c r="G2799" t="s">
        <v>683</v>
      </c>
      <c r="H2799">
        <v>-225000</v>
      </c>
      <c r="I2799">
        <v>225000</v>
      </c>
      <c r="J2799">
        <v>9207500</v>
      </c>
      <c r="M2799" t="s">
        <v>701</v>
      </c>
      <c r="N2799" s="1">
        <v>45869</v>
      </c>
    </row>
    <row r="2800" spans="1:14" x14ac:dyDescent="0.2">
      <c r="A2800" s="1">
        <v>45869</v>
      </c>
      <c r="B2800">
        <v>2025</v>
      </c>
      <c r="C2800" t="s">
        <v>307</v>
      </c>
      <c r="D2800" t="s">
        <v>589</v>
      </c>
      <c r="E2800" t="s">
        <v>589</v>
      </c>
      <c r="F2800" t="s">
        <v>658</v>
      </c>
      <c r="G2800" t="s">
        <v>683</v>
      </c>
      <c r="H2800">
        <v>-1050000</v>
      </c>
      <c r="I2800">
        <v>1050000</v>
      </c>
      <c r="J2800">
        <v>8157500</v>
      </c>
      <c r="M2800" t="s">
        <v>701</v>
      </c>
      <c r="N2800" s="1">
        <v>45869</v>
      </c>
    </row>
    <row r="2801" spans="1:14" x14ac:dyDescent="0.2">
      <c r="A2801" s="1">
        <v>45869</v>
      </c>
      <c r="B2801">
        <v>2025</v>
      </c>
      <c r="C2801" t="s">
        <v>307</v>
      </c>
      <c r="D2801" t="s">
        <v>578</v>
      </c>
      <c r="E2801" t="s">
        <v>578</v>
      </c>
      <c r="F2801" t="s">
        <v>658</v>
      </c>
      <c r="G2801" t="s">
        <v>683</v>
      </c>
      <c r="H2801">
        <v>-1000000</v>
      </c>
      <c r="I2801">
        <v>1000000</v>
      </c>
      <c r="J2801">
        <v>7157500</v>
      </c>
      <c r="M2801" t="s">
        <v>701</v>
      </c>
      <c r="N2801" s="1">
        <v>45869</v>
      </c>
    </row>
    <row r="2802" spans="1:14" x14ac:dyDescent="0.2">
      <c r="A2802" s="1">
        <v>45869</v>
      </c>
      <c r="B2802">
        <v>2025</v>
      </c>
      <c r="C2802" t="s">
        <v>540</v>
      </c>
      <c r="E2802" t="s">
        <v>611</v>
      </c>
      <c r="F2802" t="s">
        <v>658</v>
      </c>
      <c r="G2802" t="s">
        <v>686</v>
      </c>
      <c r="H2802">
        <v>-200000</v>
      </c>
      <c r="I2802">
        <v>200000</v>
      </c>
      <c r="J2802">
        <v>7876500</v>
      </c>
      <c r="M2802" t="s">
        <v>701</v>
      </c>
      <c r="N2802" s="1">
        <v>45869</v>
      </c>
    </row>
    <row r="2803" spans="1:14" x14ac:dyDescent="0.2">
      <c r="A2803" s="1">
        <v>45869</v>
      </c>
      <c r="B2803">
        <v>2025</v>
      </c>
      <c r="C2803" t="s">
        <v>541</v>
      </c>
      <c r="E2803" t="s">
        <v>611</v>
      </c>
      <c r="F2803" t="s">
        <v>658</v>
      </c>
      <c r="G2803" t="s">
        <v>691</v>
      </c>
      <c r="H2803">
        <v>-100000</v>
      </c>
      <c r="I2803">
        <v>100000</v>
      </c>
      <c r="J2803">
        <v>7776500</v>
      </c>
      <c r="M2803" t="s">
        <v>701</v>
      </c>
      <c r="N2803" s="1">
        <v>45869</v>
      </c>
    </row>
    <row r="2804" spans="1:14" x14ac:dyDescent="0.2">
      <c r="A2804" s="1">
        <v>45869</v>
      </c>
      <c r="B2804">
        <v>2025</v>
      </c>
      <c r="C2804" t="s">
        <v>542</v>
      </c>
      <c r="E2804" t="s">
        <v>611</v>
      </c>
      <c r="F2804" t="s">
        <v>658</v>
      </c>
      <c r="G2804" t="s">
        <v>239</v>
      </c>
      <c r="H2804">
        <v>-400000</v>
      </c>
      <c r="I2804">
        <v>400000</v>
      </c>
      <c r="J2804">
        <v>7376500</v>
      </c>
      <c r="M2804" t="s">
        <v>701</v>
      </c>
      <c r="N2804" s="1">
        <v>45869</v>
      </c>
    </row>
    <row r="2805" spans="1:14" x14ac:dyDescent="0.2">
      <c r="A2805" s="1">
        <v>45869</v>
      </c>
      <c r="B2805">
        <v>2025</v>
      </c>
      <c r="C2805" t="s">
        <v>543</v>
      </c>
      <c r="E2805" t="s">
        <v>611</v>
      </c>
      <c r="F2805" t="s">
        <v>658</v>
      </c>
      <c r="G2805" t="s">
        <v>686</v>
      </c>
      <c r="H2805">
        <v>-500000</v>
      </c>
      <c r="I2805">
        <v>500000</v>
      </c>
      <c r="J2805">
        <v>6876500</v>
      </c>
      <c r="M2805" t="s">
        <v>701</v>
      </c>
      <c r="N2805" s="1">
        <v>45869</v>
      </c>
    </row>
    <row r="2806" spans="1:14" x14ac:dyDescent="0.2">
      <c r="A2806" s="1">
        <v>45870</v>
      </c>
      <c r="B2806">
        <v>2025</v>
      </c>
      <c r="C2806" t="s">
        <v>427</v>
      </c>
      <c r="D2806" t="s">
        <v>604</v>
      </c>
      <c r="E2806" t="s">
        <v>651</v>
      </c>
      <c r="F2806" t="s">
        <v>658</v>
      </c>
      <c r="G2806" t="s">
        <v>679</v>
      </c>
      <c r="H2806">
        <v>158000</v>
      </c>
      <c r="I2806">
        <v>-158000</v>
      </c>
      <c r="J2806">
        <v>7315500</v>
      </c>
      <c r="M2806" t="s">
        <v>701</v>
      </c>
      <c r="N2806" s="1">
        <v>45870</v>
      </c>
    </row>
    <row r="2807" spans="1:14" x14ac:dyDescent="0.2">
      <c r="A2807" s="1">
        <v>45870</v>
      </c>
      <c r="B2807">
        <v>2025</v>
      </c>
      <c r="C2807" t="s">
        <v>538</v>
      </c>
      <c r="D2807" t="s">
        <v>604</v>
      </c>
      <c r="E2807" t="s">
        <v>651</v>
      </c>
      <c r="F2807" t="s">
        <v>662</v>
      </c>
      <c r="G2807" t="s">
        <v>679</v>
      </c>
      <c r="H2807">
        <v>35000</v>
      </c>
      <c r="I2807">
        <v>-35000</v>
      </c>
      <c r="J2807">
        <v>7315500</v>
      </c>
      <c r="M2807" t="s">
        <v>701</v>
      </c>
      <c r="N2807" s="1">
        <v>45870</v>
      </c>
    </row>
    <row r="2808" spans="1:14" x14ac:dyDescent="0.2">
      <c r="A2808" s="1">
        <v>45870</v>
      </c>
      <c r="B2808">
        <v>2025</v>
      </c>
      <c r="C2808" t="s">
        <v>426</v>
      </c>
      <c r="D2808" t="s">
        <v>593</v>
      </c>
      <c r="E2808" t="s">
        <v>641</v>
      </c>
      <c r="F2808" t="s">
        <v>658</v>
      </c>
      <c r="G2808" t="s">
        <v>679</v>
      </c>
      <c r="H2808">
        <v>225000</v>
      </c>
      <c r="I2808">
        <v>-225000</v>
      </c>
      <c r="J2808">
        <v>7540500</v>
      </c>
      <c r="M2808" t="s">
        <v>701</v>
      </c>
      <c r="N2808" s="1">
        <v>45870</v>
      </c>
    </row>
    <row r="2809" spans="1:14" x14ac:dyDescent="0.2">
      <c r="A2809" s="1">
        <v>45870</v>
      </c>
      <c r="B2809">
        <v>2025</v>
      </c>
      <c r="C2809" t="s">
        <v>426</v>
      </c>
      <c r="D2809" t="s">
        <v>586</v>
      </c>
      <c r="E2809" t="s">
        <v>628</v>
      </c>
      <c r="F2809" t="s">
        <v>658</v>
      </c>
      <c r="G2809" t="s">
        <v>679</v>
      </c>
      <c r="H2809">
        <v>225000</v>
      </c>
      <c r="I2809">
        <v>-225000</v>
      </c>
      <c r="J2809">
        <v>7765500</v>
      </c>
      <c r="M2809" t="s">
        <v>701</v>
      </c>
      <c r="N2809" s="1">
        <v>45870</v>
      </c>
    </row>
    <row r="2810" spans="1:14" x14ac:dyDescent="0.2">
      <c r="A2810" s="1">
        <v>45870</v>
      </c>
      <c r="B2810">
        <v>2025</v>
      </c>
      <c r="C2810" t="s">
        <v>426</v>
      </c>
      <c r="D2810" t="s">
        <v>601</v>
      </c>
      <c r="E2810" t="s">
        <v>648</v>
      </c>
      <c r="F2810" t="s">
        <v>658</v>
      </c>
      <c r="G2810" t="s">
        <v>679</v>
      </c>
      <c r="H2810">
        <v>225000</v>
      </c>
      <c r="I2810">
        <v>-225000</v>
      </c>
      <c r="J2810">
        <v>7990500</v>
      </c>
      <c r="M2810" t="s">
        <v>701</v>
      </c>
      <c r="N2810" s="1">
        <v>45870</v>
      </c>
    </row>
    <row r="2811" spans="1:14" x14ac:dyDescent="0.2">
      <c r="A2811" s="1">
        <v>45870</v>
      </c>
      <c r="B2811">
        <v>2025</v>
      </c>
      <c r="C2811" t="s">
        <v>427</v>
      </c>
      <c r="D2811" t="s">
        <v>607</v>
      </c>
      <c r="E2811" t="s">
        <v>654</v>
      </c>
      <c r="F2811" t="s">
        <v>658</v>
      </c>
      <c r="G2811" t="s">
        <v>679</v>
      </c>
      <c r="H2811">
        <v>193000</v>
      </c>
      <c r="I2811">
        <v>-193000</v>
      </c>
      <c r="J2811">
        <v>8183500</v>
      </c>
      <c r="M2811" t="s">
        <v>701</v>
      </c>
      <c r="N2811" s="1">
        <v>45870</v>
      </c>
    </row>
    <row r="2812" spans="1:14" x14ac:dyDescent="0.2">
      <c r="A2812" s="1">
        <v>45870</v>
      </c>
      <c r="B2812">
        <v>2025</v>
      </c>
      <c r="C2812" t="s">
        <v>426</v>
      </c>
      <c r="D2812" t="s">
        <v>600</v>
      </c>
      <c r="E2812" t="s">
        <v>647</v>
      </c>
      <c r="F2812" t="s">
        <v>658</v>
      </c>
      <c r="G2812" t="s">
        <v>679</v>
      </c>
      <c r="H2812">
        <v>225000</v>
      </c>
      <c r="I2812">
        <v>-225000</v>
      </c>
      <c r="J2812">
        <v>8408500</v>
      </c>
      <c r="M2812" t="s">
        <v>701</v>
      </c>
      <c r="N2812" s="1">
        <v>45870</v>
      </c>
    </row>
    <row r="2813" spans="1:14" x14ac:dyDescent="0.2">
      <c r="A2813" s="1">
        <v>45870</v>
      </c>
      <c r="B2813">
        <v>2025</v>
      </c>
      <c r="C2813" t="s">
        <v>426</v>
      </c>
      <c r="D2813" t="s">
        <v>559</v>
      </c>
      <c r="E2813" t="s">
        <v>615</v>
      </c>
      <c r="F2813" t="s">
        <v>661</v>
      </c>
      <c r="G2813" t="s">
        <v>679</v>
      </c>
      <c r="H2813">
        <v>225000</v>
      </c>
      <c r="I2813">
        <v>-225000</v>
      </c>
      <c r="J2813">
        <v>8408500</v>
      </c>
      <c r="M2813" t="s">
        <v>701</v>
      </c>
      <c r="N2813" s="1">
        <v>45870</v>
      </c>
    </row>
    <row r="2814" spans="1:14" x14ac:dyDescent="0.2">
      <c r="A2814" s="1">
        <v>45870</v>
      </c>
      <c r="B2814">
        <v>2025</v>
      </c>
      <c r="C2814" t="s">
        <v>426</v>
      </c>
      <c r="D2814" t="s">
        <v>579</v>
      </c>
      <c r="E2814" t="s">
        <v>632</v>
      </c>
      <c r="F2814" t="s">
        <v>661</v>
      </c>
      <c r="G2814" t="s">
        <v>679</v>
      </c>
      <c r="H2814">
        <v>225000</v>
      </c>
      <c r="I2814">
        <v>-225000</v>
      </c>
      <c r="J2814">
        <v>8408500</v>
      </c>
      <c r="M2814" t="s">
        <v>701</v>
      </c>
      <c r="N2814" s="1">
        <v>45870</v>
      </c>
    </row>
    <row r="2815" spans="1:14" x14ac:dyDescent="0.2">
      <c r="A2815" s="1">
        <v>45870</v>
      </c>
      <c r="B2815">
        <v>2025</v>
      </c>
      <c r="C2815" t="s">
        <v>539</v>
      </c>
      <c r="D2815" t="s">
        <v>552</v>
      </c>
      <c r="E2815" t="s">
        <v>616</v>
      </c>
      <c r="F2815" t="s">
        <v>662</v>
      </c>
      <c r="G2815" t="s">
        <v>679</v>
      </c>
      <c r="H2815">
        <v>225000</v>
      </c>
      <c r="I2815">
        <v>-225000</v>
      </c>
      <c r="J2815">
        <v>8408500</v>
      </c>
      <c r="M2815" t="s">
        <v>701</v>
      </c>
      <c r="N2815" s="1">
        <v>45870</v>
      </c>
    </row>
    <row r="2816" spans="1:14" x14ac:dyDescent="0.2">
      <c r="A2816" s="1">
        <v>45870</v>
      </c>
      <c r="B2816">
        <v>2025</v>
      </c>
      <c r="C2816" t="s">
        <v>539</v>
      </c>
      <c r="D2816" t="s">
        <v>562</v>
      </c>
      <c r="E2816" t="s">
        <v>614</v>
      </c>
      <c r="F2816" t="s">
        <v>662</v>
      </c>
      <c r="G2816" t="s">
        <v>679</v>
      </c>
      <c r="H2816">
        <v>225000</v>
      </c>
      <c r="I2816">
        <v>-225000</v>
      </c>
      <c r="J2816">
        <v>8408500</v>
      </c>
      <c r="M2816" t="s">
        <v>701</v>
      </c>
      <c r="N2816" s="1">
        <v>45870</v>
      </c>
    </row>
    <row r="2817" spans="1:14" x14ac:dyDescent="0.2">
      <c r="A2817" s="1">
        <v>45870</v>
      </c>
      <c r="B2817">
        <v>2025</v>
      </c>
      <c r="C2817" t="s">
        <v>426</v>
      </c>
      <c r="D2817" t="s">
        <v>577</v>
      </c>
      <c r="E2817" t="s">
        <v>631</v>
      </c>
      <c r="F2817" t="s">
        <v>658</v>
      </c>
      <c r="G2817" t="s">
        <v>679</v>
      </c>
      <c r="H2817">
        <v>225000</v>
      </c>
      <c r="I2817">
        <v>-225000</v>
      </c>
      <c r="J2817">
        <v>8633500</v>
      </c>
      <c r="M2817" t="s">
        <v>701</v>
      </c>
      <c r="N2817" s="1">
        <v>45870</v>
      </c>
    </row>
    <row r="2818" spans="1:14" x14ac:dyDescent="0.2">
      <c r="A2818" s="1">
        <v>45870</v>
      </c>
      <c r="B2818">
        <v>2025</v>
      </c>
      <c r="C2818" t="s">
        <v>426</v>
      </c>
      <c r="D2818" t="s">
        <v>564</v>
      </c>
      <c r="E2818" t="s">
        <v>596</v>
      </c>
      <c r="F2818" t="s">
        <v>658</v>
      </c>
      <c r="G2818" t="s">
        <v>679</v>
      </c>
      <c r="H2818">
        <v>225000</v>
      </c>
      <c r="I2818">
        <v>-225000</v>
      </c>
      <c r="J2818">
        <v>8858500</v>
      </c>
      <c r="M2818" t="s">
        <v>701</v>
      </c>
      <c r="N2818" s="1">
        <v>45870</v>
      </c>
    </row>
    <row r="2819" spans="1:14" x14ac:dyDescent="0.2">
      <c r="A2819" s="1">
        <v>45870</v>
      </c>
      <c r="B2819">
        <v>2025</v>
      </c>
      <c r="C2819" t="s">
        <v>427</v>
      </c>
      <c r="D2819" t="s">
        <v>606</v>
      </c>
      <c r="E2819" t="s">
        <v>653</v>
      </c>
      <c r="F2819" t="s">
        <v>658</v>
      </c>
      <c r="G2819" t="s">
        <v>679</v>
      </c>
      <c r="H2819">
        <v>193000</v>
      </c>
      <c r="I2819">
        <v>-193000</v>
      </c>
      <c r="J2819">
        <v>9051500</v>
      </c>
      <c r="M2819" t="s">
        <v>701</v>
      </c>
      <c r="N2819" s="1">
        <v>45870</v>
      </c>
    </row>
    <row r="2820" spans="1:14" x14ac:dyDescent="0.2">
      <c r="A2820" s="1">
        <v>45870</v>
      </c>
      <c r="B2820">
        <v>2025</v>
      </c>
      <c r="C2820" t="s">
        <v>426</v>
      </c>
      <c r="D2820" t="s">
        <v>609</v>
      </c>
      <c r="E2820" t="s">
        <v>656</v>
      </c>
      <c r="F2820" t="s">
        <v>658</v>
      </c>
      <c r="G2820" t="s">
        <v>679</v>
      </c>
      <c r="H2820">
        <v>225000</v>
      </c>
      <c r="I2820">
        <v>-225000</v>
      </c>
      <c r="J2820">
        <v>9276500</v>
      </c>
      <c r="M2820" t="s">
        <v>701</v>
      </c>
      <c r="N2820" s="1">
        <v>45870</v>
      </c>
    </row>
    <row r="2821" spans="1:14" x14ac:dyDescent="0.2">
      <c r="A2821" s="1">
        <v>45870</v>
      </c>
      <c r="B2821">
        <v>2025</v>
      </c>
      <c r="C2821" t="s">
        <v>426</v>
      </c>
      <c r="D2821" t="s">
        <v>603</v>
      </c>
      <c r="E2821" t="s">
        <v>650</v>
      </c>
      <c r="F2821" t="s">
        <v>658</v>
      </c>
      <c r="G2821" t="s">
        <v>679</v>
      </c>
      <c r="H2821">
        <v>225000</v>
      </c>
      <c r="I2821">
        <v>-225000</v>
      </c>
      <c r="J2821">
        <v>9501500</v>
      </c>
      <c r="M2821" t="s">
        <v>701</v>
      </c>
      <c r="N2821" s="1">
        <v>45870</v>
      </c>
    </row>
    <row r="2822" spans="1:14" x14ac:dyDescent="0.2">
      <c r="A2822" s="1">
        <v>45870</v>
      </c>
      <c r="B2822">
        <v>2025</v>
      </c>
      <c r="C2822" t="s">
        <v>426</v>
      </c>
      <c r="D2822" t="s">
        <v>567</v>
      </c>
      <c r="E2822" t="s">
        <v>620</v>
      </c>
      <c r="F2822" t="s">
        <v>658</v>
      </c>
      <c r="G2822" t="s">
        <v>679</v>
      </c>
      <c r="H2822">
        <v>225000</v>
      </c>
      <c r="I2822">
        <v>-225000</v>
      </c>
      <c r="J2822">
        <v>9726500</v>
      </c>
      <c r="M2822" t="s">
        <v>701</v>
      </c>
      <c r="N2822" s="1">
        <v>45870</v>
      </c>
    </row>
    <row r="2823" spans="1:14" x14ac:dyDescent="0.2">
      <c r="A2823" s="1">
        <v>45870</v>
      </c>
      <c r="B2823">
        <v>2025</v>
      </c>
      <c r="C2823" t="s">
        <v>426</v>
      </c>
      <c r="D2823" t="s">
        <v>610</v>
      </c>
      <c r="E2823" t="s">
        <v>657</v>
      </c>
      <c r="F2823" t="s">
        <v>658</v>
      </c>
      <c r="G2823" t="s">
        <v>679</v>
      </c>
      <c r="H2823">
        <v>225000</v>
      </c>
      <c r="I2823">
        <v>-225000</v>
      </c>
      <c r="J2823">
        <v>9951500</v>
      </c>
      <c r="M2823" t="s">
        <v>701</v>
      </c>
      <c r="N2823" s="1">
        <v>45870</v>
      </c>
    </row>
    <row r="2824" spans="1:14" x14ac:dyDescent="0.2">
      <c r="A2824" s="1">
        <v>45870</v>
      </c>
      <c r="B2824">
        <v>2025</v>
      </c>
      <c r="C2824" t="s">
        <v>426</v>
      </c>
      <c r="D2824" t="s">
        <v>568</v>
      </c>
      <c r="E2824" t="s">
        <v>624</v>
      </c>
      <c r="F2824" t="s">
        <v>658</v>
      </c>
      <c r="G2824" t="s">
        <v>679</v>
      </c>
      <c r="H2824">
        <v>225000</v>
      </c>
      <c r="I2824">
        <v>-225000</v>
      </c>
      <c r="J2824">
        <v>10176500</v>
      </c>
      <c r="M2824" t="s">
        <v>701</v>
      </c>
      <c r="N2824" s="1">
        <v>45870</v>
      </c>
    </row>
    <row r="2825" spans="1:14" x14ac:dyDescent="0.2">
      <c r="A2825" s="1">
        <v>45870</v>
      </c>
      <c r="B2825">
        <v>2025</v>
      </c>
      <c r="C2825" t="s">
        <v>426</v>
      </c>
      <c r="D2825" t="s">
        <v>595</v>
      </c>
      <c r="E2825" t="s">
        <v>643</v>
      </c>
      <c r="F2825" t="s">
        <v>658</v>
      </c>
      <c r="G2825" t="s">
        <v>679</v>
      </c>
      <c r="H2825">
        <v>225000</v>
      </c>
      <c r="I2825">
        <v>-225000</v>
      </c>
      <c r="J2825">
        <v>10401500</v>
      </c>
      <c r="M2825" t="s">
        <v>701</v>
      </c>
      <c r="N2825" s="1">
        <v>45870</v>
      </c>
    </row>
    <row r="2826" spans="1:14" x14ac:dyDescent="0.2">
      <c r="A2826" s="1">
        <v>45900</v>
      </c>
      <c r="B2826">
        <v>2025</v>
      </c>
      <c r="C2826" t="s">
        <v>314</v>
      </c>
      <c r="D2826" t="s">
        <v>596</v>
      </c>
      <c r="E2826" t="s">
        <v>596</v>
      </c>
      <c r="F2826" t="s">
        <v>658</v>
      </c>
      <c r="G2826" t="s">
        <v>683</v>
      </c>
      <c r="H2826">
        <v>-225000</v>
      </c>
      <c r="I2826">
        <v>225000</v>
      </c>
      <c r="J2826">
        <v>10176500</v>
      </c>
      <c r="M2826" t="s">
        <v>701</v>
      </c>
      <c r="N2826" s="1">
        <v>45900</v>
      </c>
    </row>
    <row r="2827" spans="1:14" x14ac:dyDescent="0.2">
      <c r="A2827" s="1">
        <v>45900</v>
      </c>
      <c r="B2827">
        <v>2025</v>
      </c>
      <c r="C2827" t="s">
        <v>314</v>
      </c>
      <c r="D2827" t="s">
        <v>589</v>
      </c>
      <c r="E2827" t="s">
        <v>589</v>
      </c>
      <c r="F2827" t="s">
        <v>658</v>
      </c>
      <c r="G2827" t="s">
        <v>683</v>
      </c>
      <c r="H2827">
        <v>-1100000</v>
      </c>
      <c r="I2827">
        <v>1100000</v>
      </c>
      <c r="J2827">
        <v>9076500</v>
      </c>
      <c r="M2827" t="s">
        <v>701</v>
      </c>
      <c r="N2827" s="1">
        <v>45900</v>
      </c>
    </row>
    <row r="2828" spans="1:14" x14ac:dyDescent="0.2">
      <c r="A2828" s="1">
        <v>45900</v>
      </c>
      <c r="B2828">
        <v>2025</v>
      </c>
      <c r="C2828" t="s">
        <v>314</v>
      </c>
      <c r="D2828" t="s">
        <v>578</v>
      </c>
      <c r="E2828" t="s">
        <v>578</v>
      </c>
      <c r="F2828" t="s">
        <v>658</v>
      </c>
      <c r="G2828" t="s">
        <v>683</v>
      </c>
      <c r="H2828">
        <v>-1000000</v>
      </c>
      <c r="I2828">
        <v>1000000</v>
      </c>
      <c r="J2828">
        <v>8076500</v>
      </c>
      <c r="M2828" t="s">
        <v>701</v>
      </c>
      <c r="N2828" s="1">
        <v>45900</v>
      </c>
    </row>
    <row r="2829" spans="1:14" x14ac:dyDescent="0.2">
      <c r="A2829" s="1">
        <v>45901</v>
      </c>
      <c r="B2829">
        <v>2025</v>
      </c>
      <c r="C2829" t="s">
        <v>433</v>
      </c>
      <c r="D2829" t="s">
        <v>604</v>
      </c>
      <c r="E2829" t="s">
        <v>651</v>
      </c>
      <c r="F2829" t="s">
        <v>658</v>
      </c>
      <c r="G2829" t="s">
        <v>679</v>
      </c>
      <c r="H2829">
        <v>158000</v>
      </c>
      <c r="I2829">
        <v>-158000</v>
      </c>
      <c r="J2829">
        <v>7034500</v>
      </c>
      <c r="M2829" t="s">
        <v>701</v>
      </c>
      <c r="N2829" s="1">
        <v>45901</v>
      </c>
    </row>
    <row r="2830" spans="1:14" x14ac:dyDescent="0.2">
      <c r="A2830" s="1">
        <v>45901</v>
      </c>
      <c r="B2830">
        <v>2025</v>
      </c>
      <c r="C2830" t="s">
        <v>544</v>
      </c>
      <c r="D2830" t="s">
        <v>604</v>
      </c>
      <c r="E2830" t="s">
        <v>651</v>
      </c>
      <c r="F2830" t="s">
        <v>662</v>
      </c>
      <c r="G2830" t="s">
        <v>679</v>
      </c>
      <c r="H2830">
        <v>35000</v>
      </c>
      <c r="I2830">
        <v>-35000</v>
      </c>
      <c r="J2830">
        <v>7034500</v>
      </c>
      <c r="M2830" t="s">
        <v>701</v>
      </c>
      <c r="N2830" s="1">
        <v>45901</v>
      </c>
    </row>
    <row r="2831" spans="1:14" x14ac:dyDescent="0.2">
      <c r="A2831" s="1">
        <v>45901</v>
      </c>
      <c r="B2831">
        <v>2025</v>
      </c>
      <c r="C2831" t="s">
        <v>432</v>
      </c>
      <c r="D2831" t="s">
        <v>593</v>
      </c>
      <c r="E2831" t="s">
        <v>641</v>
      </c>
      <c r="F2831" t="s">
        <v>658</v>
      </c>
      <c r="G2831" t="s">
        <v>679</v>
      </c>
      <c r="H2831">
        <v>225000</v>
      </c>
      <c r="I2831">
        <v>-225000</v>
      </c>
      <c r="J2831">
        <v>7259500</v>
      </c>
      <c r="M2831" t="s">
        <v>701</v>
      </c>
      <c r="N2831" s="1">
        <v>45901</v>
      </c>
    </row>
    <row r="2832" spans="1:14" x14ac:dyDescent="0.2">
      <c r="A2832" s="1">
        <v>45901</v>
      </c>
      <c r="B2832">
        <v>2025</v>
      </c>
      <c r="C2832" t="s">
        <v>432</v>
      </c>
      <c r="D2832" t="s">
        <v>586</v>
      </c>
      <c r="E2832" t="s">
        <v>628</v>
      </c>
      <c r="F2832" t="s">
        <v>658</v>
      </c>
      <c r="G2832" t="s">
        <v>679</v>
      </c>
      <c r="H2832">
        <v>225000</v>
      </c>
      <c r="I2832">
        <v>-225000</v>
      </c>
      <c r="J2832">
        <v>7484500</v>
      </c>
      <c r="M2832" t="s">
        <v>701</v>
      </c>
      <c r="N2832" s="1">
        <v>45901</v>
      </c>
    </row>
    <row r="2833" spans="1:14" x14ac:dyDescent="0.2">
      <c r="A2833" s="1">
        <v>45901</v>
      </c>
      <c r="B2833">
        <v>2025</v>
      </c>
      <c r="C2833" t="s">
        <v>432</v>
      </c>
      <c r="D2833" t="s">
        <v>601</v>
      </c>
      <c r="E2833" t="s">
        <v>648</v>
      </c>
      <c r="F2833" t="s">
        <v>658</v>
      </c>
      <c r="G2833" t="s">
        <v>679</v>
      </c>
      <c r="H2833">
        <v>225000</v>
      </c>
      <c r="I2833">
        <v>-225000</v>
      </c>
      <c r="J2833">
        <v>7709500</v>
      </c>
      <c r="M2833" t="s">
        <v>701</v>
      </c>
      <c r="N2833" s="1">
        <v>45901</v>
      </c>
    </row>
    <row r="2834" spans="1:14" x14ac:dyDescent="0.2">
      <c r="A2834" s="1">
        <v>45901</v>
      </c>
      <c r="B2834">
        <v>2025</v>
      </c>
      <c r="C2834" t="s">
        <v>433</v>
      </c>
      <c r="D2834" t="s">
        <v>607</v>
      </c>
      <c r="E2834" t="s">
        <v>654</v>
      </c>
      <c r="F2834" t="s">
        <v>658</v>
      </c>
      <c r="G2834" t="s">
        <v>679</v>
      </c>
      <c r="H2834">
        <v>193000</v>
      </c>
      <c r="I2834">
        <v>-193000</v>
      </c>
      <c r="J2834">
        <v>7902500</v>
      </c>
      <c r="M2834" t="s">
        <v>701</v>
      </c>
      <c r="N2834" s="1">
        <v>45901</v>
      </c>
    </row>
    <row r="2835" spans="1:14" x14ac:dyDescent="0.2">
      <c r="A2835" s="1">
        <v>45901</v>
      </c>
      <c r="B2835">
        <v>2025</v>
      </c>
      <c r="C2835" t="s">
        <v>432</v>
      </c>
      <c r="D2835" t="s">
        <v>600</v>
      </c>
      <c r="E2835" t="s">
        <v>647</v>
      </c>
      <c r="F2835" t="s">
        <v>658</v>
      </c>
      <c r="G2835" t="s">
        <v>679</v>
      </c>
      <c r="H2835">
        <v>225000</v>
      </c>
      <c r="I2835">
        <v>-225000</v>
      </c>
      <c r="J2835">
        <v>8127500</v>
      </c>
      <c r="M2835" t="s">
        <v>701</v>
      </c>
      <c r="N2835" s="1">
        <v>45901</v>
      </c>
    </row>
    <row r="2836" spans="1:14" x14ac:dyDescent="0.2">
      <c r="A2836" s="1">
        <v>45901</v>
      </c>
      <c r="B2836">
        <v>2025</v>
      </c>
      <c r="C2836" t="s">
        <v>432</v>
      </c>
      <c r="D2836" t="s">
        <v>559</v>
      </c>
      <c r="E2836" t="s">
        <v>615</v>
      </c>
      <c r="F2836" t="s">
        <v>661</v>
      </c>
      <c r="G2836" t="s">
        <v>679</v>
      </c>
      <c r="H2836">
        <v>225000</v>
      </c>
      <c r="I2836">
        <v>-225000</v>
      </c>
      <c r="J2836">
        <v>8127500</v>
      </c>
      <c r="M2836" t="s">
        <v>701</v>
      </c>
      <c r="N2836" s="1">
        <v>45901</v>
      </c>
    </row>
    <row r="2837" spans="1:14" x14ac:dyDescent="0.2">
      <c r="A2837" s="1">
        <v>45901</v>
      </c>
      <c r="B2837">
        <v>2025</v>
      </c>
      <c r="C2837" t="s">
        <v>432</v>
      </c>
      <c r="D2837" t="s">
        <v>579</v>
      </c>
      <c r="E2837" t="s">
        <v>632</v>
      </c>
      <c r="F2837" t="s">
        <v>661</v>
      </c>
      <c r="G2837" t="s">
        <v>679</v>
      </c>
      <c r="H2837">
        <v>225000</v>
      </c>
      <c r="I2837">
        <v>-225000</v>
      </c>
      <c r="J2837">
        <v>8127500</v>
      </c>
      <c r="M2837" t="s">
        <v>701</v>
      </c>
      <c r="N2837" s="1">
        <v>45901</v>
      </c>
    </row>
    <row r="2838" spans="1:14" x14ac:dyDescent="0.2">
      <c r="A2838" s="1">
        <v>45901</v>
      </c>
      <c r="B2838">
        <v>2025</v>
      </c>
      <c r="C2838" t="s">
        <v>545</v>
      </c>
      <c r="D2838" t="s">
        <v>552</v>
      </c>
      <c r="E2838" t="s">
        <v>616</v>
      </c>
      <c r="F2838" t="s">
        <v>662</v>
      </c>
      <c r="G2838" t="s">
        <v>679</v>
      </c>
      <c r="H2838">
        <v>225000</v>
      </c>
      <c r="I2838">
        <v>-225000</v>
      </c>
      <c r="J2838">
        <v>8127500</v>
      </c>
      <c r="M2838" t="s">
        <v>701</v>
      </c>
      <c r="N2838" s="1">
        <v>45901</v>
      </c>
    </row>
    <row r="2839" spans="1:14" x14ac:dyDescent="0.2">
      <c r="A2839" s="1">
        <v>45901</v>
      </c>
      <c r="B2839">
        <v>2025</v>
      </c>
      <c r="C2839" t="s">
        <v>545</v>
      </c>
      <c r="D2839" t="s">
        <v>562</v>
      </c>
      <c r="E2839" t="s">
        <v>614</v>
      </c>
      <c r="F2839" t="s">
        <v>662</v>
      </c>
      <c r="G2839" t="s">
        <v>679</v>
      </c>
      <c r="H2839">
        <v>225000</v>
      </c>
      <c r="I2839">
        <v>-225000</v>
      </c>
      <c r="J2839">
        <v>8127500</v>
      </c>
      <c r="M2839" t="s">
        <v>701</v>
      </c>
      <c r="N2839" s="1">
        <v>45901</v>
      </c>
    </row>
    <row r="2840" spans="1:14" x14ac:dyDescent="0.2">
      <c r="A2840" s="1">
        <v>45901</v>
      </c>
      <c r="B2840">
        <v>2025</v>
      </c>
      <c r="C2840" t="s">
        <v>432</v>
      </c>
      <c r="D2840" t="s">
        <v>577</v>
      </c>
      <c r="E2840" t="s">
        <v>631</v>
      </c>
      <c r="F2840" t="s">
        <v>658</v>
      </c>
      <c r="G2840" t="s">
        <v>679</v>
      </c>
      <c r="H2840">
        <v>225000</v>
      </c>
      <c r="I2840">
        <v>-225000</v>
      </c>
      <c r="J2840">
        <v>8352500</v>
      </c>
      <c r="M2840" t="s">
        <v>701</v>
      </c>
      <c r="N2840" s="1">
        <v>45901</v>
      </c>
    </row>
    <row r="2841" spans="1:14" x14ac:dyDescent="0.2">
      <c r="A2841" s="1">
        <v>45901</v>
      </c>
      <c r="B2841">
        <v>2025</v>
      </c>
      <c r="C2841" t="s">
        <v>432</v>
      </c>
      <c r="D2841" t="s">
        <v>564</v>
      </c>
      <c r="E2841" t="s">
        <v>596</v>
      </c>
      <c r="F2841" t="s">
        <v>658</v>
      </c>
      <c r="G2841" t="s">
        <v>679</v>
      </c>
      <c r="H2841">
        <v>225000</v>
      </c>
      <c r="I2841">
        <v>-225000</v>
      </c>
      <c r="J2841">
        <v>8577500</v>
      </c>
      <c r="M2841" t="s">
        <v>701</v>
      </c>
      <c r="N2841" s="1">
        <v>45901</v>
      </c>
    </row>
    <row r="2842" spans="1:14" x14ac:dyDescent="0.2">
      <c r="A2842" s="1">
        <v>45901</v>
      </c>
      <c r="B2842">
        <v>2025</v>
      </c>
      <c r="C2842" t="s">
        <v>433</v>
      </c>
      <c r="D2842" t="s">
        <v>606</v>
      </c>
      <c r="E2842" t="s">
        <v>653</v>
      </c>
      <c r="F2842" t="s">
        <v>658</v>
      </c>
      <c r="G2842" t="s">
        <v>679</v>
      </c>
      <c r="H2842">
        <v>193000</v>
      </c>
      <c r="I2842">
        <v>-193000</v>
      </c>
      <c r="J2842">
        <v>8770500</v>
      </c>
      <c r="M2842" t="s">
        <v>701</v>
      </c>
      <c r="N2842" s="1">
        <v>45901</v>
      </c>
    </row>
    <row r="2843" spans="1:14" x14ac:dyDescent="0.2">
      <c r="A2843" s="1">
        <v>45901</v>
      </c>
      <c r="B2843">
        <v>2025</v>
      </c>
      <c r="C2843" t="s">
        <v>432</v>
      </c>
      <c r="D2843" t="s">
        <v>609</v>
      </c>
      <c r="E2843" t="s">
        <v>656</v>
      </c>
      <c r="F2843" t="s">
        <v>658</v>
      </c>
      <c r="G2843" t="s">
        <v>679</v>
      </c>
      <c r="H2843">
        <v>225000</v>
      </c>
      <c r="I2843">
        <v>-225000</v>
      </c>
      <c r="J2843">
        <v>8995500</v>
      </c>
      <c r="M2843" t="s">
        <v>701</v>
      </c>
      <c r="N2843" s="1">
        <v>45901</v>
      </c>
    </row>
    <row r="2844" spans="1:14" x14ac:dyDescent="0.2">
      <c r="A2844" s="1">
        <v>45901</v>
      </c>
      <c r="B2844">
        <v>2025</v>
      </c>
      <c r="C2844" t="s">
        <v>432</v>
      </c>
      <c r="D2844" t="s">
        <v>603</v>
      </c>
      <c r="E2844" t="s">
        <v>650</v>
      </c>
      <c r="F2844" t="s">
        <v>658</v>
      </c>
      <c r="G2844" t="s">
        <v>679</v>
      </c>
      <c r="H2844">
        <v>225000</v>
      </c>
      <c r="I2844">
        <v>-225000</v>
      </c>
      <c r="J2844">
        <v>9220500</v>
      </c>
      <c r="M2844" t="s">
        <v>701</v>
      </c>
      <c r="N2844" s="1">
        <v>45901</v>
      </c>
    </row>
    <row r="2845" spans="1:14" x14ac:dyDescent="0.2">
      <c r="A2845" s="1">
        <v>45901</v>
      </c>
      <c r="B2845">
        <v>2025</v>
      </c>
      <c r="C2845" t="s">
        <v>432</v>
      </c>
      <c r="D2845" t="s">
        <v>567</v>
      </c>
      <c r="E2845" t="s">
        <v>620</v>
      </c>
      <c r="F2845" t="s">
        <v>661</v>
      </c>
      <c r="G2845" t="s">
        <v>679</v>
      </c>
      <c r="H2845">
        <v>225000</v>
      </c>
      <c r="I2845">
        <v>-225000</v>
      </c>
      <c r="J2845">
        <v>9220500</v>
      </c>
      <c r="M2845" t="s">
        <v>701</v>
      </c>
      <c r="N2845" s="1">
        <v>45901</v>
      </c>
    </row>
    <row r="2846" spans="1:14" x14ac:dyDescent="0.2">
      <c r="A2846" s="1">
        <v>45901</v>
      </c>
      <c r="B2846">
        <v>2025</v>
      </c>
      <c r="C2846" t="s">
        <v>432</v>
      </c>
      <c r="D2846" t="s">
        <v>610</v>
      </c>
      <c r="E2846" t="s">
        <v>657</v>
      </c>
      <c r="F2846" t="s">
        <v>661</v>
      </c>
      <c r="G2846" t="s">
        <v>679</v>
      </c>
      <c r="H2846">
        <v>225000</v>
      </c>
      <c r="I2846">
        <v>-225000</v>
      </c>
      <c r="J2846">
        <v>9220500</v>
      </c>
      <c r="M2846" t="s">
        <v>701</v>
      </c>
      <c r="N2846" s="1">
        <v>45901</v>
      </c>
    </row>
    <row r="2847" spans="1:14" x14ac:dyDescent="0.2">
      <c r="A2847" s="1">
        <v>45901</v>
      </c>
      <c r="B2847">
        <v>2025</v>
      </c>
      <c r="C2847" t="s">
        <v>432</v>
      </c>
      <c r="D2847" t="s">
        <v>568</v>
      </c>
      <c r="E2847" t="s">
        <v>624</v>
      </c>
      <c r="F2847" t="s">
        <v>658</v>
      </c>
      <c r="G2847" t="s">
        <v>679</v>
      </c>
      <c r="H2847">
        <v>225000</v>
      </c>
      <c r="I2847">
        <v>-225000</v>
      </c>
      <c r="J2847">
        <v>9445500</v>
      </c>
      <c r="M2847" t="s">
        <v>701</v>
      </c>
      <c r="N2847" s="1">
        <v>45901</v>
      </c>
    </row>
    <row r="2848" spans="1:14" x14ac:dyDescent="0.2">
      <c r="A2848" s="1">
        <v>45901</v>
      </c>
      <c r="B2848">
        <v>2025</v>
      </c>
      <c r="C2848" t="s">
        <v>432</v>
      </c>
      <c r="D2848" t="s">
        <v>595</v>
      </c>
      <c r="E2848" t="s">
        <v>643</v>
      </c>
      <c r="F2848" t="s">
        <v>658</v>
      </c>
      <c r="G2848" t="s">
        <v>679</v>
      </c>
      <c r="H2848">
        <v>225000</v>
      </c>
      <c r="I2848">
        <v>-225000</v>
      </c>
      <c r="J2848">
        <v>9670500</v>
      </c>
      <c r="M2848" t="s">
        <v>701</v>
      </c>
      <c r="N2848" s="1">
        <v>45901</v>
      </c>
    </row>
    <row r="2849" spans="1:14" x14ac:dyDescent="0.2">
      <c r="A2849" s="1">
        <v>45930</v>
      </c>
      <c r="B2849">
        <v>2025</v>
      </c>
      <c r="C2849" t="s">
        <v>438</v>
      </c>
      <c r="D2849" t="s">
        <v>596</v>
      </c>
      <c r="E2849" t="s">
        <v>596</v>
      </c>
      <c r="F2849" t="s">
        <v>658</v>
      </c>
      <c r="G2849" t="s">
        <v>683</v>
      </c>
      <c r="H2849">
        <v>-225000</v>
      </c>
      <c r="I2849">
        <v>225000</v>
      </c>
      <c r="J2849">
        <v>9445500</v>
      </c>
      <c r="M2849" t="s">
        <v>701</v>
      </c>
      <c r="N2849" s="1">
        <v>45930</v>
      </c>
    </row>
    <row r="2850" spans="1:14" x14ac:dyDescent="0.2">
      <c r="A2850" s="1">
        <v>45930</v>
      </c>
      <c r="B2850">
        <v>2025</v>
      </c>
      <c r="C2850" t="s">
        <v>438</v>
      </c>
      <c r="D2850" t="s">
        <v>589</v>
      </c>
      <c r="E2850" t="s">
        <v>589</v>
      </c>
      <c r="F2850" t="s">
        <v>658</v>
      </c>
      <c r="G2850" t="s">
        <v>683</v>
      </c>
      <c r="H2850">
        <v>-1100000</v>
      </c>
      <c r="I2850">
        <v>1100000</v>
      </c>
      <c r="J2850">
        <v>8345500</v>
      </c>
      <c r="M2850" t="s">
        <v>701</v>
      </c>
      <c r="N2850" s="1">
        <v>45930</v>
      </c>
    </row>
    <row r="2851" spans="1:14" x14ac:dyDescent="0.2">
      <c r="A2851" s="1">
        <v>45930</v>
      </c>
      <c r="B2851">
        <v>2025</v>
      </c>
      <c r="C2851" t="s">
        <v>438</v>
      </c>
      <c r="E2851" t="s">
        <v>611</v>
      </c>
      <c r="F2851" t="s">
        <v>658</v>
      </c>
      <c r="G2851" t="s">
        <v>683</v>
      </c>
      <c r="H2851">
        <v>-2700000</v>
      </c>
      <c r="I2851">
        <v>2700000</v>
      </c>
      <c r="J2851">
        <v>5645500</v>
      </c>
      <c r="M2851" t="s">
        <v>701</v>
      </c>
      <c r="N2851" s="1">
        <v>45930</v>
      </c>
    </row>
    <row r="2852" spans="1:14" x14ac:dyDescent="0.2">
      <c r="A2852" s="1">
        <v>45930</v>
      </c>
      <c r="B2852">
        <v>2025</v>
      </c>
      <c r="C2852" t="s">
        <v>438</v>
      </c>
      <c r="D2852" t="s">
        <v>578</v>
      </c>
      <c r="E2852" t="s">
        <v>578</v>
      </c>
      <c r="F2852" t="s">
        <v>658</v>
      </c>
      <c r="G2852" t="s">
        <v>683</v>
      </c>
      <c r="H2852">
        <v>-1000000</v>
      </c>
      <c r="I2852">
        <v>1000000</v>
      </c>
      <c r="J2852">
        <v>4645500</v>
      </c>
      <c r="M2852" t="s">
        <v>701</v>
      </c>
      <c r="N2852" s="1">
        <v>45930</v>
      </c>
    </row>
    <row r="2853" spans="1:14" x14ac:dyDescent="0.2">
      <c r="A2853" s="1">
        <v>45931</v>
      </c>
      <c r="B2853">
        <v>2025</v>
      </c>
      <c r="C2853" t="s">
        <v>443</v>
      </c>
      <c r="D2853" t="s">
        <v>604</v>
      </c>
      <c r="E2853" t="s">
        <v>651</v>
      </c>
      <c r="F2853" t="s">
        <v>661</v>
      </c>
      <c r="G2853" t="s">
        <v>679</v>
      </c>
      <c r="H2853">
        <v>158000</v>
      </c>
      <c r="I2853">
        <v>-158000</v>
      </c>
      <c r="J2853">
        <v>4645500</v>
      </c>
      <c r="M2853" t="s">
        <v>701</v>
      </c>
      <c r="N2853" s="1">
        <v>45931</v>
      </c>
    </row>
    <row r="2854" spans="1:14" x14ac:dyDescent="0.2">
      <c r="A2854" s="1">
        <v>45931</v>
      </c>
      <c r="B2854">
        <v>2025</v>
      </c>
      <c r="C2854" t="s">
        <v>546</v>
      </c>
      <c r="D2854" t="s">
        <v>604</v>
      </c>
      <c r="E2854" t="s">
        <v>651</v>
      </c>
      <c r="F2854" t="s">
        <v>662</v>
      </c>
      <c r="G2854" t="s">
        <v>679</v>
      </c>
      <c r="H2854">
        <v>35000</v>
      </c>
      <c r="I2854">
        <v>-35000</v>
      </c>
      <c r="J2854">
        <v>4645500</v>
      </c>
      <c r="M2854" t="s">
        <v>701</v>
      </c>
      <c r="N2854" s="1">
        <v>45931</v>
      </c>
    </row>
    <row r="2855" spans="1:14" x14ac:dyDescent="0.2">
      <c r="A2855" s="1">
        <v>45931</v>
      </c>
      <c r="B2855">
        <v>2025</v>
      </c>
      <c r="C2855" t="s">
        <v>442</v>
      </c>
      <c r="D2855" t="s">
        <v>593</v>
      </c>
      <c r="E2855" t="s">
        <v>641</v>
      </c>
      <c r="F2855" t="s">
        <v>661</v>
      </c>
      <c r="G2855" t="s">
        <v>679</v>
      </c>
      <c r="H2855">
        <v>225000</v>
      </c>
      <c r="I2855">
        <v>-225000</v>
      </c>
      <c r="J2855">
        <v>4645500</v>
      </c>
      <c r="M2855" t="s">
        <v>701</v>
      </c>
      <c r="N2855" s="1">
        <v>45931</v>
      </c>
    </row>
    <row r="2856" spans="1:14" x14ac:dyDescent="0.2">
      <c r="A2856" s="1">
        <v>45931</v>
      </c>
      <c r="B2856">
        <v>2025</v>
      </c>
      <c r="C2856" t="s">
        <v>442</v>
      </c>
      <c r="D2856" t="s">
        <v>586</v>
      </c>
      <c r="E2856" t="s">
        <v>628</v>
      </c>
      <c r="F2856" t="s">
        <v>661</v>
      </c>
      <c r="G2856" t="s">
        <v>679</v>
      </c>
      <c r="H2856">
        <v>225000</v>
      </c>
      <c r="I2856">
        <v>-225000</v>
      </c>
      <c r="J2856">
        <v>4645500</v>
      </c>
      <c r="M2856" t="s">
        <v>701</v>
      </c>
      <c r="N2856" s="1">
        <v>45931</v>
      </c>
    </row>
    <row r="2857" spans="1:14" x14ac:dyDescent="0.2">
      <c r="A2857" s="1">
        <v>45931</v>
      </c>
      <c r="B2857">
        <v>2025</v>
      </c>
      <c r="C2857" t="s">
        <v>442</v>
      </c>
      <c r="D2857" t="s">
        <v>601</v>
      </c>
      <c r="E2857" t="s">
        <v>648</v>
      </c>
      <c r="F2857" t="s">
        <v>661</v>
      </c>
      <c r="G2857" t="s">
        <v>679</v>
      </c>
      <c r="H2857">
        <v>225000</v>
      </c>
      <c r="I2857">
        <v>-225000</v>
      </c>
      <c r="J2857">
        <v>4645500</v>
      </c>
      <c r="M2857" t="s">
        <v>701</v>
      </c>
      <c r="N2857" s="1">
        <v>45931</v>
      </c>
    </row>
    <row r="2858" spans="1:14" x14ac:dyDescent="0.2">
      <c r="A2858" s="1">
        <v>45931</v>
      </c>
      <c r="B2858">
        <v>2025</v>
      </c>
      <c r="C2858" t="s">
        <v>443</v>
      </c>
      <c r="D2858" t="s">
        <v>607</v>
      </c>
      <c r="E2858" t="s">
        <v>654</v>
      </c>
      <c r="F2858" t="s">
        <v>661</v>
      </c>
      <c r="G2858" t="s">
        <v>679</v>
      </c>
      <c r="H2858">
        <v>193000</v>
      </c>
      <c r="I2858">
        <v>-193000</v>
      </c>
      <c r="J2858">
        <v>4645500</v>
      </c>
      <c r="M2858" t="s">
        <v>701</v>
      </c>
      <c r="N2858" s="1">
        <v>45931</v>
      </c>
    </row>
    <row r="2859" spans="1:14" x14ac:dyDescent="0.2">
      <c r="A2859" s="1">
        <v>45931</v>
      </c>
      <c r="B2859">
        <v>2025</v>
      </c>
      <c r="C2859" t="s">
        <v>442</v>
      </c>
      <c r="D2859" t="s">
        <v>600</v>
      </c>
      <c r="E2859" t="s">
        <v>647</v>
      </c>
      <c r="F2859" t="s">
        <v>661</v>
      </c>
      <c r="G2859" t="s">
        <v>679</v>
      </c>
      <c r="H2859">
        <v>225000</v>
      </c>
      <c r="I2859">
        <v>-225000</v>
      </c>
      <c r="J2859">
        <v>4645500</v>
      </c>
      <c r="M2859" t="s">
        <v>701</v>
      </c>
      <c r="N2859" s="1">
        <v>45931</v>
      </c>
    </row>
    <row r="2860" spans="1:14" x14ac:dyDescent="0.2">
      <c r="A2860" s="1">
        <v>45931</v>
      </c>
      <c r="B2860">
        <v>2025</v>
      </c>
      <c r="C2860" t="s">
        <v>442</v>
      </c>
      <c r="D2860" t="s">
        <v>559</v>
      </c>
      <c r="E2860" t="s">
        <v>615</v>
      </c>
      <c r="F2860" t="s">
        <v>661</v>
      </c>
      <c r="G2860" t="s">
        <v>679</v>
      </c>
      <c r="H2860">
        <v>225000</v>
      </c>
      <c r="I2860">
        <v>-225000</v>
      </c>
      <c r="J2860">
        <v>4645500</v>
      </c>
      <c r="M2860" t="s">
        <v>701</v>
      </c>
      <c r="N2860" s="1">
        <v>45931</v>
      </c>
    </row>
    <row r="2861" spans="1:14" x14ac:dyDescent="0.2">
      <c r="A2861" s="1">
        <v>45931</v>
      </c>
      <c r="B2861">
        <v>2025</v>
      </c>
      <c r="C2861" t="s">
        <v>442</v>
      </c>
      <c r="D2861" t="s">
        <v>579</v>
      </c>
      <c r="E2861" t="s">
        <v>632</v>
      </c>
      <c r="F2861" t="s">
        <v>661</v>
      </c>
      <c r="G2861" t="s">
        <v>679</v>
      </c>
      <c r="H2861">
        <v>225000</v>
      </c>
      <c r="I2861">
        <v>-225000</v>
      </c>
      <c r="J2861">
        <v>4645500</v>
      </c>
      <c r="M2861" t="s">
        <v>701</v>
      </c>
      <c r="N2861" s="1">
        <v>45931</v>
      </c>
    </row>
    <row r="2862" spans="1:14" x14ac:dyDescent="0.2">
      <c r="A2862" s="1">
        <v>45931</v>
      </c>
      <c r="B2862">
        <v>2025</v>
      </c>
      <c r="C2862" t="s">
        <v>547</v>
      </c>
      <c r="D2862" t="s">
        <v>552</v>
      </c>
      <c r="E2862" t="s">
        <v>616</v>
      </c>
      <c r="F2862" t="s">
        <v>662</v>
      </c>
      <c r="G2862" t="s">
        <v>679</v>
      </c>
      <c r="H2862">
        <v>225000</v>
      </c>
      <c r="I2862">
        <v>-225000</v>
      </c>
      <c r="J2862">
        <v>4645500</v>
      </c>
      <c r="M2862" t="s">
        <v>701</v>
      </c>
      <c r="N2862" s="1">
        <v>45931</v>
      </c>
    </row>
    <row r="2863" spans="1:14" x14ac:dyDescent="0.2">
      <c r="A2863" s="1">
        <v>45931</v>
      </c>
      <c r="B2863">
        <v>2025</v>
      </c>
      <c r="C2863" t="s">
        <v>547</v>
      </c>
      <c r="D2863" t="s">
        <v>562</v>
      </c>
      <c r="E2863" t="s">
        <v>614</v>
      </c>
      <c r="F2863" t="s">
        <v>662</v>
      </c>
      <c r="G2863" t="s">
        <v>679</v>
      </c>
      <c r="H2863">
        <v>225000</v>
      </c>
      <c r="I2863">
        <v>-225000</v>
      </c>
      <c r="J2863">
        <v>4645500</v>
      </c>
      <c r="M2863" t="s">
        <v>701</v>
      </c>
      <c r="N2863" s="1">
        <v>45931</v>
      </c>
    </row>
    <row r="2864" spans="1:14" x14ac:dyDescent="0.2">
      <c r="A2864" s="1">
        <v>45931</v>
      </c>
      <c r="B2864">
        <v>2025</v>
      </c>
      <c r="C2864" t="s">
        <v>442</v>
      </c>
      <c r="D2864" t="s">
        <v>577</v>
      </c>
      <c r="E2864" t="s">
        <v>631</v>
      </c>
      <c r="F2864" t="s">
        <v>661</v>
      </c>
      <c r="G2864" t="s">
        <v>679</v>
      </c>
      <c r="H2864">
        <v>225000</v>
      </c>
      <c r="I2864">
        <v>-225000</v>
      </c>
      <c r="J2864">
        <v>4645500</v>
      </c>
      <c r="M2864" t="s">
        <v>701</v>
      </c>
      <c r="N2864" s="1">
        <v>45931</v>
      </c>
    </row>
    <row r="2865" spans="1:14" x14ac:dyDescent="0.2">
      <c r="A2865" s="1">
        <v>45931</v>
      </c>
      <c r="B2865">
        <v>2025</v>
      </c>
      <c r="C2865" t="s">
        <v>442</v>
      </c>
      <c r="D2865" t="s">
        <v>564</v>
      </c>
      <c r="E2865" t="s">
        <v>596</v>
      </c>
      <c r="F2865" t="s">
        <v>658</v>
      </c>
      <c r="G2865" t="s">
        <v>679</v>
      </c>
      <c r="H2865">
        <v>225000</v>
      </c>
      <c r="I2865">
        <v>-225000</v>
      </c>
      <c r="J2865">
        <v>4870500</v>
      </c>
      <c r="M2865" t="s">
        <v>701</v>
      </c>
      <c r="N2865" s="1">
        <v>45931</v>
      </c>
    </row>
    <row r="2866" spans="1:14" x14ac:dyDescent="0.2">
      <c r="A2866" s="1">
        <v>45931</v>
      </c>
      <c r="B2866">
        <v>2025</v>
      </c>
      <c r="C2866" t="s">
        <v>443</v>
      </c>
      <c r="D2866" t="s">
        <v>606</v>
      </c>
      <c r="E2866" t="s">
        <v>653</v>
      </c>
      <c r="F2866" t="s">
        <v>661</v>
      </c>
      <c r="G2866" t="s">
        <v>679</v>
      </c>
      <c r="H2866">
        <v>193000</v>
      </c>
      <c r="I2866">
        <v>-193000</v>
      </c>
      <c r="J2866">
        <v>4870500</v>
      </c>
      <c r="M2866" t="s">
        <v>701</v>
      </c>
      <c r="N2866" s="1">
        <v>45931</v>
      </c>
    </row>
    <row r="2867" spans="1:14" x14ac:dyDescent="0.2">
      <c r="A2867" s="1">
        <v>45931</v>
      </c>
      <c r="B2867">
        <v>2025</v>
      </c>
      <c r="C2867" t="s">
        <v>442</v>
      </c>
      <c r="D2867" t="s">
        <v>609</v>
      </c>
      <c r="E2867" t="s">
        <v>656</v>
      </c>
      <c r="F2867" t="s">
        <v>661</v>
      </c>
      <c r="G2867" t="s">
        <v>679</v>
      </c>
      <c r="H2867">
        <v>225000</v>
      </c>
      <c r="I2867">
        <v>-225000</v>
      </c>
      <c r="J2867">
        <v>4870500</v>
      </c>
      <c r="M2867" t="s">
        <v>701</v>
      </c>
      <c r="N2867" s="1">
        <v>45931</v>
      </c>
    </row>
    <row r="2868" spans="1:14" x14ac:dyDescent="0.2">
      <c r="A2868" s="1">
        <v>45931</v>
      </c>
      <c r="B2868">
        <v>2025</v>
      </c>
      <c r="C2868" t="s">
        <v>442</v>
      </c>
      <c r="D2868" t="s">
        <v>603</v>
      </c>
      <c r="E2868" t="s">
        <v>650</v>
      </c>
      <c r="F2868" t="s">
        <v>661</v>
      </c>
      <c r="G2868" t="s">
        <v>679</v>
      </c>
      <c r="H2868">
        <v>225000</v>
      </c>
      <c r="I2868">
        <v>-225000</v>
      </c>
      <c r="J2868">
        <v>4870500</v>
      </c>
      <c r="M2868" t="s">
        <v>701</v>
      </c>
      <c r="N2868" s="1">
        <v>45931</v>
      </c>
    </row>
    <row r="2869" spans="1:14" x14ac:dyDescent="0.2">
      <c r="A2869" s="1">
        <v>45931</v>
      </c>
      <c r="B2869">
        <v>2025</v>
      </c>
      <c r="C2869" t="s">
        <v>442</v>
      </c>
      <c r="D2869" t="s">
        <v>567</v>
      </c>
      <c r="E2869" t="s">
        <v>620</v>
      </c>
      <c r="F2869" t="s">
        <v>661</v>
      </c>
      <c r="G2869" t="s">
        <v>679</v>
      </c>
      <c r="H2869">
        <v>225000</v>
      </c>
      <c r="I2869">
        <v>-225000</v>
      </c>
      <c r="J2869">
        <v>4870500</v>
      </c>
      <c r="M2869" t="s">
        <v>701</v>
      </c>
      <c r="N2869" s="1">
        <v>45931</v>
      </c>
    </row>
    <row r="2870" spans="1:14" x14ac:dyDescent="0.2">
      <c r="A2870" s="1">
        <v>45931</v>
      </c>
      <c r="B2870">
        <v>2025</v>
      </c>
      <c r="C2870" t="s">
        <v>442</v>
      </c>
      <c r="D2870" t="s">
        <v>610</v>
      </c>
      <c r="E2870" t="s">
        <v>657</v>
      </c>
      <c r="F2870" t="s">
        <v>661</v>
      </c>
      <c r="G2870" t="s">
        <v>679</v>
      </c>
      <c r="H2870">
        <v>225000</v>
      </c>
      <c r="I2870">
        <v>-225000</v>
      </c>
      <c r="J2870">
        <v>4870500</v>
      </c>
      <c r="M2870" t="s">
        <v>701</v>
      </c>
      <c r="N2870" s="1">
        <v>45931</v>
      </c>
    </row>
    <row r="2871" spans="1:14" x14ac:dyDescent="0.2">
      <c r="A2871" s="1">
        <v>45931</v>
      </c>
      <c r="B2871">
        <v>2025</v>
      </c>
      <c r="C2871" t="s">
        <v>442</v>
      </c>
      <c r="D2871" t="s">
        <v>568</v>
      </c>
      <c r="E2871" t="s">
        <v>624</v>
      </c>
      <c r="F2871" t="s">
        <v>661</v>
      </c>
      <c r="G2871" t="s">
        <v>679</v>
      </c>
      <c r="H2871">
        <v>225000</v>
      </c>
      <c r="I2871">
        <v>-225000</v>
      </c>
      <c r="J2871">
        <v>4870500</v>
      </c>
      <c r="M2871" t="s">
        <v>701</v>
      </c>
      <c r="N2871" s="1">
        <v>45931</v>
      </c>
    </row>
    <row r="2872" spans="1:14" x14ac:dyDescent="0.2">
      <c r="A2872" s="1">
        <v>45931</v>
      </c>
      <c r="B2872">
        <v>2025</v>
      </c>
      <c r="C2872" t="s">
        <v>442</v>
      </c>
      <c r="D2872" t="s">
        <v>595</v>
      </c>
      <c r="E2872" t="s">
        <v>643</v>
      </c>
      <c r="F2872" t="s">
        <v>661</v>
      </c>
      <c r="G2872" t="s">
        <v>679</v>
      </c>
      <c r="H2872">
        <v>225000</v>
      </c>
      <c r="I2872">
        <v>-225000</v>
      </c>
      <c r="J2872">
        <v>4870500</v>
      </c>
      <c r="M2872" t="s">
        <v>701</v>
      </c>
      <c r="N2872" s="1">
        <v>45931</v>
      </c>
    </row>
    <row r="2873" spans="1:14" x14ac:dyDescent="0.2">
      <c r="A2873" s="1">
        <v>45961</v>
      </c>
      <c r="B2873">
        <v>2025</v>
      </c>
      <c r="C2873" t="s">
        <v>333</v>
      </c>
      <c r="D2873" t="s">
        <v>596</v>
      </c>
      <c r="E2873" t="s">
        <v>596</v>
      </c>
      <c r="F2873" t="s">
        <v>658</v>
      </c>
      <c r="G2873" t="s">
        <v>683</v>
      </c>
      <c r="H2873">
        <v>-225000</v>
      </c>
      <c r="I2873">
        <v>225000</v>
      </c>
      <c r="J2873">
        <v>4645500</v>
      </c>
      <c r="M2873" t="s">
        <v>701</v>
      </c>
      <c r="N2873" s="1">
        <v>45961</v>
      </c>
    </row>
    <row r="2874" spans="1:14" x14ac:dyDescent="0.2">
      <c r="A2874" s="1">
        <v>46022</v>
      </c>
      <c r="B2874">
        <v>2025</v>
      </c>
      <c r="C2874" t="s">
        <v>497</v>
      </c>
      <c r="E2874" t="s">
        <v>611</v>
      </c>
      <c r="F2874" t="s">
        <v>658</v>
      </c>
      <c r="G2874" t="s">
        <v>686</v>
      </c>
      <c r="H2874">
        <v>-400000</v>
      </c>
      <c r="I2874">
        <v>400000</v>
      </c>
      <c r="J2874">
        <v>8841500</v>
      </c>
      <c r="M2874" t="s">
        <v>700</v>
      </c>
      <c r="N2874" s="1">
        <v>46022</v>
      </c>
    </row>
    <row r="2875" spans="1:14" x14ac:dyDescent="0.2">
      <c r="A2875" s="1">
        <v>46022</v>
      </c>
      <c r="B2875">
        <v>2025</v>
      </c>
      <c r="C2875" t="s">
        <v>498</v>
      </c>
      <c r="E2875" t="s">
        <v>611</v>
      </c>
      <c r="F2875" t="s">
        <v>658</v>
      </c>
      <c r="G2875" t="s">
        <v>670</v>
      </c>
      <c r="H2875">
        <v>-1725000</v>
      </c>
      <c r="I2875">
        <v>1725000</v>
      </c>
      <c r="J2875">
        <v>7116500</v>
      </c>
      <c r="M2875" t="s">
        <v>700</v>
      </c>
      <c r="N2875" s="1">
        <v>46022</v>
      </c>
    </row>
    <row r="2876" spans="1:14" x14ac:dyDescent="0.2">
      <c r="A2876" s="1">
        <v>46022</v>
      </c>
      <c r="B2876">
        <v>2025</v>
      </c>
      <c r="C2876" t="s">
        <v>499</v>
      </c>
      <c r="E2876" t="s">
        <v>611</v>
      </c>
      <c r="F2876" t="s">
        <v>658</v>
      </c>
      <c r="G2876" t="s">
        <v>671</v>
      </c>
      <c r="H2876">
        <v>-771000</v>
      </c>
      <c r="I2876">
        <v>771000</v>
      </c>
      <c r="J2876">
        <v>6345500</v>
      </c>
      <c r="M2876" t="s">
        <v>700</v>
      </c>
      <c r="N2876" s="1">
        <v>46022</v>
      </c>
    </row>
    <row r="2877" spans="1:14" x14ac:dyDescent="0.2">
      <c r="A2877" s="1">
        <v>46022</v>
      </c>
      <c r="B2877">
        <v>2025</v>
      </c>
      <c r="C2877" t="s">
        <v>500</v>
      </c>
      <c r="E2877" t="s">
        <v>611</v>
      </c>
      <c r="F2877" t="s">
        <v>658</v>
      </c>
      <c r="G2877" t="s">
        <v>686</v>
      </c>
      <c r="H2877">
        <v>-100000</v>
      </c>
      <c r="I2877">
        <v>100000</v>
      </c>
      <c r="J2877">
        <v>6245500</v>
      </c>
      <c r="M2877" t="s">
        <v>700</v>
      </c>
      <c r="N2877" s="1">
        <v>46022</v>
      </c>
    </row>
    <row r="2878" spans="1:14" x14ac:dyDescent="0.2">
      <c r="A2878" s="1">
        <v>46022</v>
      </c>
      <c r="B2878">
        <v>2025</v>
      </c>
      <c r="C2878" t="s">
        <v>353</v>
      </c>
      <c r="D2878" t="s">
        <v>589</v>
      </c>
      <c r="E2878" t="s">
        <v>589</v>
      </c>
      <c r="F2878" t="s">
        <v>658</v>
      </c>
      <c r="G2878" t="s">
        <v>683</v>
      </c>
      <c r="H2878">
        <v>-980000</v>
      </c>
      <c r="I2878">
        <v>980000</v>
      </c>
      <c r="J2878">
        <v>5265500</v>
      </c>
      <c r="M2878" t="s">
        <v>700</v>
      </c>
      <c r="N2878" s="1">
        <v>46022</v>
      </c>
    </row>
    <row r="2879" spans="1:14" x14ac:dyDescent="0.2">
      <c r="A2879" s="1">
        <v>46022</v>
      </c>
      <c r="B2879">
        <v>2025</v>
      </c>
      <c r="C2879" t="s">
        <v>353</v>
      </c>
      <c r="D2879" t="s">
        <v>578</v>
      </c>
      <c r="E2879" t="s">
        <v>578</v>
      </c>
      <c r="F2879" t="s">
        <v>658</v>
      </c>
      <c r="G2879" t="s">
        <v>683</v>
      </c>
      <c r="H2879">
        <v>-400000</v>
      </c>
      <c r="I2879">
        <v>400000</v>
      </c>
      <c r="J2879">
        <v>4865500</v>
      </c>
      <c r="M2879" t="s">
        <v>700</v>
      </c>
      <c r="N2879" s="1">
        <v>46022</v>
      </c>
    </row>
    <row r="2880" spans="1:14" x14ac:dyDescent="0.2">
      <c r="A2880" s="1">
        <v>46022</v>
      </c>
      <c r="B2880">
        <v>2025</v>
      </c>
      <c r="C2880" t="s">
        <v>353</v>
      </c>
      <c r="D2880" t="s">
        <v>596</v>
      </c>
      <c r="E2880" t="s">
        <v>596</v>
      </c>
      <c r="F2880" t="s">
        <v>658</v>
      </c>
      <c r="G2880" t="s">
        <v>683</v>
      </c>
      <c r="H2880">
        <v>-100000</v>
      </c>
      <c r="I2880">
        <v>100000</v>
      </c>
      <c r="J2880">
        <v>4765500</v>
      </c>
      <c r="M2880" t="s">
        <v>700</v>
      </c>
      <c r="N2880" s="1">
        <v>46022</v>
      </c>
    </row>
    <row r="2881" spans="1:14" x14ac:dyDescent="0.2">
      <c r="A2881" s="1">
        <v>46022</v>
      </c>
      <c r="B2881">
        <v>2025</v>
      </c>
      <c r="C2881" t="s">
        <v>353</v>
      </c>
      <c r="E2881" t="s">
        <v>611</v>
      </c>
      <c r="F2881" t="s">
        <v>658</v>
      </c>
      <c r="G2881" t="s">
        <v>683</v>
      </c>
      <c r="H2881">
        <v>-930000</v>
      </c>
      <c r="I2881">
        <v>930000</v>
      </c>
      <c r="J2881">
        <v>3835500</v>
      </c>
      <c r="M2881" t="s">
        <v>700</v>
      </c>
      <c r="N2881" s="1">
        <v>46022</v>
      </c>
    </row>
    <row r="2882" spans="1:14" x14ac:dyDescent="0.2">
      <c r="A2882" s="1">
        <v>46022</v>
      </c>
      <c r="B2882">
        <v>2025</v>
      </c>
      <c r="C2882" t="s">
        <v>353</v>
      </c>
      <c r="E2882" t="s">
        <v>611</v>
      </c>
      <c r="F2882" t="s">
        <v>658</v>
      </c>
      <c r="G2882" t="s">
        <v>683</v>
      </c>
      <c r="H2882">
        <v>-1500000</v>
      </c>
      <c r="I2882">
        <v>1500000</v>
      </c>
      <c r="J2882">
        <v>2335500</v>
      </c>
      <c r="M2882" t="s">
        <v>700</v>
      </c>
      <c r="N2882" s="1">
        <v>46022</v>
      </c>
    </row>
    <row r="2883" spans="1:14" x14ac:dyDescent="0.2">
      <c r="A2883" s="1">
        <v>46022</v>
      </c>
      <c r="B2883">
        <v>2025</v>
      </c>
      <c r="C2883" t="s">
        <v>501</v>
      </c>
      <c r="E2883" t="s">
        <v>611</v>
      </c>
      <c r="F2883" t="s">
        <v>658</v>
      </c>
      <c r="G2883" t="s">
        <v>686</v>
      </c>
      <c r="H2883">
        <v>-2335500</v>
      </c>
      <c r="I2883">
        <v>2335500</v>
      </c>
      <c r="J2883">
        <v>0</v>
      </c>
      <c r="M2883" t="s">
        <v>700</v>
      </c>
      <c r="N2883" s="1">
        <v>46022</v>
      </c>
    </row>
    <row r="2884" spans="1:14" x14ac:dyDescent="0.2">
      <c r="A2884" s="1">
        <v>46022</v>
      </c>
      <c r="B2884">
        <v>2025</v>
      </c>
      <c r="C2884" t="s">
        <v>486</v>
      </c>
      <c r="D2884" t="s">
        <v>579</v>
      </c>
      <c r="E2884" t="s">
        <v>632</v>
      </c>
      <c r="F2884" t="s">
        <v>661</v>
      </c>
      <c r="G2884" t="s">
        <v>662</v>
      </c>
      <c r="H2884">
        <v>-1860000</v>
      </c>
      <c r="I2884">
        <v>1860000</v>
      </c>
      <c r="J2884">
        <v>0</v>
      </c>
      <c r="M2884" t="s">
        <v>700</v>
      </c>
      <c r="N2884" s="1">
        <v>46022</v>
      </c>
    </row>
    <row r="2885" spans="1:14" x14ac:dyDescent="0.2">
      <c r="A2885" s="1"/>
      <c r="N2885" s="1"/>
    </row>
    <row r="2886" spans="1:14" x14ac:dyDescent="0.2">
      <c r="A2886" s="1"/>
      <c r="N2886" s="1"/>
    </row>
    <row r="2887" spans="1:14" x14ac:dyDescent="0.2">
      <c r="A2887" s="1"/>
      <c r="N2887" s="1"/>
    </row>
    <row r="2888" spans="1:14" x14ac:dyDescent="0.2">
      <c r="A2888" s="1"/>
      <c r="N2888" s="1"/>
    </row>
    <row r="2889" spans="1:14" x14ac:dyDescent="0.2">
      <c r="A2889" s="1"/>
      <c r="N2889" s="1"/>
    </row>
    <row r="2890" spans="1:14" x14ac:dyDescent="0.2">
      <c r="A2890" s="1"/>
      <c r="N2890" s="1"/>
    </row>
    <row r="2891" spans="1:14" x14ac:dyDescent="0.2">
      <c r="A2891" s="1"/>
      <c r="N2891" s="1"/>
    </row>
    <row r="2892" spans="1:14" x14ac:dyDescent="0.2">
      <c r="A2892" s="1"/>
      <c r="N2892" s="1"/>
    </row>
    <row r="2893" spans="1:14" x14ac:dyDescent="0.2">
      <c r="A2893" s="1"/>
      <c r="N2893" s="1"/>
    </row>
    <row r="2894" spans="1:14" x14ac:dyDescent="0.2">
      <c r="A2894" s="1"/>
      <c r="N2894" s="1"/>
    </row>
    <row r="2895" spans="1:14" x14ac:dyDescent="0.2">
      <c r="A2895" s="1"/>
      <c r="N2895" s="1"/>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3E7BF-C5AE-5542-889E-8F6CB23A9411}">
  <dimension ref="B3:E81"/>
  <sheetViews>
    <sheetView zoomScale="125" workbookViewId="0">
      <selection activeCell="H29" sqref="H29"/>
    </sheetView>
  </sheetViews>
  <sheetFormatPr baseColWidth="10" defaultRowHeight="15" x14ac:dyDescent="0.2"/>
  <cols>
    <col min="1" max="1" width="9.1640625" bestFit="1" customWidth="1"/>
    <col min="2" max="2" width="25.5" bestFit="1" customWidth="1"/>
    <col min="3" max="5" width="26" bestFit="1" customWidth="1"/>
  </cols>
  <sheetData>
    <row r="3" spans="2:5" x14ac:dyDescent="0.2">
      <c r="B3" t="s">
        <v>748</v>
      </c>
      <c r="C3" t="s">
        <v>706</v>
      </c>
      <c r="D3" t="s">
        <v>749</v>
      </c>
      <c r="E3" t="s">
        <v>707</v>
      </c>
    </row>
    <row r="4" spans="2:5" x14ac:dyDescent="0.2">
      <c r="B4" t="s">
        <v>658</v>
      </c>
      <c r="C4" t="s">
        <v>730</v>
      </c>
      <c r="D4" t="s">
        <v>680</v>
      </c>
      <c r="E4" t="s">
        <v>716</v>
      </c>
    </row>
    <row r="5" spans="2:5" x14ac:dyDescent="0.2">
      <c r="B5" t="s">
        <v>660</v>
      </c>
      <c r="C5" t="s">
        <v>743</v>
      </c>
      <c r="D5" t="s">
        <v>679</v>
      </c>
      <c r="E5" t="s">
        <v>744</v>
      </c>
    </row>
    <row r="6" spans="2:5" x14ac:dyDescent="0.2">
      <c r="B6" t="s">
        <v>661</v>
      </c>
      <c r="C6" t="s">
        <v>717</v>
      </c>
      <c r="D6" t="s">
        <v>688</v>
      </c>
      <c r="E6" t="s">
        <v>745</v>
      </c>
    </row>
    <row r="7" spans="2:5" x14ac:dyDescent="0.2">
      <c r="B7" t="s">
        <v>662</v>
      </c>
      <c r="C7" t="s">
        <v>731</v>
      </c>
      <c r="D7" t="s">
        <v>661</v>
      </c>
      <c r="E7" t="s">
        <v>717</v>
      </c>
    </row>
    <row r="8" spans="2:5" x14ac:dyDescent="0.2">
      <c r="B8" t="s">
        <v>665</v>
      </c>
      <c r="C8" t="s">
        <v>732</v>
      </c>
      <c r="D8" t="s">
        <v>682</v>
      </c>
      <c r="E8" t="s">
        <v>718</v>
      </c>
    </row>
    <row r="9" spans="2:5" x14ac:dyDescent="0.2">
      <c r="B9" t="s">
        <v>666</v>
      </c>
      <c r="C9" t="s">
        <v>719</v>
      </c>
      <c r="D9" t="s">
        <v>683</v>
      </c>
      <c r="E9" t="s">
        <v>720</v>
      </c>
    </row>
    <row r="10" spans="2:5" x14ac:dyDescent="0.2">
      <c r="B10" t="s">
        <v>676</v>
      </c>
      <c r="C10" t="s">
        <v>733</v>
      </c>
      <c r="D10" t="s">
        <v>681</v>
      </c>
      <c r="E10" t="s">
        <v>721</v>
      </c>
    </row>
    <row r="11" spans="2:5" x14ac:dyDescent="0.2">
      <c r="B11" t="s">
        <v>659</v>
      </c>
      <c r="C11" t="s">
        <v>734</v>
      </c>
      <c r="D11" t="s">
        <v>687</v>
      </c>
      <c r="E11" t="s">
        <v>722</v>
      </c>
    </row>
    <row r="12" spans="2:5" x14ac:dyDescent="0.2">
      <c r="B12" t="s">
        <v>664</v>
      </c>
      <c r="C12" t="s">
        <v>735</v>
      </c>
      <c r="D12" t="s">
        <v>660</v>
      </c>
      <c r="E12" t="s">
        <v>743</v>
      </c>
    </row>
    <row r="13" spans="2:5" x14ac:dyDescent="0.2">
      <c r="B13" t="s">
        <v>667</v>
      </c>
      <c r="C13" t="s">
        <v>736</v>
      </c>
      <c r="D13" t="s">
        <v>665</v>
      </c>
      <c r="E13" t="s">
        <v>713</v>
      </c>
    </row>
    <row r="14" spans="2:5" x14ac:dyDescent="0.2">
      <c r="B14" t="s">
        <v>669</v>
      </c>
      <c r="C14" t="s">
        <v>737</v>
      </c>
      <c r="D14" t="s">
        <v>684</v>
      </c>
      <c r="E14" t="s">
        <v>723</v>
      </c>
    </row>
    <row r="15" spans="2:5" x14ac:dyDescent="0.2">
      <c r="B15" t="s">
        <v>673</v>
      </c>
      <c r="C15" t="s">
        <v>738</v>
      </c>
      <c r="D15" t="s">
        <v>685</v>
      </c>
      <c r="E15" t="s">
        <v>724</v>
      </c>
    </row>
    <row r="16" spans="2:5" x14ac:dyDescent="0.2">
      <c r="B16" t="s">
        <v>675</v>
      </c>
      <c r="C16" t="s">
        <v>739</v>
      </c>
      <c r="D16" t="s">
        <v>686</v>
      </c>
      <c r="E16" t="s">
        <v>725</v>
      </c>
    </row>
    <row r="17" spans="2:5" x14ac:dyDescent="0.2">
      <c r="B17" t="s">
        <v>668</v>
      </c>
      <c r="C17" t="s">
        <v>740</v>
      </c>
      <c r="D17" t="s">
        <v>239</v>
      </c>
      <c r="E17" t="s">
        <v>726</v>
      </c>
    </row>
    <row r="18" spans="2:5" x14ac:dyDescent="0.2">
      <c r="B18" t="s">
        <v>672</v>
      </c>
      <c r="C18" t="s">
        <v>741</v>
      </c>
      <c r="D18" t="s">
        <v>689</v>
      </c>
      <c r="E18" t="s">
        <v>727</v>
      </c>
    </row>
    <row r="19" spans="2:5" x14ac:dyDescent="0.2">
      <c r="B19" t="s">
        <v>674</v>
      </c>
      <c r="C19" t="s">
        <v>742</v>
      </c>
      <c r="D19" t="s">
        <v>677</v>
      </c>
      <c r="E19" t="s">
        <v>728</v>
      </c>
    </row>
    <row r="20" spans="2:5" x14ac:dyDescent="0.2">
      <c r="B20" t="s">
        <v>663</v>
      </c>
      <c r="C20" t="s">
        <v>729</v>
      </c>
      <c r="D20" t="s">
        <v>678</v>
      </c>
      <c r="E20" t="s">
        <v>714</v>
      </c>
    </row>
    <row r="21" spans="2:5" x14ac:dyDescent="0.2">
      <c r="B21" t="s">
        <v>670</v>
      </c>
      <c r="C21" t="s">
        <v>746</v>
      </c>
      <c r="D21" t="s">
        <v>663</v>
      </c>
      <c r="E21" t="s">
        <v>729</v>
      </c>
    </row>
    <row r="22" spans="2:5" x14ac:dyDescent="0.2">
      <c r="B22" t="s">
        <v>671</v>
      </c>
      <c r="C22" t="s">
        <v>747</v>
      </c>
      <c r="D22" t="s">
        <v>658</v>
      </c>
      <c r="E22" t="s">
        <v>730</v>
      </c>
    </row>
    <row r="23" spans="2:5" x14ac:dyDescent="0.2">
      <c r="D23" t="s">
        <v>662</v>
      </c>
      <c r="E23" t="s">
        <v>731</v>
      </c>
    </row>
    <row r="24" spans="2:5" x14ac:dyDescent="0.2">
      <c r="D24" t="s">
        <v>666</v>
      </c>
      <c r="E24" t="s">
        <v>719</v>
      </c>
    </row>
    <row r="25" spans="2:5" x14ac:dyDescent="0.2">
      <c r="D25" t="s">
        <v>676</v>
      </c>
      <c r="E25" t="s">
        <v>733</v>
      </c>
    </row>
    <row r="26" spans="2:5" x14ac:dyDescent="0.2">
      <c r="D26" t="s">
        <v>659</v>
      </c>
      <c r="E26" t="s">
        <v>734</v>
      </c>
    </row>
    <row r="27" spans="2:5" x14ac:dyDescent="0.2">
      <c r="D27" t="s">
        <v>664</v>
      </c>
      <c r="E27" t="s">
        <v>735</v>
      </c>
    </row>
    <row r="28" spans="2:5" x14ac:dyDescent="0.2">
      <c r="D28" t="s">
        <v>667</v>
      </c>
      <c r="E28" t="s">
        <v>736</v>
      </c>
    </row>
    <row r="29" spans="2:5" x14ac:dyDescent="0.2">
      <c r="D29" t="s">
        <v>669</v>
      </c>
      <c r="E29" t="s">
        <v>737</v>
      </c>
    </row>
    <row r="30" spans="2:5" x14ac:dyDescent="0.2">
      <c r="D30" t="s">
        <v>673</v>
      </c>
      <c r="E30" t="s">
        <v>738</v>
      </c>
    </row>
    <row r="31" spans="2:5" x14ac:dyDescent="0.2">
      <c r="D31" t="s">
        <v>675</v>
      </c>
      <c r="E31" t="s">
        <v>739</v>
      </c>
    </row>
    <row r="32" spans="2:5" x14ac:dyDescent="0.2">
      <c r="D32" t="s">
        <v>668</v>
      </c>
      <c r="E32" t="s">
        <v>740</v>
      </c>
    </row>
    <row r="33" spans="4:5" x14ac:dyDescent="0.2">
      <c r="D33" t="s">
        <v>672</v>
      </c>
      <c r="E33" t="s">
        <v>741</v>
      </c>
    </row>
    <row r="34" spans="4:5" x14ac:dyDescent="0.2">
      <c r="D34" t="s">
        <v>674</v>
      </c>
      <c r="E34" t="s">
        <v>742</v>
      </c>
    </row>
    <row r="35" spans="4:5" x14ac:dyDescent="0.2">
      <c r="D35" t="s">
        <v>690</v>
      </c>
      <c r="E35" t="s">
        <v>753</v>
      </c>
    </row>
    <row r="36" spans="4:5" x14ac:dyDescent="0.2">
      <c r="D36" t="s">
        <v>691</v>
      </c>
      <c r="E36" t="s">
        <v>752</v>
      </c>
    </row>
    <row r="37" spans="4:5" x14ac:dyDescent="0.2">
      <c r="D37" t="s">
        <v>379</v>
      </c>
      <c r="E37" t="s">
        <v>750</v>
      </c>
    </row>
    <row r="38" spans="4:5" x14ac:dyDescent="0.2">
      <c r="D38" t="s">
        <v>692</v>
      </c>
      <c r="E38" t="s">
        <v>751</v>
      </c>
    </row>
    <row r="39" spans="4:5" x14ac:dyDescent="0.2">
      <c r="D39" t="s">
        <v>671</v>
      </c>
      <c r="E39" t="s">
        <v>747</v>
      </c>
    </row>
    <row r="40" spans="4:5" x14ac:dyDescent="0.2">
      <c r="D40" t="s">
        <v>670</v>
      </c>
      <c r="E40" t="s">
        <v>746</v>
      </c>
    </row>
    <row r="44" spans="4:5" x14ac:dyDescent="0.2">
      <c r="D44" t="s">
        <v>680</v>
      </c>
    </row>
    <row r="45" spans="4:5" x14ac:dyDescent="0.2">
      <c r="D45" t="s">
        <v>679</v>
      </c>
    </row>
    <row r="46" spans="4:5" x14ac:dyDescent="0.2">
      <c r="D46" t="s">
        <v>688</v>
      </c>
    </row>
    <row r="47" spans="4:5" x14ac:dyDescent="0.2">
      <c r="D47" t="s">
        <v>661</v>
      </c>
    </row>
    <row r="48" spans="4:5" x14ac:dyDescent="0.2">
      <c r="D48" t="s">
        <v>682</v>
      </c>
    </row>
    <row r="49" spans="4:4" x14ac:dyDescent="0.2">
      <c r="D49" t="s">
        <v>683</v>
      </c>
    </row>
    <row r="50" spans="4:4" x14ac:dyDescent="0.2">
      <c r="D50" t="s">
        <v>681</v>
      </c>
    </row>
    <row r="51" spans="4:4" x14ac:dyDescent="0.2">
      <c r="D51" t="s">
        <v>687</v>
      </c>
    </row>
    <row r="52" spans="4:4" x14ac:dyDescent="0.2">
      <c r="D52" t="s">
        <v>660</v>
      </c>
    </row>
    <row r="53" spans="4:4" x14ac:dyDescent="0.2">
      <c r="D53" t="s">
        <v>665</v>
      </c>
    </row>
    <row r="54" spans="4:4" x14ac:dyDescent="0.2">
      <c r="D54" t="s">
        <v>684</v>
      </c>
    </row>
    <row r="55" spans="4:4" x14ac:dyDescent="0.2">
      <c r="D55" t="s">
        <v>685</v>
      </c>
    </row>
    <row r="56" spans="4:4" x14ac:dyDescent="0.2">
      <c r="D56" t="s">
        <v>686</v>
      </c>
    </row>
    <row r="57" spans="4:4" x14ac:dyDescent="0.2">
      <c r="D57" t="s">
        <v>239</v>
      </c>
    </row>
    <row r="58" spans="4:4" x14ac:dyDescent="0.2">
      <c r="D58" t="s">
        <v>689</v>
      </c>
    </row>
    <row r="59" spans="4:4" x14ac:dyDescent="0.2">
      <c r="D59" t="s">
        <v>677</v>
      </c>
    </row>
    <row r="60" spans="4:4" x14ac:dyDescent="0.2">
      <c r="D60" t="s">
        <v>678</v>
      </c>
    </row>
    <row r="61" spans="4:4" x14ac:dyDescent="0.2">
      <c r="D61" t="s">
        <v>663</v>
      </c>
    </row>
    <row r="62" spans="4:4" x14ac:dyDescent="0.2">
      <c r="D62">
        <v>0</v>
      </c>
    </row>
    <row r="63" spans="4:4" x14ac:dyDescent="0.2">
      <c r="D63" t="s">
        <v>658</v>
      </c>
    </row>
    <row r="64" spans="4:4" x14ac:dyDescent="0.2">
      <c r="D64" t="s">
        <v>662</v>
      </c>
    </row>
    <row r="65" spans="4:4" x14ac:dyDescent="0.2">
      <c r="D65" t="s">
        <v>666</v>
      </c>
    </row>
    <row r="66" spans="4:4" x14ac:dyDescent="0.2">
      <c r="D66" t="s">
        <v>676</v>
      </c>
    </row>
    <row r="67" spans="4:4" x14ac:dyDescent="0.2">
      <c r="D67" t="s">
        <v>659</v>
      </c>
    </row>
    <row r="68" spans="4:4" x14ac:dyDescent="0.2">
      <c r="D68" t="s">
        <v>664</v>
      </c>
    </row>
    <row r="69" spans="4:4" x14ac:dyDescent="0.2">
      <c r="D69" t="s">
        <v>667</v>
      </c>
    </row>
    <row r="70" spans="4:4" x14ac:dyDescent="0.2">
      <c r="D70" t="s">
        <v>669</v>
      </c>
    </row>
    <row r="71" spans="4:4" x14ac:dyDescent="0.2">
      <c r="D71" t="s">
        <v>673</v>
      </c>
    </row>
    <row r="72" spans="4:4" x14ac:dyDescent="0.2">
      <c r="D72" t="s">
        <v>675</v>
      </c>
    </row>
    <row r="73" spans="4:4" x14ac:dyDescent="0.2">
      <c r="D73" t="s">
        <v>668</v>
      </c>
    </row>
    <row r="74" spans="4:4" x14ac:dyDescent="0.2">
      <c r="D74" t="s">
        <v>672</v>
      </c>
    </row>
    <row r="75" spans="4:4" x14ac:dyDescent="0.2">
      <c r="D75" t="s">
        <v>674</v>
      </c>
    </row>
    <row r="76" spans="4:4" x14ac:dyDescent="0.2">
      <c r="D76" t="s">
        <v>690</v>
      </c>
    </row>
    <row r="77" spans="4:4" x14ac:dyDescent="0.2">
      <c r="D77" t="s">
        <v>691</v>
      </c>
    </row>
    <row r="78" spans="4:4" x14ac:dyDescent="0.2">
      <c r="D78" t="s">
        <v>379</v>
      </c>
    </row>
    <row r="79" spans="4:4" x14ac:dyDescent="0.2">
      <c r="D79" t="s">
        <v>692</v>
      </c>
    </row>
    <row r="80" spans="4:4" x14ac:dyDescent="0.2">
      <c r="D80" t="s">
        <v>671</v>
      </c>
    </row>
    <row r="81" spans="4:4" x14ac:dyDescent="0.2">
      <c r="D81" t="s">
        <v>670</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9320-BF2A-C74C-9E86-541A8DCADC2F}">
  <dimension ref="A1:R2884"/>
  <sheetViews>
    <sheetView topLeftCell="C1" zoomScale="92" workbookViewId="0">
      <selection activeCell="K2" sqref="K2:K2884"/>
    </sheetView>
  </sheetViews>
  <sheetFormatPr baseColWidth="10" defaultRowHeight="15" x14ac:dyDescent="0.2"/>
  <cols>
    <col min="1" max="1" width="10.5" style="3" bestFit="1" customWidth="1"/>
    <col min="2" max="2" width="10.1640625" style="3" bestFit="1" customWidth="1"/>
    <col min="3" max="3" width="11.5" style="3" customWidth="1"/>
    <col min="4" max="4" width="10.33203125" style="3" bestFit="1" customWidth="1"/>
    <col min="5" max="6" width="25.6640625" style="3" bestFit="1" customWidth="1"/>
    <col min="7" max="7" width="42.5" style="3" bestFit="1" customWidth="1"/>
    <col min="8" max="8" width="13.6640625" style="5" bestFit="1" customWidth="1"/>
    <col min="9" max="9" width="21.83203125" style="3" bestFit="1" customWidth="1"/>
    <col min="10" max="10" width="21.83203125" style="3" customWidth="1"/>
    <col min="11" max="11" width="27.1640625" style="3" bestFit="1" customWidth="1"/>
    <col min="12" max="12" width="24.33203125" style="3" bestFit="1" customWidth="1"/>
    <col min="13" max="13" width="13.5" style="3" customWidth="1"/>
    <col min="14" max="14" width="17.33203125" style="12" bestFit="1" customWidth="1"/>
    <col min="15" max="15" width="12.83203125" style="3" bestFit="1" customWidth="1"/>
    <col min="16" max="16" width="16.6640625" style="11" bestFit="1" customWidth="1"/>
    <col min="17" max="17" width="12.6640625" style="3" bestFit="1" customWidth="1"/>
    <col min="18" max="18" width="15.5" style="3" bestFit="1" customWidth="1"/>
    <col min="19" max="16384" width="10.83203125" style="3"/>
  </cols>
  <sheetData>
    <row r="1" spans="1:18" x14ac:dyDescent="0.2">
      <c r="A1" s="3" t="s">
        <v>703</v>
      </c>
      <c r="B1" s="3" t="s">
        <v>1</v>
      </c>
      <c r="C1" s="3" t="s">
        <v>704</v>
      </c>
      <c r="D1" s="3" t="s">
        <v>705</v>
      </c>
      <c r="E1" s="3" t="s">
        <v>706</v>
      </c>
      <c r="F1" s="3" t="s">
        <v>707</v>
      </c>
      <c r="G1" s="3" t="s">
        <v>708</v>
      </c>
      <c r="H1" s="5" t="s">
        <v>709</v>
      </c>
      <c r="I1" s="3" t="s">
        <v>710</v>
      </c>
      <c r="J1" s="3" t="s">
        <v>715</v>
      </c>
      <c r="K1" s="3" t="s">
        <v>711</v>
      </c>
      <c r="L1" s="3" t="s">
        <v>712</v>
      </c>
      <c r="M1" s="3" t="s">
        <v>772</v>
      </c>
      <c r="N1" s="12" t="s">
        <v>773</v>
      </c>
      <c r="O1" s="3" t="s">
        <v>774</v>
      </c>
      <c r="P1" s="11" t="s">
        <v>775</v>
      </c>
      <c r="Q1" s="3" t="s">
        <v>776</v>
      </c>
      <c r="R1" s="3" t="s">
        <v>777</v>
      </c>
    </row>
    <row r="2" spans="1:18" x14ac:dyDescent="0.2">
      <c r="A2" s="4">
        <f>FIN_RAW[[#This Row],[FECHA]]</f>
        <v>43831</v>
      </c>
      <c r="B2" s="3">
        <f>YEAR(FIN_DATASET[[#This Row],[Date]])</f>
        <v>2020</v>
      </c>
      <c r="C2" s="3" t="str">
        <f>TEXT(FIN_DATASET[[#This Row],[Date]],"mmmm")</f>
        <v>January</v>
      </c>
      <c r="D2" s="3" t="str">
        <f>IF(FIN_RAW[[#This Row],[VALOR (IN)]]&gt;0, "Income",IF(FIN_RAW[[#This Row],[VALOR (OUT)]]&gt;0, "Expense", "Check"))</f>
        <v>Income</v>
      </c>
      <c r="E2" s="3" t="str">
        <f>_xlfn.XLOOKUP(FIN_DATASET[[#This Row],[Method]],CATEGORY_MAP[CUENTA_IN],CATEGORY_MAP[Category])</f>
        <v>Cash</v>
      </c>
      <c r="F2" s="3" t="str">
        <f>_xlfn.XLOOKUP(FIN_DATASET[[#This Row],[Account]],CATEGORY_MAP[CUENTA_OUT],CATEGORY_MAP[Subcategory])</f>
        <v>Profit 2019</v>
      </c>
      <c r="G2" s="3" t="str">
        <f>IF(OR(FIN_RAW[[#This Row],[CONCEPTO]]=0,FIN_RAW[[#This Row],[CONCEPTO]]=""),"",FIN_RAW[[#This Row],[CONCEPTO]])</f>
        <v>Saldo Inicial En Caja</v>
      </c>
      <c r="H2" s="5">
        <f>IF(FIN_DATASET[[#This Row],[Type]]="Income", FIN_RAW[[#This Row],[VALOR (IN)]], -FIN_RAW[[#This Row],[VALOR (OUT)]])</f>
        <v>1870000</v>
      </c>
      <c r="I2" s="3" t="str">
        <f>FIN_RAW[[#This Row],[CUENTA (IN)]]</f>
        <v>Efectivo</v>
      </c>
      <c r="J2" s="6" t="str">
        <f>FIN_RAW[[#This Row],[CUENTA (OUT)]]</f>
        <v>Utilidad Del Ejercicio 2019</v>
      </c>
      <c r="K2" s="3" t="str">
        <f>IF(OR(FIN_RAW[[#This Row],[CLIENTE]]=0,FIN_RAW[[#This Row],[CLIENTE]]=" "),"",FIN_RAW[[#This Row],[CLIENTE]])</f>
        <v/>
      </c>
      <c r="L2" s="3" t="str">
        <f>IF(OR(FIN_RAW[[#This Row],[DEPORTISTA]]=0,FIN_RAW[[#This Row],[DEPORTISTA]]=""),"",FIN_RAW[[#This Row],[DEPORTISTA]])</f>
        <v/>
      </c>
      <c r="M2" s="3">
        <f>IF(FIN_DATASET[[#This Row],[Method]]="Efectivo",1,0)</f>
        <v>1</v>
      </c>
      <c r="N2" s="12">
        <f>IF(FIN_DATASET[[#This Row],[Method]]="Efectivo",FIN_DATASET[[#This Row],[Amount]],0)</f>
        <v>1870000</v>
      </c>
      <c r="O2" s="3">
        <f>IF(FIN_DATASET[[#This Row],[Method]]="CxC",1,0)</f>
        <v>0</v>
      </c>
      <c r="P2" s="11">
        <f>IF(FIN_DATASET[[#This Row],[Method]]="CxC",FIN_DATASET[[#This Row],[Amount]],0)</f>
        <v>0</v>
      </c>
      <c r="Q2" s="3">
        <f>IF(OR(FIN_DATASET[[#This Row],[Account]]="CxP",FIN_DATASET[[#This Row],[Account]]="CxP (Liga)",FIN_DATASET[[#This Row],[Account]]="CxP (Terceros)"),1,0)</f>
        <v>0</v>
      </c>
      <c r="R2" s="3">
        <f>IF(FIN_DATASET[[#This Row],[AP_Flag]]=1,FIN_DATASET[[#This Row],[Amount]],0)</f>
        <v>0</v>
      </c>
    </row>
    <row r="3" spans="1:18" x14ac:dyDescent="0.2">
      <c r="A3" s="4">
        <f>FIN_RAW[[#This Row],[FECHA]]</f>
        <v>43831</v>
      </c>
      <c r="B3" s="3">
        <f>YEAR(FIN_DATASET[[#This Row],[Date]])</f>
        <v>2020</v>
      </c>
      <c r="C3" s="3" t="str">
        <f>TEXT(FIN_DATASET[[#This Row],[Date]],"mmmm")</f>
        <v>January</v>
      </c>
      <c r="D3" s="3" t="str">
        <f>IF(FIN_RAW[[#This Row],[VALOR (IN)]]&gt;0, "Income",IF(FIN_RAW[[#This Row],[VALOR (OUT)]]&gt;0, "Expense", "Check"))</f>
        <v>Income</v>
      </c>
      <c r="E3" s="3" t="str">
        <f>_xlfn.XLOOKUP(FIN_DATASET[[#This Row],[Method]],CATEGORY_MAP[CUENTA_IN],CATEGORY_MAP[Category])</f>
        <v>Profit 2020</v>
      </c>
      <c r="F3" s="3" t="str">
        <f>_xlfn.XLOOKUP(FIN_DATASET[[#This Row],[Account]],CATEGORY_MAP[CUENTA_OUT],CATEGORY_MAP[Subcategory])</f>
        <v>Account Adjustments</v>
      </c>
      <c r="G3" s="3" t="str">
        <f>IF(OR(FIN_RAW[[#This Row],[CONCEPTO]]=0,FIN_RAW[[#This Row],[CONCEPTO]]=""),"",FIN_RAW[[#This Row],[CONCEPTO]])</f>
        <v/>
      </c>
      <c r="H3" s="5">
        <f>IF(FIN_DATASET[[#This Row],[Type]]="Income", FIN_RAW[[#This Row],[VALOR (IN)]], -FIN_RAW[[#This Row],[VALOR (OUT)]])</f>
        <v>1177020</v>
      </c>
      <c r="I3" s="3" t="str">
        <f>FIN_RAW[[#This Row],[CUENTA (IN)]]</f>
        <v>Utilidad Del Ejercicio 2020</v>
      </c>
      <c r="J3" s="6" t="str">
        <f>FIN_RAW[[#This Row],[CUENTA (OUT)]]</f>
        <v>Ajustes</v>
      </c>
      <c r="K3" s="3" t="str">
        <f>IF(OR(FIN_RAW[[#This Row],[CLIENTE]]=0,FIN_RAW[[#This Row],[CLIENTE]]=" "),"",FIN_RAW[[#This Row],[CLIENTE]])</f>
        <v/>
      </c>
      <c r="L3" s="3" t="str">
        <f>IF(OR(FIN_RAW[[#This Row],[DEPORTISTA]]=0,FIN_RAW[[#This Row],[DEPORTISTA]]=""),"",FIN_RAW[[#This Row],[DEPORTISTA]])</f>
        <v/>
      </c>
      <c r="M3" s="3">
        <f>IF(FIN_DATASET[[#This Row],[Method]]="Efectivo",1,0)</f>
        <v>0</v>
      </c>
      <c r="N3" s="12">
        <f>IF(FIN_DATASET[[#This Row],[Method]]="Efectivo",FIN_DATASET[[#This Row],[Amount]],0)</f>
        <v>0</v>
      </c>
      <c r="O3" s="3">
        <f>IF(FIN_DATASET[[#This Row],[Method]]="CxC",1,0)</f>
        <v>0</v>
      </c>
      <c r="P3" s="11">
        <f>IF(FIN_DATASET[[#This Row],[Method]]="CxC",FIN_DATASET[[#This Row],[Amount]],0)</f>
        <v>0</v>
      </c>
      <c r="Q3" s="3">
        <f>IF(OR(FIN_DATASET[[#This Row],[Account]]="CxP",FIN_DATASET[[#This Row],[Account]]="CxP (Liga)",FIN_DATASET[[#This Row],[Account]]="CxP (Terceros)"),1,0)</f>
        <v>0</v>
      </c>
      <c r="R3" s="3">
        <f>IF(FIN_DATASET[[#This Row],[AP_Flag]]=1,FIN_DATASET[[#This Row],[Amount]],0)</f>
        <v>0</v>
      </c>
    </row>
    <row r="4" spans="1:18" x14ac:dyDescent="0.2">
      <c r="A4" s="4">
        <f>FIN_RAW[[#This Row],[FECHA]]</f>
        <v>43831</v>
      </c>
      <c r="B4" s="3">
        <f>YEAR(FIN_DATASET[[#This Row],[Date]])</f>
        <v>2020</v>
      </c>
      <c r="C4" s="3" t="str">
        <f>TEXT(FIN_DATASET[[#This Row],[Date]],"mmmm")</f>
        <v>January</v>
      </c>
      <c r="D4" s="3" t="str">
        <f>IF(FIN_RAW[[#This Row],[VALOR (IN)]]&gt;0, "Income",IF(FIN_RAW[[#This Row],[VALOR (OUT)]]&gt;0, "Expense", "Check"))</f>
        <v>Income</v>
      </c>
      <c r="E4" s="3" t="str">
        <f>_xlfn.XLOOKUP(FIN_DATASET[[#This Row],[Method]],CATEGORY_MAP[CUENTA_IN],CATEGORY_MAP[Category])</f>
        <v>Sports Equipment</v>
      </c>
      <c r="F4" s="3" t="str">
        <f>_xlfn.XLOOKUP(FIN_DATASET[[#This Row],[Account]],CATEGORY_MAP[CUENTA_OUT],CATEGORY_MAP[Subcategory])</f>
        <v>Capital</v>
      </c>
      <c r="G4" s="3" t="str">
        <f>IF(OR(FIN_RAW[[#This Row],[CONCEPTO]]=0,FIN_RAW[[#This Row],[CONCEPTO]]=""),"",FIN_RAW[[#This Row],[CONCEPTO]])</f>
        <v/>
      </c>
      <c r="H4" s="5">
        <f>IF(FIN_DATASET[[#This Row],[Type]]="Income", FIN_RAW[[#This Row],[VALOR (IN)]], -FIN_RAW[[#This Row],[VALOR (OUT)]])</f>
        <v>415000</v>
      </c>
      <c r="I4" s="3" t="str">
        <f>FIN_RAW[[#This Row],[CUENTA (IN)]]</f>
        <v>Implementacion Deportiva</v>
      </c>
      <c r="J4" s="6" t="str">
        <f>FIN_RAW[[#This Row],[CUENTA (OUT)]]</f>
        <v>Capital Social</v>
      </c>
      <c r="K4" s="3" t="str">
        <f>IF(OR(FIN_RAW[[#This Row],[CLIENTE]]=0,FIN_RAW[[#This Row],[CLIENTE]]=" "),"",FIN_RAW[[#This Row],[CLIENTE]])</f>
        <v/>
      </c>
      <c r="L4" s="3" t="str">
        <f>IF(OR(FIN_RAW[[#This Row],[DEPORTISTA]]=0,FIN_RAW[[#This Row],[DEPORTISTA]]=""),"",FIN_RAW[[#This Row],[DEPORTISTA]])</f>
        <v/>
      </c>
      <c r="M4" s="3">
        <f>IF(FIN_DATASET[[#This Row],[Method]]="Efectivo",1,0)</f>
        <v>0</v>
      </c>
      <c r="N4" s="12">
        <f>IF(FIN_DATASET[[#This Row],[Method]]="Efectivo",FIN_DATASET[[#This Row],[Amount]],0)</f>
        <v>0</v>
      </c>
      <c r="O4" s="3">
        <f>IF(FIN_DATASET[[#This Row],[Method]]="CxC",1,0)</f>
        <v>0</v>
      </c>
      <c r="P4" s="11">
        <f>IF(FIN_DATASET[[#This Row],[Method]]="CxC",FIN_DATASET[[#This Row],[Amount]],0)</f>
        <v>0</v>
      </c>
      <c r="Q4" s="3">
        <f>IF(OR(FIN_DATASET[[#This Row],[Account]]="CxP",FIN_DATASET[[#This Row],[Account]]="CxP (Liga)",FIN_DATASET[[#This Row],[Account]]="CxP (Terceros)"),1,0)</f>
        <v>0</v>
      </c>
      <c r="R4" s="3">
        <f>IF(FIN_DATASET[[#This Row],[AP_Flag]]=1,FIN_DATASET[[#This Row],[Amount]],0)</f>
        <v>0</v>
      </c>
    </row>
    <row r="5" spans="1:18" x14ac:dyDescent="0.2">
      <c r="A5" s="4">
        <f>FIN_RAW[[#This Row],[FECHA]]</f>
        <v>43831</v>
      </c>
      <c r="B5" s="3">
        <f>YEAR(FIN_DATASET[[#This Row],[Date]])</f>
        <v>2020</v>
      </c>
      <c r="C5" s="3" t="str">
        <f>TEXT(FIN_DATASET[[#This Row],[Date]],"mmmm")</f>
        <v>January</v>
      </c>
      <c r="D5" s="3" t="str">
        <f>IF(FIN_RAW[[#This Row],[VALOR (IN)]]&gt;0, "Income",IF(FIN_RAW[[#This Row],[VALOR (OUT)]]&gt;0, "Expense", "Check"))</f>
        <v>Income</v>
      </c>
      <c r="E5" s="3" t="str">
        <f>_xlfn.XLOOKUP(FIN_DATASET[[#This Row],[Method]],CATEGORY_MAP[CUENTA_IN],CATEGORY_MAP[Category])</f>
        <v>Accounts Receivable</v>
      </c>
      <c r="F5" s="3" t="str">
        <f>_xlfn.XLOOKUP(FIN_DATASET[[#This Row],[Account]],CATEGORY_MAP[CUENTA_OUT],CATEGORY_MAP[Subcategory])</f>
        <v>Profit 2019</v>
      </c>
      <c r="G5" s="3" t="str">
        <f>IF(OR(FIN_RAW[[#This Row],[CONCEPTO]]=0,FIN_RAW[[#This Row],[CONCEPTO]]=""),"",FIN_RAW[[#This Row],[CONCEPTO]])</f>
        <v>CxC 2019</v>
      </c>
      <c r="H5" s="5">
        <f>IF(FIN_DATASET[[#This Row],[Type]]="Income", FIN_RAW[[#This Row],[VALOR (IN)]], -FIN_RAW[[#This Row],[VALOR (OUT)]])</f>
        <v>160000</v>
      </c>
      <c r="I5" s="3" t="str">
        <f>FIN_RAW[[#This Row],[CUENTA (IN)]]</f>
        <v>CxC</v>
      </c>
      <c r="J5" s="6" t="str">
        <f>FIN_RAW[[#This Row],[CUENTA (OUT)]]</f>
        <v>Utilidad Del Ejercicio 2019</v>
      </c>
      <c r="K5" s="3" t="str">
        <f>IF(OR(FIN_RAW[[#This Row],[CLIENTE]]=0,FIN_RAW[[#This Row],[CLIENTE]]=" "),"",FIN_RAW[[#This Row],[CLIENTE]])</f>
        <v>Luis Fernando Zea Sanabria</v>
      </c>
      <c r="L5" s="3" t="str">
        <f>IF(OR(FIN_RAW[[#This Row],[DEPORTISTA]]=0,FIN_RAW[[#This Row],[DEPORTISTA]]=""),"",FIN_RAW[[#This Row],[DEPORTISTA]])</f>
        <v>Jacobo Zea Osorio</v>
      </c>
      <c r="M5" s="3">
        <f>IF(FIN_DATASET[[#This Row],[Method]]="Efectivo",1,0)</f>
        <v>0</v>
      </c>
      <c r="N5" s="12">
        <f>IF(FIN_DATASET[[#This Row],[Method]]="Efectivo",FIN_DATASET[[#This Row],[Amount]],0)</f>
        <v>0</v>
      </c>
      <c r="O5" s="3">
        <f>IF(FIN_DATASET[[#This Row],[Method]]="CxC",1,0)</f>
        <v>1</v>
      </c>
      <c r="P5" s="11">
        <f>IF(FIN_DATASET[[#This Row],[Method]]="CxC",FIN_DATASET[[#This Row],[Amount]],0)</f>
        <v>160000</v>
      </c>
      <c r="Q5" s="3">
        <f>IF(OR(FIN_DATASET[[#This Row],[Account]]="CxP",FIN_DATASET[[#This Row],[Account]]="CxP (Liga)",FIN_DATASET[[#This Row],[Account]]="CxP (Terceros)"),1,0)</f>
        <v>0</v>
      </c>
      <c r="R5" s="3">
        <f>IF(FIN_DATASET[[#This Row],[AP_Flag]]=1,FIN_DATASET[[#This Row],[Amount]],0)</f>
        <v>0</v>
      </c>
    </row>
    <row r="6" spans="1:18" x14ac:dyDescent="0.2">
      <c r="A6" s="4">
        <f>FIN_RAW[[#This Row],[FECHA]]</f>
        <v>43832</v>
      </c>
      <c r="B6" s="3">
        <f>YEAR(FIN_DATASET[[#This Row],[Date]])</f>
        <v>2020</v>
      </c>
      <c r="C6" s="3" t="str">
        <f>TEXT(FIN_DATASET[[#This Row],[Date]],"mmmm")</f>
        <v>January</v>
      </c>
      <c r="D6" s="3" t="str">
        <f>IF(FIN_RAW[[#This Row],[VALOR (IN)]]&gt;0, "Income",IF(FIN_RAW[[#This Row],[VALOR (OUT)]]&gt;0, "Expense", "Check"))</f>
        <v>Income</v>
      </c>
      <c r="E6" s="3" t="str">
        <f>_xlfn.XLOOKUP(FIN_DATASET[[#This Row],[Method]],CATEGORY_MAP[CUENTA_IN],CATEGORY_MAP[Category])</f>
        <v>Scholarships</v>
      </c>
      <c r="F6" s="3" t="str">
        <f>_xlfn.XLOOKUP(FIN_DATASET[[#This Row],[Account]],CATEGORY_MAP[CUENTA_OUT],CATEGORY_MAP[Subcategory])</f>
        <v>Monthly Fee</v>
      </c>
      <c r="G6" s="3" t="str">
        <f>IF(OR(FIN_RAW[[#This Row],[CONCEPTO]]=0,FIN_RAW[[#This Row],[CONCEPTO]]=""),"",FIN_RAW[[#This Row],[CONCEPTO]])</f>
        <v>Becas Resultados 2019 (100%) (ENE)</v>
      </c>
      <c r="H6" s="5">
        <f>IF(FIN_DATASET[[#This Row],[Type]]="Income", FIN_RAW[[#This Row],[VALOR (IN)]], -FIN_RAW[[#This Row],[VALOR (OUT)]])</f>
        <v>150000</v>
      </c>
      <c r="I6" s="3" t="str">
        <f>FIN_RAW[[#This Row],[CUENTA (IN)]]</f>
        <v>Becas</v>
      </c>
      <c r="J6" s="6" t="str">
        <f>FIN_RAW[[#This Row],[CUENTA (OUT)]]</f>
        <v>Mensualidad</v>
      </c>
      <c r="K6" s="3" t="str">
        <f>IF(OR(FIN_RAW[[#This Row],[CLIENTE]]=0,FIN_RAW[[#This Row],[CLIENTE]]=" "),"",FIN_RAW[[#This Row],[CLIENTE]])</f>
        <v>Luis Eduardo Solarte Serna</v>
      </c>
      <c r="L6" s="3" t="str">
        <f>IF(OR(FIN_RAW[[#This Row],[DEPORTISTA]]=0,FIN_RAW[[#This Row],[DEPORTISTA]]=""),"",FIN_RAW[[#This Row],[DEPORTISTA]])</f>
        <v>Alejandro Solarte Osorio</v>
      </c>
      <c r="M6" s="3">
        <f>IF(FIN_DATASET[[#This Row],[Method]]="Efectivo",1,0)</f>
        <v>0</v>
      </c>
      <c r="N6" s="12">
        <f>IF(FIN_DATASET[[#This Row],[Method]]="Efectivo",FIN_DATASET[[#This Row],[Amount]],0)</f>
        <v>0</v>
      </c>
      <c r="O6" s="3">
        <f>IF(FIN_DATASET[[#This Row],[Method]]="CxC",1,0)</f>
        <v>0</v>
      </c>
      <c r="P6" s="11">
        <f>IF(FIN_DATASET[[#This Row],[Method]]="CxC",FIN_DATASET[[#This Row],[Amount]],0)</f>
        <v>0</v>
      </c>
      <c r="Q6" s="3">
        <f>IF(OR(FIN_DATASET[[#This Row],[Account]]="CxP",FIN_DATASET[[#This Row],[Account]]="CxP (Liga)",FIN_DATASET[[#This Row],[Account]]="CxP (Terceros)"),1,0)</f>
        <v>0</v>
      </c>
      <c r="R6" s="3">
        <f>IF(FIN_DATASET[[#This Row],[AP_Flag]]=1,FIN_DATASET[[#This Row],[Amount]],0)</f>
        <v>0</v>
      </c>
    </row>
    <row r="7" spans="1:18" x14ac:dyDescent="0.2">
      <c r="A7" s="4">
        <f>FIN_RAW[[#This Row],[FECHA]]</f>
        <v>43832</v>
      </c>
      <c r="B7" s="3">
        <f>YEAR(FIN_DATASET[[#This Row],[Date]])</f>
        <v>2020</v>
      </c>
      <c r="C7" s="3" t="str">
        <f>TEXT(FIN_DATASET[[#This Row],[Date]],"mmmm")</f>
        <v>January</v>
      </c>
      <c r="D7" s="3" t="str">
        <f>IF(FIN_RAW[[#This Row],[VALOR (IN)]]&gt;0, "Income",IF(FIN_RAW[[#This Row],[VALOR (OUT)]]&gt;0, "Expense", "Check"))</f>
        <v>Income</v>
      </c>
      <c r="E7" s="3" t="str">
        <f>_xlfn.XLOOKUP(FIN_DATASET[[#This Row],[Method]],CATEGORY_MAP[CUENTA_IN],CATEGORY_MAP[Category])</f>
        <v>Cash</v>
      </c>
      <c r="F7" s="3" t="str">
        <f>_xlfn.XLOOKUP(FIN_DATASET[[#This Row],[Account]],CATEGORY_MAP[CUENTA_OUT],CATEGORY_MAP[Subcategory])</f>
        <v>Enrollment Fees</v>
      </c>
      <c r="G7" s="3" t="str">
        <f>IF(OR(FIN_RAW[[#This Row],[CONCEPTO]]=0,FIN_RAW[[#This Row],[CONCEPTO]]=""),"",FIN_RAW[[#This Row],[CONCEPTO]])</f>
        <v>Pago Matricula 100%</v>
      </c>
      <c r="H7" s="5">
        <f>IF(FIN_DATASET[[#This Row],[Type]]="Income", FIN_RAW[[#This Row],[VALOR (IN)]], -FIN_RAW[[#This Row],[VALOR (OUT)]])</f>
        <v>100000</v>
      </c>
      <c r="I7" s="3" t="str">
        <f>FIN_RAW[[#This Row],[CUENTA (IN)]]</f>
        <v>Efectivo</v>
      </c>
      <c r="J7" s="6" t="str">
        <f>FIN_RAW[[#This Row],[CUENTA (OUT)]]</f>
        <v>Matricula</v>
      </c>
      <c r="K7" s="3" t="str">
        <f>IF(OR(FIN_RAW[[#This Row],[CLIENTE]]=0,FIN_RAW[[#This Row],[CLIENTE]]=" "),"",FIN_RAW[[#This Row],[CLIENTE]])</f>
        <v>Luis Eduardo Solarte Serna</v>
      </c>
      <c r="L7" s="3" t="str">
        <f>IF(OR(FIN_RAW[[#This Row],[DEPORTISTA]]=0,FIN_RAW[[#This Row],[DEPORTISTA]]=""),"",FIN_RAW[[#This Row],[DEPORTISTA]])</f>
        <v>Alejandro Solarte Osorio</v>
      </c>
      <c r="M7" s="3">
        <f>IF(FIN_DATASET[[#This Row],[Method]]="Efectivo",1,0)</f>
        <v>1</v>
      </c>
      <c r="N7" s="12">
        <f>IF(FIN_DATASET[[#This Row],[Method]]="Efectivo",FIN_DATASET[[#This Row],[Amount]],0)</f>
        <v>100000</v>
      </c>
      <c r="O7" s="3">
        <f>IF(FIN_DATASET[[#This Row],[Method]]="CxC",1,0)</f>
        <v>0</v>
      </c>
      <c r="P7" s="11">
        <f>IF(FIN_DATASET[[#This Row],[Method]]="CxC",FIN_DATASET[[#This Row],[Amount]],0)</f>
        <v>0</v>
      </c>
      <c r="Q7" s="3">
        <f>IF(OR(FIN_DATASET[[#This Row],[Account]]="CxP",FIN_DATASET[[#This Row],[Account]]="CxP (Liga)",FIN_DATASET[[#This Row],[Account]]="CxP (Terceros)"),1,0)</f>
        <v>0</v>
      </c>
      <c r="R7" s="3">
        <f>IF(FIN_DATASET[[#This Row],[AP_Flag]]=1,FIN_DATASET[[#This Row],[Amount]],0)</f>
        <v>0</v>
      </c>
    </row>
    <row r="8" spans="1:18" x14ac:dyDescent="0.2">
      <c r="A8" s="4">
        <f>FIN_RAW[[#This Row],[FECHA]]</f>
        <v>43832</v>
      </c>
      <c r="B8" s="3">
        <f>YEAR(FIN_DATASET[[#This Row],[Date]])</f>
        <v>2020</v>
      </c>
      <c r="C8" s="3" t="str">
        <f>TEXT(FIN_DATASET[[#This Row],[Date]],"mmmm")</f>
        <v>January</v>
      </c>
      <c r="D8" s="3" t="str">
        <f>IF(FIN_RAW[[#This Row],[VALOR (IN)]]&gt;0, "Income",IF(FIN_RAW[[#This Row],[VALOR (OUT)]]&gt;0, "Expense", "Check"))</f>
        <v>Income</v>
      </c>
      <c r="E8" s="3" t="str">
        <f>_xlfn.XLOOKUP(FIN_DATASET[[#This Row],[Method]],CATEGORY_MAP[CUENTA_IN],CATEGORY_MAP[Category])</f>
        <v>Scholarships</v>
      </c>
      <c r="F8" s="3" t="str">
        <f>_xlfn.XLOOKUP(FIN_DATASET[[#This Row],[Account]],CATEGORY_MAP[CUENTA_OUT],CATEGORY_MAP[Subcategory])</f>
        <v>Monthly Fee</v>
      </c>
      <c r="G8" s="3" t="str">
        <f>IF(OR(FIN_RAW[[#This Row],[CONCEPTO]]=0,FIN_RAW[[#This Row],[CONCEPTO]]=""),"",FIN_RAW[[#This Row],[CONCEPTO]])</f>
        <v>Beca 2do Hermanos (20%) (ENE)</v>
      </c>
      <c r="H8" s="5">
        <f>IF(FIN_DATASET[[#This Row],[Type]]="Income", FIN_RAW[[#This Row],[VALOR (IN)]], -FIN_RAW[[#This Row],[VALOR (OUT)]])</f>
        <v>20000</v>
      </c>
      <c r="I8" s="3" t="str">
        <f>FIN_RAW[[#This Row],[CUENTA (IN)]]</f>
        <v>Becas</v>
      </c>
      <c r="J8" s="6" t="str">
        <f>FIN_RAW[[#This Row],[CUENTA (OUT)]]</f>
        <v>Mensualidad</v>
      </c>
      <c r="K8" s="3" t="str">
        <f>IF(OR(FIN_RAW[[#This Row],[CLIENTE]]=0,FIN_RAW[[#This Row],[CLIENTE]]=" "),"",FIN_RAW[[#This Row],[CLIENTE]])</f>
        <v>Luis Fernando Zea Sanabria</v>
      </c>
      <c r="L8" s="3" t="str">
        <f>IF(OR(FIN_RAW[[#This Row],[DEPORTISTA]]=0,FIN_RAW[[#This Row],[DEPORTISTA]]=""),"",FIN_RAW[[#This Row],[DEPORTISTA]])</f>
        <v>Jacobo Zea Osorio</v>
      </c>
      <c r="M8" s="3">
        <f>IF(FIN_DATASET[[#This Row],[Method]]="Efectivo",1,0)</f>
        <v>0</v>
      </c>
      <c r="N8" s="12">
        <f>IF(FIN_DATASET[[#This Row],[Method]]="Efectivo",FIN_DATASET[[#This Row],[Amount]],0)</f>
        <v>0</v>
      </c>
      <c r="O8" s="3">
        <f>IF(FIN_DATASET[[#This Row],[Method]]="CxC",1,0)</f>
        <v>0</v>
      </c>
      <c r="P8" s="11">
        <f>IF(FIN_DATASET[[#This Row],[Method]]="CxC",FIN_DATASET[[#This Row],[Amount]],0)</f>
        <v>0</v>
      </c>
      <c r="Q8" s="3">
        <f>IF(OR(FIN_DATASET[[#This Row],[Account]]="CxP",FIN_DATASET[[#This Row],[Account]]="CxP (Liga)",FIN_DATASET[[#This Row],[Account]]="CxP (Terceros)"),1,0)</f>
        <v>0</v>
      </c>
      <c r="R8" s="3">
        <f>IF(FIN_DATASET[[#This Row],[AP_Flag]]=1,FIN_DATASET[[#This Row],[Amount]],0)</f>
        <v>0</v>
      </c>
    </row>
    <row r="9" spans="1:18" x14ac:dyDescent="0.2">
      <c r="A9" s="4">
        <f>FIN_RAW[[#This Row],[FECHA]]</f>
        <v>43832</v>
      </c>
      <c r="B9" s="3">
        <f>YEAR(FIN_DATASET[[#This Row],[Date]])</f>
        <v>2020</v>
      </c>
      <c r="C9" s="3" t="str">
        <f>TEXT(FIN_DATASET[[#This Row],[Date]],"mmmm")</f>
        <v>January</v>
      </c>
      <c r="D9" s="3" t="str">
        <f>IF(FIN_RAW[[#This Row],[VALOR (IN)]]&gt;0, "Income",IF(FIN_RAW[[#This Row],[VALOR (OUT)]]&gt;0, "Expense", "Check"))</f>
        <v>Income</v>
      </c>
      <c r="E9" s="3" t="str">
        <f>_xlfn.XLOOKUP(FIN_DATASET[[#This Row],[Method]],CATEGORY_MAP[CUENTA_IN],CATEGORY_MAP[Category])</f>
        <v>Cash</v>
      </c>
      <c r="F9" s="3" t="str">
        <f>_xlfn.XLOOKUP(FIN_DATASET[[#This Row],[Account]],CATEGORY_MAP[CUENTA_OUT],CATEGORY_MAP[Subcategory])</f>
        <v>Enrollment Fees</v>
      </c>
      <c r="G9" s="3" t="str">
        <f>IF(OR(FIN_RAW[[#This Row],[CONCEPTO]]=0,FIN_RAW[[#This Row],[CONCEPTO]]=""),"",FIN_RAW[[#This Row],[CONCEPTO]])</f>
        <v>Pago Matricula 100%</v>
      </c>
      <c r="H9" s="5">
        <f>IF(FIN_DATASET[[#This Row],[Type]]="Income", FIN_RAW[[#This Row],[VALOR (IN)]], -FIN_RAW[[#This Row],[VALOR (OUT)]])</f>
        <v>100000</v>
      </c>
      <c r="I9" s="3" t="str">
        <f>FIN_RAW[[#This Row],[CUENTA (IN)]]</f>
        <v>Efectivo</v>
      </c>
      <c r="J9" s="6" t="str">
        <f>FIN_RAW[[#This Row],[CUENTA (OUT)]]</f>
        <v>Matricula</v>
      </c>
      <c r="K9" s="3" t="str">
        <f>IF(OR(FIN_RAW[[#This Row],[CLIENTE]]=0,FIN_RAW[[#This Row],[CLIENTE]]=" "),"",FIN_RAW[[#This Row],[CLIENTE]])</f>
        <v>Luis Fernando Zea Sanabria</v>
      </c>
      <c r="L9" s="3" t="str">
        <f>IF(OR(FIN_RAW[[#This Row],[DEPORTISTA]]=0,FIN_RAW[[#This Row],[DEPORTISTA]]=""),"",FIN_RAW[[#This Row],[DEPORTISTA]])</f>
        <v>Jacobo Zea Osorio</v>
      </c>
      <c r="M9" s="3">
        <f>IF(FIN_DATASET[[#This Row],[Method]]="Efectivo",1,0)</f>
        <v>1</v>
      </c>
      <c r="N9" s="12">
        <f>IF(FIN_DATASET[[#This Row],[Method]]="Efectivo",FIN_DATASET[[#This Row],[Amount]],0)</f>
        <v>100000</v>
      </c>
      <c r="O9" s="3">
        <f>IF(FIN_DATASET[[#This Row],[Method]]="CxC",1,0)</f>
        <v>0</v>
      </c>
      <c r="P9" s="11">
        <f>IF(FIN_DATASET[[#This Row],[Method]]="CxC",FIN_DATASET[[#This Row],[Amount]],0)</f>
        <v>0</v>
      </c>
      <c r="Q9" s="3">
        <f>IF(OR(FIN_DATASET[[#This Row],[Account]]="CxP",FIN_DATASET[[#This Row],[Account]]="CxP (Liga)",FIN_DATASET[[#This Row],[Account]]="CxP (Terceros)"),1,0)</f>
        <v>0</v>
      </c>
      <c r="R9" s="3">
        <f>IF(FIN_DATASET[[#This Row],[AP_Flag]]=1,FIN_DATASET[[#This Row],[Amount]],0)</f>
        <v>0</v>
      </c>
    </row>
    <row r="10" spans="1:18" x14ac:dyDescent="0.2">
      <c r="A10" s="4">
        <f>FIN_RAW[[#This Row],[FECHA]]</f>
        <v>43832</v>
      </c>
      <c r="B10" s="3">
        <f>YEAR(FIN_DATASET[[#This Row],[Date]])</f>
        <v>2020</v>
      </c>
      <c r="C10" s="3" t="str">
        <f>TEXT(FIN_DATASET[[#This Row],[Date]],"mmmm")</f>
        <v>January</v>
      </c>
      <c r="D10" s="3" t="str">
        <f>IF(FIN_RAW[[#This Row],[VALOR (IN)]]&gt;0, "Income",IF(FIN_RAW[[#This Row],[VALOR (OUT)]]&gt;0, "Expense", "Check"))</f>
        <v>Income</v>
      </c>
      <c r="E10" s="3" t="str">
        <f>_xlfn.XLOOKUP(FIN_DATASET[[#This Row],[Method]],CATEGORY_MAP[CUENTA_IN],CATEGORY_MAP[Category])</f>
        <v>Cash</v>
      </c>
      <c r="F10" s="3" t="str">
        <f>_xlfn.XLOOKUP(FIN_DATASET[[#This Row],[Account]],CATEGORY_MAP[CUENTA_OUT],CATEGORY_MAP[Subcategory])</f>
        <v>Monthly Fee</v>
      </c>
      <c r="G10" s="3" t="str">
        <f>IF(OR(FIN_RAW[[#This Row],[CONCEPTO]]=0,FIN_RAW[[#This Row],[CONCEPTO]]=""),"",FIN_RAW[[#This Row],[CONCEPTO]])</f>
        <v>Pago Mensualidad (ENE)</v>
      </c>
      <c r="H10" s="5">
        <f>IF(FIN_DATASET[[#This Row],[Type]]="Income", FIN_RAW[[#This Row],[VALOR (IN)]], -FIN_RAW[[#This Row],[VALOR (OUT)]])</f>
        <v>80000</v>
      </c>
      <c r="I10" s="3" t="str">
        <f>FIN_RAW[[#This Row],[CUENTA (IN)]]</f>
        <v>Efectivo</v>
      </c>
      <c r="J10" s="6" t="str">
        <f>FIN_RAW[[#This Row],[CUENTA (OUT)]]</f>
        <v>Mensualidad</v>
      </c>
      <c r="K10" s="3" t="str">
        <f>IF(OR(FIN_RAW[[#This Row],[CLIENTE]]=0,FIN_RAW[[#This Row],[CLIENTE]]=" "),"",FIN_RAW[[#This Row],[CLIENTE]])</f>
        <v>Luis Fernando Zea Sanabria</v>
      </c>
      <c r="L10" s="3" t="str">
        <f>IF(OR(FIN_RAW[[#This Row],[DEPORTISTA]]=0,FIN_RAW[[#This Row],[DEPORTISTA]]=""),"",FIN_RAW[[#This Row],[DEPORTISTA]])</f>
        <v>Jacobo Zea Osorio</v>
      </c>
      <c r="M10" s="3">
        <f>IF(FIN_DATASET[[#This Row],[Method]]="Efectivo",1,0)</f>
        <v>1</v>
      </c>
      <c r="N10" s="12">
        <f>IF(FIN_DATASET[[#This Row],[Method]]="Efectivo",FIN_DATASET[[#This Row],[Amount]],0)</f>
        <v>80000</v>
      </c>
      <c r="O10" s="3">
        <f>IF(FIN_DATASET[[#This Row],[Method]]="CxC",1,0)</f>
        <v>0</v>
      </c>
      <c r="P10" s="11">
        <f>IF(FIN_DATASET[[#This Row],[Method]]="CxC",FIN_DATASET[[#This Row],[Amount]],0)</f>
        <v>0</v>
      </c>
      <c r="Q10" s="3">
        <f>IF(OR(FIN_DATASET[[#This Row],[Account]]="CxP",FIN_DATASET[[#This Row],[Account]]="CxP (Liga)",FIN_DATASET[[#This Row],[Account]]="CxP (Terceros)"),1,0)</f>
        <v>0</v>
      </c>
      <c r="R10" s="3">
        <f>IF(FIN_DATASET[[#This Row],[AP_Flag]]=1,FIN_DATASET[[#This Row],[Amount]],0)</f>
        <v>0</v>
      </c>
    </row>
    <row r="11" spans="1:18" x14ac:dyDescent="0.2">
      <c r="A11" s="4">
        <f>FIN_RAW[[#This Row],[FECHA]]</f>
        <v>43832</v>
      </c>
      <c r="B11" s="3">
        <f>YEAR(FIN_DATASET[[#This Row],[Date]])</f>
        <v>2020</v>
      </c>
      <c r="C11" s="3" t="str">
        <f>TEXT(FIN_DATASET[[#This Row],[Date]],"mmmm")</f>
        <v>January</v>
      </c>
      <c r="D11" s="3" t="str">
        <f>IF(FIN_RAW[[#This Row],[VALOR (IN)]]&gt;0, "Income",IF(FIN_RAW[[#This Row],[VALOR (OUT)]]&gt;0, "Expense", "Check"))</f>
        <v>Income</v>
      </c>
      <c r="E11" s="3" t="str">
        <f>_xlfn.XLOOKUP(FIN_DATASET[[#This Row],[Method]],CATEGORY_MAP[CUENTA_IN],CATEGORY_MAP[Category])</f>
        <v>Scholarships</v>
      </c>
      <c r="F11" s="3" t="str">
        <f>_xlfn.XLOOKUP(FIN_DATASET[[#This Row],[Account]],CATEGORY_MAP[CUENTA_OUT],CATEGORY_MAP[Subcategory])</f>
        <v>Monthly Fee</v>
      </c>
      <c r="G11" s="3" t="str">
        <f>IF(OR(FIN_RAW[[#This Row],[CONCEPTO]]=0,FIN_RAW[[#This Row],[CONCEPTO]]=""),"",FIN_RAW[[#This Row],[CONCEPTO]])</f>
        <v>Becas Resultados 2019 (100%) (ENE)</v>
      </c>
      <c r="H11" s="5">
        <f>IF(FIN_DATASET[[#This Row],[Type]]="Income", FIN_RAW[[#This Row],[VALOR (IN)]], -FIN_RAW[[#This Row],[VALOR (OUT)]])</f>
        <v>150000</v>
      </c>
      <c r="I11" s="3" t="str">
        <f>FIN_RAW[[#This Row],[CUENTA (IN)]]</f>
        <v>Becas</v>
      </c>
      <c r="J11" s="6" t="str">
        <f>FIN_RAW[[#This Row],[CUENTA (OUT)]]</f>
        <v>Mensualidad</v>
      </c>
      <c r="K11" s="3" t="str">
        <f>IF(OR(FIN_RAW[[#This Row],[CLIENTE]]=0,FIN_RAW[[#This Row],[CLIENTE]]=" "),"",FIN_RAW[[#This Row],[CLIENTE]])</f>
        <v>Omar Osorio Valencia</v>
      </c>
      <c r="L11" s="3" t="str">
        <f>IF(OR(FIN_RAW[[#This Row],[DEPORTISTA]]=0,FIN_RAW[[#This Row],[DEPORTISTA]]=""),"",FIN_RAW[[#This Row],[DEPORTISTA]])</f>
        <v>Juan Camilo Osorio Mendoza</v>
      </c>
      <c r="M11" s="3">
        <f>IF(FIN_DATASET[[#This Row],[Method]]="Efectivo",1,0)</f>
        <v>0</v>
      </c>
      <c r="N11" s="12">
        <f>IF(FIN_DATASET[[#This Row],[Method]]="Efectivo",FIN_DATASET[[#This Row],[Amount]],0)</f>
        <v>0</v>
      </c>
      <c r="O11" s="3">
        <f>IF(FIN_DATASET[[#This Row],[Method]]="CxC",1,0)</f>
        <v>0</v>
      </c>
      <c r="P11" s="11">
        <f>IF(FIN_DATASET[[#This Row],[Method]]="CxC",FIN_DATASET[[#This Row],[Amount]],0)</f>
        <v>0</v>
      </c>
      <c r="Q11" s="3">
        <f>IF(OR(FIN_DATASET[[#This Row],[Account]]="CxP",FIN_DATASET[[#This Row],[Account]]="CxP (Liga)",FIN_DATASET[[#This Row],[Account]]="CxP (Terceros)"),1,0)</f>
        <v>0</v>
      </c>
      <c r="R11" s="3">
        <f>IF(FIN_DATASET[[#This Row],[AP_Flag]]=1,FIN_DATASET[[#This Row],[Amount]],0)</f>
        <v>0</v>
      </c>
    </row>
    <row r="12" spans="1:18" x14ac:dyDescent="0.2">
      <c r="A12" s="4">
        <f>FIN_RAW[[#This Row],[FECHA]]</f>
        <v>43832</v>
      </c>
      <c r="B12" s="3">
        <f>YEAR(FIN_DATASET[[#This Row],[Date]])</f>
        <v>2020</v>
      </c>
      <c r="C12" s="3" t="str">
        <f>TEXT(FIN_DATASET[[#This Row],[Date]],"mmmm")</f>
        <v>January</v>
      </c>
      <c r="D12" s="3" t="str">
        <f>IF(FIN_RAW[[#This Row],[VALOR (IN)]]&gt;0, "Income",IF(FIN_RAW[[#This Row],[VALOR (OUT)]]&gt;0, "Expense", "Check"))</f>
        <v>Expense</v>
      </c>
      <c r="E12" s="3" t="str">
        <f>_xlfn.XLOOKUP(FIN_DATASET[[#This Row],[Method]],CATEGORY_MAP[CUENTA_IN],CATEGORY_MAP[Category])</f>
        <v>Cash</v>
      </c>
      <c r="F12" s="3" t="str">
        <f>_xlfn.XLOOKUP(FIN_DATASET[[#This Row],[Account]],CATEGORY_MAP[CUENTA_OUT],CATEGORY_MAP[Subcategory])</f>
        <v>Athlete Support</v>
      </c>
      <c r="G12" s="3" t="str">
        <f>IF(OR(FIN_RAW[[#This Row],[CONCEPTO]]=0,FIN_RAW[[#This Row],[CONCEPTO]]=""),"",FIN_RAW[[#This Row],[CONCEPTO]])</f>
        <v>Apoyo Gimnasio (Crossfit) (ENE)</v>
      </c>
      <c r="H12" s="5">
        <f>IF(FIN_DATASET[[#This Row],[Type]]="Income", FIN_RAW[[#This Row],[VALOR (IN)]], -FIN_RAW[[#This Row],[VALOR (OUT)]])</f>
        <v>-50000</v>
      </c>
      <c r="I12" s="3" t="str">
        <f>FIN_RAW[[#This Row],[CUENTA (IN)]]</f>
        <v>Efectivo</v>
      </c>
      <c r="J12" s="6" t="str">
        <f>FIN_RAW[[#This Row],[CUENTA (OUT)]]</f>
        <v>Apoyo Deportistas</v>
      </c>
      <c r="K12" s="3" t="str">
        <f>IF(OR(FIN_RAW[[#This Row],[CLIENTE]]=0,FIN_RAW[[#This Row],[CLIENTE]]=" "),"",FIN_RAW[[#This Row],[CLIENTE]])</f>
        <v>Víctor Manuel Duque Yepes</v>
      </c>
      <c r="L12" s="3" t="str">
        <f>IF(OR(FIN_RAW[[#This Row],[DEPORTISTA]]=0,FIN_RAW[[#This Row],[DEPORTISTA]]=""),"",FIN_RAW[[#This Row],[DEPORTISTA]])</f>
        <v>Juan Manuel Duque Pinto</v>
      </c>
      <c r="M12" s="3">
        <f>IF(FIN_DATASET[[#This Row],[Method]]="Efectivo",1,0)</f>
        <v>1</v>
      </c>
      <c r="N12" s="12">
        <f>IF(FIN_DATASET[[#This Row],[Method]]="Efectivo",FIN_DATASET[[#This Row],[Amount]],0)</f>
        <v>-50000</v>
      </c>
      <c r="O12" s="3">
        <f>IF(FIN_DATASET[[#This Row],[Method]]="CxC",1,0)</f>
        <v>0</v>
      </c>
      <c r="P12" s="11">
        <f>IF(FIN_DATASET[[#This Row],[Method]]="CxC",FIN_DATASET[[#This Row],[Amount]],0)</f>
        <v>0</v>
      </c>
      <c r="Q12" s="3">
        <f>IF(OR(FIN_DATASET[[#This Row],[Account]]="CxP",FIN_DATASET[[#This Row],[Account]]="CxP (Liga)",FIN_DATASET[[#This Row],[Account]]="CxP (Terceros)"),1,0)</f>
        <v>0</v>
      </c>
      <c r="R12" s="3">
        <f>IF(FIN_DATASET[[#This Row],[AP_Flag]]=1,FIN_DATASET[[#This Row],[Amount]],0)</f>
        <v>0</v>
      </c>
    </row>
    <row r="13" spans="1:18" x14ac:dyDescent="0.2">
      <c r="A13" s="4">
        <f>FIN_RAW[[#This Row],[FECHA]]</f>
        <v>43832</v>
      </c>
      <c r="B13" s="3">
        <f>YEAR(FIN_DATASET[[#This Row],[Date]])</f>
        <v>2020</v>
      </c>
      <c r="C13" s="3" t="str">
        <f>TEXT(FIN_DATASET[[#This Row],[Date]],"mmmm")</f>
        <v>January</v>
      </c>
      <c r="D13" s="3" t="str">
        <f>IF(FIN_RAW[[#This Row],[VALOR (IN)]]&gt;0, "Income",IF(FIN_RAW[[#This Row],[VALOR (OUT)]]&gt;0, "Expense", "Check"))</f>
        <v>Income</v>
      </c>
      <c r="E13" s="3" t="str">
        <f>_xlfn.XLOOKUP(FIN_DATASET[[#This Row],[Method]],CATEGORY_MAP[CUENTA_IN],CATEGORY_MAP[Category])</f>
        <v>Cash</v>
      </c>
      <c r="F13" s="3" t="str">
        <f>_xlfn.XLOOKUP(FIN_DATASET[[#This Row],[Account]],CATEGORY_MAP[CUENTA_OUT],CATEGORY_MAP[Subcategory])</f>
        <v>Enrollment Fees</v>
      </c>
      <c r="G13" s="3" t="str">
        <f>IF(OR(FIN_RAW[[#This Row],[CONCEPTO]]=0,FIN_RAW[[#This Row],[CONCEPTO]]=""),"",FIN_RAW[[#This Row],[CONCEPTO]])</f>
        <v>Pago Matricula 100%</v>
      </c>
      <c r="H13" s="5">
        <f>IF(FIN_DATASET[[#This Row],[Type]]="Income", FIN_RAW[[#This Row],[VALOR (IN)]], -FIN_RAW[[#This Row],[VALOR (OUT)]])</f>
        <v>100000</v>
      </c>
      <c r="I13" s="3" t="str">
        <f>FIN_RAW[[#This Row],[CUENTA (IN)]]</f>
        <v>Efectivo</v>
      </c>
      <c r="J13" s="6" t="str">
        <f>FIN_RAW[[#This Row],[CUENTA (OUT)]]</f>
        <v>Matricula</v>
      </c>
      <c r="K13" s="3" t="str">
        <f>IF(OR(FIN_RAW[[#This Row],[CLIENTE]]=0,FIN_RAW[[#This Row],[CLIENTE]]=" "),"",FIN_RAW[[#This Row],[CLIENTE]])</f>
        <v>Víctor Manuel Duque Yepes</v>
      </c>
      <c r="L13" s="3" t="str">
        <f>IF(OR(FIN_RAW[[#This Row],[DEPORTISTA]]=0,FIN_RAW[[#This Row],[DEPORTISTA]]=""),"",FIN_RAW[[#This Row],[DEPORTISTA]])</f>
        <v>Juan Manuel Duque Pinto</v>
      </c>
      <c r="M13" s="3">
        <f>IF(FIN_DATASET[[#This Row],[Method]]="Efectivo",1,0)</f>
        <v>1</v>
      </c>
      <c r="N13" s="12">
        <f>IF(FIN_DATASET[[#This Row],[Method]]="Efectivo",FIN_DATASET[[#This Row],[Amount]],0)</f>
        <v>100000</v>
      </c>
      <c r="O13" s="3">
        <f>IF(FIN_DATASET[[#This Row],[Method]]="CxC",1,0)</f>
        <v>0</v>
      </c>
      <c r="P13" s="11">
        <f>IF(FIN_DATASET[[#This Row],[Method]]="CxC",FIN_DATASET[[#This Row],[Amount]],0)</f>
        <v>0</v>
      </c>
      <c r="Q13" s="3">
        <f>IF(OR(FIN_DATASET[[#This Row],[Account]]="CxP",FIN_DATASET[[#This Row],[Account]]="CxP (Liga)",FIN_DATASET[[#This Row],[Account]]="CxP (Terceros)"),1,0)</f>
        <v>0</v>
      </c>
      <c r="R13" s="3">
        <f>IF(FIN_DATASET[[#This Row],[AP_Flag]]=1,FIN_DATASET[[#This Row],[Amount]],0)</f>
        <v>0</v>
      </c>
    </row>
    <row r="14" spans="1:18" x14ac:dyDescent="0.2">
      <c r="A14" s="4">
        <f>FIN_RAW[[#This Row],[FECHA]]</f>
        <v>43832</v>
      </c>
      <c r="B14" s="3">
        <f>YEAR(FIN_DATASET[[#This Row],[Date]])</f>
        <v>2020</v>
      </c>
      <c r="C14" s="3" t="str">
        <f>TEXT(FIN_DATASET[[#This Row],[Date]],"mmmm")</f>
        <v>January</v>
      </c>
      <c r="D14" s="3" t="str">
        <f>IF(FIN_RAW[[#This Row],[VALOR (IN)]]&gt;0, "Income",IF(FIN_RAW[[#This Row],[VALOR (OUT)]]&gt;0, "Expense", "Check"))</f>
        <v>Income</v>
      </c>
      <c r="E14" s="3" t="str">
        <f>_xlfn.XLOOKUP(FIN_DATASET[[#This Row],[Method]],CATEGORY_MAP[CUENTA_IN],CATEGORY_MAP[Category])</f>
        <v>Cash</v>
      </c>
      <c r="F14" s="3" t="str">
        <f>_xlfn.XLOOKUP(FIN_DATASET[[#This Row],[Account]],CATEGORY_MAP[CUENTA_OUT],CATEGORY_MAP[Subcategory])</f>
        <v>Monthly Fee</v>
      </c>
      <c r="G14" s="3" t="str">
        <f>IF(OR(FIN_RAW[[#This Row],[CONCEPTO]]=0,FIN_RAW[[#This Row],[CONCEPTO]]=""),"",FIN_RAW[[#This Row],[CONCEPTO]])</f>
        <v>Pago Mensualidad (ENE)</v>
      </c>
      <c r="H14" s="5">
        <f>IF(FIN_DATASET[[#This Row],[Type]]="Income", FIN_RAW[[#This Row],[VALOR (IN)]], -FIN_RAW[[#This Row],[VALOR (OUT)]])</f>
        <v>150000</v>
      </c>
      <c r="I14" s="3" t="str">
        <f>FIN_RAW[[#This Row],[CUENTA (IN)]]</f>
        <v>Efectivo</v>
      </c>
      <c r="J14" s="6" t="str">
        <f>FIN_RAW[[#This Row],[CUENTA (OUT)]]</f>
        <v>Mensualidad</v>
      </c>
      <c r="K14" s="3" t="str">
        <f>IF(OR(FIN_RAW[[#This Row],[CLIENTE]]=0,FIN_RAW[[#This Row],[CLIENTE]]=" "),"",FIN_RAW[[#This Row],[CLIENTE]])</f>
        <v>Víctor Manuel Duque Yepes</v>
      </c>
      <c r="L14" s="3" t="str">
        <f>IF(OR(FIN_RAW[[#This Row],[DEPORTISTA]]=0,FIN_RAW[[#This Row],[DEPORTISTA]]=""),"",FIN_RAW[[#This Row],[DEPORTISTA]])</f>
        <v>Juan Manuel Duque Pinto</v>
      </c>
      <c r="M14" s="3">
        <f>IF(FIN_DATASET[[#This Row],[Method]]="Efectivo",1,0)</f>
        <v>1</v>
      </c>
      <c r="N14" s="12">
        <f>IF(FIN_DATASET[[#This Row],[Method]]="Efectivo",FIN_DATASET[[#This Row],[Amount]],0)</f>
        <v>150000</v>
      </c>
      <c r="O14" s="3">
        <f>IF(FIN_DATASET[[#This Row],[Method]]="CxC",1,0)</f>
        <v>0</v>
      </c>
      <c r="P14" s="11">
        <f>IF(FIN_DATASET[[#This Row],[Method]]="CxC",FIN_DATASET[[#This Row],[Amount]],0)</f>
        <v>0</v>
      </c>
      <c r="Q14" s="3">
        <f>IF(OR(FIN_DATASET[[#This Row],[Account]]="CxP",FIN_DATASET[[#This Row],[Account]]="CxP (Liga)",FIN_DATASET[[#This Row],[Account]]="CxP (Terceros)"),1,0)</f>
        <v>0</v>
      </c>
      <c r="R14" s="3">
        <f>IF(FIN_DATASET[[#This Row],[AP_Flag]]=1,FIN_DATASET[[#This Row],[Amount]],0)</f>
        <v>0</v>
      </c>
    </row>
    <row r="15" spans="1:18" x14ac:dyDescent="0.2">
      <c r="A15" s="4">
        <f>FIN_RAW[[#This Row],[FECHA]]</f>
        <v>43832</v>
      </c>
      <c r="B15" s="3">
        <f>YEAR(FIN_DATASET[[#This Row],[Date]])</f>
        <v>2020</v>
      </c>
      <c r="C15" s="3" t="str">
        <f>TEXT(FIN_DATASET[[#This Row],[Date]],"mmmm")</f>
        <v>January</v>
      </c>
      <c r="D15" s="3" t="str">
        <f>IF(FIN_RAW[[#This Row],[VALOR (IN)]]&gt;0, "Income",IF(FIN_RAW[[#This Row],[VALOR (OUT)]]&gt;0, "Expense", "Check"))</f>
        <v>Income</v>
      </c>
      <c r="E15" s="3" t="str">
        <f>_xlfn.XLOOKUP(FIN_DATASET[[#This Row],[Method]],CATEGORY_MAP[CUENTA_IN],CATEGORY_MAP[Category])</f>
        <v>Cash</v>
      </c>
      <c r="F15" s="3" t="str">
        <f>_xlfn.XLOOKUP(FIN_DATASET[[#This Row],[Account]],CATEGORY_MAP[CUENTA_OUT],CATEGORY_MAP[Subcategory])</f>
        <v>Enrollment Fees</v>
      </c>
      <c r="G15" s="3" t="str">
        <f>IF(OR(FIN_RAW[[#This Row],[CONCEPTO]]=0,FIN_RAW[[#This Row],[CONCEPTO]]=""),"",FIN_RAW[[#This Row],[CONCEPTO]])</f>
        <v>Pago Matricula 100%</v>
      </c>
      <c r="H15" s="5">
        <f>IF(FIN_DATASET[[#This Row],[Type]]="Income", FIN_RAW[[#This Row],[VALOR (IN)]], -FIN_RAW[[#This Row],[VALOR (OUT)]])</f>
        <v>100000</v>
      </c>
      <c r="I15" s="3" t="str">
        <f>FIN_RAW[[#This Row],[CUENTA (IN)]]</f>
        <v>Efectivo</v>
      </c>
      <c r="J15" s="6" t="str">
        <f>FIN_RAW[[#This Row],[CUENTA (OUT)]]</f>
        <v>Matricula</v>
      </c>
      <c r="K15" s="3" t="str">
        <f>IF(OR(FIN_RAW[[#This Row],[CLIENTE]]=0,FIN_RAW[[#This Row],[CLIENTE]]=" "),"",FIN_RAW[[#This Row],[CLIENTE]])</f>
        <v>Silvana Torres López</v>
      </c>
      <c r="L15" s="3" t="str">
        <f>IF(OR(FIN_RAW[[#This Row],[DEPORTISTA]]=0,FIN_RAW[[#This Row],[DEPORTISTA]]=""),"",FIN_RAW[[#This Row],[DEPORTISTA]])</f>
        <v>Luciana Pinedo Torres</v>
      </c>
      <c r="M15" s="3">
        <f>IF(FIN_DATASET[[#This Row],[Method]]="Efectivo",1,0)</f>
        <v>1</v>
      </c>
      <c r="N15" s="12">
        <f>IF(FIN_DATASET[[#This Row],[Method]]="Efectivo",FIN_DATASET[[#This Row],[Amount]],0)</f>
        <v>100000</v>
      </c>
      <c r="O15" s="3">
        <f>IF(FIN_DATASET[[#This Row],[Method]]="CxC",1,0)</f>
        <v>0</v>
      </c>
      <c r="P15" s="11">
        <f>IF(FIN_DATASET[[#This Row],[Method]]="CxC",FIN_DATASET[[#This Row],[Amount]],0)</f>
        <v>0</v>
      </c>
      <c r="Q15" s="3">
        <f>IF(OR(FIN_DATASET[[#This Row],[Account]]="CxP",FIN_DATASET[[#This Row],[Account]]="CxP (Liga)",FIN_DATASET[[#This Row],[Account]]="CxP (Terceros)"),1,0)</f>
        <v>0</v>
      </c>
      <c r="R15" s="3">
        <f>IF(FIN_DATASET[[#This Row],[AP_Flag]]=1,FIN_DATASET[[#This Row],[Amount]],0)</f>
        <v>0</v>
      </c>
    </row>
    <row r="16" spans="1:18" x14ac:dyDescent="0.2">
      <c r="A16" s="4">
        <f>FIN_RAW[[#This Row],[FECHA]]</f>
        <v>43832</v>
      </c>
      <c r="B16" s="3">
        <f>YEAR(FIN_DATASET[[#This Row],[Date]])</f>
        <v>2020</v>
      </c>
      <c r="C16" s="3" t="str">
        <f>TEXT(FIN_DATASET[[#This Row],[Date]],"mmmm")</f>
        <v>January</v>
      </c>
      <c r="D16" s="3" t="str">
        <f>IF(FIN_RAW[[#This Row],[VALOR (IN)]]&gt;0, "Income",IF(FIN_RAW[[#This Row],[VALOR (OUT)]]&gt;0, "Expense", "Check"))</f>
        <v>Income</v>
      </c>
      <c r="E16" s="3" t="str">
        <f>_xlfn.XLOOKUP(FIN_DATASET[[#This Row],[Method]],CATEGORY_MAP[CUENTA_IN],CATEGORY_MAP[Category])</f>
        <v>Cash</v>
      </c>
      <c r="F16" s="3" t="str">
        <f>_xlfn.XLOOKUP(FIN_DATASET[[#This Row],[Account]],CATEGORY_MAP[CUENTA_OUT],CATEGORY_MAP[Subcategory])</f>
        <v>Enrollment Fees</v>
      </c>
      <c r="G16" s="3" t="str">
        <f>IF(OR(FIN_RAW[[#This Row],[CONCEPTO]]=0,FIN_RAW[[#This Row],[CONCEPTO]]=""),"",FIN_RAW[[#This Row],[CONCEPTO]])</f>
        <v>Pago Matricula 100%</v>
      </c>
      <c r="H16" s="5">
        <f>IF(FIN_DATASET[[#This Row],[Type]]="Income", FIN_RAW[[#This Row],[VALOR (IN)]], -FIN_RAW[[#This Row],[VALOR (OUT)]])</f>
        <v>100000</v>
      </c>
      <c r="I16" s="3" t="str">
        <f>FIN_RAW[[#This Row],[CUENTA (IN)]]</f>
        <v>Efectivo</v>
      </c>
      <c r="J16" s="6" t="str">
        <f>FIN_RAW[[#This Row],[CUENTA (OUT)]]</f>
        <v>Matricula</v>
      </c>
      <c r="K16" s="3" t="str">
        <f>IF(OR(FIN_RAW[[#This Row],[CLIENTE]]=0,FIN_RAW[[#This Row],[CLIENTE]]=" "),"",FIN_RAW[[#This Row],[CLIENTE]])</f>
        <v>Katherine Correa Muñoz</v>
      </c>
      <c r="L16" s="3" t="str">
        <f>IF(OR(FIN_RAW[[#This Row],[DEPORTISTA]]=0,FIN_RAW[[#This Row],[DEPORTISTA]]=""),"",FIN_RAW[[#This Row],[DEPORTISTA]])</f>
        <v>Martin Pinzón Correa</v>
      </c>
      <c r="M16" s="3">
        <f>IF(FIN_DATASET[[#This Row],[Method]]="Efectivo",1,0)</f>
        <v>1</v>
      </c>
      <c r="N16" s="12">
        <f>IF(FIN_DATASET[[#This Row],[Method]]="Efectivo",FIN_DATASET[[#This Row],[Amount]],0)</f>
        <v>100000</v>
      </c>
      <c r="O16" s="3">
        <f>IF(FIN_DATASET[[#This Row],[Method]]="CxC",1,0)</f>
        <v>0</v>
      </c>
      <c r="P16" s="11">
        <f>IF(FIN_DATASET[[#This Row],[Method]]="CxC",FIN_DATASET[[#This Row],[Amount]],0)</f>
        <v>0</v>
      </c>
      <c r="Q16" s="3">
        <f>IF(OR(FIN_DATASET[[#This Row],[Account]]="CxP",FIN_DATASET[[#This Row],[Account]]="CxP (Liga)",FIN_DATASET[[#This Row],[Account]]="CxP (Terceros)"),1,0)</f>
        <v>0</v>
      </c>
      <c r="R16" s="3">
        <f>IF(FIN_DATASET[[#This Row],[AP_Flag]]=1,FIN_DATASET[[#This Row],[Amount]],0)</f>
        <v>0</v>
      </c>
    </row>
    <row r="17" spans="1:18" x14ac:dyDescent="0.2">
      <c r="A17" s="4">
        <f>FIN_RAW[[#This Row],[FECHA]]</f>
        <v>43832</v>
      </c>
      <c r="B17" s="3">
        <f>YEAR(FIN_DATASET[[#This Row],[Date]])</f>
        <v>2020</v>
      </c>
      <c r="C17" s="3" t="str">
        <f>TEXT(FIN_DATASET[[#This Row],[Date]],"mmmm")</f>
        <v>January</v>
      </c>
      <c r="D17" s="3" t="str">
        <f>IF(FIN_RAW[[#This Row],[VALOR (IN)]]&gt;0, "Income",IF(FIN_RAW[[#This Row],[VALOR (OUT)]]&gt;0, "Expense", "Check"))</f>
        <v>Income</v>
      </c>
      <c r="E17" s="3" t="str">
        <f>_xlfn.XLOOKUP(FIN_DATASET[[#This Row],[Method]],CATEGORY_MAP[CUENTA_IN],CATEGORY_MAP[Category])</f>
        <v>Cash</v>
      </c>
      <c r="F17" s="3" t="str">
        <f>_xlfn.XLOOKUP(FIN_DATASET[[#This Row],[Account]],CATEGORY_MAP[CUENTA_OUT],CATEGORY_MAP[Subcategory])</f>
        <v>Enrollment Fees</v>
      </c>
      <c r="G17" s="3" t="str">
        <f>IF(OR(FIN_RAW[[#This Row],[CONCEPTO]]=0,FIN_RAW[[#This Row],[CONCEPTO]]=""),"",FIN_RAW[[#This Row],[CONCEPTO]])</f>
        <v>Pago Matricula 100%</v>
      </c>
      <c r="H17" s="5">
        <f>IF(FIN_DATASET[[#This Row],[Type]]="Income", FIN_RAW[[#This Row],[VALOR (IN)]], -FIN_RAW[[#This Row],[VALOR (OUT)]])</f>
        <v>100000</v>
      </c>
      <c r="I17" s="3" t="str">
        <f>FIN_RAW[[#This Row],[CUENTA (IN)]]</f>
        <v>Efectivo</v>
      </c>
      <c r="J17" s="6" t="str">
        <f>FIN_RAW[[#This Row],[CUENTA (OUT)]]</f>
        <v>Matricula</v>
      </c>
      <c r="K17" s="3" t="str">
        <f>IF(OR(FIN_RAW[[#This Row],[CLIENTE]]=0,FIN_RAW[[#This Row],[CLIENTE]]=" "),"",FIN_RAW[[#This Row],[CLIENTE]])</f>
        <v>Nelson Gómez Serna</v>
      </c>
      <c r="L17" s="3" t="str">
        <f>IF(OR(FIN_RAW[[#This Row],[DEPORTISTA]]=0,FIN_RAW[[#This Row],[DEPORTISTA]]=""),"",FIN_RAW[[#This Row],[DEPORTISTA]])</f>
        <v>Sofía Gómez Torres</v>
      </c>
      <c r="M17" s="3">
        <f>IF(FIN_DATASET[[#This Row],[Method]]="Efectivo",1,0)</f>
        <v>1</v>
      </c>
      <c r="N17" s="12">
        <f>IF(FIN_DATASET[[#This Row],[Method]]="Efectivo",FIN_DATASET[[#This Row],[Amount]],0)</f>
        <v>100000</v>
      </c>
      <c r="O17" s="3">
        <f>IF(FIN_DATASET[[#This Row],[Method]]="CxC",1,0)</f>
        <v>0</v>
      </c>
      <c r="P17" s="11">
        <f>IF(FIN_DATASET[[#This Row],[Method]]="CxC",FIN_DATASET[[#This Row],[Amount]],0)</f>
        <v>0</v>
      </c>
      <c r="Q17" s="3">
        <f>IF(OR(FIN_DATASET[[#This Row],[Account]]="CxP",FIN_DATASET[[#This Row],[Account]]="CxP (Liga)",FIN_DATASET[[#This Row],[Account]]="CxP (Terceros)"),1,0)</f>
        <v>0</v>
      </c>
      <c r="R17" s="3">
        <f>IF(FIN_DATASET[[#This Row],[AP_Flag]]=1,FIN_DATASET[[#This Row],[Amount]],0)</f>
        <v>0</v>
      </c>
    </row>
    <row r="18" spans="1:18" x14ac:dyDescent="0.2">
      <c r="A18" s="4">
        <f>FIN_RAW[[#This Row],[FECHA]]</f>
        <v>43832</v>
      </c>
      <c r="B18" s="3">
        <f>YEAR(FIN_DATASET[[#This Row],[Date]])</f>
        <v>2020</v>
      </c>
      <c r="C18" s="3" t="str">
        <f>TEXT(FIN_DATASET[[#This Row],[Date]],"mmmm")</f>
        <v>January</v>
      </c>
      <c r="D18" s="3" t="str">
        <f>IF(FIN_RAW[[#This Row],[VALOR (IN)]]&gt;0, "Income",IF(FIN_RAW[[#This Row],[VALOR (OUT)]]&gt;0, "Expense", "Check"))</f>
        <v>Income</v>
      </c>
      <c r="E18" s="3" t="str">
        <f>_xlfn.XLOOKUP(FIN_DATASET[[#This Row],[Method]],CATEGORY_MAP[CUENTA_IN],CATEGORY_MAP[Category])</f>
        <v>Cash</v>
      </c>
      <c r="F18" s="3" t="str">
        <f>_xlfn.XLOOKUP(FIN_DATASET[[#This Row],[Account]],CATEGORY_MAP[CUENTA_OUT],CATEGORY_MAP[Subcategory])</f>
        <v>Monthly Fee</v>
      </c>
      <c r="G18" s="3" t="str">
        <f>IF(OR(FIN_RAW[[#This Row],[CONCEPTO]]=0,FIN_RAW[[#This Row],[CONCEPTO]]=""),"",FIN_RAW[[#This Row],[CONCEPTO]])</f>
        <v>Pago Mensualidad (ENE)</v>
      </c>
      <c r="H18" s="5">
        <f>IF(FIN_DATASET[[#This Row],[Type]]="Income", FIN_RAW[[#This Row],[VALOR (IN)]], -FIN_RAW[[#This Row],[VALOR (OUT)]])</f>
        <v>100000</v>
      </c>
      <c r="I18" s="3" t="str">
        <f>FIN_RAW[[#This Row],[CUENTA (IN)]]</f>
        <v>Efectivo</v>
      </c>
      <c r="J18" s="6" t="str">
        <f>FIN_RAW[[#This Row],[CUENTA (OUT)]]</f>
        <v>Mensualidad</v>
      </c>
      <c r="K18" s="3" t="str">
        <f>IF(OR(FIN_RAW[[#This Row],[CLIENTE]]=0,FIN_RAW[[#This Row],[CLIENTE]]=" "),"",FIN_RAW[[#This Row],[CLIENTE]])</f>
        <v>Nelson Gómez Serna</v>
      </c>
      <c r="L18" s="3" t="str">
        <f>IF(OR(FIN_RAW[[#This Row],[DEPORTISTA]]=0,FIN_RAW[[#This Row],[DEPORTISTA]]=""),"",FIN_RAW[[#This Row],[DEPORTISTA]])</f>
        <v>Sofía Gómez Torres</v>
      </c>
      <c r="M18" s="3">
        <f>IF(FIN_DATASET[[#This Row],[Method]]="Efectivo",1,0)</f>
        <v>1</v>
      </c>
      <c r="N18" s="12">
        <f>IF(FIN_DATASET[[#This Row],[Method]]="Efectivo",FIN_DATASET[[#This Row],[Amount]],0)</f>
        <v>100000</v>
      </c>
      <c r="O18" s="3">
        <f>IF(FIN_DATASET[[#This Row],[Method]]="CxC",1,0)</f>
        <v>0</v>
      </c>
      <c r="P18" s="11">
        <f>IF(FIN_DATASET[[#This Row],[Method]]="CxC",FIN_DATASET[[#This Row],[Amount]],0)</f>
        <v>0</v>
      </c>
      <c r="Q18" s="3">
        <f>IF(OR(FIN_DATASET[[#This Row],[Account]]="CxP",FIN_DATASET[[#This Row],[Account]]="CxP (Liga)",FIN_DATASET[[#This Row],[Account]]="CxP (Terceros)"),1,0)</f>
        <v>0</v>
      </c>
      <c r="R18" s="3">
        <f>IF(FIN_DATASET[[#This Row],[AP_Flag]]=1,FIN_DATASET[[#This Row],[Amount]],0)</f>
        <v>0</v>
      </c>
    </row>
    <row r="19" spans="1:18" x14ac:dyDescent="0.2">
      <c r="A19" s="4">
        <f>FIN_RAW[[#This Row],[FECHA]]</f>
        <v>43832</v>
      </c>
      <c r="B19" s="3">
        <f>YEAR(FIN_DATASET[[#This Row],[Date]])</f>
        <v>2020</v>
      </c>
      <c r="C19" s="3" t="str">
        <f>TEXT(FIN_DATASET[[#This Row],[Date]],"mmmm")</f>
        <v>January</v>
      </c>
      <c r="D19" s="3" t="str">
        <f>IF(FIN_RAW[[#This Row],[VALOR (IN)]]&gt;0, "Income",IF(FIN_RAW[[#This Row],[VALOR (OUT)]]&gt;0, "Expense", "Check"))</f>
        <v>Income</v>
      </c>
      <c r="E19" s="3" t="str">
        <f>_xlfn.XLOOKUP(FIN_DATASET[[#This Row],[Method]],CATEGORY_MAP[CUENTA_IN],CATEGORY_MAP[Category])</f>
        <v>Scholarships</v>
      </c>
      <c r="F19" s="3" t="str">
        <f>_xlfn.XLOOKUP(FIN_DATASET[[#This Row],[Account]],CATEGORY_MAP[CUENTA_OUT],CATEGORY_MAP[Subcategory])</f>
        <v>Monthly Fee</v>
      </c>
      <c r="G19" s="3" t="str">
        <f>IF(OR(FIN_RAW[[#This Row],[CONCEPTO]]=0,FIN_RAW[[#This Row],[CONCEPTO]]=""),"",FIN_RAW[[#This Row],[CONCEPTO]])</f>
        <v>Becas Resultados 2019 (100%) (ENE)</v>
      </c>
      <c r="H19" s="5">
        <f>IF(FIN_DATASET[[#This Row],[Type]]="Income", FIN_RAW[[#This Row],[VALOR (IN)]], -FIN_RAW[[#This Row],[VALOR (OUT)]])</f>
        <v>150000</v>
      </c>
      <c r="I19" s="3" t="str">
        <f>FIN_RAW[[#This Row],[CUENTA (IN)]]</f>
        <v>Becas</v>
      </c>
      <c r="J19" s="6" t="str">
        <f>FIN_RAW[[#This Row],[CUENTA (OUT)]]</f>
        <v>Mensualidad</v>
      </c>
      <c r="K19" s="3" t="str">
        <f>IF(OR(FIN_RAW[[#This Row],[CLIENTE]]=0,FIN_RAW[[#This Row],[CLIENTE]]=" "),"",FIN_RAW[[#This Row],[CLIENTE]])</f>
        <v>Silvana Torres López</v>
      </c>
      <c r="L19" s="3" t="str">
        <f>IF(OR(FIN_RAW[[#This Row],[DEPORTISTA]]=0,FIN_RAW[[#This Row],[DEPORTISTA]]=""),"",FIN_RAW[[#This Row],[DEPORTISTA]])</f>
        <v>Valentina Quintero Torres</v>
      </c>
      <c r="M19" s="3">
        <f>IF(FIN_DATASET[[#This Row],[Method]]="Efectivo",1,0)</f>
        <v>0</v>
      </c>
      <c r="N19" s="12">
        <f>IF(FIN_DATASET[[#This Row],[Method]]="Efectivo",FIN_DATASET[[#This Row],[Amount]],0)</f>
        <v>0</v>
      </c>
      <c r="O19" s="3">
        <f>IF(FIN_DATASET[[#This Row],[Method]]="CxC",1,0)</f>
        <v>0</v>
      </c>
      <c r="P19" s="11">
        <f>IF(FIN_DATASET[[#This Row],[Method]]="CxC",FIN_DATASET[[#This Row],[Amount]],0)</f>
        <v>0</v>
      </c>
      <c r="Q19" s="3">
        <f>IF(OR(FIN_DATASET[[#This Row],[Account]]="CxP",FIN_DATASET[[#This Row],[Account]]="CxP (Liga)",FIN_DATASET[[#This Row],[Account]]="CxP (Terceros)"),1,0)</f>
        <v>0</v>
      </c>
      <c r="R19" s="3">
        <f>IF(FIN_DATASET[[#This Row],[AP_Flag]]=1,FIN_DATASET[[#This Row],[Amount]],0)</f>
        <v>0</v>
      </c>
    </row>
    <row r="20" spans="1:18" x14ac:dyDescent="0.2">
      <c r="A20" s="4">
        <f>FIN_RAW[[#This Row],[FECHA]]</f>
        <v>43832</v>
      </c>
      <c r="B20" s="3">
        <f>YEAR(FIN_DATASET[[#This Row],[Date]])</f>
        <v>2020</v>
      </c>
      <c r="C20" s="3" t="str">
        <f>TEXT(FIN_DATASET[[#This Row],[Date]],"mmmm")</f>
        <v>January</v>
      </c>
      <c r="D20" s="3" t="str">
        <f>IF(FIN_RAW[[#This Row],[VALOR (IN)]]&gt;0, "Income",IF(FIN_RAW[[#This Row],[VALOR (OUT)]]&gt;0, "Expense", "Check"))</f>
        <v>Income</v>
      </c>
      <c r="E20" s="3" t="str">
        <f>_xlfn.XLOOKUP(FIN_DATASET[[#This Row],[Method]],CATEGORY_MAP[CUENTA_IN],CATEGORY_MAP[Category])</f>
        <v>Cash</v>
      </c>
      <c r="F20" s="3" t="str">
        <f>_xlfn.XLOOKUP(FIN_DATASET[[#This Row],[Account]],CATEGORY_MAP[CUENTA_OUT],CATEGORY_MAP[Subcategory])</f>
        <v>Enrollment Fees</v>
      </c>
      <c r="G20" s="3" t="str">
        <f>IF(OR(FIN_RAW[[#This Row],[CONCEPTO]]=0,FIN_RAW[[#This Row],[CONCEPTO]]=""),"",FIN_RAW[[#This Row],[CONCEPTO]])</f>
        <v>Pago Matricula 100%</v>
      </c>
      <c r="H20" s="5">
        <f>IF(FIN_DATASET[[#This Row],[Type]]="Income", FIN_RAW[[#This Row],[VALOR (IN)]], -FIN_RAW[[#This Row],[VALOR (OUT)]])</f>
        <v>100000</v>
      </c>
      <c r="I20" s="3" t="str">
        <f>FIN_RAW[[#This Row],[CUENTA (IN)]]</f>
        <v>Efectivo</v>
      </c>
      <c r="J20" s="6" t="str">
        <f>FIN_RAW[[#This Row],[CUENTA (OUT)]]</f>
        <v>Matricula</v>
      </c>
      <c r="K20" s="3" t="str">
        <f>IF(OR(FIN_RAW[[#This Row],[CLIENTE]]=0,FIN_RAW[[#This Row],[CLIENTE]]=" "),"",FIN_RAW[[#This Row],[CLIENTE]])</f>
        <v>Silvana Torres López</v>
      </c>
      <c r="L20" s="3" t="str">
        <f>IF(OR(FIN_RAW[[#This Row],[DEPORTISTA]]=0,FIN_RAW[[#This Row],[DEPORTISTA]]=""),"",FIN_RAW[[#This Row],[DEPORTISTA]])</f>
        <v>Valentina Quintero Torres</v>
      </c>
      <c r="M20" s="3">
        <f>IF(FIN_DATASET[[#This Row],[Method]]="Efectivo",1,0)</f>
        <v>1</v>
      </c>
      <c r="N20" s="12">
        <f>IF(FIN_DATASET[[#This Row],[Method]]="Efectivo",FIN_DATASET[[#This Row],[Amount]],0)</f>
        <v>100000</v>
      </c>
      <c r="O20" s="3">
        <f>IF(FIN_DATASET[[#This Row],[Method]]="CxC",1,0)</f>
        <v>0</v>
      </c>
      <c r="P20" s="11">
        <f>IF(FIN_DATASET[[#This Row],[Method]]="CxC",FIN_DATASET[[#This Row],[Amount]],0)</f>
        <v>0</v>
      </c>
      <c r="Q20" s="3">
        <f>IF(OR(FIN_DATASET[[#This Row],[Account]]="CxP",FIN_DATASET[[#This Row],[Account]]="CxP (Liga)",FIN_DATASET[[#This Row],[Account]]="CxP (Terceros)"),1,0)</f>
        <v>0</v>
      </c>
      <c r="R20" s="3">
        <f>IF(FIN_DATASET[[#This Row],[AP_Flag]]=1,FIN_DATASET[[#This Row],[Amount]],0)</f>
        <v>0</v>
      </c>
    </row>
    <row r="21" spans="1:18" x14ac:dyDescent="0.2">
      <c r="A21" s="4">
        <f>FIN_RAW[[#This Row],[FECHA]]</f>
        <v>43832</v>
      </c>
      <c r="B21" s="3">
        <f>YEAR(FIN_DATASET[[#This Row],[Date]])</f>
        <v>2020</v>
      </c>
      <c r="C21" s="3" t="str">
        <f>TEXT(FIN_DATASET[[#This Row],[Date]],"mmmm")</f>
        <v>January</v>
      </c>
      <c r="D21" s="3" t="str">
        <f>IF(FIN_RAW[[#This Row],[VALOR (IN)]]&gt;0, "Income",IF(FIN_RAW[[#This Row],[VALOR (OUT)]]&gt;0, "Expense", "Check"))</f>
        <v>Income</v>
      </c>
      <c r="E21" s="3" t="str">
        <f>_xlfn.XLOOKUP(FIN_DATASET[[#This Row],[Method]],CATEGORY_MAP[CUENTA_IN],CATEGORY_MAP[Category])</f>
        <v>Cash</v>
      </c>
      <c r="F21" s="3" t="str">
        <f>_xlfn.XLOOKUP(FIN_DATASET[[#This Row],[Account]],CATEGORY_MAP[CUENTA_OUT],CATEGORY_MAP[Subcategory])</f>
        <v>Enrollment Fees</v>
      </c>
      <c r="G21" s="3" t="str">
        <f>IF(OR(FIN_RAW[[#This Row],[CONCEPTO]]=0,FIN_RAW[[#This Row],[CONCEPTO]]=""),"",FIN_RAW[[#This Row],[CONCEPTO]])</f>
        <v>Pago Matricula 100%</v>
      </c>
      <c r="H21" s="5">
        <f>IF(FIN_DATASET[[#This Row],[Type]]="Income", FIN_RAW[[#This Row],[VALOR (IN)]], -FIN_RAW[[#This Row],[VALOR (OUT)]])</f>
        <v>100000</v>
      </c>
      <c r="I21" s="3" t="str">
        <f>FIN_RAW[[#This Row],[CUENTA (IN)]]</f>
        <v>Efectivo</v>
      </c>
      <c r="J21" s="6" t="str">
        <f>FIN_RAW[[#This Row],[CUENTA (OUT)]]</f>
        <v>Matricula</v>
      </c>
      <c r="K21" s="3" t="str">
        <f>IF(OR(FIN_RAW[[#This Row],[CLIENTE]]=0,FIN_RAW[[#This Row],[CLIENTE]]=" "),"",FIN_RAW[[#This Row],[CLIENTE]])</f>
        <v>Omar Osorio Valencia</v>
      </c>
      <c r="L21" s="3" t="str">
        <f>IF(OR(FIN_RAW[[#This Row],[DEPORTISTA]]=0,FIN_RAW[[#This Row],[DEPORTISTA]]=""),"",FIN_RAW[[#This Row],[DEPORTISTA]])</f>
        <v>Juan Camilo Osorio Mendoza</v>
      </c>
      <c r="M21" s="3">
        <f>IF(FIN_DATASET[[#This Row],[Method]]="Efectivo",1,0)</f>
        <v>1</v>
      </c>
      <c r="N21" s="12">
        <f>IF(FIN_DATASET[[#This Row],[Method]]="Efectivo",FIN_DATASET[[#This Row],[Amount]],0)</f>
        <v>100000</v>
      </c>
      <c r="O21" s="3">
        <f>IF(FIN_DATASET[[#This Row],[Method]]="CxC",1,0)</f>
        <v>0</v>
      </c>
      <c r="P21" s="11">
        <f>IF(FIN_DATASET[[#This Row],[Method]]="CxC",FIN_DATASET[[#This Row],[Amount]],0)</f>
        <v>0</v>
      </c>
      <c r="Q21" s="3">
        <f>IF(OR(FIN_DATASET[[#This Row],[Account]]="CxP",FIN_DATASET[[#This Row],[Account]]="CxP (Liga)",FIN_DATASET[[#This Row],[Account]]="CxP (Terceros)"),1,0)</f>
        <v>0</v>
      </c>
      <c r="R21" s="3">
        <f>IF(FIN_DATASET[[#This Row],[AP_Flag]]=1,FIN_DATASET[[#This Row],[Amount]],0)</f>
        <v>0</v>
      </c>
    </row>
    <row r="22" spans="1:18" x14ac:dyDescent="0.2">
      <c r="A22" s="4">
        <f>FIN_RAW[[#This Row],[FECHA]]</f>
        <v>43832</v>
      </c>
      <c r="B22" s="3">
        <f>YEAR(FIN_DATASET[[#This Row],[Date]])</f>
        <v>2020</v>
      </c>
      <c r="C22" s="3" t="str">
        <f>TEXT(FIN_DATASET[[#This Row],[Date]],"mmmm")</f>
        <v>January</v>
      </c>
      <c r="D22" s="3" t="str">
        <f>IF(FIN_RAW[[#This Row],[VALOR (IN)]]&gt;0, "Income",IF(FIN_RAW[[#This Row],[VALOR (OUT)]]&gt;0, "Expense", "Check"))</f>
        <v>Expense</v>
      </c>
      <c r="E22" s="3" t="str">
        <f>_xlfn.XLOOKUP(FIN_DATASET[[#This Row],[Method]],CATEGORY_MAP[CUENTA_IN],CATEGORY_MAP[Category])</f>
        <v>Cash</v>
      </c>
      <c r="F22" s="3" t="str">
        <f>_xlfn.XLOOKUP(FIN_DATASET[[#This Row],[Account]],CATEGORY_MAP[CUENTA_OUT],CATEGORY_MAP[Subcategory])</f>
        <v>Rent</v>
      </c>
      <c r="G22" s="3" t="str">
        <f>IF(OR(FIN_RAW[[#This Row],[CONCEPTO]]=0,FIN_RAW[[#This Row],[CONCEPTO]]=""),"",FIN_RAW[[#This Row],[CONCEPTO]])</f>
        <v>Afiliacion Anual Liga 2020 (LINAVALLE)</v>
      </c>
      <c r="H22" s="5">
        <f>IF(FIN_DATASET[[#This Row],[Type]]="Income", FIN_RAW[[#This Row],[VALOR (IN)]], -FIN_RAW[[#This Row],[VALOR (OUT)]])</f>
        <v>-878000</v>
      </c>
      <c r="I22" s="3" t="str">
        <f>FIN_RAW[[#This Row],[CUENTA (IN)]]</f>
        <v>Efectivo</v>
      </c>
      <c r="J22" s="6" t="str">
        <f>FIN_RAW[[#This Row],[CUENTA (OUT)]]</f>
        <v>Arriendos</v>
      </c>
      <c r="K22" s="3" t="str">
        <f>IF(OR(FIN_RAW[[#This Row],[CLIENTE]]=0,FIN_RAW[[#This Row],[CLIENTE]]=" "),"",FIN_RAW[[#This Row],[CLIENTE]])</f>
        <v/>
      </c>
      <c r="L22" s="3" t="str">
        <f>IF(OR(FIN_RAW[[#This Row],[DEPORTISTA]]=0,FIN_RAW[[#This Row],[DEPORTISTA]]=""),"",FIN_RAW[[#This Row],[DEPORTISTA]])</f>
        <v/>
      </c>
      <c r="M22" s="3">
        <f>IF(FIN_DATASET[[#This Row],[Method]]="Efectivo",1,0)</f>
        <v>1</v>
      </c>
      <c r="N22" s="12">
        <f>IF(FIN_DATASET[[#This Row],[Method]]="Efectivo",FIN_DATASET[[#This Row],[Amount]],0)</f>
        <v>-878000</v>
      </c>
      <c r="O22" s="3">
        <f>IF(FIN_DATASET[[#This Row],[Method]]="CxC",1,0)</f>
        <v>0</v>
      </c>
      <c r="P22" s="11">
        <f>IF(FIN_DATASET[[#This Row],[Method]]="CxC",FIN_DATASET[[#This Row],[Amount]],0)</f>
        <v>0</v>
      </c>
      <c r="Q22" s="3">
        <f>IF(OR(FIN_DATASET[[#This Row],[Account]]="CxP",FIN_DATASET[[#This Row],[Account]]="CxP (Liga)",FIN_DATASET[[#This Row],[Account]]="CxP (Terceros)"),1,0)</f>
        <v>0</v>
      </c>
      <c r="R22" s="3">
        <f>IF(FIN_DATASET[[#This Row],[AP_Flag]]=1,FIN_DATASET[[#This Row],[Amount]],0)</f>
        <v>0</v>
      </c>
    </row>
    <row r="23" spans="1:18" x14ac:dyDescent="0.2">
      <c r="A23" s="4">
        <f>FIN_RAW[[#This Row],[FECHA]]</f>
        <v>43861</v>
      </c>
      <c r="B23" s="3">
        <f>YEAR(FIN_DATASET[[#This Row],[Date]])</f>
        <v>2020</v>
      </c>
      <c r="C23" s="3" t="str">
        <f>TEXT(FIN_DATASET[[#This Row],[Date]],"mmmm")</f>
        <v>January</v>
      </c>
      <c r="D23" s="3" t="str">
        <f>IF(FIN_RAW[[#This Row],[VALOR (IN)]]&gt;0, "Income",IF(FIN_RAW[[#This Row],[VALOR (OUT)]]&gt;0, "Expense", "Check"))</f>
        <v>Expense</v>
      </c>
      <c r="E23" s="3" t="str">
        <f>_xlfn.XLOOKUP(FIN_DATASET[[#This Row],[Method]],CATEGORY_MAP[CUENTA_IN],CATEGORY_MAP[Category])</f>
        <v>Cash</v>
      </c>
      <c r="F23" s="3" t="str">
        <f>_xlfn.XLOOKUP(FIN_DATASET[[#This Row],[Account]],CATEGORY_MAP[CUENTA_OUT],CATEGORY_MAP[Subcategory])</f>
        <v>Payroll</v>
      </c>
      <c r="G23" s="3" t="str">
        <f>IF(OR(FIN_RAW[[#This Row],[CONCEPTO]]=0,FIN_RAW[[#This Row],[CONCEPTO]]=""),"",FIN_RAW[[#This Row],[CONCEPTO]])</f>
        <v>Pago Nomina (ENE)</v>
      </c>
      <c r="H23" s="5">
        <f>IF(FIN_DATASET[[#This Row],[Type]]="Income", FIN_RAW[[#This Row],[VALOR (IN)]], -FIN_RAW[[#This Row],[VALOR (OUT)]])</f>
        <v>-300000</v>
      </c>
      <c r="I23" s="3" t="str">
        <f>FIN_RAW[[#This Row],[CUENTA (IN)]]</f>
        <v>Efectivo</v>
      </c>
      <c r="J23" s="6" t="str">
        <f>FIN_RAW[[#This Row],[CUENTA (OUT)]]</f>
        <v>Nomina</v>
      </c>
      <c r="K23" s="3" t="str">
        <f>IF(OR(FIN_RAW[[#This Row],[CLIENTE]]=0,FIN_RAW[[#This Row],[CLIENTE]]=" "),"",FIN_RAW[[#This Row],[CLIENTE]])</f>
        <v>Tiffany Santamaría Escobar</v>
      </c>
      <c r="L23" s="3" t="str">
        <f>IF(OR(FIN_RAW[[#This Row],[DEPORTISTA]]=0,FIN_RAW[[#This Row],[DEPORTISTA]]=""),"",FIN_RAW[[#This Row],[DEPORTISTA]])</f>
        <v>Tiffany Santamaría Escobar</v>
      </c>
      <c r="M23" s="3">
        <f>IF(FIN_DATASET[[#This Row],[Method]]="Efectivo",1,0)</f>
        <v>1</v>
      </c>
      <c r="N23" s="12">
        <f>IF(FIN_DATASET[[#This Row],[Method]]="Efectivo",FIN_DATASET[[#This Row],[Amount]],0)</f>
        <v>-300000</v>
      </c>
      <c r="O23" s="3">
        <f>IF(FIN_DATASET[[#This Row],[Method]]="CxC",1,0)</f>
        <v>0</v>
      </c>
      <c r="P23" s="11">
        <f>IF(FIN_DATASET[[#This Row],[Method]]="CxC",FIN_DATASET[[#This Row],[Amount]],0)</f>
        <v>0</v>
      </c>
      <c r="Q23" s="3">
        <f>IF(OR(FIN_DATASET[[#This Row],[Account]]="CxP",FIN_DATASET[[#This Row],[Account]]="CxP (Liga)",FIN_DATASET[[#This Row],[Account]]="CxP (Terceros)"),1,0)</f>
        <v>0</v>
      </c>
      <c r="R23" s="3">
        <f>IF(FIN_DATASET[[#This Row],[AP_Flag]]=1,FIN_DATASET[[#This Row],[Amount]],0)</f>
        <v>0</v>
      </c>
    </row>
    <row r="24" spans="1:18" x14ac:dyDescent="0.2">
      <c r="A24" s="4">
        <f>FIN_RAW[[#This Row],[FECHA]]</f>
        <v>43862</v>
      </c>
      <c r="B24" s="3">
        <f>YEAR(FIN_DATASET[[#This Row],[Date]])</f>
        <v>2020</v>
      </c>
      <c r="C24" s="3" t="str">
        <f>TEXT(FIN_DATASET[[#This Row],[Date]],"mmmm")</f>
        <v>February</v>
      </c>
      <c r="D24" s="3" t="str">
        <f>IF(FIN_RAW[[#This Row],[VALOR (IN)]]&gt;0, "Income",IF(FIN_RAW[[#This Row],[VALOR (OUT)]]&gt;0, "Expense", "Check"))</f>
        <v>Income</v>
      </c>
      <c r="E24" s="3" t="str">
        <f>_xlfn.XLOOKUP(FIN_DATASET[[#This Row],[Method]],CATEGORY_MAP[CUENTA_IN],CATEGORY_MAP[Category])</f>
        <v>Scholarships</v>
      </c>
      <c r="F24" s="3" t="str">
        <f>_xlfn.XLOOKUP(FIN_DATASET[[#This Row],[Account]],CATEGORY_MAP[CUENTA_OUT],CATEGORY_MAP[Subcategory])</f>
        <v>Monthly Fee</v>
      </c>
      <c r="G24" s="3" t="str">
        <f>IF(OR(FIN_RAW[[#This Row],[CONCEPTO]]=0,FIN_RAW[[#This Row],[CONCEPTO]]=""),"",FIN_RAW[[#This Row],[CONCEPTO]])</f>
        <v>Becas Resultados 2019 (100%) (FEB)</v>
      </c>
      <c r="H24" s="5">
        <f>IF(FIN_DATASET[[#This Row],[Type]]="Income", FIN_RAW[[#This Row],[VALOR (IN)]], -FIN_RAW[[#This Row],[VALOR (OUT)]])</f>
        <v>150000</v>
      </c>
      <c r="I24" s="3" t="str">
        <f>FIN_RAW[[#This Row],[CUENTA (IN)]]</f>
        <v>Becas</v>
      </c>
      <c r="J24" s="6" t="str">
        <f>FIN_RAW[[#This Row],[CUENTA (OUT)]]</f>
        <v>Mensualidad</v>
      </c>
      <c r="K24" s="3" t="str">
        <f>IF(OR(FIN_RAW[[#This Row],[CLIENTE]]=0,FIN_RAW[[#This Row],[CLIENTE]]=" "),"",FIN_RAW[[#This Row],[CLIENTE]])</f>
        <v>Luis Eduardo Solarte Serna</v>
      </c>
      <c r="L24" s="3" t="str">
        <f>IF(OR(FIN_RAW[[#This Row],[DEPORTISTA]]=0,FIN_RAW[[#This Row],[DEPORTISTA]]=""),"",FIN_RAW[[#This Row],[DEPORTISTA]])</f>
        <v>Alejandro Solarte Osorio</v>
      </c>
      <c r="M24" s="3">
        <f>IF(FIN_DATASET[[#This Row],[Method]]="Efectivo",1,0)</f>
        <v>0</v>
      </c>
      <c r="N24" s="12">
        <f>IF(FIN_DATASET[[#This Row],[Method]]="Efectivo",FIN_DATASET[[#This Row],[Amount]],0)</f>
        <v>0</v>
      </c>
      <c r="O24" s="3">
        <f>IF(FIN_DATASET[[#This Row],[Method]]="CxC",1,0)</f>
        <v>0</v>
      </c>
      <c r="P24" s="11">
        <f>IF(FIN_DATASET[[#This Row],[Method]]="CxC",FIN_DATASET[[#This Row],[Amount]],0)</f>
        <v>0</v>
      </c>
      <c r="Q24" s="3">
        <f>IF(OR(FIN_DATASET[[#This Row],[Account]]="CxP",FIN_DATASET[[#This Row],[Account]]="CxP (Liga)",FIN_DATASET[[#This Row],[Account]]="CxP (Terceros)"),1,0)</f>
        <v>0</v>
      </c>
      <c r="R24" s="3">
        <f>IF(FIN_DATASET[[#This Row],[AP_Flag]]=1,FIN_DATASET[[#This Row],[Amount]],0)</f>
        <v>0</v>
      </c>
    </row>
    <row r="25" spans="1:18" x14ac:dyDescent="0.2">
      <c r="A25" s="4">
        <f>FIN_RAW[[#This Row],[FECHA]]</f>
        <v>43862</v>
      </c>
      <c r="B25" s="3">
        <f>YEAR(FIN_DATASET[[#This Row],[Date]])</f>
        <v>2020</v>
      </c>
      <c r="C25" s="3" t="str">
        <f>TEXT(FIN_DATASET[[#This Row],[Date]],"mmmm")</f>
        <v>February</v>
      </c>
      <c r="D25" s="3" t="str">
        <f>IF(FIN_RAW[[#This Row],[VALOR (IN)]]&gt;0, "Income",IF(FIN_RAW[[#This Row],[VALOR (OUT)]]&gt;0, "Expense", "Check"))</f>
        <v>Income</v>
      </c>
      <c r="E25" s="3" t="str">
        <f>_xlfn.XLOOKUP(FIN_DATASET[[#This Row],[Method]],CATEGORY_MAP[CUENTA_IN],CATEGORY_MAP[Category])</f>
        <v>Cash</v>
      </c>
      <c r="F25" s="3" t="str">
        <f>_xlfn.XLOOKUP(FIN_DATASET[[#This Row],[Account]],CATEGORY_MAP[CUENTA_OUT],CATEGORY_MAP[Subcategory])</f>
        <v>Monthly Fee</v>
      </c>
      <c r="G25" s="3" t="str">
        <f>IF(OR(FIN_RAW[[#This Row],[CONCEPTO]]=0,FIN_RAW[[#This Row],[CONCEPTO]]=""),"",FIN_RAW[[#This Row],[CONCEPTO]])</f>
        <v>Abono Mensualidad (FEB)</v>
      </c>
      <c r="H25" s="5">
        <f>IF(FIN_DATASET[[#This Row],[Type]]="Income", FIN_RAW[[#This Row],[VALOR (IN)]], -FIN_RAW[[#This Row],[VALOR (OUT)]])</f>
        <v>20000</v>
      </c>
      <c r="I25" s="3" t="str">
        <f>FIN_RAW[[#This Row],[CUENTA (IN)]]</f>
        <v>Efectivo</v>
      </c>
      <c r="J25" s="6" t="str">
        <f>FIN_RAW[[#This Row],[CUENTA (OUT)]]</f>
        <v>Mensualidad</v>
      </c>
      <c r="K25" s="3" t="str">
        <f>IF(OR(FIN_RAW[[#This Row],[CLIENTE]]=0,FIN_RAW[[#This Row],[CLIENTE]]=" "),"",FIN_RAW[[#This Row],[CLIENTE]])</f>
        <v>Luis Fernando Zea Sanabria</v>
      </c>
      <c r="L25" s="3" t="str">
        <f>IF(OR(FIN_RAW[[#This Row],[DEPORTISTA]]=0,FIN_RAW[[#This Row],[DEPORTISTA]]=""),"",FIN_RAW[[#This Row],[DEPORTISTA]])</f>
        <v>Jacobo Zea Osorio</v>
      </c>
      <c r="M25" s="3">
        <f>IF(FIN_DATASET[[#This Row],[Method]]="Efectivo",1,0)</f>
        <v>1</v>
      </c>
      <c r="N25" s="12">
        <f>IF(FIN_DATASET[[#This Row],[Method]]="Efectivo",FIN_DATASET[[#This Row],[Amount]],0)</f>
        <v>20000</v>
      </c>
      <c r="O25" s="3">
        <f>IF(FIN_DATASET[[#This Row],[Method]]="CxC",1,0)</f>
        <v>0</v>
      </c>
      <c r="P25" s="11">
        <f>IF(FIN_DATASET[[#This Row],[Method]]="CxC",FIN_DATASET[[#This Row],[Amount]],0)</f>
        <v>0</v>
      </c>
      <c r="Q25" s="3">
        <f>IF(OR(FIN_DATASET[[#This Row],[Account]]="CxP",FIN_DATASET[[#This Row],[Account]]="CxP (Liga)",FIN_DATASET[[#This Row],[Account]]="CxP (Terceros)"),1,0)</f>
        <v>0</v>
      </c>
      <c r="R25" s="3">
        <f>IF(FIN_DATASET[[#This Row],[AP_Flag]]=1,FIN_DATASET[[#This Row],[Amount]],0)</f>
        <v>0</v>
      </c>
    </row>
    <row r="26" spans="1:18" x14ac:dyDescent="0.2">
      <c r="A26" s="4">
        <f>FIN_RAW[[#This Row],[FECHA]]</f>
        <v>43862</v>
      </c>
      <c r="B26" s="3">
        <f>YEAR(FIN_DATASET[[#This Row],[Date]])</f>
        <v>2020</v>
      </c>
      <c r="C26" s="3" t="str">
        <f>TEXT(FIN_DATASET[[#This Row],[Date]],"mmmm")</f>
        <v>February</v>
      </c>
      <c r="D26" s="3" t="str">
        <f>IF(FIN_RAW[[#This Row],[VALOR (IN)]]&gt;0, "Income",IF(FIN_RAW[[#This Row],[VALOR (OUT)]]&gt;0, "Expense", "Check"))</f>
        <v>Income</v>
      </c>
      <c r="E26" s="3" t="str">
        <f>_xlfn.XLOOKUP(FIN_DATASET[[#This Row],[Method]],CATEGORY_MAP[CUENTA_IN],CATEGORY_MAP[Category])</f>
        <v>Scholarships</v>
      </c>
      <c r="F26" s="3" t="str">
        <f>_xlfn.XLOOKUP(FIN_DATASET[[#This Row],[Account]],CATEGORY_MAP[CUENTA_OUT],CATEGORY_MAP[Subcategory])</f>
        <v>Monthly Fee</v>
      </c>
      <c r="G26" s="3" t="str">
        <f>IF(OR(FIN_RAW[[#This Row],[CONCEPTO]]=0,FIN_RAW[[#This Row],[CONCEPTO]]=""),"",FIN_RAW[[#This Row],[CONCEPTO]])</f>
        <v>Beca 2do Hermanos (20%) (FEB)</v>
      </c>
      <c r="H26" s="5">
        <f>IF(FIN_DATASET[[#This Row],[Type]]="Income", FIN_RAW[[#This Row],[VALOR (IN)]], -FIN_RAW[[#This Row],[VALOR (OUT)]])</f>
        <v>20000</v>
      </c>
      <c r="I26" s="3" t="str">
        <f>FIN_RAW[[#This Row],[CUENTA (IN)]]</f>
        <v>Becas</v>
      </c>
      <c r="J26" s="6" t="str">
        <f>FIN_RAW[[#This Row],[CUENTA (OUT)]]</f>
        <v>Mensualidad</v>
      </c>
      <c r="K26" s="3" t="str">
        <f>IF(OR(FIN_RAW[[#This Row],[CLIENTE]]=0,FIN_RAW[[#This Row],[CLIENTE]]=" "),"",FIN_RAW[[#This Row],[CLIENTE]])</f>
        <v>Luis Fernando Zea Sanabria</v>
      </c>
      <c r="L26" s="3" t="str">
        <f>IF(OR(FIN_RAW[[#This Row],[DEPORTISTA]]=0,FIN_RAW[[#This Row],[DEPORTISTA]]=""),"",FIN_RAW[[#This Row],[DEPORTISTA]])</f>
        <v>Jacobo Zea Osorio</v>
      </c>
      <c r="M26" s="3">
        <f>IF(FIN_DATASET[[#This Row],[Method]]="Efectivo",1,0)</f>
        <v>0</v>
      </c>
      <c r="N26" s="12">
        <f>IF(FIN_DATASET[[#This Row],[Method]]="Efectivo",FIN_DATASET[[#This Row],[Amount]],0)</f>
        <v>0</v>
      </c>
      <c r="O26" s="3">
        <f>IF(FIN_DATASET[[#This Row],[Method]]="CxC",1,0)</f>
        <v>0</v>
      </c>
      <c r="P26" s="11">
        <f>IF(FIN_DATASET[[#This Row],[Method]]="CxC",FIN_DATASET[[#This Row],[Amount]],0)</f>
        <v>0</v>
      </c>
      <c r="Q26" s="3">
        <f>IF(OR(FIN_DATASET[[#This Row],[Account]]="CxP",FIN_DATASET[[#This Row],[Account]]="CxP (Liga)",FIN_DATASET[[#This Row],[Account]]="CxP (Terceros)"),1,0)</f>
        <v>0</v>
      </c>
      <c r="R26" s="3">
        <f>IF(FIN_DATASET[[#This Row],[AP_Flag]]=1,FIN_DATASET[[#This Row],[Amount]],0)</f>
        <v>0</v>
      </c>
    </row>
    <row r="27" spans="1:18" x14ac:dyDescent="0.2">
      <c r="A27" s="4">
        <f>FIN_RAW[[#This Row],[FECHA]]</f>
        <v>43862</v>
      </c>
      <c r="B27" s="3">
        <f>YEAR(FIN_DATASET[[#This Row],[Date]])</f>
        <v>2020</v>
      </c>
      <c r="C27" s="3" t="str">
        <f>TEXT(FIN_DATASET[[#This Row],[Date]],"mmmm")</f>
        <v>February</v>
      </c>
      <c r="D27" s="3" t="str">
        <f>IF(FIN_RAW[[#This Row],[VALOR (IN)]]&gt;0, "Income",IF(FIN_RAW[[#This Row],[VALOR (OUT)]]&gt;0, "Expense", "Check"))</f>
        <v>Income</v>
      </c>
      <c r="E27" s="3" t="str">
        <f>_xlfn.XLOOKUP(FIN_DATASET[[#This Row],[Method]],CATEGORY_MAP[CUENTA_IN],CATEGORY_MAP[Category])</f>
        <v>Cash</v>
      </c>
      <c r="F27" s="3" t="str">
        <f>_xlfn.XLOOKUP(FIN_DATASET[[#This Row],[Account]],CATEGORY_MAP[CUENTA_OUT],CATEGORY_MAP[Subcategory])</f>
        <v>Monthly Fee</v>
      </c>
      <c r="G27" s="3" t="str">
        <f>IF(OR(FIN_RAW[[#This Row],[CONCEPTO]]=0,FIN_RAW[[#This Row],[CONCEPTO]]=""),"",FIN_RAW[[#This Row],[CONCEPTO]])</f>
        <v>Pago Mensualidad (FEB)</v>
      </c>
      <c r="H27" s="5">
        <f>IF(FIN_DATASET[[#This Row],[Type]]="Income", FIN_RAW[[#This Row],[VALOR (IN)]], -FIN_RAW[[#This Row],[VALOR (OUT)]])</f>
        <v>60000</v>
      </c>
      <c r="I27" s="3" t="str">
        <f>FIN_RAW[[#This Row],[CUENTA (IN)]]</f>
        <v>Efectivo</v>
      </c>
      <c r="J27" s="6" t="str">
        <f>FIN_RAW[[#This Row],[CUENTA (OUT)]]</f>
        <v>Mensualidad</v>
      </c>
      <c r="K27" s="3" t="str">
        <f>IF(OR(FIN_RAW[[#This Row],[CLIENTE]]=0,FIN_RAW[[#This Row],[CLIENTE]]=" "),"",FIN_RAW[[#This Row],[CLIENTE]])</f>
        <v>Luis Fernando Zea Sanabria</v>
      </c>
      <c r="L27" s="3" t="str">
        <f>IF(OR(FIN_RAW[[#This Row],[DEPORTISTA]]=0,FIN_RAW[[#This Row],[DEPORTISTA]]=""),"",FIN_RAW[[#This Row],[DEPORTISTA]])</f>
        <v>jacobo Zea Osorio</v>
      </c>
      <c r="M27" s="3">
        <f>IF(FIN_DATASET[[#This Row],[Method]]="Efectivo",1,0)</f>
        <v>1</v>
      </c>
      <c r="N27" s="12">
        <f>IF(FIN_DATASET[[#This Row],[Method]]="Efectivo",FIN_DATASET[[#This Row],[Amount]],0)</f>
        <v>60000</v>
      </c>
      <c r="O27" s="3">
        <f>IF(FIN_DATASET[[#This Row],[Method]]="CxC",1,0)</f>
        <v>0</v>
      </c>
      <c r="P27" s="11">
        <f>IF(FIN_DATASET[[#This Row],[Method]]="CxC",FIN_DATASET[[#This Row],[Amount]],0)</f>
        <v>0</v>
      </c>
      <c r="Q27" s="3">
        <f>IF(OR(FIN_DATASET[[#This Row],[Account]]="CxP",FIN_DATASET[[#This Row],[Account]]="CxP (Liga)",FIN_DATASET[[#This Row],[Account]]="CxP (Terceros)"),1,0)</f>
        <v>0</v>
      </c>
      <c r="R27" s="3">
        <f>IF(FIN_DATASET[[#This Row],[AP_Flag]]=1,FIN_DATASET[[#This Row],[Amount]],0)</f>
        <v>0</v>
      </c>
    </row>
    <row r="28" spans="1:18" x14ac:dyDescent="0.2">
      <c r="A28" s="4">
        <f>FIN_RAW[[#This Row],[FECHA]]</f>
        <v>43862</v>
      </c>
      <c r="B28" s="3">
        <f>YEAR(FIN_DATASET[[#This Row],[Date]])</f>
        <v>2020</v>
      </c>
      <c r="C28" s="3" t="str">
        <f>TEXT(FIN_DATASET[[#This Row],[Date]],"mmmm")</f>
        <v>February</v>
      </c>
      <c r="D28" s="3" t="str">
        <f>IF(FIN_RAW[[#This Row],[VALOR (IN)]]&gt;0, "Income",IF(FIN_RAW[[#This Row],[VALOR (OUT)]]&gt;0, "Expense", "Check"))</f>
        <v>Income</v>
      </c>
      <c r="E28" s="3" t="str">
        <f>_xlfn.XLOOKUP(FIN_DATASET[[#This Row],[Method]],CATEGORY_MAP[CUENTA_IN],CATEGORY_MAP[Category])</f>
        <v>Cash</v>
      </c>
      <c r="F28" s="3" t="str">
        <f>_xlfn.XLOOKUP(FIN_DATASET[[#This Row],[Account]],CATEGORY_MAP[CUENTA_OUT],CATEGORY_MAP[Subcategory])</f>
        <v>Accounts Receivable</v>
      </c>
      <c r="G28" s="3" t="str">
        <f>IF(OR(FIN_RAW[[#This Row],[CONCEPTO]]=0,FIN_RAW[[#This Row],[CONCEPTO]]=""),"",FIN_RAW[[#This Row],[CONCEPTO]])</f>
        <v>Pago Mensualidad (NOV,DIC 2019) (CxC)</v>
      </c>
      <c r="H28" s="5">
        <f>IF(FIN_DATASET[[#This Row],[Type]]="Income", FIN_RAW[[#This Row],[VALOR (IN)]], -FIN_RAW[[#This Row],[VALOR (OUT)]])</f>
        <v>160000</v>
      </c>
      <c r="I28" s="3" t="str">
        <f>FIN_RAW[[#This Row],[CUENTA (IN)]]</f>
        <v>Efectivo</v>
      </c>
      <c r="J28" s="6" t="str">
        <f>FIN_RAW[[#This Row],[CUENTA (OUT)]]</f>
        <v>CxC</v>
      </c>
      <c r="K28" s="3" t="str">
        <f>IF(OR(FIN_RAW[[#This Row],[CLIENTE]]=0,FIN_RAW[[#This Row],[CLIENTE]]=" "),"",FIN_RAW[[#This Row],[CLIENTE]])</f>
        <v>Luis Fernando Zea Sanabria</v>
      </c>
      <c r="L28" s="3" t="str">
        <f>IF(OR(FIN_RAW[[#This Row],[DEPORTISTA]]=0,FIN_RAW[[#This Row],[DEPORTISTA]]=""),"",FIN_RAW[[#This Row],[DEPORTISTA]])</f>
        <v>Jacobo Zea Osorio</v>
      </c>
      <c r="M28" s="3">
        <f>IF(FIN_DATASET[[#This Row],[Method]]="Efectivo",1,0)</f>
        <v>1</v>
      </c>
      <c r="N28" s="12">
        <f>IF(FIN_DATASET[[#This Row],[Method]]="Efectivo",FIN_DATASET[[#This Row],[Amount]],0)</f>
        <v>160000</v>
      </c>
      <c r="O28" s="3">
        <f>IF(FIN_DATASET[[#This Row],[Method]]="CxC",1,0)</f>
        <v>0</v>
      </c>
      <c r="P28" s="11">
        <f>IF(FIN_DATASET[[#This Row],[Method]]="CxC",FIN_DATASET[[#This Row],[Amount]],0)</f>
        <v>0</v>
      </c>
      <c r="Q28" s="3">
        <f>IF(OR(FIN_DATASET[[#This Row],[Account]]="CxP",FIN_DATASET[[#This Row],[Account]]="CxP (Liga)",FIN_DATASET[[#This Row],[Account]]="CxP (Terceros)"),1,0)</f>
        <v>0</v>
      </c>
      <c r="R28" s="3">
        <f>IF(FIN_DATASET[[#This Row],[AP_Flag]]=1,FIN_DATASET[[#This Row],[Amount]],0)</f>
        <v>0</v>
      </c>
    </row>
    <row r="29" spans="1:18" x14ac:dyDescent="0.2">
      <c r="A29" s="4">
        <f>FIN_RAW[[#This Row],[FECHA]]</f>
        <v>43862</v>
      </c>
      <c r="B29" s="3">
        <f>YEAR(FIN_DATASET[[#This Row],[Date]])</f>
        <v>2020</v>
      </c>
      <c r="C29" s="3" t="str">
        <f>TEXT(FIN_DATASET[[#This Row],[Date]],"mmmm")</f>
        <v>February</v>
      </c>
      <c r="D29" s="3" t="str">
        <f>IF(FIN_RAW[[#This Row],[VALOR (IN)]]&gt;0, "Income",IF(FIN_RAW[[#This Row],[VALOR (OUT)]]&gt;0, "Expense", "Check"))</f>
        <v>Income</v>
      </c>
      <c r="E29" s="3" t="str">
        <f>_xlfn.XLOOKUP(FIN_DATASET[[#This Row],[Method]],CATEGORY_MAP[CUENTA_IN],CATEGORY_MAP[Category])</f>
        <v>Scholarships</v>
      </c>
      <c r="F29" s="3" t="str">
        <f>_xlfn.XLOOKUP(FIN_DATASET[[#This Row],[Account]],CATEGORY_MAP[CUENTA_OUT],CATEGORY_MAP[Subcategory])</f>
        <v>Monthly Fee</v>
      </c>
      <c r="G29" s="3" t="str">
        <f>IF(OR(FIN_RAW[[#This Row],[CONCEPTO]]=0,FIN_RAW[[#This Row],[CONCEPTO]]=""),"",FIN_RAW[[#This Row],[CONCEPTO]])</f>
        <v>Becas Resultados 2019 (100%) (FEB)</v>
      </c>
      <c r="H29" s="5">
        <f>IF(FIN_DATASET[[#This Row],[Type]]="Income", FIN_RAW[[#This Row],[VALOR (IN)]], -FIN_RAW[[#This Row],[VALOR (OUT)]])</f>
        <v>150000</v>
      </c>
      <c r="I29" s="3" t="str">
        <f>FIN_RAW[[#This Row],[CUENTA (IN)]]</f>
        <v>Becas</v>
      </c>
      <c r="J29" s="6" t="str">
        <f>FIN_RAW[[#This Row],[CUENTA (OUT)]]</f>
        <v>Mensualidad</v>
      </c>
      <c r="K29" s="3" t="str">
        <f>IF(OR(FIN_RAW[[#This Row],[CLIENTE]]=0,FIN_RAW[[#This Row],[CLIENTE]]=" "),"",FIN_RAW[[#This Row],[CLIENTE]])</f>
        <v>Omar Osorio Valencia</v>
      </c>
      <c r="L29" s="3" t="str">
        <f>IF(OR(FIN_RAW[[#This Row],[DEPORTISTA]]=0,FIN_RAW[[#This Row],[DEPORTISTA]]=""),"",FIN_RAW[[#This Row],[DEPORTISTA]])</f>
        <v>Juan Camilo Osorio Mendoza</v>
      </c>
      <c r="M29" s="3">
        <f>IF(FIN_DATASET[[#This Row],[Method]]="Efectivo",1,0)</f>
        <v>0</v>
      </c>
      <c r="N29" s="12">
        <f>IF(FIN_DATASET[[#This Row],[Method]]="Efectivo",FIN_DATASET[[#This Row],[Amount]],0)</f>
        <v>0</v>
      </c>
      <c r="O29" s="3">
        <f>IF(FIN_DATASET[[#This Row],[Method]]="CxC",1,0)</f>
        <v>0</v>
      </c>
      <c r="P29" s="11">
        <f>IF(FIN_DATASET[[#This Row],[Method]]="CxC",FIN_DATASET[[#This Row],[Amount]],0)</f>
        <v>0</v>
      </c>
      <c r="Q29" s="3">
        <f>IF(OR(FIN_DATASET[[#This Row],[Account]]="CxP",FIN_DATASET[[#This Row],[Account]]="CxP (Liga)",FIN_DATASET[[#This Row],[Account]]="CxP (Terceros)"),1,0)</f>
        <v>0</v>
      </c>
      <c r="R29" s="3">
        <f>IF(FIN_DATASET[[#This Row],[AP_Flag]]=1,FIN_DATASET[[#This Row],[Amount]],0)</f>
        <v>0</v>
      </c>
    </row>
    <row r="30" spans="1:18" x14ac:dyDescent="0.2">
      <c r="A30" s="4">
        <f>FIN_RAW[[#This Row],[FECHA]]</f>
        <v>43862</v>
      </c>
      <c r="B30" s="3">
        <f>YEAR(FIN_DATASET[[#This Row],[Date]])</f>
        <v>2020</v>
      </c>
      <c r="C30" s="3" t="str">
        <f>TEXT(FIN_DATASET[[#This Row],[Date]],"mmmm")</f>
        <v>February</v>
      </c>
      <c r="D30" s="3" t="str">
        <f>IF(FIN_RAW[[#This Row],[VALOR (IN)]]&gt;0, "Income",IF(FIN_RAW[[#This Row],[VALOR (OUT)]]&gt;0, "Expense", "Check"))</f>
        <v>Income</v>
      </c>
      <c r="E30" s="3" t="str">
        <f>_xlfn.XLOOKUP(FIN_DATASET[[#This Row],[Method]],CATEGORY_MAP[CUENTA_IN],CATEGORY_MAP[Category])</f>
        <v>Cash</v>
      </c>
      <c r="F30" s="3" t="str">
        <f>_xlfn.XLOOKUP(FIN_DATASET[[#This Row],[Account]],CATEGORY_MAP[CUENTA_OUT],CATEGORY_MAP[Subcategory])</f>
        <v>Monthly Fee</v>
      </c>
      <c r="G30" s="3" t="str">
        <f>IF(OR(FIN_RAW[[#This Row],[CONCEPTO]]=0,FIN_RAW[[#This Row],[CONCEPTO]]=""),"",FIN_RAW[[#This Row],[CONCEPTO]])</f>
        <v>Pago Mensualidad (FEB)</v>
      </c>
      <c r="H30" s="5">
        <f>IF(FIN_DATASET[[#This Row],[Type]]="Income", FIN_RAW[[#This Row],[VALOR (IN)]], -FIN_RAW[[#This Row],[VALOR (OUT)]])</f>
        <v>150000</v>
      </c>
      <c r="I30" s="3" t="str">
        <f>FIN_RAW[[#This Row],[CUENTA (IN)]]</f>
        <v>Efectivo</v>
      </c>
      <c r="J30" s="6" t="str">
        <f>FIN_RAW[[#This Row],[CUENTA (OUT)]]</f>
        <v>Mensualidad</v>
      </c>
      <c r="K30" s="3" t="str">
        <f>IF(OR(FIN_RAW[[#This Row],[CLIENTE]]=0,FIN_RAW[[#This Row],[CLIENTE]]=" "),"",FIN_RAW[[#This Row],[CLIENTE]])</f>
        <v>Víctor Manuel Duque Yepes</v>
      </c>
      <c r="L30" s="3" t="str">
        <f>IF(OR(FIN_RAW[[#This Row],[DEPORTISTA]]=0,FIN_RAW[[#This Row],[DEPORTISTA]]=""),"",FIN_RAW[[#This Row],[DEPORTISTA]])</f>
        <v>Juan Manuel Duque Pinto</v>
      </c>
      <c r="M30" s="3">
        <f>IF(FIN_DATASET[[#This Row],[Method]]="Efectivo",1,0)</f>
        <v>1</v>
      </c>
      <c r="N30" s="12">
        <f>IF(FIN_DATASET[[#This Row],[Method]]="Efectivo",FIN_DATASET[[#This Row],[Amount]],0)</f>
        <v>150000</v>
      </c>
      <c r="O30" s="3">
        <f>IF(FIN_DATASET[[#This Row],[Method]]="CxC",1,0)</f>
        <v>0</v>
      </c>
      <c r="P30" s="11">
        <f>IF(FIN_DATASET[[#This Row],[Method]]="CxC",FIN_DATASET[[#This Row],[Amount]],0)</f>
        <v>0</v>
      </c>
      <c r="Q30" s="3">
        <f>IF(OR(FIN_DATASET[[#This Row],[Account]]="CxP",FIN_DATASET[[#This Row],[Account]]="CxP (Liga)",FIN_DATASET[[#This Row],[Account]]="CxP (Terceros)"),1,0)</f>
        <v>0</v>
      </c>
      <c r="R30" s="3">
        <f>IF(FIN_DATASET[[#This Row],[AP_Flag]]=1,FIN_DATASET[[#This Row],[Amount]],0)</f>
        <v>0</v>
      </c>
    </row>
    <row r="31" spans="1:18" x14ac:dyDescent="0.2">
      <c r="A31" s="4">
        <f>FIN_RAW[[#This Row],[FECHA]]</f>
        <v>43862</v>
      </c>
      <c r="B31" s="3">
        <f>YEAR(FIN_DATASET[[#This Row],[Date]])</f>
        <v>2020</v>
      </c>
      <c r="C31" s="3" t="str">
        <f>TEXT(FIN_DATASET[[#This Row],[Date]],"mmmm")</f>
        <v>February</v>
      </c>
      <c r="D31" s="3" t="str">
        <f>IF(FIN_RAW[[#This Row],[VALOR (IN)]]&gt;0, "Income",IF(FIN_RAW[[#This Row],[VALOR (OUT)]]&gt;0, "Expense", "Check"))</f>
        <v>Income</v>
      </c>
      <c r="E31" s="3" t="str">
        <f>_xlfn.XLOOKUP(FIN_DATASET[[#This Row],[Method]],CATEGORY_MAP[CUENTA_IN],CATEGORY_MAP[Category])</f>
        <v>Scholarships</v>
      </c>
      <c r="F31" s="3" t="str">
        <f>_xlfn.XLOOKUP(FIN_DATASET[[#This Row],[Account]],CATEGORY_MAP[CUENTA_OUT],CATEGORY_MAP[Subcategory])</f>
        <v>Monthly Fee</v>
      </c>
      <c r="G31" s="3" t="str">
        <f>IF(OR(FIN_RAW[[#This Row],[CONCEPTO]]=0,FIN_RAW[[#This Row],[CONCEPTO]]=""),"",FIN_RAW[[#This Row],[CONCEPTO]])</f>
        <v>Beca 2do Hermanos (20%) (FEB)</v>
      </c>
      <c r="H31" s="5">
        <f>IF(FIN_DATASET[[#This Row],[Type]]="Income", FIN_RAW[[#This Row],[VALOR (IN)]], -FIN_RAW[[#This Row],[VALOR (OUT)]])</f>
        <v>20000</v>
      </c>
      <c r="I31" s="3" t="str">
        <f>FIN_RAW[[#This Row],[CUENTA (IN)]]</f>
        <v>Becas</v>
      </c>
      <c r="J31" s="6" t="str">
        <f>FIN_RAW[[#This Row],[CUENTA (OUT)]]</f>
        <v>Mensualidad</v>
      </c>
      <c r="K31" s="3" t="str">
        <f>IF(OR(FIN_RAW[[#This Row],[CLIENTE]]=0,FIN_RAW[[#This Row],[CLIENTE]]=" "),"",FIN_RAW[[#This Row],[CLIENTE]])</f>
        <v>Silvana Torres López</v>
      </c>
      <c r="L31" s="3" t="str">
        <f>IF(OR(FIN_RAW[[#This Row],[DEPORTISTA]]=0,FIN_RAW[[#This Row],[DEPORTISTA]]=""),"",FIN_RAW[[#This Row],[DEPORTISTA]])</f>
        <v>Luciana Pinedo Torres</v>
      </c>
      <c r="M31" s="3">
        <f>IF(FIN_DATASET[[#This Row],[Method]]="Efectivo",1,0)</f>
        <v>0</v>
      </c>
      <c r="N31" s="12">
        <f>IF(FIN_DATASET[[#This Row],[Method]]="Efectivo",FIN_DATASET[[#This Row],[Amount]],0)</f>
        <v>0</v>
      </c>
      <c r="O31" s="3">
        <f>IF(FIN_DATASET[[#This Row],[Method]]="CxC",1,0)</f>
        <v>0</v>
      </c>
      <c r="P31" s="11">
        <f>IF(FIN_DATASET[[#This Row],[Method]]="CxC",FIN_DATASET[[#This Row],[Amount]],0)</f>
        <v>0</v>
      </c>
      <c r="Q31" s="3">
        <f>IF(OR(FIN_DATASET[[#This Row],[Account]]="CxP",FIN_DATASET[[#This Row],[Account]]="CxP (Liga)",FIN_DATASET[[#This Row],[Account]]="CxP (Terceros)"),1,0)</f>
        <v>0</v>
      </c>
      <c r="R31" s="3">
        <f>IF(FIN_DATASET[[#This Row],[AP_Flag]]=1,FIN_DATASET[[#This Row],[Amount]],0)</f>
        <v>0</v>
      </c>
    </row>
    <row r="32" spans="1:18" x14ac:dyDescent="0.2">
      <c r="A32" s="4">
        <f>FIN_RAW[[#This Row],[FECHA]]</f>
        <v>43862</v>
      </c>
      <c r="B32" s="3">
        <f>YEAR(FIN_DATASET[[#This Row],[Date]])</f>
        <v>2020</v>
      </c>
      <c r="C32" s="3" t="str">
        <f>TEXT(FIN_DATASET[[#This Row],[Date]],"mmmm")</f>
        <v>February</v>
      </c>
      <c r="D32" s="3" t="str">
        <f>IF(FIN_RAW[[#This Row],[VALOR (IN)]]&gt;0, "Income",IF(FIN_RAW[[#This Row],[VALOR (OUT)]]&gt;0, "Expense", "Check"))</f>
        <v>Income</v>
      </c>
      <c r="E32" s="3" t="str">
        <f>_xlfn.XLOOKUP(FIN_DATASET[[#This Row],[Method]],CATEGORY_MAP[CUENTA_IN],CATEGORY_MAP[Category])</f>
        <v>Cash</v>
      </c>
      <c r="F32" s="3" t="str">
        <f>_xlfn.XLOOKUP(FIN_DATASET[[#This Row],[Account]],CATEGORY_MAP[CUENTA_OUT],CATEGORY_MAP[Subcategory])</f>
        <v>Monthly Fee</v>
      </c>
      <c r="G32" s="3" t="str">
        <f>IF(OR(FIN_RAW[[#This Row],[CONCEPTO]]=0,FIN_RAW[[#This Row],[CONCEPTO]]=""),"",FIN_RAW[[#This Row],[CONCEPTO]])</f>
        <v>Pago Mensualidad (FEB)</v>
      </c>
      <c r="H32" s="5">
        <f>IF(FIN_DATASET[[#This Row],[Type]]="Income", FIN_RAW[[#This Row],[VALOR (IN)]], -FIN_RAW[[#This Row],[VALOR (OUT)]])</f>
        <v>80000</v>
      </c>
      <c r="I32" s="3" t="str">
        <f>FIN_RAW[[#This Row],[CUENTA (IN)]]</f>
        <v>Efectivo</v>
      </c>
      <c r="J32" s="6" t="str">
        <f>FIN_RAW[[#This Row],[CUENTA (OUT)]]</f>
        <v>Mensualidad</v>
      </c>
      <c r="K32" s="3" t="str">
        <f>IF(OR(FIN_RAW[[#This Row],[CLIENTE]]=0,FIN_RAW[[#This Row],[CLIENTE]]=" "),"",FIN_RAW[[#This Row],[CLIENTE]])</f>
        <v>Silvana Torres López</v>
      </c>
      <c r="L32" s="3" t="str">
        <f>IF(OR(FIN_RAW[[#This Row],[DEPORTISTA]]=0,FIN_RAW[[#This Row],[DEPORTISTA]]=""),"",FIN_RAW[[#This Row],[DEPORTISTA]])</f>
        <v>Luciana Pinedo Torres</v>
      </c>
      <c r="M32" s="3">
        <f>IF(FIN_DATASET[[#This Row],[Method]]="Efectivo",1,0)</f>
        <v>1</v>
      </c>
      <c r="N32" s="12">
        <f>IF(FIN_DATASET[[#This Row],[Method]]="Efectivo",FIN_DATASET[[#This Row],[Amount]],0)</f>
        <v>80000</v>
      </c>
      <c r="O32" s="3">
        <f>IF(FIN_DATASET[[#This Row],[Method]]="CxC",1,0)</f>
        <v>0</v>
      </c>
      <c r="P32" s="11">
        <f>IF(FIN_DATASET[[#This Row],[Method]]="CxC",FIN_DATASET[[#This Row],[Amount]],0)</f>
        <v>0</v>
      </c>
      <c r="Q32" s="3">
        <f>IF(OR(FIN_DATASET[[#This Row],[Account]]="CxP",FIN_DATASET[[#This Row],[Account]]="CxP (Liga)",FIN_DATASET[[#This Row],[Account]]="CxP (Terceros)"),1,0)</f>
        <v>0</v>
      </c>
      <c r="R32" s="3">
        <f>IF(FIN_DATASET[[#This Row],[AP_Flag]]=1,FIN_DATASET[[#This Row],[Amount]],0)</f>
        <v>0</v>
      </c>
    </row>
    <row r="33" spans="1:18" x14ac:dyDescent="0.2">
      <c r="A33" s="4">
        <f>FIN_RAW[[#This Row],[FECHA]]</f>
        <v>43862</v>
      </c>
      <c r="B33" s="3">
        <f>YEAR(FIN_DATASET[[#This Row],[Date]])</f>
        <v>2020</v>
      </c>
      <c r="C33" s="3" t="str">
        <f>TEXT(FIN_DATASET[[#This Row],[Date]],"mmmm")</f>
        <v>February</v>
      </c>
      <c r="D33" s="3" t="str">
        <f>IF(FIN_RAW[[#This Row],[VALOR (IN)]]&gt;0, "Income",IF(FIN_RAW[[#This Row],[VALOR (OUT)]]&gt;0, "Expense", "Check"))</f>
        <v>Income</v>
      </c>
      <c r="E33" s="3" t="str">
        <f>_xlfn.XLOOKUP(FIN_DATASET[[#This Row],[Method]],CATEGORY_MAP[CUENTA_IN],CATEGORY_MAP[Category])</f>
        <v>Cash</v>
      </c>
      <c r="F33" s="3" t="str">
        <f>_xlfn.XLOOKUP(FIN_DATASET[[#This Row],[Account]],CATEGORY_MAP[CUENTA_OUT],CATEGORY_MAP[Subcategory])</f>
        <v>Monthly Fee</v>
      </c>
      <c r="G33" s="3" t="str">
        <f>IF(OR(FIN_RAW[[#This Row],[CONCEPTO]]=0,FIN_RAW[[#This Row],[CONCEPTO]]=""),"",FIN_RAW[[#This Row],[CONCEPTO]])</f>
        <v>Pago Mensualidad (FEB)</v>
      </c>
      <c r="H33" s="5">
        <f>IF(FIN_DATASET[[#This Row],[Type]]="Income", FIN_RAW[[#This Row],[VALOR (IN)]], -FIN_RAW[[#This Row],[VALOR (OUT)]])</f>
        <v>100000</v>
      </c>
      <c r="I33" s="3" t="str">
        <f>FIN_RAW[[#This Row],[CUENTA (IN)]]</f>
        <v>Efectivo</v>
      </c>
      <c r="J33" s="6" t="str">
        <f>FIN_RAW[[#This Row],[CUENTA (OUT)]]</f>
        <v>Mensualidad</v>
      </c>
      <c r="K33" s="3" t="str">
        <f>IF(OR(FIN_RAW[[#This Row],[CLIENTE]]=0,FIN_RAW[[#This Row],[CLIENTE]]=" "),"",FIN_RAW[[#This Row],[CLIENTE]])</f>
        <v>Katherine Correa Muñoz</v>
      </c>
      <c r="L33" s="3" t="str">
        <f>IF(OR(FIN_RAW[[#This Row],[DEPORTISTA]]=0,FIN_RAW[[#This Row],[DEPORTISTA]]=""),"",FIN_RAW[[#This Row],[DEPORTISTA]])</f>
        <v>Martin Pinzón Correa</v>
      </c>
      <c r="M33" s="3">
        <f>IF(FIN_DATASET[[#This Row],[Method]]="Efectivo",1,0)</f>
        <v>1</v>
      </c>
      <c r="N33" s="12">
        <f>IF(FIN_DATASET[[#This Row],[Method]]="Efectivo",FIN_DATASET[[#This Row],[Amount]],0)</f>
        <v>100000</v>
      </c>
      <c r="O33" s="3">
        <f>IF(FIN_DATASET[[#This Row],[Method]]="CxC",1,0)</f>
        <v>0</v>
      </c>
      <c r="P33" s="11">
        <f>IF(FIN_DATASET[[#This Row],[Method]]="CxC",FIN_DATASET[[#This Row],[Amount]],0)</f>
        <v>0</v>
      </c>
      <c r="Q33" s="3">
        <f>IF(OR(FIN_DATASET[[#This Row],[Account]]="CxP",FIN_DATASET[[#This Row],[Account]]="CxP (Liga)",FIN_DATASET[[#This Row],[Account]]="CxP (Terceros)"),1,0)</f>
        <v>0</v>
      </c>
      <c r="R33" s="3">
        <f>IF(FIN_DATASET[[#This Row],[AP_Flag]]=1,FIN_DATASET[[#This Row],[Amount]],0)</f>
        <v>0</v>
      </c>
    </row>
    <row r="34" spans="1:18" x14ac:dyDescent="0.2">
      <c r="A34" s="4">
        <f>FIN_RAW[[#This Row],[FECHA]]</f>
        <v>43862</v>
      </c>
      <c r="B34" s="3">
        <f>YEAR(FIN_DATASET[[#This Row],[Date]])</f>
        <v>2020</v>
      </c>
      <c r="C34" s="3" t="str">
        <f>TEXT(FIN_DATASET[[#This Row],[Date]],"mmmm")</f>
        <v>February</v>
      </c>
      <c r="D34" s="3" t="str">
        <f>IF(FIN_RAW[[#This Row],[VALOR (IN)]]&gt;0, "Income",IF(FIN_RAW[[#This Row],[VALOR (OUT)]]&gt;0, "Expense", "Check"))</f>
        <v>Income</v>
      </c>
      <c r="E34" s="3" t="str">
        <f>_xlfn.XLOOKUP(FIN_DATASET[[#This Row],[Method]],CATEGORY_MAP[CUENTA_IN],CATEGORY_MAP[Category])</f>
        <v>Cash</v>
      </c>
      <c r="F34" s="3" t="str">
        <f>_xlfn.XLOOKUP(FIN_DATASET[[#This Row],[Account]],CATEGORY_MAP[CUENTA_OUT],CATEGORY_MAP[Subcategory])</f>
        <v>Monthly Fee</v>
      </c>
      <c r="G34" s="3" t="str">
        <f>IF(OR(FIN_RAW[[#This Row],[CONCEPTO]]=0,FIN_RAW[[#This Row],[CONCEPTO]]=""),"",FIN_RAW[[#This Row],[CONCEPTO]])</f>
        <v>Pago Mensualidad (FEB)</v>
      </c>
      <c r="H34" s="5">
        <f>IF(FIN_DATASET[[#This Row],[Type]]="Income", FIN_RAW[[#This Row],[VALOR (IN)]], -FIN_RAW[[#This Row],[VALOR (OUT)]])</f>
        <v>100000</v>
      </c>
      <c r="I34" s="3" t="str">
        <f>FIN_RAW[[#This Row],[CUENTA (IN)]]</f>
        <v>Efectivo</v>
      </c>
      <c r="J34" s="6" t="str">
        <f>FIN_RAW[[#This Row],[CUENTA (OUT)]]</f>
        <v>Mensualidad</v>
      </c>
      <c r="K34" s="3" t="str">
        <f>IF(OR(FIN_RAW[[#This Row],[CLIENTE]]=0,FIN_RAW[[#This Row],[CLIENTE]]=" "),"",FIN_RAW[[#This Row],[CLIENTE]])</f>
        <v>Nelson Gómez Serna</v>
      </c>
      <c r="L34" s="3" t="str">
        <f>IF(OR(FIN_RAW[[#This Row],[DEPORTISTA]]=0,FIN_RAW[[#This Row],[DEPORTISTA]]=""),"",FIN_RAW[[#This Row],[DEPORTISTA]])</f>
        <v>Sofía Gómez Torres</v>
      </c>
      <c r="M34" s="3">
        <f>IF(FIN_DATASET[[#This Row],[Method]]="Efectivo",1,0)</f>
        <v>1</v>
      </c>
      <c r="N34" s="12">
        <f>IF(FIN_DATASET[[#This Row],[Method]]="Efectivo",FIN_DATASET[[#This Row],[Amount]],0)</f>
        <v>100000</v>
      </c>
      <c r="O34" s="3">
        <f>IF(FIN_DATASET[[#This Row],[Method]]="CxC",1,0)</f>
        <v>0</v>
      </c>
      <c r="P34" s="11">
        <f>IF(FIN_DATASET[[#This Row],[Method]]="CxC",FIN_DATASET[[#This Row],[Amount]],0)</f>
        <v>0</v>
      </c>
      <c r="Q34" s="3">
        <f>IF(OR(FIN_DATASET[[#This Row],[Account]]="CxP",FIN_DATASET[[#This Row],[Account]]="CxP (Liga)",FIN_DATASET[[#This Row],[Account]]="CxP (Terceros)"),1,0)</f>
        <v>0</v>
      </c>
      <c r="R34" s="3">
        <f>IF(FIN_DATASET[[#This Row],[AP_Flag]]=1,FIN_DATASET[[#This Row],[Amount]],0)</f>
        <v>0</v>
      </c>
    </row>
    <row r="35" spans="1:18" x14ac:dyDescent="0.2">
      <c r="A35" s="4">
        <f>FIN_RAW[[#This Row],[FECHA]]</f>
        <v>43862</v>
      </c>
      <c r="B35" s="3">
        <f>YEAR(FIN_DATASET[[#This Row],[Date]])</f>
        <v>2020</v>
      </c>
      <c r="C35" s="3" t="str">
        <f>TEXT(FIN_DATASET[[#This Row],[Date]],"mmmm")</f>
        <v>February</v>
      </c>
      <c r="D35" s="3" t="str">
        <f>IF(FIN_RAW[[#This Row],[VALOR (IN)]]&gt;0, "Income",IF(FIN_RAW[[#This Row],[VALOR (OUT)]]&gt;0, "Expense", "Check"))</f>
        <v>Income</v>
      </c>
      <c r="E35" s="3" t="str">
        <f>_xlfn.XLOOKUP(FIN_DATASET[[#This Row],[Method]],CATEGORY_MAP[CUENTA_IN],CATEGORY_MAP[Category])</f>
        <v>Scholarships</v>
      </c>
      <c r="F35" s="3" t="str">
        <f>_xlfn.XLOOKUP(FIN_DATASET[[#This Row],[Account]],CATEGORY_MAP[CUENTA_OUT],CATEGORY_MAP[Subcategory])</f>
        <v>Monthly Fee</v>
      </c>
      <c r="G35" s="3" t="str">
        <f>IF(OR(FIN_RAW[[#This Row],[CONCEPTO]]=0,FIN_RAW[[#This Row],[CONCEPTO]]=""),"",FIN_RAW[[#This Row],[CONCEPTO]])</f>
        <v>Becas Resultados 2019 (100%) (FEB)</v>
      </c>
      <c r="H35" s="5">
        <f>IF(FIN_DATASET[[#This Row],[Type]]="Income", FIN_RAW[[#This Row],[VALOR (IN)]], -FIN_RAW[[#This Row],[VALOR (OUT)]])</f>
        <v>150000</v>
      </c>
      <c r="I35" s="3" t="str">
        <f>FIN_RAW[[#This Row],[CUENTA (IN)]]</f>
        <v>Becas</v>
      </c>
      <c r="J35" s="6" t="str">
        <f>FIN_RAW[[#This Row],[CUENTA (OUT)]]</f>
        <v>Mensualidad</v>
      </c>
      <c r="K35" s="3" t="str">
        <f>IF(OR(FIN_RAW[[#This Row],[CLIENTE]]=0,FIN_RAW[[#This Row],[CLIENTE]]=" "),"",FIN_RAW[[#This Row],[CLIENTE]])</f>
        <v>Silvana Torres López</v>
      </c>
      <c r="L35" s="3" t="str">
        <f>IF(OR(FIN_RAW[[#This Row],[DEPORTISTA]]=0,FIN_RAW[[#This Row],[DEPORTISTA]]=""),"",FIN_RAW[[#This Row],[DEPORTISTA]])</f>
        <v>Valentina Quintero Torres</v>
      </c>
      <c r="M35" s="3">
        <f>IF(FIN_DATASET[[#This Row],[Method]]="Efectivo",1,0)</f>
        <v>0</v>
      </c>
      <c r="N35" s="12">
        <f>IF(FIN_DATASET[[#This Row],[Method]]="Efectivo",FIN_DATASET[[#This Row],[Amount]],0)</f>
        <v>0</v>
      </c>
      <c r="O35" s="3">
        <f>IF(FIN_DATASET[[#This Row],[Method]]="CxC",1,0)</f>
        <v>0</v>
      </c>
      <c r="P35" s="11">
        <f>IF(FIN_DATASET[[#This Row],[Method]]="CxC",FIN_DATASET[[#This Row],[Amount]],0)</f>
        <v>0</v>
      </c>
      <c r="Q35" s="3">
        <f>IF(OR(FIN_DATASET[[#This Row],[Account]]="CxP",FIN_DATASET[[#This Row],[Account]]="CxP (Liga)",FIN_DATASET[[#This Row],[Account]]="CxP (Terceros)"),1,0)</f>
        <v>0</v>
      </c>
      <c r="R35" s="3">
        <f>IF(FIN_DATASET[[#This Row],[AP_Flag]]=1,FIN_DATASET[[#This Row],[Amount]],0)</f>
        <v>0</v>
      </c>
    </row>
    <row r="36" spans="1:18" x14ac:dyDescent="0.2">
      <c r="A36" s="4">
        <f>FIN_RAW[[#This Row],[FECHA]]</f>
        <v>43862</v>
      </c>
      <c r="B36" s="3">
        <f>YEAR(FIN_DATASET[[#This Row],[Date]])</f>
        <v>2020</v>
      </c>
      <c r="C36" s="3" t="str">
        <f>TEXT(FIN_DATASET[[#This Row],[Date]],"mmmm")</f>
        <v>February</v>
      </c>
      <c r="D36" s="3" t="str">
        <f>IF(FIN_RAW[[#This Row],[VALOR (IN)]]&gt;0, "Income",IF(FIN_RAW[[#This Row],[VALOR (OUT)]]&gt;0, "Expense", "Check"))</f>
        <v>Expense</v>
      </c>
      <c r="E36" s="3" t="str">
        <f>_xlfn.XLOOKUP(FIN_DATASET[[#This Row],[Method]],CATEGORY_MAP[CUENTA_IN],CATEGORY_MAP[Category])</f>
        <v>Cash</v>
      </c>
      <c r="F36" s="3" t="str">
        <f>_xlfn.XLOOKUP(FIN_DATASET[[#This Row],[Account]],CATEGORY_MAP[CUENTA_OUT],CATEGORY_MAP[Subcategory])</f>
        <v>Uniforms</v>
      </c>
      <c r="G36" s="3" t="str">
        <f>IF(OR(FIN_RAW[[#This Row],[CONCEPTO]]=0,FIN_RAW[[#This Row],[CONCEPTO]]=""),"",FIN_RAW[[#This Row],[CONCEPTO]])</f>
        <v>Abono a Compra de Uniformes (GIMAO)</v>
      </c>
      <c r="H36" s="5">
        <f>IF(FIN_DATASET[[#This Row],[Type]]="Income", FIN_RAW[[#This Row],[VALOR (IN)]], -FIN_RAW[[#This Row],[VALOR (OUT)]])</f>
        <v>-500000</v>
      </c>
      <c r="I36" s="3" t="str">
        <f>FIN_RAW[[#This Row],[CUENTA (IN)]]</f>
        <v>Efectivo</v>
      </c>
      <c r="J36" s="6" t="str">
        <f>FIN_RAW[[#This Row],[CUENTA (OUT)]]</f>
        <v>Uniformes</v>
      </c>
      <c r="K36" s="3" t="str">
        <f>IF(OR(FIN_RAW[[#This Row],[CLIENTE]]=0,FIN_RAW[[#This Row],[CLIENTE]]=" "),"",FIN_RAW[[#This Row],[CLIENTE]])</f>
        <v/>
      </c>
      <c r="L36" s="3" t="str">
        <f>IF(OR(FIN_RAW[[#This Row],[DEPORTISTA]]=0,FIN_RAW[[#This Row],[DEPORTISTA]]=""),"",FIN_RAW[[#This Row],[DEPORTISTA]])</f>
        <v/>
      </c>
      <c r="M36" s="3">
        <f>IF(FIN_DATASET[[#This Row],[Method]]="Efectivo",1,0)</f>
        <v>1</v>
      </c>
      <c r="N36" s="12">
        <f>IF(FIN_DATASET[[#This Row],[Method]]="Efectivo",FIN_DATASET[[#This Row],[Amount]],0)</f>
        <v>-500000</v>
      </c>
      <c r="O36" s="3">
        <f>IF(FIN_DATASET[[#This Row],[Method]]="CxC",1,0)</f>
        <v>0</v>
      </c>
      <c r="P36" s="11">
        <f>IF(FIN_DATASET[[#This Row],[Method]]="CxC",FIN_DATASET[[#This Row],[Amount]],0)</f>
        <v>0</v>
      </c>
      <c r="Q36" s="3">
        <f>IF(OR(FIN_DATASET[[#This Row],[Account]]="CxP",FIN_DATASET[[#This Row],[Account]]="CxP (Liga)",FIN_DATASET[[#This Row],[Account]]="CxP (Terceros)"),1,0)</f>
        <v>0</v>
      </c>
      <c r="R36" s="3">
        <f>IF(FIN_DATASET[[#This Row],[AP_Flag]]=1,FIN_DATASET[[#This Row],[Amount]],0)</f>
        <v>0</v>
      </c>
    </row>
    <row r="37" spans="1:18" x14ac:dyDescent="0.2">
      <c r="A37" s="4">
        <f>FIN_RAW[[#This Row],[FECHA]]</f>
        <v>43862</v>
      </c>
      <c r="B37" s="3">
        <f>YEAR(FIN_DATASET[[#This Row],[Date]])</f>
        <v>2020</v>
      </c>
      <c r="C37" s="3" t="str">
        <f>TEXT(FIN_DATASET[[#This Row],[Date]],"mmmm")</f>
        <v>February</v>
      </c>
      <c r="D37" s="3" t="str">
        <f>IF(FIN_RAW[[#This Row],[VALOR (IN)]]&gt;0, "Income",IF(FIN_RAW[[#This Row],[VALOR (OUT)]]&gt;0, "Expense", "Check"))</f>
        <v>Expense</v>
      </c>
      <c r="E37" s="3" t="str">
        <f>_xlfn.XLOOKUP(FIN_DATASET[[#This Row],[Method]],CATEGORY_MAP[CUENTA_IN],CATEGORY_MAP[Category])</f>
        <v>Cash</v>
      </c>
      <c r="F37" s="3" t="str">
        <f>_xlfn.XLOOKUP(FIN_DATASET[[#This Row],[Account]],CATEGORY_MAP[CUENTA_OUT],CATEGORY_MAP[Subcategory])</f>
        <v>Advertising</v>
      </c>
      <c r="G37" s="3" t="str">
        <f>IF(OR(FIN_RAW[[#This Row],[CONCEPTO]]=0,FIN_RAW[[#This Row],[CONCEPTO]]=""),"",FIN_RAW[[#This Row],[CONCEPTO]])</f>
        <v>Compra de 1000 Volantes Publicitarios</v>
      </c>
      <c r="H37" s="5">
        <f>IF(FIN_DATASET[[#This Row],[Type]]="Income", FIN_RAW[[#This Row],[VALOR (IN)]], -FIN_RAW[[#This Row],[VALOR (OUT)]])</f>
        <v>-135000</v>
      </c>
      <c r="I37" s="3" t="str">
        <f>FIN_RAW[[#This Row],[CUENTA (IN)]]</f>
        <v>Efectivo</v>
      </c>
      <c r="J37" s="6" t="str">
        <f>FIN_RAW[[#This Row],[CUENTA (OUT)]]</f>
        <v>Publicidad</v>
      </c>
      <c r="K37" s="3" t="str">
        <f>IF(OR(FIN_RAW[[#This Row],[CLIENTE]]=0,FIN_RAW[[#This Row],[CLIENTE]]=" "),"",FIN_RAW[[#This Row],[CLIENTE]])</f>
        <v/>
      </c>
      <c r="L37" s="3" t="str">
        <f>IF(OR(FIN_RAW[[#This Row],[DEPORTISTA]]=0,FIN_RAW[[#This Row],[DEPORTISTA]]=""),"",FIN_RAW[[#This Row],[DEPORTISTA]])</f>
        <v/>
      </c>
      <c r="M37" s="3">
        <f>IF(FIN_DATASET[[#This Row],[Method]]="Efectivo",1,0)</f>
        <v>1</v>
      </c>
      <c r="N37" s="12">
        <f>IF(FIN_DATASET[[#This Row],[Method]]="Efectivo",FIN_DATASET[[#This Row],[Amount]],0)</f>
        <v>-135000</v>
      </c>
      <c r="O37" s="3">
        <f>IF(FIN_DATASET[[#This Row],[Method]]="CxC",1,0)</f>
        <v>0</v>
      </c>
      <c r="P37" s="11">
        <f>IF(FIN_DATASET[[#This Row],[Method]]="CxC",FIN_DATASET[[#This Row],[Amount]],0)</f>
        <v>0</v>
      </c>
      <c r="Q37" s="3">
        <f>IF(OR(FIN_DATASET[[#This Row],[Account]]="CxP",FIN_DATASET[[#This Row],[Account]]="CxP (Liga)",FIN_DATASET[[#This Row],[Account]]="CxP (Terceros)"),1,0)</f>
        <v>0</v>
      </c>
      <c r="R37" s="3">
        <f>IF(FIN_DATASET[[#This Row],[AP_Flag]]=1,FIN_DATASET[[#This Row],[Amount]],0)</f>
        <v>0</v>
      </c>
    </row>
    <row r="38" spans="1:18" x14ac:dyDescent="0.2">
      <c r="A38" s="4">
        <f>FIN_RAW[[#This Row],[FECHA]]</f>
        <v>43862</v>
      </c>
      <c r="B38" s="3">
        <f>YEAR(FIN_DATASET[[#This Row],[Date]])</f>
        <v>2020</v>
      </c>
      <c r="C38" s="3" t="str">
        <f>TEXT(FIN_DATASET[[#This Row],[Date]],"mmmm")</f>
        <v>February</v>
      </c>
      <c r="D38" s="3" t="str">
        <f>IF(FIN_RAW[[#This Row],[VALOR (IN)]]&gt;0, "Income",IF(FIN_RAW[[#This Row],[VALOR (OUT)]]&gt;0, "Expense", "Check"))</f>
        <v>Expense</v>
      </c>
      <c r="E38" s="3" t="str">
        <f>_xlfn.XLOOKUP(FIN_DATASET[[#This Row],[Method]],CATEGORY_MAP[CUENTA_IN],CATEGORY_MAP[Category])</f>
        <v>Cash</v>
      </c>
      <c r="F38" s="3" t="str">
        <f>_xlfn.XLOOKUP(FIN_DATASET[[#This Row],[Account]],CATEGORY_MAP[CUENTA_OUT],CATEGORY_MAP[Subcategory])</f>
        <v>Sports Expenses</v>
      </c>
      <c r="G38" s="3" t="str">
        <f>IF(OR(FIN_RAW[[#This Row],[CONCEPTO]]=0,FIN_RAW[[#This Row],[CONCEPTO]]=""),"",FIN_RAW[[#This Row],[CONCEPTO]])</f>
        <v>Compra de Espadadrapo</v>
      </c>
      <c r="H38" s="5">
        <f>IF(FIN_DATASET[[#This Row],[Type]]="Income", FIN_RAW[[#This Row],[VALOR (IN)]], -FIN_RAW[[#This Row],[VALOR (OUT)]])</f>
        <v>-60000</v>
      </c>
      <c r="I38" s="3" t="str">
        <f>FIN_RAW[[#This Row],[CUENTA (IN)]]</f>
        <v>Efectivo</v>
      </c>
      <c r="J38" s="6" t="str">
        <f>FIN_RAW[[#This Row],[CUENTA (OUT)]]</f>
        <v>Otros Gastos Deportivos</v>
      </c>
      <c r="K38" s="3" t="str">
        <f>IF(OR(FIN_RAW[[#This Row],[CLIENTE]]=0,FIN_RAW[[#This Row],[CLIENTE]]=" "),"",FIN_RAW[[#This Row],[CLIENTE]])</f>
        <v/>
      </c>
      <c r="L38" s="3" t="str">
        <f>IF(OR(FIN_RAW[[#This Row],[DEPORTISTA]]=0,FIN_RAW[[#This Row],[DEPORTISTA]]=""),"",FIN_RAW[[#This Row],[DEPORTISTA]])</f>
        <v/>
      </c>
      <c r="M38" s="3">
        <f>IF(FIN_DATASET[[#This Row],[Method]]="Efectivo",1,0)</f>
        <v>1</v>
      </c>
      <c r="N38" s="12">
        <f>IF(FIN_DATASET[[#This Row],[Method]]="Efectivo",FIN_DATASET[[#This Row],[Amount]],0)</f>
        <v>-60000</v>
      </c>
      <c r="O38" s="3">
        <f>IF(FIN_DATASET[[#This Row],[Method]]="CxC",1,0)</f>
        <v>0</v>
      </c>
      <c r="P38" s="11">
        <f>IF(FIN_DATASET[[#This Row],[Method]]="CxC",FIN_DATASET[[#This Row],[Amount]],0)</f>
        <v>0</v>
      </c>
      <c r="Q38" s="3">
        <f>IF(OR(FIN_DATASET[[#This Row],[Account]]="CxP",FIN_DATASET[[#This Row],[Account]]="CxP (Liga)",FIN_DATASET[[#This Row],[Account]]="CxP (Terceros)"),1,0)</f>
        <v>0</v>
      </c>
      <c r="R38" s="3">
        <f>IF(FIN_DATASET[[#This Row],[AP_Flag]]=1,FIN_DATASET[[#This Row],[Amount]],0)</f>
        <v>0</v>
      </c>
    </row>
    <row r="39" spans="1:18" x14ac:dyDescent="0.2">
      <c r="A39" s="4">
        <f>FIN_RAW[[#This Row],[FECHA]]</f>
        <v>43862</v>
      </c>
      <c r="B39" s="3">
        <f>YEAR(FIN_DATASET[[#This Row],[Date]])</f>
        <v>2020</v>
      </c>
      <c r="C39" s="3" t="str">
        <f>TEXT(FIN_DATASET[[#This Row],[Date]],"mmmm")</f>
        <v>February</v>
      </c>
      <c r="D39" s="3" t="str">
        <f>IF(FIN_RAW[[#This Row],[VALOR (IN)]]&gt;0, "Income",IF(FIN_RAW[[#This Row],[VALOR (OUT)]]&gt;0, "Expense", "Check"))</f>
        <v>Expense</v>
      </c>
      <c r="E39" s="3" t="str">
        <f>_xlfn.XLOOKUP(FIN_DATASET[[#This Row],[Method]],CATEGORY_MAP[CUENTA_IN],CATEGORY_MAP[Category])</f>
        <v>Cash</v>
      </c>
      <c r="F39" s="3" t="str">
        <f>_xlfn.XLOOKUP(FIN_DATASET[[#This Row],[Account]],CATEGORY_MAP[CUENTA_OUT],CATEGORY_MAP[Subcategory])</f>
        <v>Sports Expenses</v>
      </c>
      <c r="G39" s="3" t="str">
        <f>IF(OR(FIN_RAW[[#This Row],[CONCEPTO]]=0,FIN_RAW[[#This Row],[CONCEPTO]]=""),"",FIN_RAW[[#This Row],[CONCEPTO]])</f>
        <v>Compra de Hielo para Recuperacion</v>
      </c>
      <c r="H39" s="5">
        <f>IF(FIN_DATASET[[#This Row],[Type]]="Income", FIN_RAW[[#This Row],[VALOR (IN)]], -FIN_RAW[[#This Row],[VALOR (OUT)]])</f>
        <v>-23000</v>
      </c>
      <c r="I39" s="3" t="str">
        <f>FIN_RAW[[#This Row],[CUENTA (IN)]]</f>
        <v>Efectivo</v>
      </c>
      <c r="J39" s="6" t="str">
        <f>FIN_RAW[[#This Row],[CUENTA (OUT)]]</f>
        <v>Otros Gastos Deportivos</v>
      </c>
      <c r="K39" s="3" t="str">
        <f>IF(OR(FIN_RAW[[#This Row],[CLIENTE]]=0,FIN_RAW[[#This Row],[CLIENTE]]=" "),"",FIN_RAW[[#This Row],[CLIENTE]])</f>
        <v/>
      </c>
      <c r="L39" s="3" t="str">
        <f>IF(OR(FIN_RAW[[#This Row],[DEPORTISTA]]=0,FIN_RAW[[#This Row],[DEPORTISTA]]=""),"",FIN_RAW[[#This Row],[DEPORTISTA]])</f>
        <v/>
      </c>
      <c r="M39" s="3">
        <f>IF(FIN_DATASET[[#This Row],[Method]]="Efectivo",1,0)</f>
        <v>1</v>
      </c>
      <c r="N39" s="12">
        <f>IF(FIN_DATASET[[#This Row],[Method]]="Efectivo",FIN_DATASET[[#This Row],[Amount]],0)</f>
        <v>-23000</v>
      </c>
      <c r="O39" s="3">
        <f>IF(FIN_DATASET[[#This Row],[Method]]="CxC",1,0)</f>
        <v>0</v>
      </c>
      <c r="P39" s="11">
        <f>IF(FIN_DATASET[[#This Row],[Method]]="CxC",FIN_DATASET[[#This Row],[Amount]],0)</f>
        <v>0</v>
      </c>
      <c r="Q39" s="3">
        <f>IF(OR(FIN_DATASET[[#This Row],[Account]]="CxP",FIN_DATASET[[#This Row],[Account]]="CxP (Liga)",FIN_DATASET[[#This Row],[Account]]="CxP (Terceros)"),1,0)</f>
        <v>0</v>
      </c>
      <c r="R39" s="3">
        <f>IF(FIN_DATASET[[#This Row],[AP_Flag]]=1,FIN_DATASET[[#This Row],[Amount]],0)</f>
        <v>0</v>
      </c>
    </row>
    <row r="40" spans="1:18" x14ac:dyDescent="0.2">
      <c r="A40" s="4">
        <f>FIN_RAW[[#This Row],[FECHA]]</f>
        <v>43862</v>
      </c>
      <c r="B40" s="3">
        <f>YEAR(FIN_DATASET[[#This Row],[Date]])</f>
        <v>2020</v>
      </c>
      <c r="C40" s="3" t="str">
        <f>TEXT(FIN_DATASET[[#This Row],[Date]],"mmmm")</f>
        <v>February</v>
      </c>
      <c r="D40" s="3" t="str">
        <f>IF(FIN_RAW[[#This Row],[VALOR (IN)]]&gt;0, "Income",IF(FIN_RAW[[#This Row],[VALOR (OUT)]]&gt;0, "Expense", "Check"))</f>
        <v>Expense</v>
      </c>
      <c r="E40" s="3" t="str">
        <f>_xlfn.XLOOKUP(FIN_DATASET[[#This Row],[Method]],CATEGORY_MAP[CUENTA_IN],CATEGORY_MAP[Category])</f>
        <v>Cash</v>
      </c>
      <c r="F40" s="3" t="str">
        <f>_xlfn.XLOOKUP(FIN_DATASET[[#This Row],[Account]],CATEGORY_MAP[CUENTA_OUT],CATEGORY_MAP[Subcategory])</f>
        <v>Operating Expenses</v>
      </c>
      <c r="G40" s="3" t="str">
        <f>IF(OR(FIN_RAW[[#This Row],[CONCEPTO]]=0,FIN_RAW[[#This Row],[CONCEPTO]]=""),"",FIN_RAW[[#This Row],[CONCEPTO]])</f>
        <v>Compra Postres para Deportistas (Medellin Chequeo)</v>
      </c>
      <c r="H40" s="5">
        <f>IF(FIN_DATASET[[#This Row],[Type]]="Income", FIN_RAW[[#This Row],[VALOR (IN)]], -FIN_RAW[[#This Row],[VALOR (OUT)]])</f>
        <v>-37000</v>
      </c>
      <c r="I40" s="3" t="str">
        <f>FIN_RAW[[#This Row],[CUENTA (IN)]]</f>
        <v>Efectivo</v>
      </c>
      <c r="J40" s="6" t="str">
        <f>FIN_RAW[[#This Row],[CUENTA (OUT)]]</f>
        <v>Otros Gastos</v>
      </c>
      <c r="K40" s="3" t="str">
        <f>IF(OR(FIN_RAW[[#This Row],[CLIENTE]]=0,FIN_RAW[[#This Row],[CLIENTE]]=" "),"",FIN_RAW[[#This Row],[CLIENTE]])</f>
        <v/>
      </c>
      <c r="L40" s="3" t="str">
        <f>IF(OR(FIN_RAW[[#This Row],[DEPORTISTA]]=0,FIN_RAW[[#This Row],[DEPORTISTA]]=""),"",FIN_RAW[[#This Row],[DEPORTISTA]])</f>
        <v/>
      </c>
      <c r="M40" s="3">
        <f>IF(FIN_DATASET[[#This Row],[Method]]="Efectivo",1,0)</f>
        <v>1</v>
      </c>
      <c r="N40" s="12">
        <f>IF(FIN_DATASET[[#This Row],[Method]]="Efectivo",FIN_DATASET[[#This Row],[Amount]],0)</f>
        <v>-37000</v>
      </c>
      <c r="O40" s="3">
        <f>IF(FIN_DATASET[[#This Row],[Method]]="CxC",1,0)</f>
        <v>0</v>
      </c>
      <c r="P40" s="11">
        <f>IF(FIN_DATASET[[#This Row],[Method]]="CxC",FIN_DATASET[[#This Row],[Amount]],0)</f>
        <v>0</v>
      </c>
      <c r="Q40" s="3">
        <f>IF(OR(FIN_DATASET[[#This Row],[Account]]="CxP",FIN_DATASET[[#This Row],[Account]]="CxP (Liga)",FIN_DATASET[[#This Row],[Account]]="CxP (Terceros)"),1,0)</f>
        <v>0</v>
      </c>
      <c r="R40" s="3">
        <f>IF(FIN_DATASET[[#This Row],[AP_Flag]]=1,FIN_DATASET[[#This Row],[Amount]],0)</f>
        <v>0</v>
      </c>
    </row>
    <row r="41" spans="1:18" x14ac:dyDescent="0.2">
      <c r="A41" s="4">
        <f>FIN_RAW[[#This Row],[FECHA]]</f>
        <v>43862</v>
      </c>
      <c r="B41" s="3">
        <f>YEAR(FIN_DATASET[[#This Row],[Date]])</f>
        <v>2020</v>
      </c>
      <c r="C41" s="3" t="str">
        <f>TEXT(FIN_DATASET[[#This Row],[Date]],"mmmm")</f>
        <v>February</v>
      </c>
      <c r="D41" s="3" t="str">
        <f>IF(FIN_RAW[[#This Row],[VALOR (IN)]]&gt;0, "Income",IF(FIN_RAW[[#This Row],[VALOR (OUT)]]&gt;0, "Expense", "Check"))</f>
        <v>Expense</v>
      </c>
      <c r="E41" s="3" t="str">
        <f>_xlfn.XLOOKUP(FIN_DATASET[[#This Row],[Method]],CATEGORY_MAP[CUENTA_IN],CATEGORY_MAP[Category])</f>
        <v>Cash</v>
      </c>
      <c r="F41" s="3" t="str">
        <f>_xlfn.XLOOKUP(FIN_DATASET[[#This Row],[Account]],CATEGORY_MAP[CUENTA_OUT],CATEGORY_MAP[Subcategory])</f>
        <v>Operating Expenses</v>
      </c>
      <c r="G41" s="3" t="str">
        <f>IF(OR(FIN_RAW[[#This Row],[CONCEPTO]]=0,FIN_RAW[[#This Row],[CONCEPTO]]=""),"",FIN_RAW[[#This Row],[CONCEPTO]])</f>
        <v>Parqueadero y Estampillas Certificado (SEC DEP)</v>
      </c>
      <c r="H41" s="5">
        <f>IF(FIN_DATASET[[#This Row],[Type]]="Income", FIN_RAW[[#This Row],[VALOR (IN)]], -FIN_RAW[[#This Row],[VALOR (OUT)]])</f>
        <v>-16500</v>
      </c>
      <c r="I41" s="3" t="str">
        <f>FIN_RAW[[#This Row],[CUENTA (IN)]]</f>
        <v>Efectivo</v>
      </c>
      <c r="J41" s="6" t="str">
        <f>FIN_RAW[[#This Row],[CUENTA (OUT)]]</f>
        <v>Otros Gastos</v>
      </c>
      <c r="K41" s="3" t="str">
        <f>IF(OR(FIN_RAW[[#This Row],[CLIENTE]]=0,FIN_RAW[[#This Row],[CLIENTE]]=" "),"",FIN_RAW[[#This Row],[CLIENTE]])</f>
        <v/>
      </c>
      <c r="L41" s="3" t="str">
        <f>IF(OR(FIN_RAW[[#This Row],[DEPORTISTA]]=0,FIN_RAW[[#This Row],[DEPORTISTA]]=""),"",FIN_RAW[[#This Row],[DEPORTISTA]])</f>
        <v/>
      </c>
      <c r="M41" s="3">
        <f>IF(FIN_DATASET[[#This Row],[Method]]="Efectivo",1,0)</f>
        <v>1</v>
      </c>
      <c r="N41" s="12">
        <f>IF(FIN_DATASET[[#This Row],[Method]]="Efectivo",FIN_DATASET[[#This Row],[Amount]],0)</f>
        <v>-16500</v>
      </c>
      <c r="O41" s="3">
        <f>IF(FIN_DATASET[[#This Row],[Method]]="CxC",1,0)</f>
        <v>0</v>
      </c>
      <c r="P41" s="11">
        <f>IF(FIN_DATASET[[#This Row],[Method]]="CxC",FIN_DATASET[[#This Row],[Amount]],0)</f>
        <v>0</v>
      </c>
      <c r="Q41" s="3">
        <f>IF(OR(FIN_DATASET[[#This Row],[Account]]="CxP",FIN_DATASET[[#This Row],[Account]]="CxP (Liga)",FIN_DATASET[[#This Row],[Account]]="CxP (Terceros)"),1,0)</f>
        <v>0</v>
      </c>
      <c r="R41" s="3">
        <f>IF(FIN_DATASET[[#This Row],[AP_Flag]]=1,FIN_DATASET[[#This Row],[Amount]],0)</f>
        <v>0</v>
      </c>
    </row>
    <row r="42" spans="1:18" x14ac:dyDescent="0.2">
      <c r="A42" s="4">
        <f>FIN_RAW[[#This Row],[FECHA]]</f>
        <v>43890</v>
      </c>
      <c r="B42" s="3">
        <f>YEAR(FIN_DATASET[[#This Row],[Date]])</f>
        <v>2020</v>
      </c>
      <c r="C42" s="3" t="str">
        <f>TEXT(FIN_DATASET[[#This Row],[Date]],"mmmm")</f>
        <v>February</v>
      </c>
      <c r="D42" s="3" t="str">
        <f>IF(FIN_RAW[[#This Row],[VALOR (IN)]]&gt;0, "Income",IF(FIN_RAW[[#This Row],[VALOR (OUT)]]&gt;0, "Expense", "Check"))</f>
        <v>Expense</v>
      </c>
      <c r="E42" s="3" t="str">
        <f>_xlfn.XLOOKUP(FIN_DATASET[[#This Row],[Method]],CATEGORY_MAP[CUENTA_IN],CATEGORY_MAP[Category])</f>
        <v>Cash</v>
      </c>
      <c r="F42" s="3" t="str">
        <f>_xlfn.XLOOKUP(FIN_DATASET[[#This Row],[Account]],CATEGORY_MAP[CUENTA_OUT],CATEGORY_MAP[Subcategory])</f>
        <v>Payroll</v>
      </c>
      <c r="G42" s="3" t="str">
        <f>IF(OR(FIN_RAW[[#This Row],[CONCEPTO]]=0,FIN_RAW[[#This Row],[CONCEPTO]]=""),"",FIN_RAW[[#This Row],[CONCEPTO]])</f>
        <v>Pago Nomina (FEB)</v>
      </c>
      <c r="H42" s="5">
        <f>IF(FIN_DATASET[[#This Row],[Type]]="Income", FIN_RAW[[#This Row],[VALOR (IN)]], -FIN_RAW[[#This Row],[VALOR (OUT)]])</f>
        <v>-300000</v>
      </c>
      <c r="I42" s="3" t="str">
        <f>FIN_RAW[[#This Row],[CUENTA (IN)]]</f>
        <v>Efectivo</v>
      </c>
      <c r="J42" s="6" t="str">
        <f>FIN_RAW[[#This Row],[CUENTA (OUT)]]</f>
        <v>Nomina</v>
      </c>
      <c r="K42" s="3" t="str">
        <f>IF(OR(FIN_RAW[[#This Row],[CLIENTE]]=0,FIN_RAW[[#This Row],[CLIENTE]]=" "),"",FIN_RAW[[#This Row],[CLIENTE]])</f>
        <v>Tiffany Santamaría Escobar</v>
      </c>
      <c r="L42" s="3" t="str">
        <f>IF(OR(FIN_RAW[[#This Row],[DEPORTISTA]]=0,FIN_RAW[[#This Row],[DEPORTISTA]]=""),"",FIN_RAW[[#This Row],[DEPORTISTA]])</f>
        <v>Tiffany Santamaría Escobar</v>
      </c>
      <c r="M42" s="3">
        <f>IF(FIN_DATASET[[#This Row],[Method]]="Efectivo",1,0)</f>
        <v>1</v>
      </c>
      <c r="N42" s="12">
        <f>IF(FIN_DATASET[[#This Row],[Method]]="Efectivo",FIN_DATASET[[#This Row],[Amount]],0)</f>
        <v>-300000</v>
      </c>
      <c r="O42" s="3">
        <f>IF(FIN_DATASET[[#This Row],[Method]]="CxC",1,0)</f>
        <v>0</v>
      </c>
      <c r="P42" s="11">
        <f>IF(FIN_DATASET[[#This Row],[Method]]="CxC",FIN_DATASET[[#This Row],[Amount]],0)</f>
        <v>0</v>
      </c>
      <c r="Q42" s="3">
        <f>IF(OR(FIN_DATASET[[#This Row],[Account]]="CxP",FIN_DATASET[[#This Row],[Account]]="CxP (Liga)",FIN_DATASET[[#This Row],[Account]]="CxP (Terceros)"),1,0)</f>
        <v>0</v>
      </c>
      <c r="R42" s="3">
        <f>IF(FIN_DATASET[[#This Row],[AP_Flag]]=1,FIN_DATASET[[#This Row],[Amount]],0)</f>
        <v>0</v>
      </c>
    </row>
    <row r="43" spans="1:18" x14ac:dyDescent="0.2">
      <c r="A43" s="4">
        <f>FIN_RAW[[#This Row],[FECHA]]</f>
        <v>43891</v>
      </c>
      <c r="B43" s="3">
        <f>YEAR(FIN_DATASET[[#This Row],[Date]])</f>
        <v>2020</v>
      </c>
      <c r="C43" s="3" t="str">
        <f>TEXT(FIN_DATASET[[#This Row],[Date]],"mmmm")</f>
        <v>March</v>
      </c>
      <c r="D43" s="3" t="str">
        <f>IF(FIN_RAW[[#This Row],[VALOR (IN)]]&gt;0, "Income",IF(FIN_RAW[[#This Row],[VALOR (OUT)]]&gt;0, "Expense", "Check"))</f>
        <v>Expense</v>
      </c>
      <c r="E43" s="3" t="str">
        <f>_xlfn.XLOOKUP(FIN_DATASET[[#This Row],[Method]],CATEGORY_MAP[CUENTA_IN],CATEGORY_MAP[Category])</f>
        <v>Cash</v>
      </c>
      <c r="F43" s="3" t="str">
        <f>_xlfn.XLOOKUP(FIN_DATASET[[#This Row],[Account]],CATEGORY_MAP[CUENTA_OUT],CATEGORY_MAP[Subcategory])</f>
        <v>Athlete Support</v>
      </c>
      <c r="G43" s="3" t="str">
        <f>IF(OR(FIN_RAW[[#This Row],[CONCEPTO]]=0,FIN_RAW[[#This Row],[CONCEPTO]]=""),"",FIN_RAW[[#This Row],[CONCEPTO]])</f>
        <v>Apoyo Ficha Fecna (3) y Seguros (5) 2020</v>
      </c>
      <c r="H43" s="5">
        <f>IF(FIN_DATASET[[#This Row],[Type]]="Income", FIN_RAW[[#This Row],[VALOR (IN)]], -FIN_RAW[[#This Row],[VALOR (OUT)]])</f>
        <v>-345000</v>
      </c>
      <c r="I43" s="3" t="str">
        <f>FIN_RAW[[#This Row],[CUENTA (IN)]]</f>
        <v>Efectivo</v>
      </c>
      <c r="J43" s="6" t="str">
        <f>FIN_RAW[[#This Row],[CUENTA (OUT)]]</f>
        <v>Apoyo Deportistas</v>
      </c>
      <c r="K43" s="3" t="str">
        <f>IF(OR(FIN_RAW[[#This Row],[CLIENTE]]=0,FIN_RAW[[#This Row],[CLIENTE]]=" "),"",FIN_RAW[[#This Row],[CLIENTE]])</f>
        <v/>
      </c>
      <c r="L43" s="3" t="str">
        <f>IF(OR(FIN_RAW[[#This Row],[DEPORTISTA]]=0,FIN_RAW[[#This Row],[DEPORTISTA]]=""),"",FIN_RAW[[#This Row],[DEPORTISTA]])</f>
        <v/>
      </c>
      <c r="M43" s="3">
        <f>IF(FIN_DATASET[[#This Row],[Method]]="Efectivo",1,0)</f>
        <v>1</v>
      </c>
      <c r="N43" s="12">
        <f>IF(FIN_DATASET[[#This Row],[Method]]="Efectivo",FIN_DATASET[[#This Row],[Amount]],0)</f>
        <v>-345000</v>
      </c>
      <c r="O43" s="3">
        <f>IF(FIN_DATASET[[#This Row],[Method]]="CxC",1,0)</f>
        <v>0</v>
      </c>
      <c r="P43" s="11">
        <f>IF(FIN_DATASET[[#This Row],[Method]]="CxC",FIN_DATASET[[#This Row],[Amount]],0)</f>
        <v>0</v>
      </c>
      <c r="Q43" s="3">
        <f>IF(OR(FIN_DATASET[[#This Row],[Account]]="CxP",FIN_DATASET[[#This Row],[Account]]="CxP (Liga)",FIN_DATASET[[#This Row],[Account]]="CxP (Terceros)"),1,0)</f>
        <v>0</v>
      </c>
      <c r="R43" s="3">
        <f>IF(FIN_DATASET[[#This Row],[AP_Flag]]=1,FIN_DATASET[[#This Row],[Amount]],0)</f>
        <v>0</v>
      </c>
    </row>
    <row r="44" spans="1:18" x14ac:dyDescent="0.2">
      <c r="A44" s="4">
        <f>FIN_RAW[[#This Row],[FECHA]]</f>
        <v>43892</v>
      </c>
      <c r="B44" s="3">
        <f>YEAR(FIN_DATASET[[#This Row],[Date]])</f>
        <v>2020</v>
      </c>
      <c r="C44" s="3" t="str">
        <f>TEXT(FIN_DATASET[[#This Row],[Date]],"mmmm")</f>
        <v>March</v>
      </c>
      <c r="D44" s="3" t="str">
        <f>IF(FIN_RAW[[#This Row],[VALOR (IN)]]&gt;0, "Income",IF(FIN_RAW[[#This Row],[VALOR (OUT)]]&gt;0, "Expense", "Check"))</f>
        <v>Income</v>
      </c>
      <c r="E44" s="3" t="str">
        <f>_xlfn.XLOOKUP(FIN_DATASET[[#This Row],[Method]],CATEGORY_MAP[CUENTA_IN],CATEGORY_MAP[Category])</f>
        <v>Scholarships</v>
      </c>
      <c r="F44" s="3" t="str">
        <f>_xlfn.XLOOKUP(FIN_DATASET[[#This Row],[Account]],CATEGORY_MAP[CUENTA_OUT],CATEGORY_MAP[Subcategory])</f>
        <v>Monthly Fee</v>
      </c>
      <c r="G44" s="3" t="str">
        <f>IF(OR(FIN_RAW[[#This Row],[CONCEPTO]]=0,FIN_RAW[[#This Row],[CONCEPTO]]=""),"",FIN_RAW[[#This Row],[CONCEPTO]])</f>
        <v>Becas Resultados 2019 (100%) (MAR)</v>
      </c>
      <c r="H44" s="5">
        <f>IF(FIN_DATASET[[#This Row],[Type]]="Income", FIN_RAW[[#This Row],[VALOR (IN)]], -FIN_RAW[[#This Row],[VALOR (OUT)]])</f>
        <v>75000</v>
      </c>
      <c r="I44" s="3" t="str">
        <f>FIN_RAW[[#This Row],[CUENTA (IN)]]</f>
        <v>Becas</v>
      </c>
      <c r="J44" s="6" t="str">
        <f>FIN_RAW[[#This Row],[CUENTA (OUT)]]</f>
        <v>Mensualidad</v>
      </c>
      <c r="K44" s="3" t="str">
        <f>IF(OR(FIN_RAW[[#This Row],[CLIENTE]]=0,FIN_RAW[[#This Row],[CLIENTE]]=" "),"",FIN_RAW[[#This Row],[CLIENTE]])</f>
        <v>Luis Eduardo Solarte Serna</v>
      </c>
      <c r="L44" s="3" t="str">
        <f>IF(OR(FIN_RAW[[#This Row],[DEPORTISTA]]=0,FIN_RAW[[#This Row],[DEPORTISTA]]=""),"",FIN_RAW[[#This Row],[DEPORTISTA]])</f>
        <v>Alejandro Solarte Osorio</v>
      </c>
      <c r="M44" s="3">
        <f>IF(FIN_DATASET[[#This Row],[Method]]="Efectivo",1,0)</f>
        <v>0</v>
      </c>
      <c r="N44" s="12">
        <f>IF(FIN_DATASET[[#This Row],[Method]]="Efectivo",FIN_DATASET[[#This Row],[Amount]],0)</f>
        <v>0</v>
      </c>
      <c r="O44" s="3">
        <f>IF(FIN_DATASET[[#This Row],[Method]]="CxC",1,0)</f>
        <v>0</v>
      </c>
      <c r="P44" s="11">
        <f>IF(FIN_DATASET[[#This Row],[Method]]="CxC",FIN_DATASET[[#This Row],[Amount]],0)</f>
        <v>0</v>
      </c>
      <c r="Q44" s="3">
        <f>IF(OR(FIN_DATASET[[#This Row],[Account]]="CxP",FIN_DATASET[[#This Row],[Account]]="CxP (Liga)",FIN_DATASET[[#This Row],[Account]]="CxP (Terceros)"),1,0)</f>
        <v>0</v>
      </c>
      <c r="R44" s="3">
        <f>IF(FIN_DATASET[[#This Row],[AP_Flag]]=1,FIN_DATASET[[#This Row],[Amount]],0)</f>
        <v>0</v>
      </c>
    </row>
    <row r="45" spans="1:18" x14ac:dyDescent="0.2">
      <c r="A45" s="4">
        <f>FIN_RAW[[#This Row],[FECHA]]</f>
        <v>43892</v>
      </c>
      <c r="B45" s="3">
        <f>YEAR(FIN_DATASET[[#This Row],[Date]])</f>
        <v>2020</v>
      </c>
      <c r="C45" s="3" t="str">
        <f>TEXT(FIN_DATASET[[#This Row],[Date]],"mmmm")</f>
        <v>March</v>
      </c>
      <c r="D45" s="3" t="str">
        <f>IF(FIN_RAW[[#This Row],[VALOR (IN)]]&gt;0, "Income",IF(FIN_RAW[[#This Row],[VALOR (OUT)]]&gt;0, "Expense", "Check"))</f>
        <v>Income</v>
      </c>
      <c r="E45" s="3" t="str">
        <f>_xlfn.XLOOKUP(FIN_DATASET[[#This Row],[Method]],CATEGORY_MAP[CUENTA_IN],CATEGORY_MAP[Category])</f>
        <v>Scholarships</v>
      </c>
      <c r="F45" s="3" t="str">
        <f>_xlfn.XLOOKUP(FIN_DATASET[[#This Row],[Account]],CATEGORY_MAP[CUENTA_OUT],CATEGORY_MAP[Subcategory])</f>
        <v>Monthly Fee</v>
      </c>
      <c r="G45" s="3" t="str">
        <f>IF(OR(FIN_RAW[[#This Row],[CONCEPTO]]=0,FIN_RAW[[#This Row],[CONCEPTO]]=""),"",FIN_RAW[[#This Row],[CONCEPTO]])</f>
        <v>Beca 2do Hermanos (20%) (MAR)</v>
      </c>
      <c r="H45" s="5">
        <f>IF(FIN_DATASET[[#This Row],[Type]]="Income", FIN_RAW[[#This Row],[VALOR (IN)]], -FIN_RAW[[#This Row],[VALOR (OUT)]])</f>
        <v>10000</v>
      </c>
      <c r="I45" s="3" t="str">
        <f>FIN_RAW[[#This Row],[CUENTA (IN)]]</f>
        <v>Becas</v>
      </c>
      <c r="J45" s="6" t="str">
        <f>FIN_RAW[[#This Row],[CUENTA (OUT)]]</f>
        <v>Mensualidad</v>
      </c>
      <c r="K45" s="3" t="str">
        <f>IF(OR(FIN_RAW[[#This Row],[CLIENTE]]=0,FIN_RAW[[#This Row],[CLIENTE]]=" "),"",FIN_RAW[[#This Row],[CLIENTE]])</f>
        <v>Luis Fernando Zea Sanabria</v>
      </c>
      <c r="L45" s="3" t="str">
        <f>IF(OR(FIN_RAW[[#This Row],[DEPORTISTA]]=0,FIN_RAW[[#This Row],[DEPORTISTA]]=""),"",FIN_RAW[[#This Row],[DEPORTISTA]])</f>
        <v>Jacobo Zea Osorio</v>
      </c>
      <c r="M45" s="3">
        <f>IF(FIN_DATASET[[#This Row],[Method]]="Efectivo",1,0)</f>
        <v>0</v>
      </c>
      <c r="N45" s="12">
        <f>IF(FIN_DATASET[[#This Row],[Method]]="Efectivo",FIN_DATASET[[#This Row],[Amount]],0)</f>
        <v>0</v>
      </c>
      <c r="O45" s="3">
        <f>IF(FIN_DATASET[[#This Row],[Method]]="CxC",1,0)</f>
        <v>0</v>
      </c>
      <c r="P45" s="11">
        <f>IF(FIN_DATASET[[#This Row],[Method]]="CxC",FIN_DATASET[[#This Row],[Amount]],0)</f>
        <v>0</v>
      </c>
      <c r="Q45" s="3">
        <f>IF(OR(FIN_DATASET[[#This Row],[Account]]="CxP",FIN_DATASET[[#This Row],[Account]]="CxP (Liga)",FIN_DATASET[[#This Row],[Account]]="CxP (Terceros)"),1,0)</f>
        <v>0</v>
      </c>
      <c r="R45" s="3">
        <f>IF(FIN_DATASET[[#This Row],[AP_Flag]]=1,FIN_DATASET[[#This Row],[Amount]],0)</f>
        <v>0</v>
      </c>
    </row>
    <row r="46" spans="1:18" x14ac:dyDescent="0.2">
      <c r="A46" s="4">
        <f>FIN_RAW[[#This Row],[FECHA]]</f>
        <v>43892</v>
      </c>
      <c r="B46" s="3">
        <f>YEAR(FIN_DATASET[[#This Row],[Date]])</f>
        <v>2020</v>
      </c>
      <c r="C46" s="3" t="str">
        <f>TEXT(FIN_DATASET[[#This Row],[Date]],"mmmm")</f>
        <v>March</v>
      </c>
      <c r="D46" s="3" t="str">
        <f>IF(FIN_RAW[[#This Row],[VALOR (IN)]]&gt;0, "Income",IF(FIN_RAW[[#This Row],[VALOR (OUT)]]&gt;0, "Expense", "Check"))</f>
        <v>Income</v>
      </c>
      <c r="E46" s="3" t="str">
        <f>_xlfn.XLOOKUP(FIN_DATASET[[#This Row],[Method]],CATEGORY_MAP[CUENTA_IN],CATEGORY_MAP[Category])</f>
        <v>Cash</v>
      </c>
      <c r="F46" s="3" t="str">
        <f>_xlfn.XLOOKUP(FIN_DATASET[[#This Row],[Account]],CATEGORY_MAP[CUENTA_OUT],CATEGORY_MAP[Subcategory])</f>
        <v>Monthly Fee</v>
      </c>
      <c r="G46" s="3" t="str">
        <f>IF(OR(FIN_RAW[[#This Row],[CONCEPTO]]=0,FIN_RAW[[#This Row],[CONCEPTO]]=""),"",FIN_RAW[[#This Row],[CONCEPTO]])</f>
        <v>Pago Media Mensualidad (MAR)</v>
      </c>
      <c r="H46" s="5">
        <f>IF(FIN_DATASET[[#This Row],[Type]]="Income", FIN_RAW[[#This Row],[VALOR (IN)]], -FIN_RAW[[#This Row],[VALOR (OUT)]])</f>
        <v>40000</v>
      </c>
      <c r="I46" s="3" t="str">
        <f>FIN_RAW[[#This Row],[CUENTA (IN)]]</f>
        <v>Efectivo</v>
      </c>
      <c r="J46" s="6" t="str">
        <f>FIN_RAW[[#This Row],[CUENTA (OUT)]]</f>
        <v>Mensualidad</v>
      </c>
      <c r="K46" s="3" t="str">
        <f>IF(OR(FIN_RAW[[#This Row],[CLIENTE]]=0,FIN_RAW[[#This Row],[CLIENTE]]=" "),"",FIN_RAW[[#This Row],[CLIENTE]])</f>
        <v>Luis Fernando Zea Sanabria</v>
      </c>
      <c r="L46" s="3" t="str">
        <f>IF(OR(FIN_RAW[[#This Row],[DEPORTISTA]]=0,FIN_RAW[[#This Row],[DEPORTISTA]]=""),"",FIN_RAW[[#This Row],[DEPORTISTA]])</f>
        <v>Jacobo Zea Osorio</v>
      </c>
      <c r="M46" s="3">
        <f>IF(FIN_DATASET[[#This Row],[Method]]="Efectivo",1,0)</f>
        <v>1</v>
      </c>
      <c r="N46" s="12">
        <f>IF(FIN_DATASET[[#This Row],[Method]]="Efectivo",FIN_DATASET[[#This Row],[Amount]],0)</f>
        <v>40000</v>
      </c>
      <c r="O46" s="3">
        <f>IF(FIN_DATASET[[#This Row],[Method]]="CxC",1,0)</f>
        <v>0</v>
      </c>
      <c r="P46" s="11">
        <f>IF(FIN_DATASET[[#This Row],[Method]]="CxC",FIN_DATASET[[#This Row],[Amount]],0)</f>
        <v>0</v>
      </c>
      <c r="Q46" s="3">
        <f>IF(OR(FIN_DATASET[[#This Row],[Account]]="CxP",FIN_DATASET[[#This Row],[Account]]="CxP (Liga)",FIN_DATASET[[#This Row],[Account]]="CxP (Terceros)"),1,0)</f>
        <v>0</v>
      </c>
      <c r="R46" s="3">
        <f>IF(FIN_DATASET[[#This Row],[AP_Flag]]=1,FIN_DATASET[[#This Row],[Amount]],0)</f>
        <v>0</v>
      </c>
    </row>
    <row r="47" spans="1:18" x14ac:dyDescent="0.2">
      <c r="A47" s="4">
        <f>FIN_RAW[[#This Row],[FECHA]]</f>
        <v>43892</v>
      </c>
      <c r="B47" s="3">
        <f>YEAR(FIN_DATASET[[#This Row],[Date]])</f>
        <v>2020</v>
      </c>
      <c r="C47" s="3" t="str">
        <f>TEXT(FIN_DATASET[[#This Row],[Date]],"mmmm")</f>
        <v>March</v>
      </c>
      <c r="D47" s="3" t="str">
        <f>IF(FIN_RAW[[#This Row],[VALOR (IN)]]&gt;0, "Income",IF(FIN_RAW[[#This Row],[VALOR (OUT)]]&gt;0, "Expense", "Check"))</f>
        <v>Income</v>
      </c>
      <c r="E47" s="3" t="str">
        <f>_xlfn.XLOOKUP(FIN_DATASET[[#This Row],[Method]],CATEGORY_MAP[CUENTA_IN],CATEGORY_MAP[Category])</f>
        <v>Scholarships</v>
      </c>
      <c r="F47" s="3" t="str">
        <f>_xlfn.XLOOKUP(FIN_DATASET[[#This Row],[Account]],CATEGORY_MAP[CUENTA_OUT],CATEGORY_MAP[Subcategory])</f>
        <v>Monthly Fee</v>
      </c>
      <c r="G47" s="3" t="str">
        <f>IF(OR(FIN_RAW[[#This Row],[CONCEPTO]]=0,FIN_RAW[[#This Row],[CONCEPTO]]=""),"",FIN_RAW[[#This Row],[CONCEPTO]])</f>
        <v>Becas Resultados 2019 (100%) (MAR)</v>
      </c>
      <c r="H47" s="5">
        <f>IF(FIN_DATASET[[#This Row],[Type]]="Income", FIN_RAW[[#This Row],[VALOR (IN)]], -FIN_RAW[[#This Row],[VALOR (OUT)]])</f>
        <v>75000</v>
      </c>
      <c r="I47" s="3" t="str">
        <f>FIN_RAW[[#This Row],[CUENTA (IN)]]</f>
        <v>Becas</v>
      </c>
      <c r="J47" s="6" t="str">
        <f>FIN_RAW[[#This Row],[CUENTA (OUT)]]</f>
        <v>Mensualidad</v>
      </c>
      <c r="K47" s="3" t="str">
        <f>IF(OR(FIN_RAW[[#This Row],[CLIENTE]]=0,FIN_RAW[[#This Row],[CLIENTE]]=" "),"",FIN_RAW[[#This Row],[CLIENTE]])</f>
        <v>Omar Osorio Valencia</v>
      </c>
      <c r="L47" s="3" t="str">
        <f>IF(OR(FIN_RAW[[#This Row],[DEPORTISTA]]=0,FIN_RAW[[#This Row],[DEPORTISTA]]=""),"",FIN_RAW[[#This Row],[DEPORTISTA]])</f>
        <v>Juan Camilo Osorio Mendoza</v>
      </c>
      <c r="M47" s="3">
        <f>IF(FIN_DATASET[[#This Row],[Method]]="Efectivo",1,0)</f>
        <v>0</v>
      </c>
      <c r="N47" s="12">
        <f>IF(FIN_DATASET[[#This Row],[Method]]="Efectivo",FIN_DATASET[[#This Row],[Amount]],0)</f>
        <v>0</v>
      </c>
      <c r="O47" s="3">
        <f>IF(FIN_DATASET[[#This Row],[Method]]="CxC",1,0)</f>
        <v>0</v>
      </c>
      <c r="P47" s="11">
        <f>IF(FIN_DATASET[[#This Row],[Method]]="CxC",FIN_DATASET[[#This Row],[Amount]],0)</f>
        <v>0</v>
      </c>
      <c r="Q47" s="3">
        <f>IF(OR(FIN_DATASET[[#This Row],[Account]]="CxP",FIN_DATASET[[#This Row],[Account]]="CxP (Liga)",FIN_DATASET[[#This Row],[Account]]="CxP (Terceros)"),1,0)</f>
        <v>0</v>
      </c>
      <c r="R47" s="3">
        <f>IF(FIN_DATASET[[#This Row],[AP_Flag]]=1,FIN_DATASET[[#This Row],[Amount]],0)</f>
        <v>0</v>
      </c>
    </row>
    <row r="48" spans="1:18" x14ac:dyDescent="0.2">
      <c r="A48" s="4">
        <f>FIN_RAW[[#This Row],[FECHA]]</f>
        <v>43892</v>
      </c>
      <c r="B48" s="3">
        <f>YEAR(FIN_DATASET[[#This Row],[Date]])</f>
        <v>2020</v>
      </c>
      <c r="C48" s="3" t="str">
        <f>TEXT(FIN_DATASET[[#This Row],[Date]],"mmmm")</f>
        <v>March</v>
      </c>
      <c r="D48" s="3" t="str">
        <f>IF(FIN_RAW[[#This Row],[VALOR (IN)]]&gt;0, "Income",IF(FIN_RAW[[#This Row],[VALOR (OUT)]]&gt;0, "Expense", "Check"))</f>
        <v>Income</v>
      </c>
      <c r="E48" s="3" t="str">
        <f>_xlfn.XLOOKUP(FIN_DATASET[[#This Row],[Method]],CATEGORY_MAP[CUENTA_IN],CATEGORY_MAP[Category])</f>
        <v>Cash</v>
      </c>
      <c r="F48" s="3" t="str">
        <f>_xlfn.XLOOKUP(FIN_DATASET[[#This Row],[Account]],CATEGORY_MAP[CUENTA_OUT],CATEGORY_MAP[Subcategory])</f>
        <v>Monthly Fee</v>
      </c>
      <c r="G48" s="3" t="str">
        <f>IF(OR(FIN_RAW[[#This Row],[CONCEPTO]]=0,FIN_RAW[[#This Row],[CONCEPTO]]=""),"",FIN_RAW[[#This Row],[CONCEPTO]])</f>
        <v>Pago Media Mensualidad (MAR)</v>
      </c>
      <c r="H48" s="5">
        <f>IF(FIN_DATASET[[#This Row],[Type]]="Income", FIN_RAW[[#This Row],[VALOR (IN)]], -FIN_RAW[[#This Row],[VALOR (OUT)]])</f>
        <v>75000</v>
      </c>
      <c r="I48" s="3" t="str">
        <f>FIN_RAW[[#This Row],[CUENTA (IN)]]</f>
        <v>Efectivo</v>
      </c>
      <c r="J48" s="6" t="str">
        <f>FIN_RAW[[#This Row],[CUENTA (OUT)]]</f>
        <v>Mensualidad</v>
      </c>
      <c r="K48" s="3" t="str">
        <f>IF(OR(FIN_RAW[[#This Row],[CLIENTE]]=0,FIN_RAW[[#This Row],[CLIENTE]]=" "),"",FIN_RAW[[#This Row],[CLIENTE]])</f>
        <v>Víctor Manuel Duque Yepes</v>
      </c>
      <c r="L48" s="3" t="str">
        <f>IF(OR(FIN_RAW[[#This Row],[DEPORTISTA]]=0,FIN_RAW[[#This Row],[DEPORTISTA]]=""),"",FIN_RAW[[#This Row],[DEPORTISTA]])</f>
        <v>Juan Manuel Duque Pinto</v>
      </c>
      <c r="M48" s="3">
        <f>IF(FIN_DATASET[[#This Row],[Method]]="Efectivo",1,0)</f>
        <v>1</v>
      </c>
      <c r="N48" s="12">
        <f>IF(FIN_DATASET[[#This Row],[Method]]="Efectivo",FIN_DATASET[[#This Row],[Amount]],0)</f>
        <v>75000</v>
      </c>
      <c r="O48" s="3">
        <f>IF(FIN_DATASET[[#This Row],[Method]]="CxC",1,0)</f>
        <v>0</v>
      </c>
      <c r="P48" s="11">
        <f>IF(FIN_DATASET[[#This Row],[Method]]="CxC",FIN_DATASET[[#This Row],[Amount]],0)</f>
        <v>0</v>
      </c>
      <c r="Q48" s="3">
        <f>IF(OR(FIN_DATASET[[#This Row],[Account]]="CxP",FIN_DATASET[[#This Row],[Account]]="CxP (Liga)",FIN_DATASET[[#This Row],[Account]]="CxP (Terceros)"),1,0)</f>
        <v>0</v>
      </c>
      <c r="R48" s="3">
        <f>IF(FIN_DATASET[[#This Row],[AP_Flag]]=1,FIN_DATASET[[#This Row],[Amount]],0)</f>
        <v>0</v>
      </c>
    </row>
    <row r="49" spans="1:18" x14ac:dyDescent="0.2">
      <c r="A49" s="4">
        <f>FIN_RAW[[#This Row],[FECHA]]</f>
        <v>43892</v>
      </c>
      <c r="B49" s="3">
        <f>YEAR(FIN_DATASET[[#This Row],[Date]])</f>
        <v>2020</v>
      </c>
      <c r="C49" s="3" t="str">
        <f>TEXT(FIN_DATASET[[#This Row],[Date]],"mmmm")</f>
        <v>March</v>
      </c>
      <c r="D49" s="3" t="str">
        <f>IF(FIN_RAW[[#This Row],[VALOR (IN)]]&gt;0, "Income",IF(FIN_RAW[[#This Row],[VALOR (OUT)]]&gt;0, "Expense", "Check"))</f>
        <v>Income</v>
      </c>
      <c r="E49" s="3" t="str">
        <f>_xlfn.XLOOKUP(FIN_DATASET[[#This Row],[Method]],CATEGORY_MAP[CUENTA_IN],CATEGORY_MAP[Category])</f>
        <v>Scholarships</v>
      </c>
      <c r="F49" s="3" t="str">
        <f>_xlfn.XLOOKUP(FIN_DATASET[[#This Row],[Account]],CATEGORY_MAP[CUENTA_OUT],CATEGORY_MAP[Subcategory])</f>
        <v>Monthly Fee</v>
      </c>
      <c r="G49" s="3" t="str">
        <f>IF(OR(FIN_RAW[[#This Row],[CONCEPTO]]=0,FIN_RAW[[#This Row],[CONCEPTO]]=""),"",FIN_RAW[[#This Row],[CONCEPTO]])</f>
        <v>Beca 2do Hermanos (20%) (MAR)</v>
      </c>
      <c r="H49" s="5">
        <f>IF(FIN_DATASET[[#This Row],[Type]]="Income", FIN_RAW[[#This Row],[VALOR (IN)]], -FIN_RAW[[#This Row],[VALOR (OUT)]])</f>
        <v>10000</v>
      </c>
      <c r="I49" s="3" t="str">
        <f>FIN_RAW[[#This Row],[CUENTA (IN)]]</f>
        <v>Becas</v>
      </c>
      <c r="J49" s="6" t="str">
        <f>FIN_RAW[[#This Row],[CUENTA (OUT)]]</f>
        <v>Mensualidad</v>
      </c>
      <c r="K49" s="3" t="str">
        <f>IF(OR(FIN_RAW[[#This Row],[CLIENTE]]=0,FIN_RAW[[#This Row],[CLIENTE]]=" "),"",FIN_RAW[[#This Row],[CLIENTE]])</f>
        <v>Silvana Torres López</v>
      </c>
      <c r="L49" s="3" t="str">
        <f>IF(OR(FIN_RAW[[#This Row],[DEPORTISTA]]=0,FIN_RAW[[#This Row],[DEPORTISTA]]=""),"",FIN_RAW[[#This Row],[DEPORTISTA]])</f>
        <v>Luciana Pinedo Torres</v>
      </c>
      <c r="M49" s="3">
        <f>IF(FIN_DATASET[[#This Row],[Method]]="Efectivo",1,0)</f>
        <v>0</v>
      </c>
      <c r="N49" s="12">
        <f>IF(FIN_DATASET[[#This Row],[Method]]="Efectivo",FIN_DATASET[[#This Row],[Amount]],0)</f>
        <v>0</v>
      </c>
      <c r="O49" s="3">
        <f>IF(FIN_DATASET[[#This Row],[Method]]="CxC",1,0)</f>
        <v>0</v>
      </c>
      <c r="P49" s="11">
        <f>IF(FIN_DATASET[[#This Row],[Method]]="CxC",FIN_DATASET[[#This Row],[Amount]],0)</f>
        <v>0</v>
      </c>
      <c r="Q49" s="3">
        <f>IF(OR(FIN_DATASET[[#This Row],[Account]]="CxP",FIN_DATASET[[#This Row],[Account]]="CxP (Liga)",FIN_DATASET[[#This Row],[Account]]="CxP (Terceros)"),1,0)</f>
        <v>0</v>
      </c>
      <c r="R49" s="3">
        <f>IF(FIN_DATASET[[#This Row],[AP_Flag]]=1,FIN_DATASET[[#This Row],[Amount]],0)</f>
        <v>0</v>
      </c>
    </row>
    <row r="50" spans="1:18" x14ac:dyDescent="0.2">
      <c r="A50" s="4">
        <f>FIN_RAW[[#This Row],[FECHA]]</f>
        <v>43892</v>
      </c>
      <c r="B50" s="3">
        <f>YEAR(FIN_DATASET[[#This Row],[Date]])</f>
        <v>2020</v>
      </c>
      <c r="C50" s="3" t="str">
        <f>TEXT(FIN_DATASET[[#This Row],[Date]],"mmmm")</f>
        <v>March</v>
      </c>
      <c r="D50" s="3" t="str">
        <f>IF(FIN_RAW[[#This Row],[VALOR (IN)]]&gt;0, "Income",IF(FIN_RAW[[#This Row],[VALOR (OUT)]]&gt;0, "Expense", "Check"))</f>
        <v>Income</v>
      </c>
      <c r="E50" s="3" t="str">
        <f>_xlfn.XLOOKUP(FIN_DATASET[[#This Row],[Method]],CATEGORY_MAP[CUENTA_IN],CATEGORY_MAP[Category])</f>
        <v>Cash</v>
      </c>
      <c r="F50" s="3" t="str">
        <f>_xlfn.XLOOKUP(FIN_DATASET[[#This Row],[Account]],CATEGORY_MAP[CUENTA_OUT],CATEGORY_MAP[Subcategory])</f>
        <v>Monthly Fee</v>
      </c>
      <c r="G50" s="3" t="str">
        <f>IF(OR(FIN_RAW[[#This Row],[CONCEPTO]]=0,FIN_RAW[[#This Row],[CONCEPTO]]=""),"",FIN_RAW[[#This Row],[CONCEPTO]])</f>
        <v>Pago Media Mensualidad (MAR)</v>
      </c>
      <c r="H50" s="5">
        <f>IF(FIN_DATASET[[#This Row],[Type]]="Income", FIN_RAW[[#This Row],[VALOR (IN)]], -FIN_RAW[[#This Row],[VALOR (OUT)]])</f>
        <v>40000</v>
      </c>
      <c r="I50" s="3" t="str">
        <f>FIN_RAW[[#This Row],[CUENTA (IN)]]</f>
        <v>Efectivo</v>
      </c>
      <c r="J50" s="6" t="str">
        <f>FIN_RAW[[#This Row],[CUENTA (OUT)]]</f>
        <v>Mensualidad</v>
      </c>
      <c r="K50" s="3" t="str">
        <f>IF(OR(FIN_RAW[[#This Row],[CLIENTE]]=0,FIN_RAW[[#This Row],[CLIENTE]]=" "),"",FIN_RAW[[#This Row],[CLIENTE]])</f>
        <v>Silvana Torres López</v>
      </c>
      <c r="L50" s="3" t="str">
        <f>IF(OR(FIN_RAW[[#This Row],[DEPORTISTA]]=0,FIN_RAW[[#This Row],[DEPORTISTA]]=""),"",FIN_RAW[[#This Row],[DEPORTISTA]])</f>
        <v>Luciana Pinedo Torres</v>
      </c>
      <c r="M50" s="3">
        <f>IF(FIN_DATASET[[#This Row],[Method]]="Efectivo",1,0)</f>
        <v>1</v>
      </c>
      <c r="N50" s="12">
        <f>IF(FIN_DATASET[[#This Row],[Method]]="Efectivo",FIN_DATASET[[#This Row],[Amount]],0)</f>
        <v>40000</v>
      </c>
      <c r="O50" s="3">
        <f>IF(FIN_DATASET[[#This Row],[Method]]="CxC",1,0)</f>
        <v>0</v>
      </c>
      <c r="P50" s="11">
        <f>IF(FIN_DATASET[[#This Row],[Method]]="CxC",FIN_DATASET[[#This Row],[Amount]],0)</f>
        <v>0</v>
      </c>
      <c r="Q50" s="3">
        <f>IF(OR(FIN_DATASET[[#This Row],[Account]]="CxP",FIN_DATASET[[#This Row],[Account]]="CxP (Liga)",FIN_DATASET[[#This Row],[Account]]="CxP (Terceros)"),1,0)</f>
        <v>0</v>
      </c>
      <c r="R50" s="3">
        <f>IF(FIN_DATASET[[#This Row],[AP_Flag]]=1,FIN_DATASET[[#This Row],[Amount]],0)</f>
        <v>0</v>
      </c>
    </row>
    <row r="51" spans="1:18" x14ac:dyDescent="0.2">
      <c r="A51" s="4">
        <f>FIN_RAW[[#This Row],[FECHA]]</f>
        <v>43892</v>
      </c>
      <c r="B51" s="3">
        <f>YEAR(FIN_DATASET[[#This Row],[Date]])</f>
        <v>2020</v>
      </c>
      <c r="C51" s="3" t="str">
        <f>TEXT(FIN_DATASET[[#This Row],[Date]],"mmmm")</f>
        <v>March</v>
      </c>
      <c r="D51" s="3" t="str">
        <f>IF(FIN_RAW[[#This Row],[VALOR (IN)]]&gt;0, "Income",IF(FIN_RAW[[#This Row],[VALOR (OUT)]]&gt;0, "Expense", "Check"))</f>
        <v>Income</v>
      </c>
      <c r="E51" s="3" t="str">
        <f>_xlfn.XLOOKUP(FIN_DATASET[[#This Row],[Method]],CATEGORY_MAP[CUENTA_IN],CATEGORY_MAP[Category])</f>
        <v>Cash</v>
      </c>
      <c r="F51" s="3" t="str">
        <f>_xlfn.XLOOKUP(FIN_DATASET[[#This Row],[Account]],CATEGORY_MAP[CUENTA_OUT],CATEGORY_MAP[Subcategory])</f>
        <v>Monthly Fee</v>
      </c>
      <c r="G51" s="3" t="str">
        <f>IF(OR(FIN_RAW[[#This Row],[CONCEPTO]]=0,FIN_RAW[[#This Row],[CONCEPTO]]=""),"",FIN_RAW[[#This Row],[CONCEPTO]])</f>
        <v>Pago Media Mensualidad (MAR)</v>
      </c>
      <c r="H51" s="5">
        <f>IF(FIN_DATASET[[#This Row],[Type]]="Income", FIN_RAW[[#This Row],[VALOR (IN)]], -FIN_RAW[[#This Row],[VALOR (OUT)]])</f>
        <v>50000</v>
      </c>
      <c r="I51" s="3" t="str">
        <f>FIN_RAW[[#This Row],[CUENTA (IN)]]</f>
        <v>Efectivo</v>
      </c>
      <c r="J51" s="6" t="str">
        <f>FIN_RAW[[#This Row],[CUENTA (OUT)]]</f>
        <v>Mensualidad</v>
      </c>
      <c r="K51" s="3" t="str">
        <f>IF(OR(FIN_RAW[[#This Row],[CLIENTE]]=0,FIN_RAW[[#This Row],[CLIENTE]]=" "),"",FIN_RAW[[#This Row],[CLIENTE]])</f>
        <v>Nelson Gómez Serna</v>
      </c>
      <c r="L51" s="3" t="str">
        <f>IF(OR(FIN_RAW[[#This Row],[DEPORTISTA]]=0,FIN_RAW[[#This Row],[DEPORTISTA]]=""),"",FIN_RAW[[#This Row],[DEPORTISTA]])</f>
        <v>Sofía Gómez Torres</v>
      </c>
      <c r="M51" s="3">
        <f>IF(FIN_DATASET[[#This Row],[Method]]="Efectivo",1,0)</f>
        <v>1</v>
      </c>
      <c r="N51" s="12">
        <f>IF(FIN_DATASET[[#This Row],[Method]]="Efectivo",FIN_DATASET[[#This Row],[Amount]],0)</f>
        <v>50000</v>
      </c>
      <c r="O51" s="3">
        <f>IF(FIN_DATASET[[#This Row],[Method]]="CxC",1,0)</f>
        <v>0</v>
      </c>
      <c r="P51" s="11">
        <f>IF(FIN_DATASET[[#This Row],[Method]]="CxC",FIN_DATASET[[#This Row],[Amount]],0)</f>
        <v>0</v>
      </c>
      <c r="Q51" s="3">
        <f>IF(OR(FIN_DATASET[[#This Row],[Account]]="CxP",FIN_DATASET[[#This Row],[Account]]="CxP (Liga)",FIN_DATASET[[#This Row],[Account]]="CxP (Terceros)"),1,0)</f>
        <v>0</v>
      </c>
      <c r="R51" s="3">
        <f>IF(FIN_DATASET[[#This Row],[AP_Flag]]=1,FIN_DATASET[[#This Row],[Amount]],0)</f>
        <v>0</v>
      </c>
    </row>
    <row r="52" spans="1:18" x14ac:dyDescent="0.2">
      <c r="A52" s="4">
        <f>FIN_RAW[[#This Row],[FECHA]]</f>
        <v>43892</v>
      </c>
      <c r="B52" s="3">
        <f>YEAR(FIN_DATASET[[#This Row],[Date]])</f>
        <v>2020</v>
      </c>
      <c r="C52" s="3" t="str">
        <f>TEXT(FIN_DATASET[[#This Row],[Date]],"mmmm")</f>
        <v>March</v>
      </c>
      <c r="D52" s="3" t="str">
        <f>IF(FIN_RAW[[#This Row],[VALOR (IN)]]&gt;0, "Income",IF(FIN_RAW[[#This Row],[VALOR (OUT)]]&gt;0, "Expense", "Check"))</f>
        <v>Income</v>
      </c>
      <c r="E52" s="3" t="str">
        <f>_xlfn.XLOOKUP(FIN_DATASET[[#This Row],[Method]],CATEGORY_MAP[CUENTA_IN],CATEGORY_MAP[Category])</f>
        <v>Scholarships</v>
      </c>
      <c r="F52" s="3" t="str">
        <f>_xlfn.XLOOKUP(FIN_DATASET[[#This Row],[Account]],CATEGORY_MAP[CUENTA_OUT],CATEGORY_MAP[Subcategory])</f>
        <v>Monthly Fee</v>
      </c>
      <c r="G52" s="3" t="str">
        <f>IF(OR(FIN_RAW[[#This Row],[CONCEPTO]]=0,FIN_RAW[[#This Row],[CONCEPTO]]=""),"",FIN_RAW[[#This Row],[CONCEPTO]])</f>
        <v>Becas Resultados 2019 (100%) (MAR)</v>
      </c>
      <c r="H52" s="5">
        <f>IF(FIN_DATASET[[#This Row],[Type]]="Income", FIN_RAW[[#This Row],[VALOR (IN)]], -FIN_RAW[[#This Row],[VALOR (OUT)]])</f>
        <v>75000</v>
      </c>
      <c r="I52" s="3" t="str">
        <f>FIN_RAW[[#This Row],[CUENTA (IN)]]</f>
        <v>Becas</v>
      </c>
      <c r="J52" s="6" t="str">
        <f>FIN_RAW[[#This Row],[CUENTA (OUT)]]</f>
        <v>Mensualidad</v>
      </c>
      <c r="K52" s="3" t="str">
        <f>IF(OR(FIN_RAW[[#This Row],[CLIENTE]]=0,FIN_RAW[[#This Row],[CLIENTE]]=" "),"",FIN_RAW[[#This Row],[CLIENTE]])</f>
        <v>Silvana Torres López</v>
      </c>
      <c r="L52" s="3" t="str">
        <f>IF(OR(FIN_RAW[[#This Row],[DEPORTISTA]]=0,FIN_RAW[[#This Row],[DEPORTISTA]]=""),"",FIN_RAW[[#This Row],[DEPORTISTA]])</f>
        <v>Valentina Quintero Torres</v>
      </c>
      <c r="M52" s="3">
        <f>IF(FIN_DATASET[[#This Row],[Method]]="Efectivo",1,0)</f>
        <v>0</v>
      </c>
      <c r="N52" s="12">
        <f>IF(FIN_DATASET[[#This Row],[Method]]="Efectivo",FIN_DATASET[[#This Row],[Amount]],0)</f>
        <v>0</v>
      </c>
      <c r="O52" s="3">
        <f>IF(FIN_DATASET[[#This Row],[Method]]="CxC",1,0)</f>
        <v>0</v>
      </c>
      <c r="P52" s="11">
        <f>IF(FIN_DATASET[[#This Row],[Method]]="CxC",FIN_DATASET[[#This Row],[Amount]],0)</f>
        <v>0</v>
      </c>
      <c r="Q52" s="3">
        <f>IF(OR(FIN_DATASET[[#This Row],[Account]]="CxP",FIN_DATASET[[#This Row],[Account]]="CxP (Liga)",FIN_DATASET[[#This Row],[Account]]="CxP (Terceros)"),1,0)</f>
        <v>0</v>
      </c>
      <c r="R52" s="3">
        <f>IF(FIN_DATASET[[#This Row],[AP_Flag]]=1,FIN_DATASET[[#This Row],[Amount]],0)</f>
        <v>0</v>
      </c>
    </row>
    <row r="53" spans="1:18" x14ac:dyDescent="0.2">
      <c r="A53" s="4">
        <f>FIN_RAW[[#This Row],[FECHA]]</f>
        <v>43918</v>
      </c>
      <c r="B53" s="3">
        <f>YEAR(FIN_DATASET[[#This Row],[Date]])</f>
        <v>2020</v>
      </c>
      <c r="C53" s="3" t="str">
        <f>TEXT(FIN_DATASET[[#This Row],[Date]],"mmmm")</f>
        <v>March</v>
      </c>
      <c r="D53" s="3" t="str">
        <f>IF(FIN_RAW[[#This Row],[VALOR (IN)]]&gt;0, "Income",IF(FIN_RAW[[#This Row],[VALOR (OUT)]]&gt;0, "Expense", "Check"))</f>
        <v>Income</v>
      </c>
      <c r="E53" s="3" t="str">
        <f>_xlfn.XLOOKUP(FIN_DATASET[[#This Row],[Method]],CATEGORY_MAP[CUENTA_IN],CATEGORY_MAP[Category])</f>
        <v>Cash</v>
      </c>
      <c r="F53" s="3" t="str">
        <f>_xlfn.XLOOKUP(FIN_DATASET[[#This Row],[Account]],CATEGORY_MAP[CUENTA_OUT],CATEGORY_MAP[Subcategory])</f>
        <v>Monthly Fee</v>
      </c>
      <c r="G53" s="3" t="str">
        <f>IF(OR(FIN_RAW[[#This Row],[CONCEPTO]]=0,FIN_RAW[[#This Row],[CONCEPTO]]=""),"",FIN_RAW[[#This Row],[CONCEPTO]])</f>
        <v>Pago Media Mensualidad (MAR)</v>
      </c>
      <c r="H53" s="5">
        <f>IF(FIN_DATASET[[#This Row],[Type]]="Income", FIN_RAW[[#This Row],[VALOR (IN)]], -FIN_RAW[[#This Row],[VALOR (OUT)]])</f>
        <v>50000</v>
      </c>
      <c r="I53" s="3" t="str">
        <f>FIN_RAW[[#This Row],[CUENTA (IN)]]</f>
        <v>Efectivo</v>
      </c>
      <c r="J53" s="6" t="str">
        <f>FIN_RAW[[#This Row],[CUENTA (OUT)]]</f>
        <v>Mensualidad</v>
      </c>
      <c r="K53" s="3" t="str">
        <f>IF(OR(FIN_RAW[[#This Row],[CLIENTE]]=0,FIN_RAW[[#This Row],[CLIENTE]]=" "),"",FIN_RAW[[#This Row],[CLIENTE]])</f>
        <v>Katherine Correa Muñoz</v>
      </c>
      <c r="L53" s="3" t="str">
        <f>IF(OR(FIN_RAW[[#This Row],[DEPORTISTA]]=0,FIN_RAW[[#This Row],[DEPORTISTA]]=""),"",FIN_RAW[[#This Row],[DEPORTISTA]])</f>
        <v>Martin Pinzón Correa</v>
      </c>
      <c r="M53" s="3">
        <f>IF(FIN_DATASET[[#This Row],[Method]]="Efectivo",1,0)</f>
        <v>1</v>
      </c>
      <c r="N53" s="12">
        <f>IF(FIN_DATASET[[#This Row],[Method]]="Efectivo",FIN_DATASET[[#This Row],[Amount]],0)</f>
        <v>50000</v>
      </c>
      <c r="O53" s="3">
        <f>IF(FIN_DATASET[[#This Row],[Method]]="CxC",1,0)</f>
        <v>0</v>
      </c>
      <c r="P53" s="11">
        <f>IF(FIN_DATASET[[#This Row],[Method]]="CxC",FIN_DATASET[[#This Row],[Amount]],0)</f>
        <v>0</v>
      </c>
      <c r="Q53" s="3">
        <f>IF(OR(FIN_DATASET[[#This Row],[Account]]="CxP",FIN_DATASET[[#This Row],[Account]]="CxP (Liga)",FIN_DATASET[[#This Row],[Account]]="CxP (Terceros)"),1,0)</f>
        <v>0</v>
      </c>
      <c r="R53" s="3">
        <f>IF(FIN_DATASET[[#This Row],[AP_Flag]]=1,FIN_DATASET[[#This Row],[Amount]],0)</f>
        <v>0</v>
      </c>
    </row>
    <row r="54" spans="1:18" x14ac:dyDescent="0.2">
      <c r="A54" s="4">
        <f>FIN_RAW[[#This Row],[FECHA]]</f>
        <v>43921</v>
      </c>
      <c r="B54" s="3">
        <f>YEAR(FIN_DATASET[[#This Row],[Date]])</f>
        <v>2020</v>
      </c>
      <c r="C54" s="3" t="str">
        <f>TEXT(FIN_DATASET[[#This Row],[Date]],"mmmm")</f>
        <v>March</v>
      </c>
      <c r="D54" s="3" t="str">
        <f>IF(FIN_RAW[[#This Row],[VALOR (IN)]]&gt;0, "Income",IF(FIN_RAW[[#This Row],[VALOR (OUT)]]&gt;0, "Expense", "Check"))</f>
        <v>Expense</v>
      </c>
      <c r="E54" s="3" t="str">
        <f>_xlfn.XLOOKUP(FIN_DATASET[[#This Row],[Method]],CATEGORY_MAP[CUENTA_IN],CATEGORY_MAP[Category])</f>
        <v>Cash</v>
      </c>
      <c r="F54" s="3" t="str">
        <f>_xlfn.XLOOKUP(FIN_DATASET[[#This Row],[Account]],CATEGORY_MAP[CUENTA_OUT],CATEGORY_MAP[Subcategory])</f>
        <v>Payroll</v>
      </c>
      <c r="G54" s="3" t="str">
        <f>IF(OR(FIN_RAW[[#This Row],[CONCEPTO]]=0,FIN_RAW[[#This Row],[CONCEPTO]]=""),"",FIN_RAW[[#This Row],[CONCEPTO]])</f>
        <v>Pago Nomina (MAR)</v>
      </c>
      <c r="H54" s="5">
        <f>IF(FIN_DATASET[[#This Row],[Type]]="Income", FIN_RAW[[#This Row],[VALOR (IN)]], -FIN_RAW[[#This Row],[VALOR (OUT)]])</f>
        <v>-200000</v>
      </c>
      <c r="I54" s="3" t="str">
        <f>FIN_RAW[[#This Row],[CUENTA (IN)]]</f>
        <v>Efectivo</v>
      </c>
      <c r="J54" s="6" t="str">
        <f>FIN_RAW[[#This Row],[CUENTA (OUT)]]</f>
        <v>Nomina</v>
      </c>
      <c r="K54" s="3" t="str">
        <f>IF(OR(FIN_RAW[[#This Row],[CLIENTE]]=0,FIN_RAW[[#This Row],[CLIENTE]]=" "),"",FIN_RAW[[#This Row],[CLIENTE]])</f>
        <v>Tiffany Santamaría Escobar</v>
      </c>
      <c r="L54" s="3" t="str">
        <f>IF(OR(FIN_RAW[[#This Row],[DEPORTISTA]]=0,FIN_RAW[[#This Row],[DEPORTISTA]]=""),"",FIN_RAW[[#This Row],[DEPORTISTA]])</f>
        <v>Tiffany Santamaría Escobar</v>
      </c>
      <c r="M54" s="3">
        <f>IF(FIN_DATASET[[#This Row],[Method]]="Efectivo",1,0)</f>
        <v>1</v>
      </c>
      <c r="N54" s="12">
        <f>IF(FIN_DATASET[[#This Row],[Method]]="Efectivo",FIN_DATASET[[#This Row],[Amount]],0)</f>
        <v>-200000</v>
      </c>
      <c r="O54" s="3">
        <f>IF(FIN_DATASET[[#This Row],[Method]]="CxC",1,0)</f>
        <v>0</v>
      </c>
      <c r="P54" s="11">
        <f>IF(FIN_DATASET[[#This Row],[Method]]="CxC",FIN_DATASET[[#This Row],[Amount]],0)</f>
        <v>0</v>
      </c>
      <c r="Q54" s="3">
        <f>IF(OR(FIN_DATASET[[#This Row],[Account]]="CxP",FIN_DATASET[[#This Row],[Account]]="CxP (Liga)",FIN_DATASET[[#This Row],[Account]]="CxP (Terceros)"),1,0)</f>
        <v>0</v>
      </c>
      <c r="R54" s="3">
        <f>IF(FIN_DATASET[[#This Row],[AP_Flag]]=1,FIN_DATASET[[#This Row],[Amount]],0)</f>
        <v>0</v>
      </c>
    </row>
    <row r="55" spans="1:18" x14ac:dyDescent="0.2">
      <c r="A55" s="4">
        <f>FIN_RAW[[#This Row],[FECHA]]</f>
        <v>43921</v>
      </c>
      <c r="B55" s="3">
        <f>YEAR(FIN_DATASET[[#This Row],[Date]])</f>
        <v>2020</v>
      </c>
      <c r="C55" s="3" t="str">
        <f>TEXT(FIN_DATASET[[#This Row],[Date]],"mmmm")</f>
        <v>March</v>
      </c>
      <c r="D55" s="3" t="str">
        <f>IF(FIN_RAW[[#This Row],[VALOR (IN)]]&gt;0, "Income",IF(FIN_RAW[[#This Row],[VALOR (OUT)]]&gt;0, "Expense", "Check"))</f>
        <v>Income</v>
      </c>
      <c r="E55" s="3" t="str">
        <f>_xlfn.XLOOKUP(FIN_DATASET[[#This Row],[Method]],CATEGORY_MAP[CUENTA_IN],CATEGORY_MAP[Category])</f>
        <v>Cash</v>
      </c>
      <c r="F55" s="3" t="str">
        <f>_xlfn.XLOOKUP(FIN_DATASET[[#This Row],[Account]],CATEGORY_MAP[CUENTA_OUT],CATEGORY_MAP[Subcategory])</f>
        <v>Enrollment Fees</v>
      </c>
      <c r="G55" s="3" t="str">
        <f>IF(OR(FIN_RAW[[#This Row],[CONCEPTO]]=0,FIN_RAW[[#This Row],[CONCEPTO]]=""),"",FIN_RAW[[#This Row],[CONCEPTO]])</f>
        <v>Pago Matricula 75%</v>
      </c>
      <c r="H55" s="5">
        <f>IF(FIN_DATASET[[#This Row],[Type]]="Income", FIN_RAW[[#This Row],[VALOR (IN)]], -FIN_RAW[[#This Row],[VALOR (OUT)]])</f>
        <v>75000</v>
      </c>
      <c r="I55" s="3" t="str">
        <f>FIN_RAW[[#This Row],[CUENTA (IN)]]</f>
        <v>Efectivo</v>
      </c>
      <c r="J55" s="6" t="str">
        <f>FIN_RAW[[#This Row],[CUENTA (OUT)]]</f>
        <v>Matricula</v>
      </c>
      <c r="K55" s="3" t="str">
        <f>IF(OR(FIN_RAW[[#This Row],[CLIENTE]]=0,FIN_RAW[[#This Row],[CLIENTE]]=" "),"",FIN_RAW[[#This Row],[CLIENTE]])</f>
        <v>Marcela Zapata Duque</v>
      </c>
      <c r="L55" s="3" t="str">
        <f>IF(OR(FIN_RAW[[#This Row],[DEPORTISTA]]=0,FIN_RAW[[#This Row],[DEPORTISTA]]=""),"",FIN_RAW[[#This Row],[DEPORTISTA]])</f>
        <v>Sara Zapata Zapata</v>
      </c>
      <c r="M55" s="3">
        <f>IF(FIN_DATASET[[#This Row],[Method]]="Efectivo",1,0)</f>
        <v>1</v>
      </c>
      <c r="N55" s="12">
        <f>IF(FIN_DATASET[[#This Row],[Method]]="Efectivo",FIN_DATASET[[#This Row],[Amount]],0)</f>
        <v>75000</v>
      </c>
      <c r="O55" s="3">
        <f>IF(FIN_DATASET[[#This Row],[Method]]="CxC",1,0)</f>
        <v>0</v>
      </c>
      <c r="P55" s="11">
        <f>IF(FIN_DATASET[[#This Row],[Method]]="CxC",FIN_DATASET[[#This Row],[Amount]],0)</f>
        <v>0</v>
      </c>
      <c r="Q55" s="3">
        <f>IF(OR(FIN_DATASET[[#This Row],[Account]]="CxP",FIN_DATASET[[#This Row],[Account]]="CxP (Liga)",FIN_DATASET[[#This Row],[Account]]="CxP (Terceros)"),1,0)</f>
        <v>0</v>
      </c>
      <c r="R55" s="3">
        <f>IF(FIN_DATASET[[#This Row],[AP_Flag]]=1,FIN_DATASET[[#This Row],[Amount]],0)</f>
        <v>0</v>
      </c>
    </row>
    <row r="56" spans="1:18" x14ac:dyDescent="0.2">
      <c r="A56" s="4">
        <f>FIN_RAW[[#This Row],[FECHA]]</f>
        <v>43921</v>
      </c>
      <c r="B56" s="3">
        <f>YEAR(FIN_DATASET[[#This Row],[Date]])</f>
        <v>2020</v>
      </c>
      <c r="C56" s="3" t="str">
        <f>TEXT(FIN_DATASET[[#This Row],[Date]],"mmmm")</f>
        <v>March</v>
      </c>
      <c r="D56" s="3" t="str">
        <f>IF(FIN_RAW[[#This Row],[VALOR (IN)]]&gt;0, "Income",IF(FIN_RAW[[#This Row],[VALOR (OUT)]]&gt;0, "Expense", "Check"))</f>
        <v>Income</v>
      </c>
      <c r="E56" s="3" t="str">
        <f>_xlfn.XLOOKUP(FIN_DATASET[[#This Row],[Method]],CATEGORY_MAP[CUENTA_IN],CATEGORY_MAP[Category])</f>
        <v>Cash</v>
      </c>
      <c r="F56" s="3" t="str">
        <f>_xlfn.XLOOKUP(FIN_DATASET[[#This Row],[Account]],CATEGORY_MAP[CUENTA_OUT],CATEGORY_MAP[Subcategory])</f>
        <v>Monthly Fee</v>
      </c>
      <c r="G56" s="3" t="str">
        <f>IF(OR(FIN_RAW[[#This Row],[CONCEPTO]]=0,FIN_RAW[[#This Row],[CONCEPTO]]=""),"",FIN_RAW[[#This Row],[CONCEPTO]])</f>
        <v>Pago Mensualidad COVID (ABR)</v>
      </c>
      <c r="H56" s="5">
        <f>IF(FIN_DATASET[[#This Row],[Type]]="Income", FIN_RAW[[#This Row],[VALOR (IN)]], -FIN_RAW[[#This Row],[VALOR (OUT)]])</f>
        <v>30000</v>
      </c>
      <c r="I56" s="3" t="str">
        <f>FIN_RAW[[#This Row],[CUENTA (IN)]]</f>
        <v>Efectivo</v>
      </c>
      <c r="J56" s="6" t="str">
        <f>FIN_RAW[[#This Row],[CUENTA (OUT)]]</f>
        <v>Mensualidad</v>
      </c>
      <c r="K56" s="3" t="str">
        <f>IF(OR(FIN_RAW[[#This Row],[CLIENTE]]=0,FIN_RAW[[#This Row],[CLIENTE]]=" "),"",FIN_RAW[[#This Row],[CLIENTE]])</f>
        <v>Marcela Zapata Duque</v>
      </c>
      <c r="L56" s="3" t="str">
        <f>IF(OR(FIN_RAW[[#This Row],[DEPORTISTA]]=0,FIN_RAW[[#This Row],[DEPORTISTA]]=""),"",FIN_RAW[[#This Row],[DEPORTISTA]])</f>
        <v>Sara Zapata Zapata</v>
      </c>
      <c r="M56" s="3">
        <f>IF(FIN_DATASET[[#This Row],[Method]]="Efectivo",1,0)</f>
        <v>1</v>
      </c>
      <c r="N56" s="12">
        <f>IF(FIN_DATASET[[#This Row],[Method]]="Efectivo",FIN_DATASET[[#This Row],[Amount]],0)</f>
        <v>30000</v>
      </c>
      <c r="O56" s="3">
        <f>IF(FIN_DATASET[[#This Row],[Method]]="CxC",1,0)</f>
        <v>0</v>
      </c>
      <c r="P56" s="11">
        <f>IF(FIN_DATASET[[#This Row],[Method]]="CxC",FIN_DATASET[[#This Row],[Amount]],0)</f>
        <v>0</v>
      </c>
      <c r="Q56" s="3">
        <f>IF(OR(FIN_DATASET[[#This Row],[Account]]="CxP",FIN_DATASET[[#This Row],[Account]]="CxP (Liga)",FIN_DATASET[[#This Row],[Account]]="CxP (Terceros)"),1,0)</f>
        <v>0</v>
      </c>
      <c r="R56" s="3">
        <f>IF(FIN_DATASET[[#This Row],[AP_Flag]]=1,FIN_DATASET[[#This Row],[Amount]],0)</f>
        <v>0</v>
      </c>
    </row>
    <row r="57" spans="1:18" x14ac:dyDescent="0.2">
      <c r="A57" s="4">
        <f>FIN_RAW[[#This Row],[FECHA]]</f>
        <v>43922</v>
      </c>
      <c r="B57" s="3">
        <f>YEAR(FIN_DATASET[[#This Row],[Date]])</f>
        <v>2020</v>
      </c>
      <c r="C57" s="3" t="str">
        <f>TEXT(FIN_DATASET[[#This Row],[Date]],"mmmm")</f>
        <v>April</v>
      </c>
      <c r="D57" s="3" t="str">
        <f>IF(FIN_RAW[[#This Row],[VALOR (IN)]]&gt;0, "Income",IF(FIN_RAW[[#This Row],[VALOR (OUT)]]&gt;0, "Expense", "Check"))</f>
        <v>Income</v>
      </c>
      <c r="E57" s="3" t="str">
        <f>_xlfn.XLOOKUP(FIN_DATASET[[#This Row],[Method]],CATEGORY_MAP[CUENTA_IN],CATEGORY_MAP[Category])</f>
        <v>Scholarships</v>
      </c>
      <c r="F57" s="3" t="str">
        <f>_xlfn.XLOOKUP(FIN_DATASET[[#This Row],[Account]],CATEGORY_MAP[CUENTA_OUT],CATEGORY_MAP[Subcategory])</f>
        <v>Monthly Fee</v>
      </c>
      <c r="G57" s="3" t="str">
        <f>IF(OR(FIN_RAW[[#This Row],[CONCEPTO]]=0,FIN_RAW[[#This Row],[CONCEPTO]]=""),"",FIN_RAW[[#This Row],[CONCEPTO]])</f>
        <v>Becas Resultados 2019 (100%) (ABR)</v>
      </c>
      <c r="H57" s="5">
        <f>IF(FIN_DATASET[[#This Row],[Type]]="Income", FIN_RAW[[#This Row],[VALOR (IN)]], -FIN_RAW[[#This Row],[VALOR (OUT)]])</f>
        <v>30000</v>
      </c>
      <c r="I57" s="3" t="str">
        <f>FIN_RAW[[#This Row],[CUENTA (IN)]]</f>
        <v>Becas</v>
      </c>
      <c r="J57" s="6" t="str">
        <f>FIN_RAW[[#This Row],[CUENTA (OUT)]]</f>
        <v>Mensualidad</v>
      </c>
      <c r="K57" s="3" t="str">
        <f>IF(OR(FIN_RAW[[#This Row],[CLIENTE]]=0,FIN_RAW[[#This Row],[CLIENTE]]=" "),"",FIN_RAW[[#This Row],[CLIENTE]])</f>
        <v>Luis Eduardo Solarte Serna</v>
      </c>
      <c r="L57" s="3" t="str">
        <f>IF(OR(FIN_RAW[[#This Row],[DEPORTISTA]]=0,FIN_RAW[[#This Row],[DEPORTISTA]]=""),"",FIN_RAW[[#This Row],[DEPORTISTA]])</f>
        <v>Alejandro Solarte Osorio</v>
      </c>
      <c r="M57" s="3">
        <f>IF(FIN_DATASET[[#This Row],[Method]]="Efectivo",1,0)</f>
        <v>0</v>
      </c>
      <c r="N57" s="12">
        <f>IF(FIN_DATASET[[#This Row],[Method]]="Efectivo",FIN_DATASET[[#This Row],[Amount]],0)</f>
        <v>0</v>
      </c>
      <c r="O57" s="3">
        <f>IF(FIN_DATASET[[#This Row],[Method]]="CxC",1,0)</f>
        <v>0</v>
      </c>
      <c r="P57" s="11">
        <f>IF(FIN_DATASET[[#This Row],[Method]]="CxC",FIN_DATASET[[#This Row],[Amount]],0)</f>
        <v>0</v>
      </c>
      <c r="Q57" s="3">
        <f>IF(OR(FIN_DATASET[[#This Row],[Account]]="CxP",FIN_DATASET[[#This Row],[Account]]="CxP (Liga)",FIN_DATASET[[#This Row],[Account]]="CxP (Terceros)"),1,0)</f>
        <v>0</v>
      </c>
      <c r="R57" s="3">
        <f>IF(FIN_DATASET[[#This Row],[AP_Flag]]=1,FIN_DATASET[[#This Row],[Amount]],0)</f>
        <v>0</v>
      </c>
    </row>
    <row r="58" spans="1:18" x14ac:dyDescent="0.2">
      <c r="A58" s="4">
        <f>FIN_RAW[[#This Row],[FECHA]]</f>
        <v>43922</v>
      </c>
      <c r="B58" s="3">
        <f>YEAR(FIN_DATASET[[#This Row],[Date]])</f>
        <v>2020</v>
      </c>
      <c r="C58" s="3" t="str">
        <f>TEXT(FIN_DATASET[[#This Row],[Date]],"mmmm")</f>
        <v>April</v>
      </c>
      <c r="D58" s="3" t="str">
        <f>IF(FIN_RAW[[#This Row],[VALOR (IN)]]&gt;0, "Income",IF(FIN_RAW[[#This Row],[VALOR (OUT)]]&gt;0, "Expense", "Check"))</f>
        <v>Income</v>
      </c>
      <c r="E58" s="3" t="str">
        <f>_xlfn.XLOOKUP(FIN_DATASET[[#This Row],[Method]],CATEGORY_MAP[CUENTA_IN],CATEGORY_MAP[Category])</f>
        <v>Cash</v>
      </c>
      <c r="F58" s="3" t="str">
        <f>_xlfn.XLOOKUP(FIN_DATASET[[#This Row],[Account]],CATEGORY_MAP[CUENTA_OUT],CATEGORY_MAP[Subcategory])</f>
        <v>Monthly Fee</v>
      </c>
      <c r="G58" s="3" t="str">
        <f>IF(OR(FIN_RAW[[#This Row],[CONCEPTO]]=0,FIN_RAW[[#This Row],[CONCEPTO]]=""),"",FIN_RAW[[#This Row],[CONCEPTO]])</f>
        <v>Pago Mensualidad COVID (ABR)</v>
      </c>
      <c r="H58" s="5">
        <f>IF(FIN_DATASET[[#This Row],[Type]]="Income", FIN_RAW[[#This Row],[VALOR (IN)]], -FIN_RAW[[#This Row],[VALOR (OUT)]])</f>
        <v>30000</v>
      </c>
      <c r="I58" s="3" t="str">
        <f>FIN_RAW[[#This Row],[CUENTA (IN)]]</f>
        <v>Efectivo</v>
      </c>
      <c r="J58" s="6" t="str">
        <f>FIN_RAW[[#This Row],[CUENTA (OUT)]]</f>
        <v>Mensualidad</v>
      </c>
      <c r="K58" s="3" t="str">
        <f>IF(OR(FIN_RAW[[#This Row],[CLIENTE]]=0,FIN_RAW[[#This Row],[CLIENTE]]=" "),"",FIN_RAW[[#This Row],[CLIENTE]])</f>
        <v>Luis Fernando Zea Sanabria</v>
      </c>
      <c r="L58" s="3" t="str">
        <f>IF(OR(FIN_RAW[[#This Row],[DEPORTISTA]]=0,FIN_RAW[[#This Row],[DEPORTISTA]]=""),"",FIN_RAW[[#This Row],[DEPORTISTA]])</f>
        <v>Jacobo Zea Osorio</v>
      </c>
      <c r="M58" s="3">
        <f>IF(FIN_DATASET[[#This Row],[Method]]="Efectivo",1,0)</f>
        <v>1</v>
      </c>
      <c r="N58" s="12">
        <f>IF(FIN_DATASET[[#This Row],[Method]]="Efectivo",FIN_DATASET[[#This Row],[Amount]],0)</f>
        <v>30000</v>
      </c>
      <c r="O58" s="3">
        <f>IF(FIN_DATASET[[#This Row],[Method]]="CxC",1,0)</f>
        <v>0</v>
      </c>
      <c r="P58" s="11">
        <f>IF(FIN_DATASET[[#This Row],[Method]]="CxC",FIN_DATASET[[#This Row],[Amount]],0)</f>
        <v>0</v>
      </c>
      <c r="Q58" s="3">
        <f>IF(OR(FIN_DATASET[[#This Row],[Account]]="CxP",FIN_DATASET[[#This Row],[Account]]="CxP (Liga)",FIN_DATASET[[#This Row],[Account]]="CxP (Terceros)"),1,0)</f>
        <v>0</v>
      </c>
      <c r="R58" s="3">
        <f>IF(FIN_DATASET[[#This Row],[AP_Flag]]=1,FIN_DATASET[[#This Row],[Amount]],0)</f>
        <v>0</v>
      </c>
    </row>
    <row r="59" spans="1:18" x14ac:dyDescent="0.2">
      <c r="A59" s="4">
        <f>FIN_RAW[[#This Row],[FECHA]]</f>
        <v>43922</v>
      </c>
      <c r="B59" s="3">
        <f>YEAR(FIN_DATASET[[#This Row],[Date]])</f>
        <v>2020</v>
      </c>
      <c r="C59" s="3" t="str">
        <f>TEXT(FIN_DATASET[[#This Row],[Date]],"mmmm")</f>
        <v>April</v>
      </c>
      <c r="D59" s="3" t="str">
        <f>IF(FIN_RAW[[#This Row],[VALOR (IN)]]&gt;0, "Income",IF(FIN_RAW[[#This Row],[VALOR (OUT)]]&gt;0, "Expense", "Check"))</f>
        <v>Income</v>
      </c>
      <c r="E59" s="3" t="str">
        <f>_xlfn.XLOOKUP(FIN_DATASET[[#This Row],[Method]],CATEGORY_MAP[CUENTA_IN],CATEGORY_MAP[Category])</f>
        <v>Scholarships</v>
      </c>
      <c r="F59" s="3" t="str">
        <f>_xlfn.XLOOKUP(FIN_DATASET[[#This Row],[Account]],CATEGORY_MAP[CUENTA_OUT],CATEGORY_MAP[Subcategory])</f>
        <v>Monthly Fee</v>
      </c>
      <c r="G59" s="3" t="str">
        <f>IF(OR(FIN_RAW[[#This Row],[CONCEPTO]]=0,FIN_RAW[[#This Row],[CONCEPTO]]=""),"",FIN_RAW[[#This Row],[CONCEPTO]])</f>
        <v>Becas Resultados 2019 (100%) (ABR)</v>
      </c>
      <c r="H59" s="5">
        <f>IF(FIN_DATASET[[#This Row],[Type]]="Income", FIN_RAW[[#This Row],[VALOR (IN)]], -FIN_RAW[[#This Row],[VALOR (OUT)]])</f>
        <v>30000</v>
      </c>
      <c r="I59" s="3" t="str">
        <f>FIN_RAW[[#This Row],[CUENTA (IN)]]</f>
        <v>Becas</v>
      </c>
      <c r="J59" s="6" t="str">
        <f>FIN_RAW[[#This Row],[CUENTA (OUT)]]</f>
        <v>Mensualidad</v>
      </c>
      <c r="K59" s="3" t="str">
        <f>IF(OR(FIN_RAW[[#This Row],[CLIENTE]]=0,FIN_RAW[[#This Row],[CLIENTE]]=" "),"",FIN_RAW[[#This Row],[CLIENTE]])</f>
        <v>Omar Osorio Valencia</v>
      </c>
      <c r="L59" s="3" t="str">
        <f>IF(OR(FIN_RAW[[#This Row],[DEPORTISTA]]=0,FIN_RAW[[#This Row],[DEPORTISTA]]=""),"",FIN_RAW[[#This Row],[DEPORTISTA]])</f>
        <v>Juan Camilo Osorio Mendoza</v>
      </c>
      <c r="M59" s="3">
        <f>IF(FIN_DATASET[[#This Row],[Method]]="Efectivo",1,0)</f>
        <v>0</v>
      </c>
      <c r="N59" s="12">
        <f>IF(FIN_DATASET[[#This Row],[Method]]="Efectivo",FIN_DATASET[[#This Row],[Amount]],0)</f>
        <v>0</v>
      </c>
      <c r="O59" s="3">
        <f>IF(FIN_DATASET[[#This Row],[Method]]="CxC",1,0)</f>
        <v>0</v>
      </c>
      <c r="P59" s="11">
        <f>IF(FIN_DATASET[[#This Row],[Method]]="CxC",FIN_DATASET[[#This Row],[Amount]],0)</f>
        <v>0</v>
      </c>
      <c r="Q59" s="3">
        <f>IF(OR(FIN_DATASET[[#This Row],[Account]]="CxP",FIN_DATASET[[#This Row],[Account]]="CxP (Liga)",FIN_DATASET[[#This Row],[Account]]="CxP (Terceros)"),1,0)</f>
        <v>0</v>
      </c>
      <c r="R59" s="3">
        <f>IF(FIN_DATASET[[#This Row],[AP_Flag]]=1,FIN_DATASET[[#This Row],[Amount]],0)</f>
        <v>0</v>
      </c>
    </row>
    <row r="60" spans="1:18" x14ac:dyDescent="0.2">
      <c r="A60" s="4">
        <f>FIN_RAW[[#This Row],[FECHA]]</f>
        <v>43922</v>
      </c>
      <c r="B60" s="3">
        <f>YEAR(FIN_DATASET[[#This Row],[Date]])</f>
        <v>2020</v>
      </c>
      <c r="C60" s="3" t="str">
        <f>TEXT(FIN_DATASET[[#This Row],[Date]],"mmmm")</f>
        <v>April</v>
      </c>
      <c r="D60" s="3" t="str">
        <f>IF(FIN_RAW[[#This Row],[VALOR (IN)]]&gt;0, "Income",IF(FIN_RAW[[#This Row],[VALOR (OUT)]]&gt;0, "Expense", "Check"))</f>
        <v>Income</v>
      </c>
      <c r="E60" s="3" t="str">
        <f>_xlfn.XLOOKUP(FIN_DATASET[[#This Row],[Method]],CATEGORY_MAP[CUENTA_IN],CATEGORY_MAP[Category])</f>
        <v>Cash</v>
      </c>
      <c r="F60" s="3" t="str">
        <f>_xlfn.XLOOKUP(FIN_DATASET[[#This Row],[Account]],CATEGORY_MAP[CUENTA_OUT],CATEGORY_MAP[Subcategory])</f>
        <v>Monthly Fee</v>
      </c>
      <c r="G60" s="3" t="str">
        <f>IF(OR(FIN_RAW[[#This Row],[CONCEPTO]]=0,FIN_RAW[[#This Row],[CONCEPTO]]=""),"",FIN_RAW[[#This Row],[CONCEPTO]])</f>
        <v>Pago Mensualidad COVID (ABR)</v>
      </c>
      <c r="H60" s="5">
        <f>IF(FIN_DATASET[[#This Row],[Type]]="Income", FIN_RAW[[#This Row],[VALOR (IN)]], -FIN_RAW[[#This Row],[VALOR (OUT)]])</f>
        <v>30000</v>
      </c>
      <c r="I60" s="3" t="str">
        <f>FIN_RAW[[#This Row],[CUENTA (IN)]]</f>
        <v>Efectivo</v>
      </c>
      <c r="J60" s="6" t="str">
        <f>FIN_RAW[[#This Row],[CUENTA (OUT)]]</f>
        <v>Mensualidad</v>
      </c>
      <c r="K60" s="3" t="str">
        <f>IF(OR(FIN_RAW[[#This Row],[CLIENTE]]=0,FIN_RAW[[#This Row],[CLIENTE]]=" "),"",FIN_RAW[[#This Row],[CLIENTE]])</f>
        <v>Víctor Manuel Duque Yepes</v>
      </c>
      <c r="L60" s="3" t="str">
        <f>IF(OR(FIN_RAW[[#This Row],[DEPORTISTA]]=0,FIN_RAW[[#This Row],[DEPORTISTA]]=""),"",FIN_RAW[[#This Row],[DEPORTISTA]])</f>
        <v>Juan Esteban Duque Pinto</v>
      </c>
      <c r="M60" s="3">
        <f>IF(FIN_DATASET[[#This Row],[Method]]="Efectivo",1,0)</f>
        <v>1</v>
      </c>
      <c r="N60" s="12">
        <f>IF(FIN_DATASET[[#This Row],[Method]]="Efectivo",FIN_DATASET[[#This Row],[Amount]],0)</f>
        <v>30000</v>
      </c>
      <c r="O60" s="3">
        <f>IF(FIN_DATASET[[#This Row],[Method]]="CxC",1,0)</f>
        <v>0</v>
      </c>
      <c r="P60" s="11">
        <f>IF(FIN_DATASET[[#This Row],[Method]]="CxC",FIN_DATASET[[#This Row],[Amount]],0)</f>
        <v>0</v>
      </c>
      <c r="Q60" s="3">
        <f>IF(OR(FIN_DATASET[[#This Row],[Account]]="CxP",FIN_DATASET[[#This Row],[Account]]="CxP (Liga)",FIN_DATASET[[#This Row],[Account]]="CxP (Terceros)"),1,0)</f>
        <v>0</v>
      </c>
      <c r="R60" s="3">
        <f>IF(FIN_DATASET[[#This Row],[AP_Flag]]=1,FIN_DATASET[[#This Row],[Amount]],0)</f>
        <v>0</v>
      </c>
    </row>
    <row r="61" spans="1:18" x14ac:dyDescent="0.2">
      <c r="A61" s="4">
        <f>FIN_RAW[[#This Row],[FECHA]]</f>
        <v>43922</v>
      </c>
      <c r="B61" s="3">
        <f>YEAR(FIN_DATASET[[#This Row],[Date]])</f>
        <v>2020</v>
      </c>
      <c r="C61" s="3" t="str">
        <f>TEXT(FIN_DATASET[[#This Row],[Date]],"mmmm")</f>
        <v>April</v>
      </c>
      <c r="D61" s="3" t="str">
        <f>IF(FIN_RAW[[#This Row],[VALOR (IN)]]&gt;0, "Income",IF(FIN_RAW[[#This Row],[VALOR (OUT)]]&gt;0, "Expense", "Check"))</f>
        <v>Income</v>
      </c>
      <c r="E61" s="3" t="str">
        <f>_xlfn.XLOOKUP(FIN_DATASET[[#This Row],[Method]],CATEGORY_MAP[CUENTA_IN],CATEGORY_MAP[Category])</f>
        <v>Cash</v>
      </c>
      <c r="F61" s="3" t="str">
        <f>_xlfn.XLOOKUP(FIN_DATASET[[#This Row],[Account]],CATEGORY_MAP[CUENTA_OUT],CATEGORY_MAP[Subcategory])</f>
        <v>Monthly Fee</v>
      </c>
      <c r="G61" s="3" t="str">
        <f>IF(OR(FIN_RAW[[#This Row],[CONCEPTO]]=0,FIN_RAW[[#This Row],[CONCEPTO]]=""),"",FIN_RAW[[#This Row],[CONCEPTO]])</f>
        <v>Pago Mensualidad COVID (ABR)</v>
      </c>
      <c r="H61" s="5">
        <f>IF(FIN_DATASET[[#This Row],[Type]]="Income", FIN_RAW[[#This Row],[VALOR (IN)]], -FIN_RAW[[#This Row],[VALOR (OUT)]])</f>
        <v>30000</v>
      </c>
      <c r="I61" s="3" t="str">
        <f>FIN_RAW[[#This Row],[CUENTA (IN)]]</f>
        <v>Efectivo</v>
      </c>
      <c r="J61" s="6" t="str">
        <f>FIN_RAW[[#This Row],[CUENTA (OUT)]]</f>
        <v>Mensualidad</v>
      </c>
      <c r="K61" s="3" t="str">
        <f>IF(OR(FIN_RAW[[#This Row],[CLIENTE]]=0,FIN_RAW[[#This Row],[CLIENTE]]=" "),"",FIN_RAW[[#This Row],[CLIENTE]])</f>
        <v>Víctor Manuel Duque Yepes</v>
      </c>
      <c r="L61" s="3" t="str">
        <f>IF(OR(FIN_RAW[[#This Row],[DEPORTISTA]]=0,FIN_RAW[[#This Row],[DEPORTISTA]]=""),"",FIN_RAW[[#This Row],[DEPORTISTA]])</f>
        <v>Juan Manuel Duque Pinto</v>
      </c>
      <c r="M61" s="3">
        <f>IF(FIN_DATASET[[#This Row],[Method]]="Efectivo",1,0)</f>
        <v>1</v>
      </c>
      <c r="N61" s="12">
        <f>IF(FIN_DATASET[[#This Row],[Method]]="Efectivo",FIN_DATASET[[#This Row],[Amount]],0)</f>
        <v>30000</v>
      </c>
      <c r="O61" s="3">
        <f>IF(FIN_DATASET[[#This Row],[Method]]="CxC",1,0)</f>
        <v>0</v>
      </c>
      <c r="P61" s="11">
        <f>IF(FIN_DATASET[[#This Row],[Method]]="CxC",FIN_DATASET[[#This Row],[Amount]],0)</f>
        <v>0</v>
      </c>
      <c r="Q61" s="3">
        <f>IF(OR(FIN_DATASET[[#This Row],[Account]]="CxP",FIN_DATASET[[#This Row],[Account]]="CxP (Liga)",FIN_DATASET[[#This Row],[Account]]="CxP (Terceros)"),1,0)</f>
        <v>0</v>
      </c>
      <c r="R61" s="3">
        <f>IF(FIN_DATASET[[#This Row],[AP_Flag]]=1,FIN_DATASET[[#This Row],[Amount]],0)</f>
        <v>0</v>
      </c>
    </row>
    <row r="62" spans="1:18" x14ac:dyDescent="0.2">
      <c r="A62" s="4">
        <f>FIN_RAW[[#This Row],[FECHA]]</f>
        <v>43922</v>
      </c>
      <c r="B62" s="3">
        <f>YEAR(FIN_DATASET[[#This Row],[Date]])</f>
        <v>2020</v>
      </c>
      <c r="C62" s="3" t="str">
        <f>TEXT(FIN_DATASET[[#This Row],[Date]],"mmmm")</f>
        <v>April</v>
      </c>
      <c r="D62" s="3" t="str">
        <f>IF(FIN_RAW[[#This Row],[VALOR (IN)]]&gt;0, "Income",IF(FIN_RAW[[#This Row],[VALOR (OUT)]]&gt;0, "Expense", "Check"))</f>
        <v>Income</v>
      </c>
      <c r="E62" s="3" t="str">
        <f>_xlfn.XLOOKUP(FIN_DATASET[[#This Row],[Method]],CATEGORY_MAP[CUENTA_IN],CATEGORY_MAP[Category])</f>
        <v>Cash</v>
      </c>
      <c r="F62" s="3" t="str">
        <f>_xlfn.XLOOKUP(FIN_DATASET[[#This Row],[Account]],CATEGORY_MAP[CUENTA_OUT],CATEGORY_MAP[Subcategory])</f>
        <v>Monthly Fee</v>
      </c>
      <c r="G62" s="3" t="str">
        <f>IF(OR(FIN_RAW[[#This Row],[CONCEPTO]]=0,FIN_RAW[[#This Row],[CONCEPTO]]=""),"",FIN_RAW[[#This Row],[CONCEPTO]])</f>
        <v>Pago Mensualidad COVID (ABR)</v>
      </c>
      <c r="H62" s="5">
        <f>IF(FIN_DATASET[[#This Row],[Type]]="Income", FIN_RAW[[#This Row],[VALOR (IN)]], -FIN_RAW[[#This Row],[VALOR (OUT)]])</f>
        <v>30000</v>
      </c>
      <c r="I62" s="3" t="str">
        <f>FIN_RAW[[#This Row],[CUENTA (IN)]]</f>
        <v>Efectivo</v>
      </c>
      <c r="J62" s="6" t="str">
        <f>FIN_RAW[[#This Row],[CUENTA (OUT)]]</f>
        <v>Mensualidad</v>
      </c>
      <c r="K62" s="3" t="str">
        <f>IF(OR(FIN_RAW[[#This Row],[CLIENTE]]=0,FIN_RAW[[#This Row],[CLIENTE]]=" "),"",FIN_RAW[[#This Row],[CLIENTE]])</f>
        <v>Silvana Torres López</v>
      </c>
      <c r="L62" s="3" t="str">
        <f>IF(OR(FIN_RAW[[#This Row],[DEPORTISTA]]=0,FIN_RAW[[#This Row],[DEPORTISTA]]=""),"",FIN_RAW[[#This Row],[DEPORTISTA]])</f>
        <v>Luciana Pinedo Torres</v>
      </c>
      <c r="M62" s="3">
        <f>IF(FIN_DATASET[[#This Row],[Method]]="Efectivo",1,0)</f>
        <v>1</v>
      </c>
      <c r="N62" s="12">
        <f>IF(FIN_DATASET[[#This Row],[Method]]="Efectivo",FIN_DATASET[[#This Row],[Amount]],0)</f>
        <v>30000</v>
      </c>
      <c r="O62" s="3">
        <f>IF(FIN_DATASET[[#This Row],[Method]]="CxC",1,0)</f>
        <v>0</v>
      </c>
      <c r="P62" s="11">
        <f>IF(FIN_DATASET[[#This Row],[Method]]="CxC",FIN_DATASET[[#This Row],[Amount]],0)</f>
        <v>0</v>
      </c>
      <c r="Q62" s="3">
        <f>IF(OR(FIN_DATASET[[#This Row],[Account]]="CxP",FIN_DATASET[[#This Row],[Account]]="CxP (Liga)",FIN_DATASET[[#This Row],[Account]]="CxP (Terceros)"),1,0)</f>
        <v>0</v>
      </c>
      <c r="R62" s="3">
        <f>IF(FIN_DATASET[[#This Row],[AP_Flag]]=1,FIN_DATASET[[#This Row],[Amount]],0)</f>
        <v>0</v>
      </c>
    </row>
    <row r="63" spans="1:18" x14ac:dyDescent="0.2">
      <c r="A63" s="4">
        <f>FIN_RAW[[#This Row],[FECHA]]</f>
        <v>43922</v>
      </c>
      <c r="B63" s="3">
        <f>YEAR(FIN_DATASET[[#This Row],[Date]])</f>
        <v>2020</v>
      </c>
      <c r="C63" s="3" t="str">
        <f>TEXT(FIN_DATASET[[#This Row],[Date]],"mmmm")</f>
        <v>April</v>
      </c>
      <c r="D63" s="3" t="str">
        <f>IF(FIN_RAW[[#This Row],[VALOR (IN)]]&gt;0, "Income",IF(FIN_RAW[[#This Row],[VALOR (OUT)]]&gt;0, "Expense", "Check"))</f>
        <v>Income</v>
      </c>
      <c r="E63" s="3" t="str">
        <f>_xlfn.XLOOKUP(FIN_DATASET[[#This Row],[Method]],CATEGORY_MAP[CUENTA_IN],CATEGORY_MAP[Category])</f>
        <v>Scholarships</v>
      </c>
      <c r="F63" s="3" t="str">
        <f>_xlfn.XLOOKUP(FIN_DATASET[[#This Row],[Account]],CATEGORY_MAP[CUENTA_OUT],CATEGORY_MAP[Subcategory])</f>
        <v>Monthly Fee</v>
      </c>
      <c r="G63" s="3" t="str">
        <f>IF(OR(FIN_RAW[[#This Row],[CONCEPTO]]=0,FIN_RAW[[#This Row],[CONCEPTO]]=""),"",FIN_RAW[[#This Row],[CONCEPTO]])</f>
        <v>Becas Resultados 2019 (100%) (ABR)</v>
      </c>
      <c r="H63" s="5">
        <f>IF(FIN_DATASET[[#This Row],[Type]]="Income", FIN_RAW[[#This Row],[VALOR (IN)]], -FIN_RAW[[#This Row],[VALOR (OUT)]])</f>
        <v>30000</v>
      </c>
      <c r="I63" s="3" t="str">
        <f>FIN_RAW[[#This Row],[CUENTA (IN)]]</f>
        <v>Becas</v>
      </c>
      <c r="J63" s="6" t="str">
        <f>FIN_RAW[[#This Row],[CUENTA (OUT)]]</f>
        <v>Mensualidad</v>
      </c>
      <c r="K63" s="3" t="str">
        <f>IF(OR(FIN_RAW[[#This Row],[CLIENTE]]=0,FIN_RAW[[#This Row],[CLIENTE]]=" "),"",FIN_RAW[[#This Row],[CLIENTE]])</f>
        <v>Omar Osorio Valencia</v>
      </c>
      <c r="L63" s="3" t="str">
        <f>IF(OR(FIN_RAW[[#This Row],[DEPORTISTA]]=0,FIN_RAW[[#This Row],[DEPORTISTA]]=""),"",FIN_RAW[[#This Row],[DEPORTISTA]])</f>
        <v>Mariana Osorio Mendoza</v>
      </c>
      <c r="M63" s="3">
        <f>IF(FIN_DATASET[[#This Row],[Method]]="Efectivo",1,0)</f>
        <v>0</v>
      </c>
      <c r="N63" s="12">
        <f>IF(FIN_DATASET[[#This Row],[Method]]="Efectivo",FIN_DATASET[[#This Row],[Amount]],0)</f>
        <v>0</v>
      </c>
      <c r="O63" s="3">
        <f>IF(FIN_DATASET[[#This Row],[Method]]="CxC",1,0)</f>
        <v>0</v>
      </c>
      <c r="P63" s="11">
        <f>IF(FIN_DATASET[[#This Row],[Method]]="CxC",FIN_DATASET[[#This Row],[Amount]],0)</f>
        <v>0</v>
      </c>
      <c r="Q63" s="3">
        <f>IF(OR(FIN_DATASET[[#This Row],[Account]]="CxP",FIN_DATASET[[#This Row],[Account]]="CxP (Liga)",FIN_DATASET[[#This Row],[Account]]="CxP (Terceros)"),1,0)</f>
        <v>0</v>
      </c>
      <c r="R63" s="3">
        <f>IF(FIN_DATASET[[#This Row],[AP_Flag]]=1,FIN_DATASET[[#This Row],[Amount]],0)</f>
        <v>0</v>
      </c>
    </row>
    <row r="64" spans="1:18" x14ac:dyDescent="0.2">
      <c r="A64" s="4">
        <f>FIN_RAW[[#This Row],[FECHA]]</f>
        <v>43922</v>
      </c>
      <c r="B64" s="3">
        <f>YEAR(FIN_DATASET[[#This Row],[Date]])</f>
        <v>2020</v>
      </c>
      <c r="C64" s="3" t="str">
        <f>TEXT(FIN_DATASET[[#This Row],[Date]],"mmmm")</f>
        <v>April</v>
      </c>
      <c r="D64" s="3" t="str">
        <f>IF(FIN_RAW[[#This Row],[VALOR (IN)]]&gt;0, "Income",IF(FIN_RAW[[#This Row],[VALOR (OUT)]]&gt;0, "Expense", "Check"))</f>
        <v>Income</v>
      </c>
      <c r="E64" s="3" t="str">
        <f>_xlfn.XLOOKUP(FIN_DATASET[[#This Row],[Method]],CATEGORY_MAP[CUENTA_IN],CATEGORY_MAP[Category])</f>
        <v>Cash</v>
      </c>
      <c r="F64" s="3" t="str">
        <f>_xlfn.XLOOKUP(FIN_DATASET[[#This Row],[Account]],CATEGORY_MAP[CUENTA_OUT],CATEGORY_MAP[Subcategory])</f>
        <v>Monthly Fee</v>
      </c>
      <c r="G64" s="3" t="str">
        <f>IF(OR(FIN_RAW[[#This Row],[CONCEPTO]]=0,FIN_RAW[[#This Row],[CONCEPTO]]=""),"",FIN_RAW[[#This Row],[CONCEPTO]])</f>
        <v>Pago Mensualidad COVID (ABR)</v>
      </c>
      <c r="H64" s="5">
        <f>IF(FIN_DATASET[[#This Row],[Type]]="Income", FIN_RAW[[#This Row],[VALOR (IN)]], -FIN_RAW[[#This Row],[VALOR (OUT)]])</f>
        <v>30000</v>
      </c>
      <c r="I64" s="3" t="str">
        <f>FIN_RAW[[#This Row],[CUENTA (IN)]]</f>
        <v>Efectivo</v>
      </c>
      <c r="J64" s="6" t="str">
        <f>FIN_RAW[[#This Row],[CUENTA (OUT)]]</f>
        <v>Mensualidad</v>
      </c>
      <c r="K64" s="3" t="str">
        <f>IF(OR(FIN_RAW[[#This Row],[CLIENTE]]=0,FIN_RAW[[#This Row],[CLIENTE]]=" "),"",FIN_RAW[[#This Row],[CLIENTE]])</f>
        <v>Nelson Gómez Serna</v>
      </c>
      <c r="L64" s="3" t="str">
        <f>IF(OR(FIN_RAW[[#This Row],[DEPORTISTA]]=0,FIN_RAW[[#This Row],[DEPORTISTA]]=""),"",FIN_RAW[[#This Row],[DEPORTISTA]])</f>
        <v>Sofía Gómez Torres</v>
      </c>
      <c r="M64" s="3">
        <f>IF(FIN_DATASET[[#This Row],[Method]]="Efectivo",1,0)</f>
        <v>1</v>
      </c>
      <c r="N64" s="12">
        <f>IF(FIN_DATASET[[#This Row],[Method]]="Efectivo",FIN_DATASET[[#This Row],[Amount]],0)</f>
        <v>30000</v>
      </c>
      <c r="O64" s="3">
        <f>IF(FIN_DATASET[[#This Row],[Method]]="CxC",1,0)</f>
        <v>0</v>
      </c>
      <c r="P64" s="11">
        <f>IF(FIN_DATASET[[#This Row],[Method]]="CxC",FIN_DATASET[[#This Row],[Amount]],0)</f>
        <v>0</v>
      </c>
      <c r="Q64" s="3">
        <f>IF(OR(FIN_DATASET[[#This Row],[Account]]="CxP",FIN_DATASET[[#This Row],[Account]]="CxP (Liga)",FIN_DATASET[[#This Row],[Account]]="CxP (Terceros)"),1,0)</f>
        <v>0</v>
      </c>
      <c r="R64" s="3">
        <f>IF(FIN_DATASET[[#This Row],[AP_Flag]]=1,FIN_DATASET[[#This Row],[Amount]],0)</f>
        <v>0</v>
      </c>
    </row>
    <row r="65" spans="1:18" x14ac:dyDescent="0.2">
      <c r="A65" s="4">
        <f>FIN_RAW[[#This Row],[FECHA]]</f>
        <v>43922</v>
      </c>
      <c r="B65" s="3">
        <f>YEAR(FIN_DATASET[[#This Row],[Date]])</f>
        <v>2020</v>
      </c>
      <c r="C65" s="3" t="str">
        <f>TEXT(FIN_DATASET[[#This Row],[Date]],"mmmm")</f>
        <v>April</v>
      </c>
      <c r="D65" s="3" t="str">
        <f>IF(FIN_RAW[[#This Row],[VALOR (IN)]]&gt;0, "Income",IF(FIN_RAW[[#This Row],[VALOR (OUT)]]&gt;0, "Expense", "Check"))</f>
        <v>Income</v>
      </c>
      <c r="E65" s="3" t="str">
        <f>_xlfn.XLOOKUP(FIN_DATASET[[#This Row],[Method]],CATEGORY_MAP[CUENTA_IN],CATEGORY_MAP[Category])</f>
        <v>Scholarships</v>
      </c>
      <c r="F65" s="3" t="str">
        <f>_xlfn.XLOOKUP(FIN_DATASET[[#This Row],[Account]],CATEGORY_MAP[CUENTA_OUT],CATEGORY_MAP[Subcategory])</f>
        <v>Monthly Fee</v>
      </c>
      <c r="G65" s="3" t="str">
        <f>IF(OR(FIN_RAW[[#This Row],[CONCEPTO]]=0,FIN_RAW[[#This Row],[CONCEPTO]]=""),"",FIN_RAW[[#This Row],[CONCEPTO]])</f>
        <v>Becas Resultados 2019 (100%) (ABR)</v>
      </c>
      <c r="H65" s="5">
        <f>IF(FIN_DATASET[[#This Row],[Type]]="Income", FIN_RAW[[#This Row],[VALOR (IN)]], -FIN_RAW[[#This Row],[VALOR (OUT)]])</f>
        <v>30000</v>
      </c>
      <c r="I65" s="3" t="str">
        <f>FIN_RAW[[#This Row],[CUENTA (IN)]]</f>
        <v>Becas</v>
      </c>
      <c r="J65" s="6" t="str">
        <f>FIN_RAW[[#This Row],[CUENTA (OUT)]]</f>
        <v>Mensualidad</v>
      </c>
      <c r="K65" s="3" t="str">
        <f>IF(OR(FIN_RAW[[#This Row],[CLIENTE]]=0,FIN_RAW[[#This Row],[CLIENTE]]=" "),"",FIN_RAW[[#This Row],[CLIENTE]])</f>
        <v>Silvana Torres López</v>
      </c>
      <c r="L65" s="3" t="str">
        <f>IF(OR(FIN_RAW[[#This Row],[DEPORTISTA]]=0,FIN_RAW[[#This Row],[DEPORTISTA]]=""),"",FIN_RAW[[#This Row],[DEPORTISTA]])</f>
        <v>Valentina Quintero Torres</v>
      </c>
      <c r="M65" s="3">
        <f>IF(FIN_DATASET[[#This Row],[Method]]="Efectivo",1,0)</f>
        <v>0</v>
      </c>
      <c r="N65" s="12">
        <f>IF(FIN_DATASET[[#This Row],[Method]]="Efectivo",FIN_DATASET[[#This Row],[Amount]],0)</f>
        <v>0</v>
      </c>
      <c r="O65" s="3">
        <f>IF(FIN_DATASET[[#This Row],[Method]]="CxC",1,0)</f>
        <v>0</v>
      </c>
      <c r="P65" s="11">
        <f>IF(FIN_DATASET[[#This Row],[Method]]="CxC",FIN_DATASET[[#This Row],[Amount]],0)</f>
        <v>0</v>
      </c>
      <c r="Q65" s="3">
        <f>IF(OR(FIN_DATASET[[#This Row],[Account]]="CxP",FIN_DATASET[[#This Row],[Account]]="CxP (Liga)",FIN_DATASET[[#This Row],[Account]]="CxP (Terceros)"),1,0)</f>
        <v>0</v>
      </c>
      <c r="R65" s="3">
        <f>IF(FIN_DATASET[[#This Row],[AP_Flag]]=1,FIN_DATASET[[#This Row],[Amount]],0)</f>
        <v>0</v>
      </c>
    </row>
    <row r="66" spans="1:18" x14ac:dyDescent="0.2">
      <c r="A66" s="4">
        <f>FIN_RAW[[#This Row],[FECHA]]</f>
        <v>43928</v>
      </c>
      <c r="B66" s="3">
        <f>YEAR(FIN_DATASET[[#This Row],[Date]])</f>
        <v>2020</v>
      </c>
      <c r="C66" s="3" t="str">
        <f>TEXT(FIN_DATASET[[#This Row],[Date]],"mmmm")</f>
        <v>April</v>
      </c>
      <c r="D66" s="3" t="str">
        <f>IF(FIN_RAW[[#This Row],[VALOR (IN)]]&gt;0, "Income",IF(FIN_RAW[[#This Row],[VALOR (OUT)]]&gt;0, "Expense", "Check"))</f>
        <v>Income</v>
      </c>
      <c r="E66" s="3" t="str">
        <f>_xlfn.XLOOKUP(FIN_DATASET[[#This Row],[Method]],CATEGORY_MAP[CUENTA_IN],CATEGORY_MAP[Category])</f>
        <v>Cash</v>
      </c>
      <c r="F66" s="3" t="str">
        <f>_xlfn.XLOOKUP(FIN_DATASET[[#This Row],[Account]],CATEGORY_MAP[CUENTA_OUT],CATEGORY_MAP[Subcategory])</f>
        <v>Monthly Fee</v>
      </c>
      <c r="G66" s="3" t="str">
        <f>IF(OR(FIN_RAW[[#This Row],[CONCEPTO]]=0,FIN_RAW[[#This Row],[CONCEPTO]]=""),"",FIN_RAW[[#This Row],[CONCEPTO]])</f>
        <v>Pago Mensualidad COVID (ABR)</v>
      </c>
      <c r="H66" s="5">
        <f>IF(FIN_DATASET[[#This Row],[Type]]="Income", FIN_RAW[[#This Row],[VALOR (IN)]], -FIN_RAW[[#This Row],[VALOR (OUT)]])</f>
        <v>30000</v>
      </c>
      <c r="I66" s="3" t="str">
        <f>FIN_RAW[[#This Row],[CUENTA (IN)]]</f>
        <v>Efectivo</v>
      </c>
      <c r="J66" s="6" t="str">
        <f>FIN_RAW[[#This Row],[CUENTA (OUT)]]</f>
        <v>Mensualidad</v>
      </c>
      <c r="K66" s="3" t="str">
        <f>IF(OR(FIN_RAW[[#This Row],[CLIENTE]]=0,FIN_RAW[[#This Row],[CLIENTE]]=" "),"",FIN_RAW[[#This Row],[CLIENTE]])</f>
        <v>Jenifer Giraldo Giraldo</v>
      </c>
      <c r="L66" s="3" t="str">
        <f>IF(OR(FIN_RAW[[#This Row],[DEPORTISTA]]=0,FIN_RAW[[#This Row],[DEPORTISTA]]=""),"",FIN_RAW[[#This Row],[DEPORTISTA]])</f>
        <v>Juan Andrés Delgado Giraldo</v>
      </c>
      <c r="M66" s="3">
        <f>IF(FIN_DATASET[[#This Row],[Method]]="Efectivo",1,0)</f>
        <v>1</v>
      </c>
      <c r="N66" s="12">
        <f>IF(FIN_DATASET[[#This Row],[Method]]="Efectivo",FIN_DATASET[[#This Row],[Amount]],0)</f>
        <v>30000</v>
      </c>
      <c r="O66" s="3">
        <f>IF(FIN_DATASET[[#This Row],[Method]]="CxC",1,0)</f>
        <v>0</v>
      </c>
      <c r="P66" s="11">
        <f>IF(FIN_DATASET[[#This Row],[Method]]="CxC",FIN_DATASET[[#This Row],[Amount]],0)</f>
        <v>0</v>
      </c>
      <c r="Q66" s="3">
        <f>IF(OR(FIN_DATASET[[#This Row],[Account]]="CxP",FIN_DATASET[[#This Row],[Account]]="CxP (Liga)",FIN_DATASET[[#This Row],[Account]]="CxP (Terceros)"),1,0)</f>
        <v>0</v>
      </c>
      <c r="R66" s="3">
        <f>IF(FIN_DATASET[[#This Row],[AP_Flag]]=1,FIN_DATASET[[#This Row],[Amount]],0)</f>
        <v>0</v>
      </c>
    </row>
    <row r="67" spans="1:18" x14ac:dyDescent="0.2">
      <c r="A67" s="4">
        <f>FIN_RAW[[#This Row],[FECHA]]</f>
        <v>43928</v>
      </c>
      <c r="B67" s="3">
        <f>YEAR(FIN_DATASET[[#This Row],[Date]])</f>
        <v>2020</v>
      </c>
      <c r="C67" s="3" t="str">
        <f>TEXT(FIN_DATASET[[#This Row],[Date]],"mmmm")</f>
        <v>April</v>
      </c>
      <c r="D67" s="3" t="str">
        <f>IF(FIN_RAW[[#This Row],[VALOR (IN)]]&gt;0, "Income",IF(FIN_RAW[[#This Row],[VALOR (OUT)]]&gt;0, "Expense", "Check"))</f>
        <v>Income</v>
      </c>
      <c r="E67" s="3" t="str">
        <f>_xlfn.XLOOKUP(FIN_DATASET[[#This Row],[Method]],CATEGORY_MAP[CUENTA_IN],CATEGORY_MAP[Category])</f>
        <v>Cash</v>
      </c>
      <c r="F67" s="3" t="str">
        <f>_xlfn.XLOOKUP(FIN_DATASET[[#This Row],[Account]],CATEGORY_MAP[CUENTA_OUT],CATEGORY_MAP[Subcategory])</f>
        <v>Monthly Fee</v>
      </c>
      <c r="G67" s="3" t="str">
        <f>IF(OR(FIN_RAW[[#This Row],[CONCEPTO]]=0,FIN_RAW[[#This Row],[CONCEPTO]]=""),"",FIN_RAW[[#This Row],[CONCEPTO]])</f>
        <v>Pago Mensualidad COVID (ABR)</v>
      </c>
      <c r="H67" s="5">
        <f>IF(FIN_DATASET[[#This Row],[Type]]="Income", FIN_RAW[[#This Row],[VALOR (IN)]], -FIN_RAW[[#This Row],[VALOR (OUT)]])</f>
        <v>30000</v>
      </c>
      <c r="I67" s="3" t="str">
        <f>FIN_RAW[[#This Row],[CUENTA (IN)]]</f>
        <v>Efectivo</v>
      </c>
      <c r="J67" s="6" t="str">
        <f>FIN_RAW[[#This Row],[CUENTA (OUT)]]</f>
        <v>Mensualidad</v>
      </c>
      <c r="K67" s="3" t="str">
        <f>IF(OR(FIN_RAW[[#This Row],[CLIENTE]]=0,FIN_RAW[[#This Row],[CLIENTE]]=" "),"",FIN_RAW[[#This Row],[CLIENTE]])</f>
        <v>Jenifer Giraldo Giraldo</v>
      </c>
      <c r="L67" s="3" t="str">
        <f>IF(OR(FIN_RAW[[#This Row],[DEPORTISTA]]=0,FIN_RAW[[#This Row],[DEPORTISTA]]=""),"",FIN_RAW[[#This Row],[DEPORTISTA]])</f>
        <v>María José Delgado Giraldo</v>
      </c>
      <c r="M67" s="3">
        <f>IF(FIN_DATASET[[#This Row],[Method]]="Efectivo",1,0)</f>
        <v>1</v>
      </c>
      <c r="N67" s="12">
        <f>IF(FIN_DATASET[[#This Row],[Method]]="Efectivo",FIN_DATASET[[#This Row],[Amount]],0)</f>
        <v>30000</v>
      </c>
      <c r="O67" s="3">
        <f>IF(FIN_DATASET[[#This Row],[Method]]="CxC",1,0)</f>
        <v>0</v>
      </c>
      <c r="P67" s="11">
        <f>IF(FIN_DATASET[[#This Row],[Method]]="CxC",FIN_DATASET[[#This Row],[Amount]],0)</f>
        <v>0</v>
      </c>
      <c r="Q67" s="3">
        <f>IF(OR(FIN_DATASET[[#This Row],[Account]]="CxP",FIN_DATASET[[#This Row],[Account]]="CxP (Liga)",FIN_DATASET[[#This Row],[Account]]="CxP (Terceros)"),1,0)</f>
        <v>0</v>
      </c>
      <c r="R67" s="3">
        <f>IF(FIN_DATASET[[#This Row],[AP_Flag]]=1,FIN_DATASET[[#This Row],[Amount]],0)</f>
        <v>0</v>
      </c>
    </row>
    <row r="68" spans="1:18" x14ac:dyDescent="0.2">
      <c r="A68" s="4">
        <f>FIN_RAW[[#This Row],[FECHA]]</f>
        <v>43928</v>
      </c>
      <c r="B68" s="3">
        <f>YEAR(FIN_DATASET[[#This Row],[Date]])</f>
        <v>2020</v>
      </c>
      <c r="C68" s="3" t="str">
        <f>TEXT(FIN_DATASET[[#This Row],[Date]],"mmmm")</f>
        <v>April</v>
      </c>
      <c r="D68" s="3" t="str">
        <f>IF(FIN_RAW[[#This Row],[VALOR (IN)]]&gt;0, "Income",IF(FIN_RAW[[#This Row],[VALOR (OUT)]]&gt;0, "Expense", "Check"))</f>
        <v>Income</v>
      </c>
      <c r="E68" s="3" t="str">
        <f>_xlfn.XLOOKUP(FIN_DATASET[[#This Row],[Method]],CATEGORY_MAP[CUENTA_IN],CATEGORY_MAP[Category])</f>
        <v>Cash</v>
      </c>
      <c r="F68" s="3" t="str">
        <f>_xlfn.XLOOKUP(FIN_DATASET[[#This Row],[Account]],CATEGORY_MAP[CUENTA_OUT],CATEGORY_MAP[Subcategory])</f>
        <v>Monthly Fee</v>
      </c>
      <c r="G68" s="3" t="str">
        <f>IF(OR(FIN_RAW[[#This Row],[CONCEPTO]]=0,FIN_RAW[[#This Row],[CONCEPTO]]=""),"",FIN_RAW[[#This Row],[CONCEPTO]])</f>
        <v>Pago Mensualidad COVID (ABR)</v>
      </c>
      <c r="H68" s="5">
        <f>IF(FIN_DATASET[[#This Row],[Type]]="Income", FIN_RAW[[#This Row],[VALOR (IN)]], -FIN_RAW[[#This Row],[VALOR (OUT)]])</f>
        <v>30000</v>
      </c>
      <c r="I68" s="3" t="str">
        <f>FIN_RAW[[#This Row],[CUENTA (IN)]]</f>
        <v>Efectivo</v>
      </c>
      <c r="J68" s="6" t="str">
        <f>FIN_RAW[[#This Row],[CUENTA (OUT)]]</f>
        <v>Mensualidad</v>
      </c>
      <c r="K68" s="3" t="str">
        <f>IF(OR(FIN_RAW[[#This Row],[CLIENTE]]=0,FIN_RAW[[#This Row],[CLIENTE]]=" "),"",FIN_RAW[[#This Row],[CLIENTE]])</f>
        <v>Edward Armando Rojas</v>
      </c>
      <c r="L68" s="3" t="str">
        <f>IF(OR(FIN_RAW[[#This Row],[DEPORTISTA]]=0,FIN_RAW[[#This Row],[DEPORTISTA]]=""),"",FIN_RAW[[#This Row],[DEPORTISTA]])</f>
        <v>Mathias Rojas Salcedo</v>
      </c>
      <c r="M68" s="3">
        <f>IF(FIN_DATASET[[#This Row],[Method]]="Efectivo",1,0)</f>
        <v>1</v>
      </c>
      <c r="N68" s="12">
        <f>IF(FIN_DATASET[[#This Row],[Method]]="Efectivo",FIN_DATASET[[#This Row],[Amount]],0)</f>
        <v>30000</v>
      </c>
      <c r="O68" s="3">
        <f>IF(FIN_DATASET[[#This Row],[Method]]="CxC",1,0)</f>
        <v>0</v>
      </c>
      <c r="P68" s="11">
        <f>IF(FIN_DATASET[[#This Row],[Method]]="CxC",FIN_DATASET[[#This Row],[Amount]],0)</f>
        <v>0</v>
      </c>
      <c r="Q68" s="3">
        <f>IF(OR(FIN_DATASET[[#This Row],[Account]]="CxP",FIN_DATASET[[#This Row],[Account]]="CxP (Liga)",FIN_DATASET[[#This Row],[Account]]="CxP (Terceros)"),1,0)</f>
        <v>0</v>
      </c>
      <c r="R68" s="3">
        <f>IF(FIN_DATASET[[#This Row],[AP_Flag]]=1,FIN_DATASET[[#This Row],[Amount]],0)</f>
        <v>0</v>
      </c>
    </row>
    <row r="69" spans="1:18" x14ac:dyDescent="0.2">
      <c r="A69" s="4">
        <f>FIN_RAW[[#This Row],[FECHA]]</f>
        <v>43934</v>
      </c>
      <c r="B69" s="3">
        <f>YEAR(FIN_DATASET[[#This Row],[Date]])</f>
        <v>2020</v>
      </c>
      <c r="C69" s="3" t="str">
        <f>TEXT(FIN_DATASET[[#This Row],[Date]],"mmmm")</f>
        <v>April</v>
      </c>
      <c r="D69" s="3" t="str">
        <f>IF(FIN_RAW[[#This Row],[VALOR (IN)]]&gt;0, "Income",IF(FIN_RAW[[#This Row],[VALOR (OUT)]]&gt;0, "Expense", "Check"))</f>
        <v>Income</v>
      </c>
      <c r="E69" s="3" t="str">
        <f>_xlfn.XLOOKUP(FIN_DATASET[[#This Row],[Method]],CATEGORY_MAP[CUENTA_IN],CATEGORY_MAP[Category])</f>
        <v>Cash</v>
      </c>
      <c r="F69" s="3" t="str">
        <f>_xlfn.XLOOKUP(FIN_DATASET[[#This Row],[Account]],CATEGORY_MAP[CUENTA_OUT],CATEGORY_MAP[Subcategory])</f>
        <v>Monthly Fee</v>
      </c>
      <c r="G69" s="3" t="str">
        <f>IF(OR(FIN_RAW[[#This Row],[CONCEPTO]]=0,FIN_RAW[[#This Row],[CONCEPTO]]=""),"",FIN_RAW[[#This Row],[CONCEPTO]])</f>
        <v>Pago Mensualidad COVID (ABR)</v>
      </c>
      <c r="H69" s="5">
        <f>IF(FIN_DATASET[[#This Row],[Type]]="Income", FIN_RAW[[#This Row],[VALOR (IN)]], -FIN_RAW[[#This Row],[VALOR (OUT)]])</f>
        <v>30000</v>
      </c>
      <c r="I69" s="3" t="str">
        <f>FIN_RAW[[#This Row],[CUENTA (IN)]]</f>
        <v>Efectivo</v>
      </c>
      <c r="J69" s="6" t="str">
        <f>FIN_RAW[[#This Row],[CUENTA (OUT)]]</f>
        <v>Mensualidad</v>
      </c>
      <c r="K69" s="3" t="str">
        <f>IF(OR(FIN_RAW[[#This Row],[CLIENTE]]=0,FIN_RAW[[#This Row],[CLIENTE]]=" "),"",FIN_RAW[[#This Row],[CLIENTE]])</f>
        <v>Yanibel Peña Londoño</v>
      </c>
      <c r="L69" s="3" t="str">
        <f>IF(OR(FIN_RAW[[#This Row],[DEPORTISTA]]=0,FIN_RAW[[#This Row],[DEPORTISTA]]=""),"",FIN_RAW[[#This Row],[DEPORTISTA]])</f>
        <v>Santiago Piedrahita Peña</v>
      </c>
      <c r="M69" s="3">
        <f>IF(FIN_DATASET[[#This Row],[Method]]="Efectivo",1,0)</f>
        <v>1</v>
      </c>
      <c r="N69" s="12">
        <f>IF(FIN_DATASET[[#This Row],[Method]]="Efectivo",FIN_DATASET[[#This Row],[Amount]],0)</f>
        <v>30000</v>
      </c>
      <c r="O69" s="3">
        <f>IF(FIN_DATASET[[#This Row],[Method]]="CxC",1,0)</f>
        <v>0</v>
      </c>
      <c r="P69" s="11">
        <f>IF(FIN_DATASET[[#This Row],[Method]]="CxC",FIN_DATASET[[#This Row],[Amount]],0)</f>
        <v>0</v>
      </c>
      <c r="Q69" s="3">
        <f>IF(OR(FIN_DATASET[[#This Row],[Account]]="CxP",FIN_DATASET[[#This Row],[Account]]="CxP (Liga)",FIN_DATASET[[#This Row],[Account]]="CxP (Terceros)"),1,0)</f>
        <v>0</v>
      </c>
      <c r="R69" s="3">
        <f>IF(FIN_DATASET[[#This Row],[AP_Flag]]=1,FIN_DATASET[[#This Row],[Amount]],0)</f>
        <v>0</v>
      </c>
    </row>
    <row r="70" spans="1:18" x14ac:dyDescent="0.2">
      <c r="A70" s="4">
        <f>FIN_RAW[[#This Row],[FECHA]]</f>
        <v>43946</v>
      </c>
      <c r="B70" s="3">
        <f>YEAR(FIN_DATASET[[#This Row],[Date]])</f>
        <v>2020</v>
      </c>
      <c r="C70" s="3" t="str">
        <f>TEXT(FIN_DATASET[[#This Row],[Date]],"mmmm")</f>
        <v>April</v>
      </c>
      <c r="D70" s="3" t="str">
        <f>IF(FIN_RAW[[#This Row],[VALOR (IN)]]&gt;0, "Income",IF(FIN_RAW[[#This Row],[VALOR (OUT)]]&gt;0, "Expense", "Check"))</f>
        <v>Income</v>
      </c>
      <c r="E70" s="3" t="str">
        <f>_xlfn.XLOOKUP(FIN_DATASET[[#This Row],[Method]],CATEGORY_MAP[CUENTA_IN],CATEGORY_MAP[Category])</f>
        <v>Cash</v>
      </c>
      <c r="F70" s="3" t="str">
        <f>_xlfn.XLOOKUP(FIN_DATASET[[#This Row],[Account]],CATEGORY_MAP[CUENTA_OUT],CATEGORY_MAP[Subcategory])</f>
        <v>Monthly Fee</v>
      </c>
      <c r="G70" s="3" t="str">
        <f>IF(OR(FIN_RAW[[#This Row],[CONCEPTO]]=0,FIN_RAW[[#This Row],[CONCEPTO]]=""),"",FIN_RAW[[#This Row],[CONCEPTO]])</f>
        <v>Pago Mensualidad COVID (ABR)</v>
      </c>
      <c r="H70" s="5">
        <f>IF(FIN_DATASET[[#This Row],[Type]]="Income", FIN_RAW[[#This Row],[VALOR (IN)]], -FIN_RAW[[#This Row],[VALOR (OUT)]])</f>
        <v>30000</v>
      </c>
      <c r="I70" s="3" t="str">
        <f>FIN_RAW[[#This Row],[CUENTA (IN)]]</f>
        <v>Efectivo</v>
      </c>
      <c r="J70" s="6" t="str">
        <f>FIN_RAW[[#This Row],[CUENTA (OUT)]]</f>
        <v>Mensualidad</v>
      </c>
      <c r="K70" s="3" t="str">
        <f>IF(OR(FIN_RAW[[#This Row],[CLIENTE]]=0,FIN_RAW[[#This Row],[CLIENTE]]=" "),"",FIN_RAW[[#This Row],[CLIENTE]])</f>
        <v>Katherine Correa Muñoz</v>
      </c>
      <c r="L70" s="3" t="str">
        <f>IF(OR(FIN_RAW[[#This Row],[DEPORTISTA]]=0,FIN_RAW[[#This Row],[DEPORTISTA]]=""),"",FIN_RAW[[#This Row],[DEPORTISTA]])</f>
        <v>Martin Pinzón Correa</v>
      </c>
      <c r="M70" s="3">
        <f>IF(FIN_DATASET[[#This Row],[Method]]="Efectivo",1,0)</f>
        <v>1</v>
      </c>
      <c r="N70" s="12">
        <f>IF(FIN_DATASET[[#This Row],[Method]]="Efectivo",FIN_DATASET[[#This Row],[Amount]],0)</f>
        <v>30000</v>
      </c>
      <c r="O70" s="3">
        <f>IF(FIN_DATASET[[#This Row],[Method]]="CxC",1,0)</f>
        <v>0</v>
      </c>
      <c r="P70" s="11">
        <f>IF(FIN_DATASET[[#This Row],[Method]]="CxC",FIN_DATASET[[#This Row],[Amount]],0)</f>
        <v>0</v>
      </c>
      <c r="Q70" s="3">
        <f>IF(OR(FIN_DATASET[[#This Row],[Account]]="CxP",FIN_DATASET[[#This Row],[Account]]="CxP (Liga)",FIN_DATASET[[#This Row],[Account]]="CxP (Terceros)"),1,0)</f>
        <v>0</v>
      </c>
      <c r="R70" s="3">
        <f>IF(FIN_DATASET[[#This Row],[AP_Flag]]=1,FIN_DATASET[[#This Row],[Amount]],0)</f>
        <v>0</v>
      </c>
    </row>
    <row r="71" spans="1:18" x14ac:dyDescent="0.2">
      <c r="A71" s="4">
        <f>FIN_RAW[[#This Row],[FECHA]]</f>
        <v>43951</v>
      </c>
      <c r="B71" s="3">
        <f>YEAR(FIN_DATASET[[#This Row],[Date]])</f>
        <v>2020</v>
      </c>
      <c r="C71" s="3" t="str">
        <f>TEXT(FIN_DATASET[[#This Row],[Date]],"mmmm")</f>
        <v>April</v>
      </c>
      <c r="D71" s="3" t="str">
        <f>IF(FIN_RAW[[#This Row],[VALOR (IN)]]&gt;0, "Income",IF(FIN_RAW[[#This Row],[VALOR (OUT)]]&gt;0, "Expense", "Check"))</f>
        <v>Income</v>
      </c>
      <c r="E71" s="3" t="str">
        <f>_xlfn.XLOOKUP(FIN_DATASET[[#This Row],[Method]],CATEGORY_MAP[CUENTA_IN],CATEGORY_MAP[Category])</f>
        <v>Accounts Receivable</v>
      </c>
      <c r="F71" s="3" t="str">
        <f>_xlfn.XLOOKUP(FIN_DATASET[[#This Row],[Account]],CATEGORY_MAP[CUENTA_OUT],CATEGORY_MAP[Subcategory])</f>
        <v>Enrollment Fees</v>
      </c>
      <c r="G71" s="3" t="str">
        <f>IF(OR(FIN_RAW[[#This Row],[CONCEPTO]]=0,FIN_RAW[[#This Row],[CONCEPTO]]=""),"",FIN_RAW[[#This Row],[CONCEPTO]])</f>
        <v>Debe Matricula 75%</v>
      </c>
      <c r="H71" s="5">
        <f>IF(FIN_DATASET[[#This Row],[Type]]="Income", FIN_RAW[[#This Row],[VALOR (IN)]], -FIN_RAW[[#This Row],[VALOR (OUT)]])</f>
        <v>75000</v>
      </c>
      <c r="I71" s="3" t="str">
        <f>FIN_RAW[[#This Row],[CUENTA (IN)]]</f>
        <v>CxC</v>
      </c>
      <c r="J71" s="6" t="str">
        <f>FIN_RAW[[#This Row],[CUENTA (OUT)]]</f>
        <v>Matricula</v>
      </c>
      <c r="K71" s="3" t="str">
        <f>IF(OR(FIN_RAW[[#This Row],[CLIENTE]]=0,FIN_RAW[[#This Row],[CLIENTE]]=" "),"",FIN_RAW[[#This Row],[CLIENTE]])</f>
        <v>Wilson Leaños</v>
      </c>
      <c r="L71" s="3" t="str">
        <f>IF(OR(FIN_RAW[[#This Row],[DEPORTISTA]]=0,FIN_RAW[[#This Row],[DEPORTISTA]]=""),"",FIN_RAW[[#This Row],[DEPORTISTA]])</f>
        <v>Naireth Leaños Serna</v>
      </c>
      <c r="M71" s="3">
        <f>IF(FIN_DATASET[[#This Row],[Method]]="Efectivo",1,0)</f>
        <v>0</v>
      </c>
      <c r="N71" s="12">
        <f>IF(FIN_DATASET[[#This Row],[Method]]="Efectivo",FIN_DATASET[[#This Row],[Amount]],0)</f>
        <v>0</v>
      </c>
      <c r="O71" s="3">
        <f>IF(FIN_DATASET[[#This Row],[Method]]="CxC",1,0)</f>
        <v>1</v>
      </c>
      <c r="P71" s="11">
        <f>IF(FIN_DATASET[[#This Row],[Method]]="CxC",FIN_DATASET[[#This Row],[Amount]],0)</f>
        <v>75000</v>
      </c>
      <c r="Q71" s="3">
        <f>IF(OR(FIN_DATASET[[#This Row],[Account]]="CxP",FIN_DATASET[[#This Row],[Account]]="CxP (Liga)",FIN_DATASET[[#This Row],[Account]]="CxP (Terceros)"),1,0)</f>
        <v>0</v>
      </c>
      <c r="R71" s="3">
        <f>IF(FIN_DATASET[[#This Row],[AP_Flag]]=1,FIN_DATASET[[#This Row],[Amount]],0)</f>
        <v>0</v>
      </c>
    </row>
    <row r="72" spans="1:18" x14ac:dyDescent="0.2">
      <c r="A72" s="4">
        <f>FIN_RAW[[#This Row],[FECHA]]</f>
        <v>43951</v>
      </c>
      <c r="B72" s="3">
        <f>YEAR(FIN_DATASET[[#This Row],[Date]])</f>
        <v>2020</v>
      </c>
      <c r="C72" s="3" t="str">
        <f>TEXT(FIN_DATASET[[#This Row],[Date]],"mmmm")</f>
        <v>April</v>
      </c>
      <c r="D72" s="3" t="str">
        <f>IF(FIN_RAW[[#This Row],[VALOR (IN)]]&gt;0, "Income",IF(FIN_RAW[[#This Row],[VALOR (OUT)]]&gt;0, "Expense", "Check"))</f>
        <v>Expense</v>
      </c>
      <c r="E72" s="3" t="str">
        <f>_xlfn.XLOOKUP(FIN_DATASET[[#This Row],[Method]],CATEGORY_MAP[CUENTA_IN],CATEGORY_MAP[Category])</f>
        <v>Cash</v>
      </c>
      <c r="F72" s="3" t="str">
        <f>_xlfn.XLOOKUP(FIN_DATASET[[#This Row],[Account]],CATEGORY_MAP[CUENTA_OUT],CATEGORY_MAP[Subcategory])</f>
        <v>Payroll</v>
      </c>
      <c r="G72" s="3" t="str">
        <f>IF(OR(FIN_RAW[[#This Row],[CONCEPTO]]=0,FIN_RAW[[#This Row],[CONCEPTO]]=""),"",FIN_RAW[[#This Row],[CONCEPTO]])</f>
        <v>Pago Nomina (ABR)</v>
      </c>
      <c r="H72" s="5">
        <f>IF(FIN_DATASET[[#This Row],[Type]]="Income", FIN_RAW[[#This Row],[VALOR (IN)]], -FIN_RAW[[#This Row],[VALOR (OUT)]])</f>
        <v>-200000</v>
      </c>
      <c r="I72" s="3" t="str">
        <f>FIN_RAW[[#This Row],[CUENTA (IN)]]</f>
        <v>Efectivo</v>
      </c>
      <c r="J72" s="6" t="str">
        <f>FIN_RAW[[#This Row],[CUENTA (OUT)]]</f>
        <v>Nomina</v>
      </c>
      <c r="K72" s="3" t="str">
        <f>IF(OR(FIN_RAW[[#This Row],[CLIENTE]]=0,FIN_RAW[[#This Row],[CLIENTE]]=" "),"",FIN_RAW[[#This Row],[CLIENTE]])</f>
        <v>Tiffany Santamaría Escobar</v>
      </c>
      <c r="L72" s="3" t="str">
        <f>IF(OR(FIN_RAW[[#This Row],[DEPORTISTA]]=0,FIN_RAW[[#This Row],[DEPORTISTA]]=""),"",FIN_RAW[[#This Row],[DEPORTISTA]])</f>
        <v>Tiffany Santamaría Escobar</v>
      </c>
      <c r="M72" s="3">
        <f>IF(FIN_DATASET[[#This Row],[Method]]="Efectivo",1,0)</f>
        <v>1</v>
      </c>
      <c r="N72" s="12">
        <f>IF(FIN_DATASET[[#This Row],[Method]]="Efectivo",FIN_DATASET[[#This Row],[Amount]],0)</f>
        <v>-200000</v>
      </c>
      <c r="O72" s="3">
        <f>IF(FIN_DATASET[[#This Row],[Method]]="CxC",1,0)</f>
        <v>0</v>
      </c>
      <c r="P72" s="11">
        <f>IF(FIN_DATASET[[#This Row],[Method]]="CxC",FIN_DATASET[[#This Row],[Amount]],0)</f>
        <v>0</v>
      </c>
      <c r="Q72" s="3">
        <f>IF(OR(FIN_DATASET[[#This Row],[Account]]="CxP",FIN_DATASET[[#This Row],[Account]]="CxP (Liga)",FIN_DATASET[[#This Row],[Account]]="CxP (Terceros)"),1,0)</f>
        <v>0</v>
      </c>
      <c r="R72" s="3">
        <f>IF(FIN_DATASET[[#This Row],[AP_Flag]]=1,FIN_DATASET[[#This Row],[Amount]],0)</f>
        <v>0</v>
      </c>
    </row>
    <row r="73" spans="1:18" x14ac:dyDescent="0.2">
      <c r="A73" s="4">
        <f>FIN_RAW[[#This Row],[FECHA]]</f>
        <v>43952</v>
      </c>
      <c r="B73" s="3">
        <f>YEAR(FIN_DATASET[[#This Row],[Date]])</f>
        <v>2020</v>
      </c>
      <c r="C73" s="3" t="str">
        <f>TEXT(FIN_DATASET[[#This Row],[Date]],"mmmm")</f>
        <v>May</v>
      </c>
      <c r="D73" s="3" t="str">
        <f>IF(FIN_RAW[[#This Row],[VALOR (IN)]]&gt;0, "Income",IF(FIN_RAW[[#This Row],[VALOR (OUT)]]&gt;0, "Expense", "Check"))</f>
        <v>Income</v>
      </c>
      <c r="E73" s="3" t="str">
        <f>_xlfn.XLOOKUP(FIN_DATASET[[#This Row],[Method]],CATEGORY_MAP[CUENTA_IN],CATEGORY_MAP[Category])</f>
        <v>Scholarships</v>
      </c>
      <c r="F73" s="3" t="str">
        <f>_xlfn.XLOOKUP(FIN_DATASET[[#This Row],[Account]],CATEGORY_MAP[CUENTA_OUT],CATEGORY_MAP[Subcategory])</f>
        <v>Monthly Fee</v>
      </c>
      <c r="G73" s="3" t="str">
        <f>IF(OR(FIN_RAW[[#This Row],[CONCEPTO]]=0,FIN_RAW[[#This Row],[CONCEPTO]]=""),"",FIN_RAW[[#This Row],[CONCEPTO]])</f>
        <v>Becas Resultados 2019 (100%) (MAY)</v>
      </c>
      <c r="H73" s="5">
        <f>IF(FIN_DATASET[[#This Row],[Type]]="Income", FIN_RAW[[#This Row],[VALOR (IN)]], -FIN_RAW[[#This Row],[VALOR (OUT)]])</f>
        <v>30000</v>
      </c>
      <c r="I73" s="3" t="str">
        <f>FIN_RAW[[#This Row],[CUENTA (IN)]]</f>
        <v>Becas</v>
      </c>
      <c r="J73" s="6" t="str">
        <f>FIN_RAW[[#This Row],[CUENTA (OUT)]]</f>
        <v>Mensualidad</v>
      </c>
      <c r="K73" s="3" t="str">
        <f>IF(OR(FIN_RAW[[#This Row],[CLIENTE]]=0,FIN_RAW[[#This Row],[CLIENTE]]=" "),"",FIN_RAW[[#This Row],[CLIENTE]])</f>
        <v>Luis Eduardo Solarte Serna</v>
      </c>
      <c r="L73" s="3" t="str">
        <f>IF(OR(FIN_RAW[[#This Row],[DEPORTISTA]]=0,FIN_RAW[[#This Row],[DEPORTISTA]]=""),"",FIN_RAW[[#This Row],[DEPORTISTA]])</f>
        <v>Alejandro Solarte Osorio</v>
      </c>
      <c r="M73" s="3">
        <f>IF(FIN_DATASET[[#This Row],[Method]]="Efectivo",1,0)</f>
        <v>0</v>
      </c>
      <c r="N73" s="12">
        <f>IF(FIN_DATASET[[#This Row],[Method]]="Efectivo",FIN_DATASET[[#This Row],[Amount]],0)</f>
        <v>0</v>
      </c>
      <c r="O73" s="3">
        <f>IF(FIN_DATASET[[#This Row],[Method]]="CxC",1,0)</f>
        <v>0</v>
      </c>
      <c r="P73" s="11">
        <f>IF(FIN_DATASET[[#This Row],[Method]]="CxC",FIN_DATASET[[#This Row],[Amount]],0)</f>
        <v>0</v>
      </c>
      <c r="Q73" s="3">
        <f>IF(OR(FIN_DATASET[[#This Row],[Account]]="CxP",FIN_DATASET[[#This Row],[Account]]="CxP (Liga)",FIN_DATASET[[#This Row],[Account]]="CxP (Terceros)"),1,0)</f>
        <v>0</v>
      </c>
      <c r="R73" s="3">
        <f>IF(FIN_DATASET[[#This Row],[AP_Flag]]=1,FIN_DATASET[[#This Row],[Amount]],0)</f>
        <v>0</v>
      </c>
    </row>
    <row r="74" spans="1:18" x14ac:dyDescent="0.2">
      <c r="A74" s="4">
        <f>FIN_RAW[[#This Row],[FECHA]]</f>
        <v>43952</v>
      </c>
      <c r="B74" s="3">
        <f>YEAR(FIN_DATASET[[#This Row],[Date]])</f>
        <v>2020</v>
      </c>
      <c r="C74" s="3" t="str">
        <f>TEXT(FIN_DATASET[[#This Row],[Date]],"mmmm")</f>
        <v>May</v>
      </c>
      <c r="D74" s="3" t="str">
        <f>IF(FIN_RAW[[#This Row],[VALOR (IN)]]&gt;0, "Income",IF(FIN_RAW[[#This Row],[VALOR (OUT)]]&gt;0, "Expense", "Check"))</f>
        <v>Income</v>
      </c>
      <c r="E74" s="3" t="str">
        <f>_xlfn.XLOOKUP(FIN_DATASET[[#This Row],[Method]],CATEGORY_MAP[CUENTA_IN],CATEGORY_MAP[Category])</f>
        <v>Cash</v>
      </c>
      <c r="F74" s="3" t="str">
        <f>_xlfn.XLOOKUP(FIN_DATASET[[#This Row],[Account]],CATEGORY_MAP[CUENTA_OUT],CATEGORY_MAP[Subcategory])</f>
        <v>Monthly Fee</v>
      </c>
      <c r="G74" s="3" t="str">
        <f>IF(OR(FIN_RAW[[#This Row],[CONCEPTO]]=0,FIN_RAW[[#This Row],[CONCEPTO]]=""),"",FIN_RAW[[#This Row],[CONCEPTO]])</f>
        <v>Pago Mensualidad COVID (MAY)</v>
      </c>
      <c r="H74" s="5">
        <f>IF(FIN_DATASET[[#This Row],[Type]]="Income", FIN_RAW[[#This Row],[VALOR (IN)]], -FIN_RAW[[#This Row],[VALOR (OUT)]])</f>
        <v>30000</v>
      </c>
      <c r="I74" s="3" t="str">
        <f>FIN_RAW[[#This Row],[CUENTA (IN)]]</f>
        <v>Efectivo</v>
      </c>
      <c r="J74" s="6" t="str">
        <f>FIN_RAW[[#This Row],[CUENTA (OUT)]]</f>
        <v>Mensualidad</v>
      </c>
      <c r="K74" s="3" t="str">
        <f>IF(OR(FIN_RAW[[#This Row],[CLIENTE]]=0,FIN_RAW[[#This Row],[CLIENTE]]=" "),"",FIN_RAW[[#This Row],[CLIENTE]])</f>
        <v>Luis Fernando Zea Sanabria</v>
      </c>
      <c r="L74" s="3" t="str">
        <f>IF(OR(FIN_RAW[[#This Row],[DEPORTISTA]]=0,FIN_RAW[[#This Row],[DEPORTISTA]]=""),"",FIN_RAW[[#This Row],[DEPORTISTA]])</f>
        <v>Jacobo Zea Osorio</v>
      </c>
      <c r="M74" s="3">
        <f>IF(FIN_DATASET[[#This Row],[Method]]="Efectivo",1,0)</f>
        <v>1</v>
      </c>
      <c r="N74" s="12">
        <f>IF(FIN_DATASET[[#This Row],[Method]]="Efectivo",FIN_DATASET[[#This Row],[Amount]],0)</f>
        <v>30000</v>
      </c>
      <c r="O74" s="3">
        <f>IF(FIN_DATASET[[#This Row],[Method]]="CxC",1,0)</f>
        <v>0</v>
      </c>
      <c r="P74" s="11">
        <f>IF(FIN_DATASET[[#This Row],[Method]]="CxC",FIN_DATASET[[#This Row],[Amount]],0)</f>
        <v>0</v>
      </c>
      <c r="Q74" s="3">
        <f>IF(OR(FIN_DATASET[[#This Row],[Account]]="CxP",FIN_DATASET[[#This Row],[Account]]="CxP (Liga)",FIN_DATASET[[#This Row],[Account]]="CxP (Terceros)"),1,0)</f>
        <v>0</v>
      </c>
      <c r="R74" s="3">
        <f>IF(FIN_DATASET[[#This Row],[AP_Flag]]=1,FIN_DATASET[[#This Row],[Amount]],0)</f>
        <v>0</v>
      </c>
    </row>
    <row r="75" spans="1:18" x14ac:dyDescent="0.2">
      <c r="A75" s="4">
        <f>FIN_RAW[[#This Row],[FECHA]]</f>
        <v>43952</v>
      </c>
      <c r="B75" s="3">
        <f>YEAR(FIN_DATASET[[#This Row],[Date]])</f>
        <v>2020</v>
      </c>
      <c r="C75" s="3" t="str">
        <f>TEXT(FIN_DATASET[[#This Row],[Date]],"mmmm")</f>
        <v>May</v>
      </c>
      <c r="D75" s="3" t="str">
        <f>IF(FIN_RAW[[#This Row],[VALOR (IN)]]&gt;0, "Income",IF(FIN_RAW[[#This Row],[VALOR (OUT)]]&gt;0, "Expense", "Check"))</f>
        <v>Income</v>
      </c>
      <c r="E75" s="3" t="str">
        <f>_xlfn.XLOOKUP(FIN_DATASET[[#This Row],[Method]],CATEGORY_MAP[CUENTA_IN],CATEGORY_MAP[Category])</f>
        <v>Scholarships</v>
      </c>
      <c r="F75" s="3" t="str">
        <f>_xlfn.XLOOKUP(FIN_DATASET[[#This Row],[Account]],CATEGORY_MAP[CUENTA_OUT],CATEGORY_MAP[Subcategory])</f>
        <v>Monthly Fee</v>
      </c>
      <c r="G75" s="3" t="str">
        <f>IF(OR(FIN_RAW[[#This Row],[CONCEPTO]]=0,FIN_RAW[[#This Row],[CONCEPTO]]=""),"",FIN_RAW[[#This Row],[CONCEPTO]])</f>
        <v>Becas Resultados 2019 (100%) (MAY)</v>
      </c>
      <c r="H75" s="5">
        <f>IF(FIN_DATASET[[#This Row],[Type]]="Income", FIN_RAW[[#This Row],[VALOR (IN)]], -FIN_RAW[[#This Row],[VALOR (OUT)]])</f>
        <v>30000</v>
      </c>
      <c r="I75" s="3" t="str">
        <f>FIN_RAW[[#This Row],[CUENTA (IN)]]</f>
        <v>Becas</v>
      </c>
      <c r="J75" s="6" t="str">
        <f>FIN_RAW[[#This Row],[CUENTA (OUT)]]</f>
        <v>Mensualidad</v>
      </c>
      <c r="K75" s="3" t="str">
        <f>IF(OR(FIN_RAW[[#This Row],[CLIENTE]]=0,FIN_RAW[[#This Row],[CLIENTE]]=" "),"",FIN_RAW[[#This Row],[CLIENTE]])</f>
        <v>Omar Osorio Valencia</v>
      </c>
      <c r="L75" s="3" t="str">
        <f>IF(OR(FIN_RAW[[#This Row],[DEPORTISTA]]=0,FIN_RAW[[#This Row],[DEPORTISTA]]=""),"",FIN_RAW[[#This Row],[DEPORTISTA]])</f>
        <v>Juan Camilo Osorio Mendoza</v>
      </c>
      <c r="M75" s="3">
        <f>IF(FIN_DATASET[[#This Row],[Method]]="Efectivo",1,0)</f>
        <v>0</v>
      </c>
      <c r="N75" s="12">
        <f>IF(FIN_DATASET[[#This Row],[Method]]="Efectivo",FIN_DATASET[[#This Row],[Amount]],0)</f>
        <v>0</v>
      </c>
      <c r="O75" s="3">
        <f>IF(FIN_DATASET[[#This Row],[Method]]="CxC",1,0)</f>
        <v>0</v>
      </c>
      <c r="P75" s="11">
        <f>IF(FIN_DATASET[[#This Row],[Method]]="CxC",FIN_DATASET[[#This Row],[Amount]],0)</f>
        <v>0</v>
      </c>
      <c r="Q75" s="3">
        <f>IF(OR(FIN_DATASET[[#This Row],[Account]]="CxP",FIN_DATASET[[#This Row],[Account]]="CxP (Liga)",FIN_DATASET[[#This Row],[Account]]="CxP (Terceros)"),1,0)</f>
        <v>0</v>
      </c>
      <c r="R75" s="3">
        <f>IF(FIN_DATASET[[#This Row],[AP_Flag]]=1,FIN_DATASET[[#This Row],[Amount]],0)</f>
        <v>0</v>
      </c>
    </row>
    <row r="76" spans="1:18" x14ac:dyDescent="0.2">
      <c r="A76" s="4">
        <f>FIN_RAW[[#This Row],[FECHA]]</f>
        <v>43952</v>
      </c>
      <c r="B76" s="3">
        <f>YEAR(FIN_DATASET[[#This Row],[Date]])</f>
        <v>2020</v>
      </c>
      <c r="C76" s="3" t="str">
        <f>TEXT(FIN_DATASET[[#This Row],[Date]],"mmmm")</f>
        <v>May</v>
      </c>
      <c r="D76" s="3" t="str">
        <f>IF(FIN_RAW[[#This Row],[VALOR (IN)]]&gt;0, "Income",IF(FIN_RAW[[#This Row],[VALOR (OUT)]]&gt;0, "Expense", "Check"))</f>
        <v>Income</v>
      </c>
      <c r="E76" s="3" t="str">
        <f>_xlfn.XLOOKUP(FIN_DATASET[[#This Row],[Method]],CATEGORY_MAP[CUENTA_IN],CATEGORY_MAP[Category])</f>
        <v>Cash</v>
      </c>
      <c r="F76" s="3" t="str">
        <f>_xlfn.XLOOKUP(FIN_DATASET[[#This Row],[Account]],CATEGORY_MAP[CUENTA_OUT],CATEGORY_MAP[Subcategory])</f>
        <v>Monthly Fee</v>
      </c>
      <c r="G76" s="3" t="str">
        <f>IF(OR(FIN_RAW[[#This Row],[CONCEPTO]]=0,FIN_RAW[[#This Row],[CONCEPTO]]=""),"",FIN_RAW[[#This Row],[CONCEPTO]])</f>
        <v>Pago Mensualidad COVID (MAY)</v>
      </c>
      <c r="H76" s="5">
        <f>IF(FIN_DATASET[[#This Row],[Type]]="Income", FIN_RAW[[#This Row],[VALOR (IN)]], -FIN_RAW[[#This Row],[VALOR (OUT)]])</f>
        <v>30000</v>
      </c>
      <c r="I76" s="3" t="str">
        <f>FIN_RAW[[#This Row],[CUENTA (IN)]]</f>
        <v>Efectivo</v>
      </c>
      <c r="J76" s="6" t="str">
        <f>FIN_RAW[[#This Row],[CUENTA (OUT)]]</f>
        <v>Mensualidad</v>
      </c>
      <c r="K76" s="3" t="str">
        <f>IF(OR(FIN_RAW[[#This Row],[CLIENTE]]=0,FIN_RAW[[#This Row],[CLIENTE]]=" "),"",FIN_RAW[[#This Row],[CLIENTE]])</f>
        <v>Víctor Manuel Duque Yepes</v>
      </c>
      <c r="L76" s="3" t="str">
        <f>IF(OR(FIN_RAW[[#This Row],[DEPORTISTA]]=0,FIN_RAW[[#This Row],[DEPORTISTA]]=""),"",FIN_RAW[[#This Row],[DEPORTISTA]])</f>
        <v>Juan Esteban Duque Pinto</v>
      </c>
      <c r="M76" s="3">
        <f>IF(FIN_DATASET[[#This Row],[Method]]="Efectivo",1,0)</f>
        <v>1</v>
      </c>
      <c r="N76" s="12">
        <f>IF(FIN_DATASET[[#This Row],[Method]]="Efectivo",FIN_DATASET[[#This Row],[Amount]],0)</f>
        <v>30000</v>
      </c>
      <c r="O76" s="3">
        <f>IF(FIN_DATASET[[#This Row],[Method]]="CxC",1,0)</f>
        <v>0</v>
      </c>
      <c r="P76" s="11">
        <f>IF(FIN_DATASET[[#This Row],[Method]]="CxC",FIN_DATASET[[#This Row],[Amount]],0)</f>
        <v>0</v>
      </c>
      <c r="Q76" s="3">
        <f>IF(OR(FIN_DATASET[[#This Row],[Account]]="CxP",FIN_DATASET[[#This Row],[Account]]="CxP (Liga)",FIN_DATASET[[#This Row],[Account]]="CxP (Terceros)"),1,0)</f>
        <v>0</v>
      </c>
      <c r="R76" s="3">
        <f>IF(FIN_DATASET[[#This Row],[AP_Flag]]=1,FIN_DATASET[[#This Row],[Amount]],0)</f>
        <v>0</v>
      </c>
    </row>
    <row r="77" spans="1:18" x14ac:dyDescent="0.2">
      <c r="A77" s="4">
        <f>FIN_RAW[[#This Row],[FECHA]]</f>
        <v>43952</v>
      </c>
      <c r="B77" s="3">
        <f>YEAR(FIN_DATASET[[#This Row],[Date]])</f>
        <v>2020</v>
      </c>
      <c r="C77" s="3" t="str">
        <f>TEXT(FIN_DATASET[[#This Row],[Date]],"mmmm")</f>
        <v>May</v>
      </c>
      <c r="D77" s="3" t="str">
        <f>IF(FIN_RAW[[#This Row],[VALOR (IN)]]&gt;0, "Income",IF(FIN_RAW[[#This Row],[VALOR (OUT)]]&gt;0, "Expense", "Check"))</f>
        <v>Income</v>
      </c>
      <c r="E77" s="3" t="str">
        <f>_xlfn.XLOOKUP(FIN_DATASET[[#This Row],[Method]],CATEGORY_MAP[CUENTA_IN],CATEGORY_MAP[Category])</f>
        <v>Cash</v>
      </c>
      <c r="F77" s="3" t="str">
        <f>_xlfn.XLOOKUP(FIN_DATASET[[#This Row],[Account]],CATEGORY_MAP[CUENTA_OUT],CATEGORY_MAP[Subcategory])</f>
        <v>Monthly Fee</v>
      </c>
      <c r="G77" s="3" t="str">
        <f>IF(OR(FIN_RAW[[#This Row],[CONCEPTO]]=0,FIN_RAW[[#This Row],[CONCEPTO]]=""),"",FIN_RAW[[#This Row],[CONCEPTO]])</f>
        <v>Pago Mensualidad COVID (MAY)</v>
      </c>
      <c r="H77" s="5">
        <f>IF(FIN_DATASET[[#This Row],[Type]]="Income", FIN_RAW[[#This Row],[VALOR (IN)]], -FIN_RAW[[#This Row],[VALOR (OUT)]])</f>
        <v>30000</v>
      </c>
      <c r="I77" s="3" t="str">
        <f>FIN_RAW[[#This Row],[CUENTA (IN)]]</f>
        <v>Efectivo</v>
      </c>
      <c r="J77" s="6" t="str">
        <f>FIN_RAW[[#This Row],[CUENTA (OUT)]]</f>
        <v>Mensualidad</v>
      </c>
      <c r="K77" s="3" t="str">
        <f>IF(OR(FIN_RAW[[#This Row],[CLIENTE]]=0,FIN_RAW[[#This Row],[CLIENTE]]=" "),"",FIN_RAW[[#This Row],[CLIENTE]])</f>
        <v>Víctor Manuel Duque Yepes</v>
      </c>
      <c r="L77" s="3" t="str">
        <f>IF(OR(FIN_RAW[[#This Row],[DEPORTISTA]]=0,FIN_RAW[[#This Row],[DEPORTISTA]]=""),"",FIN_RAW[[#This Row],[DEPORTISTA]])</f>
        <v>Juan Manuel Duque Pinto</v>
      </c>
      <c r="M77" s="3">
        <f>IF(FIN_DATASET[[#This Row],[Method]]="Efectivo",1,0)</f>
        <v>1</v>
      </c>
      <c r="N77" s="12">
        <f>IF(FIN_DATASET[[#This Row],[Method]]="Efectivo",FIN_DATASET[[#This Row],[Amount]],0)</f>
        <v>30000</v>
      </c>
      <c r="O77" s="3">
        <f>IF(FIN_DATASET[[#This Row],[Method]]="CxC",1,0)</f>
        <v>0</v>
      </c>
      <c r="P77" s="11">
        <f>IF(FIN_DATASET[[#This Row],[Method]]="CxC",FIN_DATASET[[#This Row],[Amount]],0)</f>
        <v>0</v>
      </c>
      <c r="Q77" s="3">
        <f>IF(OR(FIN_DATASET[[#This Row],[Account]]="CxP",FIN_DATASET[[#This Row],[Account]]="CxP (Liga)",FIN_DATASET[[#This Row],[Account]]="CxP (Terceros)"),1,0)</f>
        <v>0</v>
      </c>
      <c r="R77" s="3">
        <f>IF(FIN_DATASET[[#This Row],[AP_Flag]]=1,FIN_DATASET[[#This Row],[Amount]],0)</f>
        <v>0</v>
      </c>
    </row>
    <row r="78" spans="1:18" x14ac:dyDescent="0.2">
      <c r="A78" s="4">
        <f>FIN_RAW[[#This Row],[FECHA]]</f>
        <v>43952</v>
      </c>
      <c r="B78" s="3">
        <f>YEAR(FIN_DATASET[[#This Row],[Date]])</f>
        <v>2020</v>
      </c>
      <c r="C78" s="3" t="str">
        <f>TEXT(FIN_DATASET[[#This Row],[Date]],"mmmm")</f>
        <v>May</v>
      </c>
      <c r="D78" s="3" t="str">
        <f>IF(FIN_RAW[[#This Row],[VALOR (IN)]]&gt;0, "Income",IF(FIN_RAW[[#This Row],[VALOR (OUT)]]&gt;0, "Expense", "Check"))</f>
        <v>Income</v>
      </c>
      <c r="E78" s="3" t="str">
        <f>_xlfn.XLOOKUP(FIN_DATASET[[#This Row],[Method]],CATEGORY_MAP[CUENTA_IN],CATEGORY_MAP[Category])</f>
        <v>Cash</v>
      </c>
      <c r="F78" s="3" t="str">
        <f>_xlfn.XLOOKUP(FIN_DATASET[[#This Row],[Account]],CATEGORY_MAP[CUENTA_OUT],CATEGORY_MAP[Subcategory])</f>
        <v>Monthly Fee</v>
      </c>
      <c r="G78" s="3" t="str">
        <f>IF(OR(FIN_RAW[[#This Row],[CONCEPTO]]=0,FIN_RAW[[#This Row],[CONCEPTO]]=""),"",FIN_RAW[[#This Row],[CONCEPTO]])</f>
        <v>Pago Mensualidad COVID (MAY)</v>
      </c>
      <c r="H78" s="5">
        <f>IF(FIN_DATASET[[#This Row],[Type]]="Income", FIN_RAW[[#This Row],[VALOR (IN)]], -FIN_RAW[[#This Row],[VALOR (OUT)]])</f>
        <v>30000</v>
      </c>
      <c r="I78" s="3" t="str">
        <f>FIN_RAW[[#This Row],[CUENTA (IN)]]</f>
        <v>Efectivo</v>
      </c>
      <c r="J78" s="6" t="str">
        <f>FIN_RAW[[#This Row],[CUENTA (OUT)]]</f>
        <v>Mensualidad</v>
      </c>
      <c r="K78" s="3" t="str">
        <f>IF(OR(FIN_RAW[[#This Row],[CLIENTE]]=0,FIN_RAW[[#This Row],[CLIENTE]]=" "),"",FIN_RAW[[#This Row],[CLIENTE]])</f>
        <v>Silvana Torres López</v>
      </c>
      <c r="L78" s="3" t="str">
        <f>IF(OR(FIN_RAW[[#This Row],[DEPORTISTA]]=0,FIN_RAW[[#This Row],[DEPORTISTA]]=""),"",FIN_RAW[[#This Row],[DEPORTISTA]])</f>
        <v>Luciana Pinedo Torres</v>
      </c>
      <c r="M78" s="3">
        <f>IF(FIN_DATASET[[#This Row],[Method]]="Efectivo",1,0)</f>
        <v>1</v>
      </c>
      <c r="N78" s="12">
        <f>IF(FIN_DATASET[[#This Row],[Method]]="Efectivo",FIN_DATASET[[#This Row],[Amount]],0)</f>
        <v>30000</v>
      </c>
      <c r="O78" s="3">
        <f>IF(FIN_DATASET[[#This Row],[Method]]="CxC",1,0)</f>
        <v>0</v>
      </c>
      <c r="P78" s="11">
        <f>IF(FIN_DATASET[[#This Row],[Method]]="CxC",FIN_DATASET[[#This Row],[Amount]],0)</f>
        <v>0</v>
      </c>
      <c r="Q78" s="3">
        <f>IF(OR(FIN_DATASET[[#This Row],[Account]]="CxP",FIN_DATASET[[#This Row],[Account]]="CxP (Liga)",FIN_DATASET[[#This Row],[Account]]="CxP (Terceros)"),1,0)</f>
        <v>0</v>
      </c>
      <c r="R78" s="3">
        <f>IF(FIN_DATASET[[#This Row],[AP_Flag]]=1,FIN_DATASET[[#This Row],[Amount]],0)</f>
        <v>0</v>
      </c>
    </row>
    <row r="79" spans="1:18" x14ac:dyDescent="0.2">
      <c r="A79" s="4">
        <f>FIN_RAW[[#This Row],[FECHA]]</f>
        <v>43952</v>
      </c>
      <c r="B79" s="3">
        <f>YEAR(FIN_DATASET[[#This Row],[Date]])</f>
        <v>2020</v>
      </c>
      <c r="C79" s="3" t="str">
        <f>TEXT(FIN_DATASET[[#This Row],[Date]],"mmmm")</f>
        <v>May</v>
      </c>
      <c r="D79" s="3" t="str">
        <f>IF(FIN_RAW[[#This Row],[VALOR (IN)]]&gt;0, "Income",IF(FIN_RAW[[#This Row],[VALOR (OUT)]]&gt;0, "Expense", "Check"))</f>
        <v>Income</v>
      </c>
      <c r="E79" s="3" t="str">
        <f>_xlfn.XLOOKUP(FIN_DATASET[[#This Row],[Method]],CATEGORY_MAP[CUENTA_IN],CATEGORY_MAP[Category])</f>
        <v>Scholarships</v>
      </c>
      <c r="F79" s="3" t="str">
        <f>_xlfn.XLOOKUP(FIN_DATASET[[#This Row],[Account]],CATEGORY_MAP[CUENTA_OUT],CATEGORY_MAP[Subcategory])</f>
        <v>Monthly Fee</v>
      </c>
      <c r="G79" s="3" t="str">
        <f>IF(OR(FIN_RAW[[#This Row],[CONCEPTO]]=0,FIN_RAW[[#This Row],[CONCEPTO]]=""),"",FIN_RAW[[#This Row],[CONCEPTO]])</f>
        <v>Becas Resultados 2019 (100%) (MAY)</v>
      </c>
      <c r="H79" s="5">
        <f>IF(FIN_DATASET[[#This Row],[Type]]="Income", FIN_RAW[[#This Row],[VALOR (IN)]], -FIN_RAW[[#This Row],[VALOR (OUT)]])</f>
        <v>30000</v>
      </c>
      <c r="I79" s="3" t="str">
        <f>FIN_RAW[[#This Row],[CUENTA (IN)]]</f>
        <v>Becas</v>
      </c>
      <c r="J79" s="6" t="str">
        <f>FIN_RAW[[#This Row],[CUENTA (OUT)]]</f>
        <v>Mensualidad</v>
      </c>
      <c r="K79" s="3" t="str">
        <f>IF(OR(FIN_RAW[[#This Row],[CLIENTE]]=0,FIN_RAW[[#This Row],[CLIENTE]]=" "),"",FIN_RAW[[#This Row],[CLIENTE]])</f>
        <v>Omar Osorio Valencia</v>
      </c>
      <c r="L79" s="3" t="str">
        <f>IF(OR(FIN_RAW[[#This Row],[DEPORTISTA]]=0,FIN_RAW[[#This Row],[DEPORTISTA]]=""),"",FIN_RAW[[#This Row],[DEPORTISTA]])</f>
        <v>Mariana Osorio Mendoza</v>
      </c>
      <c r="M79" s="3">
        <f>IF(FIN_DATASET[[#This Row],[Method]]="Efectivo",1,0)</f>
        <v>0</v>
      </c>
      <c r="N79" s="12">
        <f>IF(FIN_DATASET[[#This Row],[Method]]="Efectivo",FIN_DATASET[[#This Row],[Amount]],0)</f>
        <v>0</v>
      </c>
      <c r="O79" s="3">
        <f>IF(FIN_DATASET[[#This Row],[Method]]="CxC",1,0)</f>
        <v>0</v>
      </c>
      <c r="P79" s="11">
        <f>IF(FIN_DATASET[[#This Row],[Method]]="CxC",FIN_DATASET[[#This Row],[Amount]],0)</f>
        <v>0</v>
      </c>
      <c r="Q79" s="3">
        <f>IF(OR(FIN_DATASET[[#This Row],[Account]]="CxP",FIN_DATASET[[#This Row],[Account]]="CxP (Liga)",FIN_DATASET[[#This Row],[Account]]="CxP (Terceros)"),1,0)</f>
        <v>0</v>
      </c>
      <c r="R79" s="3">
        <f>IF(FIN_DATASET[[#This Row],[AP_Flag]]=1,FIN_DATASET[[#This Row],[Amount]],0)</f>
        <v>0</v>
      </c>
    </row>
    <row r="80" spans="1:18" x14ac:dyDescent="0.2">
      <c r="A80" s="4">
        <f>FIN_RAW[[#This Row],[FECHA]]</f>
        <v>43952</v>
      </c>
      <c r="B80" s="3">
        <f>YEAR(FIN_DATASET[[#This Row],[Date]])</f>
        <v>2020</v>
      </c>
      <c r="C80" s="3" t="str">
        <f>TEXT(FIN_DATASET[[#This Row],[Date]],"mmmm")</f>
        <v>May</v>
      </c>
      <c r="D80" s="3" t="str">
        <f>IF(FIN_RAW[[#This Row],[VALOR (IN)]]&gt;0, "Income",IF(FIN_RAW[[#This Row],[VALOR (OUT)]]&gt;0, "Expense", "Check"))</f>
        <v>Income</v>
      </c>
      <c r="E80" s="3" t="str">
        <f>_xlfn.XLOOKUP(FIN_DATASET[[#This Row],[Method]],CATEGORY_MAP[CUENTA_IN],CATEGORY_MAP[Category])</f>
        <v>Cash</v>
      </c>
      <c r="F80" s="3" t="str">
        <f>_xlfn.XLOOKUP(FIN_DATASET[[#This Row],[Account]],CATEGORY_MAP[CUENTA_OUT],CATEGORY_MAP[Subcategory])</f>
        <v>Monthly Fee</v>
      </c>
      <c r="G80" s="3" t="str">
        <f>IF(OR(FIN_RAW[[#This Row],[CONCEPTO]]=0,FIN_RAW[[#This Row],[CONCEPTO]]=""),"",FIN_RAW[[#This Row],[CONCEPTO]])</f>
        <v>Pago Mensualidad COVID (MAY)</v>
      </c>
      <c r="H80" s="5">
        <f>IF(FIN_DATASET[[#This Row],[Type]]="Income", FIN_RAW[[#This Row],[VALOR (IN)]], -FIN_RAW[[#This Row],[VALOR (OUT)]])</f>
        <v>30000</v>
      </c>
      <c r="I80" s="3" t="str">
        <f>FIN_RAW[[#This Row],[CUENTA (IN)]]</f>
        <v>Efectivo</v>
      </c>
      <c r="J80" s="6" t="str">
        <f>FIN_RAW[[#This Row],[CUENTA (OUT)]]</f>
        <v>Mensualidad</v>
      </c>
      <c r="K80" s="3" t="str">
        <f>IF(OR(FIN_RAW[[#This Row],[CLIENTE]]=0,FIN_RAW[[#This Row],[CLIENTE]]=" "),"",FIN_RAW[[#This Row],[CLIENTE]])</f>
        <v>Nelson Gómez Serna</v>
      </c>
      <c r="L80" s="3" t="str">
        <f>IF(OR(FIN_RAW[[#This Row],[DEPORTISTA]]=0,FIN_RAW[[#This Row],[DEPORTISTA]]=""),"",FIN_RAW[[#This Row],[DEPORTISTA]])</f>
        <v>Sofía Gómez Torres</v>
      </c>
      <c r="M80" s="3">
        <f>IF(FIN_DATASET[[#This Row],[Method]]="Efectivo",1,0)</f>
        <v>1</v>
      </c>
      <c r="N80" s="12">
        <f>IF(FIN_DATASET[[#This Row],[Method]]="Efectivo",FIN_DATASET[[#This Row],[Amount]],0)</f>
        <v>30000</v>
      </c>
      <c r="O80" s="3">
        <f>IF(FIN_DATASET[[#This Row],[Method]]="CxC",1,0)</f>
        <v>0</v>
      </c>
      <c r="P80" s="11">
        <f>IF(FIN_DATASET[[#This Row],[Method]]="CxC",FIN_DATASET[[#This Row],[Amount]],0)</f>
        <v>0</v>
      </c>
      <c r="Q80" s="3">
        <f>IF(OR(FIN_DATASET[[#This Row],[Account]]="CxP",FIN_DATASET[[#This Row],[Account]]="CxP (Liga)",FIN_DATASET[[#This Row],[Account]]="CxP (Terceros)"),1,0)</f>
        <v>0</v>
      </c>
      <c r="R80" s="3">
        <f>IF(FIN_DATASET[[#This Row],[AP_Flag]]=1,FIN_DATASET[[#This Row],[Amount]],0)</f>
        <v>0</v>
      </c>
    </row>
    <row r="81" spans="1:18" x14ac:dyDescent="0.2">
      <c r="A81" s="4">
        <f>FIN_RAW[[#This Row],[FECHA]]</f>
        <v>43952</v>
      </c>
      <c r="B81" s="3">
        <f>YEAR(FIN_DATASET[[#This Row],[Date]])</f>
        <v>2020</v>
      </c>
      <c r="C81" s="3" t="str">
        <f>TEXT(FIN_DATASET[[#This Row],[Date]],"mmmm")</f>
        <v>May</v>
      </c>
      <c r="D81" s="3" t="str">
        <f>IF(FIN_RAW[[#This Row],[VALOR (IN)]]&gt;0, "Income",IF(FIN_RAW[[#This Row],[VALOR (OUT)]]&gt;0, "Expense", "Check"))</f>
        <v>Income</v>
      </c>
      <c r="E81" s="3" t="str">
        <f>_xlfn.XLOOKUP(FIN_DATASET[[#This Row],[Method]],CATEGORY_MAP[CUENTA_IN],CATEGORY_MAP[Category])</f>
        <v>Scholarships</v>
      </c>
      <c r="F81" s="3" t="str">
        <f>_xlfn.XLOOKUP(FIN_DATASET[[#This Row],[Account]],CATEGORY_MAP[CUENTA_OUT],CATEGORY_MAP[Subcategory])</f>
        <v>Monthly Fee</v>
      </c>
      <c r="G81" s="3" t="str">
        <f>IF(OR(FIN_RAW[[#This Row],[CONCEPTO]]=0,FIN_RAW[[#This Row],[CONCEPTO]]=""),"",FIN_RAW[[#This Row],[CONCEPTO]])</f>
        <v>Becas Resultados 2019 (100%) (MAY)</v>
      </c>
      <c r="H81" s="5">
        <f>IF(FIN_DATASET[[#This Row],[Type]]="Income", FIN_RAW[[#This Row],[VALOR (IN)]], -FIN_RAW[[#This Row],[VALOR (OUT)]])</f>
        <v>30000</v>
      </c>
      <c r="I81" s="3" t="str">
        <f>FIN_RAW[[#This Row],[CUENTA (IN)]]</f>
        <v>Becas</v>
      </c>
      <c r="J81" s="6" t="str">
        <f>FIN_RAW[[#This Row],[CUENTA (OUT)]]</f>
        <v>Mensualidad</v>
      </c>
      <c r="K81" s="3" t="str">
        <f>IF(OR(FIN_RAW[[#This Row],[CLIENTE]]=0,FIN_RAW[[#This Row],[CLIENTE]]=" "),"",FIN_RAW[[#This Row],[CLIENTE]])</f>
        <v>Silvana Torres López</v>
      </c>
      <c r="L81" s="3" t="str">
        <f>IF(OR(FIN_RAW[[#This Row],[DEPORTISTA]]=0,FIN_RAW[[#This Row],[DEPORTISTA]]=""),"",FIN_RAW[[#This Row],[DEPORTISTA]])</f>
        <v>Valentina Quintero Torres</v>
      </c>
      <c r="M81" s="3">
        <f>IF(FIN_DATASET[[#This Row],[Method]]="Efectivo",1,0)</f>
        <v>0</v>
      </c>
      <c r="N81" s="12">
        <f>IF(FIN_DATASET[[#This Row],[Method]]="Efectivo",FIN_DATASET[[#This Row],[Amount]],0)</f>
        <v>0</v>
      </c>
      <c r="O81" s="3">
        <f>IF(FIN_DATASET[[#This Row],[Method]]="CxC",1,0)</f>
        <v>0</v>
      </c>
      <c r="P81" s="11">
        <f>IF(FIN_DATASET[[#This Row],[Method]]="CxC",FIN_DATASET[[#This Row],[Amount]],0)</f>
        <v>0</v>
      </c>
      <c r="Q81" s="3">
        <f>IF(OR(FIN_DATASET[[#This Row],[Account]]="CxP",FIN_DATASET[[#This Row],[Account]]="CxP (Liga)",FIN_DATASET[[#This Row],[Account]]="CxP (Terceros)"),1,0)</f>
        <v>0</v>
      </c>
      <c r="R81" s="3">
        <f>IF(FIN_DATASET[[#This Row],[AP_Flag]]=1,FIN_DATASET[[#This Row],[Amount]],0)</f>
        <v>0</v>
      </c>
    </row>
    <row r="82" spans="1:18" x14ac:dyDescent="0.2">
      <c r="A82" s="4">
        <f>FIN_RAW[[#This Row],[FECHA]]</f>
        <v>43956</v>
      </c>
      <c r="B82" s="3">
        <f>YEAR(FIN_DATASET[[#This Row],[Date]])</f>
        <v>2020</v>
      </c>
      <c r="C82" s="3" t="str">
        <f>TEXT(FIN_DATASET[[#This Row],[Date]],"mmmm")</f>
        <v>May</v>
      </c>
      <c r="D82" s="3" t="str">
        <f>IF(FIN_RAW[[#This Row],[VALOR (IN)]]&gt;0, "Income",IF(FIN_RAW[[#This Row],[VALOR (OUT)]]&gt;0, "Expense", "Check"))</f>
        <v>Income</v>
      </c>
      <c r="E82" s="3" t="str">
        <f>_xlfn.XLOOKUP(FIN_DATASET[[#This Row],[Method]],CATEGORY_MAP[CUENTA_IN],CATEGORY_MAP[Category])</f>
        <v>Cash</v>
      </c>
      <c r="F82" s="3" t="str">
        <f>_xlfn.XLOOKUP(FIN_DATASET[[#This Row],[Account]],CATEGORY_MAP[CUENTA_OUT],CATEGORY_MAP[Subcategory])</f>
        <v>Monthly Fee</v>
      </c>
      <c r="G82" s="3" t="str">
        <f>IF(OR(FIN_RAW[[#This Row],[CONCEPTO]]=0,FIN_RAW[[#This Row],[CONCEPTO]]=""),"",FIN_RAW[[#This Row],[CONCEPTO]])</f>
        <v>Pago Mensualidad COVID (MAY)</v>
      </c>
      <c r="H82" s="5">
        <f>IF(FIN_DATASET[[#This Row],[Type]]="Income", FIN_RAW[[#This Row],[VALOR (IN)]], -FIN_RAW[[#This Row],[VALOR (OUT)]])</f>
        <v>30000</v>
      </c>
      <c r="I82" s="3" t="str">
        <f>FIN_RAW[[#This Row],[CUENTA (IN)]]</f>
        <v>Efectivo</v>
      </c>
      <c r="J82" s="6" t="str">
        <f>FIN_RAW[[#This Row],[CUENTA (OUT)]]</f>
        <v>Mensualidad</v>
      </c>
      <c r="K82" s="3" t="str">
        <f>IF(OR(FIN_RAW[[#This Row],[CLIENTE]]=0,FIN_RAW[[#This Row],[CLIENTE]]=" "),"",FIN_RAW[[#This Row],[CLIENTE]])</f>
        <v>Marcela Zapata Duque</v>
      </c>
      <c r="L82" s="3" t="str">
        <f>IF(OR(FIN_RAW[[#This Row],[DEPORTISTA]]=0,FIN_RAW[[#This Row],[DEPORTISTA]]=""),"",FIN_RAW[[#This Row],[DEPORTISTA]])</f>
        <v>Sara Zapata Zapata</v>
      </c>
      <c r="M82" s="3">
        <f>IF(FIN_DATASET[[#This Row],[Method]]="Efectivo",1,0)</f>
        <v>1</v>
      </c>
      <c r="N82" s="12">
        <f>IF(FIN_DATASET[[#This Row],[Method]]="Efectivo",FIN_DATASET[[#This Row],[Amount]],0)</f>
        <v>30000</v>
      </c>
      <c r="O82" s="3">
        <f>IF(FIN_DATASET[[#This Row],[Method]]="CxC",1,0)</f>
        <v>0</v>
      </c>
      <c r="P82" s="11">
        <f>IF(FIN_DATASET[[#This Row],[Method]]="CxC",FIN_DATASET[[#This Row],[Amount]],0)</f>
        <v>0</v>
      </c>
      <c r="Q82" s="3">
        <f>IF(OR(FIN_DATASET[[#This Row],[Account]]="CxP",FIN_DATASET[[#This Row],[Account]]="CxP (Liga)",FIN_DATASET[[#This Row],[Account]]="CxP (Terceros)"),1,0)</f>
        <v>0</v>
      </c>
      <c r="R82" s="3">
        <f>IF(FIN_DATASET[[#This Row],[AP_Flag]]=1,FIN_DATASET[[#This Row],[Amount]],0)</f>
        <v>0</v>
      </c>
    </row>
    <row r="83" spans="1:18" x14ac:dyDescent="0.2">
      <c r="A83" s="4">
        <f>FIN_RAW[[#This Row],[FECHA]]</f>
        <v>43957</v>
      </c>
      <c r="B83" s="3">
        <f>YEAR(FIN_DATASET[[#This Row],[Date]])</f>
        <v>2020</v>
      </c>
      <c r="C83" s="3" t="str">
        <f>TEXT(FIN_DATASET[[#This Row],[Date]],"mmmm")</f>
        <v>May</v>
      </c>
      <c r="D83" s="3" t="str">
        <f>IF(FIN_RAW[[#This Row],[VALOR (IN)]]&gt;0, "Income",IF(FIN_RAW[[#This Row],[VALOR (OUT)]]&gt;0, "Expense", "Check"))</f>
        <v>Income</v>
      </c>
      <c r="E83" s="3" t="str">
        <f>_xlfn.XLOOKUP(FIN_DATASET[[#This Row],[Method]],CATEGORY_MAP[CUENTA_IN],CATEGORY_MAP[Category])</f>
        <v>Cash</v>
      </c>
      <c r="F83" s="3" t="str">
        <f>_xlfn.XLOOKUP(FIN_DATASET[[#This Row],[Account]],CATEGORY_MAP[CUENTA_OUT],CATEGORY_MAP[Subcategory])</f>
        <v>Monthly Fee</v>
      </c>
      <c r="G83" s="3" t="str">
        <f>IF(OR(FIN_RAW[[#This Row],[CONCEPTO]]=0,FIN_RAW[[#This Row],[CONCEPTO]]=""),"",FIN_RAW[[#This Row],[CONCEPTO]])</f>
        <v>Pago Mensualidad COVID (MAY)</v>
      </c>
      <c r="H83" s="5">
        <f>IF(FIN_DATASET[[#This Row],[Type]]="Income", FIN_RAW[[#This Row],[VALOR (IN)]], -FIN_RAW[[#This Row],[VALOR (OUT)]])</f>
        <v>30000</v>
      </c>
      <c r="I83" s="3" t="str">
        <f>FIN_RAW[[#This Row],[CUENTA (IN)]]</f>
        <v>Efectivo</v>
      </c>
      <c r="J83" s="6" t="str">
        <f>FIN_RAW[[#This Row],[CUENTA (OUT)]]</f>
        <v>Mensualidad</v>
      </c>
      <c r="K83" s="3" t="str">
        <f>IF(OR(FIN_RAW[[#This Row],[CLIENTE]]=0,FIN_RAW[[#This Row],[CLIENTE]]=" "),"",FIN_RAW[[#This Row],[CLIENTE]])</f>
        <v>Edward Armando Rojas</v>
      </c>
      <c r="L83" s="3" t="str">
        <f>IF(OR(FIN_RAW[[#This Row],[DEPORTISTA]]=0,FIN_RAW[[#This Row],[DEPORTISTA]]=""),"",FIN_RAW[[#This Row],[DEPORTISTA]])</f>
        <v>Mathias Rojas Salcedo</v>
      </c>
      <c r="M83" s="3">
        <f>IF(FIN_DATASET[[#This Row],[Method]]="Efectivo",1,0)</f>
        <v>1</v>
      </c>
      <c r="N83" s="12">
        <f>IF(FIN_DATASET[[#This Row],[Method]]="Efectivo",FIN_DATASET[[#This Row],[Amount]],0)</f>
        <v>30000</v>
      </c>
      <c r="O83" s="3">
        <f>IF(FIN_DATASET[[#This Row],[Method]]="CxC",1,0)</f>
        <v>0</v>
      </c>
      <c r="P83" s="11">
        <f>IF(FIN_DATASET[[#This Row],[Method]]="CxC",FIN_DATASET[[#This Row],[Amount]],0)</f>
        <v>0</v>
      </c>
      <c r="Q83" s="3">
        <f>IF(OR(FIN_DATASET[[#This Row],[Account]]="CxP",FIN_DATASET[[#This Row],[Account]]="CxP (Liga)",FIN_DATASET[[#This Row],[Account]]="CxP (Terceros)"),1,0)</f>
        <v>0</v>
      </c>
      <c r="R83" s="3">
        <f>IF(FIN_DATASET[[#This Row],[AP_Flag]]=1,FIN_DATASET[[#This Row],[Amount]],0)</f>
        <v>0</v>
      </c>
    </row>
    <row r="84" spans="1:18" x14ac:dyDescent="0.2">
      <c r="A84" s="4">
        <f>FIN_RAW[[#This Row],[FECHA]]</f>
        <v>43962</v>
      </c>
      <c r="B84" s="3">
        <f>YEAR(FIN_DATASET[[#This Row],[Date]])</f>
        <v>2020</v>
      </c>
      <c r="C84" s="3" t="str">
        <f>TEXT(FIN_DATASET[[#This Row],[Date]],"mmmm")</f>
        <v>May</v>
      </c>
      <c r="D84" s="3" t="str">
        <f>IF(FIN_RAW[[#This Row],[VALOR (IN)]]&gt;0, "Income",IF(FIN_RAW[[#This Row],[VALOR (OUT)]]&gt;0, "Expense", "Check"))</f>
        <v>Income</v>
      </c>
      <c r="E84" s="3" t="str">
        <f>_xlfn.XLOOKUP(FIN_DATASET[[#This Row],[Method]],CATEGORY_MAP[CUENTA_IN],CATEGORY_MAP[Category])</f>
        <v>Cash</v>
      </c>
      <c r="F84" s="3" t="str">
        <f>_xlfn.XLOOKUP(FIN_DATASET[[#This Row],[Account]],CATEGORY_MAP[CUENTA_OUT],CATEGORY_MAP[Subcategory])</f>
        <v>Monthly Fee</v>
      </c>
      <c r="G84" s="3" t="str">
        <f>IF(OR(FIN_RAW[[#This Row],[CONCEPTO]]=0,FIN_RAW[[#This Row],[CONCEPTO]]=""),"",FIN_RAW[[#This Row],[CONCEPTO]])</f>
        <v>Pago Mensualidad COVID (MAY)</v>
      </c>
      <c r="H84" s="5">
        <f>IF(FIN_DATASET[[#This Row],[Type]]="Income", FIN_RAW[[#This Row],[VALOR (IN)]], -FIN_RAW[[#This Row],[VALOR (OUT)]])</f>
        <v>30000</v>
      </c>
      <c r="I84" s="3" t="str">
        <f>FIN_RAW[[#This Row],[CUENTA (IN)]]</f>
        <v>Efectivo</v>
      </c>
      <c r="J84" s="6" t="str">
        <f>FIN_RAW[[#This Row],[CUENTA (OUT)]]</f>
        <v>Mensualidad</v>
      </c>
      <c r="K84" s="3" t="str">
        <f>IF(OR(FIN_RAW[[#This Row],[CLIENTE]]=0,FIN_RAW[[#This Row],[CLIENTE]]=" "),"",FIN_RAW[[#This Row],[CLIENTE]])</f>
        <v>Yanibel Peña Londoño</v>
      </c>
      <c r="L84" s="3" t="str">
        <f>IF(OR(FIN_RAW[[#This Row],[DEPORTISTA]]=0,FIN_RAW[[#This Row],[DEPORTISTA]]=""),"",FIN_RAW[[#This Row],[DEPORTISTA]])</f>
        <v>Santiago Piedrahita Peña</v>
      </c>
      <c r="M84" s="3">
        <f>IF(FIN_DATASET[[#This Row],[Method]]="Efectivo",1,0)</f>
        <v>1</v>
      </c>
      <c r="N84" s="12">
        <f>IF(FIN_DATASET[[#This Row],[Method]]="Efectivo",FIN_DATASET[[#This Row],[Amount]],0)</f>
        <v>30000</v>
      </c>
      <c r="O84" s="3">
        <f>IF(FIN_DATASET[[#This Row],[Method]]="CxC",1,0)</f>
        <v>0</v>
      </c>
      <c r="P84" s="11">
        <f>IF(FIN_DATASET[[#This Row],[Method]]="CxC",FIN_DATASET[[#This Row],[Amount]],0)</f>
        <v>0</v>
      </c>
      <c r="Q84" s="3">
        <f>IF(OR(FIN_DATASET[[#This Row],[Account]]="CxP",FIN_DATASET[[#This Row],[Account]]="CxP (Liga)",FIN_DATASET[[#This Row],[Account]]="CxP (Terceros)"),1,0)</f>
        <v>0</v>
      </c>
      <c r="R84" s="3">
        <f>IF(FIN_DATASET[[#This Row],[AP_Flag]]=1,FIN_DATASET[[#This Row],[Amount]],0)</f>
        <v>0</v>
      </c>
    </row>
    <row r="85" spans="1:18" x14ac:dyDescent="0.2">
      <c r="A85" s="4">
        <f>FIN_RAW[[#This Row],[FECHA]]</f>
        <v>43963</v>
      </c>
      <c r="B85" s="3">
        <f>YEAR(FIN_DATASET[[#This Row],[Date]])</f>
        <v>2020</v>
      </c>
      <c r="C85" s="3" t="str">
        <f>TEXT(FIN_DATASET[[#This Row],[Date]],"mmmm")</f>
        <v>May</v>
      </c>
      <c r="D85" s="3" t="str">
        <f>IF(FIN_RAW[[#This Row],[VALOR (IN)]]&gt;0, "Income",IF(FIN_RAW[[#This Row],[VALOR (OUT)]]&gt;0, "Expense", "Check"))</f>
        <v>Income</v>
      </c>
      <c r="E85" s="3" t="str">
        <f>_xlfn.XLOOKUP(FIN_DATASET[[#This Row],[Method]],CATEGORY_MAP[CUENTA_IN],CATEGORY_MAP[Category])</f>
        <v>Cash</v>
      </c>
      <c r="F85" s="3" t="str">
        <f>_xlfn.XLOOKUP(FIN_DATASET[[#This Row],[Account]],CATEGORY_MAP[CUENTA_OUT],CATEGORY_MAP[Subcategory])</f>
        <v>Monthly Fee</v>
      </c>
      <c r="G85" s="3" t="str">
        <f>IF(OR(FIN_RAW[[#This Row],[CONCEPTO]]=0,FIN_RAW[[#This Row],[CONCEPTO]]=""),"",FIN_RAW[[#This Row],[CONCEPTO]])</f>
        <v>Pago Mensualidad COVID (MAY)</v>
      </c>
      <c r="H85" s="5">
        <f>IF(FIN_DATASET[[#This Row],[Type]]="Income", FIN_RAW[[#This Row],[VALOR (IN)]], -FIN_RAW[[#This Row],[VALOR (OUT)]])</f>
        <v>30000</v>
      </c>
      <c r="I85" s="3" t="str">
        <f>FIN_RAW[[#This Row],[CUENTA (IN)]]</f>
        <v>Efectivo</v>
      </c>
      <c r="J85" s="6" t="str">
        <f>FIN_RAW[[#This Row],[CUENTA (OUT)]]</f>
        <v>Mensualidad</v>
      </c>
      <c r="K85" s="3" t="str">
        <f>IF(OR(FIN_RAW[[#This Row],[CLIENTE]]=0,FIN_RAW[[#This Row],[CLIENTE]]=" "),"",FIN_RAW[[#This Row],[CLIENTE]])</f>
        <v>Jenifer Giraldo Giraldo</v>
      </c>
      <c r="L85" s="3" t="str">
        <f>IF(OR(FIN_RAW[[#This Row],[DEPORTISTA]]=0,FIN_RAW[[#This Row],[DEPORTISTA]]=""),"",FIN_RAW[[#This Row],[DEPORTISTA]])</f>
        <v>Juan Andrés Delgado Giraldo</v>
      </c>
      <c r="M85" s="3">
        <f>IF(FIN_DATASET[[#This Row],[Method]]="Efectivo",1,0)</f>
        <v>1</v>
      </c>
      <c r="N85" s="12">
        <f>IF(FIN_DATASET[[#This Row],[Method]]="Efectivo",FIN_DATASET[[#This Row],[Amount]],0)</f>
        <v>30000</v>
      </c>
      <c r="O85" s="3">
        <f>IF(FIN_DATASET[[#This Row],[Method]]="CxC",1,0)</f>
        <v>0</v>
      </c>
      <c r="P85" s="11">
        <f>IF(FIN_DATASET[[#This Row],[Method]]="CxC",FIN_DATASET[[#This Row],[Amount]],0)</f>
        <v>0</v>
      </c>
      <c r="Q85" s="3">
        <f>IF(OR(FIN_DATASET[[#This Row],[Account]]="CxP",FIN_DATASET[[#This Row],[Account]]="CxP (Liga)",FIN_DATASET[[#This Row],[Account]]="CxP (Terceros)"),1,0)</f>
        <v>0</v>
      </c>
      <c r="R85" s="3">
        <f>IF(FIN_DATASET[[#This Row],[AP_Flag]]=1,FIN_DATASET[[#This Row],[Amount]],0)</f>
        <v>0</v>
      </c>
    </row>
    <row r="86" spans="1:18" x14ac:dyDescent="0.2">
      <c r="A86" s="4">
        <f>FIN_RAW[[#This Row],[FECHA]]</f>
        <v>43963</v>
      </c>
      <c r="B86" s="3">
        <f>YEAR(FIN_DATASET[[#This Row],[Date]])</f>
        <v>2020</v>
      </c>
      <c r="C86" s="3" t="str">
        <f>TEXT(FIN_DATASET[[#This Row],[Date]],"mmmm")</f>
        <v>May</v>
      </c>
      <c r="D86" s="3" t="str">
        <f>IF(FIN_RAW[[#This Row],[VALOR (IN)]]&gt;0, "Income",IF(FIN_RAW[[#This Row],[VALOR (OUT)]]&gt;0, "Expense", "Check"))</f>
        <v>Income</v>
      </c>
      <c r="E86" s="3" t="str">
        <f>_xlfn.XLOOKUP(FIN_DATASET[[#This Row],[Method]],CATEGORY_MAP[CUENTA_IN],CATEGORY_MAP[Category])</f>
        <v>Cash</v>
      </c>
      <c r="F86" s="3" t="str">
        <f>_xlfn.XLOOKUP(FIN_DATASET[[#This Row],[Account]],CATEGORY_MAP[CUENTA_OUT],CATEGORY_MAP[Subcategory])</f>
        <v>Monthly Fee</v>
      </c>
      <c r="G86" s="3" t="str">
        <f>IF(OR(FIN_RAW[[#This Row],[CONCEPTO]]=0,FIN_RAW[[#This Row],[CONCEPTO]]=""),"",FIN_RAW[[#This Row],[CONCEPTO]])</f>
        <v>Pago Mensualidad COVID (MAY)</v>
      </c>
      <c r="H86" s="5">
        <f>IF(FIN_DATASET[[#This Row],[Type]]="Income", FIN_RAW[[#This Row],[VALOR (IN)]], -FIN_RAW[[#This Row],[VALOR (OUT)]])</f>
        <v>30000</v>
      </c>
      <c r="I86" s="3" t="str">
        <f>FIN_RAW[[#This Row],[CUENTA (IN)]]</f>
        <v>Efectivo</v>
      </c>
      <c r="J86" s="6" t="str">
        <f>FIN_RAW[[#This Row],[CUENTA (OUT)]]</f>
        <v>Mensualidad</v>
      </c>
      <c r="K86" s="3" t="str">
        <f>IF(OR(FIN_RAW[[#This Row],[CLIENTE]]=0,FIN_RAW[[#This Row],[CLIENTE]]=" "),"",FIN_RAW[[#This Row],[CLIENTE]])</f>
        <v>Jenifer Giraldo Giraldo</v>
      </c>
      <c r="L86" s="3" t="str">
        <f>IF(OR(FIN_RAW[[#This Row],[DEPORTISTA]]=0,FIN_RAW[[#This Row],[DEPORTISTA]]=""),"",FIN_RAW[[#This Row],[DEPORTISTA]])</f>
        <v>María José Delgado Giraldo</v>
      </c>
      <c r="M86" s="3">
        <f>IF(FIN_DATASET[[#This Row],[Method]]="Efectivo",1,0)</f>
        <v>1</v>
      </c>
      <c r="N86" s="12">
        <f>IF(FIN_DATASET[[#This Row],[Method]]="Efectivo",FIN_DATASET[[#This Row],[Amount]],0)</f>
        <v>30000</v>
      </c>
      <c r="O86" s="3">
        <f>IF(FIN_DATASET[[#This Row],[Method]]="CxC",1,0)</f>
        <v>0</v>
      </c>
      <c r="P86" s="11">
        <f>IF(FIN_DATASET[[#This Row],[Method]]="CxC",FIN_DATASET[[#This Row],[Amount]],0)</f>
        <v>0</v>
      </c>
      <c r="Q86" s="3">
        <f>IF(OR(FIN_DATASET[[#This Row],[Account]]="CxP",FIN_DATASET[[#This Row],[Account]]="CxP (Liga)",FIN_DATASET[[#This Row],[Account]]="CxP (Terceros)"),1,0)</f>
        <v>0</v>
      </c>
      <c r="R86" s="3">
        <f>IF(FIN_DATASET[[#This Row],[AP_Flag]]=1,FIN_DATASET[[#This Row],[Amount]],0)</f>
        <v>0</v>
      </c>
    </row>
    <row r="87" spans="1:18" x14ac:dyDescent="0.2">
      <c r="A87" s="4">
        <f>FIN_RAW[[#This Row],[FECHA]]</f>
        <v>43970</v>
      </c>
      <c r="B87" s="3">
        <f>YEAR(FIN_DATASET[[#This Row],[Date]])</f>
        <v>2020</v>
      </c>
      <c r="C87" s="3" t="str">
        <f>TEXT(FIN_DATASET[[#This Row],[Date]],"mmmm")</f>
        <v>May</v>
      </c>
      <c r="D87" s="3" t="str">
        <f>IF(FIN_RAW[[#This Row],[VALOR (IN)]]&gt;0, "Income",IF(FIN_RAW[[#This Row],[VALOR (OUT)]]&gt;0, "Expense", "Check"))</f>
        <v>Income</v>
      </c>
      <c r="E87" s="3" t="str">
        <f>_xlfn.XLOOKUP(FIN_DATASET[[#This Row],[Method]],CATEGORY_MAP[CUENTA_IN],CATEGORY_MAP[Category])</f>
        <v>Cash</v>
      </c>
      <c r="F87" s="3" t="str">
        <f>_xlfn.XLOOKUP(FIN_DATASET[[#This Row],[Account]],CATEGORY_MAP[CUENTA_OUT],CATEGORY_MAP[Subcategory])</f>
        <v>Monthly Fee</v>
      </c>
      <c r="G87" s="3" t="str">
        <f>IF(OR(FIN_RAW[[#This Row],[CONCEPTO]]=0,FIN_RAW[[#This Row],[CONCEPTO]]=""),"",FIN_RAW[[#This Row],[CONCEPTO]])</f>
        <v>Pago Mensualidad COVID (ABR)</v>
      </c>
      <c r="H87" s="5">
        <f>IF(FIN_DATASET[[#This Row],[Type]]="Income", FIN_RAW[[#This Row],[VALOR (IN)]], -FIN_RAW[[#This Row],[VALOR (OUT)]])</f>
        <v>30000</v>
      </c>
      <c r="I87" s="3" t="str">
        <f>FIN_RAW[[#This Row],[CUENTA (IN)]]</f>
        <v>Efectivo</v>
      </c>
      <c r="J87" s="6" t="str">
        <f>FIN_RAW[[#This Row],[CUENTA (OUT)]]</f>
        <v>Mensualidad</v>
      </c>
      <c r="K87" s="3" t="str">
        <f>IF(OR(FIN_RAW[[#This Row],[CLIENTE]]=0,FIN_RAW[[#This Row],[CLIENTE]]=" "),"",FIN_RAW[[#This Row],[CLIENTE]])</f>
        <v>Ingrith Basto Zamorano</v>
      </c>
      <c r="L87" s="3" t="str">
        <f>IF(OR(FIN_RAW[[#This Row],[DEPORTISTA]]=0,FIN_RAW[[#This Row],[DEPORTISTA]]=""),"",FIN_RAW[[#This Row],[DEPORTISTA]])</f>
        <v>Juan Martin Solórzano Basto</v>
      </c>
      <c r="M87" s="3">
        <f>IF(FIN_DATASET[[#This Row],[Method]]="Efectivo",1,0)</f>
        <v>1</v>
      </c>
      <c r="N87" s="12">
        <f>IF(FIN_DATASET[[#This Row],[Method]]="Efectivo",FIN_DATASET[[#This Row],[Amount]],0)</f>
        <v>30000</v>
      </c>
      <c r="O87" s="3">
        <f>IF(FIN_DATASET[[#This Row],[Method]]="CxC",1,0)</f>
        <v>0</v>
      </c>
      <c r="P87" s="11">
        <f>IF(FIN_DATASET[[#This Row],[Method]]="CxC",FIN_DATASET[[#This Row],[Amount]],0)</f>
        <v>0</v>
      </c>
      <c r="Q87" s="3">
        <f>IF(OR(FIN_DATASET[[#This Row],[Account]]="CxP",FIN_DATASET[[#This Row],[Account]]="CxP (Liga)",FIN_DATASET[[#This Row],[Account]]="CxP (Terceros)"),1,0)</f>
        <v>0</v>
      </c>
      <c r="R87" s="3">
        <f>IF(FIN_DATASET[[#This Row],[AP_Flag]]=1,FIN_DATASET[[#This Row],[Amount]],0)</f>
        <v>0</v>
      </c>
    </row>
    <row r="88" spans="1:18" x14ac:dyDescent="0.2">
      <c r="A88" s="4">
        <f>FIN_RAW[[#This Row],[FECHA]]</f>
        <v>43970</v>
      </c>
      <c r="B88" s="3">
        <f>YEAR(FIN_DATASET[[#This Row],[Date]])</f>
        <v>2020</v>
      </c>
      <c r="C88" s="3" t="str">
        <f>TEXT(FIN_DATASET[[#This Row],[Date]],"mmmm")</f>
        <v>May</v>
      </c>
      <c r="D88" s="3" t="str">
        <f>IF(FIN_RAW[[#This Row],[VALOR (IN)]]&gt;0, "Income",IF(FIN_RAW[[#This Row],[VALOR (OUT)]]&gt;0, "Expense", "Check"))</f>
        <v>Income</v>
      </c>
      <c r="E88" s="3" t="str">
        <f>_xlfn.XLOOKUP(FIN_DATASET[[#This Row],[Method]],CATEGORY_MAP[CUENTA_IN],CATEGORY_MAP[Category])</f>
        <v>Cash</v>
      </c>
      <c r="F88" s="3" t="str">
        <f>_xlfn.XLOOKUP(FIN_DATASET[[#This Row],[Account]],CATEGORY_MAP[CUENTA_OUT],CATEGORY_MAP[Subcategory])</f>
        <v>Monthly Fee</v>
      </c>
      <c r="G88" s="3" t="str">
        <f>IF(OR(FIN_RAW[[#This Row],[CONCEPTO]]=0,FIN_RAW[[#This Row],[CONCEPTO]]=""),"",FIN_RAW[[#This Row],[CONCEPTO]])</f>
        <v>Pago Mensualidad COVID (ABR)</v>
      </c>
      <c r="H88" s="5">
        <f>IF(FIN_DATASET[[#This Row],[Type]]="Income", FIN_RAW[[#This Row],[VALOR (IN)]], -FIN_RAW[[#This Row],[VALOR (OUT)]])</f>
        <v>30000</v>
      </c>
      <c r="I88" s="3" t="str">
        <f>FIN_RAW[[#This Row],[CUENTA (IN)]]</f>
        <v>Efectivo</v>
      </c>
      <c r="J88" s="6" t="str">
        <f>FIN_RAW[[#This Row],[CUENTA (OUT)]]</f>
        <v>Mensualidad</v>
      </c>
      <c r="K88" s="3" t="str">
        <f>IF(OR(FIN_RAW[[#This Row],[CLIENTE]]=0,FIN_RAW[[#This Row],[CLIENTE]]=" "),"",FIN_RAW[[#This Row],[CLIENTE]])</f>
        <v>Wilson Leaños</v>
      </c>
      <c r="L88" s="3" t="str">
        <f>IF(OR(FIN_RAW[[#This Row],[DEPORTISTA]]=0,FIN_RAW[[#This Row],[DEPORTISTA]]=""),"",FIN_RAW[[#This Row],[DEPORTISTA]])</f>
        <v>Naireth Leaños Serna</v>
      </c>
      <c r="M88" s="3">
        <f>IF(FIN_DATASET[[#This Row],[Method]]="Efectivo",1,0)</f>
        <v>1</v>
      </c>
      <c r="N88" s="12">
        <f>IF(FIN_DATASET[[#This Row],[Method]]="Efectivo",FIN_DATASET[[#This Row],[Amount]],0)</f>
        <v>30000</v>
      </c>
      <c r="O88" s="3">
        <f>IF(FIN_DATASET[[#This Row],[Method]]="CxC",1,0)</f>
        <v>0</v>
      </c>
      <c r="P88" s="11">
        <f>IF(FIN_DATASET[[#This Row],[Method]]="CxC",FIN_DATASET[[#This Row],[Amount]],0)</f>
        <v>0</v>
      </c>
      <c r="Q88" s="3">
        <f>IF(OR(FIN_DATASET[[#This Row],[Account]]="CxP",FIN_DATASET[[#This Row],[Account]]="CxP (Liga)",FIN_DATASET[[#This Row],[Account]]="CxP (Terceros)"),1,0)</f>
        <v>0</v>
      </c>
      <c r="R88" s="3">
        <f>IF(FIN_DATASET[[#This Row],[AP_Flag]]=1,FIN_DATASET[[#This Row],[Amount]],0)</f>
        <v>0</v>
      </c>
    </row>
    <row r="89" spans="1:18" x14ac:dyDescent="0.2">
      <c r="A89" s="4">
        <f>FIN_RAW[[#This Row],[FECHA]]</f>
        <v>43970</v>
      </c>
      <c r="B89" s="3">
        <f>YEAR(FIN_DATASET[[#This Row],[Date]])</f>
        <v>2020</v>
      </c>
      <c r="C89" s="3" t="str">
        <f>TEXT(FIN_DATASET[[#This Row],[Date]],"mmmm")</f>
        <v>May</v>
      </c>
      <c r="D89" s="3" t="str">
        <f>IF(FIN_RAW[[#This Row],[VALOR (IN)]]&gt;0, "Income",IF(FIN_RAW[[#This Row],[VALOR (OUT)]]&gt;0, "Expense", "Check"))</f>
        <v>Income</v>
      </c>
      <c r="E89" s="3" t="str">
        <f>_xlfn.XLOOKUP(FIN_DATASET[[#This Row],[Method]],CATEGORY_MAP[CUENTA_IN],CATEGORY_MAP[Category])</f>
        <v>Cash</v>
      </c>
      <c r="F89" s="3" t="str">
        <f>_xlfn.XLOOKUP(FIN_DATASET[[#This Row],[Account]],CATEGORY_MAP[CUENTA_OUT],CATEGORY_MAP[Subcategory])</f>
        <v>Monthly Fee</v>
      </c>
      <c r="G89" s="3" t="str">
        <f>IF(OR(FIN_RAW[[#This Row],[CONCEPTO]]=0,FIN_RAW[[#This Row],[CONCEPTO]]=""),"",FIN_RAW[[#This Row],[CONCEPTO]])</f>
        <v>Pago Mensualidad COVID (ABR)</v>
      </c>
      <c r="H89" s="5">
        <f>IF(FIN_DATASET[[#This Row],[Type]]="Income", FIN_RAW[[#This Row],[VALOR (IN)]], -FIN_RAW[[#This Row],[VALOR (OUT)]])</f>
        <v>30000</v>
      </c>
      <c r="I89" s="3" t="str">
        <f>FIN_RAW[[#This Row],[CUENTA (IN)]]</f>
        <v>Efectivo</v>
      </c>
      <c r="J89" s="6" t="str">
        <f>FIN_RAW[[#This Row],[CUENTA (OUT)]]</f>
        <v>Mensualidad</v>
      </c>
      <c r="K89" s="3" t="str">
        <f>IF(OR(FIN_RAW[[#This Row],[CLIENTE]]=0,FIN_RAW[[#This Row],[CLIENTE]]=" "),"",FIN_RAW[[#This Row],[CLIENTE]])</f>
        <v>Ingrith Basto Zamorano</v>
      </c>
      <c r="L89" s="3" t="str">
        <f>IF(OR(FIN_RAW[[#This Row],[DEPORTISTA]]=0,FIN_RAW[[#This Row],[DEPORTISTA]]=""),"",FIN_RAW[[#This Row],[DEPORTISTA]])</f>
        <v>Santiago Solórzano Basto</v>
      </c>
      <c r="M89" s="3">
        <f>IF(FIN_DATASET[[#This Row],[Method]]="Efectivo",1,0)</f>
        <v>1</v>
      </c>
      <c r="N89" s="12">
        <f>IF(FIN_DATASET[[#This Row],[Method]]="Efectivo",FIN_DATASET[[#This Row],[Amount]],0)</f>
        <v>30000</v>
      </c>
      <c r="O89" s="3">
        <f>IF(FIN_DATASET[[#This Row],[Method]]="CxC",1,0)</f>
        <v>0</v>
      </c>
      <c r="P89" s="11">
        <f>IF(FIN_DATASET[[#This Row],[Method]]="CxC",FIN_DATASET[[#This Row],[Amount]],0)</f>
        <v>0</v>
      </c>
      <c r="Q89" s="3">
        <f>IF(OR(FIN_DATASET[[#This Row],[Account]]="CxP",FIN_DATASET[[#This Row],[Account]]="CxP (Liga)",FIN_DATASET[[#This Row],[Account]]="CxP (Terceros)"),1,0)</f>
        <v>0</v>
      </c>
      <c r="R89" s="3">
        <f>IF(FIN_DATASET[[#This Row],[AP_Flag]]=1,FIN_DATASET[[#This Row],[Amount]],0)</f>
        <v>0</v>
      </c>
    </row>
    <row r="90" spans="1:18" x14ac:dyDescent="0.2">
      <c r="A90" s="4">
        <f>FIN_RAW[[#This Row],[FECHA]]</f>
        <v>43970</v>
      </c>
      <c r="B90" s="3">
        <f>YEAR(FIN_DATASET[[#This Row],[Date]])</f>
        <v>2020</v>
      </c>
      <c r="C90" s="3" t="str">
        <f>TEXT(FIN_DATASET[[#This Row],[Date]],"mmmm")</f>
        <v>May</v>
      </c>
      <c r="D90" s="3" t="str">
        <f>IF(FIN_RAW[[#This Row],[VALOR (IN)]]&gt;0, "Income",IF(FIN_RAW[[#This Row],[VALOR (OUT)]]&gt;0, "Expense", "Check"))</f>
        <v>Income</v>
      </c>
      <c r="E90" s="3" t="str">
        <f>_xlfn.XLOOKUP(FIN_DATASET[[#This Row],[Method]],CATEGORY_MAP[CUENTA_IN],CATEGORY_MAP[Category])</f>
        <v>Cash</v>
      </c>
      <c r="F90" s="3" t="str">
        <f>_xlfn.XLOOKUP(FIN_DATASET[[#This Row],[Account]],CATEGORY_MAP[CUENTA_OUT],CATEGORY_MAP[Subcategory])</f>
        <v>Monthly Fee</v>
      </c>
      <c r="G90" s="3" t="str">
        <f>IF(OR(FIN_RAW[[#This Row],[CONCEPTO]]=0,FIN_RAW[[#This Row],[CONCEPTO]]=""),"",FIN_RAW[[#This Row],[CONCEPTO]])</f>
        <v>Pago Mensualidad COVID (MAY)</v>
      </c>
      <c r="H90" s="5">
        <f>IF(FIN_DATASET[[#This Row],[Type]]="Income", FIN_RAW[[#This Row],[VALOR (IN)]], -FIN_RAW[[#This Row],[VALOR (OUT)]])</f>
        <v>30000</v>
      </c>
      <c r="I90" s="3" t="str">
        <f>FIN_RAW[[#This Row],[CUENTA (IN)]]</f>
        <v>Efectivo</v>
      </c>
      <c r="J90" s="6" t="str">
        <f>FIN_RAW[[#This Row],[CUENTA (OUT)]]</f>
        <v>Mensualidad</v>
      </c>
      <c r="K90" s="3" t="str">
        <f>IF(OR(FIN_RAW[[#This Row],[CLIENTE]]=0,FIN_RAW[[#This Row],[CLIENTE]]=" "),"",FIN_RAW[[#This Row],[CLIENTE]])</f>
        <v>Ingrith Basto Zamorano</v>
      </c>
      <c r="L90" s="3" t="str">
        <f>IF(OR(FIN_RAW[[#This Row],[DEPORTISTA]]=0,FIN_RAW[[#This Row],[DEPORTISTA]]=""),"",FIN_RAW[[#This Row],[DEPORTISTA]])</f>
        <v>Juan Martin Solórzano Basto</v>
      </c>
      <c r="M90" s="3">
        <f>IF(FIN_DATASET[[#This Row],[Method]]="Efectivo",1,0)</f>
        <v>1</v>
      </c>
      <c r="N90" s="12">
        <f>IF(FIN_DATASET[[#This Row],[Method]]="Efectivo",FIN_DATASET[[#This Row],[Amount]],0)</f>
        <v>30000</v>
      </c>
      <c r="O90" s="3">
        <f>IF(FIN_DATASET[[#This Row],[Method]]="CxC",1,0)</f>
        <v>0</v>
      </c>
      <c r="P90" s="11">
        <f>IF(FIN_DATASET[[#This Row],[Method]]="CxC",FIN_DATASET[[#This Row],[Amount]],0)</f>
        <v>0</v>
      </c>
      <c r="Q90" s="3">
        <f>IF(OR(FIN_DATASET[[#This Row],[Account]]="CxP",FIN_DATASET[[#This Row],[Account]]="CxP (Liga)",FIN_DATASET[[#This Row],[Account]]="CxP (Terceros)"),1,0)</f>
        <v>0</v>
      </c>
      <c r="R90" s="3">
        <f>IF(FIN_DATASET[[#This Row],[AP_Flag]]=1,FIN_DATASET[[#This Row],[Amount]],0)</f>
        <v>0</v>
      </c>
    </row>
    <row r="91" spans="1:18" x14ac:dyDescent="0.2">
      <c r="A91" s="4">
        <f>FIN_RAW[[#This Row],[FECHA]]</f>
        <v>43970</v>
      </c>
      <c r="B91" s="3">
        <f>YEAR(FIN_DATASET[[#This Row],[Date]])</f>
        <v>2020</v>
      </c>
      <c r="C91" s="3" t="str">
        <f>TEXT(FIN_DATASET[[#This Row],[Date]],"mmmm")</f>
        <v>May</v>
      </c>
      <c r="D91" s="3" t="str">
        <f>IF(FIN_RAW[[#This Row],[VALOR (IN)]]&gt;0, "Income",IF(FIN_RAW[[#This Row],[VALOR (OUT)]]&gt;0, "Expense", "Check"))</f>
        <v>Income</v>
      </c>
      <c r="E91" s="3" t="str">
        <f>_xlfn.XLOOKUP(FIN_DATASET[[#This Row],[Method]],CATEGORY_MAP[CUENTA_IN],CATEGORY_MAP[Category])</f>
        <v>Cash</v>
      </c>
      <c r="F91" s="3" t="str">
        <f>_xlfn.XLOOKUP(FIN_DATASET[[#This Row],[Account]],CATEGORY_MAP[CUENTA_OUT],CATEGORY_MAP[Subcategory])</f>
        <v>Monthly Fee</v>
      </c>
      <c r="G91" s="3" t="str">
        <f>IF(OR(FIN_RAW[[#This Row],[CONCEPTO]]=0,FIN_RAW[[#This Row],[CONCEPTO]]=""),"",FIN_RAW[[#This Row],[CONCEPTO]])</f>
        <v>Pago Mensualidad COVID (MAY)</v>
      </c>
      <c r="H91" s="5">
        <f>IF(FIN_DATASET[[#This Row],[Type]]="Income", FIN_RAW[[#This Row],[VALOR (IN)]], -FIN_RAW[[#This Row],[VALOR (OUT)]])</f>
        <v>30000</v>
      </c>
      <c r="I91" s="3" t="str">
        <f>FIN_RAW[[#This Row],[CUENTA (IN)]]</f>
        <v>Efectivo</v>
      </c>
      <c r="J91" s="6" t="str">
        <f>FIN_RAW[[#This Row],[CUENTA (OUT)]]</f>
        <v>Mensualidad</v>
      </c>
      <c r="K91" s="3" t="str">
        <f>IF(OR(FIN_RAW[[#This Row],[CLIENTE]]=0,FIN_RAW[[#This Row],[CLIENTE]]=" "),"",FIN_RAW[[#This Row],[CLIENTE]])</f>
        <v>Wilson Leaños</v>
      </c>
      <c r="L91" s="3" t="str">
        <f>IF(OR(FIN_RAW[[#This Row],[DEPORTISTA]]=0,FIN_RAW[[#This Row],[DEPORTISTA]]=""),"",FIN_RAW[[#This Row],[DEPORTISTA]])</f>
        <v>Naireth Leaños Serna</v>
      </c>
      <c r="M91" s="3">
        <f>IF(FIN_DATASET[[#This Row],[Method]]="Efectivo",1,0)</f>
        <v>1</v>
      </c>
      <c r="N91" s="12">
        <f>IF(FIN_DATASET[[#This Row],[Method]]="Efectivo",FIN_DATASET[[#This Row],[Amount]],0)</f>
        <v>30000</v>
      </c>
      <c r="O91" s="3">
        <f>IF(FIN_DATASET[[#This Row],[Method]]="CxC",1,0)</f>
        <v>0</v>
      </c>
      <c r="P91" s="11">
        <f>IF(FIN_DATASET[[#This Row],[Method]]="CxC",FIN_DATASET[[#This Row],[Amount]],0)</f>
        <v>0</v>
      </c>
      <c r="Q91" s="3">
        <f>IF(OR(FIN_DATASET[[#This Row],[Account]]="CxP",FIN_DATASET[[#This Row],[Account]]="CxP (Liga)",FIN_DATASET[[#This Row],[Account]]="CxP (Terceros)"),1,0)</f>
        <v>0</v>
      </c>
      <c r="R91" s="3">
        <f>IF(FIN_DATASET[[#This Row],[AP_Flag]]=1,FIN_DATASET[[#This Row],[Amount]],0)</f>
        <v>0</v>
      </c>
    </row>
    <row r="92" spans="1:18" x14ac:dyDescent="0.2">
      <c r="A92" s="4">
        <f>FIN_RAW[[#This Row],[FECHA]]</f>
        <v>43970</v>
      </c>
      <c r="B92" s="3">
        <f>YEAR(FIN_DATASET[[#This Row],[Date]])</f>
        <v>2020</v>
      </c>
      <c r="C92" s="3" t="str">
        <f>TEXT(FIN_DATASET[[#This Row],[Date]],"mmmm")</f>
        <v>May</v>
      </c>
      <c r="D92" s="3" t="str">
        <f>IF(FIN_RAW[[#This Row],[VALOR (IN)]]&gt;0, "Income",IF(FIN_RAW[[#This Row],[VALOR (OUT)]]&gt;0, "Expense", "Check"))</f>
        <v>Income</v>
      </c>
      <c r="E92" s="3" t="str">
        <f>_xlfn.XLOOKUP(FIN_DATASET[[#This Row],[Method]],CATEGORY_MAP[CUENTA_IN],CATEGORY_MAP[Category])</f>
        <v>Cash</v>
      </c>
      <c r="F92" s="3" t="str">
        <f>_xlfn.XLOOKUP(FIN_DATASET[[#This Row],[Account]],CATEGORY_MAP[CUENTA_OUT],CATEGORY_MAP[Subcategory])</f>
        <v>Monthly Fee</v>
      </c>
      <c r="G92" s="3" t="str">
        <f>IF(OR(FIN_RAW[[#This Row],[CONCEPTO]]=0,FIN_RAW[[#This Row],[CONCEPTO]]=""),"",FIN_RAW[[#This Row],[CONCEPTO]])</f>
        <v>Pago Mensualidad COVID (MAY)</v>
      </c>
      <c r="H92" s="5">
        <f>IF(FIN_DATASET[[#This Row],[Type]]="Income", FIN_RAW[[#This Row],[VALOR (IN)]], -FIN_RAW[[#This Row],[VALOR (OUT)]])</f>
        <v>30000</v>
      </c>
      <c r="I92" s="3" t="str">
        <f>FIN_RAW[[#This Row],[CUENTA (IN)]]</f>
        <v>Efectivo</v>
      </c>
      <c r="J92" s="6" t="str">
        <f>FIN_RAW[[#This Row],[CUENTA (OUT)]]</f>
        <v>Mensualidad</v>
      </c>
      <c r="K92" s="3" t="str">
        <f>IF(OR(FIN_RAW[[#This Row],[CLIENTE]]=0,FIN_RAW[[#This Row],[CLIENTE]]=" "),"",FIN_RAW[[#This Row],[CLIENTE]])</f>
        <v>Ingrith Basto Zamorano</v>
      </c>
      <c r="L92" s="3" t="str">
        <f>IF(OR(FIN_RAW[[#This Row],[DEPORTISTA]]=0,FIN_RAW[[#This Row],[DEPORTISTA]]=""),"",FIN_RAW[[#This Row],[DEPORTISTA]])</f>
        <v>Santiago Solórzano Basto</v>
      </c>
      <c r="M92" s="3">
        <f>IF(FIN_DATASET[[#This Row],[Method]]="Efectivo",1,0)</f>
        <v>1</v>
      </c>
      <c r="N92" s="12">
        <f>IF(FIN_DATASET[[#This Row],[Method]]="Efectivo",FIN_DATASET[[#This Row],[Amount]],0)</f>
        <v>30000</v>
      </c>
      <c r="O92" s="3">
        <f>IF(FIN_DATASET[[#This Row],[Method]]="CxC",1,0)</f>
        <v>0</v>
      </c>
      <c r="P92" s="11">
        <f>IF(FIN_DATASET[[#This Row],[Method]]="CxC",FIN_DATASET[[#This Row],[Amount]],0)</f>
        <v>0</v>
      </c>
      <c r="Q92" s="3">
        <f>IF(OR(FIN_DATASET[[#This Row],[Account]]="CxP",FIN_DATASET[[#This Row],[Account]]="CxP (Liga)",FIN_DATASET[[#This Row],[Account]]="CxP (Terceros)"),1,0)</f>
        <v>0</v>
      </c>
      <c r="R92" s="3">
        <f>IF(FIN_DATASET[[#This Row],[AP_Flag]]=1,FIN_DATASET[[#This Row],[Amount]],0)</f>
        <v>0</v>
      </c>
    </row>
    <row r="93" spans="1:18" x14ac:dyDescent="0.2">
      <c r="A93" s="4">
        <f>FIN_RAW[[#This Row],[FECHA]]</f>
        <v>43973</v>
      </c>
      <c r="B93" s="3">
        <f>YEAR(FIN_DATASET[[#This Row],[Date]])</f>
        <v>2020</v>
      </c>
      <c r="C93" s="3" t="str">
        <f>TEXT(FIN_DATASET[[#This Row],[Date]],"mmmm")</f>
        <v>May</v>
      </c>
      <c r="D93" s="3" t="str">
        <f>IF(FIN_RAW[[#This Row],[VALOR (IN)]]&gt;0, "Income",IF(FIN_RAW[[#This Row],[VALOR (OUT)]]&gt;0, "Expense", "Check"))</f>
        <v>Income</v>
      </c>
      <c r="E93" s="3" t="str">
        <f>_xlfn.XLOOKUP(FIN_DATASET[[#This Row],[Method]],CATEGORY_MAP[CUENTA_IN],CATEGORY_MAP[Category])</f>
        <v>Cash</v>
      </c>
      <c r="F93" s="3" t="str">
        <f>_xlfn.XLOOKUP(FIN_DATASET[[#This Row],[Account]],CATEGORY_MAP[CUENTA_OUT],CATEGORY_MAP[Subcategory])</f>
        <v>Monthly Fee</v>
      </c>
      <c r="G93" s="3" t="str">
        <f>IF(OR(FIN_RAW[[#This Row],[CONCEPTO]]=0,FIN_RAW[[#This Row],[CONCEPTO]]=""),"",FIN_RAW[[#This Row],[CONCEPTO]])</f>
        <v>Pago Mensualidad COVID (ABR)</v>
      </c>
      <c r="H93" s="5">
        <f>IF(FIN_DATASET[[#This Row],[Type]]="Income", FIN_RAW[[#This Row],[VALOR (IN)]], -FIN_RAW[[#This Row],[VALOR (OUT)]])</f>
        <v>30000</v>
      </c>
      <c r="I93" s="3" t="str">
        <f>FIN_RAW[[#This Row],[CUENTA (IN)]]</f>
        <v>Efectivo</v>
      </c>
      <c r="J93" s="6" t="str">
        <f>FIN_RAW[[#This Row],[CUENTA (OUT)]]</f>
        <v>Mensualidad</v>
      </c>
      <c r="K93" s="3" t="str">
        <f>IF(OR(FIN_RAW[[#This Row],[CLIENTE]]=0,FIN_RAW[[#This Row],[CLIENTE]]=" "),"",FIN_RAW[[#This Row],[CLIENTE]])</f>
        <v>Ana Milena Sánchez Patiño</v>
      </c>
      <c r="L93" s="3" t="str">
        <f>IF(OR(FIN_RAW[[#This Row],[DEPORTISTA]]=0,FIN_RAW[[#This Row],[DEPORTISTA]]=""),"",FIN_RAW[[#This Row],[DEPORTISTA]])</f>
        <v>Matías Carvajal Sánchez</v>
      </c>
      <c r="M93" s="3">
        <f>IF(FIN_DATASET[[#This Row],[Method]]="Efectivo",1,0)</f>
        <v>1</v>
      </c>
      <c r="N93" s="12">
        <f>IF(FIN_DATASET[[#This Row],[Method]]="Efectivo",FIN_DATASET[[#This Row],[Amount]],0)</f>
        <v>30000</v>
      </c>
      <c r="O93" s="3">
        <f>IF(FIN_DATASET[[#This Row],[Method]]="CxC",1,0)</f>
        <v>0</v>
      </c>
      <c r="P93" s="11">
        <f>IF(FIN_DATASET[[#This Row],[Method]]="CxC",FIN_DATASET[[#This Row],[Amount]],0)</f>
        <v>0</v>
      </c>
      <c r="Q93" s="3">
        <f>IF(OR(FIN_DATASET[[#This Row],[Account]]="CxP",FIN_DATASET[[#This Row],[Account]]="CxP (Liga)",FIN_DATASET[[#This Row],[Account]]="CxP (Terceros)"),1,0)</f>
        <v>0</v>
      </c>
      <c r="R93" s="3">
        <f>IF(FIN_DATASET[[#This Row],[AP_Flag]]=1,FIN_DATASET[[#This Row],[Amount]],0)</f>
        <v>0</v>
      </c>
    </row>
    <row r="94" spans="1:18" x14ac:dyDescent="0.2">
      <c r="A94" s="4">
        <f>FIN_RAW[[#This Row],[FECHA]]</f>
        <v>43973</v>
      </c>
      <c r="B94" s="3">
        <f>YEAR(FIN_DATASET[[#This Row],[Date]])</f>
        <v>2020</v>
      </c>
      <c r="C94" s="3" t="str">
        <f>TEXT(FIN_DATASET[[#This Row],[Date]],"mmmm")</f>
        <v>May</v>
      </c>
      <c r="D94" s="3" t="str">
        <f>IF(FIN_RAW[[#This Row],[VALOR (IN)]]&gt;0, "Income",IF(FIN_RAW[[#This Row],[VALOR (OUT)]]&gt;0, "Expense", "Check"))</f>
        <v>Income</v>
      </c>
      <c r="E94" s="3" t="str">
        <f>_xlfn.XLOOKUP(FIN_DATASET[[#This Row],[Method]],CATEGORY_MAP[CUENTA_IN],CATEGORY_MAP[Category])</f>
        <v>Cash</v>
      </c>
      <c r="F94" s="3" t="str">
        <f>_xlfn.XLOOKUP(FIN_DATASET[[#This Row],[Account]],CATEGORY_MAP[CUENTA_OUT],CATEGORY_MAP[Subcategory])</f>
        <v>Monthly Fee</v>
      </c>
      <c r="G94" s="3" t="str">
        <f>IF(OR(FIN_RAW[[#This Row],[CONCEPTO]]=0,FIN_RAW[[#This Row],[CONCEPTO]]=""),"",FIN_RAW[[#This Row],[CONCEPTO]])</f>
        <v>Pago Mensualidad COVID (ABR)</v>
      </c>
      <c r="H94" s="5">
        <f>IF(FIN_DATASET[[#This Row],[Type]]="Income", FIN_RAW[[#This Row],[VALOR (IN)]], -FIN_RAW[[#This Row],[VALOR (OUT)]])</f>
        <v>30000</v>
      </c>
      <c r="I94" s="3" t="str">
        <f>FIN_RAW[[#This Row],[CUENTA (IN)]]</f>
        <v>Efectivo</v>
      </c>
      <c r="J94" s="6" t="str">
        <f>FIN_RAW[[#This Row],[CUENTA (OUT)]]</f>
        <v>Mensualidad</v>
      </c>
      <c r="K94" s="3" t="str">
        <f>IF(OR(FIN_RAW[[#This Row],[CLIENTE]]=0,FIN_RAW[[#This Row],[CLIENTE]]=" "),"",FIN_RAW[[#This Row],[CLIENTE]])</f>
        <v>Ana Milena Sánchez Patiño</v>
      </c>
      <c r="L94" s="3" t="str">
        <f>IF(OR(FIN_RAW[[#This Row],[DEPORTISTA]]=0,FIN_RAW[[#This Row],[DEPORTISTA]]=""),"",FIN_RAW[[#This Row],[DEPORTISTA]])</f>
        <v>Valentina Carvajal Sánchez</v>
      </c>
      <c r="M94" s="3">
        <f>IF(FIN_DATASET[[#This Row],[Method]]="Efectivo",1,0)</f>
        <v>1</v>
      </c>
      <c r="N94" s="12">
        <f>IF(FIN_DATASET[[#This Row],[Method]]="Efectivo",FIN_DATASET[[#This Row],[Amount]],0)</f>
        <v>30000</v>
      </c>
      <c r="O94" s="3">
        <f>IF(FIN_DATASET[[#This Row],[Method]]="CxC",1,0)</f>
        <v>0</v>
      </c>
      <c r="P94" s="11">
        <f>IF(FIN_DATASET[[#This Row],[Method]]="CxC",FIN_DATASET[[#This Row],[Amount]],0)</f>
        <v>0</v>
      </c>
      <c r="Q94" s="3">
        <f>IF(OR(FIN_DATASET[[#This Row],[Account]]="CxP",FIN_DATASET[[#This Row],[Account]]="CxP (Liga)",FIN_DATASET[[#This Row],[Account]]="CxP (Terceros)"),1,0)</f>
        <v>0</v>
      </c>
      <c r="R94" s="3">
        <f>IF(FIN_DATASET[[#This Row],[AP_Flag]]=1,FIN_DATASET[[#This Row],[Amount]],0)</f>
        <v>0</v>
      </c>
    </row>
    <row r="95" spans="1:18" x14ac:dyDescent="0.2">
      <c r="A95" s="4">
        <f>FIN_RAW[[#This Row],[FECHA]]</f>
        <v>43973</v>
      </c>
      <c r="B95" s="3">
        <f>YEAR(FIN_DATASET[[#This Row],[Date]])</f>
        <v>2020</v>
      </c>
      <c r="C95" s="3" t="str">
        <f>TEXT(FIN_DATASET[[#This Row],[Date]],"mmmm")</f>
        <v>May</v>
      </c>
      <c r="D95" s="3" t="str">
        <f>IF(FIN_RAW[[#This Row],[VALOR (IN)]]&gt;0, "Income",IF(FIN_RAW[[#This Row],[VALOR (OUT)]]&gt;0, "Expense", "Check"))</f>
        <v>Income</v>
      </c>
      <c r="E95" s="3" t="str">
        <f>_xlfn.XLOOKUP(FIN_DATASET[[#This Row],[Method]],CATEGORY_MAP[CUENTA_IN],CATEGORY_MAP[Category])</f>
        <v>Cash</v>
      </c>
      <c r="F95" s="3" t="str">
        <f>_xlfn.XLOOKUP(FIN_DATASET[[#This Row],[Account]],CATEGORY_MAP[CUENTA_OUT],CATEGORY_MAP[Subcategory])</f>
        <v>Monthly Fee</v>
      </c>
      <c r="G95" s="3" t="str">
        <f>IF(OR(FIN_RAW[[#This Row],[CONCEPTO]]=0,FIN_RAW[[#This Row],[CONCEPTO]]=""),"",FIN_RAW[[#This Row],[CONCEPTO]])</f>
        <v>Pago Mensualidad COVID (MAY)</v>
      </c>
      <c r="H95" s="5">
        <f>IF(FIN_DATASET[[#This Row],[Type]]="Income", FIN_RAW[[#This Row],[VALOR (IN)]], -FIN_RAW[[#This Row],[VALOR (OUT)]])</f>
        <v>30000</v>
      </c>
      <c r="I95" s="3" t="str">
        <f>FIN_RAW[[#This Row],[CUENTA (IN)]]</f>
        <v>Efectivo</v>
      </c>
      <c r="J95" s="6" t="str">
        <f>FIN_RAW[[#This Row],[CUENTA (OUT)]]</f>
        <v>Mensualidad</v>
      </c>
      <c r="K95" s="3" t="str">
        <f>IF(OR(FIN_RAW[[#This Row],[CLIENTE]]=0,FIN_RAW[[#This Row],[CLIENTE]]=" "),"",FIN_RAW[[#This Row],[CLIENTE]])</f>
        <v>Ana Milena Sánchez Patiño</v>
      </c>
      <c r="L95" s="3" t="str">
        <f>IF(OR(FIN_RAW[[#This Row],[DEPORTISTA]]=0,FIN_RAW[[#This Row],[DEPORTISTA]]=""),"",FIN_RAW[[#This Row],[DEPORTISTA]])</f>
        <v>Matías Carvajal Sánchez</v>
      </c>
      <c r="M95" s="3">
        <f>IF(FIN_DATASET[[#This Row],[Method]]="Efectivo",1,0)</f>
        <v>1</v>
      </c>
      <c r="N95" s="12">
        <f>IF(FIN_DATASET[[#This Row],[Method]]="Efectivo",FIN_DATASET[[#This Row],[Amount]],0)</f>
        <v>30000</v>
      </c>
      <c r="O95" s="3">
        <f>IF(FIN_DATASET[[#This Row],[Method]]="CxC",1,0)</f>
        <v>0</v>
      </c>
      <c r="P95" s="11">
        <f>IF(FIN_DATASET[[#This Row],[Method]]="CxC",FIN_DATASET[[#This Row],[Amount]],0)</f>
        <v>0</v>
      </c>
      <c r="Q95" s="3">
        <f>IF(OR(FIN_DATASET[[#This Row],[Account]]="CxP",FIN_DATASET[[#This Row],[Account]]="CxP (Liga)",FIN_DATASET[[#This Row],[Account]]="CxP (Terceros)"),1,0)</f>
        <v>0</v>
      </c>
      <c r="R95" s="3">
        <f>IF(FIN_DATASET[[#This Row],[AP_Flag]]=1,FIN_DATASET[[#This Row],[Amount]],0)</f>
        <v>0</v>
      </c>
    </row>
    <row r="96" spans="1:18" x14ac:dyDescent="0.2">
      <c r="A96" s="4">
        <f>FIN_RAW[[#This Row],[FECHA]]</f>
        <v>43973</v>
      </c>
      <c r="B96" s="3">
        <f>YEAR(FIN_DATASET[[#This Row],[Date]])</f>
        <v>2020</v>
      </c>
      <c r="C96" s="3" t="str">
        <f>TEXT(FIN_DATASET[[#This Row],[Date]],"mmmm")</f>
        <v>May</v>
      </c>
      <c r="D96" s="3" t="str">
        <f>IF(FIN_RAW[[#This Row],[VALOR (IN)]]&gt;0, "Income",IF(FIN_RAW[[#This Row],[VALOR (OUT)]]&gt;0, "Expense", "Check"))</f>
        <v>Income</v>
      </c>
      <c r="E96" s="3" t="str">
        <f>_xlfn.XLOOKUP(FIN_DATASET[[#This Row],[Method]],CATEGORY_MAP[CUENTA_IN],CATEGORY_MAP[Category])</f>
        <v>Cash</v>
      </c>
      <c r="F96" s="3" t="str">
        <f>_xlfn.XLOOKUP(FIN_DATASET[[#This Row],[Account]],CATEGORY_MAP[CUENTA_OUT],CATEGORY_MAP[Subcategory])</f>
        <v>Monthly Fee</v>
      </c>
      <c r="G96" s="3" t="str">
        <f>IF(OR(FIN_RAW[[#This Row],[CONCEPTO]]=0,FIN_RAW[[#This Row],[CONCEPTO]]=""),"",FIN_RAW[[#This Row],[CONCEPTO]])</f>
        <v>Pago Mensualidad COVID (MAY)</v>
      </c>
      <c r="H96" s="5">
        <f>IF(FIN_DATASET[[#This Row],[Type]]="Income", FIN_RAW[[#This Row],[VALOR (IN)]], -FIN_RAW[[#This Row],[VALOR (OUT)]])</f>
        <v>30000</v>
      </c>
      <c r="I96" s="3" t="str">
        <f>FIN_RAW[[#This Row],[CUENTA (IN)]]</f>
        <v>Efectivo</v>
      </c>
      <c r="J96" s="6" t="str">
        <f>FIN_RAW[[#This Row],[CUENTA (OUT)]]</f>
        <v>Mensualidad</v>
      </c>
      <c r="K96" s="3" t="str">
        <f>IF(OR(FIN_RAW[[#This Row],[CLIENTE]]=0,FIN_RAW[[#This Row],[CLIENTE]]=" "),"",FIN_RAW[[#This Row],[CLIENTE]])</f>
        <v>Ana Milena Sánchez Patiño</v>
      </c>
      <c r="L96" s="3" t="str">
        <f>IF(OR(FIN_RAW[[#This Row],[DEPORTISTA]]=0,FIN_RAW[[#This Row],[DEPORTISTA]]=""),"",FIN_RAW[[#This Row],[DEPORTISTA]])</f>
        <v>Valentina Carvajal Sánchez</v>
      </c>
      <c r="M96" s="3">
        <f>IF(FIN_DATASET[[#This Row],[Method]]="Efectivo",1,0)</f>
        <v>1</v>
      </c>
      <c r="N96" s="12">
        <f>IF(FIN_DATASET[[#This Row],[Method]]="Efectivo",FIN_DATASET[[#This Row],[Amount]],0)</f>
        <v>30000</v>
      </c>
      <c r="O96" s="3">
        <f>IF(FIN_DATASET[[#This Row],[Method]]="CxC",1,0)</f>
        <v>0</v>
      </c>
      <c r="P96" s="11">
        <f>IF(FIN_DATASET[[#This Row],[Method]]="CxC",FIN_DATASET[[#This Row],[Amount]],0)</f>
        <v>0</v>
      </c>
      <c r="Q96" s="3">
        <f>IF(OR(FIN_DATASET[[#This Row],[Account]]="CxP",FIN_DATASET[[#This Row],[Account]]="CxP (Liga)",FIN_DATASET[[#This Row],[Account]]="CxP (Terceros)"),1,0)</f>
        <v>0</v>
      </c>
      <c r="R96" s="3">
        <f>IF(FIN_DATASET[[#This Row],[AP_Flag]]=1,FIN_DATASET[[#This Row],[Amount]],0)</f>
        <v>0</v>
      </c>
    </row>
    <row r="97" spans="1:18" x14ac:dyDescent="0.2">
      <c r="A97" s="4">
        <f>FIN_RAW[[#This Row],[FECHA]]</f>
        <v>43982</v>
      </c>
      <c r="B97" s="3">
        <f>YEAR(FIN_DATASET[[#This Row],[Date]])</f>
        <v>2020</v>
      </c>
      <c r="C97" s="3" t="str">
        <f>TEXT(FIN_DATASET[[#This Row],[Date]],"mmmm")</f>
        <v>May</v>
      </c>
      <c r="D97" s="3" t="str">
        <f>IF(FIN_RAW[[#This Row],[VALOR (IN)]]&gt;0, "Income",IF(FIN_RAW[[#This Row],[VALOR (OUT)]]&gt;0, "Expense", "Check"))</f>
        <v>Expense</v>
      </c>
      <c r="E97" s="3" t="str">
        <f>_xlfn.XLOOKUP(FIN_DATASET[[#This Row],[Method]],CATEGORY_MAP[CUENTA_IN],CATEGORY_MAP[Category])</f>
        <v>Cash</v>
      </c>
      <c r="F97" s="3" t="str">
        <f>_xlfn.XLOOKUP(FIN_DATASET[[#This Row],[Account]],CATEGORY_MAP[CUENTA_OUT],CATEGORY_MAP[Subcategory])</f>
        <v>Payroll</v>
      </c>
      <c r="G97" s="3" t="str">
        <f>IF(OR(FIN_RAW[[#This Row],[CONCEPTO]]=0,FIN_RAW[[#This Row],[CONCEPTO]]=""),"",FIN_RAW[[#This Row],[CONCEPTO]])</f>
        <v>Pago Nomina (MAY)</v>
      </c>
      <c r="H97" s="5">
        <f>IF(FIN_DATASET[[#This Row],[Type]]="Income", FIN_RAW[[#This Row],[VALOR (IN)]], -FIN_RAW[[#This Row],[VALOR (OUT)]])</f>
        <v>-200000</v>
      </c>
      <c r="I97" s="3" t="str">
        <f>FIN_RAW[[#This Row],[CUENTA (IN)]]</f>
        <v>Efectivo</v>
      </c>
      <c r="J97" s="6" t="str">
        <f>FIN_RAW[[#This Row],[CUENTA (OUT)]]</f>
        <v>Nomina</v>
      </c>
      <c r="K97" s="3" t="str">
        <f>IF(OR(FIN_RAW[[#This Row],[CLIENTE]]=0,FIN_RAW[[#This Row],[CLIENTE]]=" "),"",FIN_RAW[[#This Row],[CLIENTE]])</f>
        <v>Tiffany Santamaría Escobar</v>
      </c>
      <c r="L97" s="3" t="str">
        <f>IF(OR(FIN_RAW[[#This Row],[DEPORTISTA]]=0,FIN_RAW[[#This Row],[DEPORTISTA]]=""),"",FIN_RAW[[#This Row],[DEPORTISTA]])</f>
        <v>Tiffany Santamaría Escobar</v>
      </c>
      <c r="M97" s="3">
        <f>IF(FIN_DATASET[[#This Row],[Method]]="Efectivo",1,0)</f>
        <v>1</v>
      </c>
      <c r="N97" s="12">
        <f>IF(FIN_DATASET[[#This Row],[Method]]="Efectivo",FIN_DATASET[[#This Row],[Amount]],0)</f>
        <v>-200000</v>
      </c>
      <c r="O97" s="3">
        <f>IF(FIN_DATASET[[#This Row],[Method]]="CxC",1,0)</f>
        <v>0</v>
      </c>
      <c r="P97" s="11">
        <f>IF(FIN_DATASET[[#This Row],[Method]]="CxC",FIN_DATASET[[#This Row],[Amount]],0)</f>
        <v>0</v>
      </c>
      <c r="Q97" s="3">
        <f>IF(OR(FIN_DATASET[[#This Row],[Account]]="CxP",FIN_DATASET[[#This Row],[Account]]="CxP (Liga)",FIN_DATASET[[#This Row],[Account]]="CxP (Terceros)"),1,0)</f>
        <v>0</v>
      </c>
      <c r="R97" s="3">
        <f>IF(FIN_DATASET[[#This Row],[AP_Flag]]=1,FIN_DATASET[[#This Row],[Amount]],0)</f>
        <v>0</v>
      </c>
    </row>
    <row r="98" spans="1:18" x14ac:dyDescent="0.2">
      <c r="A98" s="4">
        <f>FIN_RAW[[#This Row],[FECHA]]</f>
        <v>43983</v>
      </c>
      <c r="B98" s="3">
        <f>YEAR(FIN_DATASET[[#This Row],[Date]])</f>
        <v>2020</v>
      </c>
      <c r="C98" s="3" t="str">
        <f>TEXT(FIN_DATASET[[#This Row],[Date]],"mmmm")</f>
        <v>June</v>
      </c>
      <c r="D98" s="3" t="str">
        <f>IF(FIN_RAW[[#This Row],[VALOR (IN)]]&gt;0, "Income",IF(FIN_RAW[[#This Row],[VALOR (OUT)]]&gt;0, "Expense", "Check"))</f>
        <v>Income</v>
      </c>
      <c r="E98" s="3" t="str">
        <f>_xlfn.XLOOKUP(FIN_DATASET[[#This Row],[Method]],CATEGORY_MAP[CUENTA_IN],CATEGORY_MAP[Category])</f>
        <v>Cash</v>
      </c>
      <c r="F98" s="3" t="str">
        <f>_xlfn.XLOOKUP(FIN_DATASET[[#This Row],[Account]],CATEGORY_MAP[CUENTA_OUT],CATEGORY_MAP[Subcategory])</f>
        <v>Monthly Fee</v>
      </c>
      <c r="G98" s="3" t="str">
        <f>IF(OR(FIN_RAW[[#This Row],[CONCEPTO]]=0,FIN_RAW[[#This Row],[CONCEPTO]]=""),"",FIN_RAW[[#This Row],[CONCEPTO]])</f>
        <v>Pago Mensualidad COVID (MAY)</v>
      </c>
      <c r="H98" s="5">
        <f>IF(FIN_DATASET[[#This Row],[Type]]="Income", FIN_RAW[[#This Row],[VALOR (IN)]], -FIN_RAW[[#This Row],[VALOR (OUT)]])</f>
        <v>30000</v>
      </c>
      <c r="I98" s="3" t="str">
        <f>FIN_RAW[[#This Row],[CUENTA (IN)]]</f>
        <v>Efectivo</v>
      </c>
      <c r="J98" s="6" t="str">
        <f>FIN_RAW[[#This Row],[CUENTA (OUT)]]</f>
        <v>Mensualidad</v>
      </c>
      <c r="K98" s="3" t="str">
        <f>IF(OR(FIN_RAW[[#This Row],[CLIENTE]]=0,FIN_RAW[[#This Row],[CLIENTE]]=" "),"",FIN_RAW[[#This Row],[CLIENTE]])</f>
        <v>Katherine Correa Muñoz</v>
      </c>
      <c r="L98" s="3" t="str">
        <f>IF(OR(FIN_RAW[[#This Row],[DEPORTISTA]]=0,FIN_RAW[[#This Row],[DEPORTISTA]]=""),"",FIN_RAW[[#This Row],[DEPORTISTA]])</f>
        <v>Martin Pinzón Correa</v>
      </c>
      <c r="M98" s="3">
        <f>IF(FIN_DATASET[[#This Row],[Method]]="Efectivo",1,0)</f>
        <v>1</v>
      </c>
      <c r="N98" s="12">
        <f>IF(FIN_DATASET[[#This Row],[Method]]="Efectivo",FIN_DATASET[[#This Row],[Amount]],0)</f>
        <v>30000</v>
      </c>
      <c r="O98" s="3">
        <f>IF(FIN_DATASET[[#This Row],[Method]]="CxC",1,0)</f>
        <v>0</v>
      </c>
      <c r="P98" s="11">
        <f>IF(FIN_DATASET[[#This Row],[Method]]="CxC",FIN_DATASET[[#This Row],[Amount]],0)</f>
        <v>0</v>
      </c>
      <c r="Q98" s="3">
        <f>IF(OR(FIN_DATASET[[#This Row],[Account]]="CxP",FIN_DATASET[[#This Row],[Account]]="CxP (Liga)",FIN_DATASET[[#This Row],[Account]]="CxP (Terceros)"),1,0)</f>
        <v>0</v>
      </c>
      <c r="R98" s="3">
        <f>IF(FIN_DATASET[[#This Row],[AP_Flag]]=1,FIN_DATASET[[#This Row],[Amount]],0)</f>
        <v>0</v>
      </c>
    </row>
    <row r="99" spans="1:18" x14ac:dyDescent="0.2">
      <c r="A99" s="4">
        <f>FIN_RAW[[#This Row],[FECHA]]</f>
        <v>43983</v>
      </c>
      <c r="B99" s="3">
        <f>YEAR(FIN_DATASET[[#This Row],[Date]])</f>
        <v>2020</v>
      </c>
      <c r="C99" s="3" t="str">
        <f>TEXT(FIN_DATASET[[#This Row],[Date]],"mmmm")</f>
        <v>June</v>
      </c>
      <c r="D99" s="3" t="str">
        <f>IF(FIN_RAW[[#This Row],[VALOR (IN)]]&gt;0, "Income",IF(FIN_RAW[[#This Row],[VALOR (OUT)]]&gt;0, "Expense", "Check"))</f>
        <v>Income</v>
      </c>
      <c r="E99" s="3" t="str">
        <f>_xlfn.XLOOKUP(FIN_DATASET[[#This Row],[Method]],CATEGORY_MAP[CUENTA_IN],CATEGORY_MAP[Category])</f>
        <v>Scholarships</v>
      </c>
      <c r="F99" s="3" t="str">
        <f>_xlfn.XLOOKUP(FIN_DATASET[[#This Row],[Account]],CATEGORY_MAP[CUENTA_OUT],CATEGORY_MAP[Subcategory])</f>
        <v>Monthly Fee</v>
      </c>
      <c r="G99" s="3" t="str">
        <f>IF(OR(FIN_RAW[[#This Row],[CONCEPTO]]=0,FIN_RAW[[#This Row],[CONCEPTO]]=""),"",FIN_RAW[[#This Row],[CONCEPTO]])</f>
        <v>Becas Resultados 2019 (100%) (JUN)</v>
      </c>
      <c r="H99" s="5">
        <f>IF(FIN_DATASET[[#This Row],[Type]]="Income", FIN_RAW[[#This Row],[VALOR (IN)]], -FIN_RAW[[#This Row],[VALOR (OUT)]])</f>
        <v>30000</v>
      </c>
      <c r="I99" s="3" t="str">
        <f>FIN_RAW[[#This Row],[CUENTA (IN)]]</f>
        <v>Becas</v>
      </c>
      <c r="J99" s="6" t="str">
        <f>FIN_RAW[[#This Row],[CUENTA (OUT)]]</f>
        <v>Mensualidad</v>
      </c>
      <c r="K99" s="3" t="str">
        <f>IF(OR(FIN_RAW[[#This Row],[CLIENTE]]=0,FIN_RAW[[#This Row],[CLIENTE]]=" "),"",FIN_RAW[[#This Row],[CLIENTE]])</f>
        <v>Luis Eduardo Solarte Serna</v>
      </c>
      <c r="L99" s="3" t="str">
        <f>IF(OR(FIN_RAW[[#This Row],[DEPORTISTA]]=0,FIN_RAW[[#This Row],[DEPORTISTA]]=""),"",FIN_RAW[[#This Row],[DEPORTISTA]])</f>
        <v>Alejandro Solarte Osorio</v>
      </c>
      <c r="M99" s="3">
        <f>IF(FIN_DATASET[[#This Row],[Method]]="Efectivo",1,0)</f>
        <v>0</v>
      </c>
      <c r="N99" s="12">
        <f>IF(FIN_DATASET[[#This Row],[Method]]="Efectivo",FIN_DATASET[[#This Row],[Amount]],0)</f>
        <v>0</v>
      </c>
      <c r="O99" s="3">
        <f>IF(FIN_DATASET[[#This Row],[Method]]="CxC",1,0)</f>
        <v>0</v>
      </c>
      <c r="P99" s="11">
        <f>IF(FIN_DATASET[[#This Row],[Method]]="CxC",FIN_DATASET[[#This Row],[Amount]],0)</f>
        <v>0</v>
      </c>
      <c r="Q99" s="3">
        <f>IF(OR(FIN_DATASET[[#This Row],[Account]]="CxP",FIN_DATASET[[#This Row],[Account]]="CxP (Liga)",FIN_DATASET[[#This Row],[Account]]="CxP (Terceros)"),1,0)</f>
        <v>0</v>
      </c>
      <c r="R99" s="3">
        <f>IF(FIN_DATASET[[#This Row],[AP_Flag]]=1,FIN_DATASET[[#This Row],[Amount]],0)</f>
        <v>0</v>
      </c>
    </row>
    <row r="100" spans="1:18" x14ac:dyDescent="0.2">
      <c r="A100" s="4">
        <f>FIN_RAW[[#This Row],[FECHA]]</f>
        <v>43983</v>
      </c>
      <c r="B100" s="3">
        <f>YEAR(FIN_DATASET[[#This Row],[Date]])</f>
        <v>2020</v>
      </c>
      <c r="C100" s="3" t="str">
        <f>TEXT(FIN_DATASET[[#This Row],[Date]],"mmmm")</f>
        <v>June</v>
      </c>
      <c r="D100" s="3" t="str">
        <f>IF(FIN_RAW[[#This Row],[VALOR (IN)]]&gt;0, "Income",IF(FIN_RAW[[#This Row],[VALOR (OUT)]]&gt;0, "Expense", "Check"))</f>
        <v>Income</v>
      </c>
      <c r="E100" s="3" t="str">
        <f>_xlfn.XLOOKUP(FIN_DATASET[[#This Row],[Method]],CATEGORY_MAP[CUENTA_IN],CATEGORY_MAP[Category])</f>
        <v>Cash</v>
      </c>
      <c r="F100" s="3" t="str">
        <f>_xlfn.XLOOKUP(FIN_DATASET[[#This Row],[Account]],CATEGORY_MAP[CUENTA_OUT],CATEGORY_MAP[Subcategory])</f>
        <v>Monthly Fee</v>
      </c>
      <c r="G100" s="3" t="str">
        <f>IF(OR(FIN_RAW[[#This Row],[CONCEPTO]]=0,FIN_RAW[[#This Row],[CONCEPTO]]=""),"",FIN_RAW[[#This Row],[CONCEPTO]])</f>
        <v>Pago Mensualidad COVID (JUN)</v>
      </c>
      <c r="H100" s="5">
        <f>IF(FIN_DATASET[[#This Row],[Type]]="Income", FIN_RAW[[#This Row],[VALOR (IN)]], -FIN_RAW[[#This Row],[VALOR (OUT)]])</f>
        <v>30000</v>
      </c>
      <c r="I100" s="3" t="str">
        <f>FIN_RAW[[#This Row],[CUENTA (IN)]]</f>
        <v>Efectivo</v>
      </c>
      <c r="J100" s="6" t="str">
        <f>FIN_RAW[[#This Row],[CUENTA (OUT)]]</f>
        <v>Mensualidad</v>
      </c>
      <c r="K100" s="3" t="str">
        <f>IF(OR(FIN_RAW[[#This Row],[CLIENTE]]=0,FIN_RAW[[#This Row],[CLIENTE]]=" "),"",FIN_RAW[[#This Row],[CLIENTE]])</f>
        <v>Luis Fernando Zea Sanabria</v>
      </c>
      <c r="L100" s="3" t="str">
        <f>IF(OR(FIN_RAW[[#This Row],[DEPORTISTA]]=0,FIN_RAW[[#This Row],[DEPORTISTA]]=""),"",FIN_RAW[[#This Row],[DEPORTISTA]])</f>
        <v>Jacobo Zea Osorio</v>
      </c>
      <c r="M100" s="3">
        <f>IF(FIN_DATASET[[#This Row],[Method]]="Efectivo",1,0)</f>
        <v>1</v>
      </c>
      <c r="N100" s="12">
        <f>IF(FIN_DATASET[[#This Row],[Method]]="Efectivo",FIN_DATASET[[#This Row],[Amount]],0)</f>
        <v>30000</v>
      </c>
      <c r="O100" s="3">
        <f>IF(FIN_DATASET[[#This Row],[Method]]="CxC",1,0)</f>
        <v>0</v>
      </c>
      <c r="P100" s="11">
        <f>IF(FIN_DATASET[[#This Row],[Method]]="CxC",FIN_DATASET[[#This Row],[Amount]],0)</f>
        <v>0</v>
      </c>
      <c r="Q100" s="3">
        <f>IF(OR(FIN_DATASET[[#This Row],[Account]]="CxP",FIN_DATASET[[#This Row],[Account]]="CxP (Liga)",FIN_DATASET[[#This Row],[Account]]="CxP (Terceros)"),1,0)</f>
        <v>0</v>
      </c>
      <c r="R100" s="3">
        <f>IF(FIN_DATASET[[#This Row],[AP_Flag]]=1,FIN_DATASET[[#This Row],[Amount]],0)</f>
        <v>0</v>
      </c>
    </row>
    <row r="101" spans="1:18" x14ac:dyDescent="0.2">
      <c r="A101" s="4">
        <f>FIN_RAW[[#This Row],[FECHA]]</f>
        <v>43983</v>
      </c>
      <c r="B101" s="3">
        <f>YEAR(FIN_DATASET[[#This Row],[Date]])</f>
        <v>2020</v>
      </c>
      <c r="C101" s="3" t="str">
        <f>TEXT(FIN_DATASET[[#This Row],[Date]],"mmmm")</f>
        <v>June</v>
      </c>
      <c r="D101" s="3" t="str">
        <f>IF(FIN_RAW[[#This Row],[VALOR (IN)]]&gt;0, "Income",IF(FIN_RAW[[#This Row],[VALOR (OUT)]]&gt;0, "Expense", "Check"))</f>
        <v>Income</v>
      </c>
      <c r="E101" s="3" t="str">
        <f>_xlfn.XLOOKUP(FIN_DATASET[[#This Row],[Method]],CATEGORY_MAP[CUENTA_IN],CATEGORY_MAP[Category])</f>
        <v>Scholarships</v>
      </c>
      <c r="F101" s="3" t="str">
        <f>_xlfn.XLOOKUP(FIN_DATASET[[#This Row],[Account]],CATEGORY_MAP[CUENTA_OUT],CATEGORY_MAP[Subcategory])</f>
        <v>Monthly Fee</v>
      </c>
      <c r="G101" s="3" t="str">
        <f>IF(OR(FIN_RAW[[#This Row],[CONCEPTO]]=0,FIN_RAW[[#This Row],[CONCEPTO]]=""),"",FIN_RAW[[#This Row],[CONCEPTO]])</f>
        <v>Becas Resultados 2019 (100%) (JUN)</v>
      </c>
      <c r="H101" s="5">
        <f>IF(FIN_DATASET[[#This Row],[Type]]="Income", FIN_RAW[[#This Row],[VALOR (IN)]], -FIN_RAW[[#This Row],[VALOR (OUT)]])</f>
        <v>30000</v>
      </c>
      <c r="I101" s="3" t="str">
        <f>FIN_RAW[[#This Row],[CUENTA (IN)]]</f>
        <v>Becas</v>
      </c>
      <c r="J101" s="6" t="str">
        <f>FIN_RAW[[#This Row],[CUENTA (OUT)]]</f>
        <v>Mensualidad</v>
      </c>
      <c r="K101" s="3" t="str">
        <f>IF(OR(FIN_RAW[[#This Row],[CLIENTE]]=0,FIN_RAW[[#This Row],[CLIENTE]]=" "),"",FIN_RAW[[#This Row],[CLIENTE]])</f>
        <v>Omar Osorio Valencia</v>
      </c>
      <c r="L101" s="3" t="str">
        <f>IF(OR(FIN_RAW[[#This Row],[DEPORTISTA]]=0,FIN_RAW[[#This Row],[DEPORTISTA]]=""),"",FIN_RAW[[#This Row],[DEPORTISTA]])</f>
        <v>Juan Camilo Osorio Mendoza</v>
      </c>
      <c r="M101" s="3">
        <f>IF(FIN_DATASET[[#This Row],[Method]]="Efectivo",1,0)</f>
        <v>0</v>
      </c>
      <c r="N101" s="12">
        <f>IF(FIN_DATASET[[#This Row],[Method]]="Efectivo",FIN_DATASET[[#This Row],[Amount]],0)</f>
        <v>0</v>
      </c>
      <c r="O101" s="3">
        <f>IF(FIN_DATASET[[#This Row],[Method]]="CxC",1,0)</f>
        <v>0</v>
      </c>
      <c r="P101" s="11">
        <f>IF(FIN_DATASET[[#This Row],[Method]]="CxC",FIN_DATASET[[#This Row],[Amount]],0)</f>
        <v>0</v>
      </c>
      <c r="Q101" s="3">
        <f>IF(OR(FIN_DATASET[[#This Row],[Account]]="CxP",FIN_DATASET[[#This Row],[Account]]="CxP (Liga)",FIN_DATASET[[#This Row],[Account]]="CxP (Terceros)"),1,0)</f>
        <v>0</v>
      </c>
      <c r="R101" s="3">
        <f>IF(FIN_DATASET[[#This Row],[AP_Flag]]=1,FIN_DATASET[[#This Row],[Amount]],0)</f>
        <v>0</v>
      </c>
    </row>
    <row r="102" spans="1:18" x14ac:dyDescent="0.2">
      <c r="A102" s="4">
        <f>FIN_RAW[[#This Row],[FECHA]]</f>
        <v>43983</v>
      </c>
      <c r="B102" s="3">
        <f>YEAR(FIN_DATASET[[#This Row],[Date]])</f>
        <v>2020</v>
      </c>
      <c r="C102" s="3" t="str">
        <f>TEXT(FIN_DATASET[[#This Row],[Date]],"mmmm")</f>
        <v>June</v>
      </c>
      <c r="D102" s="3" t="str">
        <f>IF(FIN_RAW[[#This Row],[VALOR (IN)]]&gt;0, "Income",IF(FIN_RAW[[#This Row],[VALOR (OUT)]]&gt;0, "Expense", "Check"))</f>
        <v>Income</v>
      </c>
      <c r="E102" s="3" t="str">
        <f>_xlfn.XLOOKUP(FIN_DATASET[[#This Row],[Method]],CATEGORY_MAP[CUENTA_IN],CATEGORY_MAP[Category])</f>
        <v>Cash</v>
      </c>
      <c r="F102" s="3" t="str">
        <f>_xlfn.XLOOKUP(FIN_DATASET[[#This Row],[Account]],CATEGORY_MAP[CUENTA_OUT],CATEGORY_MAP[Subcategory])</f>
        <v>Monthly Fee</v>
      </c>
      <c r="G102" s="3" t="str">
        <f>IF(OR(FIN_RAW[[#This Row],[CONCEPTO]]=0,FIN_RAW[[#This Row],[CONCEPTO]]=""),"",FIN_RAW[[#This Row],[CONCEPTO]])</f>
        <v>Pago Mensualidad COVID (JUN)</v>
      </c>
      <c r="H102" s="5">
        <f>IF(FIN_DATASET[[#This Row],[Type]]="Income", FIN_RAW[[#This Row],[VALOR (IN)]], -FIN_RAW[[#This Row],[VALOR (OUT)]])</f>
        <v>30000</v>
      </c>
      <c r="I102" s="3" t="str">
        <f>FIN_RAW[[#This Row],[CUENTA (IN)]]</f>
        <v>Efectivo</v>
      </c>
      <c r="J102" s="6" t="str">
        <f>FIN_RAW[[#This Row],[CUENTA (OUT)]]</f>
        <v>Mensualidad</v>
      </c>
      <c r="K102" s="3" t="str">
        <f>IF(OR(FIN_RAW[[#This Row],[CLIENTE]]=0,FIN_RAW[[#This Row],[CLIENTE]]=" "),"",FIN_RAW[[#This Row],[CLIENTE]])</f>
        <v>Silvana Torres López</v>
      </c>
      <c r="L102" s="3" t="str">
        <f>IF(OR(FIN_RAW[[#This Row],[DEPORTISTA]]=0,FIN_RAW[[#This Row],[DEPORTISTA]]=""),"",FIN_RAW[[#This Row],[DEPORTISTA]])</f>
        <v>Luciana Pinedo Torres</v>
      </c>
      <c r="M102" s="3">
        <f>IF(FIN_DATASET[[#This Row],[Method]]="Efectivo",1,0)</f>
        <v>1</v>
      </c>
      <c r="N102" s="12">
        <f>IF(FIN_DATASET[[#This Row],[Method]]="Efectivo",FIN_DATASET[[#This Row],[Amount]],0)</f>
        <v>30000</v>
      </c>
      <c r="O102" s="3">
        <f>IF(FIN_DATASET[[#This Row],[Method]]="CxC",1,0)</f>
        <v>0</v>
      </c>
      <c r="P102" s="11">
        <f>IF(FIN_DATASET[[#This Row],[Method]]="CxC",FIN_DATASET[[#This Row],[Amount]],0)</f>
        <v>0</v>
      </c>
      <c r="Q102" s="3">
        <f>IF(OR(FIN_DATASET[[#This Row],[Account]]="CxP",FIN_DATASET[[#This Row],[Account]]="CxP (Liga)",FIN_DATASET[[#This Row],[Account]]="CxP (Terceros)"),1,0)</f>
        <v>0</v>
      </c>
      <c r="R102" s="3">
        <f>IF(FIN_DATASET[[#This Row],[AP_Flag]]=1,FIN_DATASET[[#This Row],[Amount]],0)</f>
        <v>0</v>
      </c>
    </row>
    <row r="103" spans="1:18" x14ac:dyDescent="0.2">
      <c r="A103" s="4">
        <f>FIN_RAW[[#This Row],[FECHA]]</f>
        <v>43983</v>
      </c>
      <c r="B103" s="3">
        <f>YEAR(FIN_DATASET[[#This Row],[Date]])</f>
        <v>2020</v>
      </c>
      <c r="C103" s="3" t="str">
        <f>TEXT(FIN_DATASET[[#This Row],[Date]],"mmmm")</f>
        <v>June</v>
      </c>
      <c r="D103" s="3" t="str">
        <f>IF(FIN_RAW[[#This Row],[VALOR (IN)]]&gt;0, "Income",IF(FIN_RAW[[#This Row],[VALOR (OUT)]]&gt;0, "Expense", "Check"))</f>
        <v>Income</v>
      </c>
      <c r="E103" s="3" t="str">
        <f>_xlfn.XLOOKUP(FIN_DATASET[[#This Row],[Method]],CATEGORY_MAP[CUENTA_IN],CATEGORY_MAP[Category])</f>
        <v>Scholarships</v>
      </c>
      <c r="F103" s="3" t="str">
        <f>_xlfn.XLOOKUP(FIN_DATASET[[#This Row],[Account]],CATEGORY_MAP[CUENTA_OUT],CATEGORY_MAP[Subcategory])</f>
        <v>Monthly Fee</v>
      </c>
      <c r="G103" s="3" t="str">
        <f>IF(OR(FIN_RAW[[#This Row],[CONCEPTO]]=0,FIN_RAW[[#This Row],[CONCEPTO]]=""),"",FIN_RAW[[#This Row],[CONCEPTO]])</f>
        <v>Becas Resultados 2019 (100%) (JUN)</v>
      </c>
      <c r="H103" s="5">
        <f>IF(FIN_DATASET[[#This Row],[Type]]="Income", FIN_RAW[[#This Row],[VALOR (IN)]], -FIN_RAW[[#This Row],[VALOR (OUT)]])</f>
        <v>30000</v>
      </c>
      <c r="I103" s="3" t="str">
        <f>FIN_RAW[[#This Row],[CUENTA (IN)]]</f>
        <v>Becas</v>
      </c>
      <c r="J103" s="6" t="str">
        <f>FIN_RAW[[#This Row],[CUENTA (OUT)]]</f>
        <v>Mensualidad</v>
      </c>
      <c r="K103" s="3" t="str">
        <f>IF(OR(FIN_RAW[[#This Row],[CLIENTE]]=0,FIN_RAW[[#This Row],[CLIENTE]]=" "),"",FIN_RAW[[#This Row],[CLIENTE]])</f>
        <v>Omar Osorio Valencia</v>
      </c>
      <c r="L103" s="3" t="str">
        <f>IF(OR(FIN_RAW[[#This Row],[DEPORTISTA]]=0,FIN_RAW[[#This Row],[DEPORTISTA]]=""),"",FIN_RAW[[#This Row],[DEPORTISTA]])</f>
        <v>Mariana Osorio Mendoza</v>
      </c>
      <c r="M103" s="3">
        <f>IF(FIN_DATASET[[#This Row],[Method]]="Efectivo",1,0)</f>
        <v>0</v>
      </c>
      <c r="N103" s="12">
        <f>IF(FIN_DATASET[[#This Row],[Method]]="Efectivo",FIN_DATASET[[#This Row],[Amount]],0)</f>
        <v>0</v>
      </c>
      <c r="O103" s="3">
        <f>IF(FIN_DATASET[[#This Row],[Method]]="CxC",1,0)</f>
        <v>0</v>
      </c>
      <c r="P103" s="11">
        <f>IF(FIN_DATASET[[#This Row],[Method]]="CxC",FIN_DATASET[[#This Row],[Amount]],0)</f>
        <v>0</v>
      </c>
      <c r="Q103" s="3">
        <f>IF(OR(FIN_DATASET[[#This Row],[Account]]="CxP",FIN_DATASET[[#This Row],[Account]]="CxP (Liga)",FIN_DATASET[[#This Row],[Account]]="CxP (Terceros)"),1,0)</f>
        <v>0</v>
      </c>
      <c r="R103" s="3">
        <f>IF(FIN_DATASET[[#This Row],[AP_Flag]]=1,FIN_DATASET[[#This Row],[Amount]],0)</f>
        <v>0</v>
      </c>
    </row>
    <row r="104" spans="1:18" x14ac:dyDescent="0.2">
      <c r="A104" s="4">
        <f>FIN_RAW[[#This Row],[FECHA]]</f>
        <v>43983</v>
      </c>
      <c r="B104" s="3">
        <f>YEAR(FIN_DATASET[[#This Row],[Date]])</f>
        <v>2020</v>
      </c>
      <c r="C104" s="3" t="str">
        <f>TEXT(FIN_DATASET[[#This Row],[Date]],"mmmm")</f>
        <v>June</v>
      </c>
      <c r="D104" s="3" t="str">
        <f>IF(FIN_RAW[[#This Row],[VALOR (IN)]]&gt;0, "Income",IF(FIN_RAW[[#This Row],[VALOR (OUT)]]&gt;0, "Expense", "Check"))</f>
        <v>Income</v>
      </c>
      <c r="E104" s="3" t="str">
        <f>_xlfn.XLOOKUP(FIN_DATASET[[#This Row],[Method]],CATEGORY_MAP[CUENTA_IN],CATEGORY_MAP[Category])</f>
        <v>Cash</v>
      </c>
      <c r="F104" s="3" t="str">
        <f>_xlfn.XLOOKUP(FIN_DATASET[[#This Row],[Account]],CATEGORY_MAP[CUENTA_OUT],CATEGORY_MAP[Subcategory])</f>
        <v>Monthly Fee</v>
      </c>
      <c r="G104" s="3" t="str">
        <f>IF(OR(FIN_RAW[[#This Row],[CONCEPTO]]=0,FIN_RAW[[#This Row],[CONCEPTO]]=""),"",FIN_RAW[[#This Row],[CONCEPTO]])</f>
        <v>Pago Mensualidad COVID (JUN)</v>
      </c>
      <c r="H104" s="5">
        <f>IF(FIN_DATASET[[#This Row],[Type]]="Income", FIN_RAW[[#This Row],[VALOR (IN)]], -FIN_RAW[[#This Row],[VALOR (OUT)]])</f>
        <v>30000</v>
      </c>
      <c r="I104" s="3" t="str">
        <f>FIN_RAW[[#This Row],[CUENTA (IN)]]</f>
        <v>Efectivo</v>
      </c>
      <c r="J104" s="6" t="str">
        <f>FIN_RAW[[#This Row],[CUENTA (OUT)]]</f>
        <v>Mensualidad</v>
      </c>
      <c r="K104" s="3" t="str">
        <f>IF(OR(FIN_RAW[[#This Row],[CLIENTE]]=0,FIN_RAW[[#This Row],[CLIENTE]]=" "),"",FIN_RAW[[#This Row],[CLIENTE]])</f>
        <v>Katherine Correa Muñoz</v>
      </c>
      <c r="L104" s="3" t="str">
        <f>IF(OR(FIN_RAW[[#This Row],[DEPORTISTA]]=0,FIN_RAW[[#This Row],[DEPORTISTA]]=""),"",FIN_RAW[[#This Row],[DEPORTISTA]])</f>
        <v>Martin Pinzón Correa</v>
      </c>
      <c r="M104" s="3">
        <f>IF(FIN_DATASET[[#This Row],[Method]]="Efectivo",1,0)</f>
        <v>1</v>
      </c>
      <c r="N104" s="12">
        <f>IF(FIN_DATASET[[#This Row],[Method]]="Efectivo",FIN_DATASET[[#This Row],[Amount]],0)</f>
        <v>30000</v>
      </c>
      <c r="O104" s="3">
        <f>IF(FIN_DATASET[[#This Row],[Method]]="CxC",1,0)</f>
        <v>0</v>
      </c>
      <c r="P104" s="11">
        <f>IF(FIN_DATASET[[#This Row],[Method]]="CxC",FIN_DATASET[[#This Row],[Amount]],0)</f>
        <v>0</v>
      </c>
      <c r="Q104" s="3">
        <f>IF(OR(FIN_DATASET[[#This Row],[Account]]="CxP",FIN_DATASET[[#This Row],[Account]]="CxP (Liga)",FIN_DATASET[[#This Row],[Account]]="CxP (Terceros)"),1,0)</f>
        <v>0</v>
      </c>
      <c r="R104" s="3">
        <f>IF(FIN_DATASET[[#This Row],[AP_Flag]]=1,FIN_DATASET[[#This Row],[Amount]],0)</f>
        <v>0</v>
      </c>
    </row>
    <row r="105" spans="1:18" x14ac:dyDescent="0.2">
      <c r="A105" s="4">
        <f>FIN_RAW[[#This Row],[FECHA]]</f>
        <v>43983</v>
      </c>
      <c r="B105" s="3">
        <f>YEAR(FIN_DATASET[[#This Row],[Date]])</f>
        <v>2020</v>
      </c>
      <c r="C105" s="3" t="str">
        <f>TEXT(FIN_DATASET[[#This Row],[Date]],"mmmm")</f>
        <v>June</v>
      </c>
      <c r="D105" s="3" t="str">
        <f>IF(FIN_RAW[[#This Row],[VALOR (IN)]]&gt;0, "Income",IF(FIN_RAW[[#This Row],[VALOR (OUT)]]&gt;0, "Expense", "Check"))</f>
        <v>Income</v>
      </c>
      <c r="E105" s="3" t="str">
        <f>_xlfn.XLOOKUP(FIN_DATASET[[#This Row],[Method]],CATEGORY_MAP[CUENTA_IN],CATEGORY_MAP[Category])</f>
        <v>Scholarships</v>
      </c>
      <c r="F105" s="3" t="str">
        <f>_xlfn.XLOOKUP(FIN_DATASET[[#This Row],[Account]],CATEGORY_MAP[CUENTA_OUT],CATEGORY_MAP[Subcategory])</f>
        <v>Monthly Fee</v>
      </c>
      <c r="G105" s="3" t="str">
        <f>IF(OR(FIN_RAW[[#This Row],[CONCEPTO]]=0,FIN_RAW[[#This Row],[CONCEPTO]]=""),"",FIN_RAW[[#This Row],[CONCEPTO]])</f>
        <v>Becas Resultados 2019 (100%) (JUN)</v>
      </c>
      <c r="H105" s="5">
        <f>IF(FIN_DATASET[[#This Row],[Type]]="Income", FIN_RAW[[#This Row],[VALOR (IN)]], -FIN_RAW[[#This Row],[VALOR (OUT)]])</f>
        <v>30000</v>
      </c>
      <c r="I105" s="3" t="str">
        <f>FIN_RAW[[#This Row],[CUENTA (IN)]]</f>
        <v>Becas</v>
      </c>
      <c r="J105" s="6" t="str">
        <f>FIN_RAW[[#This Row],[CUENTA (OUT)]]</f>
        <v>Mensualidad</v>
      </c>
      <c r="K105" s="3" t="str">
        <f>IF(OR(FIN_RAW[[#This Row],[CLIENTE]]=0,FIN_RAW[[#This Row],[CLIENTE]]=" "),"",FIN_RAW[[#This Row],[CLIENTE]])</f>
        <v>Silvana Torres López</v>
      </c>
      <c r="L105" s="3" t="str">
        <f>IF(OR(FIN_RAW[[#This Row],[DEPORTISTA]]=0,FIN_RAW[[#This Row],[DEPORTISTA]]=""),"",FIN_RAW[[#This Row],[DEPORTISTA]])</f>
        <v>Valentina Quintero Torres</v>
      </c>
      <c r="M105" s="3">
        <f>IF(FIN_DATASET[[#This Row],[Method]]="Efectivo",1,0)</f>
        <v>0</v>
      </c>
      <c r="N105" s="12">
        <f>IF(FIN_DATASET[[#This Row],[Method]]="Efectivo",FIN_DATASET[[#This Row],[Amount]],0)</f>
        <v>0</v>
      </c>
      <c r="O105" s="3">
        <f>IF(FIN_DATASET[[#This Row],[Method]]="CxC",1,0)</f>
        <v>0</v>
      </c>
      <c r="P105" s="11">
        <f>IF(FIN_DATASET[[#This Row],[Method]]="CxC",FIN_DATASET[[#This Row],[Amount]],0)</f>
        <v>0</v>
      </c>
      <c r="Q105" s="3">
        <f>IF(OR(FIN_DATASET[[#This Row],[Account]]="CxP",FIN_DATASET[[#This Row],[Account]]="CxP (Liga)",FIN_DATASET[[#This Row],[Account]]="CxP (Terceros)"),1,0)</f>
        <v>0</v>
      </c>
      <c r="R105" s="3">
        <f>IF(FIN_DATASET[[#This Row],[AP_Flag]]=1,FIN_DATASET[[#This Row],[Amount]],0)</f>
        <v>0</v>
      </c>
    </row>
    <row r="106" spans="1:18" x14ac:dyDescent="0.2">
      <c r="A106" s="4">
        <f>FIN_RAW[[#This Row],[FECHA]]</f>
        <v>43992</v>
      </c>
      <c r="B106" s="3">
        <f>YEAR(FIN_DATASET[[#This Row],[Date]])</f>
        <v>2020</v>
      </c>
      <c r="C106" s="3" t="str">
        <f>TEXT(FIN_DATASET[[#This Row],[Date]],"mmmm")</f>
        <v>June</v>
      </c>
      <c r="D106" s="3" t="str">
        <f>IF(FIN_RAW[[#This Row],[VALOR (IN)]]&gt;0, "Income",IF(FIN_RAW[[#This Row],[VALOR (OUT)]]&gt;0, "Expense", "Check"))</f>
        <v>Income</v>
      </c>
      <c r="E106" s="3" t="str">
        <f>_xlfn.XLOOKUP(FIN_DATASET[[#This Row],[Method]],CATEGORY_MAP[CUENTA_IN],CATEGORY_MAP[Category])</f>
        <v>Cash</v>
      </c>
      <c r="F106" s="3" t="str">
        <f>_xlfn.XLOOKUP(FIN_DATASET[[#This Row],[Account]],CATEGORY_MAP[CUENTA_OUT],CATEGORY_MAP[Subcategory])</f>
        <v>Monthly Fee</v>
      </c>
      <c r="G106" s="3" t="str">
        <f>IF(OR(FIN_RAW[[#This Row],[CONCEPTO]]=0,FIN_RAW[[#This Row],[CONCEPTO]]=""),"",FIN_RAW[[#This Row],[CONCEPTO]])</f>
        <v>Pago Mensualidad COVID (JUN)</v>
      </c>
      <c r="H106" s="5">
        <f>IF(FIN_DATASET[[#This Row],[Type]]="Income", FIN_RAW[[#This Row],[VALOR (IN)]], -FIN_RAW[[#This Row],[VALOR (OUT)]])</f>
        <v>30000</v>
      </c>
      <c r="I106" s="3" t="str">
        <f>FIN_RAW[[#This Row],[CUENTA (IN)]]</f>
        <v>Efectivo</v>
      </c>
      <c r="J106" s="6" t="str">
        <f>FIN_RAW[[#This Row],[CUENTA (OUT)]]</f>
        <v>Mensualidad</v>
      </c>
      <c r="K106" s="3" t="str">
        <f>IF(OR(FIN_RAW[[#This Row],[CLIENTE]]=0,FIN_RAW[[#This Row],[CLIENTE]]=" "),"",FIN_RAW[[#This Row],[CLIENTE]])</f>
        <v>Edward Armando Rojas</v>
      </c>
      <c r="L106" s="3" t="str">
        <f>IF(OR(FIN_RAW[[#This Row],[DEPORTISTA]]=0,FIN_RAW[[#This Row],[DEPORTISTA]]=""),"",FIN_RAW[[#This Row],[DEPORTISTA]])</f>
        <v>Mathias Rojas Salcedo</v>
      </c>
      <c r="M106" s="3">
        <f>IF(FIN_DATASET[[#This Row],[Method]]="Efectivo",1,0)</f>
        <v>1</v>
      </c>
      <c r="N106" s="12">
        <f>IF(FIN_DATASET[[#This Row],[Method]]="Efectivo",FIN_DATASET[[#This Row],[Amount]],0)</f>
        <v>30000</v>
      </c>
      <c r="O106" s="3">
        <f>IF(FIN_DATASET[[#This Row],[Method]]="CxC",1,0)</f>
        <v>0</v>
      </c>
      <c r="P106" s="11">
        <f>IF(FIN_DATASET[[#This Row],[Method]]="CxC",FIN_DATASET[[#This Row],[Amount]],0)</f>
        <v>0</v>
      </c>
      <c r="Q106" s="3">
        <f>IF(OR(FIN_DATASET[[#This Row],[Account]]="CxP",FIN_DATASET[[#This Row],[Account]]="CxP (Liga)",FIN_DATASET[[#This Row],[Account]]="CxP (Terceros)"),1,0)</f>
        <v>0</v>
      </c>
      <c r="R106" s="3">
        <f>IF(FIN_DATASET[[#This Row],[AP_Flag]]=1,FIN_DATASET[[#This Row],[Amount]],0)</f>
        <v>0</v>
      </c>
    </row>
    <row r="107" spans="1:18" x14ac:dyDescent="0.2">
      <c r="A107" s="4">
        <f>FIN_RAW[[#This Row],[FECHA]]</f>
        <v>43992</v>
      </c>
      <c r="B107" s="3">
        <f>YEAR(FIN_DATASET[[#This Row],[Date]])</f>
        <v>2020</v>
      </c>
      <c r="C107" s="3" t="str">
        <f>TEXT(FIN_DATASET[[#This Row],[Date]],"mmmm")</f>
        <v>June</v>
      </c>
      <c r="D107" s="3" t="str">
        <f>IF(FIN_RAW[[#This Row],[VALOR (IN)]]&gt;0, "Income",IF(FIN_RAW[[#This Row],[VALOR (OUT)]]&gt;0, "Expense", "Check"))</f>
        <v>Income</v>
      </c>
      <c r="E107" s="3" t="str">
        <f>_xlfn.XLOOKUP(FIN_DATASET[[#This Row],[Method]],CATEGORY_MAP[CUENTA_IN],CATEGORY_MAP[Category])</f>
        <v>Cash</v>
      </c>
      <c r="F107" s="3" t="str">
        <f>_xlfn.XLOOKUP(FIN_DATASET[[#This Row],[Account]],CATEGORY_MAP[CUENTA_OUT],CATEGORY_MAP[Subcategory])</f>
        <v>Monthly Fee</v>
      </c>
      <c r="G107" s="3" t="str">
        <f>IF(OR(FIN_RAW[[#This Row],[CONCEPTO]]=0,FIN_RAW[[#This Row],[CONCEPTO]]=""),"",FIN_RAW[[#This Row],[CONCEPTO]])</f>
        <v>Pago Mensualidad COVID (JUN)</v>
      </c>
      <c r="H107" s="5">
        <f>IF(FIN_DATASET[[#This Row],[Type]]="Income", FIN_RAW[[#This Row],[VALOR (IN)]], -FIN_RAW[[#This Row],[VALOR (OUT)]])</f>
        <v>30000</v>
      </c>
      <c r="I107" s="3" t="str">
        <f>FIN_RAW[[#This Row],[CUENTA (IN)]]</f>
        <v>Efectivo</v>
      </c>
      <c r="J107" s="6" t="str">
        <f>FIN_RAW[[#This Row],[CUENTA (OUT)]]</f>
        <v>Mensualidad</v>
      </c>
      <c r="K107" s="3" t="str">
        <f>IF(OR(FIN_RAW[[#This Row],[CLIENTE]]=0,FIN_RAW[[#This Row],[CLIENTE]]=" "),"",FIN_RAW[[#This Row],[CLIENTE]])</f>
        <v>Marcela Zapata Duque</v>
      </c>
      <c r="L107" s="3" t="str">
        <f>IF(OR(FIN_RAW[[#This Row],[DEPORTISTA]]=0,FIN_RAW[[#This Row],[DEPORTISTA]]=""),"",FIN_RAW[[#This Row],[DEPORTISTA]])</f>
        <v>Sara Zapata Zapata</v>
      </c>
      <c r="M107" s="3">
        <f>IF(FIN_DATASET[[#This Row],[Method]]="Efectivo",1,0)</f>
        <v>1</v>
      </c>
      <c r="N107" s="12">
        <f>IF(FIN_DATASET[[#This Row],[Method]]="Efectivo",FIN_DATASET[[#This Row],[Amount]],0)</f>
        <v>30000</v>
      </c>
      <c r="O107" s="3">
        <f>IF(FIN_DATASET[[#This Row],[Method]]="CxC",1,0)</f>
        <v>0</v>
      </c>
      <c r="P107" s="11">
        <f>IF(FIN_DATASET[[#This Row],[Method]]="CxC",FIN_DATASET[[#This Row],[Amount]],0)</f>
        <v>0</v>
      </c>
      <c r="Q107" s="3">
        <f>IF(OR(FIN_DATASET[[#This Row],[Account]]="CxP",FIN_DATASET[[#This Row],[Account]]="CxP (Liga)",FIN_DATASET[[#This Row],[Account]]="CxP (Terceros)"),1,0)</f>
        <v>0</v>
      </c>
      <c r="R107" s="3">
        <f>IF(FIN_DATASET[[#This Row],[AP_Flag]]=1,FIN_DATASET[[#This Row],[Amount]],0)</f>
        <v>0</v>
      </c>
    </row>
    <row r="108" spans="1:18" x14ac:dyDescent="0.2">
      <c r="A108" s="4">
        <f>FIN_RAW[[#This Row],[FECHA]]</f>
        <v>44006</v>
      </c>
      <c r="B108" s="3">
        <f>YEAR(FIN_DATASET[[#This Row],[Date]])</f>
        <v>2020</v>
      </c>
      <c r="C108" s="3" t="str">
        <f>TEXT(FIN_DATASET[[#This Row],[Date]],"mmmm")</f>
        <v>June</v>
      </c>
      <c r="D108" s="3" t="str">
        <f>IF(FIN_RAW[[#This Row],[VALOR (IN)]]&gt;0, "Income",IF(FIN_RAW[[#This Row],[VALOR (OUT)]]&gt;0, "Expense", "Check"))</f>
        <v>Income</v>
      </c>
      <c r="E108" s="3" t="str">
        <f>_xlfn.XLOOKUP(FIN_DATASET[[#This Row],[Method]],CATEGORY_MAP[CUENTA_IN],CATEGORY_MAP[Category])</f>
        <v>Cash</v>
      </c>
      <c r="F108" s="3" t="str">
        <f>_xlfn.XLOOKUP(FIN_DATASET[[#This Row],[Account]],CATEGORY_MAP[CUENTA_OUT],CATEGORY_MAP[Subcategory])</f>
        <v>Monthly Fee</v>
      </c>
      <c r="G108" s="3" t="str">
        <f>IF(OR(FIN_RAW[[#This Row],[CONCEPTO]]=0,FIN_RAW[[#This Row],[CONCEPTO]]=""),"",FIN_RAW[[#This Row],[CONCEPTO]])</f>
        <v>Pago Mensualidad COVID (JUN)</v>
      </c>
      <c r="H108" s="5">
        <f>IF(FIN_DATASET[[#This Row],[Type]]="Income", FIN_RAW[[#This Row],[VALOR (IN)]], -FIN_RAW[[#This Row],[VALOR (OUT)]])</f>
        <v>30000</v>
      </c>
      <c r="I108" s="3" t="str">
        <f>FIN_RAW[[#This Row],[CUENTA (IN)]]</f>
        <v>Efectivo</v>
      </c>
      <c r="J108" s="6" t="str">
        <f>FIN_RAW[[#This Row],[CUENTA (OUT)]]</f>
        <v>Mensualidad</v>
      </c>
      <c r="K108" s="3" t="str">
        <f>IF(OR(FIN_RAW[[#This Row],[CLIENTE]]=0,FIN_RAW[[#This Row],[CLIENTE]]=" "),"",FIN_RAW[[#This Row],[CLIENTE]])</f>
        <v>Ingrith Basto Zamorano</v>
      </c>
      <c r="L108" s="3" t="str">
        <f>IF(OR(FIN_RAW[[#This Row],[DEPORTISTA]]=0,FIN_RAW[[#This Row],[DEPORTISTA]]=""),"",FIN_RAW[[#This Row],[DEPORTISTA]])</f>
        <v>Juan Martin Solórzano Basto</v>
      </c>
      <c r="M108" s="3">
        <f>IF(FIN_DATASET[[#This Row],[Method]]="Efectivo",1,0)</f>
        <v>1</v>
      </c>
      <c r="N108" s="12">
        <f>IF(FIN_DATASET[[#This Row],[Method]]="Efectivo",FIN_DATASET[[#This Row],[Amount]],0)</f>
        <v>30000</v>
      </c>
      <c r="O108" s="3">
        <f>IF(FIN_DATASET[[#This Row],[Method]]="CxC",1,0)</f>
        <v>0</v>
      </c>
      <c r="P108" s="11">
        <f>IF(FIN_DATASET[[#This Row],[Method]]="CxC",FIN_DATASET[[#This Row],[Amount]],0)</f>
        <v>0</v>
      </c>
      <c r="Q108" s="3">
        <f>IF(OR(FIN_DATASET[[#This Row],[Account]]="CxP",FIN_DATASET[[#This Row],[Account]]="CxP (Liga)",FIN_DATASET[[#This Row],[Account]]="CxP (Terceros)"),1,0)</f>
        <v>0</v>
      </c>
      <c r="R108" s="3">
        <f>IF(FIN_DATASET[[#This Row],[AP_Flag]]=1,FIN_DATASET[[#This Row],[Amount]],0)</f>
        <v>0</v>
      </c>
    </row>
    <row r="109" spans="1:18" x14ac:dyDescent="0.2">
      <c r="A109" s="4">
        <f>FIN_RAW[[#This Row],[FECHA]]</f>
        <v>44006</v>
      </c>
      <c r="B109" s="3">
        <f>YEAR(FIN_DATASET[[#This Row],[Date]])</f>
        <v>2020</v>
      </c>
      <c r="C109" s="3" t="str">
        <f>TEXT(FIN_DATASET[[#This Row],[Date]],"mmmm")</f>
        <v>June</v>
      </c>
      <c r="D109" s="3" t="str">
        <f>IF(FIN_RAW[[#This Row],[VALOR (IN)]]&gt;0, "Income",IF(FIN_RAW[[#This Row],[VALOR (OUT)]]&gt;0, "Expense", "Check"))</f>
        <v>Income</v>
      </c>
      <c r="E109" s="3" t="str">
        <f>_xlfn.XLOOKUP(FIN_DATASET[[#This Row],[Method]],CATEGORY_MAP[CUENTA_IN],CATEGORY_MAP[Category])</f>
        <v>Cash</v>
      </c>
      <c r="F109" s="3" t="str">
        <f>_xlfn.XLOOKUP(FIN_DATASET[[#This Row],[Account]],CATEGORY_MAP[CUENTA_OUT],CATEGORY_MAP[Subcategory])</f>
        <v>Monthly Fee</v>
      </c>
      <c r="G109" s="3" t="str">
        <f>IF(OR(FIN_RAW[[#This Row],[CONCEPTO]]=0,FIN_RAW[[#This Row],[CONCEPTO]]=""),"",FIN_RAW[[#This Row],[CONCEPTO]])</f>
        <v>Pago Mensualidad COVID (JUN)</v>
      </c>
      <c r="H109" s="5">
        <f>IF(FIN_DATASET[[#This Row],[Type]]="Income", FIN_RAW[[#This Row],[VALOR (IN)]], -FIN_RAW[[#This Row],[VALOR (OUT)]])</f>
        <v>30000</v>
      </c>
      <c r="I109" s="3" t="str">
        <f>FIN_RAW[[#This Row],[CUENTA (IN)]]</f>
        <v>Efectivo</v>
      </c>
      <c r="J109" s="6" t="str">
        <f>FIN_RAW[[#This Row],[CUENTA (OUT)]]</f>
        <v>Mensualidad</v>
      </c>
      <c r="K109" s="3" t="str">
        <f>IF(OR(FIN_RAW[[#This Row],[CLIENTE]]=0,FIN_RAW[[#This Row],[CLIENTE]]=" "),"",FIN_RAW[[#This Row],[CLIENTE]])</f>
        <v>Ingrith Basto Zamorano</v>
      </c>
      <c r="L109" s="3" t="str">
        <f>IF(OR(FIN_RAW[[#This Row],[DEPORTISTA]]=0,FIN_RAW[[#This Row],[DEPORTISTA]]=""),"",FIN_RAW[[#This Row],[DEPORTISTA]])</f>
        <v>Santiago Solórzano Basto</v>
      </c>
      <c r="M109" s="3">
        <f>IF(FIN_DATASET[[#This Row],[Method]]="Efectivo",1,0)</f>
        <v>1</v>
      </c>
      <c r="N109" s="12">
        <f>IF(FIN_DATASET[[#This Row],[Method]]="Efectivo",FIN_DATASET[[#This Row],[Amount]],0)</f>
        <v>30000</v>
      </c>
      <c r="O109" s="3">
        <f>IF(FIN_DATASET[[#This Row],[Method]]="CxC",1,0)</f>
        <v>0</v>
      </c>
      <c r="P109" s="11">
        <f>IF(FIN_DATASET[[#This Row],[Method]]="CxC",FIN_DATASET[[#This Row],[Amount]],0)</f>
        <v>0</v>
      </c>
      <c r="Q109" s="3">
        <f>IF(OR(FIN_DATASET[[#This Row],[Account]]="CxP",FIN_DATASET[[#This Row],[Account]]="CxP (Liga)",FIN_DATASET[[#This Row],[Account]]="CxP (Terceros)"),1,0)</f>
        <v>0</v>
      </c>
      <c r="R109" s="3">
        <f>IF(FIN_DATASET[[#This Row],[AP_Flag]]=1,FIN_DATASET[[#This Row],[Amount]],0)</f>
        <v>0</v>
      </c>
    </row>
    <row r="110" spans="1:18" x14ac:dyDescent="0.2">
      <c r="A110" s="4">
        <f>FIN_RAW[[#This Row],[FECHA]]</f>
        <v>44008</v>
      </c>
      <c r="B110" s="3">
        <f>YEAR(FIN_DATASET[[#This Row],[Date]])</f>
        <v>2020</v>
      </c>
      <c r="C110" s="3" t="str">
        <f>TEXT(FIN_DATASET[[#This Row],[Date]],"mmmm")</f>
        <v>June</v>
      </c>
      <c r="D110" s="3" t="str">
        <f>IF(FIN_RAW[[#This Row],[VALOR (IN)]]&gt;0, "Income",IF(FIN_RAW[[#This Row],[VALOR (OUT)]]&gt;0, "Expense", "Check"))</f>
        <v>Income</v>
      </c>
      <c r="E110" s="3" t="str">
        <f>_xlfn.XLOOKUP(FIN_DATASET[[#This Row],[Method]],CATEGORY_MAP[CUENTA_IN],CATEGORY_MAP[Category])</f>
        <v>Cash</v>
      </c>
      <c r="F110" s="3" t="str">
        <f>_xlfn.XLOOKUP(FIN_DATASET[[#This Row],[Account]],CATEGORY_MAP[CUENTA_OUT],CATEGORY_MAP[Subcategory])</f>
        <v>Monthly Fee</v>
      </c>
      <c r="G110" s="3" t="str">
        <f>IF(OR(FIN_RAW[[#This Row],[CONCEPTO]]=0,FIN_RAW[[#This Row],[CONCEPTO]]=""),"",FIN_RAW[[#This Row],[CONCEPTO]])</f>
        <v>Pago Mensualidad COVID (JUN)</v>
      </c>
      <c r="H110" s="5">
        <f>IF(FIN_DATASET[[#This Row],[Type]]="Income", FIN_RAW[[#This Row],[VALOR (IN)]], -FIN_RAW[[#This Row],[VALOR (OUT)]])</f>
        <v>30000</v>
      </c>
      <c r="I110" s="3" t="str">
        <f>FIN_RAW[[#This Row],[CUENTA (IN)]]</f>
        <v>Efectivo</v>
      </c>
      <c r="J110" s="6" t="str">
        <f>FIN_RAW[[#This Row],[CUENTA (OUT)]]</f>
        <v>Mensualidad</v>
      </c>
      <c r="K110" s="3" t="str">
        <f>IF(OR(FIN_RAW[[#This Row],[CLIENTE]]=0,FIN_RAW[[#This Row],[CLIENTE]]=" "),"",FIN_RAW[[#This Row],[CLIENTE]])</f>
        <v>Víctor Manuel Duque Yepes</v>
      </c>
      <c r="L110" s="3" t="str">
        <f>IF(OR(FIN_RAW[[#This Row],[DEPORTISTA]]=0,FIN_RAW[[#This Row],[DEPORTISTA]]=""),"",FIN_RAW[[#This Row],[DEPORTISTA]])</f>
        <v>Juan Esteban Duque Pinto</v>
      </c>
      <c r="M110" s="3">
        <f>IF(FIN_DATASET[[#This Row],[Method]]="Efectivo",1,0)</f>
        <v>1</v>
      </c>
      <c r="N110" s="12">
        <f>IF(FIN_DATASET[[#This Row],[Method]]="Efectivo",FIN_DATASET[[#This Row],[Amount]],0)</f>
        <v>30000</v>
      </c>
      <c r="O110" s="3">
        <f>IF(FIN_DATASET[[#This Row],[Method]]="CxC",1,0)</f>
        <v>0</v>
      </c>
      <c r="P110" s="11">
        <f>IF(FIN_DATASET[[#This Row],[Method]]="CxC",FIN_DATASET[[#This Row],[Amount]],0)</f>
        <v>0</v>
      </c>
      <c r="Q110" s="3">
        <f>IF(OR(FIN_DATASET[[#This Row],[Account]]="CxP",FIN_DATASET[[#This Row],[Account]]="CxP (Liga)",FIN_DATASET[[#This Row],[Account]]="CxP (Terceros)"),1,0)</f>
        <v>0</v>
      </c>
      <c r="R110" s="3">
        <f>IF(FIN_DATASET[[#This Row],[AP_Flag]]=1,FIN_DATASET[[#This Row],[Amount]],0)</f>
        <v>0</v>
      </c>
    </row>
    <row r="111" spans="1:18" x14ac:dyDescent="0.2">
      <c r="A111" s="4">
        <f>FIN_RAW[[#This Row],[FECHA]]</f>
        <v>44008</v>
      </c>
      <c r="B111" s="3">
        <f>YEAR(FIN_DATASET[[#This Row],[Date]])</f>
        <v>2020</v>
      </c>
      <c r="C111" s="3" t="str">
        <f>TEXT(FIN_DATASET[[#This Row],[Date]],"mmmm")</f>
        <v>June</v>
      </c>
      <c r="D111" s="3" t="str">
        <f>IF(FIN_RAW[[#This Row],[VALOR (IN)]]&gt;0, "Income",IF(FIN_RAW[[#This Row],[VALOR (OUT)]]&gt;0, "Expense", "Check"))</f>
        <v>Income</v>
      </c>
      <c r="E111" s="3" t="str">
        <f>_xlfn.XLOOKUP(FIN_DATASET[[#This Row],[Method]],CATEGORY_MAP[CUENTA_IN],CATEGORY_MAP[Category])</f>
        <v>Cash</v>
      </c>
      <c r="F111" s="3" t="str">
        <f>_xlfn.XLOOKUP(FIN_DATASET[[#This Row],[Account]],CATEGORY_MAP[CUENTA_OUT],CATEGORY_MAP[Subcategory])</f>
        <v>Monthly Fee</v>
      </c>
      <c r="G111" s="3" t="str">
        <f>IF(OR(FIN_RAW[[#This Row],[CONCEPTO]]=0,FIN_RAW[[#This Row],[CONCEPTO]]=""),"",FIN_RAW[[#This Row],[CONCEPTO]])</f>
        <v>Pago Mensualidad COVID (JUN)</v>
      </c>
      <c r="H111" s="5">
        <f>IF(FIN_DATASET[[#This Row],[Type]]="Income", FIN_RAW[[#This Row],[VALOR (IN)]], -FIN_RAW[[#This Row],[VALOR (OUT)]])</f>
        <v>30000</v>
      </c>
      <c r="I111" s="3" t="str">
        <f>FIN_RAW[[#This Row],[CUENTA (IN)]]</f>
        <v>Efectivo</v>
      </c>
      <c r="J111" s="6" t="str">
        <f>FIN_RAW[[#This Row],[CUENTA (OUT)]]</f>
        <v>Mensualidad</v>
      </c>
      <c r="K111" s="3" t="str">
        <f>IF(OR(FIN_RAW[[#This Row],[CLIENTE]]=0,FIN_RAW[[#This Row],[CLIENTE]]=" "),"",FIN_RAW[[#This Row],[CLIENTE]])</f>
        <v>Víctor Manuel Duque Yepes</v>
      </c>
      <c r="L111" s="3" t="str">
        <f>IF(OR(FIN_RAW[[#This Row],[DEPORTISTA]]=0,FIN_RAW[[#This Row],[DEPORTISTA]]=""),"",FIN_RAW[[#This Row],[DEPORTISTA]])</f>
        <v>Juan Manuel Duque Pinto</v>
      </c>
      <c r="M111" s="3">
        <f>IF(FIN_DATASET[[#This Row],[Method]]="Efectivo",1,0)</f>
        <v>1</v>
      </c>
      <c r="N111" s="12">
        <f>IF(FIN_DATASET[[#This Row],[Method]]="Efectivo",FIN_DATASET[[#This Row],[Amount]],0)</f>
        <v>30000</v>
      </c>
      <c r="O111" s="3">
        <f>IF(FIN_DATASET[[#This Row],[Method]]="CxC",1,0)</f>
        <v>0</v>
      </c>
      <c r="P111" s="11">
        <f>IF(FIN_DATASET[[#This Row],[Method]]="CxC",FIN_DATASET[[#This Row],[Amount]],0)</f>
        <v>0</v>
      </c>
      <c r="Q111" s="3">
        <f>IF(OR(FIN_DATASET[[#This Row],[Account]]="CxP",FIN_DATASET[[#This Row],[Account]]="CxP (Liga)",FIN_DATASET[[#This Row],[Account]]="CxP (Terceros)"),1,0)</f>
        <v>0</v>
      </c>
      <c r="R111" s="3">
        <f>IF(FIN_DATASET[[#This Row],[AP_Flag]]=1,FIN_DATASET[[#This Row],[Amount]],0)</f>
        <v>0</v>
      </c>
    </row>
    <row r="112" spans="1:18" x14ac:dyDescent="0.2">
      <c r="A112" s="4">
        <f>FIN_RAW[[#This Row],[FECHA]]</f>
        <v>44012</v>
      </c>
      <c r="B112" s="3">
        <f>YEAR(FIN_DATASET[[#This Row],[Date]])</f>
        <v>2020</v>
      </c>
      <c r="C112" s="3" t="str">
        <f>TEXT(FIN_DATASET[[#This Row],[Date]],"mmmm")</f>
        <v>June</v>
      </c>
      <c r="D112" s="3" t="str">
        <f>IF(FIN_RAW[[#This Row],[VALOR (IN)]]&gt;0, "Income",IF(FIN_RAW[[#This Row],[VALOR (OUT)]]&gt;0, "Expense", "Check"))</f>
        <v>Expense</v>
      </c>
      <c r="E112" s="3" t="str">
        <f>_xlfn.XLOOKUP(FIN_DATASET[[#This Row],[Method]],CATEGORY_MAP[CUENTA_IN],CATEGORY_MAP[Category])</f>
        <v>Cash</v>
      </c>
      <c r="F112" s="3" t="str">
        <f>_xlfn.XLOOKUP(FIN_DATASET[[#This Row],[Account]],CATEGORY_MAP[CUENTA_OUT],CATEGORY_MAP[Subcategory])</f>
        <v>Payroll</v>
      </c>
      <c r="G112" s="3" t="str">
        <f>IF(OR(FIN_RAW[[#This Row],[CONCEPTO]]=0,FIN_RAW[[#This Row],[CONCEPTO]]=""),"",FIN_RAW[[#This Row],[CONCEPTO]])</f>
        <v>Pago Nomina (JUN)</v>
      </c>
      <c r="H112" s="5">
        <f>IF(FIN_DATASET[[#This Row],[Type]]="Income", FIN_RAW[[#This Row],[VALOR (IN)]], -FIN_RAW[[#This Row],[VALOR (OUT)]])</f>
        <v>-200000</v>
      </c>
      <c r="I112" s="3" t="str">
        <f>FIN_RAW[[#This Row],[CUENTA (IN)]]</f>
        <v>Efectivo</v>
      </c>
      <c r="J112" s="6" t="str">
        <f>FIN_RAW[[#This Row],[CUENTA (OUT)]]</f>
        <v>Nomina</v>
      </c>
      <c r="K112" s="3" t="str">
        <f>IF(OR(FIN_RAW[[#This Row],[CLIENTE]]=0,FIN_RAW[[#This Row],[CLIENTE]]=" "),"",FIN_RAW[[#This Row],[CLIENTE]])</f>
        <v>Tiffany Santamaría Escobar</v>
      </c>
      <c r="L112" s="3" t="str">
        <f>IF(OR(FIN_RAW[[#This Row],[DEPORTISTA]]=0,FIN_RAW[[#This Row],[DEPORTISTA]]=""),"",FIN_RAW[[#This Row],[DEPORTISTA]])</f>
        <v>Tiffany Santamaría Escobar</v>
      </c>
      <c r="M112" s="3">
        <f>IF(FIN_DATASET[[#This Row],[Method]]="Efectivo",1,0)</f>
        <v>1</v>
      </c>
      <c r="N112" s="12">
        <f>IF(FIN_DATASET[[#This Row],[Method]]="Efectivo",FIN_DATASET[[#This Row],[Amount]],0)</f>
        <v>-200000</v>
      </c>
      <c r="O112" s="3">
        <f>IF(FIN_DATASET[[#This Row],[Method]]="CxC",1,0)</f>
        <v>0</v>
      </c>
      <c r="P112" s="11">
        <f>IF(FIN_DATASET[[#This Row],[Method]]="CxC",FIN_DATASET[[#This Row],[Amount]],0)</f>
        <v>0</v>
      </c>
      <c r="Q112" s="3">
        <f>IF(OR(FIN_DATASET[[#This Row],[Account]]="CxP",FIN_DATASET[[#This Row],[Account]]="CxP (Liga)",FIN_DATASET[[#This Row],[Account]]="CxP (Terceros)"),1,0)</f>
        <v>0</v>
      </c>
      <c r="R112" s="3">
        <f>IF(FIN_DATASET[[#This Row],[AP_Flag]]=1,FIN_DATASET[[#This Row],[Amount]],0)</f>
        <v>0</v>
      </c>
    </row>
    <row r="113" spans="1:18" x14ac:dyDescent="0.2">
      <c r="A113" s="4">
        <f>FIN_RAW[[#This Row],[FECHA]]</f>
        <v>44012</v>
      </c>
      <c r="B113" s="3">
        <f>YEAR(FIN_DATASET[[#This Row],[Date]])</f>
        <v>2020</v>
      </c>
      <c r="C113" s="3" t="str">
        <f>TEXT(FIN_DATASET[[#This Row],[Date]],"mmmm")</f>
        <v>June</v>
      </c>
      <c r="D113" s="3" t="str">
        <f>IF(FIN_RAW[[#This Row],[VALOR (IN)]]&gt;0, "Income",IF(FIN_RAW[[#This Row],[VALOR (OUT)]]&gt;0, "Expense", "Check"))</f>
        <v>Expense</v>
      </c>
      <c r="E113" s="3" t="str">
        <f>_xlfn.XLOOKUP(FIN_DATASET[[#This Row],[Method]],CATEGORY_MAP[CUENTA_IN],CATEGORY_MAP[Category])</f>
        <v>Cash</v>
      </c>
      <c r="F113" s="3" t="str">
        <f>_xlfn.XLOOKUP(FIN_DATASET[[#This Row],[Account]],CATEGORY_MAP[CUENTA_OUT],CATEGORY_MAP[Subcategory])</f>
        <v>Coach Support</v>
      </c>
      <c r="G113" s="3" t="str">
        <f>IF(OR(FIN_RAW[[#This Row],[CONCEPTO]]=0,FIN_RAW[[#This Row],[CONCEPTO]]=""),"",FIN_RAW[[#This Row],[CONCEPTO]])</f>
        <v>Auxilio Entrenador</v>
      </c>
      <c r="H113" s="5">
        <f>IF(FIN_DATASET[[#This Row],[Type]]="Income", FIN_RAW[[#This Row],[VALOR (IN)]], -FIN_RAW[[#This Row],[VALOR (OUT)]])</f>
        <v>-550000</v>
      </c>
      <c r="I113" s="3" t="str">
        <f>FIN_RAW[[#This Row],[CUENTA (IN)]]</f>
        <v>Efectivo</v>
      </c>
      <c r="J113" s="6" t="str">
        <f>FIN_RAW[[#This Row],[CUENTA (OUT)]]</f>
        <v>Apoyo Entrenadores</v>
      </c>
      <c r="K113" s="3" t="str">
        <f>IF(OR(FIN_RAW[[#This Row],[CLIENTE]]=0,FIN_RAW[[#This Row],[CLIENTE]]=" "),"",FIN_RAW[[#This Row],[CLIENTE]])</f>
        <v>Miguel García Celis</v>
      </c>
      <c r="L113" s="3" t="str">
        <f>IF(OR(FIN_RAW[[#This Row],[DEPORTISTA]]=0,FIN_RAW[[#This Row],[DEPORTISTA]]=""),"",FIN_RAW[[#This Row],[DEPORTISTA]])</f>
        <v>Miguel García Celis</v>
      </c>
      <c r="M113" s="3">
        <f>IF(FIN_DATASET[[#This Row],[Method]]="Efectivo",1,0)</f>
        <v>1</v>
      </c>
      <c r="N113" s="12">
        <f>IF(FIN_DATASET[[#This Row],[Method]]="Efectivo",FIN_DATASET[[#This Row],[Amount]],0)</f>
        <v>-550000</v>
      </c>
      <c r="O113" s="3">
        <f>IF(FIN_DATASET[[#This Row],[Method]]="CxC",1,0)</f>
        <v>0</v>
      </c>
      <c r="P113" s="11">
        <f>IF(FIN_DATASET[[#This Row],[Method]]="CxC",FIN_DATASET[[#This Row],[Amount]],0)</f>
        <v>0</v>
      </c>
      <c r="Q113" s="3">
        <f>IF(OR(FIN_DATASET[[#This Row],[Account]]="CxP",FIN_DATASET[[#This Row],[Account]]="CxP (Liga)",FIN_DATASET[[#This Row],[Account]]="CxP (Terceros)"),1,0)</f>
        <v>0</v>
      </c>
      <c r="R113" s="3">
        <f>IF(FIN_DATASET[[#This Row],[AP_Flag]]=1,FIN_DATASET[[#This Row],[Amount]],0)</f>
        <v>0</v>
      </c>
    </row>
    <row r="114" spans="1:18" x14ac:dyDescent="0.2">
      <c r="A114" s="4">
        <f>FIN_RAW[[#This Row],[FECHA]]</f>
        <v>44013</v>
      </c>
      <c r="B114" s="3">
        <f>YEAR(FIN_DATASET[[#This Row],[Date]])</f>
        <v>2020</v>
      </c>
      <c r="C114" s="3" t="str">
        <f>TEXT(FIN_DATASET[[#This Row],[Date]],"mmmm")</f>
        <v>July</v>
      </c>
      <c r="D114" s="3" t="str">
        <f>IF(FIN_RAW[[#This Row],[VALOR (IN)]]&gt;0, "Income",IF(FIN_RAW[[#This Row],[VALOR (OUT)]]&gt;0, "Expense", "Check"))</f>
        <v>Income</v>
      </c>
      <c r="E114" s="3" t="str">
        <f>_xlfn.XLOOKUP(FIN_DATASET[[#This Row],[Method]],CATEGORY_MAP[CUENTA_IN],CATEGORY_MAP[Category])</f>
        <v>Scholarships</v>
      </c>
      <c r="F114" s="3" t="str">
        <f>_xlfn.XLOOKUP(FIN_DATASET[[#This Row],[Account]],CATEGORY_MAP[CUENTA_OUT],CATEGORY_MAP[Subcategory])</f>
        <v>Monthly Fee</v>
      </c>
      <c r="G114" s="3" t="str">
        <f>IF(OR(FIN_RAW[[#This Row],[CONCEPTO]]=0,FIN_RAW[[#This Row],[CONCEPTO]]=""),"",FIN_RAW[[#This Row],[CONCEPTO]])</f>
        <v>Becas Resultados 2019 (100%) (JUL)</v>
      </c>
      <c r="H114" s="5">
        <f>IF(FIN_DATASET[[#This Row],[Type]]="Income", FIN_RAW[[#This Row],[VALOR (IN)]], -FIN_RAW[[#This Row],[VALOR (OUT)]])</f>
        <v>30000</v>
      </c>
      <c r="I114" s="3" t="str">
        <f>FIN_RAW[[#This Row],[CUENTA (IN)]]</f>
        <v>Becas</v>
      </c>
      <c r="J114" s="6" t="str">
        <f>FIN_RAW[[#This Row],[CUENTA (OUT)]]</f>
        <v>Mensualidad</v>
      </c>
      <c r="K114" s="3" t="str">
        <f>IF(OR(FIN_RAW[[#This Row],[CLIENTE]]=0,FIN_RAW[[#This Row],[CLIENTE]]=" "),"",FIN_RAW[[#This Row],[CLIENTE]])</f>
        <v>Luis Eduardo Solarte Serna</v>
      </c>
      <c r="L114" s="3" t="str">
        <f>IF(OR(FIN_RAW[[#This Row],[DEPORTISTA]]=0,FIN_RAW[[#This Row],[DEPORTISTA]]=""),"",FIN_RAW[[#This Row],[DEPORTISTA]])</f>
        <v>Alejandro Solarte Osorio</v>
      </c>
      <c r="M114" s="3">
        <f>IF(FIN_DATASET[[#This Row],[Method]]="Efectivo",1,0)</f>
        <v>0</v>
      </c>
      <c r="N114" s="12">
        <f>IF(FIN_DATASET[[#This Row],[Method]]="Efectivo",FIN_DATASET[[#This Row],[Amount]],0)</f>
        <v>0</v>
      </c>
      <c r="O114" s="3">
        <f>IF(FIN_DATASET[[#This Row],[Method]]="CxC",1,0)</f>
        <v>0</v>
      </c>
      <c r="P114" s="11">
        <f>IF(FIN_DATASET[[#This Row],[Method]]="CxC",FIN_DATASET[[#This Row],[Amount]],0)</f>
        <v>0</v>
      </c>
      <c r="Q114" s="3">
        <f>IF(OR(FIN_DATASET[[#This Row],[Account]]="CxP",FIN_DATASET[[#This Row],[Account]]="CxP (Liga)",FIN_DATASET[[#This Row],[Account]]="CxP (Terceros)"),1,0)</f>
        <v>0</v>
      </c>
      <c r="R114" s="3">
        <f>IF(FIN_DATASET[[#This Row],[AP_Flag]]=1,FIN_DATASET[[#This Row],[Amount]],0)</f>
        <v>0</v>
      </c>
    </row>
    <row r="115" spans="1:18" x14ac:dyDescent="0.2">
      <c r="A115" s="4">
        <f>FIN_RAW[[#This Row],[FECHA]]</f>
        <v>44013</v>
      </c>
      <c r="B115" s="3">
        <f>YEAR(FIN_DATASET[[#This Row],[Date]])</f>
        <v>2020</v>
      </c>
      <c r="C115" s="3" t="str">
        <f>TEXT(FIN_DATASET[[#This Row],[Date]],"mmmm")</f>
        <v>July</v>
      </c>
      <c r="D115" s="3" t="str">
        <f>IF(FIN_RAW[[#This Row],[VALOR (IN)]]&gt;0, "Income",IF(FIN_RAW[[#This Row],[VALOR (OUT)]]&gt;0, "Expense", "Check"))</f>
        <v>Income</v>
      </c>
      <c r="E115" s="3" t="str">
        <f>_xlfn.XLOOKUP(FIN_DATASET[[#This Row],[Method]],CATEGORY_MAP[CUENTA_IN],CATEGORY_MAP[Category])</f>
        <v>Cash</v>
      </c>
      <c r="F115" s="3" t="str">
        <f>_xlfn.XLOOKUP(FIN_DATASET[[#This Row],[Account]],CATEGORY_MAP[CUENTA_OUT],CATEGORY_MAP[Subcategory])</f>
        <v>Monthly Fee</v>
      </c>
      <c r="G115" s="3" t="str">
        <f>IF(OR(FIN_RAW[[#This Row],[CONCEPTO]]=0,FIN_RAW[[#This Row],[CONCEPTO]]=""),"",FIN_RAW[[#This Row],[CONCEPTO]])</f>
        <v>Pago Mensualidad COVID (JUL)</v>
      </c>
      <c r="H115" s="5">
        <f>IF(FIN_DATASET[[#This Row],[Type]]="Income", FIN_RAW[[#This Row],[VALOR (IN)]], -FIN_RAW[[#This Row],[VALOR (OUT)]])</f>
        <v>30000</v>
      </c>
      <c r="I115" s="3" t="str">
        <f>FIN_RAW[[#This Row],[CUENTA (IN)]]</f>
        <v>Efectivo</v>
      </c>
      <c r="J115" s="6" t="str">
        <f>FIN_RAW[[#This Row],[CUENTA (OUT)]]</f>
        <v>Mensualidad</v>
      </c>
      <c r="K115" s="3" t="str">
        <f>IF(OR(FIN_RAW[[#This Row],[CLIENTE]]=0,FIN_RAW[[#This Row],[CLIENTE]]=" "),"",FIN_RAW[[#This Row],[CLIENTE]])</f>
        <v>Luis Fernando Zea Sanabria</v>
      </c>
      <c r="L115" s="3" t="str">
        <f>IF(OR(FIN_RAW[[#This Row],[DEPORTISTA]]=0,FIN_RAW[[#This Row],[DEPORTISTA]]=""),"",FIN_RAW[[#This Row],[DEPORTISTA]])</f>
        <v>Jacobo Zea Osorio</v>
      </c>
      <c r="M115" s="3">
        <f>IF(FIN_DATASET[[#This Row],[Method]]="Efectivo",1,0)</f>
        <v>1</v>
      </c>
      <c r="N115" s="12">
        <f>IF(FIN_DATASET[[#This Row],[Method]]="Efectivo",FIN_DATASET[[#This Row],[Amount]],0)</f>
        <v>30000</v>
      </c>
      <c r="O115" s="3">
        <f>IF(FIN_DATASET[[#This Row],[Method]]="CxC",1,0)</f>
        <v>0</v>
      </c>
      <c r="P115" s="11">
        <f>IF(FIN_DATASET[[#This Row],[Method]]="CxC",FIN_DATASET[[#This Row],[Amount]],0)</f>
        <v>0</v>
      </c>
      <c r="Q115" s="3">
        <f>IF(OR(FIN_DATASET[[#This Row],[Account]]="CxP",FIN_DATASET[[#This Row],[Account]]="CxP (Liga)",FIN_DATASET[[#This Row],[Account]]="CxP (Terceros)"),1,0)</f>
        <v>0</v>
      </c>
      <c r="R115" s="3">
        <f>IF(FIN_DATASET[[#This Row],[AP_Flag]]=1,FIN_DATASET[[#This Row],[Amount]],0)</f>
        <v>0</v>
      </c>
    </row>
    <row r="116" spans="1:18" x14ac:dyDescent="0.2">
      <c r="A116" s="4">
        <f>FIN_RAW[[#This Row],[FECHA]]</f>
        <v>44013</v>
      </c>
      <c r="B116" s="3">
        <f>YEAR(FIN_DATASET[[#This Row],[Date]])</f>
        <v>2020</v>
      </c>
      <c r="C116" s="3" t="str">
        <f>TEXT(FIN_DATASET[[#This Row],[Date]],"mmmm")</f>
        <v>July</v>
      </c>
      <c r="D116" s="3" t="str">
        <f>IF(FIN_RAW[[#This Row],[VALOR (IN)]]&gt;0, "Income",IF(FIN_RAW[[#This Row],[VALOR (OUT)]]&gt;0, "Expense", "Check"))</f>
        <v>Income</v>
      </c>
      <c r="E116" s="3" t="str">
        <f>_xlfn.XLOOKUP(FIN_DATASET[[#This Row],[Method]],CATEGORY_MAP[CUENTA_IN],CATEGORY_MAP[Category])</f>
        <v>Scholarships</v>
      </c>
      <c r="F116" s="3" t="str">
        <f>_xlfn.XLOOKUP(FIN_DATASET[[#This Row],[Account]],CATEGORY_MAP[CUENTA_OUT],CATEGORY_MAP[Subcategory])</f>
        <v>Monthly Fee</v>
      </c>
      <c r="G116" s="3" t="str">
        <f>IF(OR(FIN_RAW[[#This Row],[CONCEPTO]]=0,FIN_RAW[[#This Row],[CONCEPTO]]=""),"",FIN_RAW[[#This Row],[CONCEPTO]])</f>
        <v>Becas Resultados 2019 (100%) (JUL)</v>
      </c>
      <c r="H116" s="5">
        <f>IF(FIN_DATASET[[#This Row],[Type]]="Income", FIN_RAW[[#This Row],[VALOR (IN)]], -FIN_RAW[[#This Row],[VALOR (OUT)]])</f>
        <v>30000</v>
      </c>
      <c r="I116" s="3" t="str">
        <f>FIN_RAW[[#This Row],[CUENTA (IN)]]</f>
        <v>Becas</v>
      </c>
      <c r="J116" s="6" t="str">
        <f>FIN_RAW[[#This Row],[CUENTA (OUT)]]</f>
        <v>Mensualidad</v>
      </c>
      <c r="K116" s="3" t="str">
        <f>IF(OR(FIN_RAW[[#This Row],[CLIENTE]]=0,FIN_RAW[[#This Row],[CLIENTE]]=" "),"",FIN_RAW[[#This Row],[CLIENTE]])</f>
        <v>Omar Osorio Valencia</v>
      </c>
      <c r="L116" s="3" t="str">
        <f>IF(OR(FIN_RAW[[#This Row],[DEPORTISTA]]=0,FIN_RAW[[#This Row],[DEPORTISTA]]=""),"",FIN_RAW[[#This Row],[DEPORTISTA]])</f>
        <v>Juan Camilo Osorio Mendoza</v>
      </c>
      <c r="M116" s="3">
        <f>IF(FIN_DATASET[[#This Row],[Method]]="Efectivo",1,0)</f>
        <v>0</v>
      </c>
      <c r="N116" s="12">
        <f>IF(FIN_DATASET[[#This Row],[Method]]="Efectivo",FIN_DATASET[[#This Row],[Amount]],0)</f>
        <v>0</v>
      </c>
      <c r="O116" s="3">
        <f>IF(FIN_DATASET[[#This Row],[Method]]="CxC",1,0)</f>
        <v>0</v>
      </c>
      <c r="P116" s="11">
        <f>IF(FIN_DATASET[[#This Row],[Method]]="CxC",FIN_DATASET[[#This Row],[Amount]],0)</f>
        <v>0</v>
      </c>
      <c r="Q116" s="3">
        <f>IF(OR(FIN_DATASET[[#This Row],[Account]]="CxP",FIN_DATASET[[#This Row],[Account]]="CxP (Liga)",FIN_DATASET[[#This Row],[Account]]="CxP (Terceros)"),1,0)</f>
        <v>0</v>
      </c>
      <c r="R116" s="3">
        <f>IF(FIN_DATASET[[#This Row],[AP_Flag]]=1,FIN_DATASET[[#This Row],[Amount]],0)</f>
        <v>0</v>
      </c>
    </row>
    <row r="117" spans="1:18" x14ac:dyDescent="0.2">
      <c r="A117" s="4">
        <f>FIN_RAW[[#This Row],[FECHA]]</f>
        <v>44013</v>
      </c>
      <c r="B117" s="3">
        <f>YEAR(FIN_DATASET[[#This Row],[Date]])</f>
        <v>2020</v>
      </c>
      <c r="C117" s="3" t="str">
        <f>TEXT(FIN_DATASET[[#This Row],[Date]],"mmmm")</f>
        <v>July</v>
      </c>
      <c r="D117" s="3" t="str">
        <f>IF(FIN_RAW[[#This Row],[VALOR (IN)]]&gt;0, "Income",IF(FIN_RAW[[#This Row],[VALOR (OUT)]]&gt;0, "Expense", "Check"))</f>
        <v>Income</v>
      </c>
      <c r="E117" s="3" t="str">
        <f>_xlfn.XLOOKUP(FIN_DATASET[[#This Row],[Method]],CATEGORY_MAP[CUENTA_IN],CATEGORY_MAP[Category])</f>
        <v>Cash</v>
      </c>
      <c r="F117" s="3" t="str">
        <f>_xlfn.XLOOKUP(FIN_DATASET[[#This Row],[Account]],CATEGORY_MAP[CUENTA_OUT],CATEGORY_MAP[Subcategory])</f>
        <v>Monthly Fee</v>
      </c>
      <c r="G117" s="3" t="str">
        <f>IF(OR(FIN_RAW[[#This Row],[CONCEPTO]]=0,FIN_RAW[[#This Row],[CONCEPTO]]=""),"",FIN_RAW[[#This Row],[CONCEPTO]])</f>
        <v>Pago Mensualidad COVID (JUL)</v>
      </c>
      <c r="H117" s="5">
        <f>IF(FIN_DATASET[[#This Row],[Type]]="Income", FIN_RAW[[#This Row],[VALOR (IN)]], -FIN_RAW[[#This Row],[VALOR (OUT)]])</f>
        <v>30000</v>
      </c>
      <c r="I117" s="3" t="str">
        <f>FIN_RAW[[#This Row],[CUENTA (IN)]]</f>
        <v>Efectivo</v>
      </c>
      <c r="J117" s="6" t="str">
        <f>FIN_RAW[[#This Row],[CUENTA (OUT)]]</f>
        <v>Mensualidad</v>
      </c>
      <c r="K117" s="3" t="str">
        <f>IF(OR(FIN_RAW[[#This Row],[CLIENTE]]=0,FIN_RAW[[#This Row],[CLIENTE]]=" "),"",FIN_RAW[[#This Row],[CLIENTE]])</f>
        <v>Silvana Torres López</v>
      </c>
      <c r="L117" s="3" t="str">
        <f>IF(OR(FIN_RAW[[#This Row],[DEPORTISTA]]=0,FIN_RAW[[#This Row],[DEPORTISTA]]=""),"",FIN_RAW[[#This Row],[DEPORTISTA]])</f>
        <v>Luciana Pinedo Torres</v>
      </c>
      <c r="M117" s="3">
        <f>IF(FIN_DATASET[[#This Row],[Method]]="Efectivo",1,0)</f>
        <v>1</v>
      </c>
      <c r="N117" s="12">
        <f>IF(FIN_DATASET[[#This Row],[Method]]="Efectivo",FIN_DATASET[[#This Row],[Amount]],0)</f>
        <v>30000</v>
      </c>
      <c r="O117" s="3">
        <f>IF(FIN_DATASET[[#This Row],[Method]]="CxC",1,0)</f>
        <v>0</v>
      </c>
      <c r="P117" s="11">
        <f>IF(FIN_DATASET[[#This Row],[Method]]="CxC",FIN_DATASET[[#This Row],[Amount]],0)</f>
        <v>0</v>
      </c>
      <c r="Q117" s="3">
        <f>IF(OR(FIN_DATASET[[#This Row],[Account]]="CxP",FIN_DATASET[[#This Row],[Account]]="CxP (Liga)",FIN_DATASET[[#This Row],[Account]]="CxP (Terceros)"),1,0)</f>
        <v>0</v>
      </c>
      <c r="R117" s="3">
        <f>IF(FIN_DATASET[[#This Row],[AP_Flag]]=1,FIN_DATASET[[#This Row],[Amount]],0)</f>
        <v>0</v>
      </c>
    </row>
    <row r="118" spans="1:18" x14ac:dyDescent="0.2">
      <c r="A118" s="4">
        <f>FIN_RAW[[#This Row],[FECHA]]</f>
        <v>44013</v>
      </c>
      <c r="B118" s="3">
        <f>YEAR(FIN_DATASET[[#This Row],[Date]])</f>
        <v>2020</v>
      </c>
      <c r="C118" s="3" t="str">
        <f>TEXT(FIN_DATASET[[#This Row],[Date]],"mmmm")</f>
        <v>July</v>
      </c>
      <c r="D118" s="3" t="str">
        <f>IF(FIN_RAW[[#This Row],[VALOR (IN)]]&gt;0, "Income",IF(FIN_RAW[[#This Row],[VALOR (OUT)]]&gt;0, "Expense", "Check"))</f>
        <v>Income</v>
      </c>
      <c r="E118" s="3" t="str">
        <f>_xlfn.XLOOKUP(FIN_DATASET[[#This Row],[Method]],CATEGORY_MAP[CUENTA_IN],CATEGORY_MAP[Category])</f>
        <v>Scholarships</v>
      </c>
      <c r="F118" s="3" t="str">
        <f>_xlfn.XLOOKUP(FIN_DATASET[[#This Row],[Account]],CATEGORY_MAP[CUENTA_OUT],CATEGORY_MAP[Subcategory])</f>
        <v>Monthly Fee</v>
      </c>
      <c r="G118" s="3" t="str">
        <f>IF(OR(FIN_RAW[[#This Row],[CONCEPTO]]=0,FIN_RAW[[#This Row],[CONCEPTO]]=""),"",FIN_RAW[[#This Row],[CONCEPTO]])</f>
        <v>Becas Resultados 2019 (100%) (JUL)</v>
      </c>
      <c r="H118" s="5">
        <f>IF(FIN_DATASET[[#This Row],[Type]]="Income", FIN_RAW[[#This Row],[VALOR (IN)]], -FIN_RAW[[#This Row],[VALOR (OUT)]])</f>
        <v>30000</v>
      </c>
      <c r="I118" s="3" t="str">
        <f>FIN_RAW[[#This Row],[CUENTA (IN)]]</f>
        <v>Becas</v>
      </c>
      <c r="J118" s="6" t="str">
        <f>FIN_RAW[[#This Row],[CUENTA (OUT)]]</f>
        <v>Mensualidad</v>
      </c>
      <c r="K118" s="3" t="str">
        <f>IF(OR(FIN_RAW[[#This Row],[CLIENTE]]=0,FIN_RAW[[#This Row],[CLIENTE]]=" "),"",FIN_RAW[[#This Row],[CLIENTE]])</f>
        <v>Omar Osorio Valencia</v>
      </c>
      <c r="L118" s="3" t="str">
        <f>IF(OR(FIN_RAW[[#This Row],[DEPORTISTA]]=0,FIN_RAW[[#This Row],[DEPORTISTA]]=""),"",FIN_RAW[[#This Row],[DEPORTISTA]])</f>
        <v>Mariana Osorio Mendoza</v>
      </c>
      <c r="M118" s="3">
        <f>IF(FIN_DATASET[[#This Row],[Method]]="Efectivo",1,0)</f>
        <v>0</v>
      </c>
      <c r="N118" s="12">
        <f>IF(FIN_DATASET[[#This Row],[Method]]="Efectivo",FIN_DATASET[[#This Row],[Amount]],0)</f>
        <v>0</v>
      </c>
      <c r="O118" s="3">
        <f>IF(FIN_DATASET[[#This Row],[Method]]="CxC",1,0)</f>
        <v>0</v>
      </c>
      <c r="P118" s="11">
        <f>IF(FIN_DATASET[[#This Row],[Method]]="CxC",FIN_DATASET[[#This Row],[Amount]],0)</f>
        <v>0</v>
      </c>
      <c r="Q118" s="3">
        <f>IF(OR(FIN_DATASET[[#This Row],[Account]]="CxP",FIN_DATASET[[#This Row],[Account]]="CxP (Liga)",FIN_DATASET[[#This Row],[Account]]="CxP (Terceros)"),1,0)</f>
        <v>0</v>
      </c>
      <c r="R118" s="3">
        <f>IF(FIN_DATASET[[#This Row],[AP_Flag]]=1,FIN_DATASET[[#This Row],[Amount]],0)</f>
        <v>0</v>
      </c>
    </row>
    <row r="119" spans="1:18" x14ac:dyDescent="0.2">
      <c r="A119" s="4">
        <f>FIN_RAW[[#This Row],[FECHA]]</f>
        <v>44013</v>
      </c>
      <c r="B119" s="3">
        <f>YEAR(FIN_DATASET[[#This Row],[Date]])</f>
        <v>2020</v>
      </c>
      <c r="C119" s="3" t="str">
        <f>TEXT(FIN_DATASET[[#This Row],[Date]],"mmmm")</f>
        <v>July</v>
      </c>
      <c r="D119" s="3" t="str">
        <f>IF(FIN_RAW[[#This Row],[VALOR (IN)]]&gt;0, "Income",IF(FIN_RAW[[#This Row],[VALOR (OUT)]]&gt;0, "Expense", "Check"))</f>
        <v>Income</v>
      </c>
      <c r="E119" s="3" t="str">
        <f>_xlfn.XLOOKUP(FIN_DATASET[[#This Row],[Method]],CATEGORY_MAP[CUENTA_IN],CATEGORY_MAP[Category])</f>
        <v>Scholarships</v>
      </c>
      <c r="F119" s="3" t="str">
        <f>_xlfn.XLOOKUP(FIN_DATASET[[#This Row],[Account]],CATEGORY_MAP[CUENTA_OUT],CATEGORY_MAP[Subcategory])</f>
        <v>Monthly Fee</v>
      </c>
      <c r="G119" s="3" t="str">
        <f>IF(OR(FIN_RAW[[#This Row],[CONCEPTO]]=0,FIN_RAW[[#This Row],[CONCEPTO]]=""),"",FIN_RAW[[#This Row],[CONCEPTO]])</f>
        <v>Becas Resultados 2019 (100%) (JUL)</v>
      </c>
      <c r="H119" s="5">
        <f>IF(FIN_DATASET[[#This Row],[Type]]="Income", FIN_RAW[[#This Row],[VALOR (IN)]], -FIN_RAW[[#This Row],[VALOR (OUT)]])</f>
        <v>30000</v>
      </c>
      <c r="I119" s="3" t="str">
        <f>FIN_RAW[[#This Row],[CUENTA (IN)]]</f>
        <v>Becas</v>
      </c>
      <c r="J119" s="6" t="str">
        <f>FIN_RAW[[#This Row],[CUENTA (OUT)]]</f>
        <v>Mensualidad</v>
      </c>
      <c r="K119" s="3" t="str">
        <f>IF(OR(FIN_RAW[[#This Row],[CLIENTE]]=0,FIN_RAW[[#This Row],[CLIENTE]]=" "),"",FIN_RAW[[#This Row],[CLIENTE]])</f>
        <v>Silvana Torres López</v>
      </c>
      <c r="L119" s="3" t="str">
        <f>IF(OR(FIN_RAW[[#This Row],[DEPORTISTA]]=0,FIN_RAW[[#This Row],[DEPORTISTA]]=""),"",FIN_RAW[[#This Row],[DEPORTISTA]])</f>
        <v>Valentina Quintero Torres</v>
      </c>
      <c r="M119" s="3">
        <f>IF(FIN_DATASET[[#This Row],[Method]]="Efectivo",1,0)</f>
        <v>0</v>
      </c>
      <c r="N119" s="12">
        <f>IF(FIN_DATASET[[#This Row],[Method]]="Efectivo",FIN_DATASET[[#This Row],[Amount]],0)</f>
        <v>0</v>
      </c>
      <c r="O119" s="3">
        <f>IF(FIN_DATASET[[#This Row],[Method]]="CxC",1,0)</f>
        <v>0</v>
      </c>
      <c r="P119" s="11">
        <f>IF(FIN_DATASET[[#This Row],[Method]]="CxC",FIN_DATASET[[#This Row],[Amount]],0)</f>
        <v>0</v>
      </c>
      <c r="Q119" s="3">
        <f>IF(OR(FIN_DATASET[[#This Row],[Account]]="CxP",FIN_DATASET[[#This Row],[Account]]="CxP (Liga)",FIN_DATASET[[#This Row],[Account]]="CxP (Terceros)"),1,0)</f>
        <v>0</v>
      </c>
      <c r="R119" s="3">
        <f>IF(FIN_DATASET[[#This Row],[AP_Flag]]=1,FIN_DATASET[[#This Row],[Amount]],0)</f>
        <v>0</v>
      </c>
    </row>
    <row r="120" spans="1:18" x14ac:dyDescent="0.2">
      <c r="A120" s="4">
        <f>FIN_RAW[[#This Row],[FECHA]]</f>
        <v>44020</v>
      </c>
      <c r="B120" s="3">
        <f>YEAR(FIN_DATASET[[#This Row],[Date]])</f>
        <v>2020</v>
      </c>
      <c r="C120" s="3" t="str">
        <f>TEXT(FIN_DATASET[[#This Row],[Date]],"mmmm")</f>
        <v>July</v>
      </c>
      <c r="D120" s="3" t="str">
        <f>IF(FIN_RAW[[#This Row],[VALOR (IN)]]&gt;0, "Income",IF(FIN_RAW[[#This Row],[VALOR (OUT)]]&gt;0, "Expense", "Check"))</f>
        <v>Income</v>
      </c>
      <c r="E120" s="3" t="str">
        <f>_xlfn.XLOOKUP(FIN_DATASET[[#This Row],[Method]],CATEGORY_MAP[CUENTA_IN],CATEGORY_MAP[Category])</f>
        <v>Cash</v>
      </c>
      <c r="F120" s="3" t="str">
        <f>_xlfn.XLOOKUP(FIN_DATASET[[#This Row],[Account]],CATEGORY_MAP[CUENTA_OUT],CATEGORY_MAP[Subcategory])</f>
        <v>Monthly Fee</v>
      </c>
      <c r="G120" s="3" t="str">
        <f>IF(OR(FIN_RAW[[#This Row],[CONCEPTO]]=0,FIN_RAW[[#This Row],[CONCEPTO]]=""),"",FIN_RAW[[#This Row],[CONCEPTO]])</f>
        <v>Pago Mensualidad COVID (JUL)</v>
      </c>
      <c r="H120" s="5">
        <f>IF(FIN_DATASET[[#This Row],[Type]]="Income", FIN_RAW[[#This Row],[VALOR (IN)]], -FIN_RAW[[#This Row],[VALOR (OUT)]])</f>
        <v>30000</v>
      </c>
      <c r="I120" s="3" t="str">
        <f>FIN_RAW[[#This Row],[CUENTA (IN)]]</f>
        <v>Efectivo</v>
      </c>
      <c r="J120" s="6" t="str">
        <f>FIN_RAW[[#This Row],[CUENTA (OUT)]]</f>
        <v>Mensualidad</v>
      </c>
      <c r="K120" s="3" t="str">
        <f>IF(OR(FIN_RAW[[#This Row],[CLIENTE]]=0,FIN_RAW[[#This Row],[CLIENTE]]=" "),"",FIN_RAW[[#This Row],[CLIENTE]])</f>
        <v>Marcela Zapata Duque</v>
      </c>
      <c r="L120" s="3" t="str">
        <f>IF(OR(FIN_RAW[[#This Row],[DEPORTISTA]]=0,FIN_RAW[[#This Row],[DEPORTISTA]]=""),"",FIN_RAW[[#This Row],[DEPORTISTA]])</f>
        <v>Sara Zapata Zapata</v>
      </c>
      <c r="M120" s="3">
        <f>IF(FIN_DATASET[[#This Row],[Method]]="Efectivo",1,0)</f>
        <v>1</v>
      </c>
      <c r="N120" s="12">
        <f>IF(FIN_DATASET[[#This Row],[Method]]="Efectivo",FIN_DATASET[[#This Row],[Amount]],0)</f>
        <v>30000</v>
      </c>
      <c r="O120" s="3">
        <f>IF(FIN_DATASET[[#This Row],[Method]]="CxC",1,0)</f>
        <v>0</v>
      </c>
      <c r="P120" s="11">
        <f>IF(FIN_DATASET[[#This Row],[Method]]="CxC",FIN_DATASET[[#This Row],[Amount]],0)</f>
        <v>0</v>
      </c>
      <c r="Q120" s="3">
        <f>IF(OR(FIN_DATASET[[#This Row],[Account]]="CxP",FIN_DATASET[[#This Row],[Account]]="CxP (Liga)",FIN_DATASET[[#This Row],[Account]]="CxP (Terceros)"),1,0)</f>
        <v>0</v>
      </c>
      <c r="R120" s="3">
        <f>IF(FIN_DATASET[[#This Row],[AP_Flag]]=1,FIN_DATASET[[#This Row],[Amount]],0)</f>
        <v>0</v>
      </c>
    </row>
    <row r="121" spans="1:18" x14ac:dyDescent="0.2">
      <c r="A121" s="4">
        <f>FIN_RAW[[#This Row],[FECHA]]</f>
        <v>44021</v>
      </c>
      <c r="B121" s="3">
        <f>YEAR(FIN_DATASET[[#This Row],[Date]])</f>
        <v>2020</v>
      </c>
      <c r="C121" s="3" t="str">
        <f>TEXT(FIN_DATASET[[#This Row],[Date]],"mmmm")</f>
        <v>July</v>
      </c>
      <c r="D121" s="3" t="str">
        <f>IF(FIN_RAW[[#This Row],[VALOR (IN)]]&gt;0, "Income",IF(FIN_RAW[[#This Row],[VALOR (OUT)]]&gt;0, "Expense", "Check"))</f>
        <v>Income</v>
      </c>
      <c r="E121" s="3" t="str">
        <f>_xlfn.XLOOKUP(FIN_DATASET[[#This Row],[Method]],CATEGORY_MAP[CUENTA_IN],CATEGORY_MAP[Category])</f>
        <v>Cash</v>
      </c>
      <c r="F121" s="3" t="str">
        <f>_xlfn.XLOOKUP(FIN_DATASET[[#This Row],[Account]],CATEGORY_MAP[CUENTA_OUT],CATEGORY_MAP[Subcategory])</f>
        <v>Monthly Fee</v>
      </c>
      <c r="G121" s="3" t="str">
        <f>IF(OR(FIN_RAW[[#This Row],[CONCEPTO]]=0,FIN_RAW[[#This Row],[CONCEPTO]]=""),"",FIN_RAW[[#This Row],[CONCEPTO]])</f>
        <v>Pago Mensualidad COVID (JUN)</v>
      </c>
      <c r="H121" s="5">
        <f>IF(FIN_DATASET[[#This Row],[Type]]="Income", FIN_RAW[[#This Row],[VALOR (IN)]], -FIN_RAW[[#This Row],[VALOR (OUT)]])</f>
        <v>30000</v>
      </c>
      <c r="I121" s="3" t="str">
        <f>FIN_RAW[[#This Row],[CUENTA (IN)]]</f>
        <v>Efectivo</v>
      </c>
      <c r="J121" s="6" t="str">
        <f>FIN_RAW[[#This Row],[CUENTA (OUT)]]</f>
        <v>Mensualidad</v>
      </c>
      <c r="K121" s="3" t="str">
        <f>IF(OR(FIN_RAW[[#This Row],[CLIENTE]]=0,FIN_RAW[[#This Row],[CLIENTE]]=" "),"",FIN_RAW[[#This Row],[CLIENTE]])</f>
        <v>Jenifer Giraldo Giraldo</v>
      </c>
      <c r="L121" s="3" t="str">
        <f>IF(OR(FIN_RAW[[#This Row],[DEPORTISTA]]=0,FIN_RAW[[#This Row],[DEPORTISTA]]=""),"",FIN_RAW[[#This Row],[DEPORTISTA]])</f>
        <v>Juan Andrés Delgado Giraldo</v>
      </c>
      <c r="M121" s="3">
        <f>IF(FIN_DATASET[[#This Row],[Method]]="Efectivo",1,0)</f>
        <v>1</v>
      </c>
      <c r="N121" s="12">
        <f>IF(FIN_DATASET[[#This Row],[Method]]="Efectivo",FIN_DATASET[[#This Row],[Amount]],0)</f>
        <v>30000</v>
      </c>
      <c r="O121" s="3">
        <f>IF(FIN_DATASET[[#This Row],[Method]]="CxC",1,0)</f>
        <v>0</v>
      </c>
      <c r="P121" s="11">
        <f>IF(FIN_DATASET[[#This Row],[Method]]="CxC",FIN_DATASET[[#This Row],[Amount]],0)</f>
        <v>0</v>
      </c>
      <c r="Q121" s="3">
        <f>IF(OR(FIN_DATASET[[#This Row],[Account]]="CxP",FIN_DATASET[[#This Row],[Account]]="CxP (Liga)",FIN_DATASET[[#This Row],[Account]]="CxP (Terceros)"),1,0)</f>
        <v>0</v>
      </c>
      <c r="R121" s="3">
        <f>IF(FIN_DATASET[[#This Row],[AP_Flag]]=1,FIN_DATASET[[#This Row],[Amount]],0)</f>
        <v>0</v>
      </c>
    </row>
    <row r="122" spans="1:18" x14ac:dyDescent="0.2">
      <c r="A122" s="4">
        <f>FIN_RAW[[#This Row],[FECHA]]</f>
        <v>44021</v>
      </c>
      <c r="B122" s="3">
        <f>YEAR(FIN_DATASET[[#This Row],[Date]])</f>
        <v>2020</v>
      </c>
      <c r="C122" s="3" t="str">
        <f>TEXT(FIN_DATASET[[#This Row],[Date]],"mmmm")</f>
        <v>July</v>
      </c>
      <c r="D122" s="3" t="str">
        <f>IF(FIN_RAW[[#This Row],[VALOR (IN)]]&gt;0, "Income",IF(FIN_RAW[[#This Row],[VALOR (OUT)]]&gt;0, "Expense", "Check"))</f>
        <v>Income</v>
      </c>
      <c r="E122" s="3" t="str">
        <f>_xlfn.XLOOKUP(FIN_DATASET[[#This Row],[Method]],CATEGORY_MAP[CUENTA_IN],CATEGORY_MAP[Category])</f>
        <v>Cash</v>
      </c>
      <c r="F122" s="3" t="str">
        <f>_xlfn.XLOOKUP(FIN_DATASET[[#This Row],[Account]],CATEGORY_MAP[CUENTA_OUT],CATEGORY_MAP[Subcategory])</f>
        <v>Monthly Fee</v>
      </c>
      <c r="G122" s="3" t="str">
        <f>IF(OR(FIN_RAW[[#This Row],[CONCEPTO]]=0,FIN_RAW[[#This Row],[CONCEPTO]]=""),"",FIN_RAW[[#This Row],[CONCEPTO]])</f>
        <v>Pago Mensualidad COVID (JUN)</v>
      </c>
      <c r="H122" s="5">
        <f>IF(FIN_DATASET[[#This Row],[Type]]="Income", FIN_RAW[[#This Row],[VALOR (IN)]], -FIN_RAW[[#This Row],[VALOR (OUT)]])</f>
        <v>30000</v>
      </c>
      <c r="I122" s="3" t="str">
        <f>FIN_RAW[[#This Row],[CUENTA (IN)]]</f>
        <v>Efectivo</v>
      </c>
      <c r="J122" s="6" t="str">
        <f>FIN_RAW[[#This Row],[CUENTA (OUT)]]</f>
        <v>Mensualidad</v>
      </c>
      <c r="K122" s="3" t="str">
        <f>IF(OR(FIN_RAW[[#This Row],[CLIENTE]]=0,FIN_RAW[[#This Row],[CLIENTE]]=" "),"",FIN_RAW[[#This Row],[CLIENTE]])</f>
        <v>Jenifer Giraldo Giraldo</v>
      </c>
      <c r="L122" s="3" t="str">
        <f>IF(OR(FIN_RAW[[#This Row],[DEPORTISTA]]=0,FIN_RAW[[#This Row],[DEPORTISTA]]=""),"",FIN_RAW[[#This Row],[DEPORTISTA]])</f>
        <v>María José Delgado Giraldo</v>
      </c>
      <c r="M122" s="3">
        <f>IF(FIN_DATASET[[#This Row],[Method]]="Efectivo",1,0)</f>
        <v>1</v>
      </c>
      <c r="N122" s="12">
        <f>IF(FIN_DATASET[[#This Row],[Method]]="Efectivo",FIN_DATASET[[#This Row],[Amount]],0)</f>
        <v>30000</v>
      </c>
      <c r="O122" s="3">
        <f>IF(FIN_DATASET[[#This Row],[Method]]="CxC",1,0)</f>
        <v>0</v>
      </c>
      <c r="P122" s="11">
        <f>IF(FIN_DATASET[[#This Row],[Method]]="CxC",FIN_DATASET[[#This Row],[Amount]],0)</f>
        <v>0</v>
      </c>
      <c r="Q122" s="3">
        <f>IF(OR(FIN_DATASET[[#This Row],[Account]]="CxP",FIN_DATASET[[#This Row],[Account]]="CxP (Liga)",FIN_DATASET[[#This Row],[Account]]="CxP (Terceros)"),1,0)</f>
        <v>0</v>
      </c>
      <c r="R122" s="3">
        <f>IF(FIN_DATASET[[#This Row],[AP_Flag]]=1,FIN_DATASET[[#This Row],[Amount]],0)</f>
        <v>0</v>
      </c>
    </row>
    <row r="123" spans="1:18" x14ac:dyDescent="0.2">
      <c r="A123" s="4">
        <f>FIN_RAW[[#This Row],[FECHA]]</f>
        <v>44022</v>
      </c>
      <c r="B123" s="3">
        <f>YEAR(FIN_DATASET[[#This Row],[Date]])</f>
        <v>2020</v>
      </c>
      <c r="C123" s="3" t="str">
        <f>TEXT(FIN_DATASET[[#This Row],[Date]],"mmmm")</f>
        <v>July</v>
      </c>
      <c r="D123" s="3" t="str">
        <f>IF(FIN_RAW[[#This Row],[VALOR (IN)]]&gt;0, "Income",IF(FIN_RAW[[#This Row],[VALOR (OUT)]]&gt;0, "Expense", "Check"))</f>
        <v>Income</v>
      </c>
      <c r="E123" s="3" t="str">
        <f>_xlfn.XLOOKUP(FIN_DATASET[[#This Row],[Method]],CATEGORY_MAP[CUENTA_IN],CATEGORY_MAP[Category])</f>
        <v>Cash</v>
      </c>
      <c r="F123" s="3" t="str">
        <f>_xlfn.XLOOKUP(FIN_DATASET[[#This Row],[Account]],CATEGORY_MAP[CUENTA_OUT],CATEGORY_MAP[Subcategory])</f>
        <v>Monthly Fee</v>
      </c>
      <c r="G123" s="3" t="str">
        <f>IF(OR(FIN_RAW[[#This Row],[CONCEPTO]]=0,FIN_RAW[[#This Row],[CONCEPTO]]=""),"",FIN_RAW[[#This Row],[CONCEPTO]])</f>
        <v>Pago Mensualidad COVID (JUN)</v>
      </c>
      <c r="H123" s="5">
        <f>IF(FIN_DATASET[[#This Row],[Type]]="Income", FIN_RAW[[#This Row],[VALOR (IN)]], -FIN_RAW[[#This Row],[VALOR (OUT)]])</f>
        <v>30000</v>
      </c>
      <c r="I123" s="3" t="str">
        <f>FIN_RAW[[#This Row],[CUENTA (IN)]]</f>
        <v>Efectivo</v>
      </c>
      <c r="J123" s="6" t="str">
        <f>FIN_RAW[[#This Row],[CUENTA (OUT)]]</f>
        <v>Mensualidad</v>
      </c>
      <c r="K123" s="3" t="str">
        <f>IF(OR(FIN_RAW[[#This Row],[CLIENTE]]=0,FIN_RAW[[#This Row],[CLIENTE]]=" "),"",FIN_RAW[[#This Row],[CLIENTE]])</f>
        <v>Nelson Gómez Serna</v>
      </c>
      <c r="L123" s="3" t="str">
        <f>IF(OR(FIN_RAW[[#This Row],[DEPORTISTA]]=0,FIN_RAW[[#This Row],[DEPORTISTA]]=""),"",FIN_RAW[[#This Row],[DEPORTISTA]])</f>
        <v>Sofía Gómez Torres</v>
      </c>
      <c r="M123" s="3">
        <f>IF(FIN_DATASET[[#This Row],[Method]]="Efectivo",1,0)</f>
        <v>1</v>
      </c>
      <c r="N123" s="12">
        <f>IF(FIN_DATASET[[#This Row],[Method]]="Efectivo",FIN_DATASET[[#This Row],[Amount]],0)</f>
        <v>30000</v>
      </c>
      <c r="O123" s="3">
        <f>IF(FIN_DATASET[[#This Row],[Method]]="CxC",1,0)</f>
        <v>0</v>
      </c>
      <c r="P123" s="11">
        <f>IF(FIN_DATASET[[#This Row],[Method]]="CxC",FIN_DATASET[[#This Row],[Amount]],0)</f>
        <v>0</v>
      </c>
      <c r="Q123" s="3">
        <f>IF(OR(FIN_DATASET[[#This Row],[Account]]="CxP",FIN_DATASET[[#This Row],[Account]]="CxP (Liga)",FIN_DATASET[[#This Row],[Account]]="CxP (Terceros)"),1,0)</f>
        <v>0</v>
      </c>
      <c r="R123" s="3">
        <f>IF(FIN_DATASET[[#This Row],[AP_Flag]]=1,FIN_DATASET[[#This Row],[Amount]],0)</f>
        <v>0</v>
      </c>
    </row>
    <row r="124" spans="1:18" x14ac:dyDescent="0.2">
      <c r="A124" s="4">
        <f>FIN_RAW[[#This Row],[FECHA]]</f>
        <v>44022</v>
      </c>
      <c r="B124" s="3">
        <f>YEAR(FIN_DATASET[[#This Row],[Date]])</f>
        <v>2020</v>
      </c>
      <c r="C124" s="3" t="str">
        <f>TEXT(FIN_DATASET[[#This Row],[Date]],"mmmm")</f>
        <v>July</v>
      </c>
      <c r="D124" s="3" t="str">
        <f>IF(FIN_RAW[[#This Row],[VALOR (IN)]]&gt;0, "Income",IF(FIN_RAW[[#This Row],[VALOR (OUT)]]&gt;0, "Expense", "Check"))</f>
        <v>Income</v>
      </c>
      <c r="E124" s="3" t="str">
        <f>_xlfn.XLOOKUP(FIN_DATASET[[#This Row],[Method]],CATEGORY_MAP[CUENTA_IN],CATEGORY_MAP[Category])</f>
        <v>Cash</v>
      </c>
      <c r="F124" s="3" t="str">
        <f>_xlfn.XLOOKUP(FIN_DATASET[[#This Row],[Account]],CATEGORY_MAP[CUENTA_OUT],CATEGORY_MAP[Subcategory])</f>
        <v>Monthly Fee</v>
      </c>
      <c r="G124" s="3" t="str">
        <f>IF(OR(FIN_RAW[[#This Row],[CONCEPTO]]=0,FIN_RAW[[#This Row],[CONCEPTO]]=""),"",FIN_RAW[[#This Row],[CONCEPTO]])</f>
        <v>Pago Mensualidad COVID (JUL)</v>
      </c>
      <c r="H124" s="5">
        <f>IF(FIN_DATASET[[#This Row],[Type]]="Income", FIN_RAW[[#This Row],[VALOR (IN)]], -FIN_RAW[[#This Row],[VALOR (OUT)]])</f>
        <v>30000</v>
      </c>
      <c r="I124" s="3" t="str">
        <f>FIN_RAW[[#This Row],[CUENTA (IN)]]</f>
        <v>Efectivo</v>
      </c>
      <c r="J124" s="6" t="str">
        <f>FIN_RAW[[#This Row],[CUENTA (OUT)]]</f>
        <v>Mensualidad</v>
      </c>
      <c r="K124" s="3" t="str">
        <f>IF(OR(FIN_RAW[[#This Row],[CLIENTE]]=0,FIN_RAW[[#This Row],[CLIENTE]]=" "),"",FIN_RAW[[#This Row],[CLIENTE]])</f>
        <v>Nelson Gómez Serna</v>
      </c>
      <c r="L124" s="3" t="str">
        <f>IF(OR(FIN_RAW[[#This Row],[DEPORTISTA]]=0,FIN_RAW[[#This Row],[DEPORTISTA]]=""),"",FIN_RAW[[#This Row],[DEPORTISTA]])</f>
        <v>Sofía Gómez Torres</v>
      </c>
      <c r="M124" s="3">
        <f>IF(FIN_DATASET[[#This Row],[Method]]="Efectivo",1,0)</f>
        <v>1</v>
      </c>
      <c r="N124" s="12">
        <f>IF(FIN_DATASET[[#This Row],[Method]]="Efectivo",FIN_DATASET[[#This Row],[Amount]],0)</f>
        <v>30000</v>
      </c>
      <c r="O124" s="3">
        <f>IF(FIN_DATASET[[#This Row],[Method]]="CxC",1,0)</f>
        <v>0</v>
      </c>
      <c r="P124" s="11">
        <f>IF(FIN_DATASET[[#This Row],[Method]]="CxC",FIN_DATASET[[#This Row],[Amount]],0)</f>
        <v>0</v>
      </c>
      <c r="Q124" s="3">
        <f>IF(OR(FIN_DATASET[[#This Row],[Account]]="CxP",FIN_DATASET[[#This Row],[Account]]="CxP (Liga)",FIN_DATASET[[#This Row],[Account]]="CxP (Terceros)"),1,0)</f>
        <v>0</v>
      </c>
      <c r="R124" s="3">
        <f>IF(FIN_DATASET[[#This Row],[AP_Flag]]=1,FIN_DATASET[[#This Row],[Amount]],0)</f>
        <v>0</v>
      </c>
    </row>
    <row r="125" spans="1:18" x14ac:dyDescent="0.2">
      <c r="A125" s="4">
        <f>FIN_RAW[[#This Row],[FECHA]]</f>
        <v>44025</v>
      </c>
      <c r="B125" s="3">
        <f>YEAR(FIN_DATASET[[#This Row],[Date]])</f>
        <v>2020</v>
      </c>
      <c r="C125" s="3" t="str">
        <f>TEXT(FIN_DATASET[[#This Row],[Date]],"mmmm")</f>
        <v>July</v>
      </c>
      <c r="D125" s="3" t="str">
        <f>IF(FIN_RAW[[#This Row],[VALOR (IN)]]&gt;0, "Income",IF(FIN_RAW[[#This Row],[VALOR (OUT)]]&gt;0, "Expense", "Check"))</f>
        <v>Income</v>
      </c>
      <c r="E125" s="3" t="str">
        <f>_xlfn.XLOOKUP(FIN_DATASET[[#This Row],[Method]],CATEGORY_MAP[CUENTA_IN],CATEGORY_MAP[Category])</f>
        <v>Cash</v>
      </c>
      <c r="F125" s="3" t="str">
        <f>_xlfn.XLOOKUP(FIN_DATASET[[#This Row],[Account]],CATEGORY_MAP[CUENTA_OUT],CATEGORY_MAP[Subcategory])</f>
        <v>Monthly Fee</v>
      </c>
      <c r="G125" s="3" t="str">
        <f>IF(OR(FIN_RAW[[#This Row],[CONCEPTO]]=0,FIN_RAW[[#This Row],[CONCEPTO]]=""),"",FIN_RAW[[#This Row],[CONCEPTO]])</f>
        <v>Pago Mensualidad COVID (JUN)</v>
      </c>
      <c r="H125" s="5">
        <f>IF(FIN_DATASET[[#This Row],[Type]]="Income", FIN_RAW[[#This Row],[VALOR (IN)]], -FIN_RAW[[#This Row],[VALOR (OUT)]])</f>
        <v>30000</v>
      </c>
      <c r="I125" s="3" t="str">
        <f>FIN_RAW[[#This Row],[CUENTA (IN)]]</f>
        <v>Efectivo</v>
      </c>
      <c r="J125" s="6" t="str">
        <f>FIN_RAW[[#This Row],[CUENTA (OUT)]]</f>
        <v>Mensualidad</v>
      </c>
      <c r="K125" s="3" t="str">
        <f>IF(OR(FIN_RAW[[#This Row],[CLIENTE]]=0,FIN_RAW[[#This Row],[CLIENTE]]=" "),"",FIN_RAW[[#This Row],[CLIENTE]])</f>
        <v>Ana Milena Sánchez Patiño</v>
      </c>
      <c r="L125" s="3" t="str">
        <f>IF(OR(FIN_RAW[[#This Row],[DEPORTISTA]]=0,FIN_RAW[[#This Row],[DEPORTISTA]]=""),"",FIN_RAW[[#This Row],[DEPORTISTA]])</f>
        <v>Matías Carvajal Sánchez</v>
      </c>
      <c r="M125" s="3">
        <f>IF(FIN_DATASET[[#This Row],[Method]]="Efectivo",1,0)</f>
        <v>1</v>
      </c>
      <c r="N125" s="12">
        <f>IF(FIN_DATASET[[#This Row],[Method]]="Efectivo",FIN_DATASET[[#This Row],[Amount]],0)</f>
        <v>30000</v>
      </c>
      <c r="O125" s="3">
        <f>IF(FIN_DATASET[[#This Row],[Method]]="CxC",1,0)</f>
        <v>0</v>
      </c>
      <c r="P125" s="11">
        <f>IF(FIN_DATASET[[#This Row],[Method]]="CxC",FIN_DATASET[[#This Row],[Amount]],0)</f>
        <v>0</v>
      </c>
      <c r="Q125" s="3">
        <f>IF(OR(FIN_DATASET[[#This Row],[Account]]="CxP",FIN_DATASET[[#This Row],[Account]]="CxP (Liga)",FIN_DATASET[[#This Row],[Account]]="CxP (Terceros)"),1,0)</f>
        <v>0</v>
      </c>
      <c r="R125" s="3">
        <f>IF(FIN_DATASET[[#This Row],[AP_Flag]]=1,FIN_DATASET[[#This Row],[Amount]],0)</f>
        <v>0</v>
      </c>
    </row>
    <row r="126" spans="1:18" x14ac:dyDescent="0.2">
      <c r="A126" s="4">
        <f>FIN_RAW[[#This Row],[FECHA]]</f>
        <v>44025</v>
      </c>
      <c r="B126" s="3">
        <f>YEAR(FIN_DATASET[[#This Row],[Date]])</f>
        <v>2020</v>
      </c>
      <c r="C126" s="3" t="str">
        <f>TEXT(FIN_DATASET[[#This Row],[Date]],"mmmm")</f>
        <v>July</v>
      </c>
      <c r="D126" s="3" t="str">
        <f>IF(FIN_RAW[[#This Row],[VALOR (IN)]]&gt;0, "Income",IF(FIN_RAW[[#This Row],[VALOR (OUT)]]&gt;0, "Expense", "Check"))</f>
        <v>Income</v>
      </c>
      <c r="E126" s="3" t="str">
        <f>_xlfn.XLOOKUP(FIN_DATASET[[#This Row],[Method]],CATEGORY_MAP[CUENTA_IN],CATEGORY_MAP[Category])</f>
        <v>Cash</v>
      </c>
      <c r="F126" s="3" t="str">
        <f>_xlfn.XLOOKUP(FIN_DATASET[[#This Row],[Account]],CATEGORY_MAP[CUENTA_OUT],CATEGORY_MAP[Subcategory])</f>
        <v>Monthly Fee</v>
      </c>
      <c r="G126" s="3" t="str">
        <f>IF(OR(FIN_RAW[[#This Row],[CONCEPTO]]=0,FIN_RAW[[#This Row],[CONCEPTO]]=""),"",FIN_RAW[[#This Row],[CONCEPTO]])</f>
        <v>Pago Mensualidad COVID (JUN)</v>
      </c>
      <c r="H126" s="5">
        <f>IF(FIN_DATASET[[#This Row],[Type]]="Income", FIN_RAW[[#This Row],[VALOR (IN)]], -FIN_RAW[[#This Row],[VALOR (OUT)]])</f>
        <v>30000</v>
      </c>
      <c r="I126" s="3" t="str">
        <f>FIN_RAW[[#This Row],[CUENTA (IN)]]</f>
        <v>Efectivo</v>
      </c>
      <c r="J126" s="6" t="str">
        <f>FIN_RAW[[#This Row],[CUENTA (OUT)]]</f>
        <v>Mensualidad</v>
      </c>
      <c r="K126" s="3" t="str">
        <f>IF(OR(FIN_RAW[[#This Row],[CLIENTE]]=0,FIN_RAW[[#This Row],[CLIENTE]]=" "),"",FIN_RAW[[#This Row],[CLIENTE]])</f>
        <v>Ana Milena Sánchez Patiño</v>
      </c>
      <c r="L126" s="3" t="str">
        <f>IF(OR(FIN_RAW[[#This Row],[DEPORTISTA]]=0,FIN_RAW[[#This Row],[DEPORTISTA]]=""),"",FIN_RAW[[#This Row],[DEPORTISTA]])</f>
        <v>Valentina Carvajal Sánchez</v>
      </c>
      <c r="M126" s="3">
        <f>IF(FIN_DATASET[[#This Row],[Method]]="Efectivo",1,0)</f>
        <v>1</v>
      </c>
      <c r="N126" s="12">
        <f>IF(FIN_DATASET[[#This Row],[Method]]="Efectivo",FIN_DATASET[[#This Row],[Amount]],0)</f>
        <v>30000</v>
      </c>
      <c r="O126" s="3">
        <f>IF(FIN_DATASET[[#This Row],[Method]]="CxC",1,0)</f>
        <v>0</v>
      </c>
      <c r="P126" s="11">
        <f>IF(FIN_DATASET[[#This Row],[Method]]="CxC",FIN_DATASET[[#This Row],[Amount]],0)</f>
        <v>0</v>
      </c>
      <c r="Q126" s="3">
        <f>IF(OR(FIN_DATASET[[#This Row],[Account]]="CxP",FIN_DATASET[[#This Row],[Account]]="CxP (Liga)",FIN_DATASET[[#This Row],[Account]]="CxP (Terceros)"),1,0)</f>
        <v>0</v>
      </c>
      <c r="R126" s="3">
        <f>IF(FIN_DATASET[[#This Row],[AP_Flag]]=1,FIN_DATASET[[#This Row],[Amount]],0)</f>
        <v>0</v>
      </c>
    </row>
    <row r="127" spans="1:18" x14ac:dyDescent="0.2">
      <c r="A127" s="4">
        <f>FIN_RAW[[#This Row],[FECHA]]</f>
        <v>44025</v>
      </c>
      <c r="B127" s="3">
        <f>YEAR(FIN_DATASET[[#This Row],[Date]])</f>
        <v>2020</v>
      </c>
      <c r="C127" s="3" t="str">
        <f>TEXT(FIN_DATASET[[#This Row],[Date]],"mmmm")</f>
        <v>July</v>
      </c>
      <c r="D127" s="3" t="str">
        <f>IF(FIN_RAW[[#This Row],[VALOR (IN)]]&gt;0, "Income",IF(FIN_RAW[[#This Row],[VALOR (OUT)]]&gt;0, "Expense", "Check"))</f>
        <v>Income</v>
      </c>
      <c r="E127" s="3" t="str">
        <f>_xlfn.XLOOKUP(FIN_DATASET[[#This Row],[Method]],CATEGORY_MAP[CUENTA_IN],CATEGORY_MAP[Category])</f>
        <v>Cash</v>
      </c>
      <c r="F127" s="3" t="str">
        <f>_xlfn.XLOOKUP(FIN_DATASET[[#This Row],[Account]],CATEGORY_MAP[CUENTA_OUT],CATEGORY_MAP[Subcategory])</f>
        <v>Monthly Fee</v>
      </c>
      <c r="G127" s="3" t="str">
        <f>IF(OR(FIN_RAW[[#This Row],[CONCEPTO]]=0,FIN_RAW[[#This Row],[CONCEPTO]]=""),"",FIN_RAW[[#This Row],[CONCEPTO]])</f>
        <v>Pago Mensualidad COVID (JUL)</v>
      </c>
      <c r="H127" s="5">
        <f>IF(FIN_DATASET[[#This Row],[Type]]="Income", FIN_RAW[[#This Row],[VALOR (IN)]], -FIN_RAW[[#This Row],[VALOR (OUT)]])</f>
        <v>30000</v>
      </c>
      <c r="I127" s="3" t="str">
        <f>FIN_RAW[[#This Row],[CUENTA (IN)]]</f>
        <v>Efectivo</v>
      </c>
      <c r="J127" s="6" t="str">
        <f>FIN_RAW[[#This Row],[CUENTA (OUT)]]</f>
        <v>Mensualidad</v>
      </c>
      <c r="K127" s="3" t="str">
        <f>IF(OR(FIN_RAW[[#This Row],[CLIENTE]]=0,FIN_RAW[[#This Row],[CLIENTE]]=" "),"",FIN_RAW[[#This Row],[CLIENTE]])</f>
        <v>Ana Milena Sánchez Patiño</v>
      </c>
      <c r="L127" s="3" t="str">
        <f>IF(OR(FIN_RAW[[#This Row],[DEPORTISTA]]=0,FIN_RAW[[#This Row],[DEPORTISTA]]=""),"",FIN_RAW[[#This Row],[DEPORTISTA]])</f>
        <v>Matías Carvajal Sánchez</v>
      </c>
      <c r="M127" s="3">
        <f>IF(FIN_DATASET[[#This Row],[Method]]="Efectivo",1,0)</f>
        <v>1</v>
      </c>
      <c r="N127" s="12">
        <f>IF(FIN_DATASET[[#This Row],[Method]]="Efectivo",FIN_DATASET[[#This Row],[Amount]],0)</f>
        <v>30000</v>
      </c>
      <c r="O127" s="3">
        <f>IF(FIN_DATASET[[#This Row],[Method]]="CxC",1,0)</f>
        <v>0</v>
      </c>
      <c r="P127" s="11">
        <f>IF(FIN_DATASET[[#This Row],[Method]]="CxC",FIN_DATASET[[#This Row],[Amount]],0)</f>
        <v>0</v>
      </c>
      <c r="Q127" s="3">
        <f>IF(OR(FIN_DATASET[[#This Row],[Account]]="CxP",FIN_DATASET[[#This Row],[Account]]="CxP (Liga)",FIN_DATASET[[#This Row],[Account]]="CxP (Terceros)"),1,0)</f>
        <v>0</v>
      </c>
      <c r="R127" s="3">
        <f>IF(FIN_DATASET[[#This Row],[AP_Flag]]=1,FIN_DATASET[[#This Row],[Amount]],0)</f>
        <v>0</v>
      </c>
    </row>
    <row r="128" spans="1:18" x14ac:dyDescent="0.2">
      <c r="A128" s="4">
        <f>FIN_RAW[[#This Row],[FECHA]]</f>
        <v>44025</v>
      </c>
      <c r="B128" s="3">
        <f>YEAR(FIN_DATASET[[#This Row],[Date]])</f>
        <v>2020</v>
      </c>
      <c r="C128" s="3" t="str">
        <f>TEXT(FIN_DATASET[[#This Row],[Date]],"mmmm")</f>
        <v>July</v>
      </c>
      <c r="D128" s="3" t="str">
        <f>IF(FIN_RAW[[#This Row],[VALOR (IN)]]&gt;0, "Income",IF(FIN_RAW[[#This Row],[VALOR (OUT)]]&gt;0, "Expense", "Check"))</f>
        <v>Income</v>
      </c>
      <c r="E128" s="3" t="str">
        <f>_xlfn.XLOOKUP(FIN_DATASET[[#This Row],[Method]],CATEGORY_MAP[CUENTA_IN],CATEGORY_MAP[Category])</f>
        <v>Cash</v>
      </c>
      <c r="F128" s="3" t="str">
        <f>_xlfn.XLOOKUP(FIN_DATASET[[#This Row],[Account]],CATEGORY_MAP[CUENTA_OUT],CATEGORY_MAP[Subcategory])</f>
        <v>Monthly Fee</v>
      </c>
      <c r="G128" s="3" t="str">
        <f>IF(OR(FIN_RAW[[#This Row],[CONCEPTO]]=0,FIN_RAW[[#This Row],[CONCEPTO]]=""),"",FIN_RAW[[#This Row],[CONCEPTO]])</f>
        <v>Pago Mensualidad COVID (JUL)</v>
      </c>
      <c r="H128" s="5">
        <f>IF(FIN_DATASET[[#This Row],[Type]]="Income", FIN_RAW[[#This Row],[VALOR (IN)]], -FIN_RAW[[#This Row],[VALOR (OUT)]])</f>
        <v>30000</v>
      </c>
      <c r="I128" s="3" t="str">
        <f>FIN_RAW[[#This Row],[CUENTA (IN)]]</f>
        <v>Efectivo</v>
      </c>
      <c r="J128" s="6" t="str">
        <f>FIN_RAW[[#This Row],[CUENTA (OUT)]]</f>
        <v>Mensualidad</v>
      </c>
      <c r="K128" s="3" t="str">
        <f>IF(OR(FIN_RAW[[#This Row],[CLIENTE]]=0,FIN_RAW[[#This Row],[CLIENTE]]=" "),"",FIN_RAW[[#This Row],[CLIENTE]])</f>
        <v>Ana Milena Sánchez Patiño</v>
      </c>
      <c r="L128" s="3" t="str">
        <f>IF(OR(FIN_RAW[[#This Row],[DEPORTISTA]]=0,FIN_RAW[[#This Row],[DEPORTISTA]]=""),"",FIN_RAW[[#This Row],[DEPORTISTA]])</f>
        <v>Valentina Carvajal Sánchez</v>
      </c>
      <c r="M128" s="3">
        <f>IF(FIN_DATASET[[#This Row],[Method]]="Efectivo",1,0)</f>
        <v>1</v>
      </c>
      <c r="N128" s="12">
        <f>IF(FIN_DATASET[[#This Row],[Method]]="Efectivo",FIN_DATASET[[#This Row],[Amount]],0)</f>
        <v>30000</v>
      </c>
      <c r="O128" s="3">
        <f>IF(FIN_DATASET[[#This Row],[Method]]="CxC",1,0)</f>
        <v>0</v>
      </c>
      <c r="P128" s="11">
        <f>IF(FIN_DATASET[[#This Row],[Method]]="CxC",FIN_DATASET[[#This Row],[Amount]],0)</f>
        <v>0</v>
      </c>
      <c r="Q128" s="3">
        <f>IF(OR(FIN_DATASET[[#This Row],[Account]]="CxP",FIN_DATASET[[#This Row],[Account]]="CxP (Liga)",FIN_DATASET[[#This Row],[Account]]="CxP (Terceros)"),1,0)</f>
        <v>0</v>
      </c>
      <c r="R128" s="3">
        <f>IF(FIN_DATASET[[#This Row],[AP_Flag]]=1,FIN_DATASET[[#This Row],[Amount]],0)</f>
        <v>0</v>
      </c>
    </row>
    <row r="129" spans="1:18" x14ac:dyDescent="0.2">
      <c r="A129" s="4">
        <f>FIN_RAW[[#This Row],[FECHA]]</f>
        <v>44027</v>
      </c>
      <c r="B129" s="3">
        <f>YEAR(FIN_DATASET[[#This Row],[Date]])</f>
        <v>2020</v>
      </c>
      <c r="C129" s="3" t="str">
        <f>TEXT(FIN_DATASET[[#This Row],[Date]],"mmmm")</f>
        <v>July</v>
      </c>
      <c r="D129" s="3" t="str">
        <f>IF(FIN_RAW[[#This Row],[VALOR (IN)]]&gt;0, "Income",IF(FIN_RAW[[#This Row],[VALOR (OUT)]]&gt;0, "Expense", "Check"))</f>
        <v>Income</v>
      </c>
      <c r="E129" s="3" t="str">
        <f>_xlfn.XLOOKUP(FIN_DATASET[[#This Row],[Method]],CATEGORY_MAP[CUENTA_IN],CATEGORY_MAP[Category])</f>
        <v>Cash</v>
      </c>
      <c r="F129" s="3" t="str">
        <f>_xlfn.XLOOKUP(FIN_DATASET[[#This Row],[Account]],CATEGORY_MAP[CUENTA_OUT],CATEGORY_MAP[Subcategory])</f>
        <v>Monthly Fee</v>
      </c>
      <c r="G129" s="3" t="str">
        <f>IF(OR(FIN_RAW[[#This Row],[CONCEPTO]]=0,FIN_RAW[[#This Row],[CONCEPTO]]=""),"",FIN_RAW[[#This Row],[CONCEPTO]])</f>
        <v>Pago Mensualidad COVID (JUL)</v>
      </c>
      <c r="H129" s="5">
        <f>IF(FIN_DATASET[[#This Row],[Type]]="Income", FIN_RAW[[#This Row],[VALOR (IN)]], -FIN_RAW[[#This Row],[VALOR (OUT)]])</f>
        <v>30000</v>
      </c>
      <c r="I129" s="3" t="str">
        <f>FIN_RAW[[#This Row],[CUENTA (IN)]]</f>
        <v>Efectivo</v>
      </c>
      <c r="J129" s="6" t="str">
        <f>FIN_RAW[[#This Row],[CUENTA (OUT)]]</f>
        <v>Mensualidad</v>
      </c>
      <c r="K129" s="3" t="str">
        <f>IF(OR(FIN_RAW[[#This Row],[CLIENTE]]=0,FIN_RAW[[#This Row],[CLIENTE]]=" "),"",FIN_RAW[[#This Row],[CLIENTE]])</f>
        <v>Edward Armando Rojas</v>
      </c>
      <c r="L129" s="3" t="str">
        <f>IF(OR(FIN_RAW[[#This Row],[DEPORTISTA]]=0,FIN_RAW[[#This Row],[DEPORTISTA]]=""),"",FIN_RAW[[#This Row],[DEPORTISTA]])</f>
        <v>Mathias Rojas Salcedo</v>
      </c>
      <c r="M129" s="3">
        <f>IF(FIN_DATASET[[#This Row],[Method]]="Efectivo",1,0)</f>
        <v>1</v>
      </c>
      <c r="N129" s="12">
        <f>IF(FIN_DATASET[[#This Row],[Method]]="Efectivo",FIN_DATASET[[#This Row],[Amount]],0)</f>
        <v>30000</v>
      </c>
      <c r="O129" s="3">
        <f>IF(FIN_DATASET[[#This Row],[Method]]="CxC",1,0)</f>
        <v>0</v>
      </c>
      <c r="P129" s="11">
        <f>IF(FIN_DATASET[[#This Row],[Method]]="CxC",FIN_DATASET[[#This Row],[Amount]],0)</f>
        <v>0</v>
      </c>
      <c r="Q129" s="3">
        <f>IF(OR(FIN_DATASET[[#This Row],[Account]]="CxP",FIN_DATASET[[#This Row],[Account]]="CxP (Liga)",FIN_DATASET[[#This Row],[Account]]="CxP (Terceros)"),1,0)</f>
        <v>0</v>
      </c>
      <c r="R129" s="3">
        <f>IF(FIN_DATASET[[#This Row],[AP_Flag]]=1,FIN_DATASET[[#This Row],[Amount]],0)</f>
        <v>0</v>
      </c>
    </row>
    <row r="130" spans="1:18" x14ac:dyDescent="0.2">
      <c r="A130" s="4">
        <f>FIN_RAW[[#This Row],[FECHA]]</f>
        <v>44029</v>
      </c>
      <c r="B130" s="3">
        <f>YEAR(FIN_DATASET[[#This Row],[Date]])</f>
        <v>2020</v>
      </c>
      <c r="C130" s="3" t="str">
        <f>TEXT(FIN_DATASET[[#This Row],[Date]],"mmmm")</f>
        <v>July</v>
      </c>
      <c r="D130" s="3" t="str">
        <f>IF(FIN_RAW[[#This Row],[VALOR (IN)]]&gt;0, "Income",IF(FIN_RAW[[#This Row],[VALOR (OUT)]]&gt;0, "Expense", "Check"))</f>
        <v>Income</v>
      </c>
      <c r="E130" s="3" t="str">
        <f>_xlfn.XLOOKUP(FIN_DATASET[[#This Row],[Method]],CATEGORY_MAP[CUENTA_IN],CATEGORY_MAP[Category])</f>
        <v>Cash</v>
      </c>
      <c r="F130" s="3" t="str">
        <f>_xlfn.XLOOKUP(FIN_DATASET[[#This Row],[Account]],CATEGORY_MAP[CUENTA_OUT],CATEGORY_MAP[Subcategory])</f>
        <v>Monthly Fee</v>
      </c>
      <c r="G130" s="3" t="str">
        <f>IF(OR(FIN_RAW[[#This Row],[CONCEPTO]]=0,FIN_RAW[[#This Row],[CONCEPTO]]=""),"",FIN_RAW[[#This Row],[CONCEPTO]])</f>
        <v>Pago Mensualidad COVID (JUN)</v>
      </c>
      <c r="H130" s="5">
        <f>IF(FIN_DATASET[[#This Row],[Type]]="Income", FIN_RAW[[#This Row],[VALOR (IN)]], -FIN_RAW[[#This Row],[VALOR (OUT)]])</f>
        <v>30000</v>
      </c>
      <c r="I130" s="3" t="str">
        <f>FIN_RAW[[#This Row],[CUENTA (IN)]]</f>
        <v>Efectivo</v>
      </c>
      <c r="J130" s="6" t="str">
        <f>FIN_RAW[[#This Row],[CUENTA (OUT)]]</f>
        <v>Mensualidad</v>
      </c>
      <c r="K130" s="3" t="str">
        <f>IF(OR(FIN_RAW[[#This Row],[CLIENTE]]=0,FIN_RAW[[#This Row],[CLIENTE]]=" "),"",FIN_RAW[[#This Row],[CLIENTE]])</f>
        <v>Wilson Leaños</v>
      </c>
      <c r="L130" s="3" t="str">
        <f>IF(OR(FIN_RAW[[#This Row],[DEPORTISTA]]=0,FIN_RAW[[#This Row],[DEPORTISTA]]=""),"",FIN_RAW[[#This Row],[DEPORTISTA]])</f>
        <v>Naireth Leaños Serna</v>
      </c>
      <c r="M130" s="3">
        <f>IF(FIN_DATASET[[#This Row],[Method]]="Efectivo",1,0)</f>
        <v>1</v>
      </c>
      <c r="N130" s="12">
        <f>IF(FIN_DATASET[[#This Row],[Method]]="Efectivo",FIN_DATASET[[#This Row],[Amount]],0)</f>
        <v>30000</v>
      </c>
      <c r="O130" s="3">
        <f>IF(FIN_DATASET[[#This Row],[Method]]="CxC",1,0)</f>
        <v>0</v>
      </c>
      <c r="P130" s="11">
        <f>IF(FIN_DATASET[[#This Row],[Method]]="CxC",FIN_DATASET[[#This Row],[Amount]],0)</f>
        <v>0</v>
      </c>
      <c r="Q130" s="3">
        <f>IF(OR(FIN_DATASET[[#This Row],[Account]]="CxP",FIN_DATASET[[#This Row],[Account]]="CxP (Liga)",FIN_DATASET[[#This Row],[Account]]="CxP (Terceros)"),1,0)</f>
        <v>0</v>
      </c>
      <c r="R130" s="3">
        <f>IF(FIN_DATASET[[#This Row],[AP_Flag]]=1,FIN_DATASET[[#This Row],[Amount]],0)</f>
        <v>0</v>
      </c>
    </row>
    <row r="131" spans="1:18" x14ac:dyDescent="0.2">
      <c r="A131" s="4">
        <f>FIN_RAW[[#This Row],[FECHA]]</f>
        <v>44029</v>
      </c>
      <c r="B131" s="3">
        <f>YEAR(FIN_DATASET[[#This Row],[Date]])</f>
        <v>2020</v>
      </c>
      <c r="C131" s="3" t="str">
        <f>TEXT(FIN_DATASET[[#This Row],[Date]],"mmmm")</f>
        <v>July</v>
      </c>
      <c r="D131" s="3" t="str">
        <f>IF(FIN_RAW[[#This Row],[VALOR (IN)]]&gt;0, "Income",IF(FIN_RAW[[#This Row],[VALOR (OUT)]]&gt;0, "Expense", "Check"))</f>
        <v>Income</v>
      </c>
      <c r="E131" s="3" t="str">
        <f>_xlfn.XLOOKUP(FIN_DATASET[[#This Row],[Method]],CATEGORY_MAP[CUENTA_IN],CATEGORY_MAP[Category])</f>
        <v>Cash</v>
      </c>
      <c r="F131" s="3" t="str">
        <f>_xlfn.XLOOKUP(FIN_DATASET[[#This Row],[Account]],CATEGORY_MAP[CUENTA_OUT],CATEGORY_MAP[Subcategory])</f>
        <v>Monthly Fee</v>
      </c>
      <c r="G131" s="3" t="str">
        <f>IF(OR(FIN_RAW[[#This Row],[CONCEPTO]]=0,FIN_RAW[[#This Row],[CONCEPTO]]=""),"",FIN_RAW[[#This Row],[CONCEPTO]])</f>
        <v>Pago Mensualidad COVID (JUL)</v>
      </c>
      <c r="H131" s="5">
        <f>IF(FIN_DATASET[[#This Row],[Type]]="Income", FIN_RAW[[#This Row],[VALOR (IN)]], -FIN_RAW[[#This Row],[VALOR (OUT)]])</f>
        <v>30000</v>
      </c>
      <c r="I131" s="3" t="str">
        <f>FIN_RAW[[#This Row],[CUENTA (IN)]]</f>
        <v>Efectivo</v>
      </c>
      <c r="J131" s="6" t="str">
        <f>FIN_RAW[[#This Row],[CUENTA (OUT)]]</f>
        <v>Mensualidad</v>
      </c>
      <c r="K131" s="3" t="str">
        <f>IF(OR(FIN_RAW[[#This Row],[CLIENTE]]=0,FIN_RAW[[#This Row],[CLIENTE]]=" "),"",FIN_RAW[[#This Row],[CLIENTE]])</f>
        <v>Wilson Leaños</v>
      </c>
      <c r="L131" s="3" t="str">
        <f>IF(OR(FIN_RAW[[#This Row],[DEPORTISTA]]=0,FIN_RAW[[#This Row],[DEPORTISTA]]=""),"",FIN_RAW[[#This Row],[DEPORTISTA]])</f>
        <v>Naireth Leaños Serna</v>
      </c>
      <c r="M131" s="3">
        <f>IF(FIN_DATASET[[#This Row],[Method]]="Efectivo",1,0)</f>
        <v>1</v>
      </c>
      <c r="N131" s="12">
        <f>IF(FIN_DATASET[[#This Row],[Method]]="Efectivo",FIN_DATASET[[#This Row],[Amount]],0)</f>
        <v>30000</v>
      </c>
      <c r="O131" s="3">
        <f>IF(FIN_DATASET[[#This Row],[Method]]="CxC",1,0)</f>
        <v>0</v>
      </c>
      <c r="P131" s="11">
        <f>IF(FIN_DATASET[[#This Row],[Method]]="CxC",FIN_DATASET[[#This Row],[Amount]],0)</f>
        <v>0</v>
      </c>
      <c r="Q131" s="3">
        <f>IF(OR(FIN_DATASET[[#This Row],[Account]]="CxP",FIN_DATASET[[#This Row],[Account]]="CxP (Liga)",FIN_DATASET[[#This Row],[Account]]="CxP (Terceros)"),1,0)</f>
        <v>0</v>
      </c>
      <c r="R131" s="3">
        <f>IF(FIN_DATASET[[#This Row],[AP_Flag]]=1,FIN_DATASET[[#This Row],[Amount]],0)</f>
        <v>0</v>
      </c>
    </row>
    <row r="132" spans="1:18" x14ac:dyDescent="0.2">
      <c r="A132" s="4">
        <f>FIN_RAW[[#This Row],[FECHA]]</f>
        <v>44033</v>
      </c>
      <c r="B132" s="3">
        <f>YEAR(FIN_DATASET[[#This Row],[Date]])</f>
        <v>2020</v>
      </c>
      <c r="C132" s="3" t="str">
        <f>TEXT(FIN_DATASET[[#This Row],[Date]],"mmmm")</f>
        <v>July</v>
      </c>
      <c r="D132" s="3" t="str">
        <f>IF(FIN_RAW[[#This Row],[VALOR (IN)]]&gt;0, "Income",IF(FIN_RAW[[#This Row],[VALOR (OUT)]]&gt;0, "Expense", "Check"))</f>
        <v>Income</v>
      </c>
      <c r="E132" s="3" t="str">
        <f>_xlfn.XLOOKUP(FIN_DATASET[[#This Row],[Method]],CATEGORY_MAP[CUENTA_IN],CATEGORY_MAP[Category])</f>
        <v>Cash</v>
      </c>
      <c r="F132" s="3" t="str">
        <f>_xlfn.XLOOKUP(FIN_DATASET[[#This Row],[Account]],CATEGORY_MAP[CUENTA_OUT],CATEGORY_MAP[Subcategory])</f>
        <v>Monthly Fee</v>
      </c>
      <c r="G132" s="3" t="str">
        <f>IF(OR(FIN_RAW[[#This Row],[CONCEPTO]]=0,FIN_RAW[[#This Row],[CONCEPTO]]=""),"",FIN_RAW[[#This Row],[CONCEPTO]])</f>
        <v>Pago Mensualidad COVID (JUL)</v>
      </c>
      <c r="H132" s="5">
        <f>IF(FIN_DATASET[[#This Row],[Type]]="Income", FIN_RAW[[#This Row],[VALOR (IN)]], -FIN_RAW[[#This Row],[VALOR (OUT)]])</f>
        <v>30000</v>
      </c>
      <c r="I132" s="3" t="str">
        <f>FIN_RAW[[#This Row],[CUENTA (IN)]]</f>
        <v>Efectivo</v>
      </c>
      <c r="J132" s="6" t="str">
        <f>FIN_RAW[[#This Row],[CUENTA (OUT)]]</f>
        <v>Mensualidad</v>
      </c>
      <c r="K132" s="3" t="str">
        <f>IF(OR(FIN_RAW[[#This Row],[CLIENTE]]=0,FIN_RAW[[#This Row],[CLIENTE]]=" "),"",FIN_RAW[[#This Row],[CLIENTE]])</f>
        <v>Katherine Correa Muñoz</v>
      </c>
      <c r="L132" s="3" t="str">
        <f>IF(OR(FIN_RAW[[#This Row],[DEPORTISTA]]=0,FIN_RAW[[#This Row],[DEPORTISTA]]=""),"",FIN_RAW[[#This Row],[DEPORTISTA]])</f>
        <v>Martin Pinzón Correa</v>
      </c>
      <c r="M132" s="3">
        <f>IF(FIN_DATASET[[#This Row],[Method]]="Efectivo",1,0)</f>
        <v>1</v>
      </c>
      <c r="N132" s="12">
        <f>IF(FIN_DATASET[[#This Row],[Method]]="Efectivo",FIN_DATASET[[#This Row],[Amount]],0)</f>
        <v>30000</v>
      </c>
      <c r="O132" s="3">
        <f>IF(FIN_DATASET[[#This Row],[Method]]="CxC",1,0)</f>
        <v>0</v>
      </c>
      <c r="P132" s="11">
        <f>IF(FIN_DATASET[[#This Row],[Method]]="CxC",FIN_DATASET[[#This Row],[Amount]],0)</f>
        <v>0</v>
      </c>
      <c r="Q132" s="3">
        <f>IF(OR(FIN_DATASET[[#This Row],[Account]]="CxP",FIN_DATASET[[#This Row],[Account]]="CxP (Liga)",FIN_DATASET[[#This Row],[Account]]="CxP (Terceros)"),1,0)</f>
        <v>0</v>
      </c>
      <c r="R132" s="3">
        <f>IF(FIN_DATASET[[#This Row],[AP_Flag]]=1,FIN_DATASET[[#This Row],[Amount]],0)</f>
        <v>0</v>
      </c>
    </row>
    <row r="133" spans="1:18" x14ac:dyDescent="0.2">
      <c r="A133" s="4">
        <f>FIN_RAW[[#This Row],[FECHA]]</f>
        <v>44040</v>
      </c>
      <c r="B133" s="3">
        <f>YEAR(FIN_DATASET[[#This Row],[Date]])</f>
        <v>2020</v>
      </c>
      <c r="C133" s="3" t="str">
        <f>TEXT(FIN_DATASET[[#This Row],[Date]],"mmmm")</f>
        <v>July</v>
      </c>
      <c r="D133" s="3" t="str">
        <f>IF(FIN_RAW[[#This Row],[VALOR (IN)]]&gt;0, "Income",IF(FIN_RAW[[#This Row],[VALOR (OUT)]]&gt;0, "Expense", "Check"))</f>
        <v>Income</v>
      </c>
      <c r="E133" s="3" t="str">
        <f>_xlfn.XLOOKUP(FIN_DATASET[[#This Row],[Method]],CATEGORY_MAP[CUENTA_IN],CATEGORY_MAP[Category])</f>
        <v>Cash</v>
      </c>
      <c r="F133" s="3" t="str">
        <f>_xlfn.XLOOKUP(FIN_DATASET[[#This Row],[Account]],CATEGORY_MAP[CUENTA_OUT],CATEGORY_MAP[Subcategory])</f>
        <v>Monthly Fee</v>
      </c>
      <c r="G133" s="3" t="str">
        <f>IF(OR(FIN_RAW[[#This Row],[CONCEPTO]]=0,FIN_RAW[[#This Row],[CONCEPTO]]=""),"",FIN_RAW[[#This Row],[CONCEPTO]])</f>
        <v>Pago Mensualidad COVID (JUL)</v>
      </c>
      <c r="H133" s="5">
        <f>IF(FIN_DATASET[[#This Row],[Type]]="Income", FIN_RAW[[#This Row],[VALOR (IN)]], -FIN_RAW[[#This Row],[VALOR (OUT)]])</f>
        <v>30000</v>
      </c>
      <c r="I133" s="3" t="str">
        <f>FIN_RAW[[#This Row],[CUENTA (IN)]]</f>
        <v>Efectivo</v>
      </c>
      <c r="J133" s="6" t="str">
        <f>FIN_RAW[[#This Row],[CUENTA (OUT)]]</f>
        <v>Mensualidad</v>
      </c>
      <c r="K133" s="3" t="str">
        <f>IF(OR(FIN_RAW[[#This Row],[CLIENTE]]=0,FIN_RAW[[#This Row],[CLIENTE]]=" "),"",FIN_RAW[[#This Row],[CLIENTE]])</f>
        <v>Víctor Manuel Duque Yepes</v>
      </c>
      <c r="L133" s="3" t="str">
        <f>IF(OR(FIN_RAW[[#This Row],[DEPORTISTA]]=0,FIN_RAW[[#This Row],[DEPORTISTA]]=""),"",FIN_RAW[[#This Row],[DEPORTISTA]])</f>
        <v>Juan Esteban Duque Pinto</v>
      </c>
      <c r="M133" s="3">
        <f>IF(FIN_DATASET[[#This Row],[Method]]="Efectivo",1,0)</f>
        <v>1</v>
      </c>
      <c r="N133" s="12">
        <f>IF(FIN_DATASET[[#This Row],[Method]]="Efectivo",FIN_DATASET[[#This Row],[Amount]],0)</f>
        <v>30000</v>
      </c>
      <c r="O133" s="3">
        <f>IF(FIN_DATASET[[#This Row],[Method]]="CxC",1,0)</f>
        <v>0</v>
      </c>
      <c r="P133" s="11">
        <f>IF(FIN_DATASET[[#This Row],[Method]]="CxC",FIN_DATASET[[#This Row],[Amount]],0)</f>
        <v>0</v>
      </c>
      <c r="Q133" s="3">
        <f>IF(OR(FIN_DATASET[[#This Row],[Account]]="CxP",FIN_DATASET[[#This Row],[Account]]="CxP (Liga)",FIN_DATASET[[#This Row],[Account]]="CxP (Terceros)"),1,0)</f>
        <v>0</v>
      </c>
      <c r="R133" s="3">
        <f>IF(FIN_DATASET[[#This Row],[AP_Flag]]=1,FIN_DATASET[[#This Row],[Amount]],0)</f>
        <v>0</v>
      </c>
    </row>
    <row r="134" spans="1:18" x14ac:dyDescent="0.2">
      <c r="A134" s="4">
        <f>FIN_RAW[[#This Row],[FECHA]]</f>
        <v>44040</v>
      </c>
      <c r="B134" s="3">
        <f>YEAR(FIN_DATASET[[#This Row],[Date]])</f>
        <v>2020</v>
      </c>
      <c r="C134" s="3" t="str">
        <f>TEXT(FIN_DATASET[[#This Row],[Date]],"mmmm")</f>
        <v>July</v>
      </c>
      <c r="D134" s="3" t="str">
        <f>IF(FIN_RAW[[#This Row],[VALOR (IN)]]&gt;0, "Income",IF(FIN_RAW[[#This Row],[VALOR (OUT)]]&gt;0, "Expense", "Check"))</f>
        <v>Income</v>
      </c>
      <c r="E134" s="3" t="str">
        <f>_xlfn.XLOOKUP(FIN_DATASET[[#This Row],[Method]],CATEGORY_MAP[CUENTA_IN],CATEGORY_MAP[Category])</f>
        <v>Cash</v>
      </c>
      <c r="F134" s="3" t="str">
        <f>_xlfn.XLOOKUP(FIN_DATASET[[#This Row],[Account]],CATEGORY_MAP[CUENTA_OUT],CATEGORY_MAP[Subcategory])</f>
        <v>Monthly Fee</v>
      </c>
      <c r="G134" s="3" t="str">
        <f>IF(OR(FIN_RAW[[#This Row],[CONCEPTO]]=0,FIN_RAW[[#This Row],[CONCEPTO]]=""),"",FIN_RAW[[#This Row],[CONCEPTO]])</f>
        <v>Pago Mensualidad COVID (JUL)</v>
      </c>
      <c r="H134" s="5">
        <f>IF(FIN_DATASET[[#This Row],[Type]]="Income", FIN_RAW[[#This Row],[VALOR (IN)]], -FIN_RAW[[#This Row],[VALOR (OUT)]])</f>
        <v>30000</v>
      </c>
      <c r="I134" s="3" t="str">
        <f>FIN_RAW[[#This Row],[CUENTA (IN)]]</f>
        <v>Efectivo</v>
      </c>
      <c r="J134" s="6" t="str">
        <f>FIN_RAW[[#This Row],[CUENTA (OUT)]]</f>
        <v>Mensualidad</v>
      </c>
      <c r="K134" s="3" t="str">
        <f>IF(OR(FIN_RAW[[#This Row],[CLIENTE]]=0,FIN_RAW[[#This Row],[CLIENTE]]=" "),"",FIN_RAW[[#This Row],[CLIENTE]])</f>
        <v>Víctor Manuel Duque Yepes</v>
      </c>
      <c r="L134" s="3" t="str">
        <f>IF(OR(FIN_RAW[[#This Row],[DEPORTISTA]]=0,FIN_RAW[[#This Row],[DEPORTISTA]]=""),"",FIN_RAW[[#This Row],[DEPORTISTA]])</f>
        <v>Juan Manuel Duque Pinto</v>
      </c>
      <c r="M134" s="3">
        <f>IF(FIN_DATASET[[#This Row],[Method]]="Efectivo",1,0)</f>
        <v>1</v>
      </c>
      <c r="N134" s="12">
        <f>IF(FIN_DATASET[[#This Row],[Method]]="Efectivo",FIN_DATASET[[#This Row],[Amount]],0)</f>
        <v>30000</v>
      </c>
      <c r="O134" s="3">
        <f>IF(FIN_DATASET[[#This Row],[Method]]="CxC",1,0)</f>
        <v>0</v>
      </c>
      <c r="P134" s="11">
        <f>IF(FIN_DATASET[[#This Row],[Method]]="CxC",FIN_DATASET[[#This Row],[Amount]],0)</f>
        <v>0</v>
      </c>
      <c r="Q134" s="3">
        <f>IF(OR(FIN_DATASET[[#This Row],[Account]]="CxP",FIN_DATASET[[#This Row],[Account]]="CxP (Liga)",FIN_DATASET[[#This Row],[Account]]="CxP (Terceros)"),1,0)</f>
        <v>0</v>
      </c>
      <c r="R134" s="3">
        <f>IF(FIN_DATASET[[#This Row],[AP_Flag]]=1,FIN_DATASET[[#This Row],[Amount]],0)</f>
        <v>0</v>
      </c>
    </row>
    <row r="135" spans="1:18" x14ac:dyDescent="0.2">
      <c r="A135" s="4">
        <f>FIN_RAW[[#This Row],[FECHA]]</f>
        <v>44043</v>
      </c>
      <c r="B135" s="3">
        <f>YEAR(FIN_DATASET[[#This Row],[Date]])</f>
        <v>2020</v>
      </c>
      <c r="C135" s="3" t="str">
        <f>TEXT(FIN_DATASET[[#This Row],[Date]],"mmmm")</f>
        <v>July</v>
      </c>
      <c r="D135" s="3" t="str">
        <f>IF(FIN_RAW[[#This Row],[VALOR (IN)]]&gt;0, "Income",IF(FIN_RAW[[#This Row],[VALOR (OUT)]]&gt;0, "Expense", "Check"))</f>
        <v>Expense</v>
      </c>
      <c r="E135" s="3" t="str">
        <f>_xlfn.XLOOKUP(FIN_DATASET[[#This Row],[Method]],CATEGORY_MAP[CUENTA_IN],CATEGORY_MAP[Category])</f>
        <v>Cash</v>
      </c>
      <c r="F135" s="3" t="str">
        <f>_xlfn.XLOOKUP(FIN_DATASET[[#This Row],[Account]],CATEGORY_MAP[CUENTA_OUT],CATEGORY_MAP[Subcategory])</f>
        <v>Payroll</v>
      </c>
      <c r="G135" s="3" t="str">
        <f>IF(OR(FIN_RAW[[#This Row],[CONCEPTO]]=0,FIN_RAW[[#This Row],[CONCEPTO]]=""),"",FIN_RAW[[#This Row],[CONCEPTO]])</f>
        <v>Pago Nomina (JUL)</v>
      </c>
      <c r="H135" s="5">
        <f>IF(FIN_DATASET[[#This Row],[Type]]="Income", FIN_RAW[[#This Row],[VALOR (IN)]], -FIN_RAW[[#This Row],[VALOR (OUT)]])</f>
        <v>-200000</v>
      </c>
      <c r="I135" s="3" t="str">
        <f>FIN_RAW[[#This Row],[CUENTA (IN)]]</f>
        <v>Efectivo</v>
      </c>
      <c r="J135" s="6" t="str">
        <f>FIN_RAW[[#This Row],[CUENTA (OUT)]]</f>
        <v>Nomina</v>
      </c>
      <c r="K135" s="3" t="str">
        <f>IF(OR(FIN_RAW[[#This Row],[CLIENTE]]=0,FIN_RAW[[#This Row],[CLIENTE]]=" "),"",FIN_RAW[[#This Row],[CLIENTE]])</f>
        <v>Tiffany Santamaría Escobar</v>
      </c>
      <c r="L135" s="3" t="str">
        <f>IF(OR(FIN_RAW[[#This Row],[DEPORTISTA]]=0,FIN_RAW[[#This Row],[DEPORTISTA]]=""),"",FIN_RAW[[#This Row],[DEPORTISTA]])</f>
        <v>Tiffany Santamaría Escobar</v>
      </c>
      <c r="M135" s="3">
        <f>IF(FIN_DATASET[[#This Row],[Method]]="Efectivo",1,0)</f>
        <v>1</v>
      </c>
      <c r="N135" s="12">
        <f>IF(FIN_DATASET[[#This Row],[Method]]="Efectivo",FIN_DATASET[[#This Row],[Amount]],0)</f>
        <v>-200000</v>
      </c>
      <c r="O135" s="3">
        <f>IF(FIN_DATASET[[#This Row],[Method]]="CxC",1,0)</f>
        <v>0</v>
      </c>
      <c r="P135" s="11">
        <f>IF(FIN_DATASET[[#This Row],[Method]]="CxC",FIN_DATASET[[#This Row],[Amount]],0)</f>
        <v>0</v>
      </c>
      <c r="Q135" s="3">
        <f>IF(OR(FIN_DATASET[[#This Row],[Account]]="CxP",FIN_DATASET[[#This Row],[Account]]="CxP (Liga)",FIN_DATASET[[#This Row],[Account]]="CxP (Terceros)"),1,0)</f>
        <v>0</v>
      </c>
      <c r="R135" s="3">
        <f>IF(FIN_DATASET[[#This Row],[AP_Flag]]=1,FIN_DATASET[[#This Row],[Amount]],0)</f>
        <v>0</v>
      </c>
    </row>
    <row r="136" spans="1:18" x14ac:dyDescent="0.2">
      <c r="A136" s="4">
        <f>FIN_RAW[[#This Row],[FECHA]]</f>
        <v>44043</v>
      </c>
      <c r="B136" s="3">
        <f>YEAR(FIN_DATASET[[#This Row],[Date]])</f>
        <v>2020</v>
      </c>
      <c r="C136" s="3" t="str">
        <f>TEXT(FIN_DATASET[[#This Row],[Date]],"mmmm")</f>
        <v>July</v>
      </c>
      <c r="D136" s="3" t="str">
        <f>IF(FIN_RAW[[#This Row],[VALOR (IN)]]&gt;0, "Income",IF(FIN_RAW[[#This Row],[VALOR (OUT)]]&gt;0, "Expense", "Check"))</f>
        <v>Expense</v>
      </c>
      <c r="E136" s="3" t="str">
        <f>_xlfn.XLOOKUP(FIN_DATASET[[#This Row],[Method]],CATEGORY_MAP[CUENTA_IN],CATEGORY_MAP[Category])</f>
        <v>Cash</v>
      </c>
      <c r="F136" s="3" t="str">
        <f>_xlfn.XLOOKUP(FIN_DATASET[[#This Row],[Account]],CATEGORY_MAP[CUENTA_OUT],CATEGORY_MAP[Subcategory])</f>
        <v>Operating Expenses</v>
      </c>
      <c r="G136" s="3" t="str">
        <f>IF(OR(FIN_RAW[[#This Row],[CONCEPTO]]=0,FIN_RAW[[#This Row],[CONCEPTO]]=""),"",FIN_RAW[[#This Row],[CONCEPTO]])</f>
        <v>Pago Software Contable (Alegra)</v>
      </c>
      <c r="H136" s="5">
        <f>IF(FIN_DATASET[[#This Row],[Type]]="Income", FIN_RAW[[#This Row],[VALOR (IN)]], -FIN_RAW[[#This Row],[VALOR (OUT)]])</f>
        <v>-40000</v>
      </c>
      <c r="I136" s="3" t="str">
        <f>FIN_RAW[[#This Row],[CUENTA (IN)]]</f>
        <v>Efectivo</v>
      </c>
      <c r="J136" s="6" t="str">
        <f>FIN_RAW[[#This Row],[CUENTA (OUT)]]</f>
        <v>Otros Gastos</v>
      </c>
      <c r="K136" s="3" t="str">
        <f>IF(OR(FIN_RAW[[#This Row],[CLIENTE]]=0,FIN_RAW[[#This Row],[CLIENTE]]=" "),"",FIN_RAW[[#This Row],[CLIENTE]])</f>
        <v/>
      </c>
      <c r="L136" s="3" t="str">
        <f>IF(OR(FIN_RAW[[#This Row],[DEPORTISTA]]=0,FIN_RAW[[#This Row],[DEPORTISTA]]=""),"",FIN_RAW[[#This Row],[DEPORTISTA]])</f>
        <v/>
      </c>
      <c r="M136" s="3">
        <f>IF(FIN_DATASET[[#This Row],[Method]]="Efectivo",1,0)</f>
        <v>1</v>
      </c>
      <c r="N136" s="12">
        <f>IF(FIN_DATASET[[#This Row],[Method]]="Efectivo",FIN_DATASET[[#This Row],[Amount]],0)</f>
        <v>-40000</v>
      </c>
      <c r="O136" s="3">
        <f>IF(FIN_DATASET[[#This Row],[Method]]="CxC",1,0)</f>
        <v>0</v>
      </c>
      <c r="P136" s="11">
        <f>IF(FIN_DATASET[[#This Row],[Method]]="CxC",FIN_DATASET[[#This Row],[Amount]],0)</f>
        <v>0</v>
      </c>
      <c r="Q136" s="3">
        <f>IF(OR(FIN_DATASET[[#This Row],[Account]]="CxP",FIN_DATASET[[#This Row],[Account]]="CxP (Liga)",FIN_DATASET[[#This Row],[Account]]="CxP (Terceros)"),1,0)</f>
        <v>0</v>
      </c>
      <c r="R136" s="3">
        <f>IF(FIN_DATASET[[#This Row],[AP_Flag]]=1,FIN_DATASET[[#This Row],[Amount]],0)</f>
        <v>0</v>
      </c>
    </row>
    <row r="137" spans="1:18" x14ac:dyDescent="0.2">
      <c r="A137" s="4">
        <f>FIN_RAW[[#This Row],[FECHA]]</f>
        <v>44043</v>
      </c>
      <c r="B137" s="3">
        <f>YEAR(FIN_DATASET[[#This Row],[Date]])</f>
        <v>2020</v>
      </c>
      <c r="C137" s="3" t="str">
        <f>TEXT(FIN_DATASET[[#This Row],[Date]],"mmmm")</f>
        <v>July</v>
      </c>
      <c r="D137" s="3" t="str">
        <f>IF(FIN_RAW[[#This Row],[VALOR (IN)]]&gt;0, "Income",IF(FIN_RAW[[#This Row],[VALOR (OUT)]]&gt;0, "Expense", "Check"))</f>
        <v>Expense</v>
      </c>
      <c r="E137" s="3" t="str">
        <f>_xlfn.XLOOKUP(FIN_DATASET[[#This Row],[Method]],CATEGORY_MAP[CUENTA_IN],CATEGORY_MAP[Category])</f>
        <v>Cash</v>
      </c>
      <c r="F137" s="3" t="str">
        <f>_xlfn.XLOOKUP(FIN_DATASET[[#This Row],[Account]],CATEGORY_MAP[CUENTA_OUT],CATEGORY_MAP[Subcategory])</f>
        <v>Coach Support</v>
      </c>
      <c r="G137" s="3" t="str">
        <f>IF(OR(FIN_RAW[[#This Row],[CONCEPTO]]=0,FIN_RAW[[#This Row],[CONCEPTO]]=""),"",FIN_RAW[[#This Row],[CONCEPTO]])</f>
        <v>Auxilio Entrenador</v>
      </c>
      <c r="H137" s="5">
        <f>IF(FIN_DATASET[[#This Row],[Type]]="Income", FIN_RAW[[#This Row],[VALOR (IN)]], -FIN_RAW[[#This Row],[VALOR (OUT)]])</f>
        <v>-550000</v>
      </c>
      <c r="I137" s="3" t="str">
        <f>FIN_RAW[[#This Row],[CUENTA (IN)]]</f>
        <v>Efectivo</v>
      </c>
      <c r="J137" s="6" t="str">
        <f>FIN_RAW[[#This Row],[CUENTA (OUT)]]</f>
        <v>Apoyo Entrenadores</v>
      </c>
      <c r="K137" s="3" t="str">
        <f>IF(OR(FIN_RAW[[#This Row],[CLIENTE]]=0,FIN_RAW[[#This Row],[CLIENTE]]=" "),"",FIN_RAW[[#This Row],[CLIENTE]])</f>
        <v>Miguel García Celis</v>
      </c>
      <c r="L137" s="3" t="str">
        <f>IF(OR(FIN_RAW[[#This Row],[DEPORTISTA]]=0,FIN_RAW[[#This Row],[DEPORTISTA]]=""),"",FIN_RAW[[#This Row],[DEPORTISTA]])</f>
        <v>Miguel García Celis</v>
      </c>
      <c r="M137" s="3">
        <f>IF(FIN_DATASET[[#This Row],[Method]]="Efectivo",1,0)</f>
        <v>1</v>
      </c>
      <c r="N137" s="12">
        <f>IF(FIN_DATASET[[#This Row],[Method]]="Efectivo",FIN_DATASET[[#This Row],[Amount]],0)</f>
        <v>-550000</v>
      </c>
      <c r="O137" s="3">
        <f>IF(FIN_DATASET[[#This Row],[Method]]="CxC",1,0)</f>
        <v>0</v>
      </c>
      <c r="P137" s="11">
        <f>IF(FIN_DATASET[[#This Row],[Method]]="CxC",FIN_DATASET[[#This Row],[Amount]],0)</f>
        <v>0</v>
      </c>
      <c r="Q137" s="3">
        <f>IF(OR(FIN_DATASET[[#This Row],[Account]]="CxP",FIN_DATASET[[#This Row],[Account]]="CxP (Liga)",FIN_DATASET[[#This Row],[Account]]="CxP (Terceros)"),1,0)</f>
        <v>0</v>
      </c>
      <c r="R137" s="3">
        <f>IF(FIN_DATASET[[#This Row],[AP_Flag]]=1,FIN_DATASET[[#This Row],[Amount]],0)</f>
        <v>0</v>
      </c>
    </row>
    <row r="138" spans="1:18" x14ac:dyDescent="0.2">
      <c r="A138" s="4">
        <f>FIN_RAW[[#This Row],[FECHA]]</f>
        <v>44044</v>
      </c>
      <c r="B138" s="3">
        <f>YEAR(FIN_DATASET[[#This Row],[Date]])</f>
        <v>2020</v>
      </c>
      <c r="C138" s="3" t="str">
        <f>TEXT(FIN_DATASET[[#This Row],[Date]],"mmmm")</f>
        <v>August</v>
      </c>
      <c r="D138" s="3" t="str">
        <f>IF(FIN_RAW[[#This Row],[VALOR (IN)]]&gt;0, "Income",IF(FIN_RAW[[#This Row],[VALOR (OUT)]]&gt;0, "Expense", "Check"))</f>
        <v>Income</v>
      </c>
      <c r="E138" s="3" t="str">
        <f>_xlfn.XLOOKUP(FIN_DATASET[[#This Row],[Method]],CATEGORY_MAP[CUENTA_IN],CATEGORY_MAP[Category])</f>
        <v>Scholarships</v>
      </c>
      <c r="F138" s="3" t="str">
        <f>_xlfn.XLOOKUP(FIN_DATASET[[#This Row],[Account]],CATEGORY_MAP[CUENTA_OUT],CATEGORY_MAP[Subcategory])</f>
        <v>Monthly Fee</v>
      </c>
      <c r="G138" s="3" t="str">
        <f>IF(OR(FIN_RAW[[#This Row],[CONCEPTO]]=0,FIN_RAW[[#This Row],[CONCEPTO]]=""),"",FIN_RAW[[#This Row],[CONCEPTO]])</f>
        <v>Becas Resultados 2019 (100%) (AGO)</v>
      </c>
      <c r="H138" s="5">
        <f>IF(FIN_DATASET[[#This Row],[Type]]="Income", FIN_RAW[[#This Row],[VALOR (IN)]], -FIN_RAW[[#This Row],[VALOR (OUT)]])</f>
        <v>30000</v>
      </c>
      <c r="I138" s="3" t="str">
        <f>FIN_RAW[[#This Row],[CUENTA (IN)]]</f>
        <v>Becas</v>
      </c>
      <c r="J138" s="6" t="str">
        <f>FIN_RAW[[#This Row],[CUENTA (OUT)]]</f>
        <v>Mensualidad</v>
      </c>
      <c r="K138" s="3" t="str">
        <f>IF(OR(FIN_RAW[[#This Row],[CLIENTE]]=0,FIN_RAW[[#This Row],[CLIENTE]]=" "),"",FIN_RAW[[#This Row],[CLIENTE]])</f>
        <v>Luis Eduardo Solarte Serna</v>
      </c>
      <c r="L138" s="3" t="str">
        <f>IF(OR(FIN_RAW[[#This Row],[DEPORTISTA]]=0,FIN_RAW[[#This Row],[DEPORTISTA]]=""),"",FIN_RAW[[#This Row],[DEPORTISTA]])</f>
        <v>Alejandro Solarte Osorio</v>
      </c>
      <c r="M138" s="3">
        <f>IF(FIN_DATASET[[#This Row],[Method]]="Efectivo",1,0)</f>
        <v>0</v>
      </c>
      <c r="N138" s="12">
        <f>IF(FIN_DATASET[[#This Row],[Method]]="Efectivo",FIN_DATASET[[#This Row],[Amount]],0)</f>
        <v>0</v>
      </c>
      <c r="O138" s="3">
        <f>IF(FIN_DATASET[[#This Row],[Method]]="CxC",1,0)</f>
        <v>0</v>
      </c>
      <c r="P138" s="11">
        <f>IF(FIN_DATASET[[#This Row],[Method]]="CxC",FIN_DATASET[[#This Row],[Amount]],0)</f>
        <v>0</v>
      </c>
      <c r="Q138" s="3">
        <f>IF(OR(FIN_DATASET[[#This Row],[Account]]="CxP",FIN_DATASET[[#This Row],[Account]]="CxP (Liga)",FIN_DATASET[[#This Row],[Account]]="CxP (Terceros)"),1,0)</f>
        <v>0</v>
      </c>
      <c r="R138" s="3">
        <f>IF(FIN_DATASET[[#This Row],[AP_Flag]]=1,FIN_DATASET[[#This Row],[Amount]],0)</f>
        <v>0</v>
      </c>
    </row>
    <row r="139" spans="1:18" x14ac:dyDescent="0.2">
      <c r="A139" s="4">
        <f>FIN_RAW[[#This Row],[FECHA]]</f>
        <v>44044</v>
      </c>
      <c r="B139" s="3">
        <f>YEAR(FIN_DATASET[[#This Row],[Date]])</f>
        <v>2020</v>
      </c>
      <c r="C139" s="3" t="str">
        <f>TEXT(FIN_DATASET[[#This Row],[Date]],"mmmm")</f>
        <v>August</v>
      </c>
      <c r="D139" s="3" t="str">
        <f>IF(FIN_RAW[[#This Row],[VALOR (IN)]]&gt;0, "Income",IF(FIN_RAW[[#This Row],[VALOR (OUT)]]&gt;0, "Expense", "Check"))</f>
        <v>Income</v>
      </c>
      <c r="E139" s="3" t="str">
        <f>_xlfn.XLOOKUP(FIN_DATASET[[#This Row],[Method]],CATEGORY_MAP[CUENTA_IN],CATEGORY_MAP[Category])</f>
        <v>Scholarships</v>
      </c>
      <c r="F139" s="3" t="str">
        <f>_xlfn.XLOOKUP(FIN_DATASET[[#This Row],[Account]],CATEGORY_MAP[CUENTA_OUT],CATEGORY_MAP[Subcategory])</f>
        <v>Monthly Fee</v>
      </c>
      <c r="G139" s="3" t="str">
        <f>IF(OR(FIN_RAW[[#This Row],[CONCEPTO]]=0,FIN_RAW[[#This Row],[CONCEPTO]]=""),"",FIN_RAW[[#This Row],[CONCEPTO]])</f>
        <v>Becas Resultados 2019 (100%) (AGO)</v>
      </c>
      <c r="H139" s="5">
        <f>IF(FIN_DATASET[[#This Row],[Type]]="Income", FIN_RAW[[#This Row],[VALOR (IN)]], -FIN_RAW[[#This Row],[VALOR (OUT)]])</f>
        <v>30000</v>
      </c>
      <c r="I139" s="3" t="str">
        <f>FIN_RAW[[#This Row],[CUENTA (IN)]]</f>
        <v>Becas</v>
      </c>
      <c r="J139" s="6" t="str">
        <f>FIN_RAW[[#This Row],[CUENTA (OUT)]]</f>
        <v>Mensualidad</v>
      </c>
      <c r="K139" s="3" t="str">
        <f>IF(OR(FIN_RAW[[#This Row],[CLIENTE]]=0,FIN_RAW[[#This Row],[CLIENTE]]=" "),"",FIN_RAW[[#This Row],[CLIENTE]])</f>
        <v>Omar Osorio Valencia</v>
      </c>
      <c r="L139" s="3" t="str">
        <f>IF(OR(FIN_RAW[[#This Row],[DEPORTISTA]]=0,FIN_RAW[[#This Row],[DEPORTISTA]]=""),"",FIN_RAW[[#This Row],[DEPORTISTA]])</f>
        <v>Juan Camilo Osorio Mendoza</v>
      </c>
      <c r="M139" s="3">
        <f>IF(FIN_DATASET[[#This Row],[Method]]="Efectivo",1,0)</f>
        <v>0</v>
      </c>
      <c r="N139" s="12">
        <f>IF(FIN_DATASET[[#This Row],[Method]]="Efectivo",FIN_DATASET[[#This Row],[Amount]],0)</f>
        <v>0</v>
      </c>
      <c r="O139" s="3">
        <f>IF(FIN_DATASET[[#This Row],[Method]]="CxC",1,0)</f>
        <v>0</v>
      </c>
      <c r="P139" s="11">
        <f>IF(FIN_DATASET[[#This Row],[Method]]="CxC",FIN_DATASET[[#This Row],[Amount]],0)</f>
        <v>0</v>
      </c>
      <c r="Q139" s="3">
        <f>IF(OR(FIN_DATASET[[#This Row],[Account]]="CxP",FIN_DATASET[[#This Row],[Account]]="CxP (Liga)",FIN_DATASET[[#This Row],[Account]]="CxP (Terceros)"),1,0)</f>
        <v>0</v>
      </c>
      <c r="R139" s="3">
        <f>IF(FIN_DATASET[[#This Row],[AP_Flag]]=1,FIN_DATASET[[#This Row],[Amount]],0)</f>
        <v>0</v>
      </c>
    </row>
    <row r="140" spans="1:18" x14ac:dyDescent="0.2">
      <c r="A140" s="4">
        <f>FIN_RAW[[#This Row],[FECHA]]</f>
        <v>44044</v>
      </c>
      <c r="B140" s="3">
        <f>YEAR(FIN_DATASET[[#This Row],[Date]])</f>
        <v>2020</v>
      </c>
      <c r="C140" s="3" t="str">
        <f>TEXT(FIN_DATASET[[#This Row],[Date]],"mmmm")</f>
        <v>August</v>
      </c>
      <c r="D140" s="3" t="str">
        <f>IF(FIN_RAW[[#This Row],[VALOR (IN)]]&gt;0, "Income",IF(FIN_RAW[[#This Row],[VALOR (OUT)]]&gt;0, "Expense", "Check"))</f>
        <v>Income</v>
      </c>
      <c r="E140" s="3" t="str">
        <f>_xlfn.XLOOKUP(FIN_DATASET[[#This Row],[Method]],CATEGORY_MAP[CUENTA_IN],CATEGORY_MAP[Category])</f>
        <v>Cash</v>
      </c>
      <c r="F140" s="3" t="str">
        <f>_xlfn.XLOOKUP(FIN_DATASET[[#This Row],[Account]],CATEGORY_MAP[CUENTA_OUT],CATEGORY_MAP[Subcategory])</f>
        <v>Monthly Fee</v>
      </c>
      <c r="G140" s="3" t="str">
        <f>IF(OR(FIN_RAW[[#This Row],[CONCEPTO]]=0,FIN_RAW[[#This Row],[CONCEPTO]]=""),"",FIN_RAW[[#This Row],[CONCEPTO]])</f>
        <v>Pago Mensualidad COVID (AGO)</v>
      </c>
      <c r="H140" s="5">
        <f>IF(FIN_DATASET[[#This Row],[Type]]="Income", FIN_RAW[[#This Row],[VALOR (IN)]], -FIN_RAW[[#This Row],[VALOR (OUT)]])</f>
        <v>30000</v>
      </c>
      <c r="I140" s="3" t="str">
        <f>FIN_RAW[[#This Row],[CUENTA (IN)]]</f>
        <v>Efectivo</v>
      </c>
      <c r="J140" s="6" t="str">
        <f>FIN_RAW[[#This Row],[CUENTA (OUT)]]</f>
        <v>Mensualidad</v>
      </c>
      <c r="K140" s="3" t="str">
        <f>IF(OR(FIN_RAW[[#This Row],[CLIENTE]]=0,FIN_RAW[[#This Row],[CLIENTE]]=" "),"",FIN_RAW[[#This Row],[CLIENTE]])</f>
        <v>Silvana Torres López</v>
      </c>
      <c r="L140" s="3" t="str">
        <f>IF(OR(FIN_RAW[[#This Row],[DEPORTISTA]]=0,FIN_RAW[[#This Row],[DEPORTISTA]]=""),"",FIN_RAW[[#This Row],[DEPORTISTA]])</f>
        <v>Luciana Pinedo Torres</v>
      </c>
      <c r="M140" s="3">
        <f>IF(FIN_DATASET[[#This Row],[Method]]="Efectivo",1,0)</f>
        <v>1</v>
      </c>
      <c r="N140" s="12">
        <f>IF(FIN_DATASET[[#This Row],[Method]]="Efectivo",FIN_DATASET[[#This Row],[Amount]],0)</f>
        <v>30000</v>
      </c>
      <c r="O140" s="3">
        <f>IF(FIN_DATASET[[#This Row],[Method]]="CxC",1,0)</f>
        <v>0</v>
      </c>
      <c r="P140" s="11">
        <f>IF(FIN_DATASET[[#This Row],[Method]]="CxC",FIN_DATASET[[#This Row],[Amount]],0)</f>
        <v>0</v>
      </c>
      <c r="Q140" s="3">
        <f>IF(OR(FIN_DATASET[[#This Row],[Account]]="CxP",FIN_DATASET[[#This Row],[Account]]="CxP (Liga)",FIN_DATASET[[#This Row],[Account]]="CxP (Terceros)"),1,0)</f>
        <v>0</v>
      </c>
      <c r="R140" s="3">
        <f>IF(FIN_DATASET[[#This Row],[AP_Flag]]=1,FIN_DATASET[[#This Row],[Amount]],0)</f>
        <v>0</v>
      </c>
    </row>
    <row r="141" spans="1:18" x14ac:dyDescent="0.2">
      <c r="A141" s="4">
        <f>FIN_RAW[[#This Row],[FECHA]]</f>
        <v>44044</v>
      </c>
      <c r="B141" s="3">
        <f>YEAR(FIN_DATASET[[#This Row],[Date]])</f>
        <v>2020</v>
      </c>
      <c r="C141" s="3" t="str">
        <f>TEXT(FIN_DATASET[[#This Row],[Date]],"mmmm")</f>
        <v>August</v>
      </c>
      <c r="D141" s="3" t="str">
        <f>IF(FIN_RAW[[#This Row],[VALOR (IN)]]&gt;0, "Income",IF(FIN_RAW[[#This Row],[VALOR (OUT)]]&gt;0, "Expense", "Check"))</f>
        <v>Income</v>
      </c>
      <c r="E141" s="3" t="str">
        <f>_xlfn.XLOOKUP(FIN_DATASET[[#This Row],[Method]],CATEGORY_MAP[CUENTA_IN],CATEGORY_MAP[Category])</f>
        <v>Scholarships</v>
      </c>
      <c r="F141" s="3" t="str">
        <f>_xlfn.XLOOKUP(FIN_DATASET[[#This Row],[Account]],CATEGORY_MAP[CUENTA_OUT],CATEGORY_MAP[Subcategory])</f>
        <v>Monthly Fee</v>
      </c>
      <c r="G141" s="3" t="str">
        <f>IF(OR(FIN_RAW[[#This Row],[CONCEPTO]]=0,FIN_RAW[[#This Row],[CONCEPTO]]=""),"",FIN_RAW[[#This Row],[CONCEPTO]])</f>
        <v>Becas Resultados 2019 (100%) (AGO)</v>
      </c>
      <c r="H141" s="5">
        <f>IF(FIN_DATASET[[#This Row],[Type]]="Income", FIN_RAW[[#This Row],[VALOR (IN)]], -FIN_RAW[[#This Row],[VALOR (OUT)]])</f>
        <v>30000</v>
      </c>
      <c r="I141" s="3" t="str">
        <f>FIN_RAW[[#This Row],[CUENTA (IN)]]</f>
        <v>Becas</v>
      </c>
      <c r="J141" s="6" t="str">
        <f>FIN_RAW[[#This Row],[CUENTA (OUT)]]</f>
        <v>Mensualidad</v>
      </c>
      <c r="K141" s="3" t="str">
        <f>IF(OR(FIN_RAW[[#This Row],[CLIENTE]]=0,FIN_RAW[[#This Row],[CLIENTE]]=" "),"",FIN_RAW[[#This Row],[CLIENTE]])</f>
        <v>Omar Osorio Valencia</v>
      </c>
      <c r="L141" s="3" t="str">
        <f>IF(OR(FIN_RAW[[#This Row],[DEPORTISTA]]=0,FIN_RAW[[#This Row],[DEPORTISTA]]=""),"",FIN_RAW[[#This Row],[DEPORTISTA]])</f>
        <v>Mariana Osorio Mendoza</v>
      </c>
      <c r="M141" s="3">
        <f>IF(FIN_DATASET[[#This Row],[Method]]="Efectivo",1,0)</f>
        <v>0</v>
      </c>
      <c r="N141" s="12">
        <f>IF(FIN_DATASET[[#This Row],[Method]]="Efectivo",FIN_DATASET[[#This Row],[Amount]],0)</f>
        <v>0</v>
      </c>
      <c r="O141" s="3">
        <f>IF(FIN_DATASET[[#This Row],[Method]]="CxC",1,0)</f>
        <v>0</v>
      </c>
      <c r="P141" s="11">
        <f>IF(FIN_DATASET[[#This Row],[Method]]="CxC",FIN_DATASET[[#This Row],[Amount]],0)</f>
        <v>0</v>
      </c>
      <c r="Q141" s="3">
        <f>IF(OR(FIN_DATASET[[#This Row],[Account]]="CxP",FIN_DATASET[[#This Row],[Account]]="CxP (Liga)",FIN_DATASET[[#This Row],[Account]]="CxP (Terceros)"),1,0)</f>
        <v>0</v>
      </c>
      <c r="R141" s="3">
        <f>IF(FIN_DATASET[[#This Row],[AP_Flag]]=1,FIN_DATASET[[#This Row],[Amount]],0)</f>
        <v>0</v>
      </c>
    </row>
    <row r="142" spans="1:18" x14ac:dyDescent="0.2">
      <c r="A142" s="4">
        <f>FIN_RAW[[#This Row],[FECHA]]</f>
        <v>44044</v>
      </c>
      <c r="B142" s="3">
        <f>YEAR(FIN_DATASET[[#This Row],[Date]])</f>
        <v>2020</v>
      </c>
      <c r="C142" s="3" t="str">
        <f>TEXT(FIN_DATASET[[#This Row],[Date]],"mmmm")</f>
        <v>August</v>
      </c>
      <c r="D142" s="3" t="str">
        <f>IF(FIN_RAW[[#This Row],[VALOR (IN)]]&gt;0, "Income",IF(FIN_RAW[[#This Row],[VALOR (OUT)]]&gt;0, "Expense", "Check"))</f>
        <v>Income</v>
      </c>
      <c r="E142" s="3" t="str">
        <f>_xlfn.XLOOKUP(FIN_DATASET[[#This Row],[Method]],CATEGORY_MAP[CUENTA_IN],CATEGORY_MAP[Category])</f>
        <v>Scholarships</v>
      </c>
      <c r="F142" s="3" t="str">
        <f>_xlfn.XLOOKUP(FIN_DATASET[[#This Row],[Account]],CATEGORY_MAP[CUENTA_OUT],CATEGORY_MAP[Subcategory])</f>
        <v>Monthly Fee</v>
      </c>
      <c r="G142" s="3" t="str">
        <f>IF(OR(FIN_RAW[[#This Row],[CONCEPTO]]=0,FIN_RAW[[#This Row],[CONCEPTO]]=""),"",FIN_RAW[[#This Row],[CONCEPTO]])</f>
        <v>Becas Resultados 2019 (100%) (AGO)</v>
      </c>
      <c r="H142" s="5">
        <f>IF(FIN_DATASET[[#This Row],[Type]]="Income", FIN_RAW[[#This Row],[VALOR (IN)]], -FIN_RAW[[#This Row],[VALOR (OUT)]])</f>
        <v>30000</v>
      </c>
      <c r="I142" s="3" t="str">
        <f>FIN_RAW[[#This Row],[CUENTA (IN)]]</f>
        <v>Becas</v>
      </c>
      <c r="J142" s="6" t="str">
        <f>FIN_RAW[[#This Row],[CUENTA (OUT)]]</f>
        <v>Mensualidad</v>
      </c>
      <c r="K142" s="3" t="str">
        <f>IF(OR(FIN_RAW[[#This Row],[CLIENTE]]=0,FIN_RAW[[#This Row],[CLIENTE]]=" "),"",FIN_RAW[[#This Row],[CLIENTE]])</f>
        <v>Silvana Torres López</v>
      </c>
      <c r="L142" s="3" t="str">
        <f>IF(OR(FIN_RAW[[#This Row],[DEPORTISTA]]=0,FIN_RAW[[#This Row],[DEPORTISTA]]=""),"",FIN_RAW[[#This Row],[DEPORTISTA]])</f>
        <v>Valentina Quintero Torres</v>
      </c>
      <c r="M142" s="3">
        <f>IF(FIN_DATASET[[#This Row],[Method]]="Efectivo",1,0)</f>
        <v>0</v>
      </c>
      <c r="N142" s="12">
        <f>IF(FIN_DATASET[[#This Row],[Method]]="Efectivo",FIN_DATASET[[#This Row],[Amount]],0)</f>
        <v>0</v>
      </c>
      <c r="O142" s="3">
        <f>IF(FIN_DATASET[[#This Row],[Method]]="CxC",1,0)</f>
        <v>0</v>
      </c>
      <c r="P142" s="11">
        <f>IF(FIN_DATASET[[#This Row],[Method]]="CxC",FIN_DATASET[[#This Row],[Amount]],0)</f>
        <v>0</v>
      </c>
      <c r="Q142" s="3">
        <f>IF(OR(FIN_DATASET[[#This Row],[Account]]="CxP",FIN_DATASET[[#This Row],[Account]]="CxP (Liga)",FIN_DATASET[[#This Row],[Account]]="CxP (Terceros)"),1,0)</f>
        <v>0</v>
      </c>
      <c r="R142" s="3">
        <f>IF(FIN_DATASET[[#This Row],[AP_Flag]]=1,FIN_DATASET[[#This Row],[Amount]],0)</f>
        <v>0</v>
      </c>
    </row>
    <row r="143" spans="1:18" x14ac:dyDescent="0.2">
      <c r="A143" s="4">
        <f>FIN_RAW[[#This Row],[FECHA]]</f>
        <v>44045</v>
      </c>
      <c r="B143" s="3">
        <f>YEAR(FIN_DATASET[[#This Row],[Date]])</f>
        <v>2020</v>
      </c>
      <c r="C143" s="3" t="str">
        <f>TEXT(FIN_DATASET[[#This Row],[Date]],"mmmm")</f>
        <v>August</v>
      </c>
      <c r="D143" s="3" t="str">
        <f>IF(FIN_RAW[[#This Row],[VALOR (IN)]]&gt;0, "Income",IF(FIN_RAW[[#This Row],[VALOR (OUT)]]&gt;0, "Expense", "Check"))</f>
        <v>Income</v>
      </c>
      <c r="E143" s="3" t="str">
        <f>_xlfn.XLOOKUP(FIN_DATASET[[#This Row],[Method]],CATEGORY_MAP[CUENTA_IN],CATEGORY_MAP[Category])</f>
        <v>Cash</v>
      </c>
      <c r="F143" s="3" t="str">
        <f>_xlfn.XLOOKUP(FIN_DATASET[[#This Row],[Account]],CATEGORY_MAP[CUENTA_OUT],CATEGORY_MAP[Subcategory])</f>
        <v>Monthly Fee</v>
      </c>
      <c r="G143" s="3" t="str">
        <f>IF(OR(FIN_RAW[[#This Row],[CONCEPTO]]=0,FIN_RAW[[#This Row],[CONCEPTO]]=""),"",FIN_RAW[[#This Row],[CONCEPTO]])</f>
        <v>Pago Mensualidad COVID (JUN)</v>
      </c>
      <c r="H143" s="5">
        <f>IF(FIN_DATASET[[#This Row],[Type]]="Income", FIN_RAW[[#This Row],[VALOR (IN)]], -FIN_RAW[[#This Row],[VALOR (OUT)]])</f>
        <v>30000</v>
      </c>
      <c r="I143" s="3" t="str">
        <f>FIN_RAW[[#This Row],[CUENTA (IN)]]</f>
        <v>Efectivo</v>
      </c>
      <c r="J143" s="6" t="str">
        <f>FIN_RAW[[#This Row],[CUENTA (OUT)]]</f>
        <v>Mensualidad</v>
      </c>
      <c r="K143" s="3" t="str">
        <f>IF(OR(FIN_RAW[[#This Row],[CLIENTE]]=0,FIN_RAW[[#This Row],[CLIENTE]]=" "),"",FIN_RAW[[#This Row],[CLIENTE]])</f>
        <v>Yanibel Peña Londoño</v>
      </c>
      <c r="L143" s="3" t="str">
        <f>IF(OR(FIN_RAW[[#This Row],[DEPORTISTA]]=0,FIN_RAW[[#This Row],[DEPORTISTA]]=""),"",FIN_RAW[[#This Row],[DEPORTISTA]])</f>
        <v>Santiago Piedrahita Peña</v>
      </c>
      <c r="M143" s="3">
        <f>IF(FIN_DATASET[[#This Row],[Method]]="Efectivo",1,0)</f>
        <v>1</v>
      </c>
      <c r="N143" s="12">
        <f>IF(FIN_DATASET[[#This Row],[Method]]="Efectivo",FIN_DATASET[[#This Row],[Amount]],0)</f>
        <v>30000</v>
      </c>
      <c r="O143" s="3">
        <f>IF(FIN_DATASET[[#This Row],[Method]]="CxC",1,0)</f>
        <v>0</v>
      </c>
      <c r="P143" s="11">
        <f>IF(FIN_DATASET[[#This Row],[Method]]="CxC",FIN_DATASET[[#This Row],[Amount]],0)</f>
        <v>0</v>
      </c>
      <c r="Q143" s="3">
        <f>IF(OR(FIN_DATASET[[#This Row],[Account]]="CxP",FIN_DATASET[[#This Row],[Account]]="CxP (Liga)",FIN_DATASET[[#This Row],[Account]]="CxP (Terceros)"),1,0)</f>
        <v>0</v>
      </c>
      <c r="R143" s="3">
        <f>IF(FIN_DATASET[[#This Row],[AP_Flag]]=1,FIN_DATASET[[#This Row],[Amount]],0)</f>
        <v>0</v>
      </c>
    </row>
    <row r="144" spans="1:18" x14ac:dyDescent="0.2">
      <c r="A144" s="4">
        <f>FIN_RAW[[#This Row],[FECHA]]</f>
        <v>44045</v>
      </c>
      <c r="B144" s="3">
        <f>YEAR(FIN_DATASET[[#This Row],[Date]])</f>
        <v>2020</v>
      </c>
      <c r="C144" s="3" t="str">
        <f>TEXT(FIN_DATASET[[#This Row],[Date]],"mmmm")</f>
        <v>August</v>
      </c>
      <c r="D144" s="3" t="str">
        <f>IF(FIN_RAW[[#This Row],[VALOR (IN)]]&gt;0, "Income",IF(FIN_RAW[[#This Row],[VALOR (OUT)]]&gt;0, "Expense", "Check"))</f>
        <v>Income</v>
      </c>
      <c r="E144" s="3" t="str">
        <f>_xlfn.XLOOKUP(FIN_DATASET[[#This Row],[Method]],CATEGORY_MAP[CUENTA_IN],CATEGORY_MAP[Category])</f>
        <v>Cash</v>
      </c>
      <c r="F144" s="3" t="str">
        <f>_xlfn.XLOOKUP(FIN_DATASET[[#This Row],[Account]],CATEGORY_MAP[CUENTA_OUT],CATEGORY_MAP[Subcategory])</f>
        <v>Monthly Fee</v>
      </c>
      <c r="G144" s="3" t="str">
        <f>IF(OR(FIN_RAW[[#This Row],[CONCEPTO]]=0,FIN_RAW[[#This Row],[CONCEPTO]]=""),"",FIN_RAW[[#This Row],[CONCEPTO]])</f>
        <v>Pago Mensualidad COVID (JUL)</v>
      </c>
      <c r="H144" s="5">
        <f>IF(FIN_DATASET[[#This Row],[Type]]="Income", FIN_RAW[[#This Row],[VALOR (IN)]], -FIN_RAW[[#This Row],[VALOR (OUT)]])</f>
        <v>30000</v>
      </c>
      <c r="I144" s="3" t="str">
        <f>FIN_RAW[[#This Row],[CUENTA (IN)]]</f>
        <v>Efectivo</v>
      </c>
      <c r="J144" s="6" t="str">
        <f>FIN_RAW[[#This Row],[CUENTA (OUT)]]</f>
        <v>Mensualidad</v>
      </c>
      <c r="K144" s="3" t="str">
        <f>IF(OR(FIN_RAW[[#This Row],[CLIENTE]]=0,FIN_RAW[[#This Row],[CLIENTE]]=" "),"",FIN_RAW[[#This Row],[CLIENTE]])</f>
        <v>Yanibel Peña Londoño</v>
      </c>
      <c r="L144" s="3" t="str">
        <f>IF(OR(FIN_RAW[[#This Row],[DEPORTISTA]]=0,FIN_RAW[[#This Row],[DEPORTISTA]]=""),"",FIN_RAW[[#This Row],[DEPORTISTA]])</f>
        <v>Santiago Piedrahita Peña</v>
      </c>
      <c r="M144" s="3">
        <f>IF(FIN_DATASET[[#This Row],[Method]]="Efectivo",1,0)</f>
        <v>1</v>
      </c>
      <c r="N144" s="12">
        <f>IF(FIN_DATASET[[#This Row],[Method]]="Efectivo",FIN_DATASET[[#This Row],[Amount]],0)</f>
        <v>30000</v>
      </c>
      <c r="O144" s="3">
        <f>IF(FIN_DATASET[[#This Row],[Method]]="CxC",1,0)</f>
        <v>0</v>
      </c>
      <c r="P144" s="11">
        <f>IF(FIN_DATASET[[#This Row],[Method]]="CxC",FIN_DATASET[[#This Row],[Amount]],0)</f>
        <v>0</v>
      </c>
      <c r="Q144" s="3">
        <f>IF(OR(FIN_DATASET[[#This Row],[Account]]="CxP",FIN_DATASET[[#This Row],[Account]]="CxP (Liga)",FIN_DATASET[[#This Row],[Account]]="CxP (Terceros)"),1,0)</f>
        <v>0</v>
      </c>
      <c r="R144" s="3">
        <f>IF(FIN_DATASET[[#This Row],[AP_Flag]]=1,FIN_DATASET[[#This Row],[Amount]],0)</f>
        <v>0</v>
      </c>
    </row>
    <row r="145" spans="1:18" x14ac:dyDescent="0.2">
      <c r="A145" s="4">
        <f>FIN_RAW[[#This Row],[FECHA]]</f>
        <v>44049</v>
      </c>
      <c r="B145" s="3">
        <f>YEAR(FIN_DATASET[[#This Row],[Date]])</f>
        <v>2020</v>
      </c>
      <c r="C145" s="3" t="str">
        <f>TEXT(FIN_DATASET[[#This Row],[Date]],"mmmm")</f>
        <v>August</v>
      </c>
      <c r="D145" s="3" t="str">
        <f>IF(FIN_RAW[[#This Row],[VALOR (IN)]]&gt;0, "Income",IF(FIN_RAW[[#This Row],[VALOR (OUT)]]&gt;0, "Expense", "Check"))</f>
        <v>Income</v>
      </c>
      <c r="E145" s="3" t="str">
        <f>_xlfn.XLOOKUP(FIN_DATASET[[#This Row],[Method]],CATEGORY_MAP[CUENTA_IN],CATEGORY_MAP[Category])</f>
        <v>Cash</v>
      </c>
      <c r="F145" s="3" t="str">
        <f>_xlfn.XLOOKUP(FIN_DATASET[[#This Row],[Account]],CATEGORY_MAP[CUENTA_OUT],CATEGORY_MAP[Subcategory])</f>
        <v>Monthly Fee</v>
      </c>
      <c r="G145" s="3" t="str">
        <f>IF(OR(FIN_RAW[[#This Row],[CONCEPTO]]=0,FIN_RAW[[#This Row],[CONCEPTO]]=""),"",FIN_RAW[[#This Row],[CONCEPTO]])</f>
        <v>Pago Mensualidad COVID (AGO)</v>
      </c>
      <c r="H145" s="5">
        <f>IF(FIN_DATASET[[#This Row],[Type]]="Income", FIN_RAW[[#This Row],[VALOR (IN)]], -FIN_RAW[[#This Row],[VALOR (OUT)]])</f>
        <v>30000</v>
      </c>
      <c r="I145" s="3" t="str">
        <f>FIN_RAW[[#This Row],[CUENTA (IN)]]</f>
        <v>Efectivo</v>
      </c>
      <c r="J145" s="6" t="str">
        <f>FIN_RAW[[#This Row],[CUENTA (OUT)]]</f>
        <v>Mensualidad</v>
      </c>
      <c r="K145" s="3" t="str">
        <f>IF(OR(FIN_RAW[[#This Row],[CLIENTE]]=0,FIN_RAW[[#This Row],[CLIENTE]]=" "),"",FIN_RAW[[#This Row],[CLIENTE]])</f>
        <v>Marcela Zapata Duque</v>
      </c>
      <c r="L145" s="3" t="str">
        <f>IF(OR(FIN_RAW[[#This Row],[DEPORTISTA]]=0,FIN_RAW[[#This Row],[DEPORTISTA]]=""),"",FIN_RAW[[#This Row],[DEPORTISTA]])</f>
        <v>Sara Zapata Zapata</v>
      </c>
      <c r="M145" s="3">
        <f>IF(FIN_DATASET[[#This Row],[Method]]="Efectivo",1,0)</f>
        <v>1</v>
      </c>
      <c r="N145" s="12">
        <f>IF(FIN_DATASET[[#This Row],[Method]]="Efectivo",FIN_DATASET[[#This Row],[Amount]],0)</f>
        <v>30000</v>
      </c>
      <c r="O145" s="3">
        <f>IF(FIN_DATASET[[#This Row],[Method]]="CxC",1,0)</f>
        <v>0</v>
      </c>
      <c r="P145" s="11">
        <f>IF(FIN_DATASET[[#This Row],[Method]]="CxC",FIN_DATASET[[#This Row],[Amount]],0)</f>
        <v>0</v>
      </c>
      <c r="Q145" s="3">
        <f>IF(OR(FIN_DATASET[[#This Row],[Account]]="CxP",FIN_DATASET[[#This Row],[Account]]="CxP (Liga)",FIN_DATASET[[#This Row],[Account]]="CxP (Terceros)"),1,0)</f>
        <v>0</v>
      </c>
      <c r="R145" s="3">
        <f>IF(FIN_DATASET[[#This Row],[AP_Flag]]=1,FIN_DATASET[[#This Row],[Amount]],0)</f>
        <v>0</v>
      </c>
    </row>
    <row r="146" spans="1:18" x14ac:dyDescent="0.2">
      <c r="A146" s="4">
        <f>FIN_RAW[[#This Row],[FECHA]]</f>
        <v>44050</v>
      </c>
      <c r="B146" s="3">
        <f>YEAR(FIN_DATASET[[#This Row],[Date]])</f>
        <v>2020</v>
      </c>
      <c r="C146" s="3" t="str">
        <f>TEXT(FIN_DATASET[[#This Row],[Date]],"mmmm")</f>
        <v>August</v>
      </c>
      <c r="D146" s="3" t="str">
        <f>IF(FIN_RAW[[#This Row],[VALOR (IN)]]&gt;0, "Income",IF(FIN_RAW[[#This Row],[VALOR (OUT)]]&gt;0, "Expense", "Check"))</f>
        <v>Income</v>
      </c>
      <c r="E146" s="3" t="str">
        <f>_xlfn.XLOOKUP(FIN_DATASET[[#This Row],[Method]],CATEGORY_MAP[CUENTA_IN],CATEGORY_MAP[Category])</f>
        <v>Cash</v>
      </c>
      <c r="F146" s="3" t="str">
        <f>_xlfn.XLOOKUP(FIN_DATASET[[#This Row],[Account]],CATEGORY_MAP[CUENTA_OUT],CATEGORY_MAP[Subcategory])</f>
        <v>Monthly Fee</v>
      </c>
      <c r="G146" s="3" t="str">
        <f>IF(OR(FIN_RAW[[#This Row],[CONCEPTO]]=0,FIN_RAW[[#This Row],[CONCEPTO]]=""),"",FIN_RAW[[#This Row],[CONCEPTO]])</f>
        <v>Pago Mensualidad COVID (JUL)</v>
      </c>
      <c r="H146" s="5">
        <f>IF(FIN_DATASET[[#This Row],[Type]]="Income", FIN_RAW[[#This Row],[VALOR (IN)]], -FIN_RAW[[#This Row],[VALOR (OUT)]])</f>
        <v>30000</v>
      </c>
      <c r="I146" s="3" t="str">
        <f>FIN_RAW[[#This Row],[CUENTA (IN)]]</f>
        <v>Efectivo</v>
      </c>
      <c r="J146" s="6" t="str">
        <f>FIN_RAW[[#This Row],[CUENTA (OUT)]]</f>
        <v>Mensualidad</v>
      </c>
      <c r="K146" s="3" t="str">
        <f>IF(OR(FIN_RAW[[#This Row],[CLIENTE]]=0,FIN_RAW[[#This Row],[CLIENTE]]=" "),"",FIN_RAW[[#This Row],[CLIENTE]])</f>
        <v>Jenifer Giraldo Giraldo</v>
      </c>
      <c r="L146" s="3" t="str">
        <f>IF(OR(FIN_RAW[[#This Row],[DEPORTISTA]]=0,FIN_RAW[[#This Row],[DEPORTISTA]]=""),"",FIN_RAW[[#This Row],[DEPORTISTA]])</f>
        <v>Juan Andrés Delgado Giraldo</v>
      </c>
      <c r="M146" s="3">
        <f>IF(FIN_DATASET[[#This Row],[Method]]="Efectivo",1,0)</f>
        <v>1</v>
      </c>
      <c r="N146" s="12">
        <f>IF(FIN_DATASET[[#This Row],[Method]]="Efectivo",FIN_DATASET[[#This Row],[Amount]],0)</f>
        <v>30000</v>
      </c>
      <c r="O146" s="3">
        <f>IF(FIN_DATASET[[#This Row],[Method]]="CxC",1,0)</f>
        <v>0</v>
      </c>
      <c r="P146" s="11">
        <f>IF(FIN_DATASET[[#This Row],[Method]]="CxC",FIN_DATASET[[#This Row],[Amount]],0)</f>
        <v>0</v>
      </c>
      <c r="Q146" s="3">
        <f>IF(OR(FIN_DATASET[[#This Row],[Account]]="CxP",FIN_DATASET[[#This Row],[Account]]="CxP (Liga)",FIN_DATASET[[#This Row],[Account]]="CxP (Terceros)"),1,0)</f>
        <v>0</v>
      </c>
      <c r="R146" s="3">
        <f>IF(FIN_DATASET[[#This Row],[AP_Flag]]=1,FIN_DATASET[[#This Row],[Amount]],0)</f>
        <v>0</v>
      </c>
    </row>
    <row r="147" spans="1:18" x14ac:dyDescent="0.2">
      <c r="A147" s="4">
        <f>FIN_RAW[[#This Row],[FECHA]]</f>
        <v>44050</v>
      </c>
      <c r="B147" s="3">
        <f>YEAR(FIN_DATASET[[#This Row],[Date]])</f>
        <v>2020</v>
      </c>
      <c r="C147" s="3" t="str">
        <f>TEXT(FIN_DATASET[[#This Row],[Date]],"mmmm")</f>
        <v>August</v>
      </c>
      <c r="D147" s="3" t="str">
        <f>IF(FIN_RAW[[#This Row],[VALOR (IN)]]&gt;0, "Income",IF(FIN_RAW[[#This Row],[VALOR (OUT)]]&gt;0, "Expense", "Check"))</f>
        <v>Income</v>
      </c>
      <c r="E147" s="3" t="str">
        <f>_xlfn.XLOOKUP(FIN_DATASET[[#This Row],[Method]],CATEGORY_MAP[CUENTA_IN],CATEGORY_MAP[Category])</f>
        <v>Cash</v>
      </c>
      <c r="F147" s="3" t="str">
        <f>_xlfn.XLOOKUP(FIN_DATASET[[#This Row],[Account]],CATEGORY_MAP[CUENTA_OUT],CATEGORY_MAP[Subcategory])</f>
        <v>Monthly Fee</v>
      </c>
      <c r="G147" s="3" t="str">
        <f>IF(OR(FIN_RAW[[#This Row],[CONCEPTO]]=0,FIN_RAW[[#This Row],[CONCEPTO]]=""),"",FIN_RAW[[#This Row],[CONCEPTO]])</f>
        <v>Pago Mensualidad COVID (JUL)</v>
      </c>
      <c r="H147" s="5">
        <f>IF(FIN_DATASET[[#This Row],[Type]]="Income", FIN_RAW[[#This Row],[VALOR (IN)]], -FIN_RAW[[#This Row],[VALOR (OUT)]])</f>
        <v>30000</v>
      </c>
      <c r="I147" s="3" t="str">
        <f>FIN_RAW[[#This Row],[CUENTA (IN)]]</f>
        <v>Efectivo</v>
      </c>
      <c r="J147" s="6" t="str">
        <f>FIN_RAW[[#This Row],[CUENTA (OUT)]]</f>
        <v>Mensualidad</v>
      </c>
      <c r="K147" s="3" t="str">
        <f>IF(OR(FIN_RAW[[#This Row],[CLIENTE]]=0,FIN_RAW[[#This Row],[CLIENTE]]=" "),"",FIN_RAW[[#This Row],[CLIENTE]])</f>
        <v>Jenifer Giraldo Giraldo</v>
      </c>
      <c r="L147" s="3" t="str">
        <f>IF(OR(FIN_RAW[[#This Row],[DEPORTISTA]]=0,FIN_RAW[[#This Row],[DEPORTISTA]]=""),"",FIN_RAW[[#This Row],[DEPORTISTA]])</f>
        <v>María José Delgado Giraldo</v>
      </c>
      <c r="M147" s="3">
        <f>IF(FIN_DATASET[[#This Row],[Method]]="Efectivo",1,0)</f>
        <v>1</v>
      </c>
      <c r="N147" s="12">
        <f>IF(FIN_DATASET[[#This Row],[Method]]="Efectivo",FIN_DATASET[[#This Row],[Amount]],0)</f>
        <v>30000</v>
      </c>
      <c r="O147" s="3">
        <f>IF(FIN_DATASET[[#This Row],[Method]]="CxC",1,0)</f>
        <v>0</v>
      </c>
      <c r="P147" s="11">
        <f>IF(FIN_DATASET[[#This Row],[Method]]="CxC",FIN_DATASET[[#This Row],[Amount]],0)</f>
        <v>0</v>
      </c>
      <c r="Q147" s="3">
        <f>IF(OR(FIN_DATASET[[#This Row],[Account]]="CxP",FIN_DATASET[[#This Row],[Account]]="CxP (Liga)",FIN_DATASET[[#This Row],[Account]]="CxP (Terceros)"),1,0)</f>
        <v>0</v>
      </c>
      <c r="R147" s="3">
        <f>IF(FIN_DATASET[[#This Row],[AP_Flag]]=1,FIN_DATASET[[#This Row],[Amount]],0)</f>
        <v>0</v>
      </c>
    </row>
    <row r="148" spans="1:18" x14ac:dyDescent="0.2">
      <c r="A148" s="4">
        <f>FIN_RAW[[#This Row],[FECHA]]</f>
        <v>44051</v>
      </c>
      <c r="B148" s="3">
        <f>YEAR(FIN_DATASET[[#This Row],[Date]])</f>
        <v>2020</v>
      </c>
      <c r="C148" s="3" t="str">
        <f>TEXT(FIN_DATASET[[#This Row],[Date]],"mmmm")</f>
        <v>August</v>
      </c>
      <c r="D148" s="3" t="str">
        <f>IF(FIN_RAW[[#This Row],[VALOR (IN)]]&gt;0, "Income",IF(FIN_RAW[[#This Row],[VALOR (OUT)]]&gt;0, "Expense", "Check"))</f>
        <v>Income</v>
      </c>
      <c r="E148" s="3" t="str">
        <f>_xlfn.XLOOKUP(FIN_DATASET[[#This Row],[Method]],CATEGORY_MAP[CUENTA_IN],CATEGORY_MAP[Category])</f>
        <v>Cash</v>
      </c>
      <c r="F148" s="3" t="str">
        <f>_xlfn.XLOOKUP(FIN_DATASET[[#This Row],[Account]],CATEGORY_MAP[CUENTA_OUT],CATEGORY_MAP[Subcategory])</f>
        <v>Monthly Fee</v>
      </c>
      <c r="G148" s="3" t="str">
        <f>IF(OR(FIN_RAW[[#This Row],[CONCEPTO]]=0,FIN_RAW[[#This Row],[CONCEPTO]]=""),"",FIN_RAW[[#This Row],[CONCEPTO]])</f>
        <v>Pago Mensualidad COVID (AGO)</v>
      </c>
      <c r="H148" s="5">
        <f>IF(FIN_DATASET[[#This Row],[Type]]="Income", FIN_RAW[[#This Row],[VALOR (IN)]], -FIN_RAW[[#This Row],[VALOR (OUT)]])</f>
        <v>30000</v>
      </c>
      <c r="I148" s="3" t="str">
        <f>FIN_RAW[[#This Row],[CUENTA (IN)]]</f>
        <v>Efectivo</v>
      </c>
      <c r="J148" s="6" t="str">
        <f>FIN_RAW[[#This Row],[CUENTA (OUT)]]</f>
        <v>Mensualidad</v>
      </c>
      <c r="K148" s="3" t="str">
        <f>IF(OR(FIN_RAW[[#This Row],[CLIENTE]]=0,FIN_RAW[[#This Row],[CLIENTE]]=" "),"",FIN_RAW[[#This Row],[CLIENTE]])</f>
        <v>Edward Armando Rojas</v>
      </c>
      <c r="L148" s="3" t="str">
        <f>IF(OR(FIN_RAW[[#This Row],[DEPORTISTA]]=0,FIN_RAW[[#This Row],[DEPORTISTA]]=""),"",FIN_RAW[[#This Row],[DEPORTISTA]])</f>
        <v>Mathias Rojas Salcedo</v>
      </c>
      <c r="M148" s="3">
        <f>IF(FIN_DATASET[[#This Row],[Method]]="Efectivo",1,0)</f>
        <v>1</v>
      </c>
      <c r="N148" s="12">
        <f>IF(FIN_DATASET[[#This Row],[Method]]="Efectivo",FIN_DATASET[[#This Row],[Amount]],0)</f>
        <v>30000</v>
      </c>
      <c r="O148" s="3">
        <f>IF(FIN_DATASET[[#This Row],[Method]]="CxC",1,0)</f>
        <v>0</v>
      </c>
      <c r="P148" s="11">
        <f>IF(FIN_DATASET[[#This Row],[Method]]="CxC",FIN_DATASET[[#This Row],[Amount]],0)</f>
        <v>0</v>
      </c>
      <c r="Q148" s="3">
        <f>IF(OR(FIN_DATASET[[#This Row],[Account]]="CxP",FIN_DATASET[[#This Row],[Account]]="CxP (Liga)",FIN_DATASET[[#This Row],[Account]]="CxP (Terceros)"),1,0)</f>
        <v>0</v>
      </c>
      <c r="R148" s="3">
        <f>IF(FIN_DATASET[[#This Row],[AP_Flag]]=1,FIN_DATASET[[#This Row],[Amount]],0)</f>
        <v>0</v>
      </c>
    </row>
    <row r="149" spans="1:18" x14ac:dyDescent="0.2">
      <c r="A149" s="4">
        <f>FIN_RAW[[#This Row],[FECHA]]</f>
        <v>44052</v>
      </c>
      <c r="B149" s="3">
        <f>YEAR(FIN_DATASET[[#This Row],[Date]])</f>
        <v>2020</v>
      </c>
      <c r="C149" s="3" t="str">
        <f>TEXT(FIN_DATASET[[#This Row],[Date]],"mmmm")</f>
        <v>August</v>
      </c>
      <c r="D149" s="3" t="str">
        <f>IF(FIN_RAW[[#This Row],[VALOR (IN)]]&gt;0, "Income",IF(FIN_RAW[[#This Row],[VALOR (OUT)]]&gt;0, "Expense", "Check"))</f>
        <v>Income</v>
      </c>
      <c r="E149" s="3" t="str">
        <f>_xlfn.XLOOKUP(FIN_DATASET[[#This Row],[Method]],CATEGORY_MAP[CUENTA_IN],CATEGORY_MAP[Category])</f>
        <v>Cash</v>
      </c>
      <c r="F149" s="3" t="str">
        <f>_xlfn.XLOOKUP(FIN_DATASET[[#This Row],[Account]],CATEGORY_MAP[CUENTA_OUT],CATEGORY_MAP[Subcategory])</f>
        <v>Monthly Fee</v>
      </c>
      <c r="G149" s="3" t="str">
        <f>IF(OR(FIN_RAW[[#This Row],[CONCEPTO]]=0,FIN_RAW[[#This Row],[CONCEPTO]]=""),"",FIN_RAW[[#This Row],[CONCEPTO]])</f>
        <v>Pago Mensualidad COVID (AGO)</v>
      </c>
      <c r="H149" s="5">
        <f>IF(FIN_DATASET[[#This Row],[Type]]="Income", FIN_RAW[[#This Row],[VALOR (IN)]], -FIN_RAW[[#This Row],[VALOR (OUT)]])</f>
        <v>30000</v>
      </c>
      <c r="I149" s="3" t="str">
        <f>FIN_RAW[[#This Row],[CUENTA (IN)]]</f>
        <v>Efectivo</v>
      </c>
      <c r="J149" s="6" t="str">
        <f>FIN_RAW[[#This Row],[CUENTA (OUT)]]</f>
        <v>Mensualidad</v>
      </c>
      <c r="K149" s="3" t="str">
        <f>IF(OR(FIN_RAW[[#This Row],[CLIENTE]]=0,FIN_RAW[[#This Row],[CLIENTE]]=" "),"",FIN_RAW[[#This Row],[CLIENTE]])</f>
        <v>Rodrigo Valdiri Zambrano</v>
      </c>
      <c r="L149" s="3" t="str">
        <f>IF(OR(FIN_RAW[[#This Row],[DEPORTISTA]]=0,FIN_RAW[[#This Row],[DEPORTISTA]]=""),"",FIN_RAW[[#This Row],[DEPORTISTA]])</f>
        <v>Esteban Valdiri Guauña</v>
      </c>
      <c r="M149" s="3">
        <f>IF(FIN_DATASET[[#This Row],[Method]]="Efectivo",1,0)</f>
        <v>1</v>
      </c>
      <c r="N149" s="12">
        <f>IF(FIN_DATASET[[#This Row],[Method]]="Efectivo",FIN_DATASET[[#This Row],[Amount]],0)</f>
        <v>30000</v>
      </c>
      <c r="O149" s="3">
        <f>IF(FIN_DATASET[[#This Row],[Method]]="CxC",1,0)</f>
        <v>0</v>
      </c>
      <c r="P149" s="11">
        <f>IF(FIN_DATASET[[#This Row],[Method]]="CxC",FIN_DATASET[[#This Row],[Amount]],0)</f>
        <v>0</v>
      </c>
      <c r="Q149" s="3">
        <f>IF(OR(FIN_DATASET[[#This Row],[Account]]="CxP",FIN_DATASET[[#This Row],[Account]]="CxP (Liga)",FIN_DATASET[[#This Row],[Account]]="CxP (Terceros)"),1,0)</f>
        <v>0</v>
      </c>
      <c r="R149" s="3">
        <f>IF(FIN_DATASET[[#This Row],[AP_Flag]]=1,FIN_DATASET[[#This Row],[Amount]],0)</f>
        <v>0</v>
      </c>
    </row>
    <row r="150" spans="1:18" x14ac:dyDescent="0.2">
      <c r="A150" s="4">
        <f>FIN_RAW[[#This Row],[FECHA]]</f>
        <v>44058</v>
      </c>
      <c r="B150" s="3">
        <f>YEAR(FIN_DATASET[[#This Row],[Date]])</f>
        <v>2020</v>
      </c>
      <c r="C150" s="3" t="str">
        <f>TEXT(FIN_DATASET[[#This Row],[Date]],"mmmm")</f>
        <v>August</v>
      </c>
      <c r="D150" s="3" t="str">
        <f>IF(FIN_RAW[[#This Row],[VALOR (IN)]]&gt;0, "Income",IF(FIN_RAW[[#This Row],[VALOR (OUT)]]&gt;0, "Expense", "Check"))</f>
        <v>Income</v>
      </c>
      <c r="E150" s="3" t="str">
        <f>_xlfn.XLOOKUP(FIN_DATASET[[#This Row],[Method]],CATEGORY_MAP[CUENTA_IN],CATEGORY_MAP[Category])</f>
        <v>Cash</v>
      </c>
      <c r="F150" s="3" t="str">
        <f>_xlfn.XLOOKUP(FIN_DATASET[[#This Row],[Account]],CATEGORY_MAP[CUENTA_OUT],CATEGORY_MAP[Subcategory])</f>
        <v>Monthly Fee</v>
      </c>
      <c r="G150" s="3" t="str">
        <f>IF(OR(FIN_RAW[[#This Row],[CONCEPTO]]=0,FIN_RAW[[#This Row],[CONCEPTO]]=""),"",FIN_RAW[[#This Row],[CONCEPTO]])</f>
        <v>Pago Mensualidad COVID (AGO)</v>
      </c>
      <c r="H150" s="5">
        <f>IF(FIN_DATASET[[#This Row],[Type]]="Income", FIN_RAW[[#This Row],[VALOR (IN)]], -FIN_RAW[[#This Row],[VALOR (OUT)]])</f>
        <v>30000</v>
      </c>
      <c r="I150" s="3" t="str">
        <f>FIN_RAW[[#This Row],[CUENTA (IN)]]</f>
        <v>Efectivo</v>
      </c>
      <c r="J150" s="6" t="str">
        <f>FIN_RAW[[#This Row],[CUENTA (OUT)]]</f>
        <v>Mensualidad</v>
      </c>
      <c r="K150" s="3" t="str">
        <f>IF(OR(FIN_RAW[[#This Row],[CLIENTE]]=0,FIN_RAW[[#This Row],[CLIENTE]]=" "),"",FIN_RAW[[#This Row],[CLIENTE]])</f>
        <v>Nelson Gómez Serna</v>
      </c>
      <c r="L150" s="3" t="str">
        <f>IF(OR(FIN_RAW[[#This Row],[DEPORTISTA]]=0,FIN_RAW[[#This Row],[DEPORTISTA]]=""),"",FIN_RAW[[#This Row],[DEPORTISTA]])</f>
        <v>Sofía Gómez Torres</v>
      </c>
      <c r="M150" s="3">
        <f>IF(FIN_DATASET[[#This Row],[Method]]="Efectivo",1,0)</f>
        <v>1</v>
      </c>
      <c r="N150" s="12">
        <f>IF(FIN_DATASET[[#This Row],[Method]]="Efectivo",FIN_DATASET[[#This Row],[Amount]],0)</f>
        <v>30000</v>
      </c>
      <c r="O150" s="3">
        <f>IF(FIN_DATASET[[#This Row],[Method]]="CxC",1,0)</f>
        <v>0</v>
      </c>
      <c r="P150" s="11">
        <f>IF(FIN_DATASET[[#This Row],[Method]]="CxC",FIN_DATASET[[#This Row],[Amount]],0)</f>
        <v>0</v>
      </c>
      <c r="Q150" s="3">
        <f>IF(OR(FIN_DATASET[[#This Row],[Account]]="CxP",FIN_DATASET[[#This Row],[Account]]="CxP (Liga)",FIN_DATASET[[#This Row],[Account]]="CxP (Terceros)"),1,0)</f>
        <v>0</v>
      </c>
      <c r="R150" s="3">
        <f>IF(FIN_DATASET[[#This Row],[AP_Flag]]=1,FIN_DATASET[[#This Row],[Amount]],0)</f>
        <v>0</v>
      </c>
    </row>
    <row r="151" spans="1:18" x14ac:dyDescent="0.2">
      <c r="A151" s="4">
        <f>FIN_RAW[[#This Row],[FECHA]]</f>
        <v>44061</v>
      </c>
      <c r="B151" s="3">
        <f>YEAR(FIN_DATASET[[#This Row],[Date]])</f>
        <v>2020</v>
      </c>
      <c r="C151" s="3" t="str">
        <f>TEXT(FIN_DATASET[[#This Row],[Date]],"mmmm")</f>
        <v>August</v>
      </c>
      <c r="D151" s="3" t="str">
        <f>IF(FIN_RAW[[#This Row],[VALOR (IN)]]&gt;0, "Income",IF(FIN_RAW[[#This Row],[VALOR (OUT)]]&gt;0, "Expense", "Check"))</f>
        <v>Income</v>
      </c>
      <c r="E151" s="3" t="str">
        <f>_xlfn.XLOOKUP(FIN_DATASET[[#This Row],[Method]],CATEGORY_MAP[CUENTA_IN],CATEGORY_MAP[Category])</f>
        <v>Cash</v>
      </c>
      <c r="F151" s="3" t="str">
        <f>_xlfn.XLOOKUP(FIN_DATASET[[#This Row],[Account]],CATEGORY_MAP[CUENTA_OUT],CATEGORY_MAP[Subcategory])</f>
        <v>Monthly Fee</v>
      </c>
      <c r="G151" s="3" t="str">
        <f>IF(OR(FIN_RAW[[#This Row],[CONCEPTO]]=0,FIN_RAW[[#This Row],[CONCEPTO]]=""),"",FIN_RAW[[#This Row],[CONCEPTO]])</f>
        <v>Pago Mensualidad COVID (JUL)</v>
      </c>
      <c r="H151" s="5">
        <f>IF(FIN_DATASET[[#This Row],[Type]]="Income", FIN_RAW[[#This Row],[VALOR (IN)]], -FIN_RAW[[#This Row],[VALOR (OUT)]])</f>
        <v>30000</v>
      </c>
      <c r="I151" s="3" t="str">
        <f>FIN_RAW[[#This Row],[CUENTA (IN)]]</f>
        <v>Efectivo</v>
      </c>
      <c r="J151" s="6" t="str">
        <f>FIN_RAW[[#This Row],[CUENTA (OUT)]]</f>
        <v>Mensualidad</v>
      </c>
      <c r="K151" s="3" t="str">
        <f>IF(OR(FIN_RAW[[#This Row],[CLIENTE]]=0,FIN_RAW[[#This Row],[CLIENTE]]=" "),"",FIN_RAW[[#This Row],[CLIENTE]])</f>
        <v>Ingrith Basto Zamorano</v>
      </c>
      <c r="L151" s="3" t="str">
        <f>IF(OR(FIN_RAW[[#This Row],[DEPORTISTA]]=0,FIN_RAW[[#This Row],[DEPORTISTA]]=""),"",FIN_RAW[[#This Row],[DEPORTISTA]])</f>
        <v>Juan Martin Solórzano Basto</v>
      </c>
      <c r="M151" s="3">
        <f>IF(FIN_DATASET[[#This Row],[Method]]="Efectivo",1,0)</f>
        <v>1</v>
      </c>
      <c r="N151" s="12">
        <f>IF(FIN_DATASET[[#This Row],[Method]]="Efectivo",FIN_DATASET[[#This Row],[Amount]],0)</f>
        <v>30000</v>
      </c>
      <c r="O151" s="3">
        <f>IF(FIN_DATASET[[#This Row],[Method]]="CxC",1,0)</f>
        <v>0</v>
      </c>
      <c r="P151" s="11">
        <f>IF(FIN_DATASET[[#This Row],[Method]]="CxC",FIN_DATASET[[#This Row],[Amount]],0)</f>
        <v>0</v>
      </c>
      <c r="Q151" s="3">
        <f>IF(OR(FIN_DATASET[[#This Row],[Account]]="CxP",FIN_DATASET[[#This Row],[Account]]="CxP (Liga)",FIN_DATASET[[#This Row],[Account]]="CxP (Terceros)"),1,0)</f>
        <v>0</v>
      </c>
      <c r="R151" s="3">
        <f>IF(FIN_DATASET[[#This Row],[AP_Flag]]=1,FIN_DATASET[[#This Row],[Amount]],0)</f>
        <v>0</v>
      </c>
    </row>
    <row r="152" spans="1:18" x14ac:dyDescent="0.2">
      <c r="A152" s="4">
        <f>FIN_RAW[[#This Row],[FECHA]]</f>
        <v>44061</v>
      </c>
      <c r="B152" s="3">
        <f>YEAR(FIN_DATASET[[#This Row],[Date]])</f>
        <v>2020</v>
      </c>
      <c r="C152" s="3" t="str">
        <f>TEXT(FIN_DATASET[[#This Row],[Date]],"mmmm")</f>
        <v>August</v>
      </c>
      <c r="D152" s="3" t="str">
        <f>IF(FIN_RAW[[#This Row],[VALOR (IN)]]&gt;0, "Income",IF(FIN_RAW[[#This Row],[VALOR (OUT)]]&gt;0, "Expense", "Check"))</f>
        <v>Income</v>
      </c>
      <c r="E152" s="3" t="str">
        <f>_xlfn.XLOOKUP(FIN_DATASET[[#This Row],[Method]],CATEGORY_MAP[CUENTA_IN],CATEGORY_MAP[Category])</f>
        <v>Cash</v>
      </c>
      <c r="F152" s="3" t="str">
        <f>_xlfn.XLOOKUP(FIN_DATASET[[#This Row],[Account]],CATEGORY_MAP[CUENTA_OUT],CATEGORY_MAP[Subcategory])</f>
        <v>Monthly Fee</v>
      </c>
      <c r="G152" s="3" t="str">
        <f>IF(OR(FIN_RAW[[#This Row],[CONCEPTO]]=0,FIN_RAW[[#This Row],[CONCEPTO]]=""),"",FIN_RAW[[#This Row],[CONCEPTO]])</f>
        <v>Pago Mensualidad COVID (JUL)</v>
      </c>
      <c r="H152" s="5">
        <f>IF(FIN_DATASET[[#This Row],[Type]]="Income", FIN_RAW[[#This Row],[VALOR (IN)]], -FIN_RAW[[#This Row],[VALOR (OUT)]])</f>
        <v>30000</v>
      </c>
      <c r="I152" s="3" t="str">
        <f>FIN_RAW[[#This Row],[CUENTA (IN)]]</f>
        <v>Efectivo</v>
      </c>
      <c r="J152" s="6" t="str">
        <f>FIN_RAW[[#This Row],[CUENTA (OUT)]]</f>
        <v>Mensualidad</v>
      </c>
      <c r="K152" s="3" t="str">
        <f>IF(OR(FIN_RAW[[#This Row],[CLIENTE]]=0,FIN_RAW[[#This Row],[CLIENTE]]=" "),"",FIN_RAW[[#This Row],[CLIENTE]])</f>
        <v>Ingrith Basto Zamorano</v>
      </c>
      <c r="L152" s="3" t="str">
        <f>IF(OR(FIN_RAW[[#This Row],[DEPORTISTA]]=0,FIN_RAW[[#This Row],[DEPORTISTA]]=""),"",FIN_RAW[[#This Row],[DEPORTISTA]])</f>
        <v>Santiago Solórzano Basto</v>
      </c>
      <c r="M152" s="3">
        <f>IF(FIN_DATASET[[#This Row],[Method]]="Efectivo",1,0)</f>
        <v>1</v>
      </c>
      <c r="N152" s="12">
        <f>IF(FIN_DATASET[[#This Row],[Method]]="Efectivo",FIN_DATASET[[#This Row],[Amount]],0)</f>
        <v>30000</v>
      </c>
      <c r="O152" s="3">
        <f>IF(FIN_DATASET[[#This Row],[Method]]="CxC",1,0)</f>
        <v>0</v>
      </c>
      <c r="P152" s="11">
        <f>IF(FIN_DATASET[[#This Row],[Method]]="CxC",FIN_DATASET[[#This Row],[Amount]],0)</f>
        <v>0</v>
      </c>
      <c r="Q152" s="3">
        <f>IF(OR(FIN_DATASET[[#This Row],[Account]]="CxP",FIN_DATASET[[#This Row],[Account]]="CxP (Liga)",FIN_DATASET[[#This Row],[Account]]="CxP (Terceros)"),1,0)</f>
        <v>0</v>
      </c>
      <c r="R152" s="3">
        <f>IF(FIN_DATASET[[#This Row],[AP_Flag]]=1,FIN_DATASET[[#This Row],[Amount]],0)</f>
        <v>0</v>
      </c>
    </row>
    <row r="153" spans="1:18" x14ac:dyDescent="0.2">
      <c r="A153" s="4">
        <f>FIN_RAW[[#This Row],[FECHA]]</f>
        <v>44061</v>
      </c>
      <c r="B153" s="3">
        <f>YEAR(FIN_DATASET[[#This Row],[Date]])</f>
        <v>2020</v>
      </c>
      <c r="C153" s="3" t="str">
        <f>TEXT(FIN_DATASET[[#This Row],[Date]],"mmmm")</f>
        <v>August</v>
      </c>
      <c r="D153" s="3" t="str">
        <f>IF(FIN_RAW[[#This Row],[VALOR (IN)]]&gt;0, "Income",IF(FIN_RAW[[#This Row],[VALOR (OUT)]]&gt;0, "Expense", "Check"))</f>
        <v>Income</v>
      </c>
      <c r="E153" s="3" t="str">
        <f>_xlfn.XLOOKUP(FIN_DATASET[[#This Row],[Method]],CATEGORY_MAP[CUENTA_IN],CATEGORY_MAP[Category])</f>
        <v>Cash</v>
      </c>
      <c r="F153" s="3" t="str">
        <f>_xlfn.XLOOKUP(FIN_DATASET[[#This Row],[Account]],CATEGORY_MAP[CUENTA_OUT],CATEGORY_MAP[Subcategory])</f>
        <v>Monthly Fee</v>
      </c>
      <c r="G153" s="3" t="str">
        <f>IF(OR(FIN_RAW[[#This Row],[CONCEPTO]]=0,FIN_RAW[[#This Row],[CONCEPTO]]=""),"",FIN_RAW[[#This Row],[CONCEPTO]])</f>
        <v>Pago Mensualidad COVID (AGO)</v>
      </c>
      <c r="H153" s="5">
        <f>IF(FIN_DATASET[[#This Row],[Type]]="Income", FIN_RAW[[#This Row],[VALOR (IN)]], -FIN_RAW[[#This Row],[VALOR (OUT)]])</f>
        <v>30000</v>
      </c>
      <c r="I153" s="3" t="str">
        <f>FIN_RAW[[#This Row],[CUENTA (IN)]]</f>
        <v>Efectivo</v>
      </c>
      <c r="J153" s="6" t="str">
        <f>FIN_RAW[[#This Row],[CUENTA (OUT)]]</f>
        <v>Mensualidad</v>
      </c>
      <c r="K153" s="3" t="str">
        <f>IF(OR(FIN_RAW[[#This Row],[CLIENTE]]=0,FIN_RAW[[#This Row],[CLIENTE]]=" "),"",FIN_RAW[[#This Row],[CLIENTE]])</f>
        <v>Jenifer Giraldo Giraldo</v>
      </c>
      <c r="L153" s="3" t="str">
        <f>IF(OR(FIN_RAW[[#This Row],[DEPORTISTA]]=0,FIN_RAW[[#This Row],[DEPORTISTA]]=""),"",FIN_RAW[[#This Row],[DEPORTISTA]])</f>
        <v>Juan Andrés Delgado Giraldo</v>
      </c>
      <c r="M153" s="3">
        <f>IF(FIN_DATASET[[#This Row],[Method]]="Efectivo",1,0)</f>
        <v>1</v>
      </c>
      <c r="N153" s="12">
        <f>IF(FIN_DATASET[[#This Row],[Method]]="Efectivo",FIN_DATASET[[#This Row],[Amount]],0)</f>
        <v>30000</v>
      </c>
      <c r="O153" s="3">
        <f>IF(FIN_DATASET[[#This Row],[Method]]="CxC",1,0)</f>
        <v>0</v>
      </c>
      <c r="P153" s="11">
        <f>IF(FIN_DATASET[[#This Row],[Method]]="CxC",FIN_DATASET[[#This Row],[Amount]],0)</f>
        <v>0</v>
      </c>
      <c r="Q153" s="3">
        <f>IF(OR(FIN_DATASET[[#This Row],[Account]]="CxP",FIN_DATASET[[#This Row],[Account]]="CxP (Liga)",FIN_DATASET[[#This Row],[Account]]="CxP (Terceros)"),1,0)</f>
        <v>0</v>
      </c>
      <c r="R153" s="3">
        <f>IF(FIN_DATASET[[#This Row],[AP_Flag]]=1,FIN_DATASET[[#This Row],[Amount]],0)</f>
        <v>0</v>
      </c>
    </row>
    <row r="154" spans="1:18" x14ac:dyDescent="0.2">
      <c r="A154" s="4">
        <f>FIN_RAW[[#This Row],[FECHA]]</f>
        <v>44061</v>
      </c>
      <c r="B154" s="3">
        <f>YEAR(FIN_DATASET[[#This Row],[Date]])</f>
        <v>2020</v>
      </c>
      <c r="C154" s="3" t="str">
        <f>TEXT(FIN_DATASET[[#This Row],[Date]],"mmmm")</f>
        <v>August</v>
      </c>
      <c r="D154" s="3" t="str">
        <f>IF(FIN_RAW[[#This Row],[VALOR (IN)]]&gt;0, "Income",IF(FIN_RAW[[#This Row],[VALOR (OUT)]]&gt;0, "Expense", "Check"))</f>
        <v>Income</v>
      </c>
      <c r="E154" s="3" t="str">
        <f>_xlfn.XLOOKUP(FIN_DATASET[[#This Row],[Method]],CATEGORY_MAP[CUENTA_IN],CATEGORY_MAP[Category])</f>
        <v>Cash</v>
      </c>
      <c r="F154" s="3" t="str">
        <f>_xlfn.XLOOKUP(FIN_DATASET[[#This Row],[Account]],CATEGORY_MAP[CUENTA_OUT],CATEGORY_MAP[Subcategory])</f>
        <v>Monthly Fee</v>
      </c>
      <c r="G154" s="3" t="str">
        <f>IF(OR(FIN_RAW[[#This Row],[CONCEPTO]]=0,FIN_RAW[[#This Row],[CONCEPTO]]=""),"",FIN_RAW[[#This Row],[CONCEPTO]])</f>
        <v>Pago Mensualidad COVID (AGO)</v>
      </c>
      <c r="H154" s="5">
        <f>IF(FIN_DATASET[[#This Row],[Type]]="Income", FIN_RAW[[#This Row],[VALOR (IN)]], -FIN_RAW[[#This Row],[VALOR (OUT)]])</f>
        <v>30000</v>
      </c>
      <c r="I154" s="3" t="str">
        <f>FIN_RAW[[#This Row],[CUENTA (IN)]]</f>
        <v>Efectivo</v>
      </c>
      <c r="J154" s="6" t="str">
        <f>FIN_RAW[[#This Row],[CUENTA (OUT)]]</f>
        <v>Mensualidad</v>
      </c>
      <c r="K154" s="3" t="str">
        <f>IF(OR(FIN_RAW[[#This Row],[CLIENTE]]=0,FIN_RAW[[#This Row],[CLIENTE]]=" "),"",FIN_RAW[[#This Row],[CLIENTE]])</f>
        <v>Ingrith Basto Zamorano</v>
      </c>
      <c r="L154" s="3" t="str">
        <f>IF(OR(FIN_RAW[[#This Row],[DEPORTISTA]]=0,FIN_RAW[[#This Row],[DEPORTISTA]]=""),"",FIN_RAW[[#This Row],[DEPORTISTA]])</f>
        <v>Juan Martin Solórzano Basto</v>
      </c>
      <c r="M154" s="3">
        <f>IF(FIN_DATASET[[#This Row],[Method]]="Efectivo",1,0)</f>
        <v>1</v>
      </c>
      <c r="N154" s="12">
        <f>IF(FIN_DATASET[[#This Row],[Method]]="Efectivo",FIN_DATASET[[#This Row],[Amount]],0)</f>
        <v>30000</v>
      </c>
      <c r="O154" s="3">
        <f>IF(FIN_DATASET[[#This Row],[Method]]="CxC",1,0)</f>
        <v>0</v>
      </c>
      <c r="P154" s="11">
        <f>IF(FIN_DATASET[[#This Row],[Method]]="CxC",FIN_DATASET[[#This Row],[Amount]],0)</f>
        <v>0</v>
      </c>
      <c r="Q154" s="3">
        <f>IF(OR(FIN_DATASET[[#This Row],[Account]]="CxP",FIN_DATASET[[#This Row],[Account]]="CxP (Liga)",FIN_DATASET[[#This Row],[Account]]="CxP (Terceros)"),1,0)</f>
        <v>0</v>
      </c>
      <c r="R154" s="3">
        <f>IF(FIN_DATASET[[#This Row],[AP_Flag]]=1,FIN_DATASET[[#This Row],[Amount]],0)</f>
        <v>0</v>
      </c>
    </row>
    <row r="155" spans="1:18" x14ac:dyDescent="0.2">
      <c r="A155" s="4">
        <f>FIN_RAW[[#This Row],[FECHA]]</f>
        <v>44061</v>
      </c>
      <c r="B155" s="3">
        <f>YEAR(FIN_DATASET[[#This Row],[Date]])</f>
        <v>2020</v>
      </c>
      <c r="C155" s="3" t="str">
        <f>TEXT(FIN_DATASET[[#This Row],[Date]],"mmmm")</f>
        <v>August</v>
      </c>
      <c r="D155" s="3" t="str">
        <f>IF(FIN_RAW[[#This Row],[VALOR (IN)]]&gt;0, "Income",IF(FIN_RAW[[#This Row],[VALOR (OUT)]]&gt;0, "Expense", "Check"))</f>
        <v>Income</v>
      </c>
      <c r="E155" s="3" t="str">
        <f>_xlfn.XLOOKUP(FIN_DATASET[[#This Row],[Method]],CATEGORY_MAP[CUENTA_IN],CATEGORY_MAP[Category])</f>
        <v>Cash</v>
      </c>
      <c r="F155" s="3" t="str">
        <f>_xlfn.XLOOKUP(FIN_DATASET[[#This Row],[Account]],CATEGORY_MAP[CUENTA_OUT],CATEGORY_MAP[Subcategory])</f>
        <v>Monthly Fee</v>
      </c>
      <c r="G155" s="3" t="str">
        <f>IF(OR(FIN_RAW[[#This Row],[CONCEPTO]]=0,FIN_RAW[[#This Row],[CONCEPTO]]=""),"",FIN_RAW[[#This Row],[CONCEPTO]])</f>
        <v>Pago Mensualidad COVID (AGO)</v>
      </c>
      <c r="H155" s="5">
        <f>IF(FIN_DATASET[[#This Row],[Type]]="Income", FIN_RAW[[#This Row],[VALOR (IN)]], -FIN_RAW[[#This Row],[VALOR (OUT)]])</f>
        <v>30000</v>
      </c>
      <c r="I155" s="3" t="str">
        <f>FIN_RAW[[#This Row],[CUENTA (IN)]]</f>
        <v>Efectivo</v>
      </c>
      <c r="J155" s="6" t="str">
        <f>FIN_RAW[[#This Row],[CUENTA (OUT)]]</f>
        <v>Mensualidad</v>
      </c>
      <c r="K155" s="3" t="str">
        <f>IF(OR(FIN_RAW[[#This Row],[CLIENTE]]=0,FIN_RAW[[#This Row],[CLIENTE]]=" "),"",FIN_RAW[[#This Row],[CLIENTE]])</f>
        <v>Jenifer Giraldo Giraldo</v>
      </c>
      <c r="L155" s="3" t="str">
        <f>IF(OR(FIN_RAW[[#This Row],[DEPORTISTA]]=0,FIN_RAW[[#This Row],[DEPORTISTA]]=""),"",FIN_RAW[[#This Row],[DEPORTISTA]])</f>
        <v>María José Delgado Giraldo</v>
      </c>
      <c r="M155" s="3">
        <f>IF(FIN_DATASET[[#This Row],[Method]]="Efectivo",1,0)</f>
        <v>1</v>
      </c>
      <c r="N155" s="12">
        <f>IF(FIN_DATASET[[#This Row],[Method]]="Efectivo",FIN_DATASET[[#This Row],[Amount]],0)</f>
        <v>30000</v>
      </c>
      <c r="O155" s="3">
        <f>IF(FIN_DATASET[[#This Row],[Method]]="CxC",1,0)</f>
        <v>0</v>
      </c>
      <c r="P155" s="11">
        <f>IF(FIN_DATASET[[#This Row],[Method]]="CxC",FIN_DATASET[[#This Row],[Amount]],0)</f>
        <v>0</v>
      </c>
      <c r="Q155" s="3">
        <f>IF(OR(FIN_DATASET[[#This Row],[Account]]="CxP",FIN_DATASET[[#This Row],[Account]]="CxP (Liga)",FIN_DATASET[[#This Row],[Account]]="CxP (Terceros)"),1,0)</f>
        <v>0</v>
      </c>
      <c r="R155" s="3">
        <f>IF(FIN_DATASET[[#This Row],[AP_Flag]]=1,FIN_DATASET[[#This Row],[Amount]],0)</f>
        <v>0</v>
      </c>
    </row>
    <row r="156" spans="1:18" x14ac:dyDescent="0.2">
      <c r="A156" s="4">
        <f>FIN_RAW[[#This Row],[FECHA]]</f>
        <v>44061</v>
      </c>
      <c r="B156" s="3">
        <f>YEAR(FIN_DATASET[[#This Row],[Date]])</f>
        <v>2020</v>
      </c>
      <c r="C156" s="3" t="str">
        <f>TEXT(FIN_DATASET[[#This Row],[Date]],"mmmm")</f>
        <v>August</v>
      </c>
      <c r="D156" s="3" t="str">
        <f>IF(FIN_RAW[[#This Row],[VALOR (IN)]]&gt;0, "Income",IF(FIN_RAW[[#This Row],[VALOR (OUT)]]&gt;0, "Expense", "Check"))</f>
        <v>Income</v>
      </c>
      <c r="E156" s="3" t="str">
        <f>_xlfn.XLOOKUP(FIN_DATASET[[#This Row],[Method]],CATEGORY_MAP[CUENTA_IN],CATEGORY_MAP[Category])</f>
        <v>Cash</v>
      </c>
      <c r="F156" s="3" t="str">
        <f>_xlfn.XLOOKUP(FIN_DATASET[[#This Row],[Account]],CATEGORY_MAP[CUENTA_OUT],CATEGORY_MAP[Subcategory])</f>
        <v>Monthly Fee</v>
      </c>
      <c r="G156" s="3" t="str">
        <f>IF(OR(FIN_RAW[[#This Row],[CONCEPTO]]=0,FIN_RAW[[#This Row],[CONCEPTO]]=""),"",FIN_RAW[[#This Row],[CONCEPTO]])</f>
        <v>Pago Mensualidad COVID (AGO)</v>
      </c>
      <c r="H156" s="5">
        <f>IF(FIN_DATASET[[#This Row],[Type]]="Income", FIN_RAW[[#This Row],[VALOR (IN)]], -FIN_RAW[[#This Row],[VALOR (OUT)]])</f>
        <v>30000</v>
      </c>
      <c r="I156" s="3" t="str">
        <f>FIN_RAW[[#This Row],[CUENTA (IN)]]</f>
        <v>Efectivo</v>
      </c>
      <c r="J156" s="6" t="str">
        <f>FIN_RAW[[#This Row],[CUENTA (OUT)]]</f>
        <v>Mensualidad</v>
      </c>
      <c r="K156" s="3" t="str">
        <f>IF(OR(FIN_RAW[[#This Row],[CLIENTE]]=0,FIN_RAW[[#This Row],[CLIENTE]]=" "),"",FIN_RAW[[#This Row],[CLIENTE]])</f>
        <v>Ingrith Basto Zamorano</v>
      </c>
      <c r="L156" s="3" t="str">
        <f>IF(OR(FIN_RAW[[#This Row],[DEPORTISTA]]=0,FIN_RAW[[#This Row],[DEPORTISTA]]=""),"",FIN_RAW[[#This Row],[DEPORTISTA]])</f>
        <v>Santiago Solórzano Basto</v>
      </c>
      <c r="M156" s="3">
        <f>IF(FIN_DATASET[[#This Row],[Method]]="Efectivo",1,0)</f>
        <v>1</v>
      </c>
      <c r="N156" s="12">
        <f>IF(FIN_DATASET[[#This Row],[Method]]="Efectivo",FIN_DATASET[[#This Row],[Amount]],0)</f>
        <v>30000</v>
      </c>
      <c r="O156" s="3">
        <f>IF(FIN_DATASET[[#This Row],[Method]]="CxC",1,0)</f>
        <v>0</v>
      </c>
      <c r="P156" s="11">
        <f>IF(FIN_DATASET[[#This Row],[Method]]="CxC",FIN_DATASET[[#This Row],[Amount]],0)</f>
        <v>0</v>
      </c>
      <c r="Q156" s="3">
        <f>IF(OR(FIN_DATASET[[#This Row],[Account]]="CxP",FIN_DATASET[[#This Row],[Account]]="CxP (Liga)",FIN_DATASET[[#This Row],[Account]]="CxP (Terceros)"),1,0)</f>
        <v>0</v>
      </c>
      <c r="R156" s="3">
        <f>IF(FIN_DATASET[[#This Row],[AP_Flag]]=1,FIN_DATASET[[#This Row],[Amount]],0)</f>
        <v>0</v>
      </c>
    </row>
    <row r="157" spans="1:18" x14ac:dyDescent="0.2">
      <c r="A157" s="4">
        <f>FIN_RAW[[#This Row],[FECHA]]</f>
        <v>44074</v>
      </c>
      <c r="B157" s="3">
        <f>YEAR(FIN_DATASET[[#This Row],[Date]])</f>
        <v>2020</v>
      </c>
      <c r="C157" s="3" t="str">
        <f>TEXT(FIN_DATASET[[#This Row],[Date]],"mmmm")</f>
        <v>August</v>
      </c>
      <c r="D157" s="3" t="str">
        <f>IF(FIN_RAW[[#This Row],[VALOR (IN)]]&gt;0, "Income",IF(FIN_RAW[[#This Row],[VALOR (OUT)]]&gt;0, "Expense", "Check"))</f>
        <v>Income</v>
      </c>
      <c r="E157" s="3" t="str">
        <f>_xlfn.XLOOKUP(FIN_DATASET[[#This Row],[Method]],CATEGORY_MAP[CUENTA_IN],CATEGORY_MAP[Category])</f>
        <v>Cash</v>
      </c>
      <c r="F157" s="3" t="str">
        <f>_xlfn.XLOOKUP(FIN_DATASET[[#This Row],[Account]],CATEGORY_MAP[CUENTA_OUT],CATEGORY_MAP[Subcategory])</f>
        <v>Monthly Fee</v>
      </c>
      <c r="G157" s="3" t="str">
        <f>IF(OR(FIN_RAW[[#This Row],[CONCEPTO]]=0,FIN_RAW[[#This Row],[CONCEPTO]]=""),"",FIN_RAW[[#This Row],[CONCEPTO]])</f>
        <v>Pago Mensualidad COVID (AGO)</v>
      </c>
      <c r="H157" s="5">
        <f>IF(FIN_DATASET[[#This Row],[Type]]="Income", FIN_RAW[[#This Row],[VALOR (IN)]], -FIN_RAW[[#This Row],[VALOR (OUT)]])</f>
        <v>30000</v>
      </c>
      <c r="I157" s="3" t="str">
        <f>FIN_RAW[[#This Row],[CUENTA (IN)]]</f>
        <v>Efectivo</v>
      </c>
      <c r="J157" s="6" t="str">
        <f>FIN_RAW[[#This Row],[CUENTA (OUT)]]</f>
        <v>Mensualidad</v>
      </c>
      <c r="K157" s="3" t="str">
        <f>IF(OR(FIN_RAW[[#This Row],[CLIENTE]]=0,FIN_RAW[[#This Row],[CLIENTE]]=" "),"",FIN_RAW[[#This Row],[CLIENTE]])</f>
        <v>Luis Fernando Zea Sanabria</v>
      </c>
      <c r="L157" s="3" t="str">
        <f>IF(OR(FIN_RAW[[#This Row],[DEPORTISTA]]=0,FIN_RAW[[#This Row],[DEPORTISTA]]=""),"",FIN_RAW[[#This Row],[DEPORTISTA]])</f>
        <v>Jacobo Zea Osorio</v>
      </c>
      <c r="M157" s="3">
        <f>IF(FIN_DATASET[[#This Row],[Method]]="Efectivo",1,0)</f>
        <v>1</v>
      </c>
      <c r="N157" s="12">
        <f>IF(FIN_DATASET[[#This Row],[Method]]="Efectivo",FIN_DATASET[[#This Row],[Amount]],0)</f>
        <v>30000</v>
      </c>
      <c r="O157" s="3">
        <f>IF(FIN_DATASET[[#This Row],[Method]]="CxC",1,0)</f>
        <v>0</v>
      </c>
      <c r="P157" s="11">
        <f>IF(FIN_DATASET[[#This Row],[Method]]="CxC",FIN_DATASET[[#This Row],[Amount]],0)</f>
        <v>0</v>
      </c>
      <c r="Q157" s="3">
        <f>IF(OR(FIN_DATASET[[#This Row],[Account]]="CxP",FIN_DATASET[[#This Row],[Account]]="CxP (Liga)",FIN_DATASET[[#This Row],[Account]]="CxP (Terceros)"),1,0)</f>
        <v>0</v>
      </c>
      <c r="R157" s="3">
        <f>IF(FIN_DATASET[[#This Row],[AP_Flag]]=1,FIN_DATASET[[#This Row],[Amount]],0)</f>
        <v>0</v>
      </c>
    </row>
    <row r="158" spans="1:18" x14ac:dyDescent="0.2">
      <c r="A158" s="4">
        <f>FIN_RAW[[#This Row],[FECHA]]</f>
        <v>44074</v>
      </c>
      <c r="B158" s="3">
        <f>YEAR(FIN_DATASET[[#This Row],[Date]])</f>
        <v>2020</v>
      </c>
      <c r="C158" s="3" t="str">
        <f>TEXT(FIN_DATASET[[#This Row],[Date]],"mmmm")</f>
        <v>August</v>
      </c>
      <c r="D158" s="3" t="str">
        <f>IF(FIN_RAW[[#This Row],[VALOR (IN)]]&gt;0, "Income",IF(FIN_RAW[[#This Row],[VALOR (OUT)]]&gt;0, "Expense", "Check"))</f>
        <v>Expense</v>
      </c>
      <c r="E158" s="3" t="str">
        <f>_xlfn.XLOOKUP(FIN_DATASET[[#This Row],[Method]],CATEGORY_MAP[CUENTA_IN],CATEGORY_MAP[Category])</f>
        <v>Cash</v>
      </c>
      <c r="F158" s="3" t="str">
        <f>_xlfn.XLOOKUP(FIN_DATASET[[#This Row],[Account]],CATEGORY_MAP[CUENTA_OUT],CATEGORY_MAP[Subcategory])</f>
        <v>Payroll</v>
      </c>
      <c r="G158" s="3" t="str">
        <f>IF(OR(FIN_RAW[[#This Row],[CONCEPTO]]=0,FIN_RAW[[#This Row],[CONCEPTO]]=""),"",FIN_RAW[[#This Row],[CONCEPTO]])</f>
        <v>Pago Nomina (AGO)</v>
      </c>
      <c r="H158" s="5">
        <f>IF(FIN_DATASET[[#This Row],[Type]]="Income", FIN_RAW[[#This Row],[VALOR (IN)]], -FIN_RAW[[#This Row],[VALOR (OUT)]])</f>
        <v>-200000</v>
      </c>
      <c r="I158" s="3" t="str">
        <f>FIN_RAW[[#This Row],[CUENTA (IN)]]</f>
        <v>Efectivo</v>
      </c>
      <c r="J158" s="6" t="str">
        <f>FIN_RAW[[#This Row],[CUENTA (OUT)]]</f>
        <v>Nomina</v>
      </c>
      <c r="K158" s="3" t="str">
        <f>IF(OR(FIN_RAW[[#This Row],[CLIENTE]]=0,FIN_RAW[[#This Row],[CLIENTE]]=" "),"",FIN_RAW[[#This Row],[CLIENTE]])</f>
        <v>Tiffany Santamaría Escobar</v>
      </c>
      <c r="L158" s="3" t="str">
        <f>IF(OR(FIN_RAW[[#This Row],[DEPORTISTA]]=0,FIN_RAW[[#This Row],[DEPORTISTA]]=""),"",FIN_RAW[[#This Row],[DEPORTISTA]])</f>
        <v>Tiffany Santamaría Escobar</v>
      </c>
      <c r="M158" s="3">
        <f>IF(FIN_DATASET[[#This Row],[Method]]="Efectivo",1,0)</f>
        <v>1</v>
      </c>
      <c r="N158" s="12">
        <f>IF(FIN_DATASET[[#This Row],[Method]]="Efectivo",FIN_DATASET[[#This Row],[Amount]],0)</f>
        <v>-200000</v>
      </c>
      <c r="O158" s="3">
        <f>IF(FIN_DATASET[[#This Row],[Method]]="CxC",1,0)</f>
        <v>0</v>
      </c>
      <c r="P158" s="11">
        <f>IF(FIN_DATASET[[#This Row],[Method]]="CxC",FIN_DATASET[[#This Row],[Amount]],0)</f>
        <v>0</v>
      </c>
      <c r="Q158" s="3">
        <f>IF(OR(FIN_DATASET[[#This Row],[Account]]="CxP",FIN_DATASET[[#This Row],[Account]]="CxP (Liga)",FIN_DATASET[[#This Row],[Account]]="CxP (Terceros)"),1,0)</f>
        <v>0</v>
      </c>
      <c r="R158" s="3">
        <f>IF(FIN_DATASET[[#This Row],[AP_Flag]]=1,FIN_DATASET[[#This Row],[Amount]],0)</f>
        <v>0</v>
      </c>
    </row>
    <row r="159" spans="1:18" x14ac:dyDescent="0.2">
      <c r="A159" s="4">
        <f>FIN_RAW[[#This Row],[FECHA]]</f>
        <v>44075</v>
      </c>
      <c r="B159" s="3">
        <f>YEAR(FIN_DATASET[[#This Row],[Date]])</f>
        <v>2020</v>
      </c>
      <c r="C159" s="3" t="str">
        <f>TEXT(FIN_DATASET[[#This Row],[Date]],"mmmm")</f>
        <v>September</v>
      </c>
      <c r="D159" s="3" t="str">
        <f>IF(FIN_RAW[[#This Row],[VALOR (IN)]]&gt;0, "Income",IF(FIN_RAW[[#This Row],[VALOR (OUT)]]&gt;0, "Expense", "Check"))</f>
        <v>Income</v>
      </c>
      <c r="E159" s="3" t="str">
        <f>_xlfn.XLOOKUP(FIN_DATASET[[#This Row],[Method]],CATEGORY_MAP[CUENTA_IN],CATEGORY_MAP[Category])</f>
        <v>Scholarships</v>
      </c>
      <c r="F159" s="3" t="str">
        <f>_xlfn.XLOOKUP(FIN_DATASET[[#This Row],[Account]],CATEGORY_MAP[CUENTA_OUT],CATEGORY_MAP[Subcategory])</f>
        <v>Monthly Fee</v>
      </c>
      <c r="G159" s="3" t="str">
        <f>IF(OR(FIN_RAW[[#This Row],[CONCEPTO]]=0,FIN_RAW[[#This Row],[CONCEPTO]]=""),"",FIN_RAW[[#This Row],[CONCEPTO]])</f>
        <v>Becas Resultados 2019 (100%) (SEP)</v>
      </c>
      <c r="H159" s="5">
        <f>IF(FIN_DATASET[[#This Row],[Type]]="Income", FIN_RAW[[#This Row],[VALOR (IN)]], -FIN_RAW[[#This Row],[VALOR (OUT)]])</f>
        <v>30000</v>
      </c>
      <c r="I159" s="3" t="str">
        <f>FIN_RAW[[#This Row],[CUENTA (IN)]]</f>
        <v>Becas</v>
      </c>
      <c r="J159" s="6" t="str">
        <f>FIN_RAW[[#This Row],[CUENTA (OUT)]]</f>
        <v>Mensualidad</v>
      </c>
      <c r="K159" s="3" t="str">
        <f>IF(OR(FIN_RAW[[#This Row],[CLIENTE]]=0,FIN_RAW[[#This Row],[CLIENTE]]=" "),"",FIN_RAW[[#This Row],[CLIENTE]])</f>
        <v>Luis Eduardo Solarte Serna</v>
      </c>
      <c r="L159" s="3" t="str">
        <f>IF(OR(FIN_RAW[[#This Row],[DEPORTISTA]]=0,FIN_RAW[[#This Row],[DEPORTISTA]]=""),"",FIN_RAW[[#This Row],[DEPORTISTA]])</f>
        <v>Alejandro Solarte Osorio</v>
      </c>
      <c r="M159" s="3">
        <f>IF(FIN_DATASET[[#This Row],[Method]]="Efectivo",1,0)</f>
        <v>0</v>
      </c>
      <c r="N159" s="12">
        <f>IF(FIN_DATASET[[#This Row],[Method]]="Efectivo",FIN_DATASET[[#This Row],[Amount]],0)</f>
        <v>0</v>
      </c>
      <c r="O159" s="3">
        <f>IF(FIN_DATASET[[#This Row],[Method]]="CxC",1,0)</f>
        <v>0</v>
      </c>
      <c r="P159" s="11">
        <f>IF(FIN_DATASET[[#This Row],[Method]]="CxC",FIN_DATASET[[#This Row],[Amount]],0)</f>
        <v>0</v>
      </c>
      <c r="Q159" s="3">
        <f>IF(OR(FIN_DATASET[[#This Row],[Account]]="CxP",FIN_DATASET[[#This Row],[Account]]="CxP (Liga)",FIN_DATASET[[#This Row],[Account]]="CxP (Terceros)"),1,0)</f>
        <v>0</v>
      </c>
      <c r="R159" s="3">
        <f>IF(FIN_DATASET[[#This Row],[AP_Flag]]=1,FIN_DATASET[[#This Row],[Amount]],0)</f>
        <v>0</v>
      </c>
    </row>
    <row r="160" spans="1:18" x14ac:dyDescent="0.2">
      <c r="A160" s="4">
        <f>FIN_RAW[[#This Row],[FECHA]]</f>
        <v>44075</v>
      </c>
      <c r="B160" s="3">
        <f>YEAR(FIN_DATASET[[#This Row],[Date]])</f>
        <v>2020</v>
      </c>
      <c r="C160" s="3" t="str">
        <f>TEXT(FIN_DATASET[[#This Row],[Date]],"mmmm")</f>
        <v>September</v>
      </c>
      <c r="D160" s="3" t="str">
        <f>IF(FIN_RAW[[#This Row],[VALOR (IN)]]&gt;0, "Income",IF(FIN_RAW[[#This Row],[VALOR (OUT)]]&gt;0, "Expense", "Check"))</f>
        <v>Income</v>
      </c>
      <c r="E160" s="3" t="str">
        <f>_xlfn.XLOOKUP(FIN_DATASET[[#This Row],[Method]],CATEGORY_MAP[CUENTA_IN],CATEGORY_MAP[Category])</f>
        <v>Cash</v>
      </c>
      <c r="F160" s="3" t="str">
        <f>_xlfn.XLOOKUP(FIN_DATASET[[#This Row],[Account]],CATEGORY_MAP[CUENTA_OUT],CATEGORY_MAP[Subcategory])</f>
        <v>Monthly Fee</v>
      </c>
      <c r="G160" s="3" t="str">
        <f>IF(OR(FIN_RAW[[#This Row],[CONCEPTO]]=0,FIN_RAW[[#This Row],[CONCEPTO]]=""),"",FIN_RAW[[#This Row],[CONCEPTO]])</f>
        <v>Pago Mensualidad COVID (SEP)</v>
      </c>
      <c r="H160" s="5">
        <f>IF(FIN_DATASET[[#This Row],[Type]]="Income", FIN_RAW[[#This Row],[VALOR (IN)]], -FIN_RAW[[#This Row],[VALOR (OUT)]])</f>
        <v>30000</v>
      </c>
      <c r="I160" s="3" t="str">
        <f>FIN_RAW[[#This Row],[CUENTA (IN)]]</f>
        <v>Efectivo</v>
      </c>
      <c r="J160" s="6" t="str">
        <f>FIN_RAW[[#This Row],[CUENTA (OUT)]]</f>
        <v>Mensualidad</v>
      </c>
      <c r="K160" s="3" t="str">
        <f>IF(OR(FIN_RAW[[#This Row],[CLIENTE]]=0,FIN_RAW[[#This Row],[CLIENTE]]=" "),"",FIN_RAW[[#This Row],[CLIENTE]])</f>
        <v>Luis Fernando Zea Sanabria</v>
      </c>
      <c r="L160" s="3" t="str">
        <f>IF(OR(FIN_RAW[[#This Row],[DEPORTISTA]]=0,FIN_RAW[[#This Row],[DEPORTISTA]]=""),"",FIN_RAW[[#This Row],[DEPORTISTA]])</f>
        <v>Jacobo Zea Osorio</v>
      </c>
      <c r="M160" s="3">
        <f>IF(FIN_DATASET[[#This Row],[Method]]="Efectivo",1,0)</f>
        <v>1</v>
      </c>
      <c r="N160" s="12">
        <f>IF(FIN_DATASET[[#This Row],[Method]]="Efectivo",FIN_DATASET[[#This Row],[Amount]],0)</f>
        <v>30000</v>
      </c>
      <c r="O160" s="3">
        <f>IF(FIN_DATASET[[#This Row],[Method]]="CxC",1,0)</f>
        <v>0</v>
      </c>
      <c r="P160" s="11">
        <f>IF(FIN_DATASET[[#This Row],[Method]]="CxC",FIN_DATASET[[#This Row],[Amount]],0)</f>
        <v>0</v>
      </c>
      <c r="Q160" s="3">
        <f>IF(OR(FIN_DATASET[[#This Row],[Account]]="CxP",FIN_DATASET[[#This Row],[Account]]="CxP (Liga)",FIN_DATASET[[#This Row],[Account]]="CxP (Terceros)"),1,0)</f>
        <v>0</v>
      </c>
      <c r="R160" s="3">
        <f>IF(FIN_DATASET[[#This Row],[AP_Flag]]=1,FIN_DATASET[[#This Row],[Amount]],0)</f>
        <v>0</v>
      </c>
    </row>
    <row r="161" spans="1:18" x14ac:dyDescent="0.2">
      <c r="A161" s="4">
        <f>FIN_RAW[[#This Row],[FECHA]]</f>
        <v>44075</v>
      </c>
      <c r="B161" s="3">
        <f>YEAR(FIN_DATASET[[#This Row],[Date]])</f>
        <v>2020</v>
      </c>
      <c r="C161" s="3" t="str">
        <f>TEXT(FIN_DATASET[[#This Row],[Date]],"mmmm")</f>
        <v>September</v>
      </c>
      <c r="D161" s="3" t="str">
        <f>IF(FIN_RAW[[#This Row],[VALOR (IN)]]&gt;0, "Income",IF(FIN_RAW[[#This Row],[VALOR (OUT)]]&gt;0, "Expense", "Check"))</f>
        <v>Income</v>
      </c>
      <c r="E161" s="3" t="str">
        <f>_xlfn.XLOOKUP(FIN_DATASET[[#This Row],[Method]],CATEGORY_MAP[CUENTA_IN],CATEGORY_MAP[Category])</f>
        <v>Scholarships</v>
      </c>
      <c r="F161" s="3" t="str">
        <f>_xlfn.XLOOKUP(FIN_DATASET[[#This Row],[Account]],CATEGORY_MAP[CUENTA_OUT],CATEGORY_MAP[Subcategory])</f>
        <v>Monthly Fee</v>
      </c>
      <c r="G161" s="3" t="str">
        <f>IF(OR(FIN_RAW[[#This Row],[CONCEPTO]]=0,FIN_RAW[[#This Row],[CONCEPTO]]=""),"",FIN_RAW[[#This Row],[CONCEPTO]])</f>
        <v>Becas Resultados 2019 (100%) (SEP)</v>
      </c>
      <c r="H161" s="5">
        <f>IF(FIN_DATASET[[#This Row],[Type]]="Income", FIN_RAW[[#This Row],[VALOR (IN)]], -FIN_RAW[[#This Row],[VALOR (OUT)]])</f>
        <v>30000</v>
      </c>
      <c r="I161" s="3" t="str">
        <f>FIN_RAW[[#This Row],[CUENTA (IN)]]</f>
        <v>Becas</v>
      </c>
      <c r="J161" s="6" t="str">
        <f>FIN_RAW[[#This Row],[CUENTA (OUT)]]</f>
        <v>Mensualidad</v>
      </c>
      <c r="K161" s="3" t="str">
        <f>IF(OR(FIN_RAW[[#This Row],[CLIENTE]]=0,FIN_RAW[[#This Row],[CLIENTE]]=" "),"",FIN_RAW[[#This Row],[CLIENTE]])</f>
        <v>Omar Osorio Valencia</v>
      </c>
      <c r="L161" s="3" t="str">
        <f>IF(OR(FIN_RAW[[#This Row],[DEPORTISTA]]=0,FIN_RAW[[#This Row],[DEPORTISTA]]=""),"",FIN_RAW[[#This Row],[DEPORTISTA]])</f>
        <v>Juan Camilo Osorio Mendoza</v>
      </c>
      <c r="M161" s="3">
        <f>IF(FIN_DATASET[[#This Row],[Method]]="Efectivo",1,0)</f>
        <v>0</v>
      </c>
      <c r="N161" s="12">
        <f>IF(FIN_DATASET[[#This Row],[Method]]="Efectivo",FIN_DATASET[[#This Row],[Amount]],0)</f>
        <v>0</v>
      </c>
      <c r="O161" s="3">
        <f>IF(FIN_DATASET[[#This Row],[Method]]="CxC",1,0)</f>
        <v>0</v>
      </c>
      <c r="P161" s="11">
        <f>IF(FIN_DATASET[[#This Row],[Method]]="CxC",FIN_DATASET[[#This Row],[Amount]],0)</f>
        <v>0</v>
      </c>
      <c r="Q161" s="3">
        <f>IF(OR(FIN_DATASET[[#This Row],[Account]]="CxP",FIN_DATASET[[#This Row],[Account]]="CxP (Liga)",FIN_DATASET[[#This Row],[Account]]="CxP (Terceros)"),1,0)</f>
        <v>0</v>
      </c>
      <c r="R161" s="3">
        <f>IF(FIN_DATASET[[#This Row],[AP_Flag]]=1,FIN_DATASET[[#This Row],[Amount]],0)</f>
        <v>0</v>
      </c>
    </row>
    <row r="162" spans="1:18" x14ac:dyDescent="0.2">
      <c r="A162" s="4">
        <f>FIN_RAW[[#This Row],[FECHA]]</f>
        <v>44075</v>
      </c>
      <c r="B162" s="3">
        <f>YEAR(FIN_DATASET[[#This Row],[Date]])</f>
        <v>2020</v>
      </c>
      <c r="C162" s="3" t="str">
        <f>TEXT(FIN_DATASET[[#This Row],[Date]],"mmmm")</f>
        <v>September</v>
      </c>
      <c r="D162" s="3" t="str">
        <f>IF(FIN_RAW[[#This Row],[VALOR (IN)]]&gt;0, "Income",IF(FIN_RAW[[#This Row],[VALOR (OUT)]]&gt;0, "Expense", "Check"))</f>
        <v>Income</v>
      </c>
      <c r="E162" s="3" t="str">
        <f>_xlfn.XLOOKUP(FIN_DATASET[[#This Row],[Method]],CATEGORY_MAP[CUENTA_IN],CATEGORY_MAP[Category])</f>
        <v>Cash</v>
      </c>
      <c r="F162" s="3" t="str">
        <f>_xlfn.XLOOKUP(FIN_DATASET[[#This Row],[Account]],CATEGORY_MAP[CUENTA_OUT],CATEGORY_MAP[Subcategory])</f>
        <v>Monthly Fee</v>
      </c>
      <c r="G162" s="3" t="str">
        <f>IF(OR(FIN_RAW[[#This Row],[CONCEPTO]]=0,FIN_RAW[[#This Row],[CONCEPTO]]=""),"",FIN_RAW[[#This Row],[CONCEPTO]])</f>
        <v>Pago Mensualidad COVID (SEP)</v>
      </c>
      <c r="H162" s="5">
        <f>IF(FIN_DATASET[[#This Row],[Type]]="Income", FIN_RAW[[#This Row],[VALOR (IN)]], -FIN_RAW[[#This Row],[VALOR (OUT)]])</f>
        <v>30000</v>
      </c>
      <c r="I162" s="3" t="str">
        <f>FIN_RAW[[#This Row],[CUENTA (IN)]]</f>
        <v>Efectivo</v>
      </c>
      <c r="J162" s="6" t="str">
        <f>FIN_RAW[[#This Row],[CUENTA (OUT)]]</f>
        <v>Mensualidad</v>
      </c>
      <c r="K162" s="3" t="str">
        <f>IF(OR(FIN_RAW[[#This Row],[CLIENTE]]=0,FIN_RAW[[#This Row],[CLIENTE]]=" "),"",FIN_RAW[[#This Row],[CLIENTE]])</f>
        <v>Silvana Torres López</v>
      </c>
      <c r="L162" s="3" t="str">
        <f>IF(OR(FIN_RAW[[#This Row],[DEPORTISTA]]=0,FIN_RAW[[#This Row],[DEPORTISTA]]=""),"",FIN_RAW[[#This Row],[DEPORTISTA]])</f>
        <v>Luciana Pinedo Torres</v>
      </c>
      <c r="M162" s="3">
        <f>IF(FIN_DATASET[[#This Row],[Method]]="Efectivo",1,0)</f>
        <v>1</v>
      </c>
      <c r="N162" s="12">
        <f>IF(FIN_DATASET[[#This Row],[Method]]="Efectivo",FIN_DATASET[[#This Row],[Amount]],0)</f>
        <v>30000</v>
      </c>
      <c r="O162" s="3">
        <f>IF(FIN_DATASET[[#This Row],[Method]]="CxC",1,0)</f>
        <v>0</v>
      </c>
      <c r="P162" s="11">
        <f>IF(FIN_DATASET[[#This Row],[Method]]="CxC",FIN_DATASET[[#This Row],[Amount]],0)</f>
        <v>0</v>
      </c>
      <c r="Q162" s="3">
        <f>IF(OR(FIN_DATASET[[#This Row],[Account]]="CxP",FIN_DATASET[[#This Row],[Account]]="CxP (Liga)",FIN_DATASET[[#This Row],[Account]]="CxP (Terceros)"),1,0)</f>
        <v>0</v>
      </c>
      <c r="R162" s="3">
        <f>IF(FIN_DATASET[[#This Row],[AP_Flag]]=1,FIN_DATASET[[#This Row],[Amount]],0)</f>
        <v>0</v>
      </c>
    </row>
    <row r="163" spans="1:18" x14ac:dyDescent="0.2">
      <c r="A163" s="4">
        <f>FIN_RAW[[#This Row],[FECHA]]</f>
        <v>44075</v>
      </c>
      <c r="B163" s="3">
        <f>YEAR(FIN_DATASET[[#This Row],[Date]])</f>
        <v>2020</v>
      </c>
      <c r="C163" s="3" t="str">
        <f>TEXT(FIN_DATASET[[#This Row],[Date]],"mmmm")</f>
        <v>September</v>
      </c>
      <c r="D163" s="3" t="str">
        <f>IF(FIN_RAW[[#This Row],[VALOR (IN)]]&gt;0, "Income",IF(FIN_RAW[[#This Row],[VALOR (OUT)]]&gt;0, "Expense", "Check"))</f>
        <v>Income</v>
      </c>
      <c r="E163" s="3" t="str">
        <f>_xlfn.XLOOKUP(FIN_DATASET[[#This Row],[Method]],CATEGORY_MAP[CUENTA_IN],CATEGORY_MAP[Category])</f>
        <v>Scholarships</v>
      </c>
      <c r="F163" s="3" t="str">
        <f>_xlfn.XLOOKUP(FIN_DATASET[[#This Row],[Account]],CATEGORY_MAP[CUENTA_OUT],CATEGORY_MAP[Subcategory])</f>
        <v>Monthly Fee</v>
      </c>
      <c r="G163" s="3" t="str">
        <f>IF(OR(FIN_RAW[[#This Row],[CONCEPTO]]=0,FIN_RAW[[#This Row],[CONCEPTO]]=""),"",FIN_RAW[[#This Row],[CONCEPTO]])</f>
        <v>Becas Resultados 2019 (100%) (SEP)</v>
      </c>
      <c r="H163" s="5">
        <f>IF(FIN_DATASET[[#This Row],[Type]]="Income", FIN_RAW[[#This Row],[VALOR (IN)]], -FIN_RAW[[#This Row],[VALOR (OUT)]])</f>
        <v>30000</v>
      </c>
      <c r="I163" s="3" t="str">
        <f>FIN_RAW[[#This Row],[CUENTA (IN)]]</f>
        <v>Becas</v>
      </c>
      <c r="J163" s="6" t="str">
        <f>FIN_RAW[[#This Row],[CUENTA (OUT)]]</f>
        <v>Mensualidad</v>
      </c>
      <c r="K163" s="3" t="str">
        <f>IF(OR(FIN_RAW[[#This Row],[CLIENTE]]=0,FIN_RAW[[#This Row],[CLIENTE]]=" "),"",FIN_RAW[[#This Row],[CLIENTE]])</f>
        <v>Omar Osorio Valencia</v>
      </c>
      <c r="L163" s="3" t="str">
        <f>IF(OR(FIN_RAW[[#This Row],[DEPORTISTA]]=0,FIN_RAW[[#This Row],[DEPORTISTA]]=""),"",FIN_RAW[[#This Row],[DEPORTISTA]])</f>
        <v>Mariana Osorio Mendoza</v>
      </c>
      <c r="M163" s="3">
        <f>IF(FIN_DATASET[[#This Row],[Method]]="Efectivo",1,0)</f>
        <v>0</v>
      </c>
      <c r="N163" s="12">
        <f>IF(FIN_DATASET[[#This Row],[Method]]="Efectivo",FIN_DATASET[[#This Row],[Amount]],0)</f>
        <v>0</v>
      </c>
      <c r="O163" s="3">
        <f>IF(FIN_DATASET[[#This Row],[Method]]="CxC",1,0)</f>
        <v>0</v>
      </c>
      <c r="P163" s="11">
        <f>IF(FIN_DATASET[[#This Row],[Method]]="CxC",FIN_DATASET[[#This Row],[Amount]],0)</f>
        <v>0</v>
      </c>
      <c r="Q163" s="3">
        <f>IF(OR(FIN_DATASET[[#This Row],[Account]]="CxP",FIN_DATASET[[#This Row],[Account]]="CxP (Liga)",FIN_DATASET[[#This Row],[Account]]="CxP (Terceros)"),1,0)</f>
        <v>0</v>
      </c>
      <c r="R163" s="3">
        <f>IF(FIN_DATASET[[#This Row],[AP_Flag]]=1,FIN_DATASET[[#This Row],[Amount]],0)</f>
        <v>0</v>
      </c>
    </row>
    <row r="164" spans="1:18" x14ac:dyDescent="0.2">
      <c r="A164" s="4">
        <f>FIN_RAW[[#This Row],[FECHA]]</f>
        <v>44075</v>
      </c>
      <c r="B164" s="3">
        <f>YEAR(FIN_DATASET[[#This Row],[Date]])</f>
        <v>2020</v>
      </c>
      <c r="C164" s="3" t="str">
        <f>TEXT(FIN_DATASET[[#This Row],[Date]],"mmmm")</f>
        <v>September</v>
      </c>
      <c r="D164" s="3" t="str">
        <f>IF(FIN_RAW[[#This Row],[VALOR (IN)]]&gt;0, "Income",IF(FIN_RAW[[#This Row],[VALOR (OUT)]]&gt;0, "Expense", "Check"))</f>
        <v>Income</v>
      </c>
      <c r="E164" s="3" t="str">
        <f>_xlfn.XLOOKUP(FIN_DATASET[[#This Row],[Method]],CATEGORY_MAP[CUENTA_IN],CATEGORY_MAP[Category])</f>
        <v>Scholarships</v>
      </c>
      <c r="F164" s="3" t="str">
        <f>_xlfn.XLOOKUP(FIN_DATASET[[#This Row],[Account]],CATEGORY_MAP[CUENTA_OUT],CATEGORY_MAP[Subcategory])</f>
        <v>Monthly Fee</v>
      </c>
      <c r="G164" s="3" t="str">
        <f>IF(OR(FIN_RAW[[#This Row],[CONCEPTO]]=0,FIN_RAW[[#This Row],[CONCEPTO]]=""),"",FIN_RAW[[#This Row],[CONCEPTO]])</f>
        <v>Becas Resultados 2019 (100%) (SEP)</v>
      </c>
      <c r="H164" s="5">
        <f>IF(FIN_DATASET[[#This Row],[Type]]="Income", FIN_RAW[[#This Row],[VALOR (IN)]], -FIN_RAW[[#This Row],[VALOR (OUT)]])</f>
        <v>30000</v>
      </c>
      <c r="I164" s="3" t="str">
        <f>FIN_RAW[[#This Row],[CUENTA (IN)]]</f>
        <v>Becas</v>
      </c>
      <c r="J164" s="6" t="str">
        <f>FIN_RAW[[#This Row],[CUENTA (OUT)]]</f>
        <v>Mensualidad</v>
      </c>
      <c r="K164" s="3" t="str">
        <f>IF(OR(FIN_RAW[[#This Row],[CLIENTE]]=0,FIN_RAW[[#This Row],[CLIENTE]]=" "),"",FIN_RAW[[#This Row],[CLIENTE]])</f>
        <v>Silvana Torres López</v>
      </c>
      <c r="L164" s="3" t="str">
        <f>IF(OR(FIN_RAW[[#This Row],[DEPORTISTA]]=0,FIN_RAW[[#This Row],[DEPORTISTA]]=""),"",FIN_RAW[[#This Row],[DEPORTISTA]])</f>
        <v>Valentina Quintero Torres</v>
      </c>
      <c r="M164" s="3">
        <f>IF(FIN_DATASET[[#This Row],[Method]]="Efectivo",1,0)</f>
        <v>0</v>
      </c>
      <c r="N164" s="12">
        <f>IF(FIN_DATASET[[#This Row],[Method]]="Efectivo",FIN_DATASET[[#This Row],[Amount]],0)</f>
        <v>0</v>
      </c>
      <c r="O164" s="3">
        <f>IF(FIN_DATASET[[#This Row],[Method]]="CxC",1,0)</f>
        <v>0</v>
      </c>
      <c r="P164" s="11">
        <f>IF(FIN_DATASET[[#This Row],[Method]]="CxC",FIN_DATASET[[#This Row],[Amount]],0)</f>
        <v>0</v>
      </c>
      <c r="Q164" s="3">
        <f>IF(OR(FIN_DATASET[[#This Row],[Account]]="CxP",FIN_DATASET[[#This Row],[Account]]="CxP (Liga)",FIN_DATASET[[#This Row],[Account]]="CxP (Terceros)"),1,0)</f>
        <v>0</v>
      </c>
      <c r="R164" s="3">
        <f>IF(FIN_DATASET[[#This Row],[AP_Flag]]=1,FIN_DATASET[[#This Row],[Amount]],0)</f>
        <v>0</v>
      </c>
    </row>
    <row r="165" spans="1:18" x14ac:dyDescent="0.2">
      <c r="A165" s="4">
        <f>FIN_RAW[[#This Row],[FECHA]]</f>
        <v>44076</v>
      </c>
      <c r="B165" s="3">
        <f>YEAR(FIN_DATASET[[#This Row],[Date]])</f>
        <v>2020</v>
      </c>
      <c r="C165" s="3" t="str">
        <f>TEXT(FIN_DATASET[[#This Row],[Date]],"mmmm")</f>
        <v>September</v>
      </c>
      <c r="D165" s="3" t="str">
        <f>IF(FIN_RAW[[#This Row],[VALOR (IN)]]&gt;0, "Income",IF(FIN_RAW[[#This Row],[VALOR (OUT)]]&gt;0, "Expense", "Check"))</f>
        <v>Income</v>
      </c>
      <c r="E165" s="3" t="str">
        <f>_xlfn.XLOOKUP(FIN_DATASET[[#This Row],[Method]],CATEGORY_MAP[CUENTA_IN],CATEGORY_MAP[Category])</f>
        <v>Cash</v>
      </c>
      <c r="F165" s="3" t="str">
        <f>_xlfn.XLOOKUP(FIN_DATASET[[#This Row],[Account]],CATEGORY_MAP[CUENTA_OUT],CATEGORY_MAP[Subcategory])</f>
        <v>Monthly Fee</v>
      </c>
      <c r="G165" s="3" t="str">
        <f>IF(OR(FIN_RAW[[#This Row],[CONCEPTO]]=0,FIN_RAW[[#This Row],[CONCEPTO]]=""),"",FIN_RAW[[#This Row],[CONCEPTO]])</f>
        <v>Pago Mensualidad COVID (SEP)</v>
      </c>
      <c r="H165" s="5">
        <f>IF(FIN_DATASET[[#This Row],[Type]]="Income", FIN_RAW[[#This Row],[VALOR (IN)]], -FIN_RAW[[#This Row],[VALOR (OUT)]])</f>
        <v>30000</v>
      </c>
      <c r="I165" s="3" t="str">
        <f>FIN_RAW[[#This Row],[CUENTA (IN)]]</f>
        <v>Efectivo</v>
      </c>
      <c r="J165" s="6" t="str">
        <f>FIN_RAW[[#This Row],[CUENTA (OUT)]]</f>
        <v>Mensualidad</v>
      </c>
      <c r="K165" s="3" t="str">
        <f>IF(OR(FIN_RAW[[#This Row],[CLIENTE]]=0,FIN_RAW[[#This Row],[CLIENTE]]=" "),"",FIN_RAW[[#This Row],[CLIENTE]])</f>
        <v>Edward Armando Rojas</v>
      </c>
      <c r="L165" s="3" t="str">
        <f>IF(OR(FIN_RAW[[#This Row],[DEPORTISTA]]=0,FIN_RAW[[#This Row],[DEPORTISTA]]=""),"",FIN_RAW[[#This Row],[DEPORTISTA]])</f>
        <v>Mathias Rojas Salcedo</v>
      </c>
      <c r="M165" s="3">
        <f>IF(FIN_DATASET[[#This Row],[Method]]="Efectivo",1,0)</f>
        <v>1</v>
      </c>
      <c r="N165" s="12">
        <f>IF(FIN_DATASET[[#This Row],[Method]]="Efectivo",FIN_DATASET[[#This Row],[Amount]],0)</f>
        <v>30000</v>
      </c>
      <c r="O165" s="3">
        <f>IF(FIN_DATASET[[#This Row],[Method]]="CxC",1,0)</f>
        <v>0</v>
      </c>
      <c r="P165" s="11">
        <f>IF(FIN_DATASET[[#This Row],[Method]]="CxC",FIN_DATASET[[#This Row],[Amount]],0)</f>
        <v>0</v>
      </c>
      <c r="Q165" s="3">
        <f>IF(OR(FIN_DATASET[[#This Row],[Account]]="CxP",FIN_DATASET[[#This Row],[Account]]="CxP (Liga)",FIN_DATASET[[#This Row],[Account]]="CxP (Terceros)"),1,0)</f>
        <v>0</v>
      </c>
      <c r="R165" s="3">
        <f>IF(FIN_DATASET[[#This Row],[AP_Flag]]=1,FIN_DATASET[[#This Row],[Amount]],0)</f>
        <v>0</v>
      </c>
    </row>
    <row r="166" spans="1:18" x14ac:dyDescent="0.2">
      <c r="A166" s="4">
        <f>FIN_RAW[[#This Row],[FECHA]]</f>
        <v>44078</v>
      </c>
      <c r="B166" s="3">
        <f>YEAR(FIN_DATASET[[#This Row],[Date]])</f>
        <v>2020</v>
      </c>
      <c r="C166" s="3" t="str">
        <f>TEXT(FIN_DATASET[[#This Row],[Date]],"mmmm")</f>
        <v>September</v>
      </c>
      <c r="D166" s="3" t="str">
        <f>IF(FIN_RAW[[#This Row],[VALOR (IN)]]&gt;0, "Income",IF(FIN_RAW[[#This Row],[VALOR (OUT)]]&gt;0, "Expense", "Check"))</f>
        <v>Income</v>
      </c>
      <c r="E166" s="3" t="str">
        <f>_xlfn.XLOOKUP(FIN_DATASET[[#This Row],[Method]],CATEGORY_MAP[CUENTA_IN],CATEGORY_MAP[Category])</f>
        <v>Cash</v>
      </c>
      <c r="F166" s="3" t="str">
        <f>_xlfn.XLOOKUP(FIN_DATASET[[#This Row],[Account]],CATEGORY_MAP[CUENTA_OUT],CATEGORY_MAP[Subcategory])</f>
        <v>Monthly Fee</v>
      </c>
      <c r="G166" s="3" t="str">
        <f>IF(OR(FIN_RAW[[#This Row],[CONCEPTO]]=0,FIN_RAW[[#This Row],[CONCEPTO]]=""),"",FIN_RAW[[#This Row],[CONCEPTO]])</f>
        <v>Pago Mensualidad COVID (AGO)</v>
      </c>
      <c r="H166" s="5">
        <f>IF(FIN_DATASET[[#This Row],[Type]]="Income", FIN_RAW[[#This Row],[VALOR (IN)]], -FIN_RAW[[#This Row],[VALOR (OUT)]])</f>
        <v>30000</v>
      </c>
      <c r="I166" s="3" t="str">
        <f>FIN_RAW[[#This Row],[CUENTA (IN)]]</f>
        <v>Efectivo</v>
      </c>
      <c r="J166" s="6" t="str">
        <f>FIN_RAW[[#This Row],[CUENTA (OUT)]]</f>
        <v>Mensualidad</v>
      </c>
      <c r="K166" s="3" t="str">
        <f>IF(OR(FIN_RAW[[#This Row],[CLIENTE]]=0,FIN_RAW[[#This Row],[CLIENTE]]=" "),"",FIN_RAW[[#This Row],[CLIENTE]])</f>
        <v>Víctor Manuel Duque Yepes</v>
      </c>
      <c r="L166" s="3" t="str">
        <f>IF(OR(FIN_RAW[[#This Row],[DEPORTISTA]]=0,FIN_RAW[[#This Row],[DEPORTISTA]]=""),"",FIN_RAW[[#This Row],[DEPORTISTA]])</f>
        <v>Juan Esteban Duque Pinto</v>
      </c>
      <c r="M166" s="3">
        <f>IF(FIN_DATASET[[#This Row],[Method]]="Efectivo",1,0)</f>
        <v>1</v>
      </c>
      <c r="N166" s="12">
        <f>IF(FIN_DATASET[[#This Row],[Method]]="Efectivo",FIN_DATASET[[#This Row],[Amount]],0)</f>
        <v>30000</v>
      </c>
      <c r="O166" s="3">
        <f>IF(FIN_DATASET[[#This Row],[Method]]="CxC",1,0)</f>
        <v>0</v>
      </c>
      <c r="P166" s="11">
        <f>IF(FIN_DATASET[[#This Row],[Method]]="CxC",FIN_DATASET[[#This Row],[Amount]],0)</f>
        <v>0</v>
      </c>
      <c r="Q166" s="3">
        <f>IF(OR(FIN_DATASET[[#This Row],[Account]]="CxP",FIN_DATASET[[#This Row],[Account]]="CxP (Liga)",FIN_DATASET[[#This Row],[Account]]="CxP (Terceros)"),1,0)</f>
        <v>0</v>
      </c>
      <c r="R166" s="3">
        <f>IF(FIN_DATASET[[#This Row],[AP_Flag]]=1,FIN_DATASET[[#This Row],[Amount]],0)</f>
        <v>0</v>
      </c>
    </row>
    <row r="167" spans="1:18" x14ac:dyDescent="0.2">
      <c r="A167" s="4">
        <f>FIN_RAW[[#This Row],[FECHA]]</f>
        <v>44078</v>
      </c>
      <c r="B167" s="3">
        <f>YEAR(FIN_DATASET[[#This Row],[Date]])</f>
        <v>2020</v>
      </c>
      <c r="C167" s="3" t="str">
        <f>TEXT(FIN_DATASET[[#This Row],[Date]],"mmmm")</f>
        <v>September</v>
      </c>
      <c r="D167" s="3" t="str">
        <f>IF(FIN_RAW[[#This Row],[VALOR (IN)]]&gt;0, "Income",IF(FIN_RAW[[#This Row],[VALOR (OUT)]]&gt;0, "Expense", "Check"))</f>
        <v>Income</v>
      </c>
      <c r="E167" s="3" t="str">
        <f>_xlfn.XLOOKUP(FIN_DATASET[[#This Row],[Method]],CATEGORY_MAP[CUENTA_IN],CATEGORY_MAP[Category])</f>
        <v>Cash</v>
      </c>
      <c r="F167" s="3" t="str">
        <f>_xlfn.XLOOKUP(FIN_DATASET[[#This Row],[Account]],CATEGORY_MAP[CUENTA_OUT],CATEGORY_MAP[Subcategory])</f>
        <v>Monthly Fee</v>
      </c>
      <c r="G167" s="3" t="str">
        <f>IF(OR(FIN_RAW[[#This Row],[CONCEPTO]]=0,FIN_RAW[[#This Row],[CONCEPTO]]=""),"",FIN_RAW[[#This Row],[CONCEPTO]])</f>
        <v>Pago Mensualidad COVID (AGO)</v>
      </c>
      <c r="H167" s="5">
        <f>IF(FIN_DATASET[[#This Row],[Type]]="Income", FIN_RAW[[#This Row],[VALOR (IN)]], -FIN_RAW[[#This Row],[VALOR (OUT)]])</f>
        <v>30000</v>
      </c>
      <c r="I167" s="3" t="str">
        <f>FIN_RAW[[#This Row],[CUENTA (IN)]]</f>
        <v>Efectivo</v>
      </c>
      <c r="J167" s="6" t="str">
        <f>FIN_RAW[[#This Row],[CUENTA (OUT)]]</f>
        <v>Mensualidad</v>
      </c>
      <c r="K167" s="3" t="str">
        <f>IF(OR(FIN_RAW[[#This Row],[CLIENTE]]=0,FIN_RAW[[#This Row],[CLIENTE]]=" "),"",FIN_RAW[[#This Row],[CLIENTE]])</f>
        <v>Víctor Manuel Duque Yepes</v>
      </c>
      <c r="L167" s="3" t="str">
        <f>IF(OR(FIN_RAW[[#This Row],[DEPORTISTA]]=0,FIN_RAW[[#This Row],[DEPORTISTA]]=""),"",FIN_RAW[[#This Row],[DEPORTISTA]])</f>
        <v>Juan Manuel Duque Pinto</v>
      </c>
      <c r="M167" s="3">
        <f>IF(FIN_DATASET[[#This Row],[Method]]="Efectivo",1,0)</f>
        <v>1</v>
      </c>
      <c r="N167" s="12">
        <f>IF(FIN_DATASET[[#This Row],[Method]]="Efectivo",FIN_DATASET[[#This Row],[Amount]],0)</f>
        <v>30000</v>
      </c>
      <c r="O167" s="3">
        <f>IF(FIN_DATASET[[#This Row],[Method]]="CxC",1,0)</f>
        <v>0</v>
      </c>
      <c r="P167" s="11">
        <f>IF(FIN_DATASET[[#This Row],[Method]]="CxC",FIN_DATASET[[#This Row],[Amount]],0)</f>
        <v>0</v>
      </c>
      <c r="Q167" s="3">
        <f>IF(OR(FIN_DATASET[[#This Row],[Account]]="CxP",FIN_DATASET[[#This Row],[Account]]="CxP (Liga)",FIN_DATASET[[#This Row],[Account]]="CxP (Terceros)"),1,0)</f>
        <v>0</v>
      </c>
      <c r="R167" s="3">
        <f>IF(FIN_DATASET[[#This Row],[AP_Flag]]=1,FIN_DATASET[[#This Row],[Amount]],0)</f>
        <v>0</v>
      </c>
    </row>
    <row r="168" spans="1:18" x14ac:dyDescent="0.2">
      <c r="A168" s="4">
        <f>FIN_RAW[[#This Row],[FECHA]]</f>
        <v>44078</v>
      </c>
      <c r="B168" s="3">
        <f>YEAR(FIN_DATASET[[#This Row],[Date]])</f>
        <v>2020</v>
      </c>
      <c r="C168" s="3" t="str">
        <f>TEXT(FIN_DATASET[[#This Row],[Date]],"mmmm")</f>
        <v>September</v>
      </c>
      <c r="D168" s="3" t="str">
        <f>IF(FIN_RAW[[#This Row],[VALOR (IN)]]&gt;0, "Income",IF(FIN_RAW[[#This Row],[VALOR (OUT)]]&gt;0, "Expense", "Check"))</f>
        <v>Income</v>
      </c>
      <c r="E168" s="3" t="str">
        <f>_xlfn.XLOOKUP(FIN_DATASET[[#This Row],[Method]],CATEGORY_MAP[CUENTA_IN],CATEGORY_MAP[Category])</f>
        <v>Cash</v>
      </c>
      <c r="F168" s="3" t="str">
        <f>_xlfn.XLOOKUP(FIN_DATASET[[#This Row],[Account]],CATEGORY_MAP[CUENTA_OUT],CATEGORY_MAP[Subcategory])</f>
        <v>Monthly Fee</v>
      </c>
      <c r="G168" s="3" t="str">
        <f>IF(OR(FIN_RAW[[#This Row],[CONCEPTO]]=0,FIN_RAW[[#This Row],[CONCEPTO]]=""),"",FIN_RAW[[#This Row],[CONCEPTO]])</f>
        <v>Pago Mensualidad COVID (AGO)</v>
      </c>
      <c r="H168" s="5">
        <f>IF(FIN_DATASET[[#This Row],[Type]]="Income", FIN_RAW[[#This Row],[VALOR (IN)]], -FIN_RAW[[#This Row],[VALOR (OUT)]])</f>
        <v>30000</v>
      </c>
      <c r="I168" s="3" t="str">
        <f>FIN_RAW[[#This Row],[CUENTA (IN)]]</f>
        <v>Efectivo</v>
      </c>
      <c r="J168" s="6" t="str">
        <f>FIN_RAW[[#This Row],[CUENTA (OUT)]]</f>
        <v>Mensualidad</v>
      </c>
      <c r="K168" s="3" t="str">
        <f>IF(OR(FIN_RAW[[#This Row],[CLIENTE]]=0,FIN_RAW[[#This Row],[CLIENTE]]=" "),"",FIN_RAW[[#This Row],[CLIENTE]])</f>
        <v>Ana Milena Sánchez Patiño</v>
      </c>
      <c r="L168" s="3" t="str">
        <f>IF(OR(FIN_RAW[[#This Row],[DEPORTISTA]]=0,FIN_RAW[[#This Row],[DEPORTISTA]]=""),"",FIN_RAW[[#This Row],[DEPORTISTA]])</f>
        <v>Matías Carvajal Sánchez</v>
      </c>
      <c r="M168" s="3">
        <f>IF(FIN_DATASET[[#This Row],[Method]]="Efectivo",1,0)</f>
        <v>1</v>
      </c>
      <c r="N168" s="12">
        <f>IF(FIN_DATASET[[#This Row],[Method]]="Efectivo",FIN_DATASET[[#This Row],[Amount]],0)</f>
        <v>30000</v>
      </c>
      <c r="O168" s="3">
        <f>IF(FIN_DATASET[[#This Row],[Method]]="CxC",1,0)</f>
        <v>0</v>
      </c>
      <c r="P168" s="11">
        <f>IF(FIN_DATASET[[#This Row],[Method]]="CxC",FIN_DATASET[[#This Row],[Amount]],0)</f>
        <v>0</v>
      </c>
      <c r="Q168" s="3">
        <f>IF(OR(FIN_DATASET[[#This Row],[Account]]="CxP",FIN_DATASET[[#This Row],[Account]]="CxP (Liga)",FIN_DATASET[[#This Row],[Account]]="CxP (Terceros)"),1,0)</f>
        <v>0</v>
      </c>
      <c r="R168" s="3">
        <f>IF(FIN_DATASET[[#This Row],[AP_Flag]]=1,FIN_DATASET[[#This Row],[Amount]],0)</f>
        <v>0</v>
      </c>
    </row>
    <row r="169" spans="1:18" x14ac:dyDescent="0.2">
      <c r="A169" s="4">
        <f>FIN_RAW[[#This Row],[FECHA]]</f>
        <v>44078</v>
      </c>
      <c r="B169" s="3">
        <f>YEAR(FIN_DATASET[[#This Row],[Date]])</f>
        <v>2020</v>
      </c>
      <c r="C169" s="3" t="str">
        <f>TEXT(FIN_DATASET[[#This Row],[Date]],"mmmm")</f>
        <v>September</v>
      </c>
      <c r="D169" s="3" t="str">
        <f>IF(FIN_RAW[[#This Row],[VALOR (IN)]]&gt;0, "Income",IF(FIN_RAW[[#This Row],[VALOR (OUT)]]&gt;0, "Expense", "Check"))</f>
        <v>Income</v>
      </c>
      <c r="E169" s="3" t="str">
        <f>_xlfn.XLOOKUP(FIN_DATASET[[#This Row],[Method]],CATEGORY_MAP[CUENTA_IN],CATEGORY_MAP[Category])</f>
        <v>Cash</v>
      </c>
      <c r="F169" s="3" t="str">
        <f>_xlfn.XLOOKUP(FIN_DATASET[[#This Row],[Account]],CATEGORY_MAP[CUENTA_OUT],CATEGORY_MAP[Subcategory])</f>
        <v>Monthly Fee</v>
      </c>
      <c r="G169" s="3" t="str">
        <f>IF(OR(FIN_RAW[[#This Row],[CONCEPTO]]=0,FIN_RAW[[#This Row],[CONCEPTO]]=""),"",FIN_RAW[[#This Row],[CONCEPTO]])</f>
        <v>Pago Mensualidad COVID (AGO)</v>
      </c>
      <c r="H169" s="5">
        <f>IF(FIN_DATASET[[#This Row],[Type]]="Income", FIN_RAW[[#This Row],[VALOR (IN)]], -FIN_RAW[[#This Row],[VALOR (OUT)]])</f>
        <v>30000</v>
      </c>
      <c r="I169" s="3" t="str">
        <f>FIN_RAW[[#This Row],[CUENTA (IN)]]</f>
        <v>Efectivo</v>
      </c>
      <c r="J169" s="6" t="str">
        <f>FIN_RAW[[#This Row],[CUENTA (OUT)]]</f>
        <v>Mensualidad</v>
      </c>
      <c r="K169" s="3" t="str">
        <f>IF(OR(FIN_RAW[[#This Row],[CLIENTE]]=0,FIN_RAW[[#This Row],[CLIENTE]]=" "),"",FIN_RAW[[#This Row],[CLIENTE]])</f>
        <v>Ana Milena Sánchez Patiño</v>
      </c>
      <c r="L169" s="3" t="str">
        <f>IF(OR(FIN_RAW[[#This Row],[DEPORTISTA]]=0,FIN_RAW[[#This Row],[DEPORTISTA]]=""),"",FIN_RAW[[#This Row],[DEPORTISTA]])</f>
        <v>Valentina Carvajal Sánchez</v>
      </c>
      <c r="M169" s="3">
        <f>IF(FIN_DATASET[[#This Row],[Method]]="Efectivo",1,0)</f>
        <v>1</v>
      </c>
      <c r="N169" s="12">
        <f>IF(FIN_DATASET[[#This Row],[Method]]="Efectivo",FIN_DATASET[[#This Row],[Amount]],0)</f>
        <v>30000</v>
      </c>
      <c r="O169" s="3">
        <f>IF(FIN_DATASET[[#This Row],[Method]]="CxC",1,0)</f>
        <v>0</v>
      </c>
      <c r="P169" s="11">
        <f>IF(FIN_DATASET[[#This Row],[Method]]="CxC",FIN_DATASET[[#This Row],[Amount]],0)</f>
        <v>0</v>
      </c>
      <c r="Q169" s="3">
        <f>IF(OR(FIN_DATASET[[#This Row],[Account]]="CxP",FIN_DATASET[[#This Row],[Account]]="CxP (Liga)",FIN_DATASET[[#This Row],[Account]]="CxP (Terceros)"),1,0)</f>
        <v>0</v>
      </c>
      <c r="R169" s="3">
        <f>IF(FIN_DATASET[[#This Row],[AP_Flag]]=1,FIN_DATASET[[#This Row],[Amount]],0)</f>
        <v>0</v>
      </c>
    </row>
    <row r="170" spans="1:18" x14ac:dyDescent="0.2">
      <c r="A170" s="4">
        <f>FIN_RAW[[#This Row],[FECHA]]</f>
        <v>44078</v>
      </c>
      <c r="B170" s="3">
        <f>YEAR(FIN_DATASET[[#This Row],[Date]])</f>
        <v>2020</v>
      </c>
      <c r="C170" s="3" t="str">
        <f>TEXT(FIN_DATASET[[#This Row],[Date]],"mmmm")</f>
        <v>September</v>
      </c>
      <c r="D170" s="3" t="str">
        <f>IF(FIN_RAW[[#This Row],[VALOR (IN)]]&gt;0, "Income",IF(FIN_RAW[[#This Row],[VALOR (OUT)]]&gt;0, "Expense", "Check"))</f>
        <v>Income</v>
      </c>
      <c r="E170" s="3" t="str">
        <f>_xlfn.XLOOKUP(FIN_DATASET[[#This Row],[Method]],CATEGORY_MAP[CUENTA_IN],CATEGORY_MAP[Category])</f>
        <v>Cash</v>
      </c>
      <c r="F170" s="3" t="str">
        <f>_xlfn.XLOOKUP(FIN_DATASET[[#This Row],[Account]],CATEGORY_MAP[CUENTA_OUT],CATEGORY_MAP[Subcategory])</f>
        <v>Monthly Fee</v>
      </c>
      <c r="G170" s="3" t="str">
        <f>IF(OR(FIN_RAW[[#This Row],[CONCEPTO]]=0,FIN_RAW[[#This Row],[CONCEPTO]]=""),"",FIN_RAW[[#This Row],[CONCEPTO]])</f>
        <v>Pago Mensualidad COVID (SEP)</v>
      </c>
      <c r="H170" s="5">
        <f>IF(FIN_DATASET[[#This Row],[Type]]="Income", FIN_RAW[[#This Row],[VALOR (IN)]], -FIN_RAW[[#This Row],[VALOR (OUT)]])</f>
        <v>30000</v>
      </c>
      <c r="I170" s="3" t="str">
        <f>FIN_RAW[[#This Row],[CUENTA (IN)]]</f>
        <v>Efectivo</v>
      </c>
      <c r="J170" s="6" t="str">
        <f>FIN_RAW[[#This Row],[CUENTA (OUT)]]</f>
        <v>Mensualidad</v>
      </c>
      <c r="K170" s="3" t="str">
        <f>IF(OR(FIN_RAW[[#This Row],[CLIENTE]]=0,FIN_RAW[[#This Row],[CLIENTE]]=" "),"",FIN_RAW[[#This Row],[CLIENTE]])</f>
        <v>Ana Milena Sánchez Patiño</v>
      </c>
      <c r="L170" s="3" t="str">
        <f>IF(OR(FIN_RAW[[#This Row],[DEPORTISTA]]=0,FIN_RAW[[#This Row],[DEPORTISTA]]=""),"",FIN_RAW[[#This Row],[DEPORTISTA]])</f>
        <v>Matías Carvajal Sánchez</v>
      </c>
      <c r="M170" s="3">
        <f>IF(FIN_DATASET[[#This Row],[Method]]="Efectivo",1,0)</f>
        <v>1</v>
      </c>
      <c r="N170" s="12">
        <f>IF(FIN_DATASET[[#This Row],[Method]]="Efectivo",FIN_DATASET[[#This Row],[Amount]],0)</f>
        <v>30000</v>
      </c>
      <c r="O170" s="3">
        <f>IF(FIN_DATASET[[#This Row],[Method]]="CxC",1,0)</f>
        <v>0</v>
      </c>
      <c r="P170" s="11">
        <f>IF(FIN_DATASET[[#This Row],[Method]]="CxC",FIN_DATASET[[#This Row],[Amount]],0)</f>
        <v>0</v>
      </c>
      <c r="Q170" s="3">
        <f>IF(OR(FIN_DATASET[[#This Row],[Account]]="CxP",FIN_DATASET[[#This Row],[Account]]="CxP (Liga)",FIN_DATASET[[#This Row],[Account]]="CxP (Terceros)"),1,0)</f>
        <v>0</v>
      </c>
      <c r="R170" s="3">
        <f>IF(FIN_DATASET[[#This Row],[AP_Flag]]=1,FIN_DATASET[[#This Row],[Amount]],0)</f>
        <v>0</v>
      </c>
    </row>
    <row r="171" spans="1:18" x14ac:dyDescent="0.2">
      <c r="A171" s="4">
        <f>FIN_RAW[[#This Row],[FECHA]]</f>
        <v>44078</v>
      </c>
      <c r="B171" s="3">
        <f>YEAR(FIN_DATASET[[#This Row],[Date]])</f>
        <v>2020</v>
      </c>
      <c r="C171" s="3" t="str">
        <f>TEXT(FIN_DATASET[[#This Row],[Date]],"mmmm")</f>
        <v>September</v>
      </c>
      <c r="D171" s="3" t="str">
        <f>IF(FIN_RAW[[#This Row],[VALOR (IN)]]&gt;0, "Income",IF(FIN_RAW[[#This Row],[VALOR (OUT)]]&gt;0, "Expense", "Check"))</f>
        <v>Income</v>
      </c>
      <c r="E171" s="3" t="str">
        <f>_xlfn.XLOOKUP(FIN_DATASET[[#This Row],[Method]],CATEGORY_MAP[CUENTA_IN],CATEGORY_MAP[Category])</f>
        <v>Cash</v>
      </c>
      <c r="F171" s="3" t="str">
        <f>_xlfn.XLOOKUP(FIN_DATASET[[#This Row],[Account]],CATEGORY_MAP[CUENTA_OUT],CATEGORY_MAP[Subcategory])</f>
        <v>Monthly Fee</v>
      </c>
      <c r="G171" s="3" t="str">
        <f>IF(OR(FIN_RAW[[#This Row],[CONCEPTO]]=0,FIN_RAW[[#This Row],[CONCEPTO]]=""),"",FIN_RAW[[#This Row],[CONCEPTO]])</f>
        <v>Pago Mensualidad COVID (SEP)</v>
      </c>
      <c r="H171" s="5">
        <f>IF(FIN_DATASET[[#This Row],[Type]]="Income", FIN_RAW[[#This Row],[VALOR (IN)]], -FIN_RAW[[#This Row],[VALOR (OUT)]])</f>
        <v>30000</v>
      </c>
      <c r="I171" s="3" t="str">
        <f>FIN_RAW[[#This Row],[CUENTA (IN)]]</f>
        <v>Efectivo</v>
      </c>
      <c r="J171" s="6" t="str">
        <f>FIN_RAW[[#This Row],[CUENTA (OUT)]]</f>
        <v>Mensualidad</v>
      </c>
      <c r="K171" s="3" t="str">
        <f>IF(OR(FIN_RAW[[#This Row],[CLIENTE]]=0,FIN_RAW[[#This Row],[CLIENTE]]=" "),"",FIN_RAW[[#This Row],[CLIENTE]])</f>
        <v>Ana Milena Sánchez Patiño</v>
      </c>
      <c r="L171" s="3" t="str">
        <f>IF(OR(FIN_RAW[[#This Row],[DEPORTISTA]]=0,FIN_RAW[[#This Row],[DEPORTISTA]]=""),"",FIN_RAW[[#This Row],[DEPORTISTA]])</f>
        <v>Valentina Carvajal Sánchez</v>
      </c>
      <c r="M171" s="3">
        <f>IF(FIN_DATASET[[#This Row],[Method]]="Efectivo",1,0)</f>
        <v>1</v>
      </c>
      <c r="N171" s="12">
        <f>IF(FIN_DATASET[[#This Row],[Method]]="Efectivo",FIN_DATASET[[#This Row],[Amount]],0)</f>
        <v>30000</v>
      </c>
      <c r="O171" s="3">
        <f>IF(FIN_DATASET[[#This Row],[Method]]="CxC",1,0)</f>
        <v>0</v>
      </c>
      <c r="P171" s="11">
        <f>IF(FIN_DATASET[[#This Row],[Method]]="CxC",FIN_DATASET[[#This Row],[Amount]],0)</f>
        <v>0</v>
      </c>
      <c r="Q171" s="3">
        <f>IF(OR(FIN_DATASET[[#This Row],[Account]]="CxP",FIN_DATASET[[#This Row],[Account]]="CxP (Liga)",FIN_DATASET[[#This Row],[Account]]="CxP (Terceros)"),1,0)</f>
        <v>0</v>
      </c>
      <c r="R171" s="3">
        <f>IF(FIN_DATASET[[#This Row],[AP_Flag]]=1,FIN_DATASET[[#This Row],[Amount]],0)</f>
        <v>0</v>
      </c>
    </row>
    <row r="172" spans="1:18" x14ac:dyDescent="0.2">
      <c r="A172" s="4">
        <f>FIN_RAW[[#This Row],[FECHA]]</f>
        <v>44098</v>
      </c>
      <c r="B172" s="3">
        <f>YEAR(FIN_DATASET[[#This Row],[Date]])</f>
        <v>2020</v>
      </c>
      <c r="C172" s="3" t="str">
        <f>TEXT(FIN_DATASET[[#This Row],[Date]],"mmmm")</f>
        <v>September</v>
      </c>
      <c r="D172" s="3" t="str">
        <f>IF(FIN_RAW[[#This Row],[VALOR (IN)]]&gt;0, "Income",IF(FIN_RAW[[#This Row],[VALOR (OUT)]]&gt;0, "Expense", "Check"))</f>
        <v>Income</v>
      </c>
      <c r="E172" s="3" t="str">
        <f>_xlfn.XLOOKUP(FIN_DATASET[[#This Row],[Method]],CATEGORY_MAP[CUENTA_IN],CATEGORY_MAP[Category])</f>
        <v>Cash</v>
      </c>
      <c r="F172" s="3" t="str">
        <f>_xlfn.XLOOKUP(FIN_DATASET[[#This Row],[Account]],CATEGORY_MAP[CUENTA_OUT],CATEGORY_MAP[Subcategory])</f>
        <v>Monthly Fee</v>
      </c>
      <c r="G172" s="3" t="str">
        <f>IF(OR(FIN_RAW[[#This Row],[CONCEPTO]]=0,FIN_RAW[[#This Row],[CONCEPTO]]=""),"",FIN_RAW[[#This Row],[CONCEPTO]])</f>
        <v>Pago Mensualidad COVID (SEP)</v>
      </c>
      <c r="H172" s="5">
        <f>IF(FIN_DATASET[[#This Row],[Type]]="Income", FIN_RAW[[#This Row],[VALOR (IN)]], -FIN_RAW[[#This Row],[VALOR (OUT)]])</f>
        <v>30000</v>
      </c>
      <c r="I172" s="3" t="str">
        <f>FIN_RAW[[#This Row],[CUENTA (IN)]]</f>
        <v>Efectivo</v>
      </c>
      <c r="J172" s="6" t="str">
        <f>FIN_RAW[[#This Row],[CUENTA (OUT)]]</f>
        <v>Mensualidad</v>
      </c>
      <c r="K172" s="3" t="str">
        <f>IF(OR(FIN_RAW[[#This Row],[CLIENTE]]=0,FIN_RAW[[#This Row],[CLIENTE]]=" "),"",FIN_RAW[[#This Row],[CLIENTE]])</f>
        <v>Marcela Zapata Duque</v>
      </c>
      <c r="L172" s="3" t="str">
        <f>IF(OR(FIN_RAW[[#This Row],[DEPORTISTA]]=0,FIN_RAW[[#This Row],[DEPORTISTA]]=""),"",FIN_RAW[[#This Row],[DEPORTISTA]])</f>
        <v>Sara Zapata Zapata</v>
      </c>
      <c r="M172" s="3">
        <f>IF(FIN_DATASET[[#This Row],[Method]]="Efectivo",1,0)</f>
        <v>1</v>
      </c>
      <c r="N172" s="12">
        <f>IF(FIN_DATASET[[#This Row],[Method]]="Efectivo",FIN_DATASET[[#This Row],[Amount]],0)</f>
        <v>30000</v>
      </c>
      <c r="O172" s="3">
        <f>IF(FIN_DATASET[[#This Row],[Method]]="CxC",1,0)</f>
        <v>0</v>
      </c>
      <c r="P172" s="11">
        <f>IF(FIN_DATASET[[#This Row],[Method]]="CxC",FIN_DATASET[[#This Row],[Amount]],0)</f>
        <v>0</v>
      </c>
      <c r="Q172" s="3">
        <f>IF(OR(FIN_DATASET[[#This Row],[Account]]="CxP",FIN_DATASET[[#This Row],[Account]]="CxP (Liga)",FIN_DATASET[[#This Row],[Account]]="CxP (Terceros)"),1,0)</f>
        <v>0</v>
      </c>
      <c r="R172" s="3">
        <f>IF(FIN_DATASET[[#This Row],[AP_Flag]]=1,FIN_DATASET[[#This Row],[Amount]],0)</f>
        <v>0</v>
      </c>
    </row>
    <row r="173" spans="1:18" x14ac:dyDescent="0.2">
      <c r="A173" s="4">
        <f>FIN_RAW[[#This Row],[FECHA]]</f>
        <v>44104</v>
      </c>
      <c r="B173" s="3">
        <f>YEAR(FIN_DATASET[[#This Row],[Date]])</f>
        <v>2020</v>
      </c>
      <c r="C173" s="3" t="str">
        <f>TEXT(FIN_DATASET[[#This Row],[Date]],"mmmm")</f>
        <v>September</v>
      </c>
      <c r="D173" s="3" t="str">
        <f>IF(FIN_RAW[[#This Row],[VALOR (IN)]]&gt;0, "Income",IF(FIN_RAW[[#This Row],[VALOR (OUT)]]&gt;0, "Expense", "Check"))</f>
        <v>Expense</v>
      </c>
      <c r="E173" s="3" t="str">
        <f>_xlfn.XLOOKUP(FIN_DATASET[[#This Row],[Method]],CATEGORY_MAP[CUENTA_IN],CATEGORY_MAP[Category])</f>
        <v>Cash</v>
      </c>
      <c r="F173" s="3" t="str">
        <f>_xlfn.XLOOKUP(FIN_DATASET[[#This Row],[Account]],CATEGORY_MAP[CUENTA_OUT],CATEGORY_MAP[Subcategory])</f>
        <v>Payroll</v>
      </c>
      <c r="G173" s="3" t="str">
        <f>IF(OR(FIN_RAW[[#This Row],[CONCEPTO]]=0,FIN_RAW[[#This Row],[CONCEPTO]]=""),"",FIN_RAW[[#This Row],[CONCEPTO]])</f>
        <v>Pago Nomina (SEP)</v>
      </c>
      <c r="H173" s="5">
        <f>IF(FIN_DATASET[[#This Row],[Type]]="Income", FIN_RAW[[#This Row],[VALOR (IN)]], -FIN_RAW[[#This Row],[VALOR (OUT)]])</f>
        <v>-200000</v>
      </c>
      <c r="I173" s="3" t="str">
        <f>FIN_RAW[[#This Row],[CUENTA (IN)]]</f>
        <v>Efectivo</v>
      </c>
      <c r="J173" s="6" t="str">
        <f>FIN_RAW[[#This Row],[CUENTA (OUT)]]</f>
        <v>Nomina</v>
      </c>
      <c r="K173" s="3" t="str">
        <f>IF(OR(FIN_RAW[[#This Row],[CLIENTE]]=0,FIN_RAW[[#This Row],[CLIENTE]]=" "),"",FIN_RAW[[#This Row],[CLIENTE]])</f>
        <v>Tiffany Santamaría Escobar</v>
      </c>
      <c r="L173" s="3" t="str">
        <f>IF(OR(FIN_RAW[[#This Row],[DEPORTISTA]]=0,FIN_RAW[[#This Row],[DEPORTISTA]]=""),"",FIN_RAW[[#This Row],[DEPORTISTA]])</f>
        <v>Tiffany Santamaría Escobar</v>
      </c>
      <c r="M173" s="3">
        <f>IF(FIN_DATASET[[#This Row],[Method]]="Efectivo",1,0)</f>
        <v>1</v>
      </c>
      <c r="N173" s="12">
        <f>IF(FIN_DATASET[[#This Row],[Method]]="Efectivo",FIN_DATASET[[#This Row],[Amount]],0)</f>
        <v>-200000</v>
      </c>
      <c r="O173" s="3">
        <f>IF(FIN_DATASET[[#This Row],[Method]]="CxC",1,0)</f>
        <v>0</v>
      </c>
      <c r="P173" s="11">
        <f>IF(FIN_DATASET[[#This Row],[Method]]="CxC",FIN_DATASET[[#This Row],[Amount]],0)</f>
        <v>0</v>
      </c>
      <c r="Q173" s="3">
        <f>IF(OR(FIN_DATASET[[#This Row],[Account]]="CxP",FIN_DATASET[[#This Row],[Account]]="CxP (Liga)",FIN_DATASET[[#This Row],[Account]]="CxP (Terceros)"),1,0)</f>
        <v>0</v>
      </c>
      <c r="R173" s="3">
        <f>IF(FIN_DATASET[[#This Row],[AP_Flag]]=1,FIN_DATASET[[#This Row],[Amount]],0)</f>
        <v>0</v>
      </c>
    </row>
    <row r="174" spans="1:18" x14ac:dyDescent="0.2">
      <c r="A174" s="4">
        <f>FIN_RAW[[#This Row],[FECHA]]</f>
        <v>44105</v>
      </c>
      <c r="B174" s="3">
        <f>YEAR(FIN_DATASET[[#This Row],[Date]])</f>
        <v>2020</v>
      </c>
      <c r="C174" s="3" t="str">
        <f>TEXT(FIN_DATASET[[#This Row],[Date]],"mmmm")</f>
        <v>October</v>
      </c>
      <c r="D174" s="3" t="str">
        <f>IF(FIN_RAW[[#This Row],[VALOR (IN)]]&gt;0, "Income",IF(FIN_RAW[[#This Row],[VALOR (OUT)]]&gt;0, "Expense", "Check"))</f>
        <v>Income</v>
      </c>
      <c r="E174" s="3" t="str">
        <f>_xlfn.XLOOKUP(FIN_DATASET[[#This Row],[Method]],CATEGORY_MAP[CUENTA_IN],CATEGORY_MAP[Category])</f>
        <v>Cash</v>
      </c>
      <c r="F174" s="3" t="str">
        <f>_xlfn.XLOOKUP(FIN_DATASET[[#This Row],[Account]],CATEGORY_MAP[CUENTA_OUT],CATEGORY_MAP[Subcategory])</f>
        <v>Monthly Fee</v>
      </c>
      <c r="G174" s="3" t="str">
        <f>IF(OR(FIN_RAW[[#This Row],[CONCEPTO]]=0,FIN_RAW[[#This Row],[CONCEPTO]]=""),"",FIN_RAW[[#This Row],[CONCEPTO]])</f>
        <v>Pago Mensualidad COVID (SEP)</v>
      </c>
      <c r="H174" s="5">
        <f>IF(FIN_DATASET[[#This Row],[Type]]="Income", FIN_RAW[[#This Row],[VALOR (IN)]], -FIN_RAW[[#This Row],[VALOR (OUT)]])</f>
        <v>30000</v>
      </c>
      <c r="I174" s="3" t="str">
        <f>FIN_RAW[[#This Row],[CUENTA (IN)]]</f>
        <v>Efectivo</v>
      </c>
      <c r="J174" s="6" t="str">
        <f>FIN_RAW[[#This Row],[CUENTA (OUT)]]</f>
        <v>Mensualidad</v>
      </c>
      <c r="K174" s="3" t="str">
        <f>IF(OR(FIN_RAW[[#This Row],[CLIENTE]]=0,FIN_RAW[[#This Row],[CLIENTE]]=" "),"",FIN_RAW[[#This Row],[CLIENTE]])</f>
        <v>Rodrigo Valdiri Zambrano</v>
      </c>
      <c r="L174" s="3" t="str">
        <f>IF(OR(FIN_RAW[[#This Row],[DEPORTISTA]]=0,FIN_RAW[[#This Row],[DEPORTISTA]]=""),"",FIN_RAW[[#This Row],[DEPORTISTA]])</f>
        <v>Esteban Valdiri Guauña</v>
      </c>
      <c r="M174" s="3">
        <f>IF(FIN_DATASET[[#This Row],[Method]]="Efectivo",1,0)</f>
        <v>1</v>
      </c>
      <c r="N174" s="12">
        <f>IF(FIN_DATASET[[#This Row],[Method]]="Efectivo",FIN_DATASET[[#This Row],[Amount]],0)</f>
        <v>30000</v>
      </c>
      <c r="O174" s="3">
        <f>IF(FIN_DATASET[[#This Row],[Method]]="CxC",1,0)</f>
        <v>0</v>
      </c>
      <c r="P174" s="11">
        <f>IF(FIN_DATASET[[#This Row],[Method]]="CxC",FIN_DATASET[[#This Row],[Amount]],0)</f>
        <v>0</v>
      </c>
      <c r="Q174" s="3">
        <f>IF(OR(FIN_DATASET[[#This Row],[Account]]="CxP",FIN_DATASET[[#This Row],[Account]]="CxP (Liga)",FIN_DATASET[[#This Row],[Account]]="CxP (Terceros)"),1,0)</f>
        <v>0</v>
      </c>
      <c r="R174" s="3">
        <f>IF(FIN_DATASET[[#This Row],[AP_Flag]]=1,FIN_DATASET[[#This Row],[Amount]],0)</f>
        <v>0</v>
      </c>
    </row>
    <row r="175" spans="1:18" x14ac:dyDescent="0.2">
      <c r="A175" s="4">
        <f>FIN_RAW[[#This Row],[FECHA]]</f>
        <v>44105</v>
      </c>
      <c r="B175" s="3">
        <f>YEAR(FIN_DATASET[[#This Row],[Date]])</f>
        <v>2020</v>
      </c>
      <c r="C175" s="3" t="str">
        <f>TEXT(FIN_DATASET[[#This Row],[Date]],"mmmm")</f>
        <v>October</v>
      </c>
      <c r="D175" s="3" t="str">
        <f>IF(FIN_RAW[[#This Row],[VALOR (IN)]]&gt;0, "Income",IF(FIN_RAW[[#This Row],[VALOR (OUT)]]&gt;0, "Expense", "Check"))</f>
        <v>Income</v>
      </c>
      <c r="E175" s="3" t="str">
        <f>_xlfn.XLOOKUP(FIN_DATASET[[#This Row],[Method]],CATEGORY_MAP[CUENTA_IN],CATEGORY_MAP[Category])</f>
        <v>Scholarships</v>
      </c>
      <c r="F175" s="3" t="str">
        <f>_xlfn.XLOOKUP(FIN_DATASET[[#This Row],[Account]],CATEGORY_MAP[CUENTA_OUT],CATEGORY_MAP[Subcategory])</f>
        <v>Monthly Fee</v>
      </c>
      <c r="G175" s="3" t="str">
        <f>IF(OR(FIN_RAW[[#This Row],[CONCEPTO]]=0,FIN_RAW[[#This Row],[CONCEPTO]]=""),"",FIN_RAW[[#This Row],[CONCEPTO]])</f>
        <v>Becas Resultados 2019 (100%) (OCT)</v>
      </c>
      <c r="H175" s="5">
        <f>IF(FIN_DATASET[[#This Row],[Type]]="Income", FIN_RAW[[#This Row],[VALOR (IN)]], -FIN_RAW[[#This Row],[VALOR (OUT)]])</f>
        <v>30000</v>
      </c>
      <c r="I175" s="3" t="str">
        <f>FIN_RAW[[#This Row],[CUENTA (IN)]]</f>
        <v>Becas</v>
      </c>
      <c r="J175" s="6" t="str">
        <f>FIN_RAW[[#This Row],[CUENTA (OUT)]]</f>
        <v>Mensualidad</v>
      </c>
      <c r="K175" s="3" t="str">
        <f>IF(OR(FIN_RAW[[#This Row],[CLIENTE]]=0,FIN_RAW[[#This Row],[CLIENTE]]=" "),"",FIN_RAW[[#This Row],[CLIENTE]])</f>
        <v>Luis Eduardo Solarte Serna</v>
      </c>
      <c r="L175" s="3" t="str">
        <f>IF(OR(FIN_RAW[[#This Row],[DEPORTISTA]]=0,FIN_RAW[[#This Row],[DEPORTISTA]]=""),"",FIN_RAW[[#This Row],[DEPORTISTA]])</f>
        <v>Alejandro Solarte Osorio</v>
      </c>
      <c r="M175" s="3">
        <f>IF(FIN_DATASET[[#This Row],[Method]]="Efectivo",1,0)</f>
        <v>0</v>
      </c>
      <c r="N175" s="12">
        <f>IF(FIN_DATASET[[#This Row],[Method]]="Efectivo",FIN_DATASET[[#This Row],[Amount]],0)</f>
        <v>0</v>
      </c>
      <c r="O175" s="3">
        <f>IF(FIN_DATASET[[#This Row],[Method]]="CxC",1,0)</f>
        <v>0</v>
      </c>
      <c r="P175" s="11">
        <f>IF(FIN_DATASET[[#This Row],[Method]]="CxC",FIN_DATASET[[#This Row],[Amount]],0)</f>
        <v>0</v>
      </c>
      <c r="Q175" s="3">
        <f>IF(OR(FIN_DATASET[[#This Row],[Account]]="CxP",FIN_DATASET[[#This Row],[Account]]="CxP (Liga)",FIN_DATASET[[#This Row],[Account]]="CxP (Terceros)"),1,0)</f>
        <v>0</v>
      </c>
      <c r="R175" s="3">
        <f>IF(FIN_DATASET[[#This Row],[AP_Flag]]=1,FIN_DATASET[[#This Row],[Amount]],0)</f>
        <v>0</v>
      </c>
    </row>
    <row r="176" spans="1:18" x14ac:dyDescent="0.2">
      <c r="A176" s="4">
        <f>FIN_RAW[[#This Row],[FECHA]]</f>
        <v>44105</v>
      </c>
      <c r="B176" s="3">
        <f>YEAR(FIN_DATASET[[#This Row],[Date]])</f>
        <v>2020</v>
      </c>
      <c r="C176" s="3" t="str">
        <f>TEXT(FIN_DATASET[[#This Row],[Date]],"mmmm")</f>
        <v>October</v>
      </c>
      <c r="D176" s="3" t="str">
        <f>IF(FIN_RAW[[#This Row],[VALOR (IN)]]&gt;0, "Income",IF(FIN_RAW[[#This Row],[VALOR (OUT)]]&gt;0, "Expense", "Check"))</f>
        <v>Income</v>
      </c>
      <c r="E176" s="3" t="str">
        <f>_xlfn.XLOOKUP(FIN_DATASET[[#This Row],[Method]],CATEGORY_MAP[CUENTA_IN],CATEGORY_MAP[Category])</f>
        <v>Cash</v>
      </c>
      <c r="F176" s="3" t="str">
        <f>_xlfn.XLOOKUP(FIN_DATASET[[#This Row],[Account]],CATEGORY_MAP[CUENTA_OUT],CATEGORY_MAP[Subcategory])</f>
        <v>Monthly Fee</v>
      </c>
      <c r="G176" s="3" t="str">
        <f>IF(OR(FIN_RAW[[#This Row],[CONCEPTO]]=0,FIN_RAW[[#This Row],[CONCEPTO]]=""),"",FIN_RAW[[#This Row],[CONCEPTO]])</f>
        <v>Pago Mensualidad COVID (OCT)</v>
      </c>
      <c r="H176" s="5">
        <f>IF(FIN_DATASET[[#This Row],[Type]]="Income", FIN_RAW[[#This Row],[VALOR (IN)]], -FIN_RAW[[#This Row],[VALOR (OUT)]])</f>
        <v>30000</v>
      </c>
      <c r="I176" s="3" t="str">
        <f>FIN_RAW[[#This Row],[CUENTA (IN)]]</f>
        <v>Efectivo</v>
      </c>
      <c r="J176" s="6" t="str">
        <f>FIN_RAW[[#This Row],[CUENTA (OUT)]]</f>
        <v>Mensualidad</v>
      </c>
      <c r="K176" s="3" t="str">
        <f>IF(OR(FIN_RAW[[#This Row],[CLIENTE]]=0,FIN_RAW[[#This Row],[CLIENTE]]=" "),"",FIN_RAW[[#This Row],[CLIENTE]])</f>
        <v>Luis Fernando Zea Sanabria</v>
      </c>
      <c r="L176" s="3" t="str">
        <f>IF(OR(FIN_RAW[[#This Row],[DEPORTISTA]]=0,FIN_RAW[[#This Row],[DEPORTISTA]]=""),"",FIN_RAW[[#This Row],[DEPORTISTA]])</f>
        <v>Jacobo Zea Osorio</v>
      </c>
      <c r="M176" s="3">
        <f>IF(FIN_DATASET[[#This Row],[Method]]="Efectivo",1,0)</f>
        <v>1</v>
      </c>
      <c r="N176" s="12">
        <f>IF(FIN_DATASET[[#This Row],[Method]]="Efectivo",FIN_DATASET[[#This Row],[Amount]],0)</f>
        <v>30000</v>
      </c>
      <c r="O176" s="3">
        <f>IF(FIN_DATASET[[#This Row],[Method]]="CxC",1,0)</f>
        <v>0</v>
      </c>
      <c r="P176" s="11">
        <f>IF(FIN_DATASET[[#This Row],[Method]]="CxC",FIN_DATASET[[#This Row],[Amount]],0)</f>
        <v>0</v>
      </c>
      <c r="Q176" s="3">
        <f>IF(OR(FIN_DATASET[[#This Row],[Account]]="CxP",FIN_DATASET[[#This Row],[Account]]="CxP (Liga)",FIN_DATASET[[#This Row],[Account]]="CxP (Terceros)"),1,0)</f>
        <v>0</v>
      </c>
      <c r="R176" s="3">
        <f>IF(FIN_DATASET[[#This Row],[AP_Flag]]=1,FIN_DATASET[[#This Row],[Amount]],0)</f>
        <v>0</v>
      </c>
    </row>
    <row r="177" spans="1:18" x14ac:dyDescent="0.2">
      <c r="A177" s="4">
        <f>FIN_RAW[[#This Row],[FECHA]]</f>
        <v>44105</v>
      </c>
      <c r="B177" s="3">
        <f>YEAR(FIN_DATASET[[#This Row],[Date]])</f>
        <v>2020</v>
      </c>
      <c r="C177" s="3" t="str">
        <f>TEXT(FIN_DATASET[[#This Row],[Date]],"mmmm")</f>
        <v>October</v>
      </c>
      <c r="D177" s="3" t="str">
        <f>IF(FIN_RAW[[#This Row],[VALOR (IN)]]&gt;0, "Income",IF(FIN_RAW[[#This Row],[VALOR (OUT)]]&gt;0, "Expense", "Check"))</f>
        <v>Income</v>
      </c>
      <c r="E177" s="3" t="str">
        <f>_xlfn.XLOOKUP(FIN_DATASET[[#This Row],[Method]],CATEGORY_MAP[CUENTA_IN],CATEGORY_MAP[Category])</f>
        <v>Cash</v>
      </c>
      <c r="F177" s="3" t="str">
        <f>_xlfn.XLOOKUP(FIN_DATASET[[#This Row],[Account]],CATEGORY_MAP[CUENTA_OUT],CATEGORY_MAP[Subcategory])</f>
        <v>Monthly Fee</v>
      </c>
      <c r="G177" s="3" t="str">
        <f>IF(OR(FIN_RAW[[#This Row],[CONCEPTO]]=0,FIN_RAW[[#This Row],[CONCEPTO]]=""),"",FIN_RAW[[#This Row],[CONCEPTO]])</f>
        <v>Pago Mensualidad COVID (OCT)</v>
      </c>
      <c r="H177" s="5">
        <f>IF(FIN_DATASET[[#This Row],[Type]]="Income", FIN_RAW[[#This Row],[VALOR (IN)]], -FIN_RAW[[#This Row],[VALOR (OUT)]])</f>
        <v>30000</v>
      </c>
      <c r="I177" s="3" t="str">
        <f>FIN_RAW[[#This Row],[CUENTA (IN)]]</f>
        <v>Efectivo</v>
      </c>
      <c r="J177" s="6" t="str">
        <f>FIN_RAW[[#This Row],[CUENTA (OUT)]]</f>
        <v>Mensualidad</v>
      </c>
      <c r="K177" s="3" t="str">
        <f>IF(OR(FIN_RAW[[#This Row],[CLIENTE]]=0,FIN_RAW[[#This Row],[CLIENTE]]=" "),"",FIN_RAW[[#This Row],[CLIENTE]])</f>
        <v>Jenifer Giraldo Giraldo</v>
      </c>
      <c r="L177" s="3" t="str">
        <f>IF(OR(FIN_RAW[[#This Row],[DEPORTISTA]]=0,FIN_RAW[[#This Row],[DEPORTISTA]]=""),"",FIN_RAW[[#This Row],[DEPORTISTA]])</f>
        <v>Juan Andrés Delgado Giraldo</v>
      </c>
      <c r="M177" s="3">
        <f>IF(FIN_DATASET[[#This Row],[Method]]="Efectivo",1,0)</f>
        <v>1</v>
      </c>
      <c r="N177" s="12">
        <f>IF(FIN_DATASET[[#This Row],[Method]]="Efectivo",FIN_DATASET[[#This Row],[Amount]],0)</f>
        <v>30000</v>
      </c>
      <c r="O177" s="3">
        <f>IF(FIN_DATASET[[#This Row],[Method]]="CxC",1,0)</f>
        <v>0</v>
      </c>
      <c r="P177" s="11">
        <f>IF(FIN_DATASET[[#This Row],[Method]]="CxC",FIN_DATASET[[#This Row],[Amount]],0)</f>
        <v>0</v>
      </c>
      <c r="Q177" s="3">
        <f>IF(OR(FIN_DATASET[[#This Row],[Account]]="CxP",FIN_DATASET[[#This Row],[Account]]="CxP (Liga)",FIN_DATASET[[#This Row],[Account]]="CxP (Terceros)"),1,0)</f>
        <v>0</v>
      </c>
      <c r="R177" s="3">
        <f>IF(FIN_DATASET[[#This Row],[AP_Flag]]=1,FIN_DATASET[[#This Row],[Amount]],0)</f>
        <v>0</v>
      </c>
    </row>
    <row r="178" spans="1:18" x14ac:dyDescent="0.2">
      <c r="A178" s="4">
        <f>FIN_RAW[[#This Row],[FECHA]]</f>
        <v>44105</v>
      </c>
      <c r="B178" s="3">
        <f>YEAR(FIN_DATASET[[#This Row],[Date]])</f>
        <v>2020</v>
      </c>
      <c r="C178" s="3" t="str">
        <f>TEXT(FIN_DATASET[[#This Row],[Date]],"mmmm")</f>
        <v>October</v>
      </c>
      <c r="D178" s="3" t="str">
        <f>IF(FIN_RAW[[#This Row],[VALOR (IN)]]&gt;0, "Income",IF(FIN_RAW[[#This Row],[VALOR (OUT)]]&gt;0, "Expense", "Check"))</f>
        <v>Income</v>
      </c>
      <c r="E178" s="3" t="str">
        <f>_xlfn.XLOOKUP(FIN_DATASET[[#This Row],[Method]],CATEGORY_MAP[CUENTA_IN],CATEGORY_MAP[Category])</f>
        <v>Scholarships</v>
      </c>
      <c r="F178" s="3" t="str">
        <f>_xlfn.XLOOKUP(FIN_DATASET[[#This Row],[Account]],CATEGORY_MAP[CUENTA_OUT],CATEGORY_MAP[Subcategory])</f>
        <v>Monthly Fee</v>
      </c>
      <c r="G178" s="3" t="str">
        <f>IF(OR(FIN_RAW[[#This Row],[CONCEPTO]]=0,FIN_RAW[[#This Row],[CONCEPTO]]=""),"",FIN_RAW[[#This Row],[CONCEPTO]])</f>
        <v>Becas Resultados 2019 (100%) (OCT)</v>
      </c>
      <c r="H178" s="5">
        <f>IF(FIN_DATASET[[#This Row],[Type]]="Income", FIN_RAW[[#This Row],[VALOR (IN)]], -FIN_RAW[[#This Row],[VALOR (OUT)]])</f>
        <v>30000</v>
      </c>
      <c r="I178" s="3" t="str">
        <f>FIN_RAW[[#This Row],[CUENTA (IN)]]</f>
        <v>Becas</v>
      </c>
      <c r="J178" s="6" t="str">
        <f>FIN_RAW[[#This Row],[CUENTA (OUT)]]</f>
        <v>Mensualidad</v>
      </c>
      <c r="K178" s="3" t="str">
        <f>IF(OR(FIN_RAW[[#This Row],[CLIENTE]]=0,FIN_RAW[[#This Row],[CLIENTE]]=" "),"",FIN_RAW[[#This Row],[CLIENTE]])</f>
        <v>Omar Osorio Valencia</v>
      </c>
      <c r="L178" s="3" t="str">
        <f>IF(OR(FIN_RAW[[#This Row],[DEPORTISTA]]=0,FIN_RAW[[#This Row],[DEPORTISTA]]=""),"",FIN_RAW[[#This Row],[DEPORTISTA]])</f>
        <v>Juan Camilo Osorio Mendoza</v>
      </c>
      <c r="M178" s="3">
        <f>IF(FIN_DATASET[[#This Row],[Method]]="Efectivo",1,0)</f>
        <v>0</v>
      </c>
      <c r="N178" s="12">
        <f>IF(FIN_DATASET[[#This Row],[Method]]="Efectivo",FIN_DATASET[[#This Row],[Amount]],0)</f>
        <v>0</v>
      </c>
      <c r="O178" s="3">
        <f>IF(FIN_DATASET[[#This Row],[Method]]="CxC",1,0)</f>
        <v>0</v>
      </c>
      <c r="P178" s="11">
        <f>IF(FIN_DATASET[[#This Row],[Method]]="CxC",FIN_DATASET[[#This Row],[Amount]],0)</f>
        <v>0</v>
      </c>
      <c r="Q178" s="3">
        <f>IF(OR(FIN_DATASET[[#This Row],[Account]]="CxP",FIN_DATASET[[#This Row],[Account]]="CxP (Liga)",FIN_DATASET[[#This Row],[Account]]="CxP (Terceros)"),1,0)</f>
        <v>0</v>
      </c>
      <c r="R178" s="3">
        <f>IF(FIN_DATASET[[#This Row],[AP_Flag]]=1,FIN_DATASET[[#This Row],[Amount]],0)</f>
        <v>0</v>
      </c>
    </row>
    <row r="179" spans="1:18" x14ac:dyDescent="0.2">
      <c r="A179" s="4">
        <f>FIN_RAW[[#This Row],[FECHA]]</f>
        <v>44105</v>
      </c>
      <c r="B179" s="3">
        <f>YEAR(FIN_DATASET[[#This Row],[Date]])</f>
        <v>2020</v>
      </c>
      <c r="C179" s="3" t="str">
        <f>TEXT(FIN_DATASET[[#This Row],[Date]],"mmmm")</f>
        <v>October</v>
      </c>
      <c r="D179" s="3" t="str">
        <f>IF(FIN_RAW[[#This Row],[VALOR (IN)]]&gt;0, "Income",IF(FIN_RAW[[#This Row],[VALOR (OUT)]]&gt;0, "Expense", "Check"))</f>
        <v>Income</v>
      </c>
      <c r="E179" s="3" t="str">
        <f>_xlfn.XLOOKUP(FIN_DATASET[[#This Row],[Method]],CATEGORY_MAP[CUENTA_IN],CATEGORY_MAP[Category])</f>
        <v>Cash</v>
      </c>
      <c r="F179" s="3" t="str">
        <f>_xlfn.XLOOKUP(FIN_DATASET[[#This Row],[Account]],CATEGORY_MAP[CUENTA_OUT],CATEGORY_MAP[Subcategory])</f>
        <v>Monthly Fee</v>
      </c>
      <c r="G179" s="3" t="str">
        <f>IF(OR(FIN_RAW[[#This Row],[CONCEPTO]]=0,FIN_RAW[[#This Row],[CONCEPTO]]=""),"",FIN_RAW[[#This Row],[CONCEPTO]])</f>
        <v>Pago Mensualidad COVID (OCT)</v>
      </c>
      <c r="H179" s="5">
        <f>IF(FIN_DATASET[[#This Row],[Type]]="Income", FIN_RAW[[#This Row],[VALOR (IN)]], -FIN_RAW[[#This Row],[VALOR (OUT)]])</f>
        <v>30000</v>
      </c>
      <c r="I179" s="3" t="str">
        <f>FIN_RAW[[#This Row],[CUENTA (IN)]]</f>
        <v>Efectivo</v>
      </c>
      <c r="J179" s="6" t="str">
        <f>FIN_RAW[[#This Row],[CUENTA (OUT)]]</f>
        <v>Mensualidad</v>
      </c>
      <c r="K179" s="3" t="str">
        <f>IF(OR(FIN_RAW[[#This Row],[CLIENTE]]=0,FIN_RAW[[#This Row],[CLIENTE]]=" "),"",FIN_RAW[[#This Row],[CLIENTE]])</f>
        <v>Silvana Torres López</v>
      </c>
      <c r="L179" s="3" t="str">
        <f>IF(OR(FIN_RAW[[#This Row],[DEPORTISTA]]=0,FIN_RAW[[#This Row],[DEPORTISTA]]=""),"",FIN_RAW[[#This Row],[DEPORTISTA]])</f>
        <v>Luciana Pinedo Torres</v>
      </c>
      <c r="M179" s="3">
        <f>IF(FIN_DATASET[[#This Row],[Method]]="Efectivo",1,0)</f>
        <v>1</v>
      </c>
      <c r="N179" s="12">
        <f>IF(FIN_DATASET[[#This Row],[Method]]="Efectivo",FIN_DATASET[[#This Row],[Amount]],0)</f>
        <v>30000</v>
      </c>
      <c r="O179" s="3">
        <f>IF(FIN_DATASET[[#This Row],[Method]]="CxC",1,0)</f>
        <v>0</v>
      </c>
      <c r="P179" s="11">
        <f>IF(FIN_DATASET[[#This Row],[Method]]="CxC",FIN_DATASET[[#This Row],[Amount]],0)</f>
        <v>0</v>
      </c>
      <c r="Q179" s="3">
        <f>IF(OR(FIN_DATASET[[#This Row],[Account]]="CxP",FIN_DATASET[[#This Row],[Account]]="CxP (Liga)",FIN_DATASET[[#This Row],[Account]]="CxP (Terceros)"),1,0)</f>
        <v>0</v>
      </c>
      <c r="R179" s="3">
        <f>IF(FIN_DATASET[[#This Row],[AP_Flag]]=1,FIN_DATASET[[#This Row],[Amount]],0)</f>
        <v>0</v>
      </c>
    </row>
    <row r="180" spans="1:18" x14ac:dyDescent="0.2">
      <c r="A180" s="4">
        <f>FIN_RAW[[#This Row],[FECHA]]</f>
        <v>44105</v>
      </c>
      <c r="B180" s="3">
        <f>YEAR(FIN_DATASET[[#This Row],[Date]])</f>
        <v>2020</v>
      </c>
      <c r="C180" s="3" t="str">
        <f>TEXT(FIN_DATASET[[#This Row],[Date]],"mmmm")</f>
        <v>October</v>
      </c>
      <c r="D180" s="3" t="str">
        <f>IF(FIN_RAW[[#This Row],[VALOR (IN)]]&gt;0, "Income",IF(FIN_RAW[[#This Row],[VALOR (OUT)]]&gt;0, "Expense", "Check"))</f>
        <v>Income</v>
      </c>
      <c r="E180" s="3" t="str">
        <f>_xlfn.XLOOKUP(FIN_DATASET[[#This Row],[Method]],CATEGORY_MAP[CUENTA_IN],CATEGORY_MAP[Category])</f>
        <v>Cash</v>
      </c>
      <c r="F180" s="3" t="str">
        <f>_xlfn.XLOOKUP(FIN_DATASET[[#This Row],[Account]],CATEGORY_MAP[CUENTA_OUT],CATEGORY_MAP[Subcategory])</f>
        <v>Monthly Fee</v>
      </c>
      <c r="G180" s="3" t="str">
        <f>IF(OR(FIN_RAW[[#This Row],[CONCEPTO]]=0,FIN_RAW[[#This Row],[CONCEPTO]]=""),"",FIN_RAW[[#This Row],[CONCEPTO]])</f>
        <v>Pago Mensualidad COVID (OCT)</v>
      </c>
      <c r="H180" s="5">
        <f>IF(FIN_DATASET[[#This Row],[Type]]="Income", FIN_RAW[[#This Row],[VALOR (IN)]], -FIN_RAW[[#This Row],[VALOR (OUT)]])</f>
        <v>30000</v>
      </c>
      <c r="I180" s="3" t="str">
        <f>FIN_RAW[[#This Row],[CUENTA (IN)]]</f>
        <v>Efectivo</v>
      </c>
      <c r="J180" s="6" t="str">
        <f>FIN_RAW[[#This Row],[CUENTA (OUT)]]</f>
        <v>Mensualidad</v>
      </c>
      <c r="K180" s="3" t="str">
        <f>IF(OR(FIN_RAW[[#This Row],[CLIENTE]]=0,FIN_RAW[[#This Row],[CLIENTE]]=" "),"",FIN_RAW[[#This Row],[CLIENTE]])</f>
        <v>Jenifer Giraldo Giraldo</v>
      </c>
      <c r="L180" s="3" t="str">
        <f>IF(OR(FIN_RAW[[#This Row],[DEPORTISTA]]=0,FIN_RAW[[#This Row],[DEPORTISTA]]=""),"",FIN_RAW[[#This Row],[DEPORTISTA]])</f>
        <v>María José Delgado Giraldo</v>
      </c>
      <c r="M180" s="3">
        <f>IF(FIN_DATASET[[#This Row],[Method]]="Efectivo",1,0)</f>
        <v>1</v>
      </c>
      <c r="N180" s="12">
        <f>IF(FIN_DATASET[[#This Row],[Method]]="Efectivo",FIN_DATASET[[#This Row],[Amount]],0)</f>
        <v>30000</v>
      </c>
      <c r="O180" s="3">
        <f>IF(FIN_DATASET[[#This Row],[Method]]="CxC",1,0)</f>
        <v>0</v>
      </c>
      <c r="P180" s="11">
        <f>IF(FIN_DATASET[[#This Row],[Method]]="CxC",FIN_DATASET[[#This Row],[Amount]],0)</f>
        <v>0</v>
      </c>
      <c r="Q180" s="3">
        <f>IF(OR(FIN_DATASET[[#This Row],[Account]]="CxP",FIN_DATASET[[#This Row],[Account]]="CxP (Liga)",FIN_DATASET[[#This Row],[Account]]="CxP (Terceros)"),1,0)</f>
        <v>0</v>
      </c>
      <c r="R180" s="3">
        <f>IF(FIN_DATASET[[#This Row],[AP_Flag]]=1,FIN_DATASET[[#This Row],[Amount]],0)</f>
        <v>0</v>
      </c>
    </row>
    <row r="181" spans="1:18" x14ac:dyDescent="0.2">
      <c r="A181" s="4">
        <f>FIN_RAW[[#This Row],[FECHA]]</f>
        <v>44105</v>
      </c>
      <c r="B181" s="3">
        <f>YEAR(FIN_DATASET[[#This Row],[Date]])</f>
        <v>2020</v>
      </c>
      <c r="C181" s="3" t="str">
        <f>TEXT(FIN_DATASET[[#This Row],[Date]],"mmmm")</f>
        <v>October</v>
      </c>
      <c r="D181" s="3" t="str">
        <f>IF(FIN_RAW[[#This Row],[VALOR (IN)]]&gt;0, "Income",IF(FIN_RAW[[#This Row],[VALOR (OUT)]]&gt;0, "Expense", "Check"))</f>
        <v>Income</v>
      </c>
      <c r="E181" s="3" t="str">
        <f>_xlfn.XLOOKUP(FIN_DATASET[[#This Row],[Method]],CATEGORY_MAP[CUENTA_IN],CATEGORY_MAP[Category])</f>
        <v>Scholarships</v>
      </c>
      <c r="F181" s="3" t="str">
        <f>_xlfn.XLOOKUP(FIN_DATASET[[#This Row],[Account]],CATEGORY_MAP[CUENTA_OUT],CATEGORY_MAP[Subcategory])</f>
        <v>Monthly Fee</v>
      </c>
      <c r="G181" s="3" t="str">
        <f>IF(OR(FIN_RAW[[#This Row],[CONCEPTO]]=0,FIN_RAW[[#This Row],[CONCEPTO]]=""),"",FIN_RAW[[#This Row],[CONCEPTO]])</f>
        <v>Becas Resultados 2019 (100%) (OCT)</v>
      </c>
      <c r="H181" s="5">
        <f>IF(FIN_DATASET[[#This Row],[Type]]="Income", FIN_RAW[[#This Row],[VALOR (IN)]], -FIN_RAW[[#This Row],[VALOR (OUT)]])</f>
        <v>30000</v>
      </c>
      <c r="I181" s="3" t="str">
        <f>FIN_RAW[[#This Row],[CUENTA (IN)]]</f>
        <v>Becas</v>
      </c>
      <c r="J181" s="6" t="str">
        <f>FIN_RAW[[#This Row],[CUENTA (OUT)]]</f>
        <v>Mensualidad</v>
      </c>
      <c r="K181" s="3" t="str">
        <f>IF(OR(FIN_RAW[[#This Row],[CLIENTE]]=0,FIN_RAW[[#This Row],[CLIENTE]]=" "),"",FIN_RAW[[#This Row],[CLIENTE]])</f>
        <v>Omar Osorio Valencia</v>
      </c>
      <c r="L181" s="3" t="str">
        <f>IF(OR(FIN_RAW[[#This Row],[DEPORTISTA]]=0,FIN_RAW[[#This Row],[DEPORTISTA]]=""),"",FIN_RAW[[#This Row],[DEPORTISTA]])</f>
        <v>Mariana Osorio Mendoza</v>
      </c>
      <c r="M181" s="3">
        <f>IF(FIN_DATASET[[#This Row],[Method]]="Efectivo",1,0)</f>
        <v>0</v>
      </c>
      <c r="N181" s="12">
        <f>IF(FIN_DATASET[[#This Row],[Method]]="Efectivo",FIN_DATASET[[#This Row],[Amount]],0)</f>
        <v>0</v>
      </c>
      <c r="O181" s="3">
        <f>IF(FIN_DATASET[[#This Row],[Method]]="CxC",1,0)</f>
        <v>0</v>
      </c>
      <c r="P181" s="11">
        <f>IF(FIN_DATASET[[#This Row],[Method]]="CxC",FIN_DATASET[[#This Row],[Amount]],0)</f>
        <v>0</v>
      </c>
      <c r="Q181" s="3">
        <f>IF(OR(FIN_DATASET[[#This Row],[Account]]="CxP",FIN_DATASET[[#This Row],[Account]]="CxP (Liga)",FIN_DATASET[[#This Row],[Account]]="CxP (Terceros)"),1,0)</f>
        <v>0</v>
      </c>
      <c r="R181" s="3">
        <f>IF(FIN_DATASET[[#This Row],[AP_Flag]]=1,FIN_DATASET[[#This Row],[Amount]],0)</f>
        <v>0</v>
      </c>
    </row>
    <row r="182" spans="1:18" x14ac:dyDescent="0.2">
      <c r="A182" s="4">
        <f>FIN_RAW[[#This Row],[FECHA]]</f>
        <v>44105</v>
      </c>
      <c r="B182" s="3">
        <f>YEAR(FIN_DATASET[[#This Row],[Date]])</f>
        <v>2020</v>
      </c>
      <c r="C182" s="3" t="str">
        <f>TEXT(FIN_DATASET[[#This Row],[Date]],"mmmm")</f>
        <v>October</v>
      </c>
      <c r="D182" s="3" t="str">
        <f>IF(FIN_RAW[[#This Row],[VALOR (IN)]]&gt;0, "Income",IF(FIN_RAW[[#This Row],[VALOR (OUT)]]&gt;0, "Expense", "Check"))</f>
        <v>Income</v>
      </c>
      <c r="E182" s="3" t="str">
        <f>_xlfn.XLOOKUP(FIN_DATASET[[#This Row],[Method]],CATEGORY_MAP[CUENTA_IN],CATEGORY_MAP[Category])</f>
        <v>Cash</v>
      </c>
      <c r="F182" s="3" t="str">
        <f>_xlfn.XLOOKUP(FIN_DATASET[[#This Row],[Account]],CATEGORY_MAP[CUENTA_OUT],CATEGORY_MAP[Subcategory])</f>
        <v>Monthly Fee</v>
      </c>
      <c r="G182" s="3" t="str">
        <f>IF(OR(FIN_RAW[[#This Row],[CONCEPTO]]=0,FIN_RAW[[#This Row],[CONCEPTO]]=""),"",FIN_RAW[[#This Row],[CONCEPTO]])</f>
        <v>Pago Mensualidad COVID (OCT)</v>
      </c>
      <c r="H182" s="5">
        <f>IF(FIN_DATASET[[#This Row],[Type]]="Income", FIN_RAW[[#This Row],[VALOR (IN)]], -FIN_RAW[[#This Row],[VALOR (OUT)]])</f>
        <v>30000</v>
      </c>
      <c r="I182" s="3" t="str">
        <f>FIN_RAW[[#This Row],[CUENTA (IN)]]</f>
        <v>Efectivo</v>
      </c>
      <c r="J182" s="6" t="str">
        <f>FIN_RAW[[#This Row],[CUENTA (OUT)]]</f>
        <v>Mensualidad</v>
      </c>
      <c r="K182" s="3" t="str">
        <f>IF(OR(FIN_RAW[[#This Row],[CLIENTE]]=0,FIN_RAW[[#This Row],[CLIENTE]]=" "),"",FIN_RAW[[#This Row],[CLIENTE]])</f>
        <v>Ana Milena Sánchez Patiño</v>
      </c>
      <c r="L182" s="3" t="str">
        <f>IF(OR(FIN_RAW[[#This Row],[DEPORTISTA]]=0,FIN_RAW[[#This Row],[DEPORTISTA]]=""),"",FIN_RAW[[#This Row],[DEPORTISTA]])</f>
        <v>Matías Carvajal Sánchez</v>
      </c>
      <c r="M182" s="3">
        <f>IF(FIN_DATASET[[#This Row],[Method]]="Efectivo",1,0)</f>
        <v>1</v>
      </c>
      <c r="N182" s="12">
        <f>IF(FIN_DATASET[[#This Row],[Method]]="Efectivo",FIN_DATASET[[#This Row],[Amount]],0)</f>
        <v>30000</v>
      </c>
      <c r="O182" s="3">
        <f>IF(FIN_DATASET[[#This Row],[Method]]="CxC",1,0)</f>
        <v>0</v>
      </c>
      <c r="P182" s="11">
        <f>IF(FIN_DATASET[[#This Row],[Method]]="CxC",FIN_DATASET[[#This Row],[Amount]],0)</f>
        <v>0</v>
      </c>
      <c r="Q182" s="3">
        <f>IF(OR(FIN_DATASET[[#This Row],[Account]]="CxP",FIN_DATASET[[#This Row],[Account]]="CxP (Liga)",FIN_DATASET[[#This Row],[Account]]="CxP (Terceros)"),1,0)</f>
        <v>0</v>
      </c>
      <c r="R182" s="3">
        <f>IF(FIN_DATASET[[#This Row],[AP_Flag]]=1,FIN_DATASET[[#This Row],[Amount]],0)</f>
        <v>0</v>
      </c>
    </row>
    <row r="183" spans="1:18" x14ac:dyDescent="0.2">
      <c r="A183" s="4">
        <f>FIN_RAW[[#This Row],[FECHA]]</f>
        <v>44105</v>
      </c>
      <c r="B183" s="3">
        <f>YEAR(FIN_DATASET[[#This Row],[Date]])</f>
        <v>2020</v>
      </c>
      <c r="C183" s="3" t="str">
        <f>TEXT(FIN_DATASET[[#This Row],[Date]],"mmmm")</f>
        <v>October</v>
      </c>
      <c r="D183" s="3" t="str">
        <f>IF(FIN_RAW[[#This Row],[VALOR (IN)]]&gt;0, "Income",IF(FIN_RAW[[#This Row],[VALOR (OUT)]]&gt;0, "Expense", "Check"))</f>
        <v>Income</v>
      </c>
      <c r="E183" s="3" t="str">
        <f>_xlfn.XLOOKUP(FIN_DATASET[[#This Row],[Method]],CATEGORY_MAP[CUENTA_IN],CATEGORY_MAP[Category])</f>
        <v>Cash</v>
      </c>
      <c r="F183" s="3" t="str">
        <f>_xlfn.XLOOKUP(FIN_DATASET[[#This Row],[Account]],CATEGORY_MAP[CUENTA_OUT],CATEGORY_MAP[Subcategory])</f>
        <v>Monthly Fee</v>
      </c>
      <c r="G183" s="3" t="str">
        <f>IF(OR(FIN_RAW[[#This Row],[CONCEPTO]]=0,FIN_RAW[[#This Row],[CONCEPTO]]=""),"",FIN_RAW[[#This Row],[CONCEPTO]])</f>
        <v>Pago Mensualidad COVID (OCT)</v>
      </c>
      <c r="H183" s="5">
        <f>IF(FIN_DATASET[[#This Row],[Type]]="Income", FIN_RAW[[#This Row],[VALOR (IN)]], -FIN_RAW[[#This Row],[VALOR (OUT)]])</f>
        <v>30000</v>
      </c>
      <c r="I183" s="3" t="str">
        <f>FIN_RAW[[#This Row],[CUENTA (IN)]]</f>
        <v>Efectivo</v>
      </c>
      <c r="J183" s="6" t="str">
        <f>FIN_RAW[[#This Row],[CUENTA (OUT)]]</f>
        <v>Mensualidad</v>
      </c>
      <c r="K183" s="3" t="str">
        <f>IF(OR(FIN_RAW[[#This Row],[CLIENTE]]=0,FIN_RAW[[#This Row],[CLIENTE]]=" "),"",FIN_RAW[[#This Row],[CLIENTE]])</f>
        <v>Ana Milena Sánchez Patiño</v>
      </c>
      <c r="L183" s="3" t="str">
        <f>IF(OR(FIN_RAW[[#This Row],[DEPORTISTA]]=0,FIN_RAW[[#This Row],[DEPORTISTA]]=""),"",FIN_RAW[[#This Row],[DEPORTISTA]])</f>
        <v>Valentina Carvajal Sánchez</v>
      </c>
      <c r="M183" s="3">
        <f>IF(FIN_DATASET[[#This Row],[Method]]="Efectivo",1,0)</f>
        <v>1</v>
      </c>
      <c r="N183" s="12">
        <f>IF(FIN_DATASET[[#This Row],[Method]]="Efectivo",FIN_DATASET[[#This Row],[Amount]],0)</f>
        <v>30000</v>
      </c>
      <c r="O183" s="3">
        <f>IF(FIN_DATASET[[#This Row],[Method]]="CxC",1,0)</f>
        <v>0</v>
      </c>
      <c r="P183" s="11">
        <f>IF(FIN_DATASET[[#This Row],[Method]]="CxC",FIN_DATASET[[#This Row],[Amount]],0)</f>
        <v>0</v>
      </c>
      <c r="Q183" s="3">
        <f>IF(OR(FIN_DATASET[[#This Row],[Account]]="CxP",FIN_DATASET[[#This Row],[Account]]="CxP (Liga)",FIN_DATASET[[#This Row],[Account]]="CxP (Terceros)"),1,0)</f>
        <v>0</v>
      </c>
      <c r="R183" s="3">
        <f>IF(FIN_DATASET[[#This Row],[AP_Flag]]=1,FIN_DATASET[[#This Row],[Amount]],0)</f>
        <v>0</v>
      </c>
    </row>
    <row r="184" spans="1:18" x14ac:dyDescent="0.2">
      <c r="A184" s="4">
        <f>FIN_RAW[[#This Row],[FECHA]]</f>
        <v>44105</v>
      </c>
      <c r="B184" s="3">
        <f>YEAR(FIN_DATASET[[#This Row],[Date]])</f>
        <v>2020</v>
      </c>
      <c r="C184" s="3" t="str">
        <f>TEXT(FIN_DATASET[[#This Row],[Date]],"mmmm")</f>
        <v>October</v>
      </c>
      <c r="D184" s="3" t="str">
        <f>IF(FIN_RAW[[#This Row],[VALOR (IN)]]&gt;0, "Income",IF(FIN_RAW[[#This Row],[VALOR (OUT)]]&gt;0, "Expense", "Check"))</f>
        <v>Income</v>
      </c>
      <c r="E184" s="3" t="str">
        <f>_xlfn.XLOOKUP(FIN_DATASET[[#This Row],[Method]],CATEGORY_MAP[CUENTA_IN],CATEGORY_MAP[Category])</f>
        <v>Scholarships</v>
      </c>
      <c r="F184" s="3" t="str">
        <f>_xlfn.XLOOKUP(FIN_DATASET[[#This Row],[Account]],CATEGORY_MAP[CUENTA_OUT],CATEGORY_MAP[Subcategory])</f>
        <v>Monthly Fee</v>
      </c>
      <c r="G184" s="3" t="str">
        <f>IF(OR(FIN_RAW[[#This Row],[CONCEPTO]]=0,FIN_RAW[[#This Row],[CONCEPTO]]=""),"",FIN_RAW[[#This Row],[CONCEPTO]])</f>
        <v>Becas Resultados 2019 (100%) (OCT)</v>
      </c>
      <c r="H184" s="5">
        <f>IF(FIN_DATASET[[#This Row],[Type]]="Income", FIN_RAW[[#This Row],[VALOR (IN)]], -FIN_RAW[[#This Row],[VALOR (OUT)]])</f>
        <v>30000</v>
      </c>
      <c r="I184" s="3" t="str">
        <f>FIN_RAW[[#This Row],[CUENTA (IN)]]</f>
        <v>Becas</v>
      </c>
      <c r="J184" s="6" t="str">
        <f>FIN_RAW[[#This Row],[CUENTA (OUT)]]</f>
        <v>Mensualidad</v>
      </c>
      <c r="K184" s="3" t="str">
        <f>IF(OR(FIN_RAW[[#This Row],[CLIENTE]]=0,FIN_RAW[[#This Row],[CLIENTE]]=" "),"",FIN_RAW[[#This Row],[CLIENTE]])</f>
        <v>Silvana Torres López</v>
      </c>
      <c r="L184" s="3" t="str">
        <f>IF(OR(FIN_RAW[[#This Row],[DEPORTISTA]]=0,FIN_RAW[[#This Row],[DEPORTISTA]]=""),"",FIN_RAW[[#This Row],[DEPORTISTA]])</f>
        <v>Valentina Quintero Torres</v>
      </c>
      <c r="M184" s="3">
        <f>IF(FIN_DATASET[[#This Row],[Method]]="Efectivo",1,0)</f>
        <v>0</v>
      </c>
      <c r="N184" s="12">
        <f>IF(FIN_DATASET[[#This Row],[Method]]="Efectivo",FIN_DATASET[[#This Row],[Amount]],0)</f>
        <v>0</v>
      </c>
      <c r="O184" s="3">
        <f>IF(FIN_DATASET[[#This Row],[Method]]="CxC",1,0)</f>
        <v>0</v>
      </c>
      <c r="P184" s="11">
        <f>IF(FIN_DATASET[[#This Row],[Method]]="CxC",FIN_DATASET[[#This Row],[Amount]],0)</f>
        <v>0</v>
      </c>
      <c r="Q184" s="3">
        <f>IF(OR(FIN_DATASET[[#This Row],[Account]]="CxP",FIN_DATASET[[#This Row],[Account]]="CxP (Liga)",FIN_DATASET[[#This Row],[Account]]="CxP (Terceros)"),1,0)</f>
        <v>0</v>
      </c>
      <c r="R184" s="3">
        <f>IF(FIN_DATASET[[#This Row],[AP_Flag]]=1,FIN_DATASET[[#This Row],[Amount]],0)</f>
        <v>0</v>
      </c>
    </row>
    <row r="185" spans="1:18" x14ac:dyDescent="0.2">
      <c r="A185" s="4">
        <f>FIN_RAW[[#This Row],[FECHA]]</f>
        <v>44107</v>
      </c>
      <c r="B185" s="3">
        <f>YEAR(FIN_DATASET[[#This Row],[Date]])</f>
        <v>2020</v>
      </c>
      <c r="C185" s="3" t="str">
        <f>TEXT(FIN_DATASET[[#This Row],[Date]],"mmmm")</f>
        <v>October</v>
      </c>
      <c r="D185" s="3" t="str">
        <f>IF(FIN_RAW[[#This Row],[VALOR (IN)]]&gt;0, "Income",IF(FIN_RAW[[#This Row],[VALOR (OUT)]]&gt;0, "Expense", "Check"))</f>
        <v>Income</v>
      </c>
      <c r="E185" s="3" t="str">
        <f>_xlfn.XLOOKUP(FIN_DATASET[[#This Row],[Method]],CATEGORY_MAP[CUENTA_IN],CATEGORY_MAP[Category])</f>
        <v>Cash</v>
      </c>
      <c r="F185" s="3" t="str">
        <f>_xlfn.XLOOKUP(FIN_DATASET[[#This Row],[Account]],CATEGORY_MAP[CUENTA_OUT],CATEGORY_MAP[Subcategory])</f>
        <v>Monthly Fee</v>
      </c>
      <c r="G185" s="3" t="str">
        <f>IF(OR(FIN_RAW[[#This Row],[CONCEPTO]]=0,FIN_RAW[[#This Row],[CONCEPTO]]=""),"",FIN_RAW[[#This Row],[CONCEPTO]])</f>
        <v>Pago Mensualidad COVID (SEP)</v>
      </c>
      <c r="H185" s="5">
        <f>IF(FIN_DATASET[[#This Row],[Type]]="Income", FIN_RAW[[#This Row],[VALOR (IN)]], -FIN_RAW[[#This Row],[VALOR (OUT)]])</f>
        <v>30000</v>
      </c>
      <c r="I185" s="3" t="str">
        <f>FIN_RAW[[#This Row],[CUENTA (IN)]]</f>
        <v>Efectivo</v>
      </c>
      <c r="J185" s="6" t="str">
        <f>FIN_RAW[[#This Row],[CUENTA (OUT)]]</f>
        <v>Mensualidad</v>
      </c>
      <c r="K185" s="3" t="str">
        <f>IF(OR(FIN_RAW[[#This Row],[CLIENTE]]=0,FIN_RAW[[#This Row],[CLIENTE]]=" "),"",FIN_RAW[[#This Row],[CLIENTE]])</f>
        <v>Jenifer Giraldo Giraldo</v>
      </c>
      <c r="L185" s="3" t="str">
        <f>IF(OR(FIN_RAW[[#This Row],[DEPORTISTA]]=0,FIN_RAW[[#This Row],[DEPORTISTA]]=""),"",FIN_RAW[[#This Row],[DEPORTISTA]])</f>
        <v>Juan Andrés Delgado Giraldo</v>
      </c>
      <c r="M185" s="3">
        <f>IF(FIN_DATASET[[#This Row],[Method]]="Efectivo",1,0)</f>
        <v>1</v>
      </c>
      <c r="N185" s="12">
        <f>IF(FIN_DATASET[[#This Row],[Method]]="Efectivo",FIN_DATASET[[#This Row],[Amount]],0)</f>
        <v>30000</v>
      </c>
      <c r="O185" s="3">
        <f>IF(FIN_DATASET[[#This Row],[Method]]="CxC",1,0)</f>
        <v>0</v>
      </c>
      <c r="P185" s="11">
        <f>IF(FIN_DATASET[[#This Row],[Method]]="CxC",FIN_DATASET[[#This Row],[Amount]],0)</f>
        <v>0</v>
      </c>
      <c r="Q185" s="3">
        <f>IF(OR(FIN_DATASET[[#This Row],[Account]]="CxP",FIN_DATASET[[#This Row],[Account]]="CxP (Liga)",FIN_DATASET[[#This Row],[Account]]="CxP (Terceros)"),1,0)</f>
        <v>0</v>
      </c>
      <c r="R185" s="3">
        <f>IF(FIN_DATASET[[#This Row],[AP_Flag]]=1,FIN_DATASET[[#This Row],[Amount]],0)</f>
        <v>0</v>
      </c>
    </row>
    <row r="186" spans="1:18" x14ac:dyDescent="0.2">
      <c r="A186" s="4">
        <f>FIN_RAW[[#This Row],[FECHA]]</f>
        <v>44107</v>
      </c>
      <c r="B186" s="3">
        <f>YEAR(FIN_DATASET[[#This Row],[Date]])</f>
        <v>2020</v>
      </c>
      <c r="C186" s="3" t="str">
        <f>TEXT(FIN_DATASET[[#This Row],[Date]],"mmmm")</f>
        <v>October</v>
      </c>
      <c r="D186" s="3" t="str">
        <f>IF(FIN_RAW[[#This Row],[VALOR (IN)]]&gt;0, "Income",IF(FIN_RAW[[#This Row],[VALOR (OUT)]]&gt;0, "Expense", "Check"))</f>
        <v>Income</v>
      </c>
      <c r="E186" s="3" t="str">
        <f>_xlfn.XLOOKUP(FIN_DATASET[[#This Row],[Method]],CATEGORY_MAP[CUENTA_IN],CATEGORY_MAP[Category])</f>
        <v>Cash</v>
      </c>
      <c r="F186" s="3" t="str">
        <f>_xlfn.XLOOKUP(FIN_DATASET[[#This Row],[Account]],CATEGORY_MAP[CUENTA_OUT],CATEGORY_MAP[Subcategory])</f>
        <v>Monthly Fee</v>
      </c>
      <c r="G186" s="3" t="str">
        <f>IF(OR(FIN_RAW[[#This Row],[CONCEPTO]]=0,FIN_RAW[[#This Row],[CONCEPTO]]=""),"",FIN_RAW[[#This Row],[CONCEPTO]])</f>
        <v>Pago Mensualidad COVID (SEP)</v>
      </c>
      <c r="H186" s="5">
        <f>IF(FIN_DATASET[[#This Row],[Type]]="Income", FIN_RAW[[#This Row],[VALOR (IN)]], -FIN_RAW[[#This Row],[VALOR (OUT)]])</f>
        <v>30000</v>
      </c>
      <c r="I186" s="3" t="str">
        <f>FIN_RAW[[#This Row],[CUENTA (IN)]]</f>
        <v>Efectivo</v>
      </c>
      <c r="J186" s="6" t="str">
        <f>FIN_RAW[[#This Row],[CUENTA (OUT)]]</f>
        <v>Mensualidad</v>
      </c>
      <c r="K186" s="3" t="str">
        <f>IF(OR(FIN_RAW[[#This Row],[CLIENTE]]=0,FIN_RAW[[#This Row],[CLIENTE]]=" "),"",FIN_RAW[[#This Row],[CLIENTE]])</f>
        <v>Jenifer Giraldo Giraldo</v>
      </c>
      <c r="L186" s="3" t="str">
        <f>IF(OR(FIN_RAW[[#This Row],[DEPORTISTA]]=0,FIN_RAW[[#This Row],[DEPORTISTA]]=""),"",FIN_RAW[[#This Row],[DEPORTISTA]])</f>
        <v>María José Delgado Giraldo</v>
      </c>
      <c r="M186" s="3">
        <f>IF(FIN_DATASET[[#This Row],[Method]]="Efectivo",1,0)</f>
        <v>1</v>
      </c>
      <c r="N186" s="12">
        <f>IF(FIN_DATASET[[#This Row],[Method]]="Efectivo",FIN_DATASET[[#This Row],[Amount]],0)</f>
        <v>30000</v>
      </c>
      <c r="O186" s="3">
        <f>IF(FIN_DATASET[[#This Row],[Method]]="CxC",1,0)</f>
        <v>0</v>
      </c>
      <c r="P186" s="11">
        <f>IF(FIN_DATASET[[#This Row],[Method]]="CxC",FIN_DATASET[[#This Row],[Amount]],0)</f>
        <v>0</v>
      </c>
      <c r="Q186" s="3">
        <f>IF(OR(FIN_DATASET[[#This Row],[Account]]="CxP",FIN_DATASET[[#This Row],[Account]]="CxP (Liga)",FIN_DATASET[[#This Row],[Account]]="CxP (Terceros)"),1,0)</f>
        <v>0</v>
      </c>
      <c r="R186" s="3">
        <f>IF(FIN_DATASET[[#This Row],[AP_Flag]]=1,FIN_DATASET[[#This Row],[Amount]],0)</f>
        <v>0</v>
      </c>
    </row>
    <row r="187" spans="1:18" x14ac:dyDescent="0.2">
      <c r="A187" s="4">
        <f>FIN_RAW[[#This Row],[FECHA]]</f>
        <v>44107</v>
      </c>
      <c r="B187" s="3">
        <f>YEAR(FIN_DATASET[[#This Row],[Date]])</f>
        <v>2020</v>
      </c>
      <c r="C187" s="3" t="str">
        <f>TEXT(FIN_DATASET[[#This Row],[Date]],"mmmm")</f>
        <v>October</v>
      </c>
      <c r="D187" s="3" t="str">
        <f>IF(FIN_RAW[[#This Row],[VALOR (IN)]]&gt;0, "Income",IF(FIN_RAW[[#This Row],[VALOR (OUT)]]&gt;0, "Expense", "Check"))</f>
        <v>Income</v>
      </c>
      <c r="E187" s="3" t="str">
        <f>_xlfn.XLOOKUP(FIN_DATASET[[#This Row],[Method]],CATEGORY_MAP[CUENTA_IN],CATEGORY_MAP[Category])</f>
        <v>Cash</v>
      </c>
      <c r="F187" s="3" t="str">
        <f>_xlfn.XLOOKUP(FIN_DATASET[[#This Row],[Account]],CATEGORY_MAP[CUENTA_OUT],CATEGORY_MAP[Subcategory])</f>
        <v>Monthly Fee</v>
      </c>
      <c r="G187" s="3" t="str">
        <f>IF(OR(FIN_RAW[[#This Row],[CONCEPTO]]=0,FIN_RAW[[#This Row],[CONCEPTO]]=""),"",FIN_RAW[[#This Row],[CONCEPTO]])</f>
        <v>Pago Mensualidad COVID (OCT)</v>
      </c>
      <c r="H187" s="5">
        <f>IF(FIN_DATASET[[#This Row],[Type]]="Income", FIN_RAW[[#This Row],[VALOR (IN)]], -FIN_RAW[[#This Row],[VALOR (OUT)]])</f>
        <v>30000</v>
      </c>
      <c r="I187" s="3" t="str">
        <f>FIN_RAW[[#This Row],[CUENTA (IN)]]</f>
        <v>Efectivo</v>
      </c>
      <c r="J187" s="6" t="str">
        <f>FIN_RAW[[#This Row],[CUENTA (OUT)]]</f>
        <v>Mensualidad</v>
      </c>
      <c r="K187" s="3" t="str">
        <f>IF(OR(FIN_RAW[[#This Row],[CLIENTE]]=0,FIN_RAW[[#This Row],[CLIENTE]]=" "),"",FIN_RAW[[#This Row],[CLIENTE]])</f>
        <v>Rodrigo Valdiri Zambrano</v>
      </c>
      <c r="L187" s="3" t="str">
        <f>IF(OR(FIN_RAW[[#This Row],[DEPORTISTA]]=0,FIN_RAW[[#This Row],[DEPORTISTA]]=""),"",FIN_RAW[[#This Row],[DEPORTISTA]])</f>
        <v>Esteban Valdiri Guauña</v>
      </c>
      <c r="M187" s="3">
        <f>IF(FIN_DATASET[[#This Row],[Method]]="Efectivo",1,0)</f>
        <v>1</v>
      </c>
      <c r="N187" s="12">
        <f>IF(FIN_DATASET[[#This Row],[Method]]="Efectivo",FIN_DATASET[[#This Row],[Amount]],0)</f>
        <v>30000</v>
      </c>
      <c r="O187" s="3">
        <f>IF(FIN_DATASET[[#This Row],[Method]]="CxC",1,0)</f>
        <v>0</v>
      </c>
      <c r="P187" s="11">
        <f>IF(FIN_DATASET[[#This Row],[Method]]="CxC",FIN_DATASET[[#This Row],[Amount]],0)</f>
        <v>0</v>
      </c>
      <c r="Q187" s="3">
        <f>IF(OR(FIN_DATASET[[#This Row],[Account]]="CxP",FIN_DATASET[[#This Row],[Account]]="CxP (Liga)",FIN_DATASET[[#This Row],[Account]]="CxP (Terceros)"),1,0)</f>
        <v>0</v>
      </c>
      <c r="R187" s="3">
        <f>IF(FIN_DATASET[[#This Row],[AP_Flag]]=1,FIN_DATASET[[#This Row],[Amount]],0)</f>
        <v>0</v>
      </c>
    </row>
    <row r="188" spans="1:18" x14ac:dyDescent="0.2">
      <c r="A188" s="4">
        <f>FIN_RAW[[#This Row],[FECHA]]</f>
        <v>44109</v>
      </c>
      <c r="B188" s="3">
        <f>YEAR(FIN_DATASET[[#This Row],[Date]])</f>
        <v>2020</v>
      </c>
      <c r="C188" s="3" t="str">
        <f>TEXT(FIN_DATASET[[#This Row],[Date]],"mmmm")</f>
        <v>October</v>
      </c>
      <c r="D188" s="3" t="str">
        <f>IF(FIN_RAW[[#This Row],[VALOR (IN)]]&gt;0, "Income",IF(FIN_RAW[[#This Row],[VALOR (OUT)]]&gt;0, "Expense", "Check"))</f>
        <v>Income</v>
      </c>
      <c r="E188" s="3" t="str">
        <f>_xlfn.XLOOKUP(FIN_DATASET[[#This Row],[Method]],CATEGORY_MAP[CUENTA_IN],CATEGORY_MAP[Category])</f>
        <v>Cash</v>
      </c>
      <c r="F188" s="3" t="str">
        <f>_xlfn.XLOOKUP(FIN_DATASET[[#This Row],[Account]],CATEGORY_MAP[CUENTA_OUT],CATEGORY_MAP[Subcategory])</f>
        <v>Monthly Fee</v>
      </c>
      <c r="G188" s="3" t="str">
        <f>IF(OR(FIN_RAW[[#This Row],[CONCEPTO]]=0,FIN_RAW[[#This Row],[CONCEPTO]]=""),"",FIN_RAW[[#This Row],[CONCEPTO]])</f>
        <v>Pago Mensualidad COVID (SEP)</v>
      </c>
      <c r="H188" s="5">
        <f>IF(FIN_DATASET[[#This Row],[Type]]="Income", FIN_RAW[[#This Row],[VALOR (IN)]], -FIN_RAW[[#This Row],[VALOR (OUT)]])</f>
        <v>30000</v>
      </c>
      <c r="I188" s="3" t="str">
        <f>FIN_RAW[[#This Row],[CUENTA (IN)]]</f>
        <v>Efectivo</v>
      </c>
      <c r="J188" s="6" t="str">
        <f>FIN_RAW[[#This Row],[CUENTA (OUT)]]</f>
        <v>Mensualidad</v>
      </c>
      <c r="K188" s="3" t="str">
        <f>IF(OR(FIN_RAW[[#This Row],[CLIENTE]]=0,FIN_RAW[[#This Row],[CLIENTE]]=" "),"",FIN_RAW[[#This Row],[CLIENTE]])</f>
        <v>Víctor Manuel Duque Yepes</v>
      </c>
      <c r="L188" s="3" t="str">
        <f>IF(OR(FIN_RAW[[#This Row],[DEPORTISTA]]=0,FIN_RAW[[#This Row],[DEPORTISTA]]=""),"",FIN_RAW[[#This Row],[DEPORTISTA]])</f>
        <v>Juan Esteban Duque Pinto</v>
      </c>
      <c r="M188" s="3">
        <f>IF(FIN_DATASET[[#This Row],[Method]]="Efectivo",1,0)</f>
        <v>1</v>
      </c>
      <c r="N188" s="12">
        <f>IF(FIN_DATASET[[#This Row],[Method]]="Efectivo",FIN_DATASET[[#This Row],[Amount]],0)</f>
        <v>30000</v>
      </c>
      <c r="O188" s="3">
        <f>IF(FIN_DATASET[[#This Row],[Method]]="CxC",1,0)</f>
        <v>0</v>
      </c>
      <c r="P188" s="11">
        <f>IF(FIN_DATASET[[#This Row],[Method]]="CxC",FIN_DATASET[[#This Row],[Amount]],0)</f>
        <v>0</v>
      </c>
      <c r="Q188" s="3">
        <f>IF(OR(FIN_DATASET[[#This Row],[Account]]="CxP",FIN_DATASET[[#This Row],[Account]]="CxP (Liga)",FIN_DATASET[[#This Row],[Account]]="CxP (Terceros)"),1,0)</f>
        <v>0</v>
      </c>
      <c r="R188" s="3">
        <f>IF(FIN_DATASET[[#This Row],[AP_Flag]]=1,FIN_DATASET[[#This Row],[Amount]],0)</f>
        <v>0</v>
      </c>
    </row>
    <row r="189" spans="1:18" x14ac:dyDescent="0.2">
      <c r="A189" s="4">
        <f>FIN_RAW[[#This Row],[FECHA]]</f>
        <v>44109</v>
      </c>
      <c r="B189" s="3">
        <f>YEAR(FIN_DATASET[[#This Row],[Date]])</f>
        <v>2020</v>
      </c>
      <c r="C189" s="3" t="str">
        <f>TEXT(FIN_DATASET[[#This Row],[Date]],"mmmm")</f>
        <v>October</v>
      </c>
      <c r="D189" s="3" t="str">
        <f>IF(FIN_RAW[[#This Row],[VALOR (IN)]]&gt;0, "Income",IF(FIN_RAW[[#This Row],[VALOR (OUT)]]&gt;0, "Expense", "Check"))</f>
        <v>Income</v>
      </c>
      <c r="E189" s="3" t="str">
        <f>_xlfn.XLOOKUP(FIN_DATASET[[#This Row],[Method]],CATEGORY_MAP[CUENTA_IN],CATEGORY_MAP[Category])</f>
        <v>Cash</v>
      </c>
      <c r="F189" s="3" t="str">
        <f>_xlfn.XLOOKUP(FIN_DATASET[[#This Row],[Account]],CATEGORY_MAP[CUENTA_OUT],CATEGORY_MAP[Subcategory])</f>
        <v>Monthly Fee</v>
      </c>
      <c r="G189" s="3" t="str">
        <f>IF(OR(FIN_RAW[[#This Row],[CONCEPTO]]=0,FIN_RAW[[#This Row],[CONCEPTO]]=""),"",FIN_RAW[[#This Row],[CONCEPTO]])</f>
        <v>Pago Mensualidad COVID (SEP)</v>
      </c>
      <c r="H189" s="5">
        <f>IF(FIN_DATASET[[#This Row],[Type]]="Income", FIN_RAW[[#This Row],[VALOR (IN)]], -FIN_RAW[[#This Row],[VALOR (OUT)]])</f>
        <v>30000</v>
      </c>
      <c r="I189" s="3" t="str">
        <f>FIN_RAW[[#This Row],[CUENTA (IN)]]</f>
        <v>Efectivo</v>
      </c>
      <c r="J189" s="6" t="str">
        <f>FIN_RAW[[#This Row],[CUENTA (OUT)]]</f>
        <v>Mensualidad</v>
      </c>
      <c r="K189" s="3" t="str">
        <f>IF(OR(FIN_RAW[[#This Row],[CLIENTE]]=0,FIN_RAW[[#This Row],[CLIENTE]]=" "),"",FIN_RAW[[#This Row],[CLIENTE]])</f>
        <v>Víctor Manuel Duque Yepes</v>
      </c>
      <c r="L189" s="3" t="str">
        <f>IF(OR(FIN_RAW[[#This Row],[DEPORTISTA]]=0,FIN_RAW[[#This Row],[DEPORTISTA]]=""),"",FIN_RAW[[#This Row],[DEPORTISTA]])</f>
        <v>Juan Manuel Duque Pinto</v>
      </c>
      <c r="M189" s="3">
        <f>IF(FIN_DATASET[[#This Row],[Method]]="Efectivo",1,0)</f>
        <v>1</v>
      </c>
      <c r="N189" s="12">
        <f>IF(FIN_DATASET[[#This Row],[Method]]="Efectivo",FIN_DATASET[[#This Row],[Amount]],0)</f>
        <v>30000</v>
      </c>
      <c r="O189" s="3">
        <f>IF(FIN_DATASET[[#This Row],[Method]]="CxC",1,0)</f>
        <v>0</v>
      </c>
      <c r="P189" s="11">
        <f>IF(FIN_DATASET[[#This Row],[Method]]="CxC",FIN_DATASET[[#This Row],[Amount]],0)</f>
        <v>0</v>
      </c>
      <c r="Q189" s="3">
        <f>IF(OR(FIN_DATASET[[#This Row],[Account]]="CxP",FIN_DATASET[[#This Row],[Account]]="CxP (Liga)",FIN_DATASET[[#This Row],[Account]]="CxP (Terceros)"),1,0)</f>
        <v>0</v>
      </c>
      <c r="R189" s="3">
        <f>IF(FIN_DATASET[[#This Row],[AP_Flag]]=1,FIN_DATASET[[#This Row],[Amount]],0)</f>
        <v>0</v>
      </c>
    </row>
    <row r="190" spans="1:18" x14ac:dyDescent="0.2">
      <c r="A190" s="4">
        <f>FIN_RAW[[#This Row],[FECHA]]</f>
        <v>44109</v>
      </c>
      <c r="B190" s="3">
        <f>YEAR(FIN_DATASET[[#This Row],[Date]])</f>
        <v>2020</v>
      </c>
      <c r="C190" s="3" t="str">
        <f>TEXT(FIN_DATASET[[#This Row],[Date]],"mmmm")</f>
        <v>October</v>
      </c>
      <c r="D190" s="3" t="str">
        <f>IF(FIN_RAW[[#This Row],[VALOR (IN)]]&gt;0, "Income",IF(FIN_RAW[[#This Row],[VALOR (OUT)]]&gt;0, "Expense", "Check"))</f>
        <v>Income</v>
      </c>
      <c r="E190" s="3" t="str">
        <f>_xlfn.XLOOKUP(FIN_DATASET[[#This Row],[Method]],CATEGORY_MAP[CUENTA_IN],CATEGORY_MAP[Category])</f>
        <v>Cash</v>
      </c>
      <c r="F190" s="3" t="str">
        <f>_xlfn.XLOOKUP(FIN_DATASET[[#This Row],[Account]],CATEGORY_MAP[CUENTA_OUT],CATEGORY_MAP[Subcategory])</f>
        <v>Monthly Fee</v>
      </c>
      <c r="G190" s="3" t="str">
        <f>IF(OR(FIN_RAW[[#This Row],[CONCEPTO]]=0,FIN_RAW[[#This Row],[CONCEPTO]]=""),"",FIN_RAW[[#This Row],[CONCEPTO]])</f>
        <v>Pago Mensualidad COVID (OCT)</v>
      </c>
      <c r="H190" s="5">
        <f>IF(FIN_DATASET[[#This Row],[Type]]="Income", FIN_RAW[[#This Row],[VALOR (IN)]], -FIN_RAW[[#This Row],[VALOR (OUT)]])</f>
        <v>30000</v>
      </c>
      <c r="I190" s="3" t="str">
        <f>FIN_RAW[[#This Row],[CUENTA (IN)]]</f>
        <v>Efectivo</v>
      </c>
      <c r="J190" s="6" t="str">
        <f>FIN_RAW[[#This Row],[CUENTA (OUT)]]</f>
        <v>Mensualidad</v>
      </c>
      <c r="K190" s="3" t="str">
        <f>IF(OR(FIN_RAW[[#This Row],[CLIENTE]]=0,FIN_RAW[[#This Row],[CLIENTE]]=" "),"",FIN_RAW[[#This Row],[CLIENTE]])</f>
        <v>Víctor Manuel Duque Yepes</v>
      </c>
      <c r="L190" s="3" t="str">
        <f>IF(OR(FIN_RAW[[#This Row],[DEPORTISTA]]=0,FIN_RAW[[#This Row],[DEPORTISTA]]=""),"",FIN_RAW[[#This Row],[DEPORTISTA]])</f>
        <v>Juan Esteban Duque Pinto</v>
      </c>
      <c r="M190" s="3">
        <f>IF(FIN_DATASET[[#This Row],[Method]]="Efectivo",1,0)</f>
        <v>1</v>
      </c>
      <c r="N190" s="12">
        <f>IF(FIN_DATASET[[#This Row],[Method]]="Efectivo",FIN_DATASET[[#This Row],[Amount]],0)</f>
        <v>30000</v>
      </c>
      <c r="O190" s="3">
        <f>IF(FIN_DATASET[[#This Row],[Method]]="CxC",1,0)</f>
        <v>0</v>
      </c>
      <c r="P190" s="11">
        <f>IF(FIN_DATASET[[#This Row],[Method]]="CxC",FIN_DATASET[[#This Row],[Amount]],0)</f>
        <v>0</v>
      </c>
      <c r="Q190" s="3">
        <f>IF(OR(FIN_DATASET[[#This Row],[Account]]="CxP",FIN_DATASET[[#This Row],[Account]]="CxP (Liga)",FIN_DATASET[[#This Row],[Account]]="CxP (Terceros)"),1,0)</f>
        <v>0</v>
      </c>
      <c r="R190" s="3">
        <f>IF(FIN_DATASET[[#This Row],[AP_Flag]]=1,FIN_DATASET[[#This Row],[Amount]],0)</f>
        <v>0</v>
      </c>
    </row>
    <row r="191" spans="1:18" x14ac:dyDescent="0.2">
      <c r="A191" s="4">
        <f>FIN_RAW[[#This Row],[FECHA]]</f>
        <v>44109</v>
      </c>
      <c r="B191" s="3">
        <f>YEAR(FIN_DATASET[[#This Row],[Date]])</f>
        <v>2020</v>
      </c>
      <c r="C191" s="3" t="str">
        <f>TEXT(FIN_DATASET[[#This Row],[Date]],"mmmm")</f>
        <v>October</v>
      </c>
      <c r="D191" s="3" t="str">
        <f>IF(FIN_RAW[[#This Row],[VALOR (IN)]]&gt;0, "Income",IF(FIN_RAW[[#This Row],[VALOR (OUT)]]&gt;0, "Expense", "Check"))</f>
        <v>Income</v>
      </c>
      <c r="E191" s="3" t="str">
        <f>_xlfn.XLOOKUP(FIN_DATASET[[#This Row],[Method]],CATEGORY_MAP[CUENTA_IN],CATEGORY_MAP[Category])</f>
        <v>Cash</v>
      </c>
      <c r="F191" s="3" t="str">
        <f>_xlfn.XLOOKUP(FIN_DATASET[[#This Row],[Account]],CATEGORY_MAP[CUENTA_OUT],CATEGORY_MAP[Subcategory])</f>
        <v>Monthly Fee</v>
      </c>
      <c r="G191" s="3" t="str">
        <f>IF(OR(FIN_RAW[[#This Row],[CONCEPTO]]=0,FIN_RAW[[#This Row],[CONCEPTO]]=""),"",FIN_RAW[[#This Row],[CONCEPTO]])</f>
        <v>Pago Mensualidad COVID (OCT)</v>
      </c>
      <c r="H191" s="5">
        <f>IF(FIN_DATASET[[#This Row],[Type]]="Income", FIN_RAW[[#This Row],[VALOR (IN)]], -FIN_RAW[[#This Row],[VALOR (OUT)]])</f>
        <v>30000</v>
      </c>
      <c r="I191" s="3" t="str">
        <f>FIN_RAW[[#This Row],[CUENTA (IN)]]</f>
        <v>Efectivo</v>
      </c>
      <c r="J191" s="6" t="str">
        <f>FIN_RAW[[#This Row],[CUENTA (OUT)]]</f>
        <v>Mensualidad</v>
      </c>
      <c r="K191" s="3" t="str">
        <f>IF(OR(FIN_RAW[[#This Row],[CLIENTE]]=0,FIN_RAW[[#This Row],[CLIENTE]]=" "),"",FIN_RAW[[#This Row],[CLIENTE]])</f>
        <v>Víctor Manuel Duque Yepes</v>
      </c>
      <c r="L191" s="3" t="str">
        <f>IF(OR(FIN_RAW[[#This Row],[DEPORTISTA]]=0,FIN_RAW[[#This Row],[DEPORTISTA]]=""),"",FIN_RAW[[#This Row],[DEPORTISTA]])</f>
        <v>Juan Manuel Duque Pinto</v>
      </c>
      <c r="M191" s="3">
        <f>IF(FIN_DATASET[[#This Row],[Method]]="Efectivo",1,0)</f>
        <v>1</v>
      </c>
      <c r="N191" s="12">
        <f>IF(FIN_DATASET[[#This Row],[Method]]="Efectivo",FIN_DATASET[[#This Row],[Amount]],0)</f>
        <v>30000</v>
      </c>
      <c r="O191" s="3">
        <f>IF(FIN_DATASET[[#This Row],[Method]]="CxC",1,0)</f>
        <v>0</v>
      </c>
      <c r="P191" s="11">
        <f>IF(FIN_DATASET[[#This Row],[Method]]="CxC",FIN_DATASET[[#This Row],[Amount]],0)</f>
        <v>0</v>
      </c>
      <c r="Q191" s="3">
        <f>IF(OR(FIN_DATASET[[#This Row],[Account]]="CxP",FIN_DATASET[[#This Row],[Account]]="CxP (Liga)",FIN_DATASET[[#This Row],[Account]]="CxP (Terceros)"),1,0)</f>
        <v>0</v>
      </c>
      <c r="R191" s="3">
        <f>IF(FIN_DATASET[[#This Row],[AP_Flag]]=1,FIN_DATASET[[#This Row],[Amount]],0)</f>
        <v>0</v>
      </c>
    </row>
    <row r="192" spans="1:18" x14ac:dyDescent="0.2">
      <c r="A192" s="4">
        <f>FIN_RAW[[#This Row],[FECHA]]</f>
        <v>44119</v>
      </c>
      <c r="B192" s="3">
        <f>YEAR(FIN_DATASET[[#This Row],[Date]])</f>
        <v>2020</v>
      </c>
      <c r="C192" s="3" t="str">
        <f>TEXT(FIN_DATASET[[#This Row],[Date]],"mmmm")</f>
        <v>October</v>
      </c>
      <c r="D192" s="3" t="str">
        <f>IF(FIN_RAW[[#This Row],[VALOR (IN)]]&gt;0, "Income",IF(FIN_RAW[[#This Row],[VALOR (OUT)]]&gt;0, "Expense", "Check"))</f>
        <v>Income</v>
      </c>
      <c r="E192" s="3" t="str">
        <f>_xlfn.XLOOKUP(FIN_DATASET[[#This Row],[Method]],CATEGORY_MAP[CUENTA_IN],CATEGORY_MAP[Category])</f>
        <v>Cash</v>
      </c>
      <c r="F192" s="3" t="str">
        <f>_xlfn.XLOOKUP(FIN_DATASET[[#This Row],[Account]],CATEGORY_MAP[CUENTA_OUT],CATEGORY_MAP[Subcategory])</f>
        <v>Monthly Fee</v>
      </c>
      <c r="G192" s="3" t="str">
        <f>IF(OR(FIN_RAW[[#This Row],[CONCEPTO]]=0,FIN_RAW[[#This Row],[CONCEPTO]]=""),"",FIN_RAW[[#This Row],[CONCEPTO]])</f>
        <v>Pago Mensualidad COVID (SEP)</v>
      </c>
      <c r="H192" s="5">
        <f>IF(FIN_DATASET[[#This Row],[Type]]="Income", FIN_RAW[[#This Row],[VALOR (IN)]], -FIN_RAW[[#This Row],[VALOR (OUT)]])</f>
        <v>30000</v>
      </c>
      <c r="I192" s="3" t="str">
        <f>FIN_RAW[[#This Row],[CUENTA (IN)]]</f>
        <v>Efectivo</v>
      </c>
      <c r="J192" s="6" t="str">
        <f>FIN_RAW[[#This Row],[CUENTA (OUT)]]</f>
        <v>Mensualidad</v>
      </c>
      <c r="K192" s="3" t="str">
        <f>IF(OR(FIN_RAW[[#This Row],[CLIENTE]]=0,FIN_RAW[[#This Row],[CLIENTE]]=" "),"",FIN_RAW[[#This Row],[CLIENTE]])</f>
        <v>Ingrith Basto Zamorano</v>
      </c>
      <c r="L192" s="3" t="str">
        <f>IF(OR(FIN_RAW[[#This Row],[DEPORTISTA]]=0,FIN_RAW[[#This Row],[DEPORTISTA]]=""),"",FIN_RAW[[#This Row],[DEPORTISTA]])</f>
        <v>Juan Martin Solórzano Basto</v>
      </c>
      <c r="M192" s="3">
        <f>IF(FIN_DATASET[[#This Row],[Method]]="Efectivo",1,0)</f>
        <v>1</v>
      </c>
      <c r="N192" s="12">
        <f>IF(FIN_DATASET[[#This Row],[Method]]="Efectivo",FIN_DATASET[[#This Row],[Amount]],0)</f>
        <v>30000</v>
      </c>
      <c r="O192" s="3">
        <f>IF(FIN_DATASET[[#This Row],[Method]]="CxC",1,0)</f>
        <v>0</v>
      </c>
      <c r="P192" s="11">
        <f>IF(FIN_DATASET[[#This Row],[Method]]="CxC",FIN_DATASET[[#This Row],[Amount]],0)</f>
        <v>0</v>
      </c>
      <c r="Q192" s="3">
        <f>IF(OR(FIN_DATASET[[#This Row],[Account]]="CxP",FIN_DATASET[[#This Row],[Account]]="CxP (Liga)",FIN_DATASET[[#This Row],[Account]]="CxP (Terceros)"),1,0)</f>
        <v>0</v>
      </c>
      <c r="R192" s="3">
        <f>IF(FIN_DATASET[[#This Row],[AP_Flag]]=1,FIN_DATASET[[#This Row],[Amount]],0)</f>
        <v>0</v>
      </c>
    </row>
    <row r="193" spans="1:18" x14ac:dyDescent="0.2">
      <c r="A193" s="4">
        <f>FIN_RAW[[#This Row],[FECHA]]</f>
        <v>44119</v>
      </c>
      <c r="B193" s="3">
        <f>YEAR(FIN_DATASET[[#This Row],[Date]])</f>
        <v>2020</v>
      </c>
      <c r="C193" s="3" t="str">
        <f>TEXT(FIN_DATASET[[#This Row],[Date]],"mmmm")</f>
        <v>October</v>
      </c>
      <c r="D193" s="3" t="str">
        <f>IF(FIN_RAW[[#This Row],[VALOR (IN)]]&gt;0, "Income",IF(FIN_RAW[[#This Row],[VALOR (OUT)]]&gt;0, "Expense", "Check"))</f>
        <v>Income</v>
      </c>
      <c r="E193" s="3" t="str">
        <f>_xlfn.XLOOKUP(FIN_DATASET[[#This Row],[Method]],CATEGORY_MAP[CUENTA_IN],CATEGORY_MAP[Category])</f>
        <v>Cash</v>
      </c>
      <c r="F193" s="3" t="str">
        <f>_xlfn.XLOOKUP(FIN_DATASET[[#This Row],[Account]],CATEGORY_MAP[CUENTA_OUT],CATEGORY_MAP[Subcategory])</f>
        <v>Monthly Fee</v>
      </c>
      <c r="G193" s="3" t="str">
        <f>IF(OR(FIN_RAW[[#This Row],[CONCEPTO]]=0,FIN_RAW[[#This Row],[CONCEPTO]]=""),"",FIN_RAW[[#This Row],[CONCEPTO]])</f>
        <v>Pago Mensualidad COVID (SEP)</v>
      </c>
      <c r="H193" s="5">
        <f>IF(FIN_DATASET[[#This Row],[Type]]="Income", FIN_RAW[[#This Row],[VALOR (IN)]], -FIN_RAW[[#This Row],[VALOR (OUT)]])</f>
        <v>30000</v>
      </c>
      <c r="I193" s="3" t="str">
        <f>FIN_RAW[[#This Row],[CUENTA (IN)]]</f>
        <v>Efectivo</v>
      </c>
      <c r="J193" s="6" t="str">
        <f>FIN_RAW[[#This Row],[CUENTA (OUT)]]</f>
        <v>Mensualidad</v>
      </c>
      <c r="K193" s="3" t="str">
        <f>IF(OR(FIN_RAW[[#This Row],[CLIENTE]]=0,FIN_RAW[[#This Row],[CLIENTE]]=" "),"",FIN_RAW[[#This Row],[CLIENTE]])</f>
        <v>Ingrith Basto Zamorano</v>
      </c>
      <c r="L193" s="3" t="str">
        <f>IF(OR(FIN_RAW[[#This Row],[DEPORTISTA]]=0,FIN_RAW[[#This Row],[DEPORTISTA]]=""),"",FIN_RAW[[#This Row],[DEPORTISTA]])</f>
        <v>Santiago Solórzano Basto</v>
      </c>
      <c r="M193" s="3">
        <f>IF(FIN_DATASET[[#This Row],[Method]]="Efectivo",1,0)</f>
        <v>1</v>
      </c>
      <c r="N193" s="12">
        <f>IF(FIN_DATASET[[#This Row],[Method]]="Efectivo",FIN_DATASET[[#This Row],[Amount]],0)</f>
        <v>30000</v>
      </c>
      <c r="O193" s="3">
        <f>IF(FIN_DATASET[[#This Row],[Method]]="CxC",1,0)</f>
        <v>0</v>
      </c>
      <c r="P193" s="11">
        <f>IF(FIN_DATASET[[#This Row],[Method]]="CxC",FIN_DATASET[[#This Row],[Amount]],0)</f>
        <v>0</v>
      </c>
      <c r="Q193" s="3">
        <f>IF(OR(FIN_DATASET[[#This Row],[Account]]="CxP",FIN_DATASET[[#This Row],[Account]]="CxP (Liga)",FIN_DATASET[[#This Row],[Account]]="CxP (Terceros)"),1,0)</f>
        <v>0</v>
      </c>
      <c r="R193" s="3">
        <f>IF(FIN_DATASET[[#This Row],[AP_Flag]]=1,FIN_DATASET[[#This Row],[Amount]],0)</f>
        <v>0</v>
      </c>
    </row>
    <row r="194" spans="1:18" x14ac:dyDescent="0.2">
      <c r="A194" s="4">
        <f>FIN_RAW[[#This Row],[FECHA]]</f>
        <v>44119</v>
      </c>
      <c r="B194" s="3">
        <f>YEAR(FIN_DATASET[[#This Row],[Date]])</f>
        <v>2020</v>
      </c>
      <c r="C194" s="3" t="str">
        <f>TEXT(FIN_DATASET[[#This Row],[Date]],"mmmm")</f>
        <v>October</v>
      </c>
      <c r="D194" s="3" t="str">
        <f>IF(FIN_RAW[[#This Row],[VALOR (IN)]]&gt;0, "Income",IF(FIN_RAW[[#This Row],[VALOR (OUT)]]&gt;0, "Expense", "Check"))</f>
        <v>Income</v>
      </c>
      <c r="E194" s="3" t="str">
        <f>_xlfn.XLOOKUP(FIN_DATASET[[#This Row],[Method]],CATEGORY_MAP[CUENTA_IN],CATEGORY_MAP[Category])</f>
        <v>Cash</v>
      </c>
      <c r="F194" s="3" t="str">
        <f>_xlfn.XLOOKUP(FIN_DATASET[[#This Row],[Account]],CATEGORY_MAP[CUENTA_OUT],CATEGORY_MAP[Subcategory])</f>
        <v>Monthly Fee</v>
      </c>
      <c r="G194" s="3" t="str">
        <f>IF(OR(FIN_RAW[[#This Row],[CONCEPTO]]=0,FIN_RAW[[#This Row],[CONCEPTO]]=""),"",FIN_RAW[[#This Row],[CONCEPTO]])</f>
        <v>Pago Mensualidad COVID (SEP)</v>
      </c>
      <c r="H194" s="5">
        <f>IF(FIN_DATASET[[#This Row],[Type]]="Income", FIN_RAW[[#This Row],[VALOR (IN)]], -FIN_RAW[[#This Row],[VALOR (OUT)]])</f>
        <v>30000</v>
      </c>
      <c r="I194" s="3" t="str">
        <f>FIN_RAW[[#This Row],[CUENTA (IN)]]</f>
        <v>Efectivo</v>
      </c>
      <c r="J194" s="6" t="str">
        <f>FIN_RAW[[#This Row],[CUENTA (OUT)]]</f>
        <v>Mensualidad</v>
      </c>
      <c r="K194" s="3" t="str">
        <f>IF(OR(FIN_RAW[[#This Row],[CLIENTE]]=0,FIN_RAW[[#This Row],[CLIENTE]]=" "),"",FIN_RAW[[#This Row],[CLIENTE]])</f>
        <v>Nelson Gómez Serna</v>
      </c>
      <c r="L194" s="3" t="str">
        <f>IF(OR(FIN_RAW[[#This Row],[DEPORTISTA]]=0,FIN_RAW[[#This Row],[DEPORTISTA]]=""),"",FIN_RAW[[#This Row],[DEPORTISTA]])</f>
        <v>Sofía Gómez Torres</v>
      </c>
      <c r="M194" s="3">
        <f>IF(FIN_DATASET[[#This Row],[Method]]="Efectivo",1,0)</f>
        <v>1</v>
      </c>
      <c r="N194" s="12">
        <f>IF(FIN_DATASET[[#This Row],[Method]]="Efectivo",FIN_DATASET[[#This Row],[Amount]],0)</f>
        <v>30000</v>
      </c>
      <c r="O194" s="3">
        <f>IF(FIN_DATASET[[#This Row],[Method]]="CxC",1,0)</f>
        <v>0</v>
      </c>
      <c r="P194" s="11">
        <f>IF(FIN_DATASET[[#This Row],[Method]]="CxC",FIN_DATASET[[#This Row],[Amount]],0)</f>
        <v>0</v>
      </c>
      <c r="Q194" s="3">
        <f>IF(OR(FIN_DATASET[[#This Row],[Account]]="CxP",FIN_DATASET[[#This Row],[Account]]="CxP (Liga)",FIN_DATASET[[#This Row],[Account]]="CxP (Terceros)"),1,0)</f>
        <v>0</v>
      </c>
      <c r="R194" s="3">
        <f>IF(FIN_DATASET[[#This Row],[AP_Flag]]=1,FIN_DATASET[[#This Row],[Amount]],0)</f>
        <v>0</v>
      </c>
    </row>
    <row r="195" spans="1:18" x14ac:dyDescent="0.2">
      <c r="A195" s="4">
        <f>FIN_RAW[[#This Row],[FECHA]]</f>
        <v>44119</v>
      </c>
      <c r="B195" s="3">
        <f>YEAR(FIN_DATASET[[#This Row],[Date]])</f>
        <v>2020</v>
      </c>
      <c r="C195" s="3" t="str">
        <f>TEXT(FIN_DATASET[[#This Row],[Date]],"mmmm")</f>
        <v>October</v>
      </c>
      <c r="D195" s="3" t="str">
        <f>IF(FIN_RAW[[#This Row],[VALOR (IN)]]&gt;0, "Income",IF(FIN_RAW[[#This Row],[VALOR (OUT)]]&gt;0, "Expense", "Check"))</f>
        <v>Income</v>
      </c>
      <c r="E195" s="3" t="str">
        <f>_xlfn.XLOOKUP(FIN_DATASET[[#This Row],[Method]],CATEGORY_MAP[CUENTA_IN],CATEGORY_MAP[Category])</f>
        <v>Cash</v>
      </c>
      <c r="F195" s="3" t="str">
        <f>_xlfn.XLOOKUP(FIN_DATASET[[#This Row],[Account]],CATEGORY_MAP[CUENTA_OUT],CATEGORY_MAP[Subcategory])</f>
        <v>Monthly Fee</v>
      </c>
      <c r="G195" s="3" t="str">
        <f>IF(OR(FIN_RAW[[#This Row],[CONCEPTO]]=0,FIN_RAW[[#This Row],[CONCEPTO]]=""),"",FIN_RAW[[#This Row],[CONCEPTO]])</f>
        <v>Pago Mensualidad COVID (OCT)</v>
      </c>
      <c r="H195" s="5">
        <f>IF(FIN_DATASET[[#This Row],[Type]]="Income", FIN_RAW[[#This Row],[VALOR (IN)]], -FIN_RAW[[#This Row],[VALOR (OUT)]])</f>
        <v>30000</v>
      </c>
      <c r="I195" s="3" t="str">
        <f>FIN_RAW[[#This Row],[CUENTA (IN)]]</f>
        <v>Efectivo</v>
      </c>
      <c r="J195" s="6" t="str">
        <f>FIN_RAW[[#This Row],[CUENTA (OUT)]]</f>
        <v>Mensualidad</v>
      </c>
      <c r="K195" s="3" t="str">
        <f>IF(OR(FIN_RAW[[#This Row],[CLIENTE]]=0,FIN_RAW[[#This Row],[CLIENTE]]=" "),"",FIN_RAW[[#This Row],[CLIENTE]])</f>
        <v>Ingrith Basto Zamorano</v>
      </c>
      <c r="L195" s="3" t="str">
        <f>IF(OR(FIN_RAW[[#This Row],[DEPORTISTA]]=0,FIN_RAW[[#This Row],[DEPORTISTA]]=""),"",FIN_RAW[[#This Row],[DEPORTISTA]])</f>
        <v>Juan Martin Solórzano Basto</v>
      </c>
      <c r="M195" s="3">
        <f>IF(FIN_DATASET[[#This Row],[Method]]="Efectivo",1,0)</f>
        <v>1</v>
      </c>
      <c r="N195" s="12">
        <f>IF(FIN_DATASET[[#This Row],[Method]]="Efectivo",FIN_DATASET[[#This Row],[Amount]],0)</f>
        <v>30000</v>
      </c>
      <c r="O195" s="3">
        <f>IF(FIN_DATASET[[#This Row],[Method]]="CxC",1,0)</f>
        <v>0</v>
      </c>
      <c r="P195" s="11">
        <f>IF(FIN_DATASET[[#This Row],[Method]]="CxC",FIN_DATASET[[#This Row],[Amount]],0)</f>
        <v>0</v>
      </c>
      <c r="Q195" s="3">
        <f>IF(OR(FIN_DATASET[[#This Row],[Account]]="CxP",FIN_DATASET[[#This Row],[Account]]="CxP (Liga)",FIN_DATASET[[#This Row],[Account]]="CxP (Terceros)"),1,0)</f>
        <v>0</v>
      </c>
      <c r="R195" s="3">
        <f>IF(FIN_DATASET[[#This Row],[AP_Flag]]=1,FIN_DATASET[[#This Row],[Amount]],0)</f>
        <v>0</v>
      </c>
    </row>
    <row r="196" spans="1:18" x14ac:dyDescent="0.2">
      <c r="A196" s="4">
        <f>FIN_RAW[[#This Row],[FECHA]]</f>
        <v>44119</v>
      </c>
      <c r="B196" s="3">
        <f>YEAR(FIN_DATASET[[#This Row],[Date]])</f>
        <v>2020</v>
      </c>
      <c r="C196" s="3" t="str">
        <f>TEXT(FIN_DATASET[[#This Row],[Date]],"mmmm")</f>
        <v>October</v>
      </c>
      <c r="D196" s="3" t="str">
        <f>IF(FIN_RAW[[#This Row],[VALOR (IN)]]&gt;0, "Income",IF(FIN_RAW[[#This Row],[VALOR (OUT)]]&gt;0, "Expense", "Check"))</f>
        <v>Income</v>
      </c>
      <c r="E196" s="3" t="str">
        <f>_xlfn.XLOOKUP(FIN_DATASET[[#This Row],[Method]],CATEGORY_MAP[CUENTA_IN],CATEGORY_MAP[Category])</f>
        <v>Cash</v>
      </c>
      <c r="F196" s="3" t="str">
        <f>_xlfn.XLOOKUP(FIN_DATASET[[#This Row],[Account]],CATEGORY_MAP[CUENTA_OUT],CATEGORY_MAP[Subcategory])</f>
        <v>Monthly Fee</v>
      </c>
      <c r="G196" s="3" t="str">
        <f>IF(OR(FIN_RAW[[#This Row],[CONCEPTO]]=0,FIN_RAW[[#This Row],[CONCEPTO]]=""),"",FIN_RAW[[#This Row],[CONCEPTO]])</f>
        <v>Pago Mensualidad COVID (OCT)</v>
      </c>
      <c r="H196" s="5">
        <f>IF(FIN_DATASET[[#This Row],[Type]]="Income", FIN_RAW[[#This Row],[VALOR (IN)]], -FIN_RAW[[#This Row],[VALOR (OUT)]])</f>
        <v>30000</v>
      </c>
      <c r="I196" s="3" t="str">
        <f>FIN_RAW[[#This Row],[CUENTA (IN)]]</f>
        <v>Efectivo</v>
      </c>
      <c r="J196" s="6" t="str">
        <f>FIN_RAW[[#This Row],[CUENTA (OUT)]]</f>
        <v>Mensualidad</v>
      </c>
      <c r="K196" s="3" t="str">
        <f>IF(OR(FIN_RAW[[#This Row],[CLIENTE]]=0,FIN_RAW[[#This Row],[CLIENTE]]=" "),"",FIN_RAW[[#This Row],[CLIENTE]])</f>
        <v>Ingrith Basto Zamorano</v>
      </c>
      <c r="L196" s="3" t="str">
        <f>IF(OR(FIN_RAW[[#This Row],[DEPORTISTA]]=0,FIN_RAW[[#This Row],[DEPORTISTA]]=""),"",FIN_RAW[[#This Row],[DEPORTISTA]])</f>
        <v>Santiago Solórzano Basto</v>
      </c>
      <c r="M196" s="3">
        <f>IF(FIN_DATASET[[#This Row],[Method]]="Efectivo",1,0)</f>
        <v>1</v>
      </c>
      <c r="N196" s="12">
        <f>IF(FIN_DATASET[[#This Row],[Method]]="Efectivo",FIN_DATASET[[#This Row],[Amount]],0)</f>
        <v>30000</v>
      </c>
      <c r="O196" s="3">
        <f>IF(FIN_DATASET[[#This Row],[Method]]="CxC",1,0)</f>
        <v>0</v>
      </c>
      <c r="P196" s="11">
        <f>IF(FIN_DATASET[[#This Row],[Method]]="CxC",FIN_DATASET[[#This Row],[Amount]],0)</f>
        <v>0</v>
      </c>
      <c r="Q196" s="3">
        <f>IF(OR(FIN_DATASET[[#This Row],[Account]]="CxP",FIN_DATASET[[#This Row],[Account]]="CxP (Liga)",FIN_DATASET[[#This Row],[Account]]="CxP (Terceros)"),1,0)</f>
        <v>0</v>
      </c>
      <c r="R196" s="3">
        <f>IF(FIN_DATASET[[#This Row],[AP_Flag]]=1,FIN_DATASET[[#This Row],[Amount]],0)</f>
        <v>0</v>
      </c>
    </row>
    <row r="197" spans="1:18" x14ac:dyDescent="0.2">
      <c r="A197" s="4">
        <f>FIN_RAW[[#This Row],[FECHA]]</f>
        <v>44119</v>
      </c>
      <c r="B197" s="3">
        <f>YEAR(FIN_DATASET[[#This Row],[Date]])</f>
        <v>2020</v>
      </c>
      <c r="C197" s="3" t="str">
        <f>TEXT(FIN_DATASET[[#This Row],[Date]],"mmmm")</f>
        <v>October</v>
      </c>
      <c r="D197" s="3" t="str">
        <f>IF(FIN_RAW[[#This Row],[VALOR (IN)]]&gt;0, "Income",IF(FIN_RAW[[#This Row],[VALOR (OUT)]]&gt;0, "Expense", "Check"))</f>
        <v>Income</v>
      </c>
      <c r="E197" s="3" t="str">
        <f>_xlfn.XLOOKUP(FIN_DATASET[[#This Row],[Method]],CATEGORY_MAP[CUENTA_IN],CATEGORY_MAP[Category])</f>
        <v>Cash</v>
      </c>
      <c r="F197" s="3" t="str">
        <f>_xlfn.XLOOKUP(FIN_DATASET[[#This Row],[Account]],CATEGORY_MAP[CUENTA_OUT],CATEGORY_MAP[Subcategory])</f>
        <v>Monthly Fee</v>
      </c>
      <c r="G197" s="3" t="str">
        <f>IF(OR(FIN_RAW[[#This Row],[CONCEPTO]]=0,FIN_RAW[[#This Row],[CONCEPTO]]=""),"",FIN_RAW[[#This Row],[CONCEPTO]])</f>
        <v>Pago Mensualidad COVID (OCT)</v>
      </c>
      <c r="H197" s="5">
        <f>IF(FIN_DATASET[[#This Row],[Type]]="Income", FIN_RAW[[#This Row],[VALOR (IN)]], -FIN_RAW[[#This Row],[VALOR (OUT)]])</f>
        <v>30000</v>
      </c>
      <c r="I197" s="3" t="str">
        <f>FIN_RAW[[#This Row],[CUENTA (IN)]]</f>
        <v>Efectivo</v>
      </c>
      <c r="J197" s="6" t="str">
        <f>FIN_RAW[[#This Row],[CUENTA (OUT)]]</f>
        <v>Mensualidad</v>
      </c>
      <c r="K197" s="3" t="str">
        <f>IF(OR(FIN_RAW[[#This Row],[CLIENTE]]=0,FIN_RAW[[#This Row],[CLIENTE]]=" "),"",FIN_RAW[[#This Row],[CLIENTE]])</f>
        <v>Nelson Gómez Serna</v>
      </c>
      <c r="L197" s="3" t="str">
        <f>IF(OR(FIN_RAW[[#This Row],[DEPORTISTA]]=0,FIN_RAW[[#This Row],[DEPORTISTA]]=""),"",FIN_RAW[[#This Row],[DEPORTISTA]])</f>
        <v>Sofía Gómez Torres</v>
      </c>
      <c r="M197" s="3">
        <f>IF(FIN_DATASET[[#This Row],[Method]]="Efectivo",1,0)</f>
        <v>1</v>
      </c>
      <c r="N197" s="12">
        <f>IF(FIN_DATASET[[#This Row],[Method]]="Efectivo",FIN_DATASET[[#This Row],[Amount]],0)</f>
        <v>30000</v>
      </c>
      <c r="O197" s="3">
        <f>IF(FIN_DATASET[[#This Row],[Method]]="CxC",1,0)</f>
        <v>0</v>
      </c>
      <c r="P197" s="11">
        <f>IF(FIN_DATASET[[#This Row],[Method]]="CxC",FIN_DATASET[[#This Row],[Amount]],0)</f>
        <v>0</v>
      </c>
      <c r="Q197" s="3">
        <f>IF(OR(FIN_DATASET[[#This Row],[Account]]="CxP",FIN_DATASET[[#This Row],[Account]]="CxP (Liga)",FIN_DATASET[[#This Row],[Account]]="CxP (Terceros)"),1,0)</f>
        <v>0</v>
      </c>
      <c r="R197" s="3">
        <f>IF(FIN_DATASET[[#This Row],[AP_Flag]]=1,FIN_DATASET[[#This Row],[Amount]],0)</f>
        <v>0</v>
      </c>
    </row>
    <row r="198" spans="1:18" x14ac:dyDescent="0.2">
      <c r="A198" s="4">
        <f>FIN_RAW[[#This Row],[FECHA]]</f>
        <v>44123</v>
      </c>
      <c r="B198" s="3">
        <f>YEAR(FIN_DATASET[[#This Row],[Date]])</f>
        <v>2020</v>
      </c>
      <c r="C198" s="3" t="str">
        <f>TEXT(FIN_DATASET[[#This Row],[Date]],"mmmm")</f>
        <v>October</v>
      </c>
      <c r="D198" s="3" t="str">
        <f>IF(FIN_RAW[[#This Row],[VALOR (IN)]]&gt;0, "Income",IF(FIN_RAW[[#This Row],[VALOR (OUT)]]&gt;0, "Expense", "Check"))</f>
        <v>Income</v>
      </c>
      <c r="E198" s="3" t="str">
        <f>_xlfn.XLOOKUP(FIN_DATASET[[#This Row],[Method]],CATEGORY_MAP[CUENTA_IN],CATEGORY_MAP[Category])</f>
        <v>Cash</v>
      </c>
      <c r="F198" s="3" t="str">
        <f>_xlfn.XLOOKUP(FIN_DATASET[[#This Row],[Account]],CATEGORY_MAP[CUENTA_OUT],CATEGORY_MAP[Subcategory])</f>
        <v>Monthly Fee</v>
      </c>
      <c r="G198" s="3" t="str">
        <f>IF(OR(FIN_RAW[[#This Row],[CONCEPTO]]=0,FIN_RAW[[#This Row],[CONCEPTO]]=""),"",FIN_RAW[[#This Row],[CONCEPTO]])</f>
        <v>Pago Mensualidad COVID (AGO)</v>
      </c>
      <c r="H198" s="5">
        <f>IF(FIN_DATASET[[#This Row],[Type]]="Income", FIN_RAW[[#This Row],[VALOR (IN)]], -FIN_RAW[[#This Row],[VALOR (OUT)]])</f>
        <v>30000</v>
      </c>
      <c r="I198" s="3" t="str">
        <f>FIN_RAW[[#This Row],[CUENTA (IN)]]</f>
        <v>Efectivo</v>
      </c>
      <c r="J198" s="6" t="str">
        <f>FIN_RAW[[#This Row],[CUENTA (OUT)]]</f>
        <v>Mensualidad</v>
      </c>
      <c r="K198" s="3" t="str">
        <f>IF(OR(FIN_RAW[[#This Row],[CLIENTE]]=0,FIN_RAW[[#This Row],[CLIENTE]]=" "),"",FIN_RAW[[#This Row],[CLIENTE]])</f>
        <v>Yanibel Peña Londoño</v>
      </c>
      <c r="L198" s="3" t="str">
        <f>IF(OR(FIN_RAW[[#This Row],[DEPORTISTA]]=0,FIN_RAW[[#This Row],[DEPORTISTA]]=""),"",FIN_RAW[[#This Row],[DEPORTISTA]])</f>
        <v>Santiago Piedrahita Peña</v>
      </c>
      <c r="M198" s="3">
        <f>IF(FIN_DATASET[[#This Row],[Method]]="Efectivo",1,0)</f>
        <v>1</v>
      </c>
      <c r="N198" s="12">
        <f>IF(FIN_DATASET[[#This Row],[Method]]="Efectivo",FIN_DATASET[[#This Row],[Amount]],0)</f>
        <v>30000</v>
      </c>
      <c r="O198" s="3">
        <f>IF(FIN_DATASET[[#This Row],[Method]]="CxC",1,0)</f>
        <v>0</v>
      </c>
      <c r="P198" s="11">
        <f>IF(FIN_DATASET[[#This Row],[Method]]="CxC",FIN_DATASET[[#This Row],[Amount]],0)</f>
        <v>0</v>
      </c>
      <c r="Q198" s="3">
        <f>IF(OR(FIN_DATASET[[#This Row],[Account]]="CxP",FIN_DATASET[[#This Row],[Account]]="CxP (Liga)",FIN_DATASET[[#This Row],[Account]]="CxP (Terceros)"),1,0)</f>
        <v>0</v>
      </c>
      <c r="R198" s="3">
        <f>IF(FIN_DATASET[[#This Row],[AP_Flag]]=1,FIN_DATASET[[#This Row],[Amount]],0)</f>
        <v>0</v>
      </c>
    </row>
    <row r="199" spans="1:18" x14ac:dyDescent="0.2">
      <c r="A199" s="4">
        <f>FIN_RAW[[#This Row],[FECHA]]</f>
        <v>44123</v>
      </c>
      <c r="B199" s="3">
        <f>YEAR(FIN_DATASET[[#This Row],[Date]])</f>
        <v>2020</v>
      </c>
      <c r="C199" s="3" t="str">
        <f>TEXT(FIN_DATASET[[#This Row],[Date]],"mmmm")</f>
        <v>October</v>
      </c>
      <c r="D199" s="3" t="str">
        <f>IF(FIN_RAW[[#This Row],[VALOR (IN)]]&gt;0, "Income",IF(FIN_RAW[[#This Row],[VALOR (OUT)]]&gt;0, "Expense", "Check"))</f>
        <v>Income</v>
      </c>
      <c r="E199" s="3" t="str">
        <f>_xlfn.XLOOKUP(FIN_DATASET[[#This Row],[Method]],CATEGORY_MAP[CUENTA_IN],CATEGORY_MAP[Category])</f>
        <v>Cash</v>
      </c>
      <c r="F199" s="3" t="str">
        <f>_xlfn.XLOOKUP(FIN_DATASET[[#This Row],[Account]],CATEGORY_MAP[CUENTA_OUT],CATEGORY_MAP[Subcategory])</f>
        <v>Monthly Fee</v>
      </c>
      <c r="G199" s="3" t="str">
        <f>IF(OR(FIN_RAW[[#This Row],[CONCEPTO]]=0,FIN_RAW[[#This Row],[CONCEPTO]]=""),"",FIN_RAW[[#This Row],[CONCEPTO]])</f>
        <v>Pago Mensualidad COVID (SEP)</v>
      </c>
      <c r="H199" s="5">
        <f>IF(FIN_DATASET[[#This Row],[Type]]="Income", FIN_RAW[[#This Row],[VALOR (IN)]], -FIN_RAW[[#This Row],[VALOR (OUT)]])</f>
        <v>30000</v>
      </c>
      <c r="I199" s="3" t="str">
        <f>FIN_RAW[[#This Row],[CUENTA (IN)]]</f>
        <v>Efectivo</v>
      </c>
      <c r="J199" s="6" t="str">
        <f>FIN_RAW[[#This Row],[CUENTA (OUT)]]</f>
        <v>Mensualidad</v>
      </c>
      <c r="K199" s="3" t="str">
        <f>IF(OR(FIN_RAW[[#This Row],[CLIENTE]]=0,FIN_RAW[[#This Row],[CLIENTE]]=" "),"",FIN_RAW[[#This Row],[CLIENTE]])</f>
        <v>Yanibel Peña Londoño</v>
      </c>
      <c r="L199" s="3" t="str">
        <f>IF(OR(FIN_RAW[[#This Row],[DEPORTISTA]]=0,FIN_RAW[[#This Row],[DEPORTISTA]]=""),"",FIN_RAW[[#This Row],[DEPORTISTA]])</f>
        <v>Santiago Piedrahita Peña</v>
      </c>
      <c r="M199" s="3">
        <f>IF(FIN_DATASET[[#This Row],[Method]]="Efectivo",1,0)</f>
        <v>1</v>
      </c>
      <c r="N199" s="12">
        <f>IF(FIN_DATASET[[#This Row],[Method]]="Efectivo",FIN_DATASET[[#This Row],[Amount]],0)</f>
        <v>30000</v>
      </c>
      <c r="O199" s="3">
        <f>IF(FIN_DATASET[[#This Row],[Method]]="CxC",1,0)</f>
        <v>0</v>
      </c>
      <c r="P199" s="11">
        <f>IF(FIN_DATASET[[#This Row],[Method]]="CxC",FIN_DATASET[[#This Row],[Amount]],0)</f>
        <v>0</v>
      </c>
      <c r="Q199" s="3">
        <f>IF(OR(FIN_DATASET[[#This Row],[Account]]="CxP",FIN_DATASET[[#This Row],[Account]]="CxP (Liga)",FIN_DATASET[[#This Row],[Account]]="CxP (Terceros)"),1,0)</f>
        <v>0</v>
      </c>
      <c r="R199" s="3">
        <f>IF(FIN_DATASET[[#This Row],[AP_Flag]]=1,FIN_DATASET[[#This Row],[Amount]],0)</f>
        <v>0</v>
      </c>
    </row>
    <row r="200" spans="1:18" x14ac:dyDescent="0.2">
      <c r="A200" s="4">
        <f>FIN_RAW[[#This Row],[FECHA]]</f>
        <v>44123</v>
      </c>
      <c r="B200" s="3">
        <f>YEAR(FIN_DATASET[[#This Row],[Date]])</f>
        <v>2020</v>
      </c>
      <c r="C200" s="3" t="str">
        <f>TEXT(FIN_DATASET[[#This Row],[Date]],"mmmm")</f>
        <v>October</v>
      </c>
      <c r="D200" s="3" t="str">
        <f>IF(FIN_RAW[[#This Row],[VALOR (IN)]]&gt;0, "Income",IF(FIN_RAW[[#This Row],[VALOR (OUT)]]&gt;0, "Expense", "Check"))</f>
        <v>Income</v>
      </c>
      <c r="E200" s="3" t="str">
        <f>_xlfn.XLOOKUP(FIN_DATASET[[#This Row],[Method]],CATEGORY_MAP[CUENTA_IN],CATEGORY_MAP[Category])</f>
        <v>Cash</v>
      </c>
      <c r="F200" s="3" t="str">
        <f>_xlfn.XLOOKUP(FIN_DATASET[[#This Row],[Account]],CATEGORY_MAP[CUENTA_OUT],CATEGORY_MAP[Subcategory])</f>
        <v>Monthly Fee</v>
      </c>
      <c r="G200" s="3" t="str">
        <f>IF(OR(FIN_RAW[[#This Row],[CONCEPTO]]=0,FIN_RAW[[#This Row],[CONCEPTO]]=""),"",FIN_RAW[[#This Row],[CONCEPTO]])</f>
        <v>Pago Mensualidad COVID (OCT)</v>
      </c>
      <c r="H200" s="5">
        <f>IF(FIN_DATASET[[#This Row],[Type]]="Income", FIN_RAW[[#This Row],[VALOR (IN)]], -FIN_RAW[[#This Row],[VALOR (OUT)]])</f>
        <v>30000</v>
      </c>
      <c r="I200" s="3" t="str">
        <f>FIN_RAW[[#This Row],[CUENTA (IN)]]</f>
        <v>Efectivo</v>
      </c>
      <c r="J200" s="6" t="str">
        <f>FIN_RAW[[#This Row],[CUENTA (OUT)]]</f>
        <v>Mensualidad</v>
      </c>
      <c r="K200" s="3" t="str">
        <f>IF(OR(FIN_RAW[[#This Row],[CLIENTE]]=0,FIN_RAW[[#This Row],[CLIENTE]]=" "),"",FIN_RAW[[#This Row],[CLIENTE]])</f>
        <v>Yanibel Peña Londoño</v>
      </c>
      <c r="L200" s="3" t="str">
        <f>IF(OR(FIN_RAW[[#This Row],[DEPORTISTA]]=0,FIN_RAW[[#This Row],[DEPORTISTA]]=""),"",FIN_RAW[[#This Row],[DEPORTISTA]])</f>
        <v>Santiago Piedrahita Peña</v>
      </c>
      <c r="M200" s="3">
        <f>IF(FIN_DATASET[[#This Row],[Method]]="Efectivo",1,0)</f>
        <v>1</v>
      </c>
      <c r="N200" s="12">
        <f>IF(FIN_DATASET[[#This Row],[Method]]="Efectivo",FIN_DATASET[[#This Row],[Amount]],0)</f>
        <v>30000</v>
      </c>
      <c r="O200" s="3">
        <f>IF(FIN_DATASET[[#This Row],[Method]]="CxC",1,0)</f>
        <v>0</v>
      </c>
      <c r="P200" s="11">
        <f>IF(FIN_DATASET[[#This Row],[Method]]="CxC",FIN_DATASET[[#This Row],[Amount]],0)</f>
        <v>0</v>
      </c>
      <c r="Q200" s="3">
        <f>IF(OR(FIN_DATASET[[#This Row],[Account]]="CxP",FIN_DATASET[[#This Row],[Account]]="CxP (Liga)",FIN_DATASET[[#This Row],[Account]]="CxP (Terceros)"),1,0)</f>
        <v>0</v>
      </c>
      <c r="R200" s="3">
        <f>IF(FIN_DATASET[[#This Row],[AP_Flag]]=1,FIN_DATASET[[#This Row],[Amount]],0)</f>
        <v>0</v>
      </c>
    </row>
    <row r="201" spans="1:18" x14ac:dyDescent="0.2">
      <c r="A201" s="4">
        <f>FIN_RAW[[#This Row],[FECHA]]</f>
        <v>44125</v>
      </c>
      <c r="B201" s="3">
        <f>YEAR(FIN_DATASET[[#This Row],[Date]])</f>
        <v>2020</v>
      </c>
      <c r="C201" s="3" t="str">
        <f>TEXT(FIN_DATASET[[#This Row],[Date]],"mmmm")</f>
        <v>October</v>
      </c>
      <c r="D201" s="3" t="str">
        <f>IF(FIN_RAW[[#This Row],[VALOR (IN)]]&gt;0, "Income",IF(FIN_RAW[[#This Row],[VALOR (OUT)]]&gt;0, "Expense", "Check"))</f>
        <v>Income</v>
      </c>
      <c r="E201" s="3" t="str">
        <f>_xlfn.XLOOKUP(FIN_DATASET[[#This Row],[Method]],CATEGORY_MAP[CUENTA_IN],CATEGORY_MAP[Category])</f>
        <v>Cash</v>
      </c>
      <c r="F201" s="3" t="str">
        <f>_xlfn.XLOOKUP(FIN_DATASET[[#This Row],[Account]],CATEGORY_MAP[CUENTA_OUT],CATEGORY_MAP[Subcategory])</f>
        <v>Monthly Fee</v>
      </c>
      <c r="G201" s="3" t="str">
        <f>IF(OR(FIN_RAW[[#This Row],[CONCEPTO]]=0,FIN_RAW[[#This Row],[CONCEPTO]]=""),"",FIN_RAW[[#This Row],[CONCEPTO]])</f>
        <v>Pago Mensualidad COVID (OCT)</v>
      </c>
      <c r="H201" s="5">
        <f>IF(FIN_DATASET[[#This Row],[Type]]="Income", FIN_RAW[[#This Row],[VALOR (IN)]], -FIN_RAW[[#This Row],[VALOR (OUT)]])</f>
        <v>30000</v>
      </c>
      <c r="I201" s="3" t="str">
        <f>FIN_RAW[[#This Row],[CUENTA (IN)]]</f>
        <v>Efectivo</v>
      </c>
      <c r="J201" s="6" t="str">
        <f>FIN_RAW[[#This Row],[CUENTA (OUT)]]</f>
        <v>Mensualidad</v>
      </c>
      <c r="K201" s="3" t="str">
        <f>IF(OR(FIN_RAW[[#This Row],[CLIENTE]]=0,FIN_RAW[[#This Row],[CLIENTE]]=" "),"",FIN_RAW[[#This Row],[CLIENTE]])</f>
        <v>Marcela Zapata Duque</v>
      </c>
      <c r="L201" s="3" t="str">
        <f>IF(OR(FIN_RAW[[#This Row],[DEPORTISTA]]=0,FIN_RAW[[#This Row],[DEPORTISTA]]=""),"",FIN_RAW[[#This Row],[DEPORTISTA]])</f>
        <v>Sara Zapata Zapata</v>
      </c>
      <c r="M201" s="3">
        <f>IF(FIN_DATASET[[#This Row],[Method]]="Efectivo",1,0)</f>
        <v>1</v>
      </c>
      <c r="N201" s="12">
        <f>IF(FIN_DATASET[[#This Row],[Method]]="Efectivo",FIN_DATASET[[#This Row],[Amount]],0)</f>
        <v>30000</v>
      </c>
      <c r="O201" s="3">
        <f>IF(FIN_DATASET[[#This Row],[Method]]="CxC",1,0)</f>
        <v>0</v>
      </c>
      <c r="P201" s="11">
        <f>IF(FIN_DATASET[[#This Row],[Method]]="CxC",FIN_DATASET[[#This Row],[Amount]],0)</f>
        <v>0</v>
      </c>
      <c r="Q201" s="3">
        <f>IF(OR(FIN_DATASET[[#This Row],[Account]]="CxP",FIN_DATASET[[#This Row],[Account]]="CxP (Liga)",FIN_DATASET[[#This Row],[Account]]="CxP (Terceros)"),1,0)</f>
        <v>0</v>
      </c>
      <c r="R201" s="3">
        <f>IF(FIN_DATASET[[#This Row],[AP_Flag]]=1,FIN_DATASET[[#This Row],[Amount]],0)</f>
        <v>0</v>
      </c>
    </row>
    <row r="202" spans="1:18" x14ac:dyDescent="0.2">
      <c r="A202" s="4">
        <f>FIN_RAW[[#This Row],[FECHA]]</f>
        <v>44133</v>
      </c>
      <c r="B202" s="3">
        <f>YEAR(FIN_DATASET[[#This Row],[Date]])</f>
        <v>2020</v>
      </c>
      <c r="C202" s="3" t="str">
        <f>TEXT(FIN_DATASET[[#This Row],[Date]],"mmmm")</f>
        <v>October</v>
      </c>
      <c r="D202" s="3" t="str">
        <f>IF(FIN_RAW[[#This Row],[VALOR (IN)]]&gt;0, "Income",IF(FIN_RAW[[#This Row],[VALOR (OUT)]]&gt;0, "Expense", "Check"))</f>
        <v>Income</v>
      </c>
      <c r="E202" s="3" t="str">
        <f>_xlfn.XLOOKUP(FIN_DATASET[[#This Row],[Method]],CATEGORY_MAP[CUENTA_IN],CATEGORY_MAP[Category])</f>
        <v>Cash</v>
      </c>
      <c r="F202" s="3" t="str">
        <f>_xlfn.XLOOKUP(FIN_DATASET[[#This Row],[Account]],CATEGORY_MAP[CUENTA_OUT],CATEGORY_MAP[Subcategory])</f>
        <v>Enrollment Fees</v>
      </c>
      <c r="G202" s="3" t="str">
        <f>IF(OR(FIN_RAW[[#This Row],[CONCEPTO]]=0,FIN_RAW[[#This Row],[CONCEPTO]]=""),"",FIN_RAW[[#This Row],[CONCEPTO]])</f>
        <v>Debe Matricula 75%</v>
      </c>
      <c r="H202" s="5">
        <f>IF(FIN_DATASET[[#This Row],[Type]]="Income", FIN_RAW[[#This Row],[VALOR (IN)]], -FIN_RAW[[#This Row],[VALOR (OUT)]])</f>
        <v>75000</v>
      </c>
      <c r="I202" s="3" t="str">
        <f>FIN_RAW[[#This Row],[CUENTA (IN)]]</f>
        <v>Efectivo</v>
      </c>
      <c r="J202" s="6" t="str">
        <f>FIN_RAW[[#This Row],[CUENTA (OUT)]]</f>
        <v>Matricula</v>
      </c>
      <c r="K202" s="3" t="str">
        <f>IF(OR(FIN_RAW[[#This Row],[CLIENTE]]=0,FIN_RAW[[#This Row],[CLIENTE]]=" "),"",FIN_RAW[[#This Row],[CLIENTE]])</f>
        <v>Edward Armando Rojas</v>
      </c>
      <c r="L202" s="3" t="str">
        <f>IF(OR(FIN_RAW[[#This Row],[DEPORTISTA]]=0,FIN_RAW[[#This Row],[DEPORTISTA]]=""),"",FIN_RAW[[#This Row],[DEPORTISTA]])</f>
        <v>Mathias Rojas Salcedo</v>
      </c>
      <c r="M202" s="3">
        <f>IF(FIN_DATASET[[#This Row],[Method]]="Efectivo",1,0)</f>
        <v>1</v>
      </c>
      <c r="N202" s="12">
        <f>IF(FIN_DATASET[[#This Row],[Method]]="Efectivo",FIN_DATASET[[#This Row],[Amount]],0)</f>
        <v>75000</v>
      </c>
      <c r="O202" s="3">
        <f>IF(FIN_DATASET[[#This Row],[Method]]="CxC",1,0)</f>
        <v>0</v>
      </c>
      <c r="P202" s="11">
        <f>IF(FIN_DATASET[[#This Row],[Method]]="CxC",FIN_DATASET[[#This Row],[Amount]],0)</f>
        <v>0</v>
      </c>
      <c r="Q202" s="3">
        <f>IF(OR(FIN_DATASET[[#This Row],[Account]]="CxP",FIN_DATASET[[#This Row],[Account]]="CxP (Liga)",FIN_DATASET[[#This Row],[Account]]="CxP (Terceros)"),1,0)</f>
        <v>0</v>
      </c>
      <c r="R202" s="3">
        <f>IF(FIN_DATASET[[#This Row],[AP_Flag]]=1,FIN_DATASET[[#This Row],[Amount]],0)</f>
        <v>0</v>
      </c>
    </row>
    <row r="203" spans="1:18" x14ac:dyDescent="0.2">
      <c r="A203" s="4">
        <f>FIN_RAW[[#This Row],[FECHA]]</f>
        <v>44133</v>
      </c>
      <c r="B203" s="3">
        <f>YEAR(FIN_DATASET[[#This Row],[Date]])</f>
        <v>2020</v>
      </c>
      <c r="C203" s="3" t="str">
        <f>TEXT(FIN_DATASET[[#This Row],[Date]],"mmmm")</f>
        <v>October</v>
      </c>
      <c r="D203" s="3" t="str">
        <f>IF(FIN_RAW[[#This Row],[VALOR (IN)]]&gt;0, "Income",IF(FIN_RAW[[#This Row],[VALOR (OUT)]]&gt;0, "Expense", "Check"))</f>
        <v>Income</v>
      </c>
      <c r="E203" s="3" t="str">
        <f>_xlfn.XLOOKUP(FIN_DATASET[[#This Row],[Method]],CATEGORY_MAP[CUENTA_IN],CATEGORY_MAP[Category])</f>
        <v>Cash</v>
      </c>
      <c r="F203" s="3" t="str">
        <f>_xlfn.XLOOKUP(FIN_DATASET[[#This Row],[Account]],CATEGORY_MAP[CUENTA_OUT],CATEGORY_MAP[Subcategory])</f>
        <v>Monthly Fee</v>
      </c>
      <c r="G203" s="3" t="str">
        <f>IF(OR(FIN_RAW[[#This Row],[CONCEPTO]]=0,FIN_RAW[[#This Row],[CONCEPTO]]=""),"",FIN_RAW[[#This Row],[CONCEPTO]])</f>
        <v>Pago Mensualidad COVID (OCT)</v>
      </c>
      <c r="H203" s="5">
        <f>IF(FIN_DATASET[[#This Row],[Type]]="Income", FIN_RAW[[#This Row],[VALOR (IN)]], -FIN_RAW[[#This Row],[VALOR (OUT)]])</f>
        <v>30000</v>
      </c>
      <c r="I203" s="3" t="str">
        <f>FIN_RAW[[#This Row],[CUENTA (IN)]]</f>
        <v>Efectivo</v>
      </c>
      <c r="J203" s="6" t="str">
        <f>FIN_RAW[[#This Row],[CUENTA (OUT)]]</f>
        <v>Mensualidad</v>
      </c>
      <c r="K203" s="3" t="str">
        <f>IF(OR(FIN_RAW[[#This Row],[CLIENTE]]=0,FIN_RAW[[#This Row],[CLIENTE]]=" "),"",FIN_RAW[[#This Row],[CLIENTE]])</f>
        <v>Edward Armando Rojas</v>
      </c>
      <c r="L203" s="3" t="str">
        <f>IF(OR(FIN_RAW[[#This Row],[DEPORTISTA]]=0,FIN_RAW[[#This Row],[DEPORTISTA]]=""),"",FIN_RAW[[#This Row],[DEPORTISTA]])</f>
        <v>Mathias Rojas Salcedo</v>
      </c>
      <c r="M203" s="3">
        <f>IF(FIN_DATASET[[#This Row],[Method]]="Efectivo",1,0)</f>
        <v>1</v>
      </c>
      <c r="N203" s="12">
        <f>IF(FIN_DATASET[[#This Row],[Method]]="Efectivo",FIN_DATASET[[#This Row],[Amount]],0)</f>
        <v>30000</v>
      </c>
      <c r="O203" s="3">
        <f>IF(FIN_DATASET[[#This Row],[Method]]="CxC",1,0)</f>
        <v>0</v>
      </c>
      <c r="P203" s="11">
        <f>IF(FIN_DATASET[[#This Row],[Method]]="CxC",FIN_DATASET[[#This Row],[Amount]],0)</f>
        <v>0</v>
      </c>
      <c r="Q203" s="3">
        <f>IF(OR(FIN_DATASET[[#This Row],[Account]]="CxP",FIN_DATASET[[#This Row],[Account]]="CxP (Liga)",FIN_DATASET[[#This Row],[Account]]="CxP (Terceros)"),1,0)</f>
        <v>0</v>
      </c>
      <c r="R203" s="3">
        <f>IF(FIN_DATASET[[#This Row],[AP_Flag]]=1,FIN_DATASET[[#This Row],[Amount]],0)</f>
        <v>0</v>
      </c>
    </row>
    <row r="204" spans="1:18" x14ac:dyDescent="0.2">
      <c r="A204" s="4">
        <f>FIN_RAW[[#This Row],[FECHA]]</f>
        <v>44134</v>
      </c>
      <c r="B204" s="3">
        <f>YEAR(FIN_DATASET[[#This Row],[Date]])</f>
        <v>2020</v>
      </c>
      <c r="C204" s="3" t="str">
        <f>TEXT(FIN_DATASET[[#This Row],[Date]],"mmmm")</f>
        <v>October</v>
      </c>
      <c r="D204" s="3" t="str">
        <f>IF(FIN_RAW[[#This Row],[VALOR (IN)]]&gt;0, "Income",IF(FIN_RAW[[#This Row],[VALOR (OUT)]]&gt;0, "Expense", "Check"))</f>
        <v>Income</v>
      </c>
      <c r="E204" s="3" t="str">
        <f>_xlfn.XLOOKUP(FIN_DATASET[[#This Row],[Method]],CATEGORY_MAP[CUENTA_IN],CATEGORY_MAP[Category])</f>
        <v>Cash</v>
      </c>
      <c r="F204" s="3" t="str">
        <f>_xlfn.XLOOKUP(FIN_DATASET[[#This Row],[Account]],CATEGORY_MAP[CUENTA_OUT],CATEGORY_MAP[Subcategory])</f>
        <v>Monthly Fee</v>
      </c>
      <c r="G204" s="3" t="str">
        <f>IF(OR(FIN_RAW[[#This Row],[CONCEPTO]]=0,FIN_RAW[[#This Row],[CONCEPTO]]=""),"",FIN_RAW[[#This Row],[CONCEPTO]])</f>
        <v>Pago Mensualidad COVID (AGO)</v>
      </c>
      <c r="H204" s="5">
        <f>IF(FIN_DATASET[[#This Row],[Type]]="Income", FIN_RAW[[#This Row],[VALOR (IN)]], -FIN_RAW[[#This Row],[VALOR (OUT)]])</f>
        <v>30000</v>
      </c>
      <c r="I204" s="3" t="str">
        <f>FIN_RAW[[#This Row],[CUENTA (IN)]]</f>
        <v>Efectivo</v>
      </c>
      <c r="J204" s="6" t="str">
        <f>FIN_RAW[[#This Row],[CUENTA (OUT)]]</f>
        <v>Mensualidad</v>
      </c>
      <c r="K204" s="3" t="str">
        <f>IF(OR(FIN_RAW[[#This Row],[CLIENTE]]=0,FIN_RAW[[#This Row],[CLIENTE]]=" "),"",FIN_RAW[[#This Row],[CLIENTE]])</f>
        <v>Wilson Leaños</v>
      </c>
      <c r="L204" s="3" t="str">
        <f>IF(OR(FIN_RAW[[#This Row],[DEPORTISTA]]=0,FIN_RAW[[#This Row],[DEPORTISTA]]=""),"",FIN_RAW[[#This Row],[DEPORTISTA]])</f>
        <v>Naireth Leaños Serna</v>
      </c>
      <c r="M204" s="3">
        <f>IF(FIN_DATASET[[#This Row],[Method]]="Efectivo",1,0)</f>
        <v>1</v>
      </c>
      <c r="N204" s="12">
        <f>IF(FIN_DATASET[[#This Row],[Method]]="Efectivo",FIN_DATASET[[#This Row],[Amount]],0)</f>
        <v>30000</v>
      </c>
      <c r="O204" s="3">
        <f>IF(FIN_DATASET[[#This Row],[Method]]="CxC",1,0)</f>
        <v>0</v>
      </c>
      <c r="P204" s="11">
        <f>IF(FIN_DATASET[[#This Row],[Method]]="CxC",FIN_DATASET[[#This Row],[Amount]],0)</f>
        <v>0</v>
      </c>
      <c r="Q204" s="3">
        <f>IF(OR(FIN_DATASET[[#This Row],[Account]]="CxP",FIN_DATASET[[#This Row],[Account]]="CxP (Liga)",FIN_DATASET[[#This Row],[Account]]="CxP (Terceros)"),1,0)</f>
        <v>0</v>
      </c>
      <c r="R204" s="3">
        <f>IF(FIN_DATASET[[#This Row],[AP_Flag]]=1,FIN_DATASET[[#This Row],[Amount]],0)</f>
        <v>0</v>
      </c>
    </row>
    <row r="205" spans="1:18" x14ac:dyDescent="0.2">
      <c r="A205" s="4">
        <f>FIN_RAW[[#This Row],[FECHA]]</f>
        <v>44134</v>
      </c>
      <c r="B205" s="3">
        <f>YEAR(FIN_DATASET[[#This Row],[Date]])</f>
        <v>2020</v>
      </c>
      <c r="C205" s="3" t="str">
        <f>TEXT(FIN_DATASET[[#This Row],[Date]],"mmmm")</f>
        <v>October</v>
      </c>
      <c r="D205" s="3" t="str">
        <f>IF(FIN_RAW[[#This Row],[VALOR (IN)]]&gt;0, "Income",IF(FIN_RAW[[#This Row],[VALOR (OUT)]]&gt;0, "Expense", "Check"))</f>
        <v>Income</v>
      </c>
      <c r="E205" s="3" t="str">
        <f>_xlfn.XLOOKUP(FIN_DATASET[[#This Row],[Method]],CATEGORY_MAP[CUENTA_IN],CATEGORY_MAP[Category])</f>
        <v>Cash</v>
      </c>
      <c r="F205" s="3" t="str">
        <f>_xlfn.XLOOKUP(FIN_DATASET[[#This Row],[Account]],CATEGORY_MAP[CUENTA_OUT],CATEGORY_MAP[Subcategory])</f>
        <v>Monthly Fee</v>
      </c>
      <c r="G205" s="3" t="str">
        <f>IF(OR(FIN_RAW[[#This Row],[CONCEPTO]]=0,FIN_RAW[[#This Row],[CONCEPTO]]=""),"",FIN_RAW[[#This Row],[CONCEPTO]])</f>
        <v>Pago Mensualidad COVID (SEP)</v>
      </c>
      <c r="H205" s="5">
        <f>IF(FIN_DATASET[[#This Row],[Type]]="Income", FIN_RAW[[#This Row],[VALOR (IN)]], -FIN_RAW[[#This Row],[VALOR (OUT)]])</f>
        <v>30000</v>
      </c>
      <c r="I205" s="3" t="str">
        <f>FIN_RAW[[#This Row],[CUENTA (IN)]]</f>
        <v>Efectivo</v>
      </c>
      <c r="J205" s="6" t="str">
        <f>FIN_RAW[[#This Row],[CUENTA (OUT)]]</f>
        <v>Mensualidad</v>
      </c>
      <c r="K205" s="3" t="str">
        <f>IF(OR(FIN_RAW[[#This Row],[CLIENTE]]=0,FIN_RAW[[#This Row],[CLIENTE]]=" "),"",FIN_RAW[[#This Row],[CLIENTE]])</f>
        <v>Wilson Leaños</v>
      </c>
      <c r="L205" s="3" t="str">
        <f>IF(OR(FIN_RAW[[#This Row],[DEPORTISTA]]=0,FIN_RAW[[#This Row],[DEPORTISTA]]=""),"",FIN_RAW[[#This Row],[DEPORTISTA]])</f>
        <v>Naireth Leaños Serna</v>
      </c>
      <c r="M205" s="3">
        <f>IF(FIN_DATASET[[#This Row],[Method]]="Efectivo",1,0)</f>
        <v>1</v>
      </c>
      <c r="N205" s="12">
        <f>IF(FIN_DATASET[[#This Row],[Method]]="Efectivo",FIN_DATASET[[#This Row],[Amount]],0)</f>
        <v>30000</v>
      </c>
      <c r="O205" s="3">
        <f>IF(FIN_DATASET[[#This Row],[Method]]="CxC",1,0)</f>
        <v>0</v>
      </c>
      <c r="P205" s="11">
        <f>IF(FIN_DATASET[[#This Row],[Method]]="CxC",FIN_DATASET[[#This Row],[Amount]],0)</f>
        <v>0</v>
      </c>
      <c r="Q205" s="3">
        <f>IF(OR(FIN_DATASET[[#This Row],[Account]]="CxP",FIN_DATASET[[#This Row],[Account]]="CxP (Liga)",FIN_DATASET[[#This Row],[Account]]="CxP (Terceros)"),1,0)</f>
        <v>0</v>
      </c>
      <c r="R205" s="3">
        <f>IF(FIN_DATASET[[#This Row],[AP_Flag]]=1,FIN_DATASET[[#This Row],[Amount]],0)</f>
        <v>0</v>
      </c>
    </row>
    <row r="206" spans="1:18" x14ac:dyDescent="0.2">
      <c r="A206" s="4">
        <f>FIN_RAW[[#This Row],[FECHA]]</f>
        <v>44134</v>
      </c>
      <c r="B206" s="3">
        <f>YEAR(FIN_DATASET[[#This Row],[Date]])</f>
        <v>2020</v>
      </c>
      <c r="C206" s="3" t="str">
        <f>TEXT(FIN_DATASET[[#This Row],[Date]],"mmmm")</f>
        <v>October</v>
      </c>
      <c r="D206" s="3" t="str">
        <f>IF(FIN_RAW[[#This Row],[VALOR (IN)]]&gt;0, "Income",IF(FIN_RAW[[#This Row],[VALOR (OUT)]]&gt;0, "Expense", "Check"))</f>
        <v>Income</v>
      </c>
      <c r="E206" s="3" t="str">
        <f>_xlfn.XLOOKUP(FIN_DATASET[[#This Row],[Method]],CATEGORY_MAP[CUENTA_IN],CATEGORY_MAP[Category])</f>
        <v>Cash</v>
      </c>
      <c r="F206" s="3" t="str">
        <f>_xlfn.XLOOKUP(FIN_DATASET[[#This Row],[Account]],CATEGORY_MAP[CUENTA_OUT],CATEGORY_MAP[Subcategory])</f>
        <v>Monthly Fee</v>
      </c>
      <c r="G206" s="3" t="str">
        <f>IF(OR(FIN_RAW[[#This Row],[CONCEPTO]]=0,FIN_RAW[[#This Row],[CONCEPTO]]=""),"",FIN_RAW[[#This Row],[CONCEPTO]])</f>
        <v>Pago Mensualidad COVID (OCT)</v>
      </c>
      <c r="H206" s="5">
        <f>IF(FIN_DATASET[[#This Row],[Type]]="Income", FIN_RAW[[#This Row],[VALOR (IN)]], -FIN_RAW[[#This Row],[VALOR (OUT)]])</f>
        <v>30000</v>
      </c>
      <c r="I206" s="3" t="str">
        <f>FIN_RAW[[#This Row],[CUENTA (IN)]]</f>
        <v>Efectivo</v>
      </c>
      <c r="J206" s="6" t="str">
        <f>FIN_RAW[[#This Row],[CUENTA (OUT)]]</f>
        <v>Mensualidad</v>
      </c>
      <c r="K206" s="3" t="str">
        <f>IF(OR(FIN_RAW[[#This Row],[CLIENTE]]=0,FIN_RAW[[#This Row],[CLIENTE]]=" "),"",FIN_RAW[[#This Row],[CLIENTE]])</f>
        <v>Wilson Leaños</v>
      </c>
      <c r="L206" s="3" t="str">
        <f>IF(OR(FIN_RAW[[#This Row],[DEPORTISTA]]=0,FIN_RAW[[#This Row],[DEPORTISTA]]=""),"",FIN_RAW[[#This Row],[DEPORTISTA]])</f>
        <v>Naireth Leaños Serna</v>
      </c>
      <c r="M206" s="3">
        <f>IF(FIN_DATASET[[#This Row],[Method]]="Efectivo",1,0)</f>
        <v>1</v>
      </c>
      <c r="N206" s="12">
        <f>IF(FIN_DATASET[[#This Row],[Method]]="Efectivo",FIN_DATASET[[#This Row],[Amount]],0)</f>
        <v>30000</v>
      </c>
      <c r="O206" s="3">
        <f>IF(FIN_DATASET[[#This Row],[Method]]="CxC",1,0)</f>
        <v>0</v>
      </c>
      <c r="P206" s="11">
        <f>IF(FIN_DATASET[[#This Row],[Method]]="CxC",FIN_DATASET[[#This Row],[Amount]],0)</f>
        <v>0</v>
      </c>
      <c r="Q206" s="3">
        <f>IF(OR(FIN_DATASET[[#This Row],[Account]]="CxP",FIN_DATASET[[#This Row],[Account]]="CxP (Liga)",FIN_DATASET[[#This Row],[Account]]="CxP (Terceros)"),1,0)</f>
        <v>0</v>
      </c>
      <c r="R206" s="3">
        <f>IF(FIN_DATASET[[#This Row],[AP_Flag]]=1,FIN_DATASET[[#This Row],[Amount]],0)</f>
        <v>0</v>
      </c>
    </row>
    <row r="207" spans="1:18" x14ac:dyDescent="0.2">
      <c r="A207" s="4">
        <f>FIN_RAW[[#This Row],[FECHA]]</f>
        <v>44134</v>
      </c>
      <c r="B207" s="3">
        <f>YEAR(FIN_DATASET[[#This Row],[Date]])</f>
        <v>2020</v>
      </c>
      <c r="C207" s="3" t="str">
        <f>TEXT(FIN_DATASET[[#This Row],[Date]],"mmmm")</f>
        <v>October</v>
      </c>
      <c r="D207" s="3" t="str">
        <f>IF(FIN_RAW[[#This Row],[VALOR (IN)]]&gt;0, "Income",IF(FIN_RAW[[#This Row],[VALOR (OUT)]]&gt;0, "Expense", "Check"))</f>
        <v>Expense</v>
      </c>
      <c r="E207" s="3" t="str">
        <f>_xlfn.XLOOKUP(FIN_DATASET[[#This Row],[Method]],CATEGORY_MAP[CUENTA_IN],CATEGORY_MAP[Category])</f>
        <v>Cash</v>
      </c>
      <c r="F207" s="3" t="str">
        <f>_xlfn.XLOOKUP(FIN_DATASET[[#This Row],[Account]],CATEGORY_MAP[CUENTA_OUT],CATEGORY_MAP[Subcategory])</f>
        <v>Payroll</v>
      </c>
      <c r="G207" s="3" t="str">
        <f>IF(OR(FIN_RAW[[#This Row],[CONCEPTO]]=0,FIN_RAW[[#This Row],[CONCEPTO]]=""),"",FIN_RAW[[#This Row],[CONCEPTO]])</f>
        <v>Pago Nomina (OCT)</v>
      </c>
      <c r="H207" s="5">
        <f>IF(FIN_DATASET[[#This Row],[Type]]="Income", FIN_RAW[[#This Row],[VALOR (IN)]], -FIN_RAW[[#This Row],[VALOR (OUT)]])</f>
        <v>-250000</v>
      </c>
      <c r="I207" s="3" t="str">
        <f>FIN_RAW[[#This Row],[CUENTA (IN)]]</f>
        <v>Efectivo</v>
      </c>
      <c r="J207" s="6" t="str">
        <f>FIN_RAW[[#This Row],[CUENTA (OUT)]]</f>
        <v>Nomina</v>
      </c>
      <c r="K207" s="3" t="str">
        <f>IF(OR(FIN_RAW[[#This Row],[CLIENTE]]=0,FIN_RAW[[#This Row],[CLIENTE]]=" "),"",FIN_RAW[[#This Row],[CLIENTE]])</f>
        <v>Tiffany Santamaría Escobar</v>
      </c>
      <c r="L207" s="3" t="str">
        <f>IF(OR(FIN_RAW[[#This Row],[DEPORTISTA]]=0,FIN_RAW[[#This Row],[DEPORTISTA]]=""),"",FIN_RAW[[#This Row],[DEPORTISTA]])</f>
        <v>Tiffany Santamaría Escobar</v>
      </c>
      <c r="M207" s="3">
        <f>IF(FIN_DATASET[[#This Row],[Method]]="Efectivo",1,0)</f>
        <v>1</v>
      </c>
      <c r="N207" s="12">
        <f>IF(FIN_DATASET[[#This Row],[Method]]="Efectivo",FIN_DATASET[[#This Row],[Amount]],0)</f>
        <v>-250000</v>
      </c>
      <c r="O207" s="3">
        <f>IF(FIN_DATASET[[#This Row],[Method]]="CxC",1,0)</f>
        <v>0</v>
      </c>
      <c r="P207" s="11">
        <f>IF(FIN_DATASET[[#This Row],[Method]]="CxC",FIN_DATASET[[#This Row],[Amount]],0)</f>
        <v>0</v>
      </c>
      <c r="Q207" s="3">
        <f>IF(OR(FIN_DATASET[[#This Row],[Account]]="CxP",FIN_DATASET[[#This Row],[Account]]="CxP (Liga)",FIN_DATASET[[#This Row],[Account]]="CxP (Terceros)"),1,0)</f>
        <v>0</v>
      </c>
      <c r="R207" s="3">
        <f>IF(FIN_DATASET[[#This Row],[AP_Flag]]=1,FIN_DATASET[[#This Row],[Amount]],0)</f>
        <v>0</v>
      </c>
    </row>
    <row r="208" spans="1:18" x14ac:dyDescent="0.2">
      <c r="A208" s="4">
        <f>FIN_RAW[[#This Row],[FECHA]]</f>
        <v>44134</v>
      </c>
      <c r="B208" s="3">
        <f>YEAR(FIN_DATASET[[#This Row],[Date]])</f>
        <v>2020</v>
      </c>
      <c r="C208" s="3" t="str">
        <f>TEXT(FIN_DATASET[[#This Row],[Date]],"mmmm")</f>
        <v>October</v>
      </c>
      <c r="D208" s="3" t="str">
        <f>IF(FIN_RAW[[#This Row],[VALOR (IN)]]&gt;0, "Income",IF(FIN_RAW[[#This Row],[VALOR (OUT)]]&gt;0, "Expense", "Check"))</f>
        <v>Expense</v>
      </c>
      <c r="E208" s="3" t="str">
        <f>_xlfn.XLOOKUP(FIN_DATASET[[#This Row],[Method]],CATEGORY_MAP[CUENTA_IN],CATEGORY_MAP[Category])</f>
        <v>Cash</v>
      </c>
      <c r="F208" s="3" t="str">
        <f>_xlfn.XLOOKUP(FIN_DATASET[[#This Row],[Account]],CATEGORY_MAP[CUENTA_OUT],CATEGORY_MAP[Subcategory])</f>
        <v>Operating Expenses</v>
      </c>
      <c r="G208" s="3" t="str">
        <f>IF(OR(FIN_RAW[[#This Row],[CONCEPTO]]=0,FIN_RAW[[#This Row],[CONCEPTO]]=""),"",FIN_RAW[[#This Row],[CONCEPTO]])</f>
        <v xml:space="preserve">Compra de Anchetas Para el Dia del Niño </v>
      </c>
      <c r="H208" s="5">
        <f>IF(FIN_DATASET[[#This Row],[Type]]="Income", FIN_RAW[[#This Row],[VALOR (IN)]], -FIN_RAW[[#This Row],[VALOR (OUT)]])</f>
        <v>-170000</v>
      </c>
      <c r="I208" s="3" t="str">
        <f>FIN_RAW[[#This Row],[CUENTA (IN)]]</f>
        <v>Efectivo</v>
      </c>
      <c r="J208" s="6" t="str">
        <f>FIN_RAW[[#This Row],[CUENTA (OUT)]]</f>
        <v>Otros Gastos</v>
      </c>
      <c r="K208" s="3" t="str">
        <f>IF(OR(FIN_RAW[[#This Row],[CLIENTE]]=0,FIN_RAW[[#This Row],[CLIENTE]]=" "),"",FIN_RAW[[#This Row],[CLIENTE]])</f>
        <v/>
      </c>
      <c r="L208" s="3" t="str">
        <f>IF(OR(FIN_RAW[[#This Row],[DEPORTISTA]]=0,FIN_RAW[[#This Row],[DEPORTISTA]]=""),"",FIN_RAW[[#This Row],[DEPORTISTA]])</f>
        <v/>
      </c>
      <c r="M208" s="3">
        <f>IF(FIN_DATASET[[#This Row],[Method]]="Efectivo",1,0)</f>
        <v>1</v>
      </c>
      <c r="N208" s="12">
        <f>IF(FIN_DATASET[[#This Row],[Method]]="Efectivo",FIN_DATASET[[#This Row],[Amount]],0)</f>
        <v>-170000</v>
      </c>
      <c r="O208" s="3">
        <f>IF(FIN_DATASET[[#This Row],[Method]]="CxC",1,0)</f>
        <v>0</v>
      </c>
      <c r="P208" s="11">
        <f>IF(FIN_DATASET[[#This Row],[Method]]="CxC",FIN_DATASET[[#This Row],[Amount]],0)</f>
        <v>0</v>
      </c>
      <c r="Q208" s="3">
        <f>IF(OR(FIN_DATASET[[#This Row],[Account]]="CxP",FIN_DATASET[[#This Row],[Account]]="CxP (Liga)",FIN_DATASET[[#This Row],[Account]]="CxP (Terceros)"),1,0)</f>
        <v>0</v>
      </c>
      <c r="R208" s="3">
        <f>IF(FIN_DATASET[[#This Row],[AP_Flag]]=1,FIN_DATASET[[#This Row],[Amount]],0)</f>
        <v>0</v>
      </c>
    </row>
    <row r="209" spans="1:18" x14ac:dyDescent="0.2">
      <c r="A209" s="4">
        <f>FIN_RAW[[#This Row],[FECHA]]</f>
        <v>44134</v>
      </c>
      <c r="B209" s="3">
        <f>YEAR(FIN_DATASET[[#This Row],[Date]])</f>
        <v>2020</v>
      </c>
      <c r="C209" s="3" t="str">
        <f>TEXT(FIN_DATASET[[#This Row],[Date]],"mmmm")</f>
        <v>October</v>
      </c>
      <c r="D209" s="3" t="str">
        <f>IF(FIN_RAW[[#This Row],[VALOR (IN)]]&gt;0, "Income",IF(FIN_RAW[[#This Row],[VALOR (OUT)]]&gt;0, "Expense", "Check"))</f>
        <v>Income</v>
      </c>
      <c r="E209" s="3" t="str">
        <f>_xlfn.XLOOKUP(FIN_DATASET[[#This Row],[Method]],CATEGORY_MAP[CUENTA_IN],CATEGORY_MAP[Category])</f>
        <v>Cash</v>
      </c>
      <c r="F209" s="3" t="str">
        <f>_xlfn.XLOOKUP(FIN_DATASET[[#This Row],[Account]],CATEGORY_MAP[CUENTA_OUT],CATEGORY_MAP[Subcategory])</f>
        <v>Monthly Fee</v>
      </c>
      <c r="G209" s="3" t="str">
        <f>IF(OR(FIN_RAW[[#This Row],[CONCEPTO]]=0,FIN_RAW[[#This Row],[CONCEPTO]]=""),"",FIN_RAW[[#This Row],[CONCEPTO]])</f>
        <v>Pago Mensualidad COVID (NOV)</v>
      </c>
      <c r="H209" s="5">
        <f>IF(FIN_DATASET[[#This Row],[Type]]="Income", FIN_RAW[[#This Row],[VALOR (IN)]], -FIN_RAW[[#This Row],[VALOR (OUT)]])</f>
        <v>100000</v>
      </c>
      <c r="I209" s="3" t="str">
        <f>FIN_RAW[[#This Row],[CUENTA (IN)]]</f>
        <v>Efectivo</v>
      </c>
      <c r="J209" s="6" t="str">
        <f>FIN_RAW[[#This Row],[CUENTA (OUT)]]</f>
        <v>Mensualidad</v>
      </c>
      <c r="K209" s="3" t="str">
        <f>IF(OR(FIN_RAW[[#This Row],[CLIENTE]]=0,FIN_RAW[[#This Row],[CLIENTE]]=" "),"",FIN_RAW[[#This Row],[CLIENTE]])</f>
        <v>Wilson Leaños</v>
      </c>
      <c r="L209" s="3" t="str">
        <f>IF(OR(FIN_RAW[[#This Row],[DEPORTISTA]]=0,FIN_RAW[[#This Row],[DEPORTISTA]]=""),"",FIN_RAW[[#This Row],[DEPORTISTA]])</f>
        <v>Naireth Leaños Serna</v>
      </c>
      <c r="M209" s="3">
        <f>IF(FIN_DATASET[[#This Row],[Method]]="Efectivo",1,0)</f>
        <v>1</v>
      </c>
      <c r="N209" s="12">
        <f>IF(FIN_DATASET[[#This Row],[Method]]="Efectivo",FIN_DATASET[[#This Row],[Amount]],0)</f>
        <v>100000</v>
      </c>
      <c r="O209" s="3">
        <f>IF(FIN_DATASET[[#This Row],[Method]]="CxC",1,0)</f>
        <v>0</v>
      </c>
      <c r="P209" s="11">
        <f>IF(FIN_DATASET[[#This Row],[Method]]="CxC",FIN_DATASET[[#This Row],[Amount]],0)</f>
        <v>0</v>
      </c>
      <c r="Q209" s="3">
        <f>IF(OR(FIN_DATASET[[#This Row],[Account]]="CxP",FIN_DATASET[[#This Row],[Account]]="CxP (Liga)",FIN_DATASET[[#This Row],[Account]]="CxP (Terceros)"),1,0)</f>
        <v>0</v>
      </c>
      <c r="R209" s="3">
        <f>IF(FIN_DATASET[[#This Row],[AP_Flag]]=1,FIN_DATASET[[#This Row],[Amount]],0)</f>
        <v>0</v>
      </c>
    </row>
    <row r="210" spans="1:18" x14ac:dyDescent="0.2">
      <c r="A210" s="4">
        <f>FIN_RAW[[#This Row],[FECHA]]</f>
        <v>44138</v>
      </c>
      <c r="B210" s="3">
        <f>YEAR(FIN_DATASET[[#This Row],[Date]])</f>
        <v>2020</v>
      </c>
      <c r="C210" s="3" t="str">
        <f>TEXT(FIN_DATASET[[#This Row],[Date]],"mmmm")</f>
        <v>November</v>
      </c>
      <c r="D210" s="3" t="str">
        <f>IF(FIN_RAW[[#This Row],[VALOR (IN)]]&gt;0, "Income",IF(FIN_RAW[[#This Row],[VALOR (OUT)]]&gt;0, "Expense", "Check"))</f>
        <v>Income</v>
      </c>
      <c r="E210" s="3" t="str">
        <f>_xlfn.XLOOKUP(FIN_DATASET[[#This Row],[Method]],CATEGORY_MAP[CUENTA_IN],CATEGORY_MAP[Category])</f>
        <v>Scholarships</v>
      </c>
      <c r="F210" s="3" t="str">
        <f>_xlfn.XLOOKUP(FIN_DATASET[[#This Row],[Account]],CATEGORY_MAP[CUENTA_OUT],CATEGORY_MAP[Subcategory])</f>
        <v>Monthly Fee</v>
      </c>
      <c r="G210" s="3" t="str">
        <f>IF(OR(FIN_RAW[[#This Row],[CONCEPTO]]=0,FIN_RAW[[#This Row],[CONCEPTO]]=""),"",FIN_RAW[[#This Row],[CONCEPTO]])</f>
        <v>Becas Resultados 2019 (100%) (NOV)</v>
      </c>
      <c r="H210" s="5">
        <f>IF(FIN_DATASET[[#This Row],[Type]]="Income", FIN_RAW[[#This Row],[VALOR (IN)]], -FIN_RAW[[#This Row],[VALOR (OUT)]])</f>
        <v>100000</v>
      </c>
      <c r="I210" s="3" t="str">
        <f>FIN_RAW[[#This Row],[CUENTA (IN)]]</f>
        <v>Becas</v>
      </c>
      <c r="J210" s="6" t="str">
        <f>FIN_RAW[[#This Row],[CUENTA (OUT)]]</f>
        <v>Mensualidad</v>
      </c>
      <c r="K210" s="3" t="str">
        <f>IF(OR(FIN_RAW[[#This Row],[CLIENTE]]=0,FIN_RAW[[#This Row],[CLIENTE]]=" "),"",FIN_RAW[[#This Row],[CLIENTE]])</f>
        <v>Luis Eduardo Solarte Serna</v>
      </c>
      <c r="L210" s="3" t="str">
        <f>IF(OR(FIN_RAW[[#This Row],[DEPORTISTA]]=0,FIN_RAW[[#This Row],[DEPORTISTA]]=""),"",FIN_RAW[[#This Row],[DEPORTISTA]])</f>
        <v>Alejandro Solarte Osorio</v>
      </c>
      <c r="M210" s="3">
        <f>IF(FIN_DATASET[[#This Row],[Method]]="Efectivo",1,0)</f>
        <v>0</v>
      </c>
      <c r="N210" s="12">
        <f>IF(FIN_DATASET[[#This Row],[Method]]="Efectivo",FIN_DATASET[[#This Row],[Amount]],0)</f>
        <v>0</v>
      </c>
      <c r="O210" s="3">
        <f>IF(FIN_DATASET[[#This Row],[Method]]="CxC",1,0)</f>
        <v>0</v>
      </c>
      <c r="P210" s="11">
        <f>IF(FIN_DATASET[[#This Row],[Method]]="CxC",FIN_DATASET[[#This Row],[Amount]],0)</f>
        <v>0</v>
      </c>
      <c r="Q210" s="3">
        <f>IF(OR(FIN_DATASET[[#This Row],[Account]]="CxP",FIN_DATASET[[#This Row],[Account]]="CxP (Liga)",FIN_DATASET[[#This Row],[Account]]="CxP (Terceros)"),1,0)</f>
        <v>0</v>
      </c>
      <c r="R210" s="3">
        <f>IF(FIN_DATASET[[#This Row],[AP_Flag]]=1,FIN_DATASET[[#This Row],[Amount]],0)</f>
        <v>0</v>
      </c>
    </row>
    <row r="211" spans="1:18" x14ac:dyDescent="0.2">
      <c r="A211" s="4">
        <f>FIN_RAW[[#This Row],[FECHA]]</f>
        <v>44138</v>
      </c>
      <c r="B211" s="3">
        <f>YEAR(FIN_DATASET[[#This Row],[Date]])</f>
        <v>2020</v>
      </c>
      <c r="C211" s="3" t="str">
        <f>TEXT(FIN_DATASET[[#This Row],[Date]],"mmmm")</f>
        <v>November</v>
      </c>
      <c r="D211" s="3" t="str">
        <f>IF(FIN_RAW[[#This Row],[VALOR (IN)]]&gt;0, "Income",IF(FIN_RAW[[#This Row],[VALOR (OUT)]]&gt;0, "Expense", "Check"))</f>
        <v>Income</v>
      </c>
      <c r="E211" s="3" t="str">
        <f>_xlfn.XLOOKUP(FIN_DATASET[[#This Row],[Method]],CATEGORY_MAP[CUENTA_IN],CATEGORY_MAP[Category])</f>
        <v>Cash</v>
      </c>
      <c r="F211" s="3" t="str">
        <f>_xlfn.XLOOKUP(FIN_DATASET[[#This Row],[Account]],CATEGORY_MAP[CUENTA_OUT],CATEGORY_MAP[Subcategory])</f>
        <v>Monthly Fee</v>
      </c>
      <c r="G211" s="3" t="str">
        <f>IF(OR(FIN_RAW[[#This Row],[CONCEPTO]]=0,FIN_RAW[[#This Row],[CONCEPTO]]=""),"",FIN_RAW[[#This Row],[CONCEPTO]])</f>
        <v>Debe Mensualidad COVID (NOV)</v>
      </c>
      <c r="H211" s="5">
        <f>IF(FIN_DATASET[[#This Row],[Type]]="Income", FIN_RAW[[#This Row],[VALOR (IN)]], -FIN_RAW[[#This Row],[VALOR (OUT)]])</f>
        <v>100000</v>
      </c>
      <c r="I211" s="3" t="str">
        <f>FIN_RAW[[#This Row],[CUENTA (IN)]]</f>
        <v>Efectivo</v>
      </c>
      <c r="J211" s="6" t="str">
        <f>FIN_RAW[[#This Row],[CUENTA (OUT)]]</f>
        <v>Mensualidad</v>
      </c>
      <c r="K211" s="3" t="str">
        <f>IF(OR(FIN_RAW[[#This Row],[CLIENTE]]=0,FIN_RAW[[#This Row],[CLIENTE]]=" "),"",FIN_RAW[[#This Row],[CLIENTE]])</f>
        <v>Rodrigo Valdiri Zambrano</v>
      </c>
      <c r="L211" s="3" t="str">
        <f>IF(OR(FIN_RAW[[#This Row],[DEPORTISTA]]=0,FIN_RAW[[#This Row],[DEPORTISTA]]=""),"",FIN_RAW[[#This Row],[DEPORTISTA]])</f>
        <v>Esteban Valdiri Guauña</v>
      </c>
      <c r="M211" s="3">
        <f>IF(FIN_DATASET[[#This Row],[Method]]="Efectivo",1,0)</f>
        <v>1</v>
      </c>
      <c r="N211" s="12">
        <f>IF(FIN_DATASET[[#This Row],[Method]]="Efectivo",FIN_DATASET[[#This Row],[Amount]],0)</f>
        <v>100000</v>
      </c>
      <c r="O211" s="3">
        <f>IF(FIN_DATASET[[#This Row],[Method]]="CxC",1,0)</f>
        <v>0</v>
      </c>
      <c r="P211" s="11">
        <f>IF(FIN_DATASET[[#This Row],[Method]]="CxC",FIN_DATASET[[#This Row],[Amount]],0)</f>
        <v>0</v>
      </c>
      <c r="Q211" s="3">
        <f>IF(OR(FIN_DATASET[[#This Row],[Account]]="CxP",FIN_DATASET[[#This Row],[Account]]="CxP (Liga)",FIN_DATASET[[#This Row],[Account]]="CxP (Terceros)"),1,0)</f>
        <v>0</v>
      </c>
      <c r="R211" s="3">
        <f>IF(FIN_DATASET[[#This Row],[AP_Flag]]=1,FIN_DATASET[[#This Row],[Amount]],0)</f>
        <v>0</v>
      </c>
    </row>
    <row r="212" spans="1:18" x14ac:dyDescent="0.2">
      <c r="A212" s="4">
        <f>FIN_RAW[[#This Row],[FECHA]]</f>
        <v>44138</v>
      </c>
      <c r="B212" s="3">
        <f>YEAR(FIN_DATASET[[#This Row],[Date]])</f>
        <v>2020</v>
      </c>
      <c r="C212" s="3" t="str">
        <f>TEXT(FIN_DATASET[[#This Row],[Date]],"mmmm")</f>
        <v>November</v>
      </c>
      <c r="D212" s="3" t="str">
        <f>IF(FIN_RAW[[#This Row],[VALOR (IN)]]&gt;0, "Income",IF(FIN_RAW[[#This Row],[VALOR (OUT)]]&gt;0, "Expense", "Check"))</f>
        <v>Income</v>
      </c>
      <c r="E212" s="3" t="str">
        <f>_xlfn.XLOOKUP(FIN_DATASET[[#This Row],[Method]],CATEGORY_MAP[CUENTA_IN],CATEGORY_MAP[Category])</f>
        <v>Cash</v>
      </c>
      <c r="F212" s="3" t="str">
        <f>_xlfn.XLOOKUP(FIN_DATASET[[#This Row],[Account]],CATEGORY_MAP[CUENTA_OUT],CATEGORY_MAP[Subcategory])</f>
        <v>Monthly Fee</v>
      </c>
      <c r="G212" s="3" t="str">
        <f>IF(OR(FIN_RAW[[#This Row],[CONCEPTO]]=0,FIN_RAW[[#This Row],[CONCEPTO]]=""),"",FIN_RAW[[#This Row],[CONCEPTO]])</f>
        <v>Pago Mensualidad COVID (NOV)</v>
      </c>
      <c r="H212" s="5">
        <f>IF(FIN_DATASET[[#This Row],[Type]]="Income", FIN_RAW[[#This Row],[VALOR (IN)]], -FIN_RAW[[#This Row],[VALOR (OUT)]])</f>
        <v>100000</v>
      </c>
      <c r="I212" s="3" t="str">
        <f>FIN_RAW[[#This Row],[CUENTA (IN)]]</f>
        <v>Efectivo</v>
      </c>
      <c r="J212" s="6" t="str">
        <f>FIN_RAW[[#This Row],[CUENTA (OUT)]]</f>
        <v>Mensualidad</v>
      </c>
      <c r="K212" s="3" t="str">
        <f>IF(OR(FIN_RAW[[#This Row],[CLIENTE]]=0,FIN_RAW[[#This Row],[CLIENTE]]=" "),"",FIN_RAW[[#This Row],[CLIENTE]])</f>
        <v>Jenifer Giraldo Giraldo</v>
      </c>
      <c r="L212" s="3" t="str">
        <f>IF(OR(FIN_RAW[[#This Row],[DEPORTISTA]]=0,FIN_RAW[[#This Row],[DEPORTISTA]]=""),"",FIN_RAW[[#This Row],[DEPORTISTA]])</f>
        <v>Juan Andrés Delgado Giraldo</v>
      </c>
      <c r="M212" s="3">
        <f>IF(FIN_DATASET[[#This Row],[Method]]="Efectivo",1,0)</f>
        <v>1</v>
      </c>
      <c r="N212" s="12">
        <f>IF(FIN_DATASET[[#This Row],[Method]]="Efectivo",FIN_DATASET[[#This Row],[Amount]],0)</f>
        <v>100000</v>
      </c>
      <c r="O212" s="3">
        <f>IF(FIN_DATASET[[#This Row],[Method]]="CxC",1,0)</f>
        <v>0</v>
      </c>
      <c r="P212" s="11">
        <f>IF(FIN_DATASET[[#This Row],[Method]]="CxC",FIN_DATASET[[#This Row],[Amount]],0)</f>
        <v>0</v>
      </c>
      <c r="Q212" s="3">
        <f>IF(OR(FIN_DATASET[[#This Row],[Account]]="CxP",FIN_DATASET[[#This Row],[Account]]="CxP (Liga)",FIN_DATASET[[#This Row],[Account]]="CxP (Terceros)"),1,0)</f>
        <v>0</v>
      </c>
      <c r="R212" s="3">
        <f>IF(FIN_DATASET[[#This Row],[AP_Flag]]=1,FIN_DATASET[[#This Row],[Amount]],0)</f>
        <v>0</v>
      </c>
    </row>
    <row r="213" spans="1:18" x14ac:dyDescent="0.2">
      <c r="A213" s="4">
        <f>FIN_RAW[[#This Row],[FECHA]]</f>
        <v>44138</v>
      </c>
      <c r="B213" s="3">
        <f>YEAR(FIN_DATASET[[#This Row],[Date]])</f>
        <v>2020</v>
      </c>
      <c r="C213" s="3" t="str">
        <f>TEXT(FIN_DATASET[[#This Row],[Date]],"mmmm")</f>
        <v>November</v>
      </c>
      <c r="D213" s="3" t="str">
        <f>IF(FIN_RAW[[#This Row],[VALOR (IN)]]&gt;0, "Income",IF(FIN_RAW[[#This Row],[VALOR (OUT)]]&gt;0, "Expense", "Check"))</f>
        <v>Income</v>
      </c>
      <c r="E213" s="3" t="str">
        <f>_xlfn.XLOOKUP(FIN_DATASET[[#This Row],[Method]],CATEGORY_MAP[CUENTA_IN],CATEGORY_MAP[Category])</f>
        <v>Scholarships</v>
      </c>
      <c r="F213" s="3" t="str">
        <f>_xlfn.XLOOKUP(FIN_DATASET[[#This Row],[Account]],CATEGORY_MAP[CUENTA_OUT],CATEGORY_MAP[Subcategory])</f>
        <v>Monthly Fee</v>
      </c>
      <c r="G213" s="3" t="str">
        <f>IF(OR(FIN_RAW[[#This Row],[CONCEPTO]]=0,FIN_RAW[[#This Row],[CONCEPTO]]=""),"",FIN_RAW[[#This Row],[CONCEPTO]])</f>
        <v>Becas Resultados 2019 (100%) (NOV)</v>
      </c>
      <c r="H213" s="5">
        <f>IF(FIN_DATASET[[#This Row],[Type]]="Income", FIN_RAW[[#This Row],[VALOR (IN)]], -FIN_RAW[[#This Row],[VALOR (OUT)]])</f>
        <v>100000</v>
      </c>
      <c r="I213" s="3" t="str">
        <f>FIN_RAW[[#This Row],[CUENTA (IN)]]</f>
        <v>Becas</v>
      </c>
      <c r="J213" s="6" t="str">
        <f>FIN_RAW[[#This Row],[CUENTA (OUT)]]</f>
        <v>Mensualidad</v>
      </c>
      <c r="K213" s="3" t="str">
        <f>IF(OR(FIN_RAW[[#This Row],[CLIENTE]]=0,FIN_RAW[[#This Row],[CLIENTE]]=" "),"",FIN_RAW[[#This Row],[CLIENTE]])</f>
        <v>Omar Osorio Valencia</v>
      </c>
      <c r="L213" s="3" t="str">
        <f>IF(OR(FIN_RAW[[#This Row],[DEPORTISTA]]=0,FIN_RAW[[#This Row],[DEPORTISTA]]=""),"",FIN_RAW[[#This Row],[DEPORTISTA]])</f>
        <v>Juan Camilo Osorio Mendoza</v>
      </c>
      <c r="M213" s="3">
        <f>IF(FIN_DATASET[[#This Row],[Method]]="Efectivo",1,0)</f>
        <v>0</v>
      </c>
      <c r="N213" s="12">
        <f>IF(FIN_DATASET[[#This Row],[Method]]="Efectivo",FIN_DATASET[[#This Row],[Amount]],0)</f>
        <v>0</v>
      </c>
      <c r="O213" s="3">
        <f>IF(FIN_DATASET[[#This Row],[Method]]="CxC",1,0)</f>
        <v>0</v>
      </c>
      <c r="P213" s="11">
        <f>IF(FIN_DATASET[[#This Row],[Method]]="CxC",FIN_DATASET[[#This Row],[Amount]],0)</f>
        <v>0</v>
      </c>
      <c r="Q213" s="3">
        <f>IF(OR(FIN_DATASET[[#This Row],[Account]]="CxP",FIN_DATASET[[#This Row],[Account]]="CxP (Liga)",FIN_DATASET[[#This Row],[Account]]="CxP (Terceros)"),1,0)</f>
        <v>0</v>
      </c>
      <c r="R213" s="3">
        <f>IF(FIN_DATASET[[#This Row],[AP_Flag]]=1,FIN_DATASET[[#This Row],[Amount]],0)</f>
        <v>0</v>
      </c>
    </row>
    <row r="214" spans="1:18" x14ac:dyDescent="0.2">
      <c r="A214" s="4">
        <f>FIN_RAW[[#This Row],[FECHA]]</f>
        <v>44138</v>
      </c>
      <c r="B214" s="3">
        <f>YEAR(FIN_DATASET[[#This Row],[Date]])</f>
        <v>2020</v>
      </c>
      <c r="C214" s="3" t="str">
        <f>TEXT(FIN_DATASET[[#This Row],[Date]],"mmmm")</f>
        <v>November</v>
      </c>
      <c r="D214" s="3" t="str">
        <f>IF(FIN_RAW[[#This Row],[VALOR (IN)]]&gt;0, "Income",IF(FIN_RAW[[#This Row],[VALOR (OUT)]]&gt;0, "Expense", "Check"))</f>
        <v>Income</v>
      </c>
      <c r="E214" s="3" t="str">
        <f>_xlfn.XLOOKUP(FIN_DATASET[[#This Row],[Method]],CATEGORY_MAP[CUENTA_IN],CATEGORY_MAP[Category])</f>
        <v>Cash</v>
      </c>
      <c r="F214" s="3" t="str">
        <f>_xlfn.XLOOKUP(FIN_DATASET[[#This Row],[Account]],CATEGORY_MAP[CUENTA_OUT],CATEGORY_MAP[Subcategory])</f>
        <v>Monthly Fee</v>
      </c>
      <c r="G214" s="3" t="str">
        <f>IF(OR(FIN_RAW[[#This Row],[CONCEPTO]]=0,FIN_RAW[[#This Row],[CONCEPTO]]=""),"",FIN_RAW[[#This Row],[CONCEPTO]])</f>
        <v>Pago Mensualidad COVID (NOV)</v>
      </c>
      <c r="H214" s="5">
        <f>IF(FIN_DATASET[[#This Row],[Type]]="Income", FIN_RAW[[#This Row],[VALOR (IN)]], -FIN_RAW[[#This Row],[VALOR (OUT)]])</f>
        <v>100000</v>
      </c>
      <c r="I214" s="3" t="str">
        <f>FIN_RAW[[#This Row],[CUENTA (IN)]]</f>
        <v>Efectivo</v>
      </c>
      <c r="J214" s="6" t="str">
        <f>FIN_RAW[[#This Row],[CUENTA (OUT)]]</f>
        <v>Mensualidad</v>
      </c>
      <c r="K214" s="3" t="str">
        <f>IF(OR(FIN_RAW[[#This Row],[CLIENTE]]=0,FIN_RAW[[#This Row],[CLIENTE]]=" "),"",FIN_RAW[[#This Row],[CLIENTE]])</f>
        <v>Jenifer Giraldo Giraldo</v>
      </c>
      <c r="L214" s="3" t="str">
        <f>IF(OR(FIN_RAW[[#This Row],[DEPORTISTA]]=0,FIN_RAW[[#This Row],[DEPORTISTA]]=""),"",FIN_RAW[[#This Row],[DEPORTISTA]])</f>
        <v>María José Delgado Giraldo</v>
      </c>
      <c r="M214" s="3">
        <f>IF(FIN_DATASET[[#This Row],[Method]]="Efectivo",1,0)</f>
        <v>1</v>
      </c>
      <c r="N214" s="12">
        <f>IF(FIN_DATASET[[#This Row],[Method]]="Efectivo",FIN_DATASET[[#This Row],[Amount]],0)</f>
        <v>100000</v>
      </c>
      <c r="O214" s="3">
        <f>IF(FIN_DATASET[[#This Row],[Method]]="CxC",1,0)</f>
        <v>0</v>
      </c>
      <c r="P214" s="11">
        <f>IF(FIN_DATASET[[#This Row],[Method]]="CxC",FIN_DATASET[[#This Row],[Amount]],0)</f>
        <v>0</v>
      </c>
      <c r="Q214" s="3">
        <f>IF(OR(FIN_DATASET[[#This Row],[Account]]="CxP",FIN_DATASET[[#This Row],[Account]]="CxP (Liga)",FIN_DATASET[[#This Row],[Account]]="CxP (Terceros)"),1,0)</f>
        <v>0</v>
      </c>
      <c r="R214" s="3">
        <f>IF(FIN_DATASET[[#This Row],[AP_Flag]]=1,FIN_DATASET[[#This Row],[Amount]],0)</f>
        <v>0</v>
      </c>
    </row>
    <row r="215" spans="1:18" x14ac:dyDescent="0.2">
      <c r="A215" s="4">
        <f>FIN_RAW[[#This Row],[FECHA]]</f>
        <v>44138</v>
      </c>
      <c r="B215" s="3">
        <f>YEAR(FIN_DATASET[[#This Row],[Date]])</f>
        <v>2020</v>
      </c>
      <c r="C215" s="3" t="str">
        <f>TEXT(FIN_DATASET[[#This Row],[Date]],"mmmm")</f>
        <v>November</v>
      </c>
      <c r="D215" s="3" t="str">
        <f>IF(FIN_RAW[[#This Row],[VALOR (IN)]]&gt;0, "Income",IF(FIN_RAW[[#This Row],[VALOR (OUT)]]&gt;0, "Expense", "Check"))</f>
        <v>Income</v>
      </c>
      <c r="E215" s="3" t="str">
        <f>_xlfn.XLOOKUP(FIN_DATASET[[#This Row],[Method]],CATEGORY_MAP[CUENTA_IN],CATEGORY_MAP[Category])</f>
        <v>Scholarships</v>
      </c>
      <c r="F215" s="3" t="str">
        <f>_xlfn.XLOOKUP(FIN_DATASET[[#This Row],[Account]],CATEGORY_MAP[CUENTA_OUT],CATEGORY_MAP[Subcategory])</f>
        <v>Monthly Fee</v>
      </c>
      <c r="G215" s="3" t="str">
        <f>IF(OR(FIN_RAW[[#This Row],[CONCEPTO]]=0,FIN_RAW[[#This Row],[CONCEPTO]]=""),"",FIN_RAW[[#This Row],[CONCEPTO]])</f>
        <v>Becas Resultados 2019 (100%) (NOV)</v>
      </c>
      <c r="H215" s="5">
        <f>IF(FIN_DATASET[[#This Row],[Type]]="Income", FIN_RAW[[#This Row],[VALOR (IN)]], -FIN_RAW[[#This Row],[VALOR (OUT)]])</f>
        <v>100000</v>
      </c>
      <c r="I215" s="3" t="str">
        <f>FIN_RAW[[#This Row],[CUENTA (IN)]]</f>
        <v>Becas</v>
      </c>
      <c r="J215" s="6" t="str">
        <f>FIN_RAW[[#This Row],[CUENTA (OUT)]]</f>
        <v>Mensualidad</v>
      </c>
      <c r="K215" s="3" t="str">
        <f>IF(OR(FIN_RAW[[#This Row],[CLIENTE]]=0,FIN_RAW[[#This Row],[CLIENTE]]=" "),"",FIN_RAW[[#This Row],[CLIENTE]])</f>
        <v>Omar Osorio Valencia</v>
      </c>
      <c r="L215" s="3" t="str">
        <f>IF(OR(FIN_RAW[[#This Row],[DEPORTISTA]]=0,FIN_RAW[[#This Row],[DEPORTISTA]]=""),"",FIN_RAW[[#This Row],[DEPORTISTA]])</f>
        <v>Mariana Osorio Mendoza</v>
      </c>
      <c r="M215" s="3">
        <f>IF(FIN_DATASET[[#This Row],[Method]]="Efectivo",1,0)</f>
        <v>0</v>
      </c>
      <c r="N215" s="12">
        <f>IF(FIN_DATASET[[#This Row],[Method]]="Efectivo",FIN_DATASET[[#This Row],[Amount]],0)</f>
        <v>0</v>
      </c>
      <c r="O215" s="3">
        <f>IF(FIN_DATASET[[#This Row],[Method]]="CxC",1,0)</f>
        <v>0</v>
      </c>
      <c r="P215" s="11">
        <f>IF(FIN_DATASET[[#This Row],[Method]]="CxC",FIN_DATASET[[#This Row],[Amount]],0)</f>
        <v>0</v>
      </c>
      <c r="Q215" s="3">
        <f>IF(OR(FIN_DATASET[[#This Row],[Account]]="CxP",FIN_DATASET[[#This Row],[Account]]="CxP (Liga)",FIN_DATASET[[#This Row],[Account]]="CxP (Terceros)"),1,0)</f>
        <v>0</v>
      </c>
      <c r="R215" s="3">
        <f>IF(FIN_DATASET[[#This Row],[AP_Flag]]=1,FIN_DATASET[[#This Row],[Amount]],0)</f>
        <v>0</v>
      </c>
    </row>
    <row r="216" spans="1:18" x14ac:dyDescent="0.2">
      <c r="A216" s="4">
        <f>FIN_RAW[[#This Row],[FECHA]]</f>
        <v>44138</v>
      </c>
      <c r="B216" s="3">
        <f>YEAR(FIN_DATASET[[#This Row],[Date]])</f>
        <v>2020</v>
      </c>
      <c r="C216" s="3" t="str">
        <f>TEXT(FIN_DATASET[[#This Row],[Date]],"mmmm")</f>
        <v>November</v>
      </c>
      <c r="D216" s="3" t="str">
        <f>IF(FIN_RAW[[#This Row],[VALOR (IN)]]&gt;0, "Income",IF(FIN_RAW[[#This Row],[VALOR (OUT)]]&gt;0, "Expense", "Check"))</f>
        <v>Income</v>
      </c>
      <c r="E216" s="3" t="str">
        <f>_xlfn.XLOOKUP(FIN_DATASET[[#This Row],[Method]],CATEGORY_MAP[CUENTA_IN],CATEGORY_MAP[Category])</f>
        <v>Cash</v>
      </c>
      <c r="F216" s="3" t="str">
        <f>_xlfn.XLOOKUP(FIN_DATASET[[#This Row],[Account]],CATEGORY_MAP[CUENTA_OUT],CATEGORY_MAP[Subcategory])</f>
        <v>Monthly Fee</v>
      </c>
      <c r="G216" s="3" t="str">
        <f>IF(OR(FIN_RAW[[#This Row],[CONCEPTO]]=0,FIN_RAW[[#This Row],[CONCEPTO]]=""),"",FIN_RAW[[#This Row],[CONCEPTO]])</f>
        <v>Pago Mensualidad COVID (NOV)</v>
      </c>
      <c r="H216" s="5">
        <f>IF(FIN_DATASET[[#This Row],[Type]]="Income", FIN_RAW[[#This Row],[VALOR (IN)]], -FIN_RAW[[#This Row],[VALOR (OUT)]])</f>
        <v>100000</v>
      </c>
      <c r="I216" s="3" t="str">
        <f>FIN_RAW[[#This Row],[CUENTA (IN)]]</f>
        <v>Efectivo</v>
      </c>
      <c r="J216" s="6" t="str">
        <f>FIN_RAW[[#This Row],[CUENTA (OUT)]]</f>
        <v>Mensualidad</v>
      </c>
      <c r="K216" s="3" t="str">
        <f>IF(OR(FIN_RAW[[#This Row],[CLIENTE]]=0,FIN_RAW[[#This Row],[CLIENTE]]=" "),"",FIN_RAW[[#This Row],[CLIENTE]])</f>
        <v>Marcela Zapata Duque</v>
      </c>
      <c r="L216" s="3" t="str">
        <f>IF(OR(FIN_RAW[[#This Row],[DEPORTISTA]]=0,FIN_RAW[[#This Row],[DEPORTISTA]]=""),"",FIN_RAW[[#This Row],[DEPORTISTA]])</f>
        <v>Sara Zapata Zapata</v>
      </c>
      <c r="M216" s="3">
        <f>IF(FIN_DATASET[[#This Row],[Method]]="Efectivo",1,0)</f>
        <v>1</v>
      </c>
      <c r="N216" s="12">
        <f>IF(FIN_DATASET[[#This Row],[Method]]="Efectivo",FIN_DATASET[[#This Row],[Amount]],0)</f>
        <v>100000</v>
      </c>
      <c r="O216" s="3">
        <f>IF(FIN_DATASET[[#This Row],[Method]]="CxC",1,0)</f>
        <v>0</v>
      </c>
      <c r="P216" s="11">
        <f>IF(FIN_DATASET[[#This Row],[Method]]="CxC",FIN_DATASET[[#This Row],[Amount]],0)</f>
        <v>0</v>
      </c>
      <c r="Q216" s="3">
        <f>IF(OR(FIN_DATASET[[#This Row],[Account]]="CxP",FIN_DATASET[[#This Row],[Account]]="CxP (Liga)",FIN_DATASET[[#This Row],[Account]]="CxP (Terceros)"),1,0)</f>
        <v>0</v>
      </c>
      <c r="R216" s="3">
        <f>IF(FIN_DATASET[[#This Row],[AP_Flag]]=1,FIN_DATASET[[#This Row],[Amount]],0)</f>
        <v>0</v>
      </c>
    </row>
    <row r="217" spans="1:18" x14ac:dyDescent="0.2">
      <c r="A217" s="4">
        <f>FIN_RAW[[#This Row],[FECHA]]</f>
        <v>44138</v>
      </c>
      <c r="B217" s="3">
        <f>YEAR(FIN_DATASET[[#This Row],[Date]])</f>
        <v>2020</v>
      </c>
      <c r="C217" s="3" t="str">
        <f>TEXT(FIN_DATASET[[#This Row],[Date]],"mmmm")</f>
        <v>November</v>
      </c>
      <c r="D217" s="3" t="str">
        <f>IF(FIN_RAW[[#This Row],[VALOR (IN)]]&gt;0, "Income",IF(FIN_RAW[[#This Row],[VALOR (OUT)]]&gt;0, "Expense", "Check"))</f>
        <v>Income</v>
      </c>
      <c r="E217" s="3" t="str">
        <f>_xlfn.XLOOKUP(FIN_DATASET[[#This Row],[Method]],CATEGORY_MAP[CUENTA_IN],CATEGORY_MAP[Category])</f>
        <v>Scholarships</v>
      </c>
      <c r="F217" s="3" t="str">
        <f>_xlfn.XLOOKUP(FIN_DATASET[[#This Row],[Account]],CATEGORY_MAP[CUENTA_OUT],CATEGORY_MAP[Subcategory])</f>
        <v>Monthly Fee</v>
      </c>
      <c r="G217" s="3" t="str">
        <f>IF(OR(FIN_RAW[[#This Row],[CONCEPTO]]=0,FIN_RAW[[#This Row],[CONCEPTO]]=""),"",FIN_RAW[[#This Row],[CONCEPTO]])</f>
        <v>Becas Resultados 2019 (100%) (NOV)</v>
      </c>
      <c r="H217" s="5">
        <f>IF(FIN_DATASET[[#This Row],[Type]]="Income", FIN_RAW[[#This Row],[VALOR (IN)]], -FIN_RAW[[#This Row],[VALOR (OUT)]])</f>
        <v>100000</v>
      </c>
      <c r="I217" s="3" t="str">
        <f>FIN_RAW[[#This Row],[CUENTA (IN)]]</f>
        <v>Becas</v>
      </c>
      <c r="J217" s="6" t="str">
        <f>FIN_RAW[[#This Row],[CUENTA (OUT)]]</f>
        <v>Mensualidad</v>
      </c>
      <c r="K217" s="3" t="str">
        <f>IF(OR(FIN_RAW[[#This Row],[CLIENTE]]=0,FIN_RAW[[#This Row],[CLIENTE]]=" "),"",FIN_RAW[[#This Row],[CLIENTE]])</f>
        <v>Silvana Torres López</v>
      </c>
      <c r="L217" s="3" t="str">
        <f>IF(OR(FIN_RAW[[#This Row],[DEPORTISTA]]=0,FIN_RAW[[#This Row],[DEPORTISTA]]=""),"",FIN_RAW[[#This Row],[DEPORTISTA]])</f>
        <v>Valentina Quintero Torres</v>
      </c>
      <c r="M217" s="3">
        <f>IF(FIN_DATASET[[#This Row],[Method]]="Efectivo",1,0)</f>
        <v>0</v>
      </c>
      <c r="N217" s="12">
        <f>IF(FIN_DATASET[[#This Row],[Method]]="Efectivo",FIN_DATASET[[#This Row],[Amount]],0)</f>
        <v>0</v>
      </c>
      <c r="O217" s="3">
        <f>IF(FIN_DATASET[[#This Row],[Method]]="CxC",1,0)</f>
        <v>0</v>
      </c>
      <c r="P217" s="11">
        <f>IF(FIN_DATASET[[#This Row],[Method]]="CxC",FIN_DATASET[[#This Row],[Amount]],0)</f>
        <v>0</v>
      </c>
      <c r="Q217" s="3">
        <f>IF(OR(FIN_DATASET[[#This Row],[Account]]="CxP",FIN_DATASET[[#This Row],[Account]]="CxP (Liga)",FIN_DATASET[[#This Row],[Account]]="CxP (Terceros)"),1,0)</f>
        <v>0</v>
      </c>
      <c r="R217" s="3">
        <f>IF(FIN_DATASET[[#This Row],[AP_Flag]]=1,FIN_DATASET[[#This Row],[Amount]],0)</f>
        <v>0</v>
      </c>
    </row>
    <row r="218" spans="1:18" x14ac:dyDescent="0.2">
      <c r="A218" s="4">
        <f>FIN_RAW[[#This Row],[FECHA]]</f>
        <v>44138</v>
      </c>
      <c r="B218" s="3">
        <f>YEAR(FIN_DATASET[[#This Row],[Date]])</f>
        <v>2020</v>
      </c>
      <c r="C218" s="3" t="str">
        <f>TEXT(FIN_DATASET[[#This Row],[Date]],"mmmm")</f>
        <v>November</v>
      </c>
      <c r="D218" s="3" t="str">
        <f>IF(FIN_RAW[[#This Row],[VALOR (IN)]]&gt;0, "Income",IF(FIN_RAW[[#This Row],[VALOR (OUT)]]&gt;0, "Expense", "Check"))</f>
        <v>Expense</v>
      </c>
      <c r="E218" s="3" t="str">
        <f>_xlfn.XLOOKUP(FIN_DATASET[[#This Row],[Method]],CATEGORY_MAP[CUENTA_IN],CATEGORY_MAP[Category])</f>
        <v>Cash</v>
      </c>
      <c r="F218" s="3" t="str">
        <f>_xlfn.XLOOKUP(FIN_DATASET[[#This Row],[Account]],CATEGORY_MAP[CUENTA_OUT],CATEGORY_MAP[Subcategory])</f>
        <v>Rent</v>
      </c>
      <c r="G218" s="3" t="str">
        <f>IF(OR(FIN_RAW[[#This Row],[CONCEPTO]]=0,FIN_RAW[[#This Row],[CONCEPTO]]=""),"",FIN_RAW[[#This Row],[CONCEPTO]])</f>
        <v>Pago Ingreso Deportistas (13 deportistas)</v>
      </c>
      <c r="H218" s="5">
        <f>IF(FIN_DATASET[[#This Row],[Type]]="Income", FIN_RAW[[#This Row],[VALOR (IN)]], -FIN_RAW[[#This Row],[VALOR (OUT)]])</f>
        <v>-26000</v>
      </c>
      <c r="I218" s="3" t="str">
        <f>FIN_RAW[[#This Row],[CUENTA (IN)]]</f>
        <v>Efectivo</v>
      </c>
      <c r="J218" s="6" t="str">
        <f>FIN_RAW[[#This Row],[CUENTA (OUT)]]</f>
        <v>Arriendos</v>
      </c>
      <c r="K218" s="3" t="str">
        <f>IF(OR(FIN_RAW[[#This Row],[CLIENTE]]=0,FIN_RAW[[#This Row],[CLIENTE]]=" "),"",FIN_RAW[[#This Row],[CLIENTE]])</f>
        <v/>
      </c>
      <c r="L218" s="3" t="str">
        <f>IF(OR(FIN_RAW[[#This Row],[DEPORTISTA]]=0,FIN_RAW[[#This Row],[DEPORTISTA]]=""),"",FIN_RAW[[#This Row],[DEPORTISTA]])</f>
        <v/>
      </c>
      <c r="M218" s="3">
        <f>IF(FIN_DATASET[[#This Row],[Method]]="Efectivo",1,0)</f>
        <v>1</v>
      </c>
      <c r="N218" s="12">
        <f>IF(FIN_DATASET[[#This Row],[Method]]="Efectivo",FIN_DATASET[[#This Row],[Amount]],0)</f>
        <v>-26000</v>
      </c>
      <c r="O218" s="3">
        <f>IF(FIN_DATASET[[#This Row],[Method]]="CxC",1,0)</f>
        <v>0</v>
      </c>
      <c r="P218" s="11">
        <f>IF(FIN_DATASET[[#This Row],[Method]]="CxC",FIN_DATASET[[#This Row],[Amount]],0)</f>
        <v>0</v>
      </c>
      <c r="Q218" s="3">
        <f>IF(OR(FIN_DATASET[[#This Row],[Account]]="CxP",FIN_DATASET[[#This Row],[Account]]="CxP (Liga)",FIN_DATASET[[#This Row],[Account]]="CxP (Terceros)"),1,0)</f>
        <v>0</v>
      </c>
      <c r="R218" s="3">
        <f>IF(FIN_DATASET[[#This Row],[AP_Flag]]=1,FIN_DATASET[[#This Row],[Amount]],0)</f>
        <v>0</v>
      </c>
    </row>
    <row r="219" spans="1:18" x14ac:dyDescent="0.2">
      <c r="A219" s="4">
        <f>FIN_RAW[[#This Row],[FECHA]]</f>
        <v>44139</v>
      </c>
      <c r="B219" s="3">
        <f>YEAR(FIN_DATASET[[#This Row],[Date]])</f>
        <v>2020</v>
      </c>
      <c r="C219" s="3" t="str">
        <f>TEXT(FIN_DATASET[[#This Row],[Date]],"mmmm")</f>
        <v>November</v>
      </c>
      <c r="D219" s="3" t="str">
        <f>IF(FIN_RAW[[#This Row],[VALOR (IN)]]&gt;0, "Income",IF(FIN_RAW[[#This Row],[VALOR (OUT)]]&gt;0, "Expense", "Check"))</f>
        <v>Expense</v>
      </c>
      <c r="E219" s="3" t="str">
        <f>_xlfn.XLOOKUP(FIN_DATASET[[#This Row],[Method]],CATEGORY_MAP[CUENTA_IN],CATEGORY_MAP[Category])</f>
        <v>Cash</v>
      </c>
      <c r="F219" s="3" t="str">
        <f>_xlfn.XLOOKUP(FIN_DATASET[[#This Row],[Account]],CATEGORY_MAP[CUENTA_OUT],CATEGORY_MAP[Subcategory])</f>
        <v>Rent</v>
      </c>
      <c r="G219" s="3" t="str">
        <f>IF(OR(FIN_RAW[[#This Row],[CONCEPTO]]=0,FIN_RAW[[#This Row],[CONCEPTO]]=""),"",FIN_RAW[[#This Row],[CONCEPTO]])</f>
        <v>Pago Ingreso Deportistas (8 deportistas)</v>
      </c>
      <c r="H219" s="5">
        <f>IF(FIN_DATASET[[#This Row],[Type]]="Income", FIN_RAW[[#This Row],[VALOR (IN)]], -FIN_RAW[[#This Row],[VALOR (OUT)]])</f>
        <v>-16000</v>
      </c>
      <c r="I219" s="3" t="str">
        <f>FIN_RAW[[#This Row],[CUENTA (IN)]]</f>
        <v>Efectivo</v>
      </c>
      <c r="J219" s="6" t="str">
        <f>FIN_RAW[[#This Row],[CUENTA (OUT)]]</f>
        <v>Arriendos</v>
      </c>
      <c r="K219" s="3" t="str">
        <f>IF(OR(FIN_RAW[[#This Row],[CLIENTE]]=0,FIN_RAW[[#This Row],[CLIENTE]]=" "),"",FIN_RAW[[#This Row],[CLIENTE]])</f>
        <v/>
      </c>
      <c r="L219" s="3" t="str">
        <f>IF(OR(FIN_RAW[[#This Row],[DEPORTISTA]]=0,FIN_RAW[[#This Row],[DEPORTISTA]]=""),"",FIN_RAW[[#This Row],[DEPORTISTA]])</f>
        <v/>
      </c>
      <c r="M219" s="3">
        <f>IF(FIN_DATASET[[#This Row],[Method]]="Efectivo",1,0)</f>
        <v>1</v>
      </c>
      <c r="N219" s="12">
        <f>IF(FIN_DATASET[[#This Row],[Method]]="Efectivo",FIN_DATASET[[#This Row],[Amount]],0)</f>
        <v>-16000</v>
      </c>
      <c r="O219" s="3">
        <f>IF(FIN_DATASET[[#This Row],[Method]]="CxC",1,0)</f>
        <v>0</v>
      </c>
      <c r="P219" s="11">
        <f>IF(FIN_DATASET[[#This Row],[Method]]="CxC",FIN_DATASET[[#This Row],[Amount]],0)</f>
        <v>0</v>
      </c>
      <c r="Q219" s="3">
        <f>IF(OR(FIN_DATASET[[#This Row],[Account]]="CxP",FIN_DATASET[[#This Row],[Account]]="CxP (Liga)",FIN_DATASET[[#This Row],[Account]]="CxP (Terceros)"),1,0)</f>
        <v>0</v>
      </c>
      <c r="R219" s="3">
        <f>IF(FIN_DATASET[[#This Row],[AP_Flag]]=1,FIN_DATASET[[#This Row],[Amount]],0)</f>
        <v>0</v>
      </c>
    </row>
    <row r="220" spans="1:18" x14ac:dyDescent="0.2">
      <c r="A220" s="4">
        <f>FIN_RAW[[#This Row],[FECHA]]</f>
        <v>44140</v>
      </c>
      <c r="B220" s="3">
        <f>YEAR(FIN_DATASET[[#This Row],[Date]])</f>
        <v>2020</v>
      </c>
      <c r="C220" s="3" t="str">
        <f>TEXT(FIN_DATASET[[#This Row],[Date]],"mmmm")</f>
        <v>November</v>
      </c>
      <c r="D220" s="3" t="str">
        <f>IF(FIN_RAW[[#This Row],[VALOR (IN)]]&gt;0, "Income",IF(FIN_RAW[[#This Row],[VALOR (OUT)]]&gt;0, "Expense", "Check"))</f>
        <v>Income</v>
      </c>
      <c r="E220" s="3" t="str">
        <f>_xlfn.XLOOKUP(FIN_DATASET[[#This Row],[Method]],CATEGORY_MAP[CUENTA_IN],CATEGORY_MAP[Category])</f>
        <v>Cash</v>
      </c>
      <c r="F220" s="3" t="str">
        <f>_xlfn.XLOOKUP(FIN_DATASET[[#This Row],[Account]],CATEGORY_MAP[CUENTA_OUT],CATEGORY_MAP[Subcategory])</f>
        <v>Monthly Fee</v>
      </c>
      <c r="G220" s="3" t="str">
        <f>IF(OR(FIN_RAW[[#This Row],[CONCEPTO]]=0,FIN_RAW[[#This Row],[CONCEPTO]]=""),"",FIN_RAW[[#This Row],[CONCEPTO]])</f>
        <v>Pago Mensualidad COVID (NOV)</v>
      </c>
      <c r="H220" s="5">
        <f>IF(FIN_DATASET[[#This Row],[Type]]="Income", FIN_RAW[[#This Row],[VALOR (IN)]], -FIN_RAW[[#This Row],[VALOR (OUT)]])</f>
        <v>100000</v>
      </c>
      <c r="I220" s="3" t="str">
        <f>FIN_RAW[[#This Row],[CUENTA (IN)]]</f>
        <v>Efectivo</v>
      </c>
      <c r="J220" s="6" t="str">
        <f>FIN_RAW[[#This Row],[CUENTA (OUT)]]</f>
        <v>Mensualidad</v>
      </c>
      <c r="K220" s="3" t="str">
        <f>IF(OR(FIN_RAW[[#This Row],[CLIENTE]]=0,FIN_RAW[[#This Row],[CLIENTE]]=" "),"",FIN_RAW[[#This Row],[CLIENTE]])</f>
        <v>Ingrith Basto Zamorano</v>
      </c>
      <c r="L220" s="3" t="str">
        <f>IF(OR(FIN_RAW[[#This Row],[DEPORTISTA]]=0,FIN_RAW[[#This Row],[DEPORTISTA]]=""),"",FIN_RAW[[#This Row],[DEPORTISTA]])</f>
        <v>Juan Martin Solórzano Basto</v>
      </c>
      <c r="M220" s="3">
        <f>IF(FIN_DATASET[[#This Row],[Method]]="Efectivo",1,0)</f>
        <v>1</v>
      </c>
      <c r="N220" s="12">
        <f>IF(FIN_DATASET[[#This Row],[Method]]="Efectivo",FIN_DATASET[[#This Row],[Amount]],0)</f>
        <v>100000</v>
      </c>
      <c r="O220" s="3">
        <f>IF(FIN_DATASET[[#This Row],[Method]]="CxC",1,0)</f>
        <v>0</v>
      </c>
      <c r="P220" s="11">
        <f>IF(FIN_DATASET[[#This Row],[Method]]="CxC",FIN_DATASET[[#This Row],[Amount]],0)</f>
        <v>0</v>
      </c>
      <c r="Q220" s="3">
        <f>IF(OR(FIN_DATASET[[#This Row],[Account]]="CxP",FIN_DATASET[[#This Row],[Account]]="CxP (Liga)",FIN_DATASET[[#This Row],[Account]]="CxP (Terceros)"),1,0)</f>
        <v>0</v>
      </c>
      <c r="R220" s="3">
        <f>IF(FIN_DATASET[[#This Row],[AP_Flag]]=1,FIN_DATASET[[#This Row],[Amount]],0)</f>
        <v>0</v>
      </c>
    </row>
    <row r="221" spans="1:18" x14ac:dyDescent="0.2">
      <c r="A221" s="4">
        <f>FIN_RAW[[#This Row],[FECHA]]</f>
        <v>44140</v>
      </c>
      <c r="B221" s="3">
        <f>YEAR(FIN_DATASET[[#This Row],[Date]])</f>
        <v>2020</v>
      </c>
      <c r="C221" s="3" t="str">
        <f>TEXT(FIN_DATASET[[#This Row],[Date]],"mmmm")</f>
        <v>November</v>
      </c>
      <c r="D221" s="3" t="str">
        <f>IF(FIN_RAW[[#This Row],[VALOR (IN)]]&gt;0, "Income",IF(FIN_RAW[[#This Row],[VALOR (OUT)]]&gt;0, "Expense", "Check"))</f>
        <v>Income</v>
      </c>
      <c r="E221" s="3" t="str">
        <f>_xlfn.XLOOKUP(FIN_DATASET[[#This Row],[Method]],CATEGORY_MAP[CUENTA_IN],CATEGORY_MAP[Category])</f>
        <v>Cash</v>
      </c>
      <c r="F221" s="3" t="str">
        <f>_xlfn.XLOOKUP(FIN_DATASET[[#This Row],[Account]],CATEGORY_MAP[CUENTA_OUT],CATEGORY_MAP[Subcategory])</f>
        <v>Monthly Fee</v>
      </c>
      <c r="G221" s="3" t="str">
        <f>IF(OR(FIN_RAW[[#This Row],[CONCEPTO]]=0,FIN_RAW[[#This Row],[CONCEPTO]]=""),"",FIN_RAW[[#This Row],[CONCEPTO]])</f>
        <v>Pago Mensualidad COVID (NOV)</v>
      </c>
      <c r="H221" s="5">
        <f>IF(FIN_DATASET[[#This Row],[Type]]="Income", FIN_RAW[[#This Row],[VALOR (IN)]], -FIN_RAW[[#This Row],[VALOR (OUT)]])</f>
        <v>100000</v>
      </c>
      <c r="I221" s="3" t="str">
        <f>FIN_RAW[[#This Row],[CUENTA (IN)]]</f>
        <v>Efectivo</v>
      </c>
      <c r="J221" s="6" t="str">
        <f>FIN_RAW[[#This Row],[CUENTA (OUT)]]</f>
        <v>Mensualidad</v>
      </c>
      <c r="K221" s="3" t="str">
        <f>IF(OR(FIN_RAW[[#This Row],[CLIENTE]]=0,FIN_RAW[[#This Row],[CLIENTE]]=" "),"",FIN_RAW[[#This Row],[CLIENTE]])</f>
        <v>Yanibel Peña Londoño</v>
      </c>
      <c r="L221" s="3" t="str">
        <f>IF(OR(FIN_RAW[[#This Row],[DEPORTISTA]]=0,FIN_RAW[[#This Row],[DEPORTISTA]]=""),"",FIN_RAW[[#This Row],[DEPORTISTA]])</f>
        <v>Santiago Piedrahita Peña</v>
      </c>
      <c r="M221" s="3">
        <f>IF(FIN_DATASET[[#This Row],[Method]]="Efectivo",1,0)</f>
        <v>1</v>
      </c>
      <c r="N221" s="12">
        <f>IF(FIN_DATASET[[#This Row],[Method]]="Efectivo",FIN_DATASET[[#This Row],[Amount]],0)</f>
        <v>100000</v>
      </c>
      <c r="O221" s="3">
        <f>IF(FIN_DATASET[[#This Row],[Method]]="CxC",1,0)</f>
        <v>0</v>
      </c>
      <c r="P221" s="11">
        <f>IF(FIN_DATASET[[#This Row],[Method]]="CxC",FIN_DATASET[[#This Row],[Amount]],0)</f>
        <v>0</v>
      </c>
      <c r="Q221" s="3">
        <f>IF(OR(FIN_DATASET[[#This Row],[Account]]="CxP",FIN_DATASET[[#This Row],[Account]]="CxP (Liga)",FIN_DATASET[[#This Row],[Account]]="CxP (Terceros)"),1,0)</f>
        <v>0</v>
      </c>
      <c r="R221" s="3">
        <f>IF(FIN_DATASET[[#This Row],[AP_Flag]]=1,FIN_DATASET[[#This Row],[Amount]],0)</f>
        <v>0</v>
      </c>
    </row>
    <row r="222" spans="1:18" x14ac:dyDescent="0.2">
      <c r="A222" s="4">
        <f>FIN_RAW[[#This Row],[FECHA]]</f>
        <v>44140</v>
      </c>
      <c r="B222" s="3">
        <f>YEAR(FIN_DATASET[[#This Row],[Date]])</f>
        <v>2020</v>
      </c>
      <c r="C222" s="3" t="str">
        <f>TEXT(FIN_DATASET[[#This Row],[Date]],"mmmm")</f>
        <v>November</v>
      </c>
      <c r="D222" s="3" t="str">
        <f>IF(FIN_RAW[[#This Row],[VALOR (IN)]]&gt;0, "Income",IF(FIN_RAW[[#This Row],[VALOR (OUT)]]&gt;0, "Expense", "Check"))</f>
        <v>Income</v>
      </c>
      <c r="E222" s="3" t="str">
        <f>_xlfn.XLOOKUP(FIN_DATASET[[#This Row],[Method]],CATEGORY_MAP[CUENTA_IN],CATEGORY_MAP[Category])</f>
        <v>Cash</v>
      </c>
      <c r="F222" s="3" t="str">
        <f>_xlfn.XLOOKUP(FIN_DATASET[[#This Row],[Account]],CATEGORY_MAP[CUENTA_OUT],CATEGORY_MAP[Subcategory])</f>
        <v>Monthly Fee</v>
      </c>
      <c r="G222" s="3" t="str">
        <f>IF(OR(FIN_RAW[[#This Row],[CONCEPTO]]=0,FIN_RAW[[#This Row],[CONCEPTO]]=""),"",FIN_RAW[[#This Row],[CONCEPTO]])</f>
        <v>Pago Mensualidad COVID (NOV)</v>
      </c>
      <c r="H222" s="5">
        <f>IF(FIN_DATASET[[#This Row],[Type]]="Income", FIN_RAW[[#This Row],[VALOR (IN)]], -FIN_RAW[[#This Row],[VALOR (OUT)]])</f>
        <v>100000</v>
      </c>
      <c r="I222" s="3" t="str">
        <f>FIN_RAW[[#This Row],[CUENTA (IN)]]</f>
        <v>Efectivo</v>
      </c>
      <c r="J222" s="6" t="str">
        <f>FIN_RAW[[#This Row],[CUENTA (OUT)]]</f>
        <v>Mensualidad</v>
      </c>
      <c r="K222" s="3" t="str">
        <f>IF(OR(FIN_RAW[[#This Row],[CLIENTE]]=0,FIN_RAW[[#This Row],[CLIENTE]]=" "),"",FIN_RAW[[#This Row],[CLIENTE]])</f>
        <v>Ingrith Basto Zamorano</v>
      </c>
      <c r="L222" s="3" t="str">
        <f>IF(OR(FIN_RAW[[#This Row],[DEPORTISTA]]=0,FIN_RAW[[#This Row],[DEPORTISTA]]=""),"",FIN_RAW[[#This Row],[DEPORTISTA]])</f>
        <v>Santiago Solórzano Basto</v>
      </c>
      <c r="M222" s="3">
        <f>IF(FIN_DATASET[[#This Row],[Method]]="Efectivo",1,0)</f>
        <v>1</v>
      </c>
      <c r="N222" s="12">
        <f>IF(FIN_DATASET[[#This Row],[Method]]="Efectivo",FIN_DATASET[[#This Row],[Amount]],0)</f>
        <v>100000</v>
      </c>
      <c r="O222" s="3">
        <f>IF(FIN_DATASET[[#This Row],[Method]]="CxC",1,0)</f>
        <v>0</v>
      </c>
      <c r="P222" s="11">
        <f>IF(FIN_DATASET[[#This Row],[Method]]="CxC",FIN_DATASET[[#This Row],[Amount]],0)</f>
        <v>0</v>
      </c>
      <c r="Q222" s="3">
        <f>IF(OR(FIN_DATASET[[#This Row],[Account]]="CxP",FIN_DATASET[[#This Row],[Account]]="CxP (Liga)",FIN_DATASET[[#This Row],[Account]]="CxP (Terceros)"),1,0)</f>
        <v>0</v>
      </c>
      <c r="R222" s="3">
        <f>IF(FIN_DATASET[[#This Row],[AP_Flag]]=1,FIN_DATASET[[#This Row],[Amount]],0)</f>
        <v>0</v>
      </c>
    </row>
    <row r="223" spans="1:18" x14ac:dyDescent="0.2">
      <c r="A223" s="4">
        <f>FIN_RAW[[#This Row],[FECHA]]</f>
        <v>44140</v>
      </c>
      <c r="B223" s="3">
        <f>YEAR(FIN_DATASET[[#This Row],[Date]])</f>
        <v>2020</v>
      </c>
      <c r="C223" s="3" t="str">
        <f>TEXT(FIN_DATASET[[#This Row],[Date]],"mmmm")</f>
        <v>November</v>
      </c>
      <c r="D223" s="3" t="str">
        <f>IF(FIN_RAW[[#This Row],[VALOR (IN)]]&gt;0, "Income",IF(FIN_RAW[[#This Row],[VALOR (OUT)]]&gt;0, "Expense", "Check"))</f>
        <v>Expense</v>
      </c>
      <c r="E223" s="3" t="str">
        <f>_xlfn.XLOOKUP(FIN_DATASET[[#This Row],[Method]],CATEGORY_MAP[CUENTA_IN],CATEGORY_MAP[Category])</f>
        <v>Cash</v>
      </c>
      <c r="F223" s="3" t="str">
        <f>_xlfn.XLOOKUP(FIN_DATASET[[#This Row],[Account]],CATEGORY_MAP[CUENTA_OUT],CATEGORY_MAP[Subcategory])</f>
        <v>Rent</v>
      </c>
      <c r="G223" s="3" t="str">
        <f>IF(OR(FIN_RAW[[#This Row],[CONCEPTO]]=0,FIN_RAW[[#This Row],[CONCEPTO]]=""),"",FIN_RAW[[#This Row],[CONCEPTO]])</f>
        <v>Pago Ingreso Deportistas (13 deportistas)</v>
      </c>
      <c r="H223" s="5">
        <f>IF(FIN_DATASET[[#This Row],[Type]]="Income", FIN_RAW[[#This Row],[VALOR (IN)]], -FIN_RAW[[#This Row],[VALOR (OUT)]])</f>
        <v>-26000</v>
      </c>
      <c r="I223" s="3" t="str">
        <f>FIN_RAW[[#This Row],[CUENTA (IN)]]</f>
        <v>Efectivo</v>
      </c>
      <c r="J223" s="6" t="str">
        <f>FIN_RAW[[#This Row],[CUENTA (OUT)]]</f>
        <v>Arriendos</v>
      </c>
      <c r="K223" s="3" t="str">
        <f>IF(OR(FIN_RAW[[#This Row],[CLIENTE]]=0,FIN_RAW[[#This Row],[CLIENTE]]=" "),"",FIN_RAW[[#This Row],[CLIENTE]])</f>
        <v/>
      </c>
      <c r="L223" s="3" t="str">
        <f>IF(OR(FIN_RAW[[#This Row],[DEPORTISTA]]=0,FIN_RAW[[#This Row],[DEPORTISTA]]=""),"",FIN_RAW[[#This Row],[DEPORTISTA]])</f>
        <v/>
      </c>
      <c r="M223" s="3">
        <f>IF(FIN_DATASET[[#This Row],[Method]]="Efectivo",1,0)</f>
        <v>1</v>
      </c>
      <c r="N223" s="12">
        <f>IF(FIN_DATASET[[#This Row],[Method]]="Efectivo",FIN_DATASET[[#This Row],[Amount]],0)</f>
        <v>-26000</v>
      </c>
      <c r="O223" s="3">
        <f>IF(FIN_DATASET[[#This Row],[Method]]="CxC",1,0)</f>
        <v>0</v>
      </c>
      <c r="P223" s="11">
        <f>IF(FIN_DATASET[[#This Row],[Method]]="CxC",FIN_DATASET[[#This Row],[Amount]],0)</f>
        <v>0</v>
      </c>
      <c r="Q223" s="3">
        <f>IF(OR(FIN_DATASET[[#This Row],[Account]]="CxP",FIN_DATASET[[#This Row],[Account]]="CxP (Liga)",FIN_DATASET[[#This Row],[Account]]="CxP (Terceros)"),1,0)</f>
        <v>0</v>
      </c>
      <c r="R223" s="3">
        <f>IF(FIN_DATASET[[#This Row],[AP_Flag]]=1,FIN_DATASET[[#This Row],[Amount]],0)</f>
        <v>0</v>
      </c>
    </row>
    <row r="224" spans="1:18" x14ac:dyDescent="0.2">
      <c r="A224" s="4">
        <f>FIN_RAW[[#This Row],[FECHA]]</f>
        <v>44141</v>
      </c>
      <c r="B224" s="3">
        <f>YEAR(FIN_DATASET[[#This Row],[Date]])</f>
        <v>2020</v>
      </c>
      <c r="C224" s="3" t="str">
        <f>TEXT(FIN_DATASET[[#This Row],[Date]],"mmmm")</f>
        <v>November</v>
      </c>
      <c r="D224" s="3" t="str">
        <f>IF(FIN_RAW[[#This Row],[VALOR (IN)]]&gt;0, "Income",IF(FIN_RAW[[#This Row],[VALOR (OUT)]]&gt;0, "Expense", "Check"))</f>
        <v>Expense</v>
      </c>
      <c r="E224" s="3" t="str">
        <f>_xlfn.XLOOKUP(FIN_DATASET[[#This Row],[Method]],CATEGORY_MAP[CUENTA_IN],CATEGORY_MAP[Category])</f>
        <v>Cash</v>
      </c>
      <c r="F224" s="3" t="str">
        <f>_xlfn.XLOOKUP(FIN_DATASET[[#This Row],[Account]],CATEGORY_MAP[CUENTA_OUT],CATEGORY_MAP[Subcategory])</f>
        <v>Rent</v>
      </c>
      <c r="G224" s="3" t="str">
        <f>IF(OR(FIN_RAW[[#This Row],[CONCEPTO]]=0,FIN_RAW[[#This Row],[CONCEPTO]]=""),"",FIN_RAW[[#This Row],[CONCEPTO]])</f>
        <v>Pago Ingreso Deportistas (13 deportistas)</v>
      </c>
      <c r="H224" s="5">
        <f>IF(FIN_DATASET[[#This Row],[Type]]="Income", FIN_RAW[[#This Row],[VALOR (IN)]], -FIN_RAW[[#This Row],[VALOR (OUT)]])</f>
        <v>-26000</v>
      </c>
      <c r="I224" s="3" t="str">
        <f>FIN_RAW[[#This Row],[CUENTA (IN)]]</f>
        <v>Efectivo</v>
      </c>
      <c r="J224" s="6" t="str">
        <f>FIN_RAW[[#This Row],[CUENTA (OUT)]]</f>
        <v>Arriendos</v>
      </c>
      <c r="K224" s="3" t="str">
        <f>IF(OR(FIN_RAW[[#This Row],[CLIENTE]]=0,FIN_RAW[[#This Row],[CLIENTE]]=" "),"",FIN_RAW[[#This Row],[CLIENTE]])</f>
        <v/>
      </c>
      <c r="L224" s="3" t="str">
        <f>IF(OR(FIN_RAW[[#This Row],[DEPORTISTA]]=0,FIN_RAW[[#This Row],[DEPORTISTA]]=""),"",FIN_RAW[[#This Row],[DEPORTISTA]])</f>
        <v/>
      </c>
      <c r="M224" s="3">
        <f>IF(FIN_DATASET[[#This Row],[Method]]="Efectivo",1,0)</f>
        <v>1</v>
      </c>
      <c r="N224" s="12">
        <f>IF(FIN_DATASET[[#This Row],[Method]]="Efectivo",FIN_DATASET[[#This Row],[Amount]],0)</f>
        <v>-26000</v>
      </c>
      <c r="O224" s="3">
        <f>IF(FIN_DATASET[[#This Row],[Method]]="CxC",1,0)</f>
        <v>0</v>
      </c>
      <c r="P224" s="11">
        <f>IF(FIN_DATASET[[#This Row],[Method]]="CxC",FIN_DATASET[[#This Row],[Amount]],0)</f>
        <v>0</v>
      </c>
      <c r="Q224" s="3">
        <f>IF(OR(FIN_DATASET[[#This Row],[Account]]="CxP",FIN_DATASET[[#This Row],[Account]]="CxP (Liga)",FIN_DATASET[[#This Row],[Account]]="CxP (Terceros)"),1,0)</f>
        <v>0</v>
      </c>
      <c r="R224" s="3">
        <f>IF(FIN_DATASET[[#This Row],[AP_Flag]]=1,FIN_DATASET[[#This Row],[Amount]],0)</f>
        <v>0</v>
      </c>
    </row>
    <row r="225" spans="1:18" x14ac:dyDescent="0.2">
      <c r="A225" s="4">
        <f>FIN_RAW[[#This Row],[FECHA]]</f>
        <v>44144</v>
      </c>
      <c r="B225" s="3">
        <f>YEAR(FIN_DATASET[[#This Row],[Date]])</f>
        <v>2020</v>
      </c>
      <c r="C225" s="3" t="str">
        <f>TEXT(FIN_DATASET[[#This Row],[Date]],"mmmm")</f>
        <v>November</v>
      </c>
      <c r="D225" s="3" t="str">
        <f>IF(FIN_RAW[[#This Row],[VALOR (IN)]]&gt;0, "Income",IF(FIN_RAW[[#This Row],[VALOR (OUT)]]&gt;0, "Expense", "Check"))</f>
        <v>Expense</v>
      </c>
      <c r="E225" s="3" t="str">
        <f>_xlfn.XLOOKUP(FIN_DATASET[[#This Row],[Method]],CATEGORY_MAP[CUENTA_IN],CATEGORY_MAP[Category])</f>
        <v>Cash</v>
      </c>
      <c r="F225" s="3" t="str">
        <f>_xlfn.XLOOKUP(FIN_DATASET[[#This Row],[Account]],CATEGORY_MAP[CUENTA_OUT],CATEGORY_MAP[Subcategory])</f>
        <v>Rent</v>
      </c>
      <c r="G225" s="3" t="str">
        <f>IF(OR(FIN_RAW[[#This Row],[CONCEPTO]]=0,FIN_RAW[[#This Row],[CONCEPTO]]=""),"",FIN_RAW[[#This Row],[CONCEPTO]])</f>
        <v>Pago Ingreso Deportistas (14 deportistas)</v>
      </c>
      <c r="H225" s="5">
        <f>IF(FIN_DATASET[[#This Row],[Type]]="Income", FIN_RAW[[#This Row],[VALOR (IN)]], -FIN_RAW[[#This Row],[VALOR (OUT)]])</f>
        <v>-28000</v>
      </c>
      <c r="I225" s="3" t="str">
        <f>FIN_RAW[[#This Row],[CUENTA (IN)]]</f>
        <v>Efectivo</v>
      </c>
      <c r="J225" s="6" t="str">
        <f>FIN_RAW[[#This Row],[CUENTA (OUT)]]</f>
        <v>Arriendos</v>
      </c>
      <c r="K225" s="3" t="str">
        <f>IF(OR(FIN_RAW[[#This Row],[CLIENTE]]=0,FIN_RAW[[#This Row],[CLIENTE]]=" "),"",FIN_RAW[[#This Row],[CLIENTE]])</f>
        <v/>
      </c>
      <c r="L225" s="3" t="str">
        <f>IF(OR(FIN_RAW[[#This Row],[DEPORTISTA]]=0,FIN_RAW[[#This Row],[DEPORTISTA]]=""),"",FIN_RAW[[#This Row],[DEPORTISTA]])</f>
        <v/>
      </c>
      <c r="M225" s="3">
        <f>IF(FIN_DATASET[[#This Row],[Method]]="Efectivo",1,0)</f>
        <v>1</v>
      </c>
      <c r="N225" s="12">
        <f>IF(FIN_DATASET[[#This Row],[Method]]="Efectivo",FIN_DATASET[[#This Row],[Amount]],0)</f>
        <v>-28000</v>
      </c>
      <c r="O225" s="3">
        <f>IF(FIN_DATASET[[#This Row],[Method]]="CxC",1,0)</f>
        <v>0</v>
      </c>
      <c r="P225" s="11">
        <f>IF(FIN_DATASET[[#This Row],[Method]]="CxC",FIN_DATASET[[#This Row],[Amount]],0)</f>
        <v>0</v>
      </c>
      <c r="Q225" s="3">
        <f>IF(OR(FIN_DATASET[[#This Row],[Account]]="CxP",FIN_DATASET[[#This Row],[Account]]="CxP (Liga)",FIN_DATASET[[#This Row],[Account]]="CxP (Terceros)"),1,0)</f>
        <v>0</v>
      </c>
      <c r="R225" s="3">
        <f>IF(FIN_DATASET[[#This Row],[AP_Flag]]=1,FIN_DATASET[[#This Row],[Amount]],0)</f>
        <v>0</v>
      </c>
    </row>
    <row r="226" spans="1:18" x14ac:dyDescent="0.2">
      <c r="A226" s="4">
        <f>FIN_RAW[[#This Row],[FECHA]]</f>
        <v>44145</v>
      </c>
      <c r="B226" s="3">
        <f>YEAR(FIN_DATASET[[#This Row],[Date]])</f>
        <v>2020</v>
      </c>
      <c r="C226" s="3" t="str">
        <f>TEXT(FIN_DATASET[[#This Row],[Date]],"mmmm")</f>
        <v>November</v>
      </c>
      <c r="D226" s="3" t="str">
        <f>IF(FIN_RAW[[#This Row],[VALOR (IN)]]&gt;0, "Income",IF(FIN_RAW[[#This Row],[VALOR (OUT)]]&gt;0, "Expense", "Check"))</f>
        <v>Expense</v>
      </c>
      <c r="E226" s="3" t="str">
        <f>_xlfn.XLOOKUP(FIN_DATASET[[#This Row],[Method]],CATEGORY_MAP[CUENTA_IN],CATEGORY_MAP[Category])</f>
        <v>Cash</v>
      </c>
      <c r="F226" s="3" t="str">
        <f>_xlfn.XLOOKUP(FIN_DATASET[[#This Row],[Account]],CATEGORY_MAP[CUENTA_OUT],CATEGORY_MAP[Subcategory])</f>
        <v>Rent</v>
      </c>
      <c r="G226" s="3" t="str">
        <f>IF(OR(FIN_RAW[[#This Row],[CONCEPTO]]=0,FIN_RAW[[#This Row],[CONCEPTO]]=""),"",FIN_RAW[[#This Row],[CONCEPTO]])</f>
        <v>Pago Ingreso Deportistas (14 deportistas)</v>
      </c>
      <c r="H226" s="5">
        <f>IF(FIN_DATASET[[#This Row],[Type]]="Income", FIN_RAW[[#This Row],[VALOR (IN)]], -FIN_RAW[[#This Row],[VALOR (OUT)]])</f>
        <v>-28000</v>
      </c>
      <c r="I226" s="3" t="str">
        <f>FIN_RAW[[#This Row],[CUENTA (IN)]]</f>
        <v>Efectivo</v>
      </c>
      <c r="J226" s="6" t="str">
        <f>FIN_RAW[[#This Row],[CUENTA (OUT)]]</f>
        <v>Arriendos</v>
      </c>
      <c r="K226" s="3" t="str">
        <f>IF(OR(FIN_RAW[[#This Row],[CLIENTE]]=0,FIN_RAW[[#This Row],[CLIENTE]]=" "),"",FIN_RAW[[#This Row],[CLIENTE]])</f>
        <v/>
      </c>
      <c r="L226" s="3" t="str">
        <f>IF(OR(FIN_RAW[[#This Row],[DEPORTISTA]]=0,FIN_RAW[[#This Row],[DEPORTISTA]]=""),"",FIN_RAW[[#This Row],[DEPORTISTA]])</f>
        <v/>
      </c>
      <c r="M226" s="3">
        <f>IF(FIN_DATASET[[#This Row],[Method]]="Efectivo",1,0)</f>
        <v>1</v>
      </c>
      <c r="N226" s="12">
        <f>IF(FIN_DATASET[[#This Row],[Method]]="Efectivo",FIN_DATASET[[#This Row],[Amount]],0)</f>
        <v>-28000</v>
      </c>
      <c r="O226" s="3">
        <f>IF(FIN_DATASET[[#This Row],[Method]]="CxC",1,0)</f>
        <v>0</v>
      </c>
      <c r="P226" s="11">
        <f>IF(FIN_DATASET[[#This Row],[Method]]="CxC",FIN_DATASET[[#This Row],[Amount]],0)</f>
        <v>0</v>
      </c>
      <c r="Q226" s="3">
        <f>IF(OR(FIN_DATASET[[#This Row],[Account]]="CxP",FIN_DATASET[[#This Row],[Account]]="CxP (Liga)",FIN_DATASET[[#This Row],[Account]]="CxP (Terceros)"),1,0)</f>
        <v>0</v>
      </c>
      <c r="R226" s="3">
        <f>IF(FIN_DATASET[[#This Row],[AP_Flag]]=1,FIN_DATASET[[#This Row],[Amount]],0)</f>
        <v>0</v>
      </c>
    </row>
    <row r="227" spans="1:18" x14ac:dyDescent="0.2">
      <c r="A227" s="4">
        <f>FIN_RAW[[#This Row],[FECHA]]</f>
        <v>44146</v>
      </c>
      <c r="B227" s="3">
        <f>YEAR(FIN_DATASET[[#This Row],[Date]])</f>
        <v>2020</v>
      </c>
      <c r="C227" s="3" t="str">
        <f>TEXT(FIN_DATASET[[#This Row],[Date]],"mmmm")</f>
        <v>November</v>
      </c>
      <c r="D227" s="3" t="str">
        <f>IF(FIN_RAW[[#This Row],[VALOR (IN)]]&gt;0, "Income",IF(FIN_RAW[[#This Row],[VALOR (OUT)]]&gt;0, "Expense", "Check"))</f>
        <v>Income</v>
      </c>
      <c r="E227" s="3" t="str">
        <f>_xlfn.XLOOKUP(FIN_DATASET[[#This Row],[Method]],CATEGORY_MAP[CUENTA_IN],CATEGORY_MAP[Category])</f>
        <v>Cash</v>
      </c>
      <c r="F227" s="3" t="str">
        <f>_xlfn.XLOOKUP(FIN_DATASET[[#This Row],[Account]],CATEGORY_MAP[CUENTA_OUT],CATEGORY_MAP[Subcategory])</f>
        <v>Monthly Fee</v>
      </c>
      <c r="G227" s="3" t="str">
        <f>IF(OR(FIN_RAW[[#This Row],[CONCEPTO]]=0,FIN_RAW[[#This Row],[CONCEPTO]]=""),"",FIN_RAW[[#This Row],[CONCEPTO]])</f>
        <v>Pago Mensualidad COVID (NOV)</v>
      </c>
      <c r="H227" s="5">
        <f>IF(FIN_DATASET[[#This Row],[Type]]="Income", FIN_RAW[[#This Row],[VALOR (IN)]], -FIN_RAW[[#This Row],[VALOR (OUT)]])</f>
        <v>100000</v>
      </c>
      <c r="I227" s="3" t="str">
        <f>FIN_RAW[[#This Row],[CUENTA (IN)]]</f>
        <v>Efectivo</v>
      </c>
      <c r="J227" s="6" t="str">
        <f>FIN_RAW[[#This Row],[CUENTA (OUT)]]</f>
        <v>Mensualidad</v>
      </c>
      <c r="K227" s="3" t="str">
        <f>IF(OR(FIN_RAW[[#This Row],[CLIENTE]]=0,FIN_RAW[[#This Row],[CLIENTE]]=" "),"",FIN_RAW[[#This Row],[CLIENTE]])</f>
        <v>Edward Armando Rojas</v>
      </c>
      <c r="L227" s="3" t="str">
        <f>IF(OR(FIN_RAW[[#This Row],[DEPORTISTA]]=0,FIN_RAW[[#This Row],[DEPORTISTA]]=""),"",FIN_RAW[[#This Row],[DEPORTISTA]])</f>
        <v>Mathias Rojas Salcedo</v>
      </c>
      <c r="M227" s="3">
        <f>IF(FIN_DATASET[[#This Row],[Method]]="Efectivo",1,0)</f>
        <v>1</v>
      </c>
      <c r="N227" s="12">
        <f>IF(FIN_DATASET[[#This Row],[Method]]="Efectivo",FIN_DATASET[[#This Row],[Amount]],0)</f>
        <v>100000</v>
      </c>
      <c r="O227" s="3">
        <f>IF(FIN_DATASET[[#This Row],[Method]]="CxC",1,0)</f>
        <v>0</v>
      </c>
      <c r="P227" s="11">
        <f>IF(FIN_DATASET[[#This Row],[Method]]="CxC",FIN_DATASET[[#This Row],[Amount]],0)</f>
        <v>0</v>
      </c>
      <c r="Q227" s="3">
        <f>IF(OR(FIN_DATASET[[#This Row],[Account]]="CxP",FIN_DATASET[[#This Row],[Account]]="CxP (Liga)",FIN_DATASET[[#This Row],[Account]]="CxP (Terceros)"),1,0)</f>
        <v>0</v>
      </c>
      <c r="R227" s="3">
        <f>IF(FIN_DATASET[[#This Row],[AP_Flag]]=1,FIN_DATASET[[#This Row],[Amount]],0)</f>
        <v>0</v>
      </c>
    </row>
    <row r="228" spans="1:18" x14ac:dyDescent="0.2">
      <c r="A228" s="4">
        <f>FIN_RAW[[#This Row],[FECHA]]</f>
        <v>44146</v>
      </c>
      <c r="B228" s="3">
        <f>YEAR(FIN_DATASET[[#This Row],[Date]])</f>
        <v>2020</v>
      </c>
      <c r="C228" s="3" t="str">
        <f>TEXT(FIN_DATASET[[#This Row],[Date]],"mmmm")</f>
        <v>November</v>
      </c>
      <c r="D228" s="3" t="str">
        <f>IF(FIN_RAW[[#This Row],[VALOR (IN)]]&gt;0, "Income",IF(FIN_RAW[[#This Row],[VALOR (OUT)]]&gt;0, "Expense", "Check"))</f>
        <v>Expense</v>
      </c>
      <c r="E228" s="3" t="str">
        <f>_xlfn.XLOOKUP(FIN_DATASET[[#This Row],[Method]],CATEGORY_MAP[CUENTA_IN],CATEGORY_MAP[Category])</f>
        <v>Cash</v>
      </c>
      <c r="F228" s="3" t="str">
        <f>_xlfn.XLOOKUP(FIN_DATASET[[#This Row],[Account]],CATEGORY_MAP[CUENTA_OUT],CATEGORY_MAP[Subcategory])</f>
        <v>Rent</v>
      </c>
      <c r="G228" s="3" t="str">
        <f>IF(OR(FIN_RAW[[#This Row],[CONCEPTO]]=0,FIN_RAW[[#This Row],[CONCEPTO]]=""),"",FIN_RAW[[#This Row],[CONCEPTO]])</f>
        <v>Pago Ingreso Deportistas (13 deportistas)</v>
      </c>
      <c r="H228" s="5">
        <f>IF(FIN_DATASET[[#This Row],[Type]]="Income", FIN_RAW[[#This Row],[VALOR (IN)]], -FIN_RAW[[#This Row],[VALOR (OUT)]])</f>
        <v>-26000</v>
      </c>
      <c r="I228" s="3" t="str">
        <f>FIN_RAW[[#This Row],[CUENTA (IN)]]</f>
        <v>Efectivo</v>
      </c>
      <c r="J228" s="6" t="str">
        <f>FIN_RAW[[#This Row],[CUENTA (OUT)]]</f>
        <v>Arriendos</v>
      </c>
      <c r="K228" s="3" t="str">
        <f>IF(OR(FIN_RAW[[#This Row],[CLIENTE]]=0,FIN_RAW[[#This Row],[CLIENTE]]=" "),"",FIN_RAW[[#This Row],[CLIENTE]])</f>
        <v/>
      </c>
      <c r="L228" s="3" t="str">
        <f>IF(OR(FIN_RAW[[#This Row],[DEPORTISTA]]=0,FIN_RAW[[#This Row],[DEPORTISTA]]=""),"",FIN_RAW[[#This Row],[DEPORTISTA]])</f>
        <v/>
      </c>
      <c r="M228" s="3">
        <f>IF(FIN_DATASET[[#This Row],[Method]]="Efectivo",1,0)</f>
        <v>1</v>
      </c>
      <c r="N228" s="12">
        <f>IF(FIN_DATASET[[#This Row],[Method]]="Efectivo",FIN_DATASET[[#This Row],[Amount]],0)</f>
        <v>-26000</v>
      </c>
      <c r="O228" s="3">
        <f>IF(FIN_DATASET[[#This Row],[Method]]="CxC",1,0)</f>
        <v>0</v>
      </c>
      <c r="P228" s="11">
        <f>IF(FIN_DATASET[[#This Row],[Method]]="CxC",FIN_DATASET[[#This Row],[Amount]],0)</f>
        <v>0</v>
      </c>
      <c r="Q228" s="3">
        <f>IF(OR(FIN_DATASET[[#This Row],[Account]]="CxP",FIN_DATASET[[#This Row],[Account]]="CxP (Liga)",FIN_DATASET[[#This Row],[Account]]="CxP (Terceros)"),1,0)</f>
        <v>0</v>
      </c>
      <c r="R228" s="3">
        <f>IF(FIN_DATASET[[#This Row],[AP_Flag]]=1,FIN_DATASET[[#This Row],[Amount]],0)</f>
        <v>0</v>
      </c>
    </row>
    <row r="229" spans="1:18" x14ac:dyDescent="0.2">
      <c r="A229" s="4">
        <f>FIN_RAW[[#This Row],[FECHA]]</f>
        <v>44147</v>
      </c>
      <c r="B229" s="3">
        <f>YEAR(FIN_DATASET[[#This Row],[Date]])</f>
        <v>2020</v>
      </c>
      <c r="C229" s="3" t="str">
        <f>TEXT(FIN_DATASET[[#This Row],[Date]],"mmmm")</f>
        <v>November</v>
      </c>
      <c r="D229" s="3" t="str">
        <f>IF(FIN_RAW[[#This Row],[VALOR (IN)]]&gt;0, "Income",IF(FIN_RAW[[#This Row],[VALOR (OUT)]]&gt;0, "Expense", "Check"))</f>
        <v>Income</v>
      </c>
      <c r="E229" s="3" t="str">
        <f>_xlfn.XLOOKUP(FIN_DATASET[[#This Row],[Method]],CATEGORY_MAP[CUENTA_IN],CATEGORY_MAP[Category])</f>
        <v>Cash</v>
      </c>
      <c r="F229" s="3" t="str">
        <f>_xlfn.XLOOKUP(FIN_DATASET[[#This Row],[Account]],CATEGORY_MAP[CUENTA_OUT],CATEGORY_MAP[Subcategory])</f>
        <v>Monthly Fee</v>
      </c>
      <c r="G229" s="3" t="str">
        <f>IF(OR(FIN_RAW[[#This Row],[CONCEPTO]]=0,FIN_RAW[[#This Row],[CONCEPTO]]=""),"",FIN_RAW[[#This Row],[CONCEPTO]])</f>
        <v>Debe Mensualidad COVID (NOV)</v>
      </c>
      <c r="H229" s="5">
        <f>IF(FIN_DATASET[[#This Row],[Type]]="Income", FIN_RAW[[#This Row],[VALOR (IN)]], -FIN_RAW[[#This Row],[VALOR (OUT)]])</f>
        <v>100000</v>
      </c>
      <c r="I229" s="3" t="str">
        <f>FIN_RAW[[#This Row],[CUENTA (IN)]]</f>
        <v>Efectivo</v>
      </c>
      <c r="J229" s="6" t="str">
        <f>FIN_RAW[[#This Row],[CUENTA (OUT)]]</f>
        <v>Mensualidad</v>
      </c>
      <c r="K229" s="3" t="str">
        <f>IF(OR(FIN_RAW[[#This Row],[CLIENTE]]=0,FIN_RAW[[#This Row],[CLIENTE]]=" "),"",FIN_RAW[[#This Row],[CLIENTE]])</f>
        <v>Luis Fernando Zea Sanabria</v>
      </c>
      <c r="L229" s="3" t="str">
        <f>IF(OR(FIN_RAW[[#This Row],[DEPORTISTA]]=0,FIN_RAW[[#This Row],[DEPORTISTA]]=""),"",FIN_RAW[[#This Row],[DEPORTISTA]])</f>
        <v>Jacobo Zea Osorio</v>
      </c>
      <c r="M229" s="3">
        <f>IF(FIN_DATASET[[#This Row],[Method]]="Efectivo",1,0)</f>
        <v>1</v>
      </c>
      <c r="N229" s="12">
        <f>IF(FIN_DATASET[[#This Row],[Method]]="Efectivo",FIN_DATASET[[#This Row],[Amount]],0)</f>
        <v>100000</v>
      </c>
      <c r="O229" s="3">
        <f>IF(FIN_DATASET[[#This Row],[Method]]="CxC",1,0)</f>
        <v>0</v>
      </c>
      <c r="P229" s="11">
        <f>IF(FIN_DATASET[[#This Row],[Method]]="CxC",FIN_DATASET[[#This Row],[Amount]],0)</f>
        <v>0</v>
      </c>
      <c r="Q229" s="3">
        <f>IF(OR(FIN_DATASET[[#This Row],[Account]]="CxP",FIN_DATASET[[#This Row],[Account]]="CxP (Liga)",FIN_DATASET[[#This Row],[Account]]="CxP (Terceros)"),1,0)</f>
        <v>0</v>
      </c>
      <c r="R229" s="3">
        <f>IF(FIN_DATASET[[#This Row],[AP_Flag]]=1,FIN_DATASET[[#This Row],[Amount]],0)</f>
        <v>0</v>
      </c>
    </row>
    <row r="230" spans="1:18" x14ac:dyDescent="0.2">
      <c r="A230" s="4">
        <f>FIN_RAW[[#This Row],[FECHA]]</f>
        <v>44147</v>
      </c>
      <c r="B230" s="3">
        <f>YEAR(FIN_DATASET[[#This Row],[Date]])</f>
        <v>2020</v>
      </c>
      <c r="C230" s="3" t="str">
        <f>TEXT(FIN_DATASET[[#This Row],[Date]],"mmmm")</f>
        <v>November</v>
      </c>
      <c r="D230" s="3" t="str">
        <f>IF(FIN_RAW[[#This Row],[VALOR (IN)]]&gt;0, "Income",IF(FIN_RAW[[#This Row],[VALOR (OUT)]]&gt;0, "Expense", "Check"))</f>
        <v>Income</v>
      </c>
      <c r="E230" s="3" t="str">
        <f>_xlfn.XLOOKUP(FIN_DATASET[[#This Row],[Method]],CATEGORY_MAP[CUENTA_IN],CATEGORY_MAP[Category])</f>
        <v>Cash</v>
      </c>
      <c r="F230" s="3" t="str">
        <f>_xlfn.XLOOKUP(FIN_DATASET[[#This Row],[Account]],CATEGORY_MAP[CUENTA_OUT],CATEGORY_MAP[Subcategory])</f>
        <v>Monthly Fee</v>
      </c>
      <c r="G230" s="3" t="str">
        <f>IF(OR(FIN_RAW[[#This Row],[CONCEPTO]]=0,FIN_RAW[[#This Row],[CONCEPTO]]=""),"",FIN_RAW[[#This Row],[CONCEPTO]])</f>
        <v>Debe Mensualidad COVID (NOV)</v>
      </c>
      <c r="H230" s="5">
        <f>IF(FIN_DATASET[[#This Row],[Type]]="Income", FIN_RAW[[#This Row],[VALOR (IN)]], -FIN_RAW[[#This Row],[VALOR (OUT)]])</f>
        <v>100000</v>
      </c>
      <c r="I230" s="3" t="str">
        <f>FIN_RAW[[#This Row],[CUENTA (IN)]]</f>
        <v>Efectivo</v>
      </c>
      <c r="J230" s="6" t="str">
        <f>FIN_RAW[[#This Row],[CUENTA (OUT)]]</f>
        <v>Mensualidad</v>
      </c>
      <c r="K230" s="3" t="str">
        <f>IF(OR(FIN_RAW[[#This Row],[CLIENTE]]=0,FIN_RAW[[#This Row],[CLIENTE]]=" "),"",FIN_RAW[[#This Row],[CLIENTE]])</f>
        <v>Nelson Gómez Serna</v>
      </c>
      <c r="L230" s="3" t="str">
        <f>IF(OR(FIN_RAW[[#This Row],[DEPORTISTA]]=0,FIN_RAW[[#This Row],[DEPORTISTA]]=""),"",FIN_RAW[[#This Row],[DEPORTISTA]])</f>
        <v>Sofía Gómez Torres</v>
      </c>
      <c r="M230" s="3">
        <f>IF(FIN_DATASET[[#This Row],[Method]]="Efectivo",1,0)</f>
        <v>1</v>
      </c>
      <c r="N230" s="12">
        <f>IF(FIN_DATASET[[#This Row],[Method]]="Efectivo",FIN_DATASET[[#This Row],[Amount]],0)</f>
        <v>100000</v>
      </c>
      <c r="O230" s="3">
        <f>IF(FIN_DATASET[[#This Row],[Method]]="CxC",1,0)</f>
        <v>0</v>
      </c>
      <c r="P230" s="11">
        <f>IF(FIN_DATASET[[#This Row],[Method]]="CxC",FIN_DATASET[[#This Row],[Amount]],0)</f>
        <v>0</v>
      </c>
      <c r="Q230" s="3">
        <f>IF(OR(FIN_DATASET[[#This Row],[Account]]="CxP",FIN_DATASET[[#This Row],[Account]]="CxP (Liga)",FIN_DATASET[[#This Row],[Account]]="CxP (Terceros)"),1,0)</f>
        <v>0</v>
      </c>
      <c r="R230" s="3">
        <f>IF(FIN_DATASET[[#This Row],[AP_Flag]]=1,FIN_DATASET[[#This Row],[Amount]],0)</f>
        <v>0</v>
      </c>
    </row>
    <row r="231" spans="1:18" x14ac:dyDescent="0.2">
      <c r="A231" s="4">
        <f>FIN_RAW[[#This Row],[FECHA]]</f>
        <v>44147</v>
      </c>
      <c r="B231" s="3">
        <f>YEAR(FIN_DATASET[[#This Row],[Date]])</f>
        <v>2020</v>
      </c>
      <c r="C231" s="3" t="str">
        <f>TEXT(FIN_DATASET[[#This Row],[Date]],"mmmm")</f>
        <v>November</v>
      </c>
      <c r="D231" s="3" t="str">
        <f>IF(FIN_RAW[[#This Row],[VALOR (IN)]]&gt;0, "Income",IF(FIN_RAW[[#This Row],[VALOR (OUT)]]&gt;0, "Expense", "Check"))</f>
        <v>Expense</v>
      </c>
      <c r="E231" s="3" t="str">
        <f>_xlfn.XLOOKUP(FIN_DATASET[[#This Row],[Method]],CATEGORY_MAP[CUENTA_IN],CATEGORY_MAP[Category])</f>
        <v>Cash</v>
      </c>
      <c r="F231" s="3" t="str">
        <f>_xlfn.XLOOKUP(FIN_DATASET[[#This Row],[Account]],CATEGORY_MAP[CUENTA_OUT],CATEGORY_MAP[Subcategory])</f>
        <v>Rent</v>
      </c>
      <c r="G231" s="3" t="str">
        <f>IF(OR(FIN_RAW[[#This Row],[CONCEPTO]]=0,FIN_RAW[[#This Row],[CONCEPTO]]=""),"",FIN_RAW[[#This Row],[CONCEPTO]])</f>
        <v>Pago Ingreso Deportistas (12 deportistas)</v>
      </c>
      <c r="H231" s="5">
        <f>IF(FIN_DATASET[[#This Row],[Type]]="Income", FIN_RAW[[#This Row],[VALOR (IN)]], -FIN_RAW[[#This Row],[VALOR (OUT)]])</f>
        <v>-24000</v>
      </c>
      <c r="I231" s="3" t="str">
        <f>FIN_RAW[[#This Row],[CUENTA (IN)]]</f>
        <v>Efectivo</v>
      </c>
      <c r="J231" s="6" t="str">
        <f>FIN_RAW[[#This Row],[CUENTA (OUT)]]</f>
        <v>Arriendos</v>
      </c>
      <c r="K231" s="3" t="str">
        <f>IF(OR(FIN_RAW[[#This Row],[CLIENTE]]=0,FIN_RAW[[#This Row],[CLIENTE]]=" "),"",FIN_RAW[[#This Row],[CLIENTE]])</f>
        <v/>
      </c>
      <c r="L231" s="3" t="str">
        <f>IF(OR(FIN_RAW[[#This Row],[DEPORTISTA]]=0,FIN_RAW[[#This Row],[DEPORTISTA]]=""),"",FIN_RAW[[#This Row],[DEPORTISTA]])</f>
        <v/>
      </c>
      <c r="M231" s="3">
        <f>IF(FIN_DATASET[[#This Row],[Method]]="Efectivo",1,0)</f>
        <v>1</v>
      </c>
      <c r="N231" s="12">
        <f>IF(FIN_DATASET[[#This Row],[Method]]="Efectivo",FIN_DATASET[[#This Row],[Amount]],0)</f>
        <v>-24000</v>
      </c>
      <c r="O231" s="3">
        <f>IF(FIN_DATASET[[#This Row],[Method]]="CxC",1,0)</f>
        <v>0</v>
      </c>
      <c r="P231" s="11">
        <f>IF(FIN_DATASET[[#This Row],[Method]]="CxC",FIN_DATASET[[#This Row],[Amount]],0)</f>
        <v>0</v>
      </c>
      <c r="Q231" s="3">
        <f>IF(OR(FIN_DATASET[[#This Row],[Account]]="CxP",FIN_DATASET[[#This Row],[Account]]="CxP (Liga)",FIN_DATASET[[#This Row],[Account]]="CxP (Terceros)"),1,0)</f>
        <v>0</v>
      </c>
      <c r="R231" s="3">
        <f>IF(FIN_DATASET[[#This Row],[AP_Flag]]=1,FIN_DATASET[[#This Row],[Amount]],0)</f>
        <v>0</v>
      </c>
    </row>
    <row r="232" spans="1:18" x14ac:dyDescent="0.2">
      <c r="A232" s="4">
        <f>FIN_RAW[[#This Row],[FECHA]]</f>
        <v>44148</v>
      </c>
      <c r="B232" s="3">
        <f>YEAR(FIN_DATASET[[#This Row],[Date]])</f>
        <v>2020</v>
      </c>
      <c r="C232" s="3" t="str">
        <f>TEXT(FIN_DATASET[[#This Row],[Date]],"mmmm")</f>
        <v>November</v>
      </c>
      <c r="D232" s="3" t="str">
        <f>IF(FIN_RAW[[#This Row],[VALOR (IN)]]&gt;0, "Income",IF(FIN_RAW[[#This Row],[VALOR (OUT)]]&gt;0, "Expense", "Check"))</f>
        <v>Income</v>
      </c>
      <c r="E232" s="3" t="str">
        <f>_xlfn.XLOOKUP(FIN_DATASET[[#This Row],[Method]],CATEGORY_MAP[CUENTA_IN],CATEGORY_MAP[Category])</f>
        <v>Cash</v>
      </c>
      <c r="F232" s="3" t="str">
        <f>_xlfn.XLOOKUP(FIN_DATASET[[#This Row],[Account]],CATEGORY_MAP[CUENTA_OUT],CATEGORY_MAP[Subcategory])</f>
        <v>Monthly Fee</v>
      </c>
      <c r="G232" s="3" t="str">
        <f>IF(OR(FIN_RAW[[#This Row],[CONCEPTO]]=0,FIN_RAW[[#This Row],[CONCEPTO]]=""),"",FIN_RAW[[#This Row],[CONCEPTO]])</f>
        <v>Pago Mensualidad COVID (NOV)</v>
      </c>
      <c r="H232" s="5">
        <f>IF(FIN_DATASET[[#This Row],[Type]]="Income", FIN_RAW[[#This Row],[VALOR (IN)]], -FIN_RAW[[#This Row],[VALOR (OUT)]])</f>
        <v>100000</v>
      </c>
      <c r="I232" s="3" t="str">
        <f>FIN_RAW[[#This Row],[CUENTA (IN)]]</f>
        <v>Efectivo</v>
      </c>
      <c r="J232" s="6" t="str">
        <f>FIN_RAW[[#This Row],[CUENTA (OUT)]]</f>
        <v>Mensualidad</v>
      </c>
      <c r="K232" s="3" t="str">
        <f>IF(OR(FIN_RAW[[#This Row],[CLIENTE]]=0,FIN_RAW[[#This Row],[CLIENTE]]=" "),"",FIN_RAW[[#This Row],[CLIENTE]])</f>
        <v>Víctor Manuel Duque Yepes</v>
      </c>
      <c r="L232" s="3" t="str">
        <f>IF(OR(FIN_RAW[[#This Row],[DEPORTISTA]]=0,FIN_RAW[[#This Row],[DEPORTISTA]]=""),"",FIN_RAW[[#This Row],[DEPORTISTA]])</f>
        <v>Juan Esteban Duque Pinto</v>
      </c>
      <c r="M232" s="3">
        <f>IF(FIN_DATASET[[#This Row],[Method]]="Efectivo",1,0)</f>
        <v>1</v>
      </c>
      <c r="N232" s="12">
        <f>IF(FIN_DATASET[[#This Row],[Method]]="Efectivo",FIN_DATASET[[#This Row],[Amount]],0)</f>
        <v>100000</v>
      </c>
      <c r="O232" s="3">
        <f>IF(FIN_DATASET[[#This Row],[Method]]="CxC",1,0)</f>
        <v>0</v>
      </c>
      <c r="P232" s="11">
        <f>IF(FIN_DATASET[[#This Row],[Method]]="CxC",FIN_DATASET[[#This Row],[Amount]],0)</f>
        <v>0</v>
      </c>
      <c r="Q232" s="3">
        <f>IF(OR(FIN_DATASET[[#This Row],[Account]]="CxP",FIN_DATASET[[#This Row],[Account]]="CxP (Liga)",FIN_DATASET[[#This Row],[Account]]="CxP (Terceros)"),1,0)</f>
        <v>0</v>
      </c>
      <c r="R232" s="3">
        <f>IF(FIN_DATASET[[#This Row],[AP_Flag]]=1,FIN_DATASET[[#This Row],[Amount]],0)</f>
        <v>0</v>
      </c>
    </row>
    <row r="233" spans="1:18" x14ac:dyDescent="0.2">
      <c r="A233" s="4">
        <f>FIN_RAW[[#This Row],[FECHA]]</f>
        <v>44148</v>
      </c>
      <c r="B233" s="3">
        <f>YEAR(FIN_DATASET[[#This Row],[Date]])</f>
        <v>2020</v>
      </c>
      <c r="C233" s="3" t="str">
        <f>TEXT(FIN_DATASET[[#This Row],[Date]],"mmmm")</f>
        <v>November</v>
      </c>
      <c r="D233" s="3" t="str">
        <f>IF(FIN_RAW[[#This Row],[VALOR (IN)]]&gt;0, "Income",IF(FIN_RAW[[#This Row],[VALOR (OUT)]]&gt;0, "Expense", "Check"))</f>
        <v>Income</v>
      </c>
      <c r="E233" s="3" t="str">
        <f>_xlfn.XLOOKUP(FIN_DATASET[[#This Row],[Method]],CATEGORY_MAP[CUENTA_IN],CATEGORY_MAP[Category])</f>
        <v>Cash</v>
      </c>
      <c r="F233" s="3" t="str">
        <f>_xlfn.XLOOKUP(FIN_DATASET[[#This Row],[Account]],CATEGORY_MAP[CUENTA_OUT],CATEGORY_MAP[Subcategory])</f>
        <v>Monthly Fee</v>
      </c>
      <c r="G233" s="3" t="str">
        <f>IF(OR(FIN_RAW[[#This Row],[CONCEPTO]]=0,FIN_RAW[[#This Row],[CONCEPTO]]=""),"",FIN_RAW[[#This Row],[CONCEPTO]])</f>
        <v>Pago Mensualidad COVID (NOV)</v>
      </c>
      <c r="H233" s="5">
        <f>IF(FIN_DATASET[[#This Row],[Type]]="Income", FIN_RAW[[#This Row],[VALOR (IN)]], -FIN_RAW[[#This Row],[VALOR (OUT)]])</f>
        <v>100000</v>
      </c>
      <c r="I233" s="3" t="str">
        <f>FIN_RAW[[#This Row],[CUENTA (IN)]]</f>
        <v>Efectivo</v>
      </c>
      <c r="J233" s="6" t="str">
        <f>FIN_RAW[[#This Row],[CUENTA (OUT)]]</f>
        <v>Mensualidad</v>
      </c>
      <c r="K233" s="3" t="str">
        <f>IF(OR(FIN_RAW[[#This Row],[CLIENTE]]=0,FIN_RAW[[#This Row],[CLIENTE]]=" "),"",FIN_RAW[[#This Row],[CLIENTE]])</f>
        <v>Víctor Manuel Duque Yepes</v>
      </c>
      <c r="L233" s="3" t="str">
        <f>IF(OR(FIN_RAW[[#This Row],[DEPORTISTA]]=0,FIN_RAW[[#This Row],[DEPORTISTA]]=""),"",FIN_RAW[[#This Row],[DEPORTISTA]])</f>
        <v>Juan Manuel Duque Pinto</v>
      </c>
      <c r="M233" s="3">
        <f>IF(FIN_DATASET[[#This Row],[Method]]="Efectivo",1,0)</f>
        <v>1</v>
      </c>
      <c r="N233" s="12">
        <f>IF(FIN_DATASET[[#This Row],[Method]]="Efectivo",FIN_DATASET[[#This Row],[Amount]],0)</f>
        <v>100000</v>
      </c>
      <c r="O233" s="3">
        <f>IF(FIN_DATASET[[#This Row],[Method]]="CxC",1,0)</f>
        <v>0</v>
      </c>
      <c r="P233" s="11">
        <f>IF(FIN_DATASET[[#This Row],[Method]]="CxC",FIN_DATASET[[#This Row],[Amount]],0)</f>
        <v>0</v>
      </c>
      <c r="Q233" s="3">
        <f>IF(OR(FIN_DATASET[[#This Row],[Account]]="CxP",FIN_DATASET[[#This Row],[Account]]="CxP (Liga)",FIN_DATASET[[#This Row],[Account]]="CxP (Terceros)"),1,0)</f>
        <v>0</v>
      </c>
      <c r="R233" s="3">
        <f>IF(FIN_DATASET[[#This Row],[AP_Flag]]=1,FIN_DATASET[[#This Row],[Amount]],0)</f>
        <v>0</v>
      </c>
    </row>
    <row r="234" spans="1:18" x14ac:dyDescent="0.2">
      <c r="A234" s="4">
        <f>FIN_RAW[[#This Row],[FECHA]]</f>
        <v>44148</v>
      </c>
      <c r="B234" s="3">
        <f>YEAR(FIN_DATASET[[#This Row],[Date]])</f>
        <v>2020</v>
      </c>
      <c r="C234" s="3" t="str">
        <f>TEXT(FIN_DATASET[[#This Row],[Date]],"mmmm")</f>
        <v>November</v>
      </c>
      <c r="D234" s="3" t="str">
        <f>IF(FIN_RAW[[#This Row],[VALOR (IN)]]&gt;0, "Income",IF(FIN_RAW[[#This Row],[VALOR (OUT)]]&gt;0, "Expense", "Check"))</f>
        <v>Expense</v>
      </c>
      <c r="E234" s="3" t="str">
        <f>_xlfn.XLOOKUP(FIN_DATASET[[#This Row],[Method]],CATEGORY_MAP[CUENTA_IN],CATEGORY_MAP[Category])</f>
        <v>Cash</v>
      </c>
      <c r="F234" s="3" t="str">
        <f>_xlfn.XLOOKUP(FIN_DATASET[[#This Row],[Account]],CATEGORY_MAP[CUENTA_OUT],CATEGORY_MAP[Subcategory])</f>
        <v>Rent</v>
      </c>
      <c r="G234" s="3" t="str">
        <f>IF(OR(FIN_RAW[[#This Row],[CONCEPTO]]=0,FIN_RAW[[#This Row],[CONCEPTO]]=""),"",FIN_RAW[[#This Row],[CONCEPTO]])</f>
        <v>Pago Ingreso Deportistas (12 deportistas)</v>
      </c>
      <c r="H234" s="5">
        <f>IF(FIN_DATASET[[#This Row],[Type]]="Income", FIN_RAW[[#This Row],[VALOR (IN)]], -FIN_RAW[[#This Row],[VALOR (OUT)]])</f>
        <v>-24000</v>
      </c>
      <c r="I234" s="3" t="str">
        <f>FIN_RAW[[#This Row],[CUENTA (IN)]]</f>
        <v>Efectivo</v>
      </c>
      <c r="J234" s="6" t="str">
        <f>FIN_RAW[[#This Row],[CUENTA (OUT)]]</f>
        <v>Arriendos</v>
      </c>
      <c r="K234" s="3" t="str">
        <f>IF(OR(FIN_RAW[[#This Row],[CLIENTE]]=0,FIN_RAW[[#This Row],[CLIENTE]]=" "),"",FIN_RAW[[#This Row],[CLIENTE]])</f>
        <v/>
      </c>
      <c r="L234" s="3" t="str">
        <f>IF(OR(FIN_RAW[[#This Row],[DEPORTISTA]]=0,FIN_RAW[[#This Row],[DEPORTISTA]]=""),"",FIN_RAW[[#This Row],[DEPORTISTA]])</f>
        <v/>
      </c>
      <c r="M234" s="3">
        <f>IF(FIN_DATASET[[#This Row],[Method]]="Efectivo",1,0)</f>
        <v>1</v>
      </c>
      <c r="N234" s="12">
        <f>IF(FIN_DATASET[[#This Row],[Method]]="Efectivo",FIN_DATASET[[#This Row],[Amount]],0)</f>
        <v>-24000</v>
      </c>
      <c r="O234" s="3">
        <f>IF(FIN_DATASET[[#This Row],[Method]]="CxC",1,0)</f>
        <v>0</v>
      </c>
      <c r="P234" s="11">
        <f>IF(FIN_DATASET[[#This Row],[Method]]="CxC",FIN_DATASET[[#This Row],[Amount]],0)</f>
        <v>0</v>
      </c>
      <c r="Q234" s="3">
        <f>IF(OR(FIN_DATASET[[#This Row],[Account]]="CxP",FIN_DATASET[[#This Row],[Account]]="CxP (Liga)",FIN_DATASET[[#This Row],[Account]]="CxP (Terceros)"),1,0)</f>
        <v>0</v>
      </c>
      <c r="R234" s="3">
        <f>IF(FIN_DATASET[[#This Row],[AP_Flag]]=1,FIN_DATASET[[#This Row],[Amount]],0)</f>
        <v>0</v>
      </c>
    </row>
    <row r="235" spans="1:18" x14ac:dyDescent="0.2">
      <c r="A235" s="4">
        <f>FIN_RAW[[#This Row],[FECHA]]</f>
        <v>44152</v>
      </c>
      <c r="B235" s="3">
        <f>YEAR(FIN_DATASET[[#This Row],[Date]])</f>
        <v>2020</v>
      </c>
      <c r="C235" s="3" t="str">
        <f>TEXT(FIN_DATASET[[#This Row],[Date]],"mmmm")</f>
        <v>November</v>
      </c>
      <c r="D235" s="3" t="str">
        <f>IF(FIN_RAW[[#This Row],[VALOR (IN)]]&gt;0, "Income",IF(FIN_RAW[[#This Row],[VALOR (OUT)]]&gt;0, "Expense", "Check"))</f>
        <v>Expense</v>
      </c>
      <c r="E235" s="3" t="str">
        <f>_xlfn.XLOOKUP(FIN_DATASET[[#This Row],[Method]],CATEGORY_MAP[CUENTA_IN],CATEGORY_MAP[Category])</f>
        <v>Cash</v>
      </c>
      <c r="F235" s="3" t="str">
        <f>_xlfn.XLOOKUP(FIN_DATASET[[#This Row],[Account]],CATEGORY_MAP[CUENTA_OUT],CATEGORY_MAP[Subcategory])</f>
        <v>Rent</v>
      </c>
      <c r="G235" s="3" t="str">
        <f>IF(OR(FIN_RAW[[#This Row],[CONCEPTO]]=0,FIN_RAW[[#This Row],[CONCEPTO]]=""),"",FIN_RAW[[#This Row],[CONCEPTO]])</f>
        <v>Pago Ingreso Deportistas (9 deportistas)</v>
      </c>
      <c r="H235" s="5">
        <f>IF(FIN_DATASET[[#This Row],[Type]]="Income", FIN_RAW[[#This Row],[VALOR (IN)]], -FIN_RAW[[#This Row],[VALOR (OUT)]])</f>
        <v>-18000</v>
      </c>
      <c r="I235" s="3" t="str">
        <f>FIN_RAW[[#This Row],[CUENTA (IN)]]</f>
        <v>Efectivo</v>
      </c>
      <c r="J235" s="6" t="str">
        <f>FIN_RAW[[#This Row],[CUENTA (OUT)]]</f>
        <v>Arriendos</v>
      </c>
      <c r="K235" s="3" t="str">
        <f>IF(OR(FIN_RAW[[#This Row],[CLIENTE]]=0,FIN_RAW[[#This Row],[CLIENTE]]=" "),"",FIN_RAW[[#This Row],[CLIENTE]])</f>
        <v/>
      </c>
      <c r="L235" s="3" t="str">
        <f>IF(OR(FIN_RAW[[#This Row],[DEPORTISTA]]=0,FIN_RAW[[#This Row],[DEPORTISTA]]=""),"",FIN_RAW[[#This Row],[DEPORTISTA]])</f>
        <v/>
      </c>
      <c r="M235" s="3">
        <f>IF(FIN_DATASET[[#This Row],[Method]]="Efectivo",1,0)</f>
        <v>1</v>
      </c>
      <c r="N235" s="12">
        <f>IF(FIN_DATASET[[#This Row],[Method]]="Efectivo",FIN_DATASET[[#This Row],[Amount]],0)</f>
        <v>-18000</v>
      </c>
      <c r="O235" s="3">
        <f>IF(FIN_DATASET[[#This Row],[Method]]="CxC",1,0)</f>
        <v>0</v>
      </c>
      <c r="P235" s="11">
        <f>IF(FIN_DATASET[[#This Row],[Method]]="CxC",FIN_DATASET[[#This Row],[Amount]],0)</f>
        <v>0</v>
      </c>
      <c r="Q235" s="3">
        <f>IF(OR(FIN_DATASET[[#This Row],[Account]]="CxP",FIN_DATASET[[#This Row],[Account]]="CxP (Liga)",FIN_DATASET[[#This Row],[Account]]="CxP (Terceros)"),1,0)</f>
        <v>0</v>
      </c>
      <c r="R235" s="3">
        <f>IF(FIN_DATASET[[#This Row],[AP_Flag]]=1,FIN_DATASET[[#This Row],[Amount]],0)</f>
        <v>0</v>
      </c>
    </row>
    <row r="236" spans="1:18" x14ac:dyDescent="0.2">
      <c r="A236" s="4">
        <f>FIN_RAW[[#This Row],[FECHA]]</f>
        <v>44153</v>
      </c>
      <c r="B236" s="3">
        <f>YEAR(FIN_DATASET[[#This Row],[Date]])</f>
        <v>2020</v>
      </c>
      <c r="C236" s="3" t="str">
        <f>TEXT(FIN_DATASET[[#This Row],[Date]],"mmmm")</f>
        <v>November</v>
      </c>
      <c r="D236" s="3" t="str">
        <f>IF(FIN_RAW[[#This Row],[VALOR (IN)]]&gt;0, "Income",IF(FIN_RAW[[#This Row],[VALOR (OUT)]]&gt;0, "Expense", "Check"))</f>
        <v>Expense</v>
      </c>
      <c r="E236" s="3" t="str">
        <f>_xlfn.XLOOKUP(FIN_DATASET[[#This Row],[Method]],CATEGORY_MAP[CUENTA_IN],CATEGORY_MAP[Category])</f>
        <v>Cash</v>
      </c>
      <c r="F236" s="3" t="str">
        <f>_xlfn.XLOOKUP(FIN_DATASET[[#This Row],[Account]],CATEGORY_MAP[CUENTA_OUT],CATEGORY_MAP[Subcategory])</f>
        <v>Rent</v>
      </c>
      <c r="G236" s="3" t="str">
        <f>IF(OR(FIN_RAW[[#This Row],[CONCEPTO]]=0,FIN_RAW[[#This Row],[CONCEPTO]]=""),"",FIN_RAW[[#This Row],[CONCEPTO]])</f>
        <v>Pago Ingreso Deportistas (11 deportistas)</v>
      </c>
      <c r="H236" s="5">
        <f>IF(FIN_DATASET[[#This Row],[Type]]="Income", FIN_RAW[[#This Row],[VALOR (IN)]], -FIN_RAW[[#This Row],[VALOR (OUT)]])</f>
        <v>-22000</v>
      </c>
      <c r="I236" s="3" t="str">
        <f>FIN_RAW[[#This Row],[CUENTA (IN)]]</f>
        <v>Efectivo</v>
      </c>
      <c r="J236" s="6" t="str">
        <f>FIN_RAW[[#This Row],[CUENTA (OUT)]]</f>
        <v>Arriendos</v>
      </c>
      <c r="K236" s="3" t="str">
        <f>IF(OR(FIN_RAW[[#This Row],[CLIENTE]]=0,FIN_RAW[[#This Row],[CLIENTE]]=" "),"",FIN_RAW[[#This Row],[CLIENTE]])</f>
        <v/>
      </c>
      <c r="L236" s="3" t="str">
        <f>IF(OR(FIN_RAW[[#This Row],[DEPORTISTA]]=0,FIN_RAW[[#This Row],[DEPORTISTA]]=""),"",FIN_RAW[[#This Row],[DEPORTISTA]])</f>
        <v/>
      </c>
      <c r="M236" s="3">
        <f>IF(FIN_DATASET[[#This Row],[Method]]="Efectivo",1,0)</f>
        <v>1</v>
      </c>
      <c r="N236" s="12">
        <f>IF(FIN_DATASET[[#This Row],[Method]]="Efectivo",FIN_DATASET[[#This Row],[Amount]],0)</f>
        <v>-22000</v>
      </c>
      <c r="O236" s="3">
        <f>IF(FIN_DATASET[[#This Row],[Method]]="CxC",1,0)</f>
        <v>0</v>
      </c>
      <c r="P236" s="11">
        <f>IF(FIN_DATASET[[#This Row],[Method]]="CxC",FIN_DATASET[[#This Row],[Amount]],0)</f>
        <v>0</v>
      </c>
      <c r="Q236" s="3">
        <f>IF(OR(FIN_DATASET[[#This Row],[Account]]="CxP",FIN_DATASET[[#This Row],[Account]]="CxP (Liga)",FIN_DATASET[[#This Row],[Account]]="CxP (Terceros)"),1,0)</f>
        <v>0</v>
      </c>
      <c r="R236" s="3">
        <f>IF(FIN_DATASET[[#This Row],[AP_Flag]]=1,FIN_DATASET[[#This Row],[Amount]],0)</f>
        <v>0</v>
      </c>
    </row>
    <row r="237" spans="1:18" x14ac:dyDescent="0.2">
      <c r="A237" s="4">
        <f>FIN_RAW[[#This Row],[FECHA]]</f>
        <v>44154</v>
      </c>
      <c r="B237" s="3">
        <f>YEAR(FIN_DATASET[[#This Row],[Date]])</f>
        <v>2020</v>
      </c>
      <c r="C237" s="3" t="str">
        <f>TEXT(FIN_DATASET[[#This Row],[Date]],"mmmm")</f>
        <v>November</v>
      </c>
      <c r="D237" s="3" t="str">
        <f>IF(FIN_RAW[[#This Row],[VALOR (IN)]]&gt;0, "Income",IF(FIN_RAW[[#This Row],[VALOR (OUT)]]&gt;0, "Expense", "Check"))</f>
        <v>Income</v>
      </c>
      <c r="E237" s="3" t="str">
        <f>_xlfn.XLOOKUP(FIN_DATASET[[#This Row],[Method]],CATEGORY_MAP[CUENTA_IN],CATEGORY_MAP[Category])</f>
        <v>Cash</v>
      </c>
      <c r="F237" s="3" t="str">
        <f>_xlfn.XLOOKUP(FIN_DATASET[[#This Row],[Account]],CATEGORY_MAP[CUENTA_OUT],CATEGORY_MAP[Subcategory])</f>
        <v>Monthly Fee</v>
      </c>
      <c r="G237" s="3" t="str">
        <f>IF(OR(FIN_RAW[[#This Row],[CONCEPTO]]=0,FIN_RAW[[#This Row],[CONCEPTO]]=""),"",FIN_RAW[[#This Row],[CONCEPTO]])</f>
        <v>Pago Mensualidad COVID (NOV)</v>
      </c>
      <c r="H237" s="5">
        <f>IF(FIN_DATASET[[#This Row],[Type]]="Income", FIN_RAW[[#This Row],[VALOR (IN)]], -FIN_RAW[[#This Row],[VALOR (OUT)]])</f>
        <v>100000</v>
      </c>
      <c r="I237" s="3" t="str">
        <f>FIN_RAW[[#This Row],[CUENTA (IN)]]</f>
        <v>Efectivo</v>
      </c>
      <c r="J237" s="6" t="str">
        <f>FIN_RAW[[#This Row],[CUENTA (OUT)]]</f>
        <v>Mensualidad</v>
      </c>
      <c r="K237" s="3" t="str">
        <f>IF(OR(FIN_RAW[[#This Row],[CLIENTE]]=0,FIN_RAW[[#This Row],[CLIENTE]]=" "),"",FIN_RAW[[#This Row],[CLIENTE]])</f>
        <v>Ana Milena Sánchez Patiño</v>
      </c>
      <c r="L237" s="3" t="str">
        <f>IF(OR(FIN_RAW[[#This Row],[DEPORTISTA]]=0,FIN_RAW[[#This Row],[DEPORTISTA]]=""),"",FIN_RAW[[#This Row],[DEPORTISTA]])</f>
        <v>Matías Carvajal Sánchez</v>
      </c>
      <c r="M237" s="3">
        <f>IF(FIN_DATASET[[#This Row],[Method]]="Efectivo",1,0)</f>
        <v>1</v>
      </c>
      <c r="N237" s="12">
        <f>IF(FIN_DATASET[[#This Row],[Method]]="Efectivo",FIN_DATASET[[#This Row],[Amount]],0)</f>
        <v>100000</v>
      </c>
      <c r="O237" s="3">
        <f>IF(FIN_DATASET[[#This Row],[Method]]="CxC",1,0)</f>
        <v>0</v>
      </c>
      <c r="P237" s="11">
        <f>IF(FIN_DATASET[[#This Row],[Method]]="CxC",FIN_DATASET[[#This Row],[Amount]],0)</f>
        <v>0</v>
      </c>
      <c r="Q237" s="3">
        <f>IF(OR(FIN_DATASET[[#This Row],[Account]]="CxP",FIN_DATASET[[#This Row],[Account]]="CxP (Liga)",FIN_DATASET[[#This Row],[Account]]="CxP (Terceros)"),1,0)</f>
        <v>0</v>
      </c>
      <c r="R237" s="3">
        <f>IF(FIN_DATASET[[#This Row],[AP_Flag]]=1,FIN_DATASET[[#This Row],[Amount]],0)</f>
        <v>0</v>
      </c>
    </row>
    <row r="238" spans="1:18" x14ac:dyDescent="0.2">
      <c r="A238" s="4">
        <f>FIN_RAW[[#This Row],[FECHA]]</f>
        <v>44154</v>
      </c>
      <c r="B238" s="3">
        <f>YEAR(FIN_DATASET[[#This Row],[Date]])</f>
        <v>2020</v>
      </c>
      <c r="C238" s="3" t="str">
        <f>TEXT(FIN_DATASET[[#This Row],[Date]],"mmmm")</f>
        <v>November</v>
      </c>
      <c r="D238" s="3" t="str">
        <f>IF(FIN_RAW[[#This Row],[VALOR (IN)]]&gt;0, "Income",IF(FIN_RAW[[#This Row],[VALOR (OUT)]]&gt;0, "Expense", "Check"))</f>
        <v>Income</v>
      </c>
      <c r="E238" s="3" t="str">
        <f>_xlfn.XLOOKUP(FIN_DATASET[[#This Row],[Method]],CATEGORY_MAP[CUENTA_IN],CATEGORY_MAP[Category])</f>
        <v>Cash</v>
      </c>
      <c r="F238" s="3" t="str">
        <f>_xlfn.XLOOKUP(FIN_DATASET[[#This Row],[Account]],CATEGORY_MAP[CUENTA_OUT],CATEGORY_MAP[Subcategory])</f>
        <v>Monthly Fee</v>
      </c>
      <c r="G238" s="3" t="str">
        <f>IF(OR(FIN_RAW[[#This Row],[CONCEPTO]]=0,FIN_RAW[[#This Row],[CONCEPTO]]=""),"",FIN_RAW[[#This Row],[CONCEPTO]])</f>
        <v>Pago Mensualidad COVID (NOV)</v>
      </c>
      <c r="H238" s="5">
        <f>IF(FIN_DATASET[[#This Row],[Type]]="Income", FIN_RAW[[#This Row],[VALOR (IN)]], -FIN_RAW[[#This Row],[VALOR (OUT)]])</f>
        <v>100000</v>
      </c>
      <c r="I238" s="3" t="str">
        <f>FIN_RAW[[#This Row],[CUENTA (IN)]]</f>
        <v>Efectivo</v>
      </c>
      <c r="J238" s="6" t="str">
        <f>FIN_RAW[[#This Row],[CUENTA (OUT)]]</f>
        <v>Mensualidad</v>
      </c>
      <c r="K238" s="3" t="str">
        <f>IF(OR(FIN_RAW[[#This Row],[CLIENTE]]=0,FIN_RAW[[#This Row],[CLIENTE]]=" "),"",FIN_RAW[[#This Row],[CLIENTE]])</f>
        <v>Ana Milena Sánchez Patiño</v>
      </c>
      <c r="L238" s="3" t="str">
        <f>IF(OR(FIN_RAW[[#This Row],[DEPORTISTA]]=0,FIN_RAW[[#This Row],[DEPORTISTA]]=""),"",FIN_RAW[[#This Row],[DEPORTISTA]])</f>
        <v>Valentina Carvajal Sánchez</v>
      </c>
      <c r="M238" s="3">
        <f>IF(FIN_DATASET[[#This Row],[Method]]="Efectivo",1,0)</f>
        <v>1</v>
      </c>
      <c r="N238" s="12">
        <f>IF(FIN_DATASET[[#This Row],[Method]]="Efectivo",FIN_DATASET[[#This Row],[Amount]],0)</f>
        <v>100000</v>
      </c>
      <c r="O238" s="3">
        <f>IF(FIN_DATASET[[#This Row],[Method]]="CxC",1,0)</f>
        <v>0</v>
      </c>
      <c r="P238" s="11">
        <f>IF(FIN_DATASET[[#This Row],[Method]]="CxC",FIN_DATASET[[#This Row],[Amount]],0)</f>
        <v>0</v>
      </c>
      <c r="Q238" s="3">
        <f>IF(OR(FIN_DATASET[[#This Row],[Account]]="CxP",FIN_DATASET[[#This Row],[Account]]="CxP (Liga)",FIN_DATASET[[#This Row],[Account]]="CxP (Terceros)"),1,0)</f>
        <v>0</v>
      </c>
      <c r="R238" s="3">
        <f>IF(FIN_DATASET[[#This Row],[AP_Flag]]=1,FIN_DATASET[[#This Row],[Amount]],0)</f>
        <v>0</v>
      </c>
    </row>
    <row r="239" spans="1:18" x14ac:dyDescent="0.2">
      <c r="A239" s="4">
        <f>FIN_RAW[[#This Row],[FECHA]]</f>
        <v>44154</v>
      </c>
      <c r="B239" s="3">
        <f>YEAR(FIN_DATASET[[#This Row],[Date]])</f>
        <v>2020</v>
      </c>
      <c r="C239" s="3" t="str">
        <f>TEXT(FIN_DATASET[[#This Row],[Date]],"mmmm")</f>
        <v>November</v>
      </c>
      <c r="D239" s="3" t="str">
        <f>IF(FIN_RAW[[#This Row],[VALOR (IN)]]&gt;0, "Income",IF(FIN_RAW[[#This Row],[VALOR (OUT)]]&gt;0, "Expense", "Check"))</f>
        <v>Expense</v>
      </c>
      <c r="E239" s="3" t="str">
        <f>_xlfn.XLOOKUP(FIN_DATASET[[#This Row],[Method]],CATEGORY_MAP[CUENTA_IN],CATEGORY_MAP[Category])</f>
        <v>Cash</v>
      </c>
      <c r="F239" s="3" t="str">
        <f>_xlfn.XLOOKUP(FIN_DATASET[[#This Row],[Account]],CATEGORY_MAP[CUENTA_OUT],CATEGORY_MAP[Subcategory])</f>
        <v>Rent</v>
      </c>
      <c r="G239" s="3" t="str">
        <f>IF(OR(FIN_RAW[[#This Row],[CONCEPTO]]=0,FIN_RAW[[#This Row],[CONCEPTO]]=""),"",FIN_RAW[[#This Row],[CONCEPTO]])</f>
        <v>Pago Ingreso Deportistas (10 deportistas)</v>
      </c>
      <c r="H239" s="5">
        <f>IF(FIN_DATASET[[#This Row],[Type]]="Income", FIN_RAW[[#This Row],[VALOR (IN)]], -FIN_RAW[[#This Row],[VALOR (OUT)]])</f>
        <v>-20000</v>
      </c>
      <c r="I239" s="3" t="str">
        <f>FIN_RAW[[#This Row],[CUENTA (IN)]]</f>
        <v>Efectivo</v>
      </c>
      <c r="J239" s="6" t="str">
        <f>FIN_RAW[[#This Row],[CUENTA (OUT)]]</f>
        <v>Arriendos</v>
      </c>
      <c r="K239" s="3" t="str">
        <f>IF(OR(FIN_RAW[[#This Row],[CLIENTE]]=0,FIN_RAW[[#This Row],[CLIENTE]]=" "),"",FIN_RAW[[#This Row],[CLIENTE]])</f>
        <v/>
      </c>
      <c r="L239" s="3" t="str">
        <f>IF(OR(FIN_RAW[[#This Row],[DEPORTISTA]]=0,FIN_RAW[[#This Row],[DEPORTISTA]]=""),"",FIN_RAW[[#This Row],[DEPORTISTA]])</f>
        <v/>
      </c>
      <c r="M239" s="3">
        <f>IF(FIN_DATASET[[#This Row],[Method]]="Efectivo",1,0)</f>
        <v>1</v>
      </c>
      <c r="N239" s="12">
        <f>IF(FIN_DATASET[[#This Row],[Method]]="Efectivo",FIN_DATASET[[#This Row],[Amount]],0)</f>
        <v>-20000</v>
      </c>
      <c r="O239" s="3">
        <f>IF(FIN_DATASET[[#This Row],[Method]]="CxC",1,0)</f>
        <v>0</v>
      </c>
      <c r="P239" s="11">
        <f>IF(FIN_DATASET[[#This Row],[Method]]="CxC",FIN_DATASET[[#This Row],[Amount]],0)</f>
        <v>0</v>
      </c>
      <c r="Q239" s="3">
        <f>IF(OR(FIN_DATASET[[#This Row],[Account]]="CxP",FIN_DATASET[[#This Row],[Account]]="CxP (Liga)",FIN_DATASET[[#This Row],[Account]]="CxP (Terceros)"),1,0)</f>
        <v>0</v>
      </c>
      <c r="R239" s="3">
        <f>IF(FIN_DATASET[[#This Row],[AP_Flag]]=1,FIN_DATASET[[#This Row],[Amount]],0)</f>
        <v>0</v>
      </c>
    </row>
    <row r="240" spans="1:18" x14ac:dyDescent="0.2">
      <c r="A240" s="4">
        <f>FIN_RAW[[#This Row],[FECHA]]</f>
        <v>44155</v>
      </c>
      <c r="B240" s="3">
        <f>YEAR(FIN_DATASET[[#This Row],[Date]])</f>
        <v>2020</v>
      </c>
      <c r="C240" s="3" t="str">
        <f>TEXT(FIN_DATASET[[#This Row],[Date]],"mmmm")</f>
        <v>November</v>
      </c>
      <c r="D240" s="3" t="str">
        <f>IF(FIN_RAW[[#This Row],[VALOR (IN)]]&gt;0, "Income",IF(FIN_RAW[[#This Row],[VALOR (OUT)]]&gt;0, "Expense", "Check"))</f>
        <v>Expense</v>
      </c>
      <c r="E240" s="3" t="str">
        <f>_xlfn.XLOOKUP(FIN_DATASET[[#This Row],[Method]],CATEGORY_MAP[CUENTA_IN],CATEGORY_MAP[Category])</f>
        <v>Cash</v>
      </c>
      <c r="F240" s="3" t="str">
        <f>_xlfn.XLOOKUP(FIN_DATASET[[#This Row],[Account]],CATEGORY_MAP[CUENTA_OUT],CATEGORY_MAP[Subcategory])</f>
        <v>Rent</v>
      </c>
      <c r="G240" s="3" t="str">
        <f>IF(OR(FIN_RAW[[#This Row],[CONCEPTO]]=0,FIN_RAW[[#This Row],[CONCEPTO]]=""),"",FIN_RAW[[#This Row],[CONCEPTO]])</f>
        <v>Pago Ingreso Deportistas (12 deportistas)</v>
      </c>
      <c r="H240" s="5">
        <f>IF(FIN_DATASET[[#This Row],[Type]]="Income", FIN_RAW[[#This Row],[VALOR (IN)]], -FIN_RAW[[#This Row],[VALOR (OUT)]])</f>
        <v>-24000</v>
      </c>
      <c r="I240" s="3" t="str">
        <f>FIN_RAW[[#This Row],[CUENTA (IN)]]</f>
        <v>Efectivo</v>
      </c>
      <c r="J240" s="6" t="str">
        <f>FIN_RAW[[#This Row],[CUENTA (OUT)]]</f>
        <v>Arriendos</v>
      </c>
      <c r="K240" s="3" t="str">
        <f>IF(OR(FIN_RAW[[#This Row],[CLIENTE]]=0,FIN_RAW[[#This Row],[CLIENTE]]=" "),"",FIN_RAW[[#This Row],[CLIENTE]])</f>
        <v/>
      </c>
      <c r="L240" s="3" t="str">
        <f>IF(OR(FIN_RAW[[#This Row],[DEPORTISTA]]=0,FIN_RAW[[#This Row],[DEPORTISTA]]=""),"",FIN_RAW[[#This Row],[DEPORTISTA]])</f>
        <v/>
      </c>
      <c r="M240" s="3">
        <f>IF(FIN_DATASET[[#This Row],[Method]]="Efectivo",1,0)</f>
        <v>1</v>
      </c>
      <c r="N240" s="12">
        <f>IF(FIN_DATASET[[#This Row],[Method]]="Efectivo",FIN_DATASET[[#This Row],[Amount]],0)</f>
        <v>-24000</v>
      </c>
      <c r="O240" s="3">
        <f>IF(FIN_DATASET[[#This Row],[Method]]="CxC",1,0)</f>
        <v>0</v>
      </c>
      <c r="P240" s="11">
        <f>IF(FIN_DATASET[[#This Row],[Method]]="CxC",FIN_DATASET[[#This Row],[Amount]],0)</f>
        <v>0</v>
      </c>
      <c r="Q240" s="3">
        <f>IF(OR(FIN_DATASET[[#This Row],[Account]]="CxP",FIN_DATASET[[#This Row],[Account]]="CxP (Liga)",FIN_DATASET[[#This Row],[Account]]="CxP (Terceros)"),1,0)</f>
        <v>0</v>
      </c>
      <c r="R240" s="3">
        <f>IF(FIN_DATASET[[#This Row],[AP_Flag]]=1,FIN_DATASET[[#This Row],[Amount]],0)</f>
        <v>0</v>
      </c>
    </row>
    <row r="241" spans="1:18" x14ac:dyDescent="0.2">
      <c r="A241" s="4">
        <f>FIN_RAW[[#This Row],[FECHA]]</f>
        <v>44162</v>
      </c>
      <c r="B241" s="3">
        <f>YEAR(FIN_DATASET[[#This Row],[Date]])</f>
        <v>2020</v>
      </c>
      <c r="C241" s="3" t="str">
        <f>TEXT(FIN_DATASET[[#This Row],[Date]],"mmmm")</f>
        <v>November</v>
      </c>
      <c r="D241" s="3" t="str">
        <f>IF(FIN_RAW[[#This Row],[VALOR (IN)]]&gt;0, "Income",IF(FIN_RAW[[#This Row],[VALOR (OUT)]]&gt;0, "Expense", "Check"))</f>
        <v>Expense</v>
      </c>
      <c r="E241" s="3" t="str">
        <f>_xlfn.XLOOKUP(FIN_DATASET[[#This Row],[Method]],CATEGORY_MAP[CUENTA_IN],CATEGORY_MAP[Category])</f>
        <v>Cash</v>
      </c>
      <c r="F241" s="3" t="str">
        <f>_xlfn.XLOOKUP(FIN_DATASET[[#This Row],[Account]],CATEGORY_MAP[CUENTA_OUT],CATEGORY_MAP[Subcategory])</f>
        <v>Rent</v>
      </c>
      <c r="G241" s="3" t="str">
        <f>IF(OR(FIN_RAW[[#This Row],[CONCEPTO]]=0,FIN_RAW[[#This Row],[CONCEPTO]]=""),"",FIN_RAW[[#This Row],[CONCEPTO]])</f>
        <v>Pago Ingreso Deportistas x Semana (67 entradas)</v>
      </c>
      <c r="H241" s="5">
        <f>IF(FIN_DATASET[[#This Row],[Type]]="Income", FIN_RAW[[#This Row],[VALOR (IN)]], -FIN_RAW[[#This Row],[VALOR (OUT)]])</f>
        <v>-134000</v>
      </c>
      <c r="I241" s="3" t="str">
        <f>FIN_RAW[[#This Row],[CUENTA (IN)]]</f>
        <v>Efectivo</v>
      </c>
      <c r="J241" s="6" t="str">
        <f>FIN_RAW[[#This Row],[CUENTA (OUT)]]</f>
        <v>Arriendos</v>
      </c>
      <c r="K241" s="3" t="str">
        <f>IF(OR(FIN_RAW[[#This Row],[CLIENTE]]=0,FIN_RAW[[#This Row],[CLIENTE]]=" "),"",FIN_RAW[[#This Row],[CLIENTE]])</f>
        <v/>
      </c>
      <c r="L241" s="3" t="str">
        <f>IF(OR(FIN_RAW[[#This Row],[DEPORTISTA]]=0,FIN_RAW[[#This Row],[DEPORTISTA]]=""),"",FIN_RAW[[#This Row],[DEPORTISTA]])</f>
        <v/>
      </c>
      <c r="M241" s="3">
        <f>IF(FIN_DATASET[[#This Row],[Method]]="Efectivo",1,0)</f>
        <v>1</v>
      </c>
      <c r="N241" s="12">
        <f>IF(FIN_DATASET[[#This Row],[Method]]="Efectivo",FIN_DATASET[[#This Row],[Amount]],0)</f>
        <v>-134000</v>
      </c>
      <c r="O241" s="3">
        <f>IF(FIN_DATASET[[#This Row],[Method]]="CxC",1,0)</f>
        <v>0</v>
      </c>
      <c r="P241" s="11">
        <f>IF(FIN_DATASET[[#This Row],[Method]]="CxC",FIN_DATASET[[#This Row],[Amount]],0)</f>
        <v>0</v>
      </c>
      <c r="Q241" s="3">
        <f>IF(OR(FIN_DATASET[[#This Row],[Account]]="CxP",FIN_DATASET[[#This Row],[Account]]="CxP (Liga)",FIN_DATASET[[#This Row],[Account]]="CxP (Terceros)"),1,0)</f>
        <v>0</v>
      </c>
      <c r="R241" s="3">
        <f>IF(FIN_DATASET[[#This Row],[AP_Flag]]=1,FIN_DATASET[[#This Row],[Amount]],0)</f>
        <v>0</v>
      </c>
    </row>
    <row r="242" spans="1:18" x14ac:dyDescent="0.2">
      <c r="A242" s="4">
        <f>FIN_RAW[[#This Row],[FECHA]]</f>
        <v>44162</v>
      </c>
      <c r="B242" s="3">
        <f>YEAR(FIN_DATASET[[#This Row],[Date]])</f>
        <v>2020</v>
      </c>
      <c r="C242" s="3" t="str">
        <f>TEXT(FIN_DATASET[[#This Row],[Date]],"mmmm")</f>
        <v>November</v>
      </c>
      <c r="D242" s="3" t="str">
        <f>IF(FIN_RAW[[#This Row],[VALOR (IN)]]&gt;0, "Income",IF(FIN_RAW[[#This Row],[VALOR (OUT)]]&gt;0, "Expense", "Check"))</f>
        <v>Expense</v>
      </c>
      <c r="E242" s="3" t="str">
        <f>_xlfn.XLOOKUP(FIN_DATASET[[#This Row],[Method]],CATEGORY_MAP[CUENTA_IN],CATEGORY_MAP[Category])</f>
        <v>Cash</v>
      </c>
      <c r="F242" s="3" t="str">
        <f>_xlfn.XLOOKUP(FIN_DATASET[[#This Row],[Account]],CATEGORY_MAP[CUENTA_OUT],CATEGORY_MAP[Subcategory])</f>
        <v>Sports Expenses</v>
      </c>
      <c r="G242" s="3" t="str">
        <f>IF(OR(FIN_RAW[[#This Row],[CONCEPTO]]=0,FIN_RAW[[#This Row],[CONCEPTO]]=""),"",FIN_RAW[[#This Row],[CONCEPTO]])</f>
        <v>Compra de Guantes para Halar</v>
      </c>
      <c r="H242" s="5">
        <f>IF(FIN_DATASET[[#This Row],[Type]]="Income", FIN_RAW[[#This Row],[VALOR (IN)]], -FIN_RAW[[#This Row],[VALOR (OUT)]])</f>
        <v>-30000</v>
      </c>
      <c r="I242" s="3" t="str">
        <f>FIN_RAW[[#This Row],[CUENTA (IN)]]</f>
        <v>Efectivo</v>
      </c>
      <c r="J242" s="6" t="str">
        <f>FIN_RAW[[#This Row],[CUENTA (OUT)]]</f>
        <v>Otros Gastos Deportivos</v>
      </c>
      <c r="K242" s="3" t="str">
        <f>IF(OR(FIN_RAW[[#This Row],[CLIENTE]]=0,FIN_RAW[[#This Row],[CLIENTE]]=" "),"",FIN_RAW[[#This Row],[CLIENTE]])</f>
        <v/>
      </c>
      <c r="L242" s="3" t="str">
        <f>IF(OR(FIN_RAW[[#This Row],[DEPORTISTA]]=0,FIN_RAW[[#This Row],[DEPORTISTA]]=""),"",FIN_RAW[[#This Row],[DEPORTISTA]])</f>
        <v/>
      </c>
      <c r="M242" s="3">
        <f>IF(FIN_DATASET[[#This Row],[Method]]="Efectivo",1,0)</f>
        <v>1</v>
      </c>
      <c r="N242" s="12">
        <f>IF(FIN_DATASET[[#This Row],[Method]]="Efectivo",FIN_DATASET[[#This Row],[Amount]],0)</f>
        <v>-30000</v>
      </c>
      <c r="O242" s="3">
        <f>IF(FIN_DATASET[[#This Row],[Method]]="CxC",1,0)</f>
        <v>0</v>
      </c>
      <c r="P242" s="11">
        <f>IF(FIN_DATASET[[#This Row],[Method]]="CxC",FIN_DATASET[[#This Row],[Amount]],0)</f>
        <v>0</v>
      </c>
      <c r="Q242" s="3">
        <f>IF(OR(FIN_DATASET[[#This Row],[Account]]="CxP",FIN_DATASET[[#This Row],[Account]]="CxP (Liga)",FIN_DATASET[[#This Row],[Account]]="CxP (Terceros)"),1,0)</f>
        <v>0</v>
      </c>
      <c r="R242" s="3">
        <f>IF(FIN_DATASET[[#This Row],[AP_Flag]]=1,FIN_DATASET[[#This Row],[Amount]],0)</f>
        <v>0</v>
      </c>
    </row>
    <row r="243" spans="1:18" x14ac:dyDescent="0.2">
      <c r="A243" s="4">
        <f>FIN_RAW[[#This Row],[FECHA]]</f>
        <v>44162</v>
      </c>
      <c r="B243" s="3">
        <f>YEAR(FIN_DATASET[[#This Row],[Date]])</f>
        <v>2020</v>
      </c>
      <c r="C243" s="3" t="str">
        <f>TEXT(FIN_DATASET[[#This Row],[Date]],"mmmm")</f>
        <v>November</v>
      </c>
      <c r="D243" s="3" t="str">
        <f>IF(FIN_RAW[[#This Row],[VALOR (IN)]]&gt;0, "Income",IF(FIN_RAW[[#This Row],[VALOR (OUT)]]&gt;0, "Expense", "Check"))</f>
        <v>Expense</v>
      </c>
      <c r="E243" s="3" t="str">
        <f>_xlfn.XLOOKUP(FIN_DATASET[[#This Row],[Method]],CATEGORY_MAP[CUENTA_IN],CATEGORY_MAP[Category])</f>
        <v>Cash</v>
      </c>
      <c r="F243" s="3" t="str">
        <f>_xlfn.XLOOKUP(FIN_DATASET[[#This Row],[Account]],CATEGORY_MAP[CUENTA_OUT],CATEGORY_MAP[Subcategory])</f>
        <v>Payroll</v>
      </c>
      <c r="G243" s="3" t="str">
        <f>IF(OR(FIN_RAW[[#This Row],[CONCEPTO]]=0,FIN_RAW[[#This Row],[CONCEPTO]]=""),"",FIN_RAW[[#This Row],[CONCEPTO]])</f>
        <v>Pago Nomina (NOV)</v>
      </c>
      <c r="H243" s="5">
        <f>IF(FIN_DATASET[[#This Row],[Type]]="Income", FIN_RAW[[#This Row],[VALOR (IN)]], -FIN_RAW[[#This Row],[VALOR (OUT)]])</f>
        <v>-300000</v>
      </c>
      <c r="I243" s="3" t="str">
        <f>FIN_RAW[[#This Row],[CUENTA (IN)]]</f>
        <v>Efectivo</v>
      </c>
      <c r="J243" s="6" t="str">
        <f>FIN_RAW[[#This Row],[CUENTA (OUT)]]</f>
        <v>Nomina</v>
      </c>
      <c r="K243" s="3" t="str">
        <f>IF(OR(FIN_RAW[[#This Row],[CLIENTE]]=0,FIN_RAW[[#This Row],[CLIENTE]]=" "),"",FIN_RAW[[#This Row],[CLIENTE]])</f>
        <v>Tiffany Santamaría Escobar</v>
      </c>
      <c r="L243" s="3" t="str">
        <f>IF(OR(FIN_RAW[[#This Row],[DEPORTISTA]]=0,FIN_RAW[[#This Row],[DEPORTISTA]]=""),"",FIN_RAW[[#This Row],[DEPORTISTA]])</f>
        <v>Tiffany Santamaría Escobar</v>
      </c>
      <c r="M243" s="3">
        <f>IF(FIN_DATASET[[#This Row],[Method]]="Efectivo",1,0)</f>
        <v>1</v>
      </c>
      <c r="N243" s="12">
        <f>IF(FIN_DATASET[[#This Row],[Method]]="Efectivo",FIN_DATASET[[#This Row],[Amount]],0)</f>
        <v>-300000</v>
      </c>
      <c r="O243" s="3">
        <f>IF(FIN_DATASET[[#This Row],[Method]]="CxC",1,0)</f>
        <v>0</v>
      </c>
      <c r="P243" s="11">
        <f>IF(FIN_DATASET[[#This Row],[Method]]="CxC",FIN_DATASET[[#This Row],[Amount]],0)</f>
        <v>0</v>
      </c>
      <c r="Q243" s="3">
        <f>IF(OR(FIN_DATASET[[#This Row],[Account]]="CxP",FIN_DATASET[[#This Row],[Account]]="CxP (Liga)",FIN_DATASET[[#This Row],[Account]]="CxP (Terceros)"),1,0)</f>
        <v>0</v>
      </c>
      <c r="R243" s="3">
        <f>IF(FIN_DATASET[[#This Row],[AP_Flag]]=1,FIN_DATASET[[#This Row],[Amount]],0)</f>
        <v>0</v>
      </c>
    </row>
    <row r="244" spans="1:18" x14ac:dyDescent="0.2">
      <c r="A244" s="4">
        <f>FIN_RAW[[#This Row],[FECHA]]</f>
        <v>44162</v>
      </c>
      <c r="B244" s="3">
        <f>YEAR(FIN_DATASET[[#This Row],[Date]])</f>
        <v>2020</v>
      </c>
      <c r="C244" s="3" t="str">
        <f>TEXT(FIN_DATASET[[#This Row],[Date]],"mmmm")</f>
        <v>November</v>
      </c>
      <c r="D244" s="3" t="str">
        <f>IF(FIN_RAW[[#This Row],[VALOR (IN)]]&gt;0, "Income",IF(FIN_RAW[[#This Row],[VALOR (OUT)]]&gt;0, "Expense", "Check"))</f>
        <v>Expense</v>
      </c>
      <c r="E244" s="3" t="str">
        <f>_xlfn.XLOOKUP(FIN_DATASET[[#This Row],[Method]],CATEGORY_MAP[CUENTA_IN],CATEGORY_MAP[Category])</f>
        <v>Cash</v>
      </c>
      <c r="F244" s="3" t="str">
        <f>_xlfn.XLOOKUP(FIN_DATASET[[#This Row],[Account]],CATEGORY_MAP[CUENTA_OUT],CATEGORY_MAP[Subcategory])</f>
        <v>Payroll</v>
      </c>
      <c r="G244" s="3" t="str">
        <f>IF(OR(FIN_RAW[[#This Row],[CONCEPTO]]=0,FIN_RAW[[#This Row],[CONCEPTO]]=""),"",FIN_RAW[[#This Row],[CONCEPTO]])</f>
        <v>Pago Nomina (NOV)</v>
      </c>
      <c r="H244" s="5">
        <f>IF(FIN_DATASET[[#This Row],[Type]]="Income", FIN_RAW[[#This Row],[VALOR (IN)]], -FIN_RAW[[#This Row],[VALOR (OUT)]])</f>
        <v>-200000</v>
      </c>
      <c r="I244" s="3" t="str">
        <f>FIN_RAW[[#This Row],[CUENTA (IN)]]</f>
        <v>Efectivo</v>
      </c>
      <c r="J244" s="6" t="str">
        <f>FIN_RAW[[#This Row],[CUENTA (OUT)]]</f>
        <v>Nomina</v>
      </c>
      <c r="K244" s="3" t="str">
        <f>IF(OR(FIN_RAW[[#This Row],[CLIENTE]]=0,FIN_RAW[[#This Row],[CLIENTE]]=" "),"",FIN_RAW[[#This Row],[CLIENTE]])</f>
        <v>Miguel García Celis</v>
      </c>
      <c r="L244" s="3" t="str">
        <f>IF(OR(FIN_RAW[[#This Row],[DEPORTISTA]]=0,FIN_RAW[[#This Row],[DEPORTISTA]]=""),"",FIN_RAW[[#This Row],[DEPORTISTA]])</f>
        <v>Miguel García Celis</v>
      </c>
      <c r="M244" s="3">
        <f>IF(FIN_DATASET[[#This Row],[Method]]="Efectivo",1,0)</f>
        <v>1</v>
      </c>
      <c r="N244" s="12">
        <f>IF(FIN_DATASET[[#This Row],[Method]]="Efectivo",FIN_DATASET[[#This Row],[Amount]],0)</f>
        <v>-200000</v>
      </c>
      <c r="O244" s="3">
        <f>IF(FIN_DATASET[[#This Row],[Method]]="CxC",1,0)</f>
        <v>0</v>
      </c>
      <c r="P244" s="11">
        <f>IF(FIN_DATASET[[#This Row],[Method]]="CxC",FIN_DATASET[[#This Row],[Amount]],0)</f>
        <v>0</v>
      </c>
      <c r="Q244" s="3">
        <f>IF(OR(FIN_DATASET[[#This Row],[Account]]="CxP",FIN_DATASET[[#This Row],[Account]]="CxP (Liga)",FIN_DATASET[[#This Row],[Account]]="CxP (Terceros)"),1,0)</f>
        <v>0</v>
      </c>
      <c r="R244" s="3">
        <f>IF(FIN_DATASET[[#This Row],[AP_Flag]]=1,FIN_DATASET[[#This Row],[Amount]],0)</f>
        <v>0</v>
      </c>
    </row>
    <row r="245" spans="1:18" x14ac:dyDescent="0.2">
      <c r="A245" s="4">
        <f>FIN_RAW[[#This Row],[FECHA]]</f>
        <v>44165</v>
      </c>
      <c r="B245" s="3">
        <f>YEAR(FIN_DATASET[[#This Row],[Date]])</f>
        <v>2020</v>
      </c>
      <c r="C245" s="3" t="str">
        <f>TEXT(FIN_DATASET[[#This Row],[Date]],"mmmm")</f>
        <v>November</v>
      </c>
      <c r="D245" s="3" t="str">
        <f>IF(FIN_RAW[[#This Row],[VALOR (IN)]]&gt;0, "Income",IF(FIN_RAW[[#This Row],[VALOR (OUT)]]&gt;0, "Expense", "Check"))</f>
        <v>Expense</v>
      </c>
      <c r="E245" s="3" t="str">
        <f>_xlfn.XLOOKUP(FIN_DATASET[[#This Row],[Method]],CATEGORY_MAP[CUENTA_IN],CATEGORY_MAP[Category])</f>
        <v>Cash</v>
      </c>
      <c r="F245" s="3" t="str">
        <f>_xlfn.XLOOKUP(FIN_DATASET[[#This Row],[Account]],CATEGORY_MAP[CUENTA_OUT],CATEGORY_MAP[Subcategory])</f>
        <v>Rent</v>
      </c>
      <c r="G245" s="3" t="str">
        <f>IF(OR(FIN_RAW[[#This Row],[CONCEPTO]]=0,FIN_RAW[[#This Row],[CONCEPTO]]=""),"",FIN_RAW[[#This Row],[CONCEPTO]])</f>
        <v>Pago Ingreso Deportistas (9 deportistas)</v>
      </c>
      <c r="H245" s="5">
        <f>IF(FIN_DATASET[[#This Row],[Type]]="Income", FIN_RAW[[#This Row],[VALOR (IN)]], -FIN_RAW[[#This Row],[VALOR (OUT)]])</f>
        <v>-18000</v>
      </c>
      <c r="I245" s="3" t="str">
        <f>FIN_RAW[[#This Row],[CUENTA (IN)]]</f>
        <v>Efectivo</v>
      </c>
      <c r="J245" s="6" t="str">
        <f>FIN_RAW[[#This Row],[CUENTA (OUT)]]</f>
        <v>Arriendos</v>
      </c>
      <c r="K245" s="3" t="str">
        <f>IF(OR(FIN_RAW[[#This Row],[CLIENTE]]=0,FIN_RAW[[#This Row],[CLIENTE]]=" "),"",FIN_RAW[[#This Row],[CLIENTE]])</f>
        <v/>
      </c>
      <c r="L245" s="3" t="str">
        <f>IF(OR(FIN_RAW[[#This Row],[DEPORTISTA]]=0,FIN_RAW[[#This Row],[DEPORTISTA]]=""),"",FIN_RAW[[#This Row],[DEPORTISTA]])</f>
        <v/>
      </c>
      <c r="M245" s="3">
        <f>IF(FIN_DATASET[[#This Row],[Method]]="Efectivo",1,0)</f>
        <v>1</v>
      </c>
      <c r="N245" s="12">
        <f>IF(FIN_DATASET[[#This Row],[Method]]="Efectivo",FIN_DATASET[[#This Row],[Amount]],0)</f>
        <v>-18000</v>
      </c>
      <c r="O245" s="3">
        <f>IF(FIN_DATASET[[#This Row],[Method]]="CxC",1,0)</f>
        <v>0</v>
      </c>
      <c r="P245" s="11">
        <f>IF(FIN_DATASET[[#This Row],[Method]]="CxC",FIN_DATASET[[#This Row],[Amount]],0)</f>
        <v>0</v>
      </c>
      <c r="Q245" s="3">
        <f>IF(OR(FIN_DATASET[[#This Row],[Account]]="CxP",FIN_DATASET[[#This Row],[Account]]="CxP (Liga)",FIN_DATASET[[#This Row],[Account]]="CxP (Terceros)"),1,0)</f>
        <v>0</v>
      </c>
      <c r="R245" s="3">
        <f>IF(FIN_DATASET[[#This Row],[AP_Flag]]=1,FIN_DATASET[[#This Row],[Amount]],0)</f>
        <v>0</v>
      </c>
    </row>
    <row r="246" spans="1:18" x14ac:dyDescent="0.2">
      <c r="A246" s="4">
        <f>FIN_RAW[[#This Row],[FECHA]]</f>
        <v>44166</v>
      </c>
      <c r="B246" s="3">
        <f>YEAR(FIN_DATASET[[#This Row],[Date]])</f>
        <v>2020</v>
      </c>
      <c r="C246" s="3" t="str">
        <f>TEXT(FIN_DATASET[[#This Row],[Date]],"mmmm")</f>
        <v>December</v>
      </c>
      <c r="D246" s="3" t="str">
        <f>IF(FIN_RAW[[#This Row],[VALOR (IN)]]&gt;0, "Income",IF(FIN_RAW[[#This Row],[VALOR (OUT)]]&gt;0, "Expense", "Check"))</f>
        <v>Income</v>
      </c>
      <c r="E246" s="3" t="str">
        <f>_xlfn.XLOOKUP(FIN_DATASET[[#This Row],[Method]],CATEGORY_MAP[CUENTA_IN],CATEGORY_MAP[Category])</f>
        <v>Scholarships</v>
      </c>
      <c r="F246" s="3" t="str">
        <f>_xlfn.XLOOKUP(FIN_DATASET[[#This Row],[Account]],CATEGORY_MAP[CUENTA_OUT],CATEGORY_MAP[Subcategory])</f>
        <v>Monthly Fee</v>
      </c>
      <c r="G246" s="3" t="str">
        <f>IF(OR(FIN_RAW[[#This Row],[CONCEPTO]]=0,FIN_RAW[[#This Row],[CONCEPTO]]=""),"",FIN_RAW[[#This Row],[CONCEPTO]])</f>
        <v>Becas Resultados 2019 (100%) (DIC)</v>
      </c>
      <c r="H246" s="5">
        <f>IF(FIN_DATASET[[#This Row],[Type]]="Income", FIN_RAW[[#This Row],[VALOR (IN)]], -FIN_RAW[[#This Row],[VALOR (OUT)]])</f>
        <v>100000</v>
      </c>
      <c r="I246" s="3" t="str">
        <f>FIN_RAW[[#This Row],[CUENTA (IN)]]</f>
        <v>Becas</v>
      </c>
      <c r="J246" s="6" t="str">
        <f>FIN_RAW[[#This Row],[CUENTA (OUT)]]</f>
        <v>Mensualidad</v>
      </c>
      <c r="K246" s="3" t="str">
        <f>IF(OR(FIN_RAW[[#This Row],[CLIENTE]]=0,FIN_RAW[[#This Row],[CLIENTE]]=" "),"",FIN_RAW[[#This Row],[CLIENTE]])</f>
        <v>Luis Eduardo Solarte Serna</v>
      </c>
      <c r="L246" s="3" t="str">
        <f>IF(OR(FIN_RAW[[#This Row],[DEPORTISTA]]=0,FIN_RAW[[#This Row],[DEPORTISTA]]=""),"",FIN_RAW[[#This Row],[DEPORTISTA]])</f>
        <v>Alejandro Solarte Osorio</v>
      </c>
      <c r="M246" s="3">
        <f>IF(FIN_DATASET[[#This Row],[Method]]="Efectivo",1,0)</f>
        <v>0</v>
      </c>
      <c r="N246" s="12">
        <f>IF(FIN_DATASET[[#This Row],[Method]]="Efectivo",FIN_DATASET[[#This Row],[Amount]],0)</f>
        <v>0</v>
      </c>
      <c r="O246" s="3">
        <f>IF(FIN_DATASET[[#This Row],[Method]]="CxC",1,0)</f>
        <v>0</v>
      </c>
      <c r="P246" s="11">
        <f>IF(FIN_DATASET[[#This Row],[Method]]="CxC",FIN_DATASET[[#This Row],[Amount]],0)</f>
        <v>0</v>
      </c>
      <c r="Q246" s="3">
        <f>IF(OR(FIN_DATASET[[#This Row],[Account]]="CxP",FIN_DATASET[[#This Row],[Account]]="CxP (Liga)",FIN_DATASET[[#This Row],[Account]]="CxP (Terceros)"),1,0)</f>
        <v>0</v>
      </c>
      <c r="R246" s="3">
        <f>IF(FIN_DATASET[[#This Row],[AP_Flag]]=1,FIN_DATASET[[#This Row],[Amount]],0)</f>
        <v>0</v>
      </c>
    </row>
    <row r="247" spans="1:18" x14ac:dyDescent="0.2">
      <c r="A247" s="4">
        <f>FIN_RAW[[#This Row],[FECHA]]</f>
        <v>44166</v>
      </c>
      <c r="B247" s="3">
        <f>YEAR(FIN_DATASET[[#This Row],[Date]])</f>
        <v>2020</v>
      </c>
      <c r="C247" s="3" t="str">
        <f>TEXT(FIN_DATASET[[#This Row],[Date]],"mmmm")</f>
        <v>December</v>
      </c>
      <c r="D247" s="3" t="str">
        <f>IF(FIN_RAW[[#This Row],[VALOR (IN)]]&gt;0, "Income",IF(FIN_RAW[[#This Row],[VALOR (OUT)]]&gt;0, "Expense", "Check"))</f>
        <v>Income</v>
      </c>
      <c r="E247" s="3" t="str">
        <f>_xlfn.XLOOKUP(FIN_DATASET[[#This Row],[Method]],CATEGORY_MAP[CUENTA_IN],CATEGORY_MAP[Category])</f>
        <v>Cash</v>
      </c>
      <c r="F247" s="3" t="str">
        <f>_xlfn.XLOOKUP(FIN_DATASET[[#This Row],[Account]],CATEGORY_MAP[CUENTA_OUT],CATEGORY_MAP[Subcategory])</f>
        <v>Monthly Fee</v>
      </c>
      <c r="G247" s="3" t="str">
        <f>IF(OR(FIN_RAW[[#This Row],[CONCEPTO]]=0,FIN_RAW[[#This Row],[CONCEPTO]]=""),"",FIN_RAW[[#This Row],[CONCEPTO]])</f>
        <v>Debe Mensualidad COVID (DIC)</v>
      </c>
      <c r="H247" s="5">
        <f>IF(FIN_DATASET[[#This Row],[Type]]="Income", FIN_RAW[[#This Row],[VALOR (IN)]], -FIN_RAW[[#This Row],[VALOR (OUT)]])</f>
        <v>100000</v>
      </c>
      <c r="I247" s="3" t="str">
        <f>FIN_RAW[[#This Row],[CUENTA (IN)]]</f>
        <v>Efectivo</v>
      </c>
      <c r="J247" s="6" t="str">
        <f>FIN_RAW[[#This Row],[CUENTA (OUT)]]</f>
        <v>Mensualidad</v>
      </c>
      <c r="K247" s="3" t="str">
        <f>IF(OR(FIN_RAW[[#This Row],[CLIENTE]]=0,FIN_RAW[[#This Row],[CLIENTE]]=" "),"",FIN_RAW[[#This Row],[CLIENTE]])</f>
        <v>Rodrigo Valdiri Zambrano</v>
      </c>
      <c r="L247" s="3" t="str">
        <f>IF(OR(FIN_RAW[[#This Row],[DEPORTISTA]]=0,FIN_RAW[[#This Row],[DEPORTISTA]]=""),"",FIN_RAW[[#This Row],[DEPORTISTA]])</f>
        <v>Esteban Valdiri Guauña</v>
      </c>
      <c r="M247" s="3">
        <f>IF(FIN_DATASET[[#This Row],[Method]]="Efectivo",1,0)</f>
        <v>1</v>
      </c>
      <c r="N247" s="12">
        <f>IF(FIN_DATASET[[#This Row],[Method]]="Efectivo",FIN_DATASET[[#This Row],[Amount]],0)</f>
        <v>100000</v>
      </c>
      <c r="O247" s="3">
        <f>IF(FIN_DATASET[[#This Row],[Method]]="CxC",1,0)</f>
        <v>0</v>
      </c>
      <c r="P247" s="11">
        <f>IF(FIN_DATASET[[#This Row],[Method]]="CxC",FIN_DATASET[[#This Row],[Amount]],0)</f>
        <v>0</v>
      </c>
      <c r="Q247" s="3">
        <f>IF(OR(FIN_DATASET[[#This Row],[Account]]="CxP",FIN_DATASET[[#This Row],[Account]]="CxP (Liga)",FIN_DATASET[[#This Row],[Account]]="CxP (Terceros)"),1,0)</f>
        <v>0</v>
      </c>
      <c r="R247" s="3">
        <f>IF(FIN_DATASET[[#This Row],[AP_Flag]]=1,FIN_DATASET[[#This Row],[Amount]],0)</f>
        <v>0</v>
      </c>
    </row>
    <row r="248" spans="1:18" x14ac:dyDescent="0.2">
      <c r="A248" s="4">
        <f>FIN_RAW[[#This Row],[FECHA]]</f>
        <v>44166</v>
      </c>
      <c r="B248" s="3">
        <f>YEAR(FIN_DATASET[[#This Row],[Date]])</f>
        <v>2020</v>
      </c>
      <c r="C248" s="3" t="str">
        <f>TEXT(FIN_DATASET[[#This Row],[Date]],"mmmm")</f>
        <v>December</v>
      </c>
      <c r="D248" s="3" t="str">
        <f>IF(FIN_RAW[[#This Row],[VALOR (IN)]]&gt;0, "Income",IF(FIN_RAW[[#This Row],[VALOR (OUT)]]&gt;0, "Expense", "Check"))</f>
        <v>Income</v>
      </c>
      <c r="E248" s="3" t="str">
        <f>_xlfn.XLOOKUP(FIN_DATASET[[#This Row],[Method]],CATEGORY_MAP[CUENTA_IN],CATEGORY_MAP[Category])</f>
        <v>Cash</v>
      </c>
      <c r="F248" s="3" t="str">
        <f>_xlfn.XLOOKUP(FIN_DATASET[[#This Row],[Account]],CATEGORY_MAP[CUENTA_OUT],CATEGORY_MAP[Subcategory])</f>
        <v>Monthly Fee</v>
      </c>
      <c r="G248" s="3" t="str">
        <f>IF(OR(FIN_RAW[[#This Row],[CONCEPTO]]=0,FIN_RAW[[#This Row],[CONCEPTO]]=""),"",FIN_RAW[[#This Row],[CONCEPTO]])</f>
        <v>Debe Mensualidad COVID (DIC)</v>
      </c>
      <c r="H248" s="5">
        <f>IF(FIN_DATASET[[#This Row],[Type]]="Income", FIN_RAW[[#This Row],[VALOR (IN)]], -FIN_RAW[[#This Row],[VALOR (OUT)]])</f>
        <v>100000</v>
      </c>
      <c r="I248" s="3" t="str">
        <f>FIN_RAW[[#This Row],[CUENTA (IN)]]</f>
        <v>Efectivo</v>
      </c>
      <c r="J248" s="6" t="str">
        <f>FIN_RAW[[#This Row],[CUENTA (OUT)]]</f>
        <v>Mensualidad</v>
      </c>
      <c r="K248" s="3" t="str">
        <f>IF(OR(FIN_RAW[[#This Row],[CLIENTE]]=0,FIN_RAW[[#This Row],[CLIENTE]]=" "),"",FIN_RAW[[#This Row],[CLIENTE]])</f>
        <v>Luis Fernando Zea Sanabria</v>
      </c>
      <c r="L248" s="3" t="str">
        <f>IF(OR(FIN_RAW[[#This Row],[DEPORTISTA]]=0,FIN_RAW[[#This Row],[DEPORTISTA]]=""),"",FIN_RAW[[#This Row],[DEPORTISTA]])</f>
        <v>Jacobo Zea Osorio</v>
      </c>
      <c r="M248" s="3">
        <f>IF(FIN_DATASET[[#This Row],[Method]]="Efectivo",1,0)</f>
        <v>1</v>
      </c>
      <c r="N248" s="12">
        <f>IF(FIN_DATASET[[#This Row],[Method]]="Efectivo",FIN_DATASET[[#This Row],[Amount]],0)</f>
        <v>100000</v>
      </c>
      <c r="O248" s="3">
        <f>IF(FIN_DATASET[[#This Row],[Method]]="CxC",1,0)</f>
        <v>0</v>
      </c>
      <c r="P248" s="11">
        <f>IF(FIN_DATASET[[#This Row],[Method]]="CxC",FIN_DATASET[[#This Row],[Amount]],0)</f>
        <v>0</v>
      </c>
      <c r="Q248" s="3">
        <f>IF(OR(FIN_DATASET[[#This Row],[Account]]="CxP",FIN_DATASET[[#This Row],[Account]]="CxP (Liga)",FIN_DATASET[[#This Row],[Account]]="CxP (Terceros)"),1,0)</f>
        <v>0</v>
      </c>
      <c r="R248" s="3">
        <f>IF(FIN_DATASET[[#This Row],[AP_Flag]]=1,FIN_DATASET[[#This Row],[Amount]],0)</f>
        <v>0</v>
      </c>
    </row>
    <row r="249" spans="1:18" x14ac:dyDescent="0.2">
      <c r="A249" s="4">
        <f>FIN_RAW[[#This Row],[FECHA]]</f>
        <v>44166</v>
      </c>
      <c r="B249" s="3">
        <f>YEAR(FIN_DATASET[[#This Row],[Date]])</f>
        <v>2020</v>
      </c>
      <c r="C249" s="3" t="str">
        <f>TEXT(FIN_DATASET[[#This Row],[Date]],"mmmm")</f>
        <v>December</v>
      </c>
      <c r="D249" s="3" t="str">
        <f>IF(FIN_RAW[[#This Row],[VALOR (IN)]]&gt;0, "Income",IF(FIN_RAW[[#This Row],[VALOR (OUT)]]&gt;0, "Expense", "Check"))</f>
        <v>Income</v>
      </c>
      <c r="E249" s="3" t="str">
        <f>_xlfn.XLOOKUP(FIN_DATASET[[#This Row],[Method]],CATEGORY_MAP[CUENTA_IN],CATEGORY_MAP[Category])</f>
        <v>Scholarships</v>
      </c>
      <c r="F249" s="3" t="str">
        <f>_xlfn.XLOOKUP(FIN_DATASET[[#This Row],[Account]],CATEGORY_MAP[CUENTA_OUT],CATEGORY_MAP[Subcategory])</f>
        <v>Monthly Fee</v>
      </c>
      <c r="G249" s="3" t="str">
        <f>IF(OR(FIN_RAW[[#This Row],[CONCEPTO]]=0,FIN_RAW[[#This Row],[CONCEPTO]]=""),"",FIN_RAW[[#This Row],[CONCEPTO]])</f>
        <v>Becas Resultados 2019 (100%) (DIC)</v>
      </c>
      <c r="H249" s="5">
        <f>IF(FIN_DATASET[[#This Row],[Type]]="Income", FIN_RAW[[#This Row],[VALOR (IN)]], -FIN_RAW[[#This Row],[VALOR (OUT)]])</f>
        <v>100000</v>
      </c>
      <c r="I249" s="3" t="str">
        <f>FIN_RAW[[#This Row],[CUENTA (IN)]]</f>
        <v>Becas</v>
      </c>
      <c r="J249" s="6" t="str">
        <f>FIN_RAW[[#This Row],[CUENTA (OUT)]]</f>
        <v>Mensualidad</v>
      </c>
      <c r="K249" s="3" t="str">
        <f>IF(OR(FIN_RAW[[#This Row],[CLIENTE]]=0,FIN_RAW[[#This Row],[CLIENTE]]=" "),"",FIN_RAW[[#This Row],[CLIENTE]])</f>
        <v>Omar Osorio Valencia</v>
      </c>
      <c r="L249" s="3" t="str">
        <f>IF(OR(FIN_RAW[[#This Row],[DEPORTISTA]]=0,FIN_RAW[[#This Row],[DEPORTISTA]]=""),"",FIN_RAW[[#This Row],[DEPORTISTA]])</f>
        <v>Juan Camilo Osorio Mendoza</v>
      </c>
      <c r="M249" s="3">
        <f>IF(FIN_DATASET[[#This Row],[Method]]="Efectivo",1,0)</f>
        <v>0</v>
      </c>
      <c r="N249" s="12">
        <f>IF(FIN_DATASET[[#This Row],[Method]]="Efectivo",FIN_DATASET[[#This Row],[Amount]],0)</f>
        <v>0</v>
      </c>
      <c r="O249" s="3">
        <f>IF(FIN_DATASET[[#This Row],[Method]]="CxC",1,0)</f>
        <v>0</v>
      </c>
      <c r="P249" s="11">
        <f>IF(FIN_DATASET[[#This Row],[Method]]="CxC",FIN_DATASET[[#This Row],[Amount]],0)</f>
        <v>0</v>
      </c>
      <c r="Q249" s="3">
        <f>IF(OR(FIN_DATASET[[#This Row],[Account]]="CxP",FIN_DATASET[[#This Row],[Account]]="CxP (Liga)",FIN_DATASET[[#This Row],[Account]]="CxP (Terceros)"),1,0)</f>
        <v>0</v>
      </c>
      <c r="R249" s="3">
        <f>IF(FIN_DATASET[[#This Row],[AP_Flag]]=1,FIN_DATASET[[#This Row],[Amount]],0)</f>
        <v>0</v>
      </c>
    </row>
    <row r="250" spans="1:18" x14ac:dyDescent="0.2">
      <c r="A250" s="4">
        <f>FIN_RAW[[#This Row],[FECHA]]</f>
        <v>44166</v>
      </c>
      <c r="B250" s="3">
        <f>YEAR(FIN_DATASET[[#This Row],[Date]])</f>
        <v>2020</v>
      </c>
      <c r="C250" s="3" t="str">
        <f>TEXT(FIN_DATASET[[#This Row],[Date]],"mmmm")</f>
        <v>December</v>
      </c>
      <c r="D250" s="3" t="str">
        <f>IF(FIN_RAW[[#This Row],[VALOR (IN)]]&gt;0, "Income",IF(FIN_RAW[[#This Row],[VALOR (OUT)]]&gt;0, "Expense", "Check"))</f>
        <v>Income</v>
      </c>
      <c r="E250" s="3" t="str">
        <f>_xlfn.XLOOKUP(FIN_DATASET[[#This Row],[Method]],CATEGORY_MAP[CUENTA_IN],CATEGORY_MAP[Category])</f>
        <v>Cash</v>
      </c>
      <c r="F250" s="3" t="str">
        <f>_xlfn.XLOOKUP(FIN_DATASET[[#This Row],[Account]],CATEGORY_MAP[CUENTA_OUT],CATEGORY_MAP[Subcategory])</f>
        <v>Monthly Fee</v>
      </c>
      <c r="G250" s="3" t="str">
        <f>IF(OR(FIN_RAW[[#This Row],[CONCEPTO]]=0,FIN_RAW[[#This Row],[CONCEPTO]]=""),"",FIN_RAW[[#This Row],[CONCEPTO]])</f>
        <v>Pago Mensualidad COVID (DIC)</v>
      </c>
      <c r="H250" s="5">
        <f>IF(FIN_DATASET[[#This Row],[Type]]="Income", FIN_RAW[[#This Row],[VALOR (IN)]], -FIN_RAW[[#This Row],[VALOR (OUT)]])</f>
        <v>100000</v>
      </c>
      <c r="I250" s="3" t="str">
        <f>FIN_RAW[[#This Row],[CUENTA (IN)]]</f>
        <v>Efectivo</v>
      </c>
      <c r="J250" s="6" t="str">
        <f>FIN_RAW[[#This Row],[CUENTA (OUT)]]</f>
        <v>Mensualidad</v>
      </c>
      <c r="K250" s="3" t="str">
        <f>IF(OR(FIN_RAW[[#This Row],[CLIENTE]]=0,FIN_RAW[[#This Row],[CLIENTE]]=" "),"",FIN_RAW[[#This Row],[CLIENTE]])</f>
        <v>Víctor Manuel Duque Yepes</v>
      </c>
      <c r="L250" s="3" t="str">
        <f>IF(OR(FIN_RAW[[#This Row],[DEPORTISTA]]=0,FIN_RAW[[#This Row],[DEPORTISTA]]=""),"",FIN_RAW[[#This Row],[DEPORTISTA]])</f>
        <v>Juan Esteban Duque Pinto</v>
      </c>
      <c r="M250" s="3">
        <f>IF(FIN_DATASET[[#This Row],[Method]]="Efectivo",1,0)</f>
        <v>1</v>
      </c>
      <c r="N250" s="12">
        <f>IF(FIN_DATASET[[#This Row],[Method]]="Efectivo",FIN_DATASET[[#This Row],[Amount]],0)</f>
        <v>100000</v>
      </c>
      <c r="O250" s="3">
        <f>IF(FIN_DATASET[[#This Row],[Method]]="CxC",1,0)</f>
        <v>0</v>
      </c>
      <c r="P250" s="11">
        <f>IF(FIN_DATASET[[#This Row],[Method]]="CxC",FIN_DATASET[[#This Row],[Amount]],0)</f>
        <v>0</v>
      </c>
      <c r="Q250" s="3">
        <f>IF(OR(FIN_DATASET[[#This Row],[Account]]="CxP",FIN_DATASET[[#This Row],[Account]]="CxP (Liga)",FIN_DATASET[[#This Row],[Account]]="CxP (Terceros)"),1,0)</f>
        <v>0</v>
      </c>
      <c r="R250" s="3">
        <f>IF(FIN_DATASET[[#This Row],[AP_Flag]]=1,FIN_DATASET[[#This Row],[Amount]],0)</f>
        <v>0</v>
      </c>
    </row>
    <row r="251" spans="1:18" x14ac:dyDescent="0.2">
      <c r="A251" s="4">
        <f>FIN_RAW[[#This Row],[FECHA]]</f>
        <v>44166</v>
      </c>
      <c r="B251" s="3">
        <f>YEAR(FIN_DATASET[[#This Row],[Date]])</f>
        <v>2020</v>
      </c>
      <c r="C251" s="3" t="str">
        <f>TEXT(FIN_DATASET[[#This Row],[Date]],"mmmm")</f>
        <v>December</v>
      </c>
      <c r="D251" s="3" t="str">
        <f>IF(FIN_RAW[[#This Row],[VALOR (IN)]]&gt;0, "Income",IF(FIN_RAW[[#This Row],[VALOR (OUT)]]&gt;0, "Expense", "Check"))</f>
        <v>Income</v>
      </c>
      <c r="E251" s="3" t="str">
        <f>_xlfn.XLOOKUP(FIN_DATASET[[#This Row],[Method]],CATEGORY_MAP[CUENTA_IN],CATEGORY_MAP[Category])</f>
        <v>Cash</v>
      </c>
      <c r="F251" s="3" t="str">
        <f>_xlfn.XLOOKUP(FIN_DATASET[[#This Row],[Account]],CATEGORY_MAP[CUENTA_OUT],CATEGORY_MAP[Subcategory])</f>
        <v>Monthly Fee</v>
      </c>
      <c r="G251" s="3" t="str">
        <f>IF(OR(FIN_RAW[[#This Row],[CONCEPTO]]=0,FIN_RAW[[#This Row],[CONCEPTO]]=""),"",FIN_RAW[[#This Row],[CONCEPTO]])</f>
        <v>Pago Mensualidad COVID (DIC)</v>
      </c>
      <c r="H251" s="5">
        <f>IF(FIN_DATASET[[#This Row],[Type]]="Income", FIN_RAW[[#This Row],[VALOR (IN)]], -FIN_RAW[[#This Row],[VALOR (OUT)]])</f>
        <v>100000</v>
      </c>
      <c r="I251" s="3" t="str">
        <f>FIN_RAW[[#This Row],[CUENTA (IN)]]</f>
        <v>Efectivo</v>
      </c>
      <c r="J251" s="6" t="str">
        <f>FIN_RAW[[#This Row],[CUENTA (OUT)]]</f>
        <v>Mensualidad</v>
      </c>
      <c r="K251" s="3" t="str">
        <f>IF(OR(FIN_RAW[[#This Row],[CLIENTE]]=0,FIN_RAW[[#This Row],[CLIENTE]]=" "),"",FIN_RAW[[#This Row],[CLIENTE]])</f>
        <v>Víctor Manuel Duque Yepes</v>
      </c>
      <c r="L251" s="3" t="str">
        <f>IF(OR(FIN_RAW[[#This Row],[DEPORTISTA]]=0,FIN_RAW[[#This Row],[DEPORTISTA]]=""),"",FIN_RAW[[#This Row],[DEPORTISTA]])</f>
        <v>Juan Manuel Duque Pinto</v>
      </c>
      <c r="M251" s="3">
        <f>IF(FIN_DATASET[[#This Row],[Method]]="Efectivo",1,0)</f>
        <v>1</v>
      </c>
      <c r="N251" s="12">
        <f>IF(FIN_DATASET[[#This Row],[Method]]="Efectivo",FIN_DATASET[[#This Row],[Amount]],0)</f>
        <v>100000</v>
      </c>
      <c r="O251" s="3">
        <f>IF(FIN_DATASET[[#This Row],[Method]]="CxC",1,0)</f>
        <v>0</v>
      </c>
      <c r="P251" s="11">
        <f>IF(FIN_DATASET[[#This Row],[Method]]="CxC",FIN_DATASET[[#This Row],[Amount]],0)</f>
        <v>0</v>
      </c>
      <c r="Q251" s="3">
        <f>IF(OR(FIN_DATASET[[#This Row],[Account]]="CxP",FIN_DATASET[[#This Row],[Account]]="CxP (Liga)",FIN_DATASET[[#This Row],[Account]]="CxP (Terceros)"),1,0)</f>
        <v>0</v>
      </c>
      <c r="R251" s="3">
        <f>IF(FIN_DATASET[[#This Row],[AP_Flag]]=1,FIN_DATASET[[#This Row],[Amount]],0)</f>
        <v>0</v>
      </c>
    </row>
    <row r="252" spans="1:18" x14ac:dyDescent="0.2">
      <c r="A252" s="4">
        <f>FIN_RAW[[#This Row],[FECHA]]</f>
        <v>44166</v>
      </c>
      <c r="B252" s="3">
        <f>YEAR(FIN_DATASET[[#This Row],[Date]])</f>
        <v>2020</v>
      </c>
      <c r="C252" s="3" t="str">
        <f>TEXT(FIN_DATASET[[#This Row],[Date]],"mmmm")</f>
        <v>December</v>
      </c>
      <c r="D252" s="3" t="str">
        <f>IF(FIN_RAW[[#This Row],[VALOR (IN)]]&gt;0, "Income",IF(FIN_RAW[[#This Row],[VALOR (OUT)]]&gt;0, "Expense", "Check"))</f>
        <v>Income</v>
      </c>
      <c r="E252" s="3" t="str">
        <f>_xlfn.XLOOKUP(FIN_DATASET[[#This Row],[Method]],CATEGORY_MAP[CUENTA_IN],CATEGORY_MAP[Category])</f>
        <v>Cash</v>
      </c>
      <c r="F252" s="3" t="str">
        <f>_xlfn.XLOOKUP(FIN_DATASET[[#This Row],[Account]],CATEGORY_MAP[CUENTA_OUT],CATEGORY_MAP[Subcategory])</f>
        <v>Monthly Fee</v>
      </c>
      <c r="G252" s="3" t="str">
        <f>IF(OR(FIN_RAW[[#This Row],[CONCEPTO]]=0,FIN_RAW[[#This Row],[CONCEPTO]]=""),"",FIN_RAW[[#This Row],[CONCEPTO]])</f>
        <v>Pago Mensualidad COVID (DIC)</v>
      </c>
      <c r="H252" s="5">
        <f>IF(FIN_DATASET[[#This Row],[Type]]="Income", FIN_RAW[[#This Row],[VALOR (IN)]], -FIN_RAW[[#This Row],[VALOR (OUT)]])</f>
        <v>100000</v>
      </c>
      <c r="I252" s="3" t="str">
        <f>FIN_RAW[[#This Row],[CUENTA (IN)]]</f>
        <v>Efectivo</v>
      </c>
      <c r="J252" s="6" t="str">
        <f>FIN_RAW[[#This Row],[CUENTA (OUT)]]</f>
        <v>Mensualidad</v>
      </c>
      <c r="K252" s="3" t="str">
        <f>IF(OR(FIN_RAW[[#This Row],[CLIENTE]]=0,FIN_RAW[[#This Row],[CLIENTE]]=" "),"",FIN_RAW[[#This Row],[CLIENTE]])</f>
        <v>Ingrith Basto Zamorano</v>
      </c>
      <c r="L252" s="3" t="str">
        <f>IF(OR(FIN_RAW[[#This Row],[DEPORTISTA]]=0,FIN_RAW[[#This Row],[DEPORTISTA]]=""),"",FIN_RAW[[#This Row],[DEPORTISTA]])</f>
        <v>Juan Martin Solórzano Basto</v>
      </c>
      <c r="M252" s="3">
        <f>IF(FIN_DATASET[[#This Row],[Method]]="Efectivo",1,0)</f>
        <v>1</v>
      </c>
      <c r="N252" s="12">
        <f>IF(FIN_DATASET[[#This Row],[Method]]="Efectivo",FIN_DATASET[[#This Row],[Amount]],0)</f>
        <v>100000</v>
      </c>
      <c r="O252" s="3">
        <f>IF(FIN_DATASET[[#This Row],[Method]]="CxC",1,0)</f>
        <v>0</v>
      </c>
      <c r="P252" s="11">
        <f>IF(FIN_DATASET[[#This Row],[Method]]="CxC",FIN_DATASET[[#This Row],[Amount]],0)</f>
        <v>0</v>
      </c>
      <c r="Q252" s="3">
        <f>IF(OR(FIN_DATASET[[#This Row],[Account]]="CxP",FIN_DATASET[[#This Row],[Account]]="CxP (Liga)",FIN_DATASET[[#This Row],[Account]]="CxP (Terceros)"),1,0)</f>
        <v>0</v>
      </c>
      <c r="R252" s="3">
        <f>IF(FIN_DATASET[[#This Row],[AP_Flag]]=1,FIN_DATASET[[#This Row],[Amount]],0)</f>
        <v>0</v>
      </c>
    </row>
    <row r="253" spans="1:18" x14ac:dyDescent="0.2">
      <c r="A253" s="4">
        <f>FIN_RAW[[#This Row],[FECHA]]</f>
        <v>44166</v>
      </c>
      <c r="B253" s="3">
        <f>YEAR(FIN_DATASET[[#This Row],[Date]])</f>
        <v>2020</v>
      </c>
      <c r="C253" s="3" t="str">
        <f>TEXT(FIN_DATASET[[#This Row],[Date]],"mmmm")</f>
        <v>December</v>
      </c>
      <c r="D253" s="3" t="str">
        <f>IF(FIN_RAW[[#This Row],[VALOR (IN)]]&gt;0, "Income",IF(FIN_RAW[[#This Row],[VALOR (OUT)]]&gt;0, "Expense", "Check"))</f>
        <v>Income</v>
      </c>
      <c r="E253" s="3" t="str">
        <f>_xlfn.XLOOKUP(FIN_DATASET[[#This Row],[Method]],CATEGORY_MAP[CUENTA_IN],CATEGORY_MAP[Category])</f>
        <v>Cash</v>
      </c>
      <c r="F253" s="3" t="str">
        <f>_xlfn.XLOOKUP(FIN_DATASET[[#This Row],[Account]],CATEGORY_MAP[CUENTA_OUT],CATEGORY_MAP[Subcategory])</f>
        <v>Monthly Fee</v>
      </c>
      <c r="G253" s="3" t="str">
        <f>IF(OR(FIN_RAW[[#This Row],[CONCEPTO]]=0,FIN_RAW[[#This Row],[CONCEPTO]]=""),"",FIN_RAW[[#This Row],[CONCEPTO]])</f>
        <v>Pago Mensualidad COVID (DIC)</v>
      </c>
      <c r="H253" s="5">
        <f>IF(FIN_DATASET[[#This Row],[Type]]="Income", FIN_RAW[[#This Row],[VALOR (IN)]], -FIN_RAW[[#This Row],[VALOR (OUT)]])</f>
        <v>100000</v>
      </c>
      <c r="I253" s="3" t="str">
        <f>FIN_RAW[[#This Row],[CUENTA (IN)]]</f>
        <v>Efectivo</v>
      </c>
      <c r="J253" s="6" t="str">
        <f>FIN_RAW[[#This Row],[CUENTA (OUT)]]</f>
        <v>Mensualidad</v>
      </c>
      <c r="K253" s="3" t="str">
        <f>IF(OR(FIN_RAW[[#This Row],[CLIENTE]]=0,FIN_RAW[[#This Row],[CLIENTE]]=" "),"",FIN_RAW[[#This Row],[CLIENTE]])</f>
        <v>Juan Sebastian Floyd</v>
      </c>
      <c r="L253" s="3" t="str">
        <f>IF(OR(FIN_RAW[[#This Row],[DEPORTISTA]]=0,FIN_RAW[[#This Row],[DEPORTISTA]]=""),"",FIN_RAW[[#This Row],[DEPORTISTA]])</f>
        <v>Juan Diego Floyd Martinez</v>
      </c>
      <c r="M253" s="3">
        <f>IF(FIN_DATASET[[#This Row],[Method]]="Efectivo",1,0)</f>
        <v>1</v>
      </c>
      <c r="N253" s="12">
        <f>IF(FIN_DATASET[[#This Row],[Method]]="Efectivo",FIN_DATASET[[#This Row],[Amount]],0)</f>
        <v>100000</v>
      </c>
      <c r="O253" s="3">
        <f>IF(FIN_DATASET[[#This Row],[Method]]="CxC",1,0)</f>
        <v>0</v>
      </c>
      <c r="P253" s="11">
        <f>IF(FIN_DATASET[[#This Row],[Method]]="CxC",FIN_DATASET[[#This Row],[Amount]],0)</f>
        <v>0</v>
      </c>
      <c r="Q253" s="3">
        <f>IF(OR(FIN_DATASET[[#This Row],[Account]]="CxP",FIN_DATASET[[#This Row],[Account]]="CxP (Liga)",FIN_DATASET[[#This Row],[Account]]="CxP (Terceros)"),1,0)</f>
        <v>0</v>
      </c>
      <c r="R253" s="3">
        <f>IF(FIN_DATASET[[#This Row],[AP_Flag]]=1,FIN_DATASET[[#This Row],[Amount]],0)</f>
        <v>0</v>
      </c>
    </row>
    <row r="254" spans="1:18" x14ac:dyDescent="0.2">
      <c r="A254" s="4">
        <f>FIN_RAW[[#This Row],[FECHA]]</f>
        <v>44166</v>
      </c>
      <c r="B254" s="3">
        <f>YEAR(FIN_DATASET[[#This Row],[Date]])</f>
        <v>2020</v>
      </c>
      <c r="C254" s="3" t="str">
        <f>TEXT(FIN_DATASET[[#This Row],[Date]],"mmmm")</f>
        <v>December</v>
      </c>
      <c r="D254" s="3" t="str">
        <f>IF(FIN_RAW[[#This Row],[VALOR (IN)]]&gt;0, "Income",IF(FIN_RAW[[#This Row],[VALOR (OUT)]]&gt;0, "Expense", "Check"))</f>
        <v>Income</v>
      </c>
      <c r="E254" s="3" t="str">
        <f>_xlfn.XLOOKUP(FIN_DATASET[[#This Row],[Method]],CATEGORY_MAP[CUENTA_IN],CATEGORY_MAP[Category])</f>
        <v>Scholarships</v>
      </c>
      <c r="F254" s="3" t="str">
        <f>_xlfn.XLOOKUP(FIN_DATASET[[#This Row],[Account]],CATEGORY_MAP[CUENTA_OUT],CATEGORY_MAP[Subcategory])</f>
        <v>Monthly Fee</v>
      </c>
      <c r="G254" s="3" t="str">
        <f>IF(OR(FIN_RAW[[#This Row],[CONCEPTO]]=0,FIN_RAW[[#This Row],[CONCEPTO]]=""),"",FIN_RAW[[#This Row],[CONCEPTO]])</f>
        <v>Becas Resultados 2019 (100%) (DIC)</v>
      </c>
      <c r="H254" s="5">
        <f>IF(FIN_DATASET[[#This Row],[Type]]="Income", FIN_RAW[[#This Row],[VALOR (IN)]], -FIN_RAW[[#This Row],[VALOR (OUT)]])</f>
        <v>100000</v>
      </c>
      <c r="I254" s="3" t="str">
        <f>FIN_RAW[[#This Row],[CUENTA (IN)]]</f>
        <v>Becas</v>
      </c>
      <c r="J254" s="6" t="str">
        <f>FIN_RAW[[#This Row],[CUENTA (OUT)]]</f>
        <v>Mensualidad</v>
      </c>
      <c r="K254" s="3" t="str">
        <f>IF(OR(FIN_RAW[[#This Row],[CLIENTE]]=0,FIN_RAW[[#This Row],[CLIENTE]]=" "),"",FIN_RAW[[#This Row],[CLIENTE]])</f>
        <v>Omar Osorio Valencia</v>
      </c>
      <c r="L254" s="3" t="str">
        <f>IF(OR(FIN_RAW[[#This Row],[DEPORTISTA]]=0,FIN_RAW[[#This Row],[DEPORTISTA]]=""),"",FIN_RAW[[#This Row],[DEPORTISTA]])</f>
        <v>Mariana Osorio Mendoza</v>
      </c>
      <c r="M254" s="3">
        <f>IF(FIN_DATASET[[#This Row],[Method]]="Efectivo",1,0)</f>
        <v>0</v>
      </c>
      <c r="N254" s="12">
        <f>IF(FIN_DATASET[[#This Row],[Method]]="Efectivo",FIN_DATASET[[#This Row],[Amount]],0)</f>
        <v>0</v>
      </c>
      <c r="O254" s="3">
        <f>IF(FIN_DATASET[[#This Row],[Method]]="CxC",1,0)</f>
        <v>0</v>
      </c>
      <c r="P254" s="11">
        <f>IF(FIN_DATASET[[#This Row],[Method]]="CxC",FIN_DATASET[[#This Row],[Amount]],0)</f>
        <v>0</v>
      </c>
      <c r="Q254" s="3">
        <f>IF(OR(FIN_DATASET[[#This Row],[Account]]="CxP",FIN_DATASET[[#This Row],[Account]]="CxP (Liga)",FIN_DATASET[[#This Row],[Account]]="CxP (Terceros)"),1,0)</f>
        <v>0</v>
      </c>
      <c r="R254" s="3">
        <f>IF(FIN_DATASET[[#This Row],[AP_Flag]]=1,FIN_DATASET[[#This Row],[Amount]],0)</f>
        <v>0</v>
      </c>
    </row>
    <row r="255" spans="1:18" x14ac:dyDescent="0.2">
      <c r="A255" s="4">
        <f>FIN_RAW[[#This Row],[FECHA]]</f>
        <v>44166</v>
      </c>
      <c r="B255" s="3">
        <f>YEAR(FIN_DATASET[[#This Row],[Date]])</f>
        <v>2020</v>
      </c>
      <c r="C255" s="3" t="str">
        <f>TEXT(FIN_DATASET[[#This Row],[Date]],"mmmm")</f>
        <v>December</v>
      </c>
      <c r="D255" s="3" t="str">
        <f>IF(FIN_RAW[[#This Row],[VALOR (IN)]]&gt;0, "Income",IF(FIN_RAW[[#This Row],[VALOR (OUT)]]&gt;0, "Expense", "Check"))</f>
        <v>Income</v>
      </c>
      <c r="E255" s="3" t="str">
        <f>_xlfn.XLOOKUP(FIN_DATASET[[#This Row],[Method]],CATEGORY_MAP[CUENTA_IN],CATEGORY_MAP[Category])</f>
        <v>Cash</v>
      </c>
      <c r="F255" s="3" t="str">
        <f>_xlfn.XLOOKUP(FIN_DATASET[[#This Row],[Account]],CATEGORY_MAP[CUENTA_OUT],CATEGORY_MAP[Subcategory])</f>
        <v>Monthly Fee</v>
      </c>
      <c r="G255" s="3" t="str">
        <f>IF(OR(FIN_RAW[[#This Row],[CONCEPTO]]=0,FIN_RAW[[#This Row],[CONCEPTO]]=""),"",FIN_RAW[[#This Row],[CONCEPTO]])</f>
        <v>Pago Mensualidad COVID (DIC)</v>
      </c>
      <c r="H255" s="5">
        <f>IF(FIN_DATASET[[#This Row],[Type]]="Income", FIN_RAW[[#This Row],[VALOR (IN)]], -FIN_RAW[[#This Row],[VALOR (OUT)]])</f>
        <v>100000</v>
      </c>
      <c r="I255" s="3" t="str">
        <f>FIN_RAW[[#This Row],[CUENTA (IN)]]</f>
        <v>Efectivo</v>
      </c>
      <c r="J255" s="6" t="str">
        <f>FIN_RAW[[#This Row],[CUENTA (OUT)]]</f>
        <v>Mensualidad</v>
      </c>
      <c r="K255" s="3" t="str">
        <f>IF(OR(FIN_RAW[[#This Row],[CLIENTE]]=0,FIN_RAW[[#This Row],[CLIENTE]]=" "),"",FIN_RAW[[#This Row],[CLIENTE]])</f>
        <v>Edward Armando Rojas</v>
      </c>
      <c r="L255" s="3" t="str">
        <f>IF(OR(FIN_RAW[[#This Row],[DEPORTISTA]]=0,FIN_RAW[[#This Row],[DEPORTISTA]]=""),"",FIN_RAW[[#This Row],[DEPORTISTA]])</f>
        <v>Mathias Rojas Salcedo</v>
      </c>
      <c r="M255" s="3">
        <f>IF(FIN_DATASET[[#This Row],[Method]]="Efectivo",1,0)</f>
        <v>1</v>
      </c>
      <c r="N255" s="12">
        <f>IF(FIN_DATASET[[#This Row],[Method]]="Efectivo",FIN_DATASET[[#This Row],[Amount]],0)</f>
        <v>100000</v>
      </c>
      <c r="O255" s="3">
        <f>IF(FIN_DATASET[[#This Row],[Method]]="CxC",1,0)</f>
        <v>0</v>
      </c>
      <c r="P255" s="11">
        <f>IF(FIN_DATASET[[#This Row],[Method]]="CxC",FIN_DATASET[[#This Row],[Amount]],0)</f>
        <v>0</v>
      </c>
      <c r="Q255" s="3">
        <f>IF(OR(FIN_DATASET[[#This Row],[Account]]="CxP",FIN_DATASET[[#This Row],[Account]]="CxP (Liga)",FIN_DATASET[[#This Row],[Account]]="CxP (Terceros)"),1,0)</f>
        <v>0</v>
      </c>
      <c r="R255" s="3">
        <f>IF(FIN_DATASET[[#This Row],[AP_Flag]]=1,FIN_DATASET[[#This Row],[Amount]],0)</f>
        <v>0</v>
      </c>
    </row>
    <row r="256" spans="1:18" x14ac:dyDescent="0.2">
      <c r="A256" s="4">
        <f>FIN_RAW[[#This Row],[FECHA]]</f>
        <v>44166</v>
      </c>
      <c r="B256" s="3">
        <f>YEAR(FIN_DATASET[[#This Row],[Date]])</f>
        <v>2020</v>
      </c>
      <c r="C256" s="3" t="str">
        <f>TEXT(FIN_DATASET[[#This Row],[Date]],"mmmm")</f>
        <v>December</v>
      </c>
      <c r="D256" s="3" t="str">
        <f>IF(FIN_RAW[[#This Row],[VALOR (IN)]]&gt;0, "Income",IF(FIN_RAW[[#This Row],[VALOR (OUT)]]&gt;0, "Expense", "Check"))</f>
        <v>Income</v>
      </c>
      <c r="E256" s="3" t="str">
        <f>_xlfn.XLOOKUP(FIN_DATASET[[#This Row],[Method]],CATEGORY_MAP[CUENTA_IN],CATEGORY_MAP[Category])</f>
        <v>Cash</v>
      </c>
      <c r="F256" s="3" t="str">
        <f>_xlfn.XLOOKUP(FIN_DATASET[[#This Row],[Account]],CATEGORY_MAP[CUENTA_OUT],CATEGORY_MAP[Subcategory])</f>
        <v>Monthly Fee</v>
      </c>
      <c r="G256" s="3" t="str">
        <f>IF(OR(FIN_RAW[[#This Row],[CONCEPTO]]=0,FIN_RAW[[#This Row],[CONCEPTO]]=""),"",FIN_RAW[[#This Row],[CONCEPTO]])</f>
        <v>Pago Mensualidad COVID (DIC)</v>
      </c>
      <c r="H256" s="5">
        <f>IF(FIN_DATASET[[#This Row],[Type]]="Income", FIN_RAW[[#This Row],[VALOR (IN)]], -FIN_RAW[[#This Row],[VALOR (OUT)]])</f>
        <v>100000</v>
      </c>
      <c r="I256" s="3" t="str">
        <f>FIN_RAW[[#This Row],[CUENTA (IN)]]</f>
        <v>Efectivo</v>
      </c>
      <c r="J256" s="6" t="str">
        <f>FIN_RAW[[#This Row],[CUENTA (OUT)]]</f>
        <v>Mensualidad</v>
      </c>
      <c r="K256" s="3" t="str">
        <f>IF(OR(FIN_RAW[[#This Row],[CLIENTE]]=0,FIN_RAW[[#This Row],[CLIENTE]]=" "),"",FIN_RAW[[#This Row],[CLIENTE]])</f>
        <v>Ana Milena Sánchez Patiño</v>
      </c>
      <c r="L256" s="3" t="str">
        <f>IF(OR(FIN_RAW[[#This Row],[DEPORTISTA]]=0,FIN_RAW[[#This Row],[DEPORTISTA]]=""),"",FIN_RAW[[#This Row],[DEPORTISTA]])</f>
        <v>Matías Carvajal Sánchez</v>
      </c>
      <c r="M256" s="3">
        <f>IF(FIN_DATASET[[#This Row],[Method]]="Efectivo",1,0)</f>
        <v>1</v>
      </c>
      <c r="N256" s="12">
        <f>IF(FIN_DATASET[[#This Row],[Method]]="Efectivo",FIN_DATASET[[#This Row],[Amount]],0)</f>
        <v>100000</v>
      </c>
      <c r="O256" s="3">
        <f>IF(FIN_DATASET[[#This Row],[Method]]="CxC",1,0)</f>
        <v>0</v>
      </c>
      <c r="P256" s="11">
        <f>IF(FIN_DATASET[[#This Row],[Method]]="CxC",FIN_DATASET[[#This Row],[Amount]],0)</f>
        <v>0</v>
      </c>
      <c r="Q256" s="3">
        <f>IF(OR(FIN_DATASET[[#This Row],[Account]]="CxP",FIN_DATASET[[#This Row],[Account]]="CxP (Liga)",FIN_DATASET[[#This Row],[Account]]="CxP (Terceros)"),1,0)</f>
        <v>0</v>
      </c>
      <c r="R256" s="3">
        <f>IF(FIN_DATASET[[#This Row],[AP_Flag]]=1,FIN_DATASET[[#This Row],[Amount]],0)</f>
        <v>0</v>
      </c>
    </row>
    <row r="257" spans="1:18" x14ac:dyDescent="0.2">
      <c r="A257" s="4">
        <f>FIN_RAW[[#This Row],[FECHA]]</f>
        <v>44166</v>
      </c>
      <c r="B257" s="3">
        <f>YEAR(FIN_DATASET[[#This Row],[Date]])</f>
        <v>2020</v>
      </c>
      <c r="C257" s="3" t="str">
        <f>TEXT(FIN_DATASET[[#This Row],[Date]],"mmmm")</f>
        <v>December</v>
      </c>
      <c r="D257" s="3" t="str">
        <f>IF(FIN_RAW[[#This Row],[VALOR (IN)]]&gt;0, "Income",IF(FIN_RAW[[#This Row],[VALOR (OUT)]]&gt;0, "Expense", "Check"))</f>
        <v>Income</v>
      </c>
      <c r="E257" s="3" t="str">
        <f>_xlfn.XLOOKUP(FIN_DATASET[[#This Row],[Method]],CATEGORY_MAP[CUENTA_IN],CATEGORY_MAP[Category])</f>
        <v>Cash</v>
      </c>
      <c r="F257" s="3" t="str">
        <f>_xlfn.XLOOKUP(FIN_DATASET[[#This Row],[Account]],CATEGORY_MAP[CUENTA_OUT],CATEGORY_MAP[Subcategory])</f>
        <v>Monthly Fee</v>
      </c>
      <c r="G257" s="3" t="str">
        <f>IF(OR(FIN_RAW[[#This Row],[CONCEPTO]]=0,FIN_RAW[[#This Row],[CONCEPTO]]=""),"",FIN_RAW[[#This Row],[CONCEPTO]])</f>
        <v>Pago Mensualidad COVID (DIC)</v>
      </c>
      <c r="H257" s="5">
        <f>IF(FIN_DATASET[[#This Row],[Type]]="Income", FIN_RAW[[#This Row],[VALOR (IN)]], -FIN_RAW[[#This Row],[VALOR (OUT)]])</f>
        <v>100000</v>
      </c>
      <c r="I257" s="3" t="str">
        <f>FIN_RAW[[#This Row],[CUENTA (IN)]]</f>
        <v>Efectivo</v>
      </c>
      <c r="J257" s="6" t="str">
        <f>FIN_RAW[[#This Row],[CUENTA (OUT)]]</f>
        <v>Mensualidad</v>
      </c>
      <c r="K257" s="3" t="str">
        <f>IF(OR(FIN_RAW[[#This Row],[CLIENTE]]=0,FIN_RAW[[#This Row],[CLIENTE]]=" "),"",FIN_RAW[[#This Row],[CLIENTE]])</f>
        <v>Ingrith Basto Zamorano</v>
      </c>
      <c r="L257" s="3" t="str">
        <f>IF(OR(FIN_RAW[[#This Row],[DEPORTISTA]]=0,FIN_RAW[[#This Row],[DEPORTISTA]]=""),"",FIN_RAW[[#This Row],[DEPORTISTA]])</f>
        <v>Santiago Solórzano Basto</v>
      </c>
      <c r="M257" s="3">
        <f>IF(FIN_DATASET[[#This Row],[Method]]="Efectivo",1,0)</f>
        <v>1</v>
      </c>
      <c r="N257" s="12">
        <f>IF(FIN_DATASET[[#This Row],[Method]]="Efectivo",FIN_DATASET[[#This Row],[Amount]],0)</f>
        <v>100000</v>
      </c>
      <c r="O257" s="3">
        <f>IF(FIN_DATASET[[#This Row],[Method]]="CxC",1,0)</f>
        <v>0</v>
      </c>
      <c r="P257" s="11">
        <f>IF(FIN_DATASET[[#This Row],[Method]]="CxC",FIN_DATASET[[#This Row],[Amount]],0)</f>
        <v>0</v>
      </c>
      <c r="Q257" s="3">
        <f>IF(OR(FIN_DATASET[[#This Row],[Account]]="CxP",FIN_DATASET[[#This Row],[Account]]="CxP (Liga)",FIN_DATASET[[#This Row],[Account]]="CxP (Terceros)"),1,0)</f>
        <v>0</v>
      </c>
      <c r="R257" s="3">
        <f>IF(FIN_DATASET[[#This Row],[AP_Flag]]=1,FIN_DATASET[[#This Row],[Amount]],0)</f>
        <v>0</v>
      </c>
    </row>
    <row r="258" spans="1:18" x14ac:dyDescent="0.2">
      <c r="A258" s="4">
        <f>FIN_RAW[[#This Row],[FECHA]]</f>
        <v>44166</v>
      </c>
      <c r="B258" s="3">
        <f>YEAR(FIN_DATASET[[#This Row],[Date]])</f>
        <v>2020</v>
      </c>
      <c r="C258" s="3" t="str">
        <f>TEXT(FIN_DATASET[[#This Row],[Date]],"mmmm")</f>
        <v>December</v>
      </c>
      <c r="D258" s="3" t="str">
        <f>IF(FIN_RAW[[#This Row],[VALOR (IN)]]&gt;0, "Income",IF(FIN_RAW[[#This Row],[VALOR (OUT)]]&gt;0, "Expense", "Check"))</f>
        <v>Income</v>
      </c>
      <c r="E258" s="3" t="str">
        <f>_xlfn.XLOOKUP(FIN_DATASET[[#This Row],[Method]],CATEGORY_MAP[CUENTA_IN],CATEGORY_MAP[Category])</f>
        <v>Cash</v>
      </c>
      <c r="F258" s="3" t="str">
        <f>_xlfn.XLOOKUP(FIN_DATASET[[#This Row],[Account]],CATEGORY_MAP[CUENTA_OUT],CATEGORY_MAP[Subcategory])</f>
        <v>Monthly Fee</v>
      </c>
      <c r="G258" s="3" t="str">
        <f>IF(OR(FIN_RAW[[#This Row],[CONCEPTO]]=0,FIN_RAW[[#This Row],[CONCEPTO]]=""),"",FIN_RAW[[#This Row],[CONCEPTO]])</f>
        <v>Pago Mensualidad COVID (DIC)</v>
      </c>
      <c r="H258" s="5">
        <f>IF(FIN_DATASET[[#This Row],[Type]]="Income", FIN_RAW[[#This Row],[VALOR (IN)]], -FIN_RAW[[#This Row],[VALOR (OUT)]])</f>
        <v>100000</v>
      </c>
      <c r="I258" s="3" t="str">
        <f>FIN_RAW[[#This Row],[CUENTA (IN)]]</f>
        <v>Efectivo</v>
      </c>
      <c r="J258" s="6" t="str">
        <f>FIN_RAW[[#This Row],[CUENTA (OUT)]]</f>
        <v>Mensualidad</v>
      </c>
      <c r="K258" s="3" t="str">
        <f>IF(OR(FIN_RAW[[#This Row],[CLIENTE]]=0,FIN_RAW[[#This Row],[CLIENTE]]=" "),"",FIN_RAW[[#This Row],[CLIENTE]])</f>
        <v>Marcela Zapata Duque</v>
      </c>
      <c r="L258" s="3" t="str">
        <f>IF(OR(FIN_RAW[[#This Row],[DEPORTISTA]]=0,FIN_RAW[[#This Row],[DEPORTISTA]]=""),"",FIN_RAW[[#This Row],[DEPORTISTA]])</f>
        <v>Sara Zapata Zapata</v>
      </c>
      <c r="M258" s="3">
        <f>IF(FIN_DATASET[[#This Row],[Method]]="Efectivo",1,0)</f>
        <v>1</v>
      </c>
      <c r="N258" s="12">
        <f>IF(FIN_DATASET[[#This Row],[Method]]="Efectivo",FIN_DATASET[[#This Row],[Amount]],0)</f>
        <v>100000</v>
      </c>
      <c r="O258" s="3">
        <f>IF(FIN_DATASET[[#This Row],[Method]]="CxC",1,0)</f>
        <v>0</v>
      </c>
      <c r="P258" s="11">
        <f>IF(FIN_DATASET[[#This Row],[Method]]="CxC",FIN_DATASET[[#This Row],[Amount]],0)</f>
        <v>0</v>
      </c>
      <c r="Q258" s="3">
        <f>IF(OR(FIN_DATASET[[#This Row],[Account]]="CxP",FIN_DATASET[[#This Row],[Account]]="CxP (Liga)",FIN_DATASET[[#This Row],[Account]]="CxP (Terceros)"),1,0)</f>
        <v>0</v>
      </c>
      <c r="R258" s="3">
        <f>IF(FIN_DATASET[[#This Row],[AP_Flag]]=1,FIN_DATASET[[#This Row],[Amount]],0)</f>
        <v>0</v>
      </c>
    </row>
    <row r="259" spans="1:18" x14ac:dyDescent="0.2">
      <c r="A259" s="4">
        <f>FIN_RAW[[#This Row],[FECHA]]</f>
        <v>44166</v>
      </c>
      <c r="B259" s="3">
        <f>YEAR(FIN_DATASET[[#This Row],[Date]])</f>
        <v>2020</v>
      </c>
      <c r="C259" s="3" t="str">
        <f>TEXT(FIN_DATASET[[#This Row],[Date]],"mmmm")</f>
        <v>December</v>
      </c>
      <c r="D259" s="3" t="str">
        <f>IF(FIN_RAW[[#This Row],[VALOR (IN)]]&gt;0, "Income",IF(FIN_RAW[[#This Row],[VALOR (OUT)]]&gt;0, "Expense", "Check"))</f>
        <v>Income</v>
      </c>
      <c r="E259" s="3" t="str">
        <f>_xlfn.XLOOKUP(FIN_DATASET[[#This Row],[Method]],CATEGORY_MAP[CUENTA_IN],CATEGORY_MAP[Category])</f>
        <v>Cash</v>
      </c>
      <c r="F259" s="3" t="str">
        <f>_xlfn.XLOOKUP(FIN_DATASET[[#This Row],[Account]],CATEGORY_MAP[CUENTA_OUT],CATEGORY_MAP[Subcategory])</f>
        <v>Monthly Fee</v>
      </c>
      <c r="G259" s="3" t="str">
        <f>IF(OR(FIN_RAW[[#This Row],[CONCEPTO]]=0,FIN_RAW[[#This Row],[CONCEPTO]]=""),"",FIN_RAW[[#This Row],[CONCEPTO]])</f>
        <v>Debe Mensualidad COVID (DIC)</v>
      </c>
      <c r="H259" s="5">
        <f>IF(FIN_DATASET[[#This Row],[Type]]="Income", FIN_RAW[[#This Row],[VALOR (IN)]], -FIN_RAW[[#This Row],[VALOR (OUT)]])</f>
        <v>100000</v>
      </c>
      <c r="I259" s="3" t="str">
        <f>FIN_RAW[[#This Row],[CUENTA (IN)]]</f>
        <v>Efectivo</v>
      </c>
      <c r="J259" s="6" t="str">
        <f>FIN_RAW[[#This Row],[CUENTA (OUT)]]</f>
        <v>Mensualidad</v>
      </c>
      <c r="K259" s="3" t="str">
        <f>IF(OR(FIN_RAW[[#This Row],[CLIENTE]]=0,FIN_RAW[[#This Row],[CLIENTE]]=" "),"",FIN_RAW[[#This Row],[CLIENTE]])</f>
        <v>Nelson Gómez Serna</v>
      </c>
      <c r="L259" s="3" t="str">
        <f>IF(OR(FIN_RAW[[#This Row],[DEPORTISTA]]=0,FIN_RAW[[#This Row],[DEPORTISTA]]=""),"",FIN_RAW[[#This Row],[DEPORTISTA]])</f>
        <v>Sofía Gómez Torres</v>
      </c>
      <c r="M259" s="3">
        <f>IF(FIN_DATASET[[#This Row],[Method]]="Efectivo",1,0)</f>
        <v>1</v>
      </c>
      <c r="N259" s="12">
        <f>IF(FIN_DATASET[[#This Row],[Method]]="Efectivo",FIN_DATASET[[#This Row],[Amount]],0)</f>
        <v>100000</v>
      </c>
      <c r="O259" s="3">
        <f>IF(FIN_DATASET[[#This Row],[Method]]="CxC",1,0)</f>
        <v>0</v>
      </c>
      <c r="P259" s="11">
        <f>IF(FIN_DATASET[[#This Row],[Method]]="CxC",FIN_DATASET[[#This Row],[Amount]],0)</f>
        <v>0</v>
      </c>
      <c r="Q259" s="3">
        <f>IF(OR(FIN_DATASET[[#This Row],[Account]]="CxP",FIN_DATASET[[#This Row],[Account]]="CxP (Liga)",FIN_DATASET[[#This Row],[Account]]="CxP (Terceros)"),1,0)</f>
        <v>0</v>
      </c>
      <c r="R259" s="3">
        <f>IF(FIN_DATASET[[#This Row],[AP_Flag]]=1,FIN_DATASET[[#This Row],[Amount]],0)</f>
        <v>0</v>
      </c>
    </row>
    <row r="260" spans="1:18" x14ac:dyDescent="0.2">
      <c r="A260" s="4">
        <f>FIN_RAW[[#This Row],[FECHA]]</f>
        <v>44166</v>
      </c>
      <c r="B260" s="3">
        <f>YEAR(FIN_DATASET[[#This Row],[Date]])</f>
        <v>2020</v>
      </c>
      <c r="C260" s="3" t="str">
        <f>TEXT(FIN_DATASET[[#This Row],[Date]],"mmmm")</f>
        <v>December</v>
      </c>
      <c r="D260" s="3" t="str">
        <f>IF(FIN_RAW[[#This Row],[VALOR (IN)]]&gt;0, "Income",IF(FIN_RAW[[#This Row],[VALOR (OUT)]]&gt;0, "Expense", "Check"))</f>
        <v>Income</v>
      </c>
      <c r="E260" s="3" t="str">
        <f>_xlfn.XLOOKUP(FIN_DATASET[[#This Row],[Method]],CATEGORY_MAP[CUENTA_IN],CATEGORY_MAP[Category])</f>
        <v>Cash</v>
      </c>
      <c r="F260" s="3" t="str">
        <f>_xlfn.XLOOKUP(FIN_DATASET[[#This Row],[Account]],CATEGORY_MAP[CUENTA_OUT],CATEGORY_MAP[Subcategory])</f>
        <v>Monthly Fee</v>
      </c>
      <c r="G260" s="3" t="str">
        <f>IF(OR(FIN_RAW[[#This Row],[CONCEPTO]]=0,FIN_RAW[[#This Row],[CONCEPTO]]=""),"",FIN_RAW[[#This Row],[CONCEPTO]])</f>
        <v>Pago Mensualidad COVID (DIC)</v>
      </c>
      <c r="H260" s="5">
        <f>IF(FIN_DATASET[[#This Row],[Type]]="Income", FIN_RAW[[#This Row],[VALOR (IN)]], -FIN_RAW[[#This Row],[VALOR (OUT)]])</f>
        <v>100000</v>
      </c>
      <c r="I260" s="3" t="str">
        <f>FIN_RAW[[#This Row],[CUENTA (IN)]]</f>
        <v>Efectivo</v>
      </c>
      <c r="J260" s="6" t="str">
        <f>FIN_RAW[[#This Row],[CUENTA (OUT)]]</f>
        <v>Mensualidad</v>
      </c>
      <c r="K260" s="3" t="str">
        <f>IF(OR(FIN_RAW[[#This Row],[CLIENTE]]=0,FIN_RAW[[#This Row],[CLIENTE]]=" "),"",FIN_RAW[[#This Row],[CLIENTE]])</f>
        <v>Ana Milena Sánchez Patiño</v>
      </c>
      <c r="L260" s="3" t="str">
        <f>IF(OR(FIN_RAW[[#This Row],[DEPORTISTA]]=0,FIN_RAW[[#This Row],[DEPORTISTA]]=""),"",FIN_RAW[[#This Row],[DEPORTISTA]])</f>
        <v>Valentina Carvajal Sánchez</v>
      </c>
      <c r="M260" s="3">
        <f>IF(FIN_DATASET[[#This Row],[Method]]="Efectivo",1,0)</f>
        <v>1</v>
      </c>
      <c r="N260" s="12">
        <f>IF(FIN_DATASET[[#This Row],[Method]]="Efectivo",FIN_DATASET[[#This Row],[Amount]],0)</f>
        <v>100000</v>
      </c>
      <c r="O260" s="3">
        <f>IF(FIN_DATASET[[#This Row],[Method]]="CxC",1,0)</f>
        <v>0</v>
      </c>
      <c r="P260" s="11">
        <f>IF(FIN_DATASET[[#This Row],[Method]]="CxC",FIN_DATASET[[#This Row],[Amount]],0)</f>
        <v>0</v>
      </c>
      <c r="Q260" s="3">
        <f>IF(OR(FIN_DATASET[[#This Row],[Account]]="CxP",FIN_DATASET[[#This Row],[Account]]="CxP (Liga)",FIN_DATASET[[#This Row],[Account]]="CxP (Terceros)"),1,0)</f>
        <v>0</v>
      </c>
      <c r="R260" s="3">
        <f>IF(FIN_DATASET[[#This Row],[AP_Flag]]=1,FIN_DATASET[[#This Row],[Amount]],0)</f>
        <v>0</v>
      </c>
    </row>
    <row r="261" spans="1:18" x14ac:dyDescent="0.2">
      <c r="A261" s="4">
        <f>FIN_RAW[[#This Row],[FECHA]]</f>
        <v>44166</v>
      </c>
      <c r="B261" s="3">
        <f>YEAR(FIN_DATASET[[#This Row],[Date]])</f>
        <v>2020</v>
      </c>
      <c r="C261" s="3" t="str">
        <f>TEXT(FIN_DATASET[[#This Row],[Date]],"mmmm")</f>
        <v>December</v>
      </c>
      <c r="D261" s="3" t="str">
        <f>IF(FIN_RAW[[#This Row],[VALOR (IN)]]&gt;0, "Income",IF(FIN_RAW[[#This Row],[VALOR (OUT)]]&gt;0, "Expense", "Check"))</f>
        <v>Income</v>
      </c>
      <c r="E261" s="3" t="str">
        <f>_xlfn.XLOOKUP(FIN_DATASET[[#This Row],[Method]],CATEGORY_MAP[CUENTA_IN],CATEGORY_MAP[Category])</f>
        <v>Scholarships</v>
      </c>
      <c r="F261" s="3" t="str">
        <f>_xlfn.XLOOKUP(FIN_DATASET[[#This Row],[Account]],CATEGORY_MAP[CUENTA_OUT],CATEGORY_MAP[Subcategory])</f>
        <v>Monthly Fee</v>
      </c>
      <c r="G261" s="3" t="str">
        <f>IF(OR(FIN_RAW[[#This Row],[CONCEPTO]]=0,FIN_RAW[[#This Row],[CONCEPTO]]=""),"",FIN_RAW[[#This Row],[CONCEPTO]])</f>
        <v>Becas Resultados 2019 (100%) (DIC)</v>
      </c>
      <c r="H261" s="5">
        <f>IF(FIN_DATASET[[#This Row],[Type]]="Income", FIN_RAW[[#This Row],[VALOR (IN)]], -FIN_RAW[[#This Row],[VALOR (OUT)]])</f>
        <v>100000</v>
      </c>
      <c r="I261" s="3" t="str">
        <f>FIN_RAW[[#This Row],[CUENTA (IN)]]</f>
        <v>Becas</v>
      </c>
      <c r="J261" s="6" t="str">
        <f>FIN_RAW[[#This Row],[CUENTA (OUT)]]</f>
        <v>Mensualidad</v>
      </c>
      <c r="K261" s="3" t="str">
        <f>IF(OR(FIN_RAW[[#This Row],[CLIENTE]]=0,FIN_RAW[[#This Row],[CLIENTE]]=" "),"",FIN_RAW[[#This Row],[CLIENTE]])</f>
        <v>Silvana Torres López</v>
      </c>
      <c r="L261" s="3" t="str">
        <f>IF(OR(FIN_RAW[[#This Row],[DEPORTISTA]]=0,FIN_RAW[[#This Row],[DEPORTISTA]]=""),"",FIN_RAW[[#This Row],[DEPORTISTA]])</f>
        <v>Valentina Quintero Torres</v>
      </c>
      <c r="M261" s="3">
        <f>IF(FIN_DATASET[[#This Row],[Method]]="Efectivo",1,0)</f>
        <v>0</v>
      </c>
      <c r="N261" s="12">
        <f>IF(FIN_DATASET[[#This Row],[Method]]="Efectivo",FIN_DATASET[[#This Row],[Amount]],0)</f>
        <v>0</v>
      </c>
      <c r="O261" s="3">
        <f>IF(FIN_DATASET[[#This Row],[Method]]="CxC",1,0)</f>
        <v>0</v>
      </c>
      <c r="P261" s="11">
        <f>IF(FIN_DATASET[[#This Row],[Method]]="CxC",FIN_DATASET[[#This Row],[Amount]],0)</f>
        <v>0</v>
      </c>
      <c r="Q261" s="3">
        <f>IF(OR(FIN_DATASET[[#This Row],[Account]]="CxP",FIN_DATASET[[#This Row],[Account]]="CxP (Liga)",FIN_DATASET[[#This Row],[Account]]="CxP (Terceros)"),1,0)</f>
        <v>0</v>
      </c>
      <c r="R261" s="3">
        <f>IF(FIN_DATASET[[#This Row],[AP_Flag]]=1,FIN_DATASET[[#This Row],[Amount]],0)</f>
        <v>0</v>
      </c>
    </row>
    <row r="262" spans="1:18" x14ac:dyDescent="0.2">
      <c r="A262" s="4">
        <f>FIN_RAW[[#This Row],[FECHA]]</f>
        <v>44169</v>
      </c>
      <c r="B262" s="3">
        <f>YEAR(FIN_DATASET[[#This Row],[Date]])</f>
        <v>2020</v>
      </c>
      <c r="C262" s="3" t="str">
        <f>TEXT(FIN_DATASET[[#This Row],[Date]],"mmmm")</f>
        <v>December</v>
      </c>
      <c r="D262" s="3" t="str">
        <f>IF(FIN_RAW[[#This Row],[VALOR (IN)]]&gt;0, "Income",IF(FIN_RAW[[#This Row],[VALOR (OUT)]]&gt;0, "Expense", "Check"))</f>
        <v>Expense</v>
      </c>
      <c r="E262" s="3" t="str">
        <f>_xlfn.XLOOKUP(FIN_DATASET[[#This Row],[Method]],CATEGORY_MAP[CUENTA_IN],CATEGORY_MAP[Category])</f>
        <v>Cash</v>
      </c>
      <c r="F262" s="3" t="str">
        <f>_xlfn.XLOOKUP(FIN_DATASET[[#This Row],[Account]],CATEGORY_MAP[CUENTA_OUT],CATEGORY_MAP[Subcategory])</f>
        <v>Rent</v>
      </c>
      <c r="G262" s="3" t="str">
        <f>IF(OR(FIN_RAW[[#This Row],[CONCEPTO]]=0,FIN_RAW[[#This Row],[CONCEPTO]]=""),"",FIN_RAW[[#This Row],[CONCEPTO]])</f>
        <v>Pago Ingreso Deportistas x Semana (33 entradas)</v>
      </c>
      <c r="H262" s="5">
        <f>IF(FIN_DATASET[[#This Row],[Type]]="Income", FIN_RAW[[#This Row],[VALOR (IN)]], -FIN_RAW[[#This Row],[VALOR (OUT)]])</f>
        <v>-66000</v>
      </c>
      <c r="I262" s="3" t="str">
        <f>FIN_RAW[[#This Row],[CUENTA (IN)]]</f>
        <v>Efectivo</v>
      </c>
      <c r="J262" s="6" t="str">
        <f>FIN_RAW[[#This Row],[CUENTA (OUT)]]</f>
        <v>Arriendos</v>
      </c>
      <c r="K262" s="3" t="str">
        <f>IF(OR(FIN_RAW[[#This Row],[CLIENTE]]=0,FIN_RAW[[#This Row],[CLIENTE]]=" "),"",FIN_RAW[[#This Row],[CLIENTE]])</f>
        <v/>
      </c>
      <c r="L262" s="3" t="str">
        <f>IF(OR(FIN_RAW[[#This Row],[DEPORTISTA]]=0,FIN_RAW[[#This Row],[DEPORTISTA]]=""),"",FIN_RAW[[#This Row],[DEPORTISTA]])</f>
        <v/>
      </c>
      <c r="M262" s="3">
        <f>IF(FIN_DATASET[[#This Row],[Method]]="Efectivo",1,0)</f>
        <v>1</v>
      </c>
      <c r="N262" s="12">
        <f>IF(FIN_DATASET[[#This Row],[Method]]="Efectivo",FIN_DATASET[[#This Row],[Amount]],0)</f>
        <v>-66000</v>
      </c>
      <c r="O262" s="3">
        <f>IF(FIN_DATASET[[#This Row],[Method]]="CxC",1,0)</f>
        <v>0</v>
      </c>
      <c r="P262" s="11">
        <f>IF(FIN_DATASET[[#This Row],[Method]]="CxC",FIN_DATASET[[#This Row],[Amount]],0)</f>
        <v>0</v>
      </c>
      <c r="Q262" s="3">
        <f>IF(OR(FIN_DATASET[[#This Row],[Account]]="CxP",FIN_DATASET[[#This Row],[Account]]="CxP (Liga)",FIN_DATASET[[#This Row],[Account]]="CxP (Terceros)"),1,0)</f>
        <v>0</v>
      </c>
      <c r="R262" s="3">
        <f>IF(FIN_DATASET[[#This Row],[AP_Flag]]=1,FIN_DATASET[[#This Row],[Amount]],0)</f>
        <v>0</v>
      </c>
    </row>
    <row r="263" spans="1:18" x14ac:dyDescent="0.2">
      <c r="A263" s="4">
        <f>FIN_RAW[[#This Row],[FECHA]]</f>
        <v>44174</v>
      </c>
      <c r="B263" s="3">
        <f>YEAR(FIN_DATASET[[#This Row],[Date]])</f>
        <v>2020</v>
      </c>
      <c r="C263" s="3" t="str">
        <f>TEXT(FIN_DATASET[[#This Row],[Date]],"mmmm")</f>
        <v>December</v>
      </c>
      <c r="D263" s="3" t="str">
        <f>IF(FIN_RAW[[#This Row],[VALOR (IN)]]&gt;0, "Income",IF(FIN_RAW[[#This Row],[VALOR (OUT)]]&gt;0, "Expense", "Check"))</f>
        <v>Income</v>
      </c>
      <c r="E263" s="3" t="str">
        <f>_xlfn.XLOOKUP(FIN_DATASET[[#This Row],[Method]],CATEGORY_MAP[CUENTA_IN],CATEGORY_MAP[Category])</f>
        <v>Cash</v>
      </c>
      <c r="F263" s="3" t="str">
        <f>_xlfn.XLOOKUP(FIN_DATASET[[#This Row],[Account]],CATEGORY_MAP[CUENTA_OUT],CATEGORY_MAP[Subcategory])</f>
        <v>Monthly Fee</v>
      </c>
      <c r="G263" s="3" t="str">
        <f>IF(OR(FIN_RAW[[#This Row],[CONCEPTO]]=0,FIN_RAW[[#This Row],[CONCEPTO]]=""),"",FIN_RAW[[#This Row],[CONCEPTO]])</f>
        <v>Pago Mensualidad COVID (DIC)</v>
      </c>
      <c r="H263" s="5">
        <f>IF(FIN_DATASET[[#This Row],[Type]]="Income", FIN_RAW[[#This Row],[VALOR (IN)]], -FIN_RAW[[#This Row],[VALOR (OUT)]])</f>
        <v>100000</v>
      </c>
      <c r="I263" s="3" t="str">
        <f>FIN_RAW[[#This Row],[CUENTA (IN)]]</f>
        <v>Efectivo</v>
      </c>
      <c r="J263" s="6" t="str">
        <f>FIN_RAW[[#This Row],[CUENTA (OUT)]]</f>
        <v>Mensualidad</v>
      </c>
      <c r="K263" s="3" t="str">
        <f>IF(OR(FIN_RAW[[#This Row],[CLIENTE]]=0,FIN_RAW[[#This Row],[CLIENTE]]=" "),"",FIN_RAW[[#This Row],[CLIENTE]])</f>
        <v>Yanibel Peña Londoño</v>
      </c>
      <c r="L263" s="3" t="str">
        <f>IF(OR(FIN_RAW[[#This Row],[DEPORTISTA]]=0,FIN_RAW[[#This Row],[DEPORTISTA]]=""),"",FIN_RAW[[#This Row],[DEPORTISTA]])</f>
        <v>Santiago Piedrahita Peña</v>
      </c>
      <c r="M263" s="3">
        <f>IF(FIN_DATASET[[#This Row],[Method]]="Efectivo",1,0)</f>
        <v>1</v>
      </c>
      <c r="N263" s="12">
        <f>IF(FIN_DATASET[[#This Row],[Method]]="Efectivo",FIN_DATASET[[#This Row],[Amount]],0)</f>
        <v>100000</v>
      </c>
      <c r="O263" s="3">
        <f>IF(FIN_DATASET[[#This Row],[Method]]="CxC",1,0)</f>
        <v>0</v>
      </c>
      <c r="P263" s="11">
        <f>IF(FIN_DATASET[[#This Row],[Method]]="CxC",FIN_DATASET[[#This Row],[Amount]],0)</f>
        <v>0</v>
      </c>
      <c r="Q263" s="3">
        <f>IF(OR(FIN_DATASET[[#This Row],[Account]]="CxP",FIN_DATASET[[#This Row],[Account]]="CxP (Liga)",FIN_DATASET[[#This Row],[Account]]="CxP (Terceros)"),1,0)</f>
        <v>0</v>
      </c>
      <c r="R263" s="3">
        <f>IF(FIN_DATASET[[#This Row],[AP_Flag]]=1,FIN_DATASET[[#This Row],[Amount]],0)</f>
        <v>0</v>
      </c>
    </row>
    <row r="264" spans="1:18" x14ac:dyDescent="0.2">
      <c r="A264" s="4">
        <f>FIN_RAW[[#This Row],[FECHA]]</f>
        <v>44176</v>
      </c>
      <c r="B264" s="3">
        <f>YEAR(FIN_DATASET[[#This Row],[Date]])</f>
        <v>2020</v>
      </c>
      <c r="C264" s="3" t="str">
        <f>TEXT(FIN_DATASET[[#This Row],[Date]],"mmmm")</f>
        <v>December</v>
      </c>
      <c r="D264" s="3" t="str">
        <f>IF(FIN_RAW[[#This Row],[VALOR (IN)]]&gt;0, "Income",IF(FIN_RAW[[#This Row],[VALOR (OUT)]]&gt;0, "Expense", "Check"))</f>
        <v>Income</v>
      </c>
      <c r="E264" s="3" t="str">
        <f>_xlfn.XLOOKUP(FIN_DATASET[[#This Row],[Method]],CATEGORY_MAP[CUENTA_IN],CATEGORY_MAP[Category])</f>
        <v>Cash</v>
      </c>
      <c r="F264" s="3" t="str">
        <f>_xlfn.XLOOKUP(FIN_DATASET[[#This Row],[Account]],CATEGORY_MAP[CUENTA_OUT],CATEGORY_MAP[Subcategory])</f>
        <v>Monthly Fee</v>
      </c>
      <c r="G264" s="3" t="str">
        <f>IF(OR(FIN_RAW[[#This Row],[CONCEPTO]]=0,FIN_RAW[[#This Row],[CONCEPTO]]=""),"",FIN_RAW[[#This Row],[CONCEPTO]])</f>
        <v>Pago Mensualidad COVID (DIC)</v>
      </c>
      <c r="H264" s="5">
        <f>IF(FIN_DATASET[[#This Row],[Type]]="Income", FIN_RAW[[#This Row],[VALOR (IN)]], -FIN_RAW[[#This Row],[VALOR (OUT)]])</f>
        <v>100000</v>
      </c>
      <c r="I264" s="3" t="str">
        <f>FIN_RAW[[#This Row],[CUENTA (IN)]]</f>
        <v>Efectivo</v>
      </c>
      <c r="J264" s="6" t="str">
        <f>FIN_RAW[[#This Row],[CUENTA (OUT)]]</f>
        <v>Mensualidad</v>
      </c>
      <c r="K264" s="3" t="str">
        <f>IF(OR(FIN_RAW[[#This Row],[CLIENTE]]=0,FIN_RAW[[#This Row],[CLIENTE]]=" "),"",FIN_RAW[[#This Row],[CLIENTE]])</f>
        <v>Wilson Leaños</v>
      </c>
      <c r="L264" s="3" t="str">
        <f>IF(OR(FIN_RAW[[#This Row],[DEPORTISTA]]=0,FIN_RAW[[#This Row],[DEPORTISTA]]=""),"",FIN_RAW[[#This Row],[DEPORTISTA]])</f>
        <v>Naireth Leaños Serna</v>
      </c>
      <c r="M264" s="3">
        <f>IF(FIN_DATASET[[#This Row],[Method]]="Efectivo",1,0)</f>
        <v>1</v>
      </c>
      <c r="N264" s="12">
        <f>IF(FIN_DATASET[[#This Row],[Method]]="Efectivo",FIN_DATASET[[#This Row],[Amount]],0)</f>
        <v>100000</v>
      </c>
      <c r="O264" s="3">
        <f>IF(FIN_DATASET[[#This Row],[Method]]="CxC",1,0)</f>
        <v>0</v>
      </c>
      <c r="P264" s="11">
        <f>IF(FIN_DATASET[[#This Row],[Method]]="CxC",FIN_DATASET[[#This Row],[Amount]],0)</f>
        <v>0</v>
      </c>
      <c r="Q264" s="3">
        <f>IF(OR(FIN_DATASET[[#This Row],[Account]]="CxP",FIN_DATASET[[#This Row],[Account]]="CxP (Liga)",FIN_DATASET[[#This Row],[Account]]="CxP (Terceros)"),1,0)</f>
        <v>0</v>
      </c>
      <c r="R264" s="3">
        <f>IF(FIN_DATASET[[#This Row],[AP_Flag]]=1,FIN_DATASET[[#This Row],[Amount]],0)</f>
        <v>0</v>
      </c>
    </row>
    <row r="265" spans="1:18" x14ac:dyDescent="0.2">
      <c r="A265" s="4">
        <f>FIN_RAW[[#This Row],[FECHA]]</f>
        <v>44176</v>
      </c>
      <c r="B265" s="3">
        <f>YEAR(FIN_DATASET[[#This Row],[Date]])</f>
        <v>2020</v>
      </c>
      <c r="C265" s="3" t="str">
        <f>TEXT(FIN_DATASET[[#This Row],[Date]],"mmmm")</f>
        <v>December</v>
      </c>
      <c r="D265" s="3" t="str">
        <f>IF(FIN_RAW[[#This Row],[VALOR (IN)]]&gt;0, "Income",IF(FIN_RAW[[#This Row],[VALOR (OUT)]]&gt;0, "Expense", "Check"))</f>
        <v>Expense</v>
      </c>
      <c r="E265" s="3" t="str">
        <f>_xlfn.XLOOKUP(FIN_DATASET[[#This Row],[Method]],CATEGORY_MAP[CUENTA_IN],CATEGORY_MAP[Category])</f>
        <v>Cash</v>
      </c>
      <c r="F265" s="3" t="str">
        <f>_xlfn.XLOOKUP(FIN_DATASET[[#This Row],[Account]],CATEGORY_MAP[CUENTA_OUT],CATEGORY_MAP[Subcategory])</f>
        <v>Rent</v>
      </c>
      <c r="G265" s="3" t="str">
        <f>IF(OR(FIN_RAW[[#This Row],[CONCEPTO]]=0,FIN_RAW[[#This Row],[CONCEPTO]]=""),"",FIN_RAW[[#This Row],[CONCEPTO]])</f>
        <v>Pago Ingreso Deportistas x Semana (33 entradas)</v>
      </c>
      <c r="H265" s="5">
        <f>IF(FIN_DATASET[[#This Row],[Type]]="Income", FIN_RAW[[#This Row],[VALOR (IN)]], -FIN_RAW[[#This Row],[VALOR (OUT)]])</f>
        <v>-66000</v>
      </c>
      <c r="I265" s="3" t="str">
        <f>FIN_RAW[[#This Row],[CUENTA (IN)]]</f>
        <v>Efectivo</v>
      </c>
      <c r="J265" s="6" t="str">
        <f>FIN_RAW[[#This Row],[CUENTA (OUT)]]</f>
        <v>Arriendos</v>
      </c>
      <c r="K265" s="3" t="str">
        <f>IF(OR(FIN_RAW[[#This Row],[CLIENTE]]=0,FIN_RAW[[#This Row],[CLIENTE]]=" "),"",FIN_RAW[[#This Row],[CLIENTE]])</f>
        <v/>
      </c>
      <c r="L265" s="3" t="str">
        <f>IF(OR(FIN_RAW[[#This Row],[DEPORTISTA]]=0,FIN_RAW[[#This Row],[DEPORTISTA]]=""),"",FIN_RAW[[#This Row],[DEPORTISTA]])</f>
        <v/>
      </c>
      <c r="M265" s="3">
        <f>IF(FIN_DATASET[[#This Row],[Method]]="Efectivo",1,0)</f>
        <v>1</v>
      </c>
      <c r="N265" s="12">
        <f>IF(FIN_DATASET[[#This Row],[Method]]="Efectivo",FIN_DATASET[[#This Row],[Amount]],0)</f>
        <v>-66000</v>
      </c>
      <c r="O265" s="3">
        <f>IF(FIN_DATASET[[#This Row],[Method]]="CxC",1,0)</f>
        <v>0</v>
      </c>
      <c r="P265" s="11">
        <f>IF(FIN_DATASET[[#This Row],[Method]]="CxC",FIN_DATASET[[#This Row],[Amount]],0)</f>
        <v>0</v>
      </c>
      <c r="Q265" s="3">
        <f>IF(OR(FIN_DATASET[[#This Row],[Account]]="CxP",FIN_DATASET[[#This Row],[Account]]="CxP (Liga)",FIN_DATASET[[#This Row],[Account]]="CxP (Terceros)"),1,0)</f>
        <v>0</v>
      </c>
      <c r="R265" s="3">
        <f>IF(FIN_DATASET[[#This Row],[AP_Flag]]=1,FIN_DATASET[[#This Row],[Amount]],0)</f>
        <v>0</v>
      </c>
    </row>
    <row r="266" spans="1:18" x14ac:dyDescent="0.2">
      <c r="A266" s="4">
        <f>FIN_RAW[[#This Row],[FECHA]]</f>
        <v>44177</v>
      </c>
      <c r="B266" s="3">
        <f>YEAR(FIN_DATASET[[#This Row],[Date]])</f>
        <v>2020</v>
      </c>
      <c r="C266" s="3" t="str">
        <f>TEXT(FIN_DATASET[[#This Row],[Date]],"mmmm")</f>
        <v>December</v>
      </c>
      <c r="D266" s="3" t="str">
        <f>IF(FIN_RAW[[#This Row],[VALOR (IN)]]&gt;0, "Income",IF(FIN_RAW[[#This Row],[VALOR (OUT)]]&gt;0, "Expense", "Check"))</f>
        <v>Income</v>
      </c>
      <c r="E266" s="3" t="str">
        <f>_xlfn.XLOOKUP(FIN_DATASET[[#This Row],[Method]],CATEGORY_MAP[CUENTA_IN],CATEGORY_MAP[Category])</f>
        <v>Cash</v>
      </c>
      <c r="F266" s="3" t="str">
        <f>_xlfn.XLOOKUP(FIN_DATASET[[#This Row],[Account]],CATEGORY_MAP[CUENTA_OUT],CATEGORY_MAP[Subcategory])</f>
        <v>Monthly Fee</v>
      </c>
      <c r="G266" s="3" t="str">
        <f>IF(OR(FIN_RAW[[#This Row],[CONCEPTO]]=0,FIN_RAW[[#This Row],[CONCEPTO]]=""),"",FIN_RAW[[#This Row],[CONCEPTO]])</f>
        <v>Pago Mensualidad COVID (DIC)</v>
      </c>
      <c r="H266" s="5">
        <f>IF(FIN_DATASET[[#This Row],[Type]]="Income", FIN_RAW[[#This Row],[VALOR (IN)]], -FIN_RAW[[#This Row],[VALOR (OUT)]])</f>
        <v>100000</v>
      </c>
      <c r="I266" s="3" t="str">
        <f>FIN_RAW[[#This Row],[CUENTA (IN)]]</f>
        <v>Efectivo</v>
      </c>
      <c r="J266" s="6" t="str">
        <f>FIN_RAW[[#This Row],[CUENTA (OUT)]]</f>
        <v>Mensualidad</v>
      </c>
      <c r="K266" s="3" t="str">
        <f>IF(OR(FIN_RAW[[#This Row],[CLIENTE]]=0,FIN_RAW[[#This Row],[CLIENTE]]=" "),"",FIN_RAW[[#This Row],[CLIENTE]])</f>
        <v>Jenifer Giraldo Giraldo</v>
      </c>
      <c r="L266" s="3" t="str">
        <f>IF(OR(FIN_RAW[[#This Row],[DEPORTISTA]]=0,FIN_RAW[[#This Row],[DEPORTISTA]]=""),"",FIN_RAW[[#This Row],[DEPORTISTA]])</f>
        <v>Juan Andrés Delgado Giraldo</v>
      </c>
      <c r="M266" s="3">
        <f>IF(FIN_DATASET[[#This Row],[Method]]="Efectivo",1,0)</f>
        <v>1</v>
      </c>
      <c r="N266" s="12">
        <f>IF(FIN_DATASET[[#This Row],[Method]]="Efectivo",FIN_DATASET[[#This Row],[Amount]],0)</f>
        <v>100000</v>
      </c>
      <c r="O266" s="3">
        <f>IF(FIN_DATASET[[#This Row],[Method]]="CxC",1,0)</f>
        <v>0</v>
      </c>
      <c r="P266" s="11">
        <f>IF(FIN_DATASET[[#This Row],[Method]]="CxC",FIN_DATASET[[#This Row],[Amount]],0)</f>
        <v>0</v>
      </c>
      <c r="Q266" s="3">
        <f>IF(OR(FIN_DATASET[[#This Row],[Account]]="CxP",FIN_DATASET[[#This Row],[Account]]="CxP (Liga)",FIN_DATASET[[#This Row],[Account]]="CxP (Terceros)"),1,0)</f>
        <v>0</v>
      </c>
      <c r="R266" s="3">
        <f>IF(FIN_DATASET[[#This Row],[AP_Flag]]=1,FIN_DATASET[[#This Row],[Amount]],0)</f>
        <v>0</v>
      </c>
    </row>
    <row r="267" spans="1:18" x14ac:dyDescent="0.2">
      <c r="A267" s="4">
        <f>FIN_RAW[[#This Row],[FECHA]]</f>
        <v>44177</v>
      </c>
      <c r="B267" s="3">
        <f>YEAR(FIN_DATASET[[#This Row],[Date]])</f>
        <v>2020</v>
      </c>
      <c r="C267" s="3" t="str">
        <f>TEXT(FIN_DATASET[[#This Row],[Date]],"mmmm")</f>
        <v>December</v>
      </c>
      <c r="D267" s="3" t="str">
        <f>IF(FIN_RAW[[#This Row],[VALOR (IN)]]&gt;0, "Income",IF(FIN_RAW[[#This Row],[VALOR (OUT)]]&gt;0, "Expense", "Check"))</f>
        <v>Expense</v>
      </c>
      <c r="E267" s="3" t="str">
        <f>_xlfn.XLOOKUP(FIN_DATASET[[#This Row],[Method]],CATEGORY_MAP[CUENTA_IN],CATEGORY_MAP[Category])</f>
        <v>Cash</v>
      </c>
      <c r="F267" s="3" t="str">
        <f>_xlfn.XLOOKUP(FIN_DATASET[[#This Row],[Account]],CATEGORY_MAP[CUENTA_OUT],CATEGORY_MAP[Subcategory])</f>
        <v>Sports Equipment</v>
      </c>
      <c r="G267" s="3" t="str">
        <f>IF(OR(FIN_RAW[[#This Row],[CONCEPTO]]=0,FIN_RAW[[#This Row],[CONCEPTO]]=""),"",FIN_RAW[[#This Row],[CONCEPTO]])</f>
        <v>Compra de Airtrack (Peana Inflable) USD $547</v>
      </c>
      <c r="H267" s="5">
        <f>IF(FIN_DATASET[[#This Row],[Type]]="Income", FIN_RAW[[#This Row],[VALOR (IN)]], -FIN_RAW[[#This Row],[VALOR (OUT)]])</f>
        <v>-1932551</v>
      </c>
      <c r="I267" s="3" t="str">
        <f>FIN_RAW[[#This Row],[CUENTA (IN)]]</f>
        <v>Efectivo</v>
      </c>
      <c r="J267" s="6" t="str">
        <f>FIN_RAW[[#This Row],[CUENTA (OUT)]]</f>
        <v>Implementacion Deportiva</v>
      </c>
      <c r="K267" s="3" t="str">
        <f>IF(OR(FIN_RAW[[#This Row],[CLIENTE]]=0,FIN_RAW[[#This Row],[CLIENTE]]=" "),"",FIN_RAW[[#This Row],[CLIENTE]])</f>
        <v/>
      </c>
      <c r="L267" s="3" t="str">
        <f>IF(OR(FIN_RAW[[#This Row],[DEPORTISTA]]=0,FIN_RAW[[#This Row],[DEPORTISTA]]=""),"",FIN_RAW[[#This Row],[DEPORTISTA]])</f>
        <v/>
      </c>
      <c r="M267" s="3">
        <f>IF(FIN_DATASET[[#This Row],[Method]]="Efectivo",1,0)</f>
        <v>1</v>
      </c>
      <c r="N267" s="12">
        <f>IF(FIN_DATASET[[#This Row],[Method]]="Efectivo",FIN_DATASET[[#This Row],[Amount]],0)</f>
        <v>-1932551</v>
      </c>
      <c r="O267" s="3">
        <f>IF(FIN_DATASET[[#This Row],[Method]]="CxC",1,0)</f>
        <v>0</v>
      </c>
      <c r="P267" s="11">
        <f>IF(FIN_DATASET[[#This Row],[Method]]="CxC",FIN_DATASET[[#This Row],[Amount]],0)</f>
        <v>0</v>
      </c>
      <c r="Q267" s="3">
        <f>IF(OR(FIN_DATASET[[#This Row],[Account]]="CxP",FIN_DATASET[[#This Row],[Account]]="CxP (Liga)",FIN_DATASET[[#This Row],[Account]]="CxP (Terceros)"),1,0)</f>
        <v>0</v>
      </c>
      <c r="R267" s="3">
        <f>IF(FIN_DATASET[[#This Row],[AP_Flag]]=1,FIN_DATASET[[#This Row],[Amount]],0)</f>
        <v>0</v>
      </c>
    </row>
    <row r="268" spans="1:18" x14ac:dyDescent="0.2">
      <c r="A268" s="4">
        <f>FIN_RAW[[#This Row],[FECHA]]</f>
        <v>44177</v>
      </c>
      <c r="B268" s="3">
        <f>YEAR(FIN_DATASET[[#This Row],[Date]])</f>
        <v>2020</v>
      </c>
      <c r="C268" s="3" t="str">
        <f>TEXT(FIN_DATASET[[#This Row],[Date]],"mmmm")</f>
        <v>December</v>
      </c>
      <c r="D268" s="3" t="str">
        <f>IF(FIN_RAW[[#This Row],[VALOR (IN)]]&gt;0, "Income",IF(FIN_RAW[[#This Row],[VALOR (OUT)]]&gt;0, "Expense", "Check"))</f>
        <v>Expense</v>
      </c>
      <c r="E268" s="3" t="str">
        <f>_xlfn.XLOOKUP(FIN_DATASET[[#This Row],[Method]],CATEGORY_MAP[CUENTA_IN],CATEGORY_MAP[Category])</f>
        <v>Cash</v>
      </c>
      <c r="F268" s="3" t="str">
        <f>_xlfn.XLOOKUP(FIN_DATASET[[#This Row],[Account]],CATEGORY_MAP[CUENTA_OUT],CATEGORY_MAP[Subcategory])</f>
        <v>Sports Expenses</v>
      </c>
      <c r="G268" s="3" t="str">
        <f>IF(OR(FIN_RAW[[#This Row],[CONCEPTO]]=0,FIN_RAW[[#This Row],[CONCEPTO]]=""),"",FIN_RAW[[#This Row],[CONCEPTO]])</f>
        <v>Costo Traida de la Peana USD $80</v>
      </c>
      <c r="H268" s="5">
        <f>IF(FIN_DATASET[[#This Row],[Type]]="Income", FIN_RAW[[#This Row],[VALOR (IN)]], -FIN_RAW[[#This Row],[VALOR (OUT)]])</f>
        <v>-278480</v>
      </c>
      <c r="I268" s="3" t="str">
        <f>FIN_RAW[[#This Row],[CUENTA (IN)]]</f>
        <v>Efectivo</v>
      </c>
      <c r="J268" s="6" t="str">
        <f>FIN_RAW[[#This Row],[CUENTA (OUT)]]</f>
        <v>Otros Gastos Deportivos</v>
      </c>
      <c r="K268" s="3" t="str">
        <f>IF(OR(FIN_RAW[[#This Row],[CLIENTE]]=0,FIN_RAW[[#This Row],[CLIENTE]]=" "),"",FIN_RAW[[#This Row],[CLIENTE]])</f>
        <v/>
      </c>
      <c r="L268" s="3" t="str">
        <f>IF(OR(FIN_RAW[[#This Row],[DEPORTISTA]]=0,FIN_RAW[[#This Row],[DEPORTISTA]]=""),"",FIN_RAW[[#This Row],[DEPORTISTA]])</f>
        <v/>
      </c>
      <c r="M268" s="3">
        <f>IF(FIN_DATASET[[#This Row],[Method]]="Efectivo",1,0)</f>
        <v>1</v>
      </c>
      <c r="N268" s="12">
        <f>IF(FIN_DATASET[[#This Row],[Method]]="Efectivo",FIN_DATASET[[#This Row],[Amount]],0)</f>
        <v>-278480</v>
      </c>
      <c r="O268" s="3">
        <f>IF(FIN_DATASET[[#This Row],[Method]]="CxC",1,0)</f>
        <v>0</v>
      </c>
      <c r="P268" s="11">
        <f>IF(FIN_DATASET[[#This Row],[Method]]="CxC",FIN_DATASET[[#This Row],[Amount]],0)</f>
        <v>0</v>
      </c>
      <c r="Q268" s="3">
        <f>IF(OR(FIN_DATASET[[#This Row],[Account]]="CxP",FIN_DATASET[[#This Row],[Account]]="CxP (Liga)",FIN_DATASET[[#This Row],[Account]]="CxP (Terceros)"),1,0)</f>
        <v>0</v>
      </c>
      <c r="R268" s="3">
        <f>IF(FIN_DATASET[[#This Row],[AP_Flag]]=1,FIN_DATASET[[#This Row],[Amount]],0)</f>
        <v>0</v>
      </c>
    </row>
    <row r="269" spans="1:18" x14ac:dyDescent="0.2">
      <c r="A269" s="4">
        <f>FIN_RAW[[#This Row],[FECHA]]</f>
        <v>44177</v>
      </c>
      <c r="B269" s="3">
        <f>YEAR(FIN_DATASET[[#This Row],[Date]])</f>
        <v>2020</v>
      </c>
      <c r="C269" s="3" t="str">
        <f>TEXT(FIN_DATASET[[#This Row],[Date]],"mmmm")</f>
        <v>December</v>
      </c>
      <c r="D269" s="3" t="str">
        <f>IF(FIN_RAW[[#This Row],[VALOR (IN)]]&gt;0, "Income",IF(FIN_RAW[[#This Row],[VALOR (OUT)]]&gt;0, "Expense", "Check"))</f>
        <v>Expense</v>
      </c>
      <c r="E269" s="3" t="str">
        <f>_xlfn.XLOOKUP(FIN_DATASET[[#This Row],[Method]],CATEGORY_MAP[CUENTA_IN],CATEGORY_MAP[Category])</f>
        <v>Accounts Payable</v>
      </c>
      <c r="F269" s="3" t="str">
        <f>_xlfn.XLOOKUP(FIN_DATASET[[#This Row],[Account]],CATEGORY_MAP[CUENTA_OUT],CATEGORY_MAP[Subcategory])</f>
        <v>Sports Equipment</v>
      </c>
      <c r="G269" s="3" t="str">
        <f>IF(OR(FIN_RAW[[#This Row],[CONCEPTO]]=0,FIN_RAW[[#This Row],[CONCEPTO]]=""),"",FIN_RAW[[#This Row],[CONCEPTO]])</f>
        <v>Compra de Airtrack (Peana Inflable) USD $737</v>
      </c>
      <c r="H269" s="5">
        <f>IF(FIN_DATASET[[#This Row],[Type]]="Income", FIN_RAW[[#This Row],[VALOR (IN)]], -FIN_RAW[[#This Row],[VALOR (OUT)]])</f>
        <v>-2570656</v>
      </c>
      <c r="I269" s="3" t="str">
        <f>FIN_RAW[[#This Row],[CUENTA (IN)]]</f>
        <v>CxP</v>
      </c>
      <c r="J269" s="6" t="str">
        <f>FIN_RAW[[#This Row],[CUENTA (OUT)]]</f>
        <v>Implementacion Deportiva</v>
      </c>
      <c r="K269" s="3" t="str">
        <f>IF(OR(FIN_RAW[[#This Row],[CLIENTE]]=0,FIN_RAW[[#This Row],[CLIENTE]]=" "),"",FIN_RAW[[#This Row],[CLIENTE]])</f>
        <v/>
      </c>
      <c r="L269" s="3" t="str">
        <f>IF(OR(FIN_RAW[[#This Row],[DEPORTISTA]]=0,FIN_RAW[[#This Row],[DEPORTISTA]]=""),"",FIN_RAW[[#This Row],[DEPORTISTA]])</f>
        <v/>
      </c>
      <c r="M269" s="3">
        <f>IF(FIN_DATASET[[#This Row],[Method]]="Efectivo",1,0)</f>
        <v>0</v>
      </c>
      <c r="N269" s="12">
        <f>IF(FIN_DATASET[[#This Row],[Method]]="Efectivo",FIN_DATASET[[#This Row],[Amount]],0)</f>
        <v>0</v>
      </c>
      <c r="O269" s="3">
        <f>IF(FIN_DATASET[[#This Row],[Method]]="CxC",1,0)</f>
        <v>0</v>
      </c>
      <c r="P269" s="11">
        <f>IF(FIN_DATASET[[#This Row],[Method]]="CxC",FIN_DATASET[[#This Row],[Amount]],0)</f>
        <v>0</v>
      </c>
      <c r="Q269" s="3">
        <f>IF(OR(FIN_DATASET[[#This Row],[Account]]="CxP",FIN_DATASET[[#This Row],[Account]]="CxP (Liga)",FIN_DATASET[[#This Row],[Account]]="CxP (Terceros)"),1,0)</f>
        <v>0</v>
      </c>
      <c r="R269" s="3">
        <f>IF(FIN_DATASET[[#This Row],[AP_Flag]]=1,FIN_DATASET[[#This Row],[Amount]],0)</f>
        <v>0</v>
      </c>
    </row>
    <row r="270" spans="1:18" x14ac:dyDescent="0.2">
      <c r="A270" s="4">
        <f>FIN_RAW[[#This Row],[FECHA]]</f>
        <v>44183</v>
      </c>
      <c r="B270" s="3">
        <f>YEAR(FIN_DATASET[[#This Row],[Date]])</f>
        <v>2020</v>
      </c>
      <c r="C270" s="3" t="str">
        <f>TEXT(FIN_DATASET[[#This Row],[Date]],"mmmm")</f>
        <v>December</v>
      </c>
      <c r="D270" s="3" t="str">
        <f>IF(FIN_RAW[[#This Row],[VALOR (IN)]]&gt;0, "Income",IF(FIN_RAW[[#This Row],[VALOR (OUT)]]&gt;0, "Expense", "Check"))</f>
        <v>Expense</v>
      </c>
      <c r="E270" s="3" t="str">
        <f>_xlfn.XLOOKUP(FIN_DATASET[[#This Row],[Method]],CATEGORY_MAP[CUENTA_IN],CATEGORY_MAP[Category])</f>
        <v>Cash</v>
      </c>
      <c r="F270" s="3" t="str">
        <f>_xlfn.XLOOKUP(FIN_DATASET[[#This Row],[Account]],CATEGORY_MAP[CUENTA_OUT],CATEGORY_MAP[Subcategory])</f>
        <v>Rent</v>
      </c>
      <c r="G270" s="3" t="str">
        <f>IF(OR(FIN_RAW[[#This Row],[CONCEPTO]]=0,FIN_RAW[[#This Row],[CONCEPTO]]=""),"",FIN_RAW[[#This Row],[CONCEPTO]])</f>
        <v>Pago Ingreso Deportistas x Semana (59 entradas)</v>
      </c>
      <c r="H270" s="5">
        <f>IF(FIN_DATASET[[#This Row],[Type]]="Income", FIN_RAW[[#This Row],[VALOR (IN)]], -FIN_RAW[[#This Row],[VALOR (OUT)]])</f>
        <v>-118000</v>
      </c>
      <c r="I270" s="3" t="str">
        <f>FIN_RAW[[#This Row],[CUENTA (IN)]]</f>
        <v>Efectivo</v>
      </c>
      <c r="J270" s="6" t="str">
        <f>FIN_RAW[[#This Row],[CUENTA (OUT)]]</f>
        <v>Arriendos</v>
      </c>
      <c r="K270" s="3" t="str">
        <f>IF(OR(FIN_RAW[[#This Row],[CLIENTE]]=0,FIN_RAW[[#This Row],[CLIENTE]]=" "),"",FIN_RAW[[#This Row],[CLIENTE]])</f>
        <v/>
      </c>
      <c r="L270" s="3" t="str">
        <f>IF(OR(FIN_RAW[[#This Row],[DEPORTISTA]]=0,FIN_RAW[[#This Row],[DEPORTISTA]]=""),"",FIN_RAW[[#This Row],[DEPORTISTA]])</f>
        <v/>
      </c>
      <c r="M270" s="3">
        <f>IF(FIN_DATASET[[#This Row],[Method]]="Efectivo",1,0)</f>
        <v>1</v>
      </c>
      <c r="N270" s="12">
        <f>IF(FIN_DATASET[[#This Row],[Method]]="Efectivo",FIN_DATASET[[#This Row],[Amount]],0)</f>
        <v>-118000</v>
      </c>
      <c r="O270" s="3">
        <f>IF(FIN_DATASET[[#This Row],[Method]]="CxC",1,0)</f>
        <v>0</v>
      </c>
      <c r="P270" s="11">
        <f>IF(FIN_DATASET[[#This Row],[Method]]="CxC",FIN_DATASET[[#This Row],[Amount]],0)</f>
        <v>0</v>
      </c>
      <c r="Q270" s="3">
        <f>IF(OR(FIN_DATASET[[#This Row],[Account]]="CxP",FIN_DATASET[[#This Row],[Account]]="CxP (Liga)",FIN_DATASET[[#This Row],[Account]]="CxP (Terceros)"),1,0)</f>
        <v>0</v>
      </c>
      <c r="R270" s="3">
        <f>IF(FIN_DATASET[[#This Row],[AP_Flag]]=1,FIN_DATASET[[#This Row],[Amount]],0)</f>
        <v>0</v>
      </c>
    </row>
    <row r="271" spans="1:18" x14ac:dyDescent="0.2">
      <c r="A271" s="4">
        <f>FIN_RAW[[#This Row],[FECHA]]</f>
        <v>44188</v>
      </c>
      <c r="B271" s="3">
        <f>YEAR(FIN_DATASET[[#This Row],[Date]])</f>
        <v>2020</v>
      </c>
      <c r="C271" s="3" t="str">
        <f>TEXT(FIN_DATASET[[#This Row],[Date]],"mmmm")</f>
        <v>December</v>
      </c>
      <c r="D271" s="3" t="str">
        <f>IF(FIN_RAW[[#This Row],[VALOR (IN)]]&gt;0, "Income",IF(FIN_RAW[[#This Row],[VALOR (OUT)]]&gt;0, "Expense", "Check"))</f>
        <v>Expense</v>
      </c>
      <c r="E271" s="3" t="str">
        <f>_xlfn.XLOOKUP(FIN_DATASET[[#This Row],[Method]],CATEGORY_MAP[CUENTA_IN],CATEGORY_MAP[Category])</f>
        <v>Cash</v>
      </c>
      <c r="F271" s="3" t="str">
        <f>_xlfn.XLOOKUP(FIN_DATASET[[#This Row],[Account]],CATEGORY_MAP[CUENTA_OUT],CATEGORY_MAP[Subcategory])</f>
        <v>Rent</v>
      </c>
      <c r="G271" s="3" t="str">
        <f>IF(OR(FIN_RAW[[#This Row],[CONCEPTO]]=0,FIN_RAW[[#This Row],[CONCEPTO]]=""),"",FIN_RAW[[#This Row],[CONCEPTO]])</f>
        <v>Pago Ingreso Deportistas x Semana (33 entradas)</v>
      </c>
      <c r="H271" s="5">
        <f>IF(FIN_DATASET[[#This Row],[Type]]="Income", FIN_RAW[[#This Row],[VALOR (IN)]], -FIN_RAW[[#This Row],[VALOR (OUT)]])</f>
        <v>-66000</v>
      </c>
      <c r="I271" s="3" t="str">
        <f>FIN_RAW[[#This Row],[CUENTA (IN)]]</f>
        <v>Efectivo</v>
      </c>
      <c r="J271" s="6" t="str">
        <f>FIN_RAW[[#This Row],[CUENTA (OUT)]]</f>
        <v>Arriendos</v>
      </c>
      <c r="K271" s="3" t="str">
        <f>IF(OR(FIN_RAW[[#This Row],[CLIENTE]]=0,FIN_RAW[[#This Row],[CLIENTE]]=" "),"",FIN_RAW[[#This Row],[CLIENTE]])</f>
        <v/>
      </c>
      <c r="L271" s="3" t="str">
        <f>IF(OR(FIN_RAW[[#This Row],[DEPORTISTA]]=0,FIN_RAW[[#This Row],[DEPORTISTA]]=""),"",FIN_RAW[[#This Row],[DEPORTISTA]])</f>
        <v/>
      </c>
      <c r="M271" s="3">
        <f>IF(FIN_DATASET[[#This Row],[Method]]="Efectivo",1,0)</f>
        <v>1</v>
      </c>
      <c r="N271" s="12">
        <f>IF(FIN_DATASET[[#This Row],[Method]]="Efectivo",FIN_DATASET[[#This Row],[Amount]],0)</f>
        <v>-66000</v>
      </c>
      <c r="O271" s="3">
        <f>IF(FIN_DATASET[[#This Row],[Method]]="CxC",1,0)</f>
        <v>0</v>
      </c>
      <c r="P271" s="11">
        <f>IF(FIN_DATASET[[#This Row],[Method]]="CxC",FIN_DATASET[[#This Row],[Amount]],0)</f>
        <v>0</v>
      </c>
      <c r="Q271" s="3">
        <f>IF(OR(FIN_DATASET[[#This Row],[Account]]="CxP",FIN_DATASET[[#This Row],[Account]]="CxP (Liga)",FIN_DATASET[[#This Row],[Account]]="CxP (Terceros)"),1,0)</f>
        <v>0</v>
      </c>
      <c r="R271" s="3">
        <f>IF(FIN_DATASET[[#This Row],[AP_Flag]]=1,FIN_DATASET[[#This Row],[Amount]],0)</f>
        <v>0</v>
      </c>
    </row>
    <row r="272" spans="1:18" x14ac:dyDescent="0.2">
      <c r="A272" s="4">
        <f>FIN_RAW[[#This Row],[FECHA]]</f>
        <v>44194</v>
      </c>
      <c r="B272" s="3">
        <f>YEAR(FIN_DATASET[[#This Row],[Date]])</f>
        <v>2020</v>
      </c>
      <c r="C272" s="3" t="str">
        <f>TEXT(FIN_DATASET[[#This Row],[Date]],"mmmm")</f>
        <v>December</v>
      </c>
      <c r="D272" s="3" t="str">
        <f>IF(FIN_RAW[[#This Row],[VALOR (IN)]]&gt;0, "Income",IF(FIN_RAW[[#This Row],[VALOR (OUT)]]&gt;0, "Expense", "Check"))</f>
        <v>Expense</v>
      </c>
      <c r="E272" s="3" t="str">
        <f>_xlfn.XLOOKUP(FIN_DATASET[[#This Row],[Method]],CATEGORY_MAP[CUENTA_IN],CATEGORY_MAP[Category])</f>
        <v>Cash</v>
      </c>
      <c r="F272" s="3" t="str">
        <f>_xlfn.XLOOKUP(FIN_DATASET[[#This Row],[Account]],CATEGORY_MAP[CUENTA_OUT],CATEGORY_MAP[Subcategory])</f>
        <v>Rent</v>
      </c>
      <c r="G272" s="3" t="str">
        <f>IF(OR(FIN_RAW[[#This Row],[CONCEPTO]]=0,FIN_RAW[[#This Row],[CONCEPTO]]=""),"",FIN_RAW[[#This Row],[CONCEPTO]])</f>
        <v>Pago Ingreso Deportistas x Semana (7 entradas)</v>
      </c>
      <c r="H272" s="5">
        <f>IF(FIN_DATASET[[#This Row],[Type]]="Income", FIN_RAW[[#This Row],[VALOR (IN)]], -FIN_RAW[[#This Row],[VALOR (OUT)]])</f>
        <v>-14000</v>
      </c>
      <c r="I272" s="3" t="str">
        <f>FIN_RAW[[#This Row],[CUENTA (IN)]]</f>
        <v>Efectivo</v>
      </c>
      <c r="J272" s="6" t="str">
        <f>FIN_RAW[[#This Row],[CUENTA (OUT)]]</f>
        <v>Arriendos</v>
      </c>
      <c r="K272" s="3" t="str">
        <f>IF(OR(FIN_RAW[[#This Row],[CLIENTE]]=0,FIN_RAW[[#This Row],[CLIENTE]]=" "),"",FIN_RAW[[#This Row],[CLIENTE]])</f>
        <v/>
      </c>
      <c r="L272" s="3" t="str">
        <f>IF(OR(FIN_RAW[[#This Row],[DEPORTISTA]]=0,FIN_RAW[[#This Row],[DEPORTISTA]]=""),"",FIN_RAW[[#This Row],[DEPORTISTA]])</f>
        <v/>
      </c>
      <c r="M272" s="3">
        <f>IF(FIN_DATASET[[#This Row],[Method]]="Efectivo",1,0)</f>
        <v>1</v>
      </c>
      <c r="N272" s="12">
        <f>IF(FIN_DATASET[[#This Row],[Method]]="Efectivo",FIN_DATASET[[#This Row],[Amount]],0)</f>
        <v>-14000</v>
      </c>
      <c r="O272" s="3">
        <f>IF(FIN_DATASET[[#This Row],[Method]]="CxC",1,0)</f>
        <v>0</v>
      </c>
      <c r="P272" s="11">
        <f>IF(FIN_DATASET[[#This Row],[Method]]="CxC",FIN_DATASET[[#This Row],[Amount]],0)</f>
        <v>0</v>
      </c>
      <c r="Q272" s="3">
        <f>IF(OR(FIN_DATASET[[#This Row],[Account]]="CxP",FIN_DATASET[[#This Row],[Account]]="CxP (Liga)",FIN_DATASET[[#This Row],[Account]]="CxP (Terceros)"),1,0)</f>
        <v>0</v>
      </c>
      <c r="R272" s="3">
        <f>IF(FIN_DATASET[[#This Row],[AP_Flag]]=1,FIN_DATASET[[#This Row],[Amount]],0)</f>
        <v>0</v>
      </c>
    </row>
    <row r="273" spans="1:18" x14ac:dyDescent="0.2">
      <c r="A273" s="4">
        <f>FIN_RAW[[#This Row],[FECHA]]</f>
        <v>44194</v>
      </c>
      <c r="B273" s="3">
        <f>YEAR(FIN_DATASET[[#This Row],[Date]])</f>
        <v>2020</v>
      </c>
      <c r="C273" s="3" t="str">
        <f>TEXT(FIN_DATASET[[#This Row],[Date]],"mmmm")</f>
        <v>December</v>
      </c>
      <c r="D273" s="3" t="str">
        <f>IF(FIN_RAW[[#This Row],[VALOR (IN)]]&gt;0, "Income",IF(FIN_RAW[[#This Row],[VALOR (OUT)]]&gt;0, "Expense", "Check"))</f>
        <v>Expense</v>
      </c>
      <c r="E273" s="3" t="str">
        <f>_xlfn.XLOOKUP(FIN_DATASET[[#This Row],[Method]],CATEGORY_MAP[CUENTA_IN],CATEGORY_MAP[Category])</f>
        <v>Cash</v>
      </c>
      <c r="F273" s="3" t="str">
        <f>_xlfn.XLOOKUP(FIN_DATASET[[#This Row],[Account]],CATEGORY_MAP[CUENTA_OUT],CATEGORY_MAP[Subcategory])</f>
        <v>Payroll</v>
      </c>
      <c r="G273" s="3" t="str">
        <f>IF(OR(FIN_RAW[[#This Row],[CONCEPTO]]=0,FIN_RAW[[#This Row],[CONCEPTO]]=""),"",FIN_RAW[[#This Row],[CONCEPTO]])</f>
        <v>Pago Nomina (DIC)</v>
      </c>
      <c r="H273" s="5">
        <f>IF(FIN_DATASET[[#This Row],[Type]]="Income", FIN_RAW[[#This Row],[VALOR (IN)]], -FIN_RAW[[#This Row],[VALOR (OUT)]])</f>
        <v>-400000</v>
      </c>
      <c r="I273" s="3" t="str">
        <f>FIN_RAW[[#This Row],[CUENTA (IN)]]</f>
        <v>Efectivo</v>
      </c>
      <c r="J273" s="6" t="str">
        <f>FIN_RAW[[#This Row],[CUENTA (OUT)]]</f>
        <v>Nomina</v>
      </c>
      <c r="K273" s="3" t="str">
        <f>IF(OR(FIN_RAW[[#This Row],[CLIENTE]]=0,FIN_RAW[[#This Row],[CLIENTE]]=" "),"",FIN_RAW[[#This Row],[CLIENTE]])</f>
        <v>Tiffany Santamaría Escobar</v>
      </c>
      <c r="L273" s="3" t="str">
        <f>IF(OR(FIN_RAW[[#This Row],[DEPORTISTA]]=0,FIN_RAW[[#This Row],[DEPORTISTA]]=""),"",FIN_RAW[[#This Row],[DEPORTISTA]])</f>
        <v>Tiffany Santamaría Escobar</v>
      </c>
      <c r="M273" s="3">
        <f>IF(FIN_DATASET[[#This Row],[Method]]="Efectivo",1,0)</f>
        <v>1</v>
      </c>
      <c r="N273" s="12">
        <f>IF(FIN_DATASET[[#This Row],[Method]]="Efectivo",FIN_DATASET[[#This Row],[Amount]],0)</f>
        <v>-400000</v>
      </c>
      <c r="O273" s="3">
        <f>IF(FIN_DATASET[[#This Row],[Method]]="CxC",1,0)</f>
        <v>0</v>
      </c>
      <c r="P273" s="11">
        <f>IF(FIN_DATASET[[#This Row],[Method]]="CxC",FIN_DATASET[[#This Row],[Amount]],0)</f>
        <v>0</v>
      </c>
      <c r="Q273" s="3">
        <f>IF(OR(FIN_DATASET[[#This Row],[Account]]="CxP",FIN_DATASET[[#This Row],[Account]]="CxP (Liga)",FIN_DATASET[[#This Row],[Account]]="CxP (Terceros)"),1,0)</f>
        <v>0</v>
      </c>
      <c r="R273" s="3">
        <f>IF(FIN_DATASET[[#This Row],[AP_Flag]]=1,FIN_DATASET[[#This Row],[Amount]],0)</f>
        <v>0</v>
      </c>
    </row>
    <row r="274" spans="1:18" x14ac:dyDescent="0.2">
      <c r="A274" s="4">
        <f>FIN_RAW[[#This Row],[FECHA]]</f>
        <v>44194</v>
      </c>
      <c r="B274" s="3">
        <f>YEAR(FIN_DATASET[[#This Row],[Date]])</f>
        <v>2020</v>
      </c>
      <c r="C274" s="3" t="str">
        <f>TEXT(FIN_DATASET[[#This Row],[Date]],"mmmm")</f>
        <v>December</v>
      </c>
      <c r="D274" s="3" t="str">
        <f>IF(FIN_RAW[[#This Row],[VALOR (IN)]]&gt;0, "Income",IF(FIN_RAW[[#This Row],[VALOR (OUT)]]&gt;0, "Expense", "Check"))</f>
        <v>Expense</v>
      </c>
      <c r="E274" s="3" t="str">
        <f>_xlfn.XLOOKUP(FIN_DATASET[[#This Row],[Method]],CATEGORY_MAP[CUENTA_IN],CATEGORY_MAP[Category])</f>
        <v>Cash</v>
      </c>
      <c r="F274" s="3" t="str">
        <f>_xlfn.XLOOKUP(FIN_DATASET[[#This Row],[Account]],CATEGORY_MAP[CUENTA_OUT],CATEGORY_MAP[Subcategory])</f>
        <v>Payroll</v>
      </c>
      <c r="G274" s="3" t="str">
        <f>IF(OR(FIN_RAW[[#This Row],[CONCEPTO]]=0,FIN_RAW[[#This Row],[CONCEPTO]]=""),"",FIN_RAW[[#This Row],[CONCEPTO]])</f>
        <v>Pago Nomina (DIC)</v>
      </c>
      <c r="H274" s="5">
        <f>IF(FIN_DATASET[[#This Row],[Type]]="Income", FIN_RAW[[#This Row],[VALOR (IN)]], -FIN_RAW[[#This Row],[VALOR (OUT)]])</f>
        <v>-200000</v>
      </c>
      <c r="I274" s="3" t="str">
        <f>FIN_RAW[[#This Row],[CUENTA (IN)]]</f>
        <v>Efectivo</v>
      </c>
      <c r="J274" s="6" t="str">
        <f>FIN_RAW[[#This Row],[CUENTA (OUT)]]</f>
        <v>Nomina</v>
      </c>
      <c r="K274" s="3" t="str">
        <f>IF(OR(FIN_RAW[[#This Row],[CLIENTE]]=0,FIN_RAW[[#This Row],[CLIENTE]]=" "),"",FIN_RAW[[#This Row],[CLIENTE]])</f>
        <v>Miguel García Celis</v>
      </c>
      <c r="L274" s="3" t="str">
        <f>IF(OR(FIN_RAW[[#This Row],[DEPORTISTA]]=0,FIN_RAW[[#This Row],[DEPORTISTA]]=""),"",FIN_RAW[[#This Row],[DEPORTISTA]])</f>
        <v>Miguel García Celis</v>
      </c>
      <c r="M274" s="3">
        <f>IF(FIN_DATASET[[#This Row],[Method]]="Efectivo",1,0)</f>
        <v>1</v>
      </c>
      <c r="N274" s="12">
        <f>IF(FIN_DATASET[[#This Row],[Method]]="Efectivo",FIN_DATASET[[#This Row],[Amount]],0)</f>
        <v>-200000</v>
      </c>
      <c r="O274" s="3">
        <f>IF(FIN_DATASET[[#This Row],[Method]]="CxC",1,0)</f>
        <v>0</v>
      </c>
      <c r="P274" s="11">
        <f>IF(FIN_DATASET[[#This Row],[Method]]="CxC",FIN_DATASET[[#This Row],[Amount]],0)</f>
        <v>0</v>
      </c>
      <c r="Q274" s="3">
        <f>IF(OR(FIN_DATASET[[#This Row],[Account]]="CxP",FIN_DATASET[[#This Row],[Account]]="CxP (Liga)",FIN_DATASET[[#This Row],[Account]]="CxP (Terceros)"),1,0)</f>
        <v>0</v>
      </c>
      <c r="R274" s="3">
        <f>IF(FIN_DATASET[[#This Row],[AP_Flag]]=1,FIN_DATASET[[#This Row],[Amount]],0)</f>
        <v>0</v>
      </c>
    </row>
    <row r="275" spans="1:18" x14ac:dyDescent="0.2">
      <c r="A275" s="4">
        <f>FIN_RAW[[#This Row],[FECHA]]</f>
        <v>44197</v>
      </c>
      <c r="B275" s="3">
        <f>YEAR(FIN_DATASET[[#This Row],[Date]])</f>
        <v>2021</v>
      </c>
      <c r="C275" s="3" t="str">
        <f>TEXT(FIN_DATASET[[#This Row],[Date]],"mmmm")</f>
        <v>January</v>
      </c>
      <c r="D275" s="3" t="str">
        <f>IF(FIN_RAW[[#This Row],[VALOR (IN)]]&gt;0, "Income",IF(FIN_RAW[[#This Row],[VALOR (OUT)]]&gt;0, "Expense", "Check"))</f>
        <v>Income</v>
      </c>
      <c r="E275" s="3" t="str">
        <f>_xlfn.XLOOKUP(FIN_DATASET[[#This Row],[Method]],CATEGORY_MAP[CUENTA_IN],CATEGORY_MAP[Category])</f>
        <v>Cash</v>
      </c>
      <c r="F275" s="3" t="str">
        <f>_xlfn.XLOOKUP(FIN_DATASET[[#This Row],[Account]],CATEGORY_MAP[CUENTA_OUT],CATEGORY_MAP[Subcategory])</f>
        <v>Profit 2020</v>
      </c>
      <c r="G275" s="3" t="str">
        <f>IF(OR(FIN_RAW[[#This Row],[CONCEPTO]]=0,FIN_RAW[[#This Row],[CONCEPTO]]=""),"",FIN_RAW[[#This Row],[CONCEPTO]])</f>
        <v>Saldo Inicial En Caja</v>
      </c>
      <c r="H275" s="5">
        <f>IF(FIN_DATASET[[#This Row],[Type]]="Income", FIN_RAW[[#This Row],[VALOR (IN)]], -FIN_RAW[[#This Row],[VALOR (OUT)]])</f>
        <v>699469</v>
      </c>
      <c r="I275" s="3" t="str">
        <f>FIN_RAW[[#This Row],[CUENTA (IN)]]</f>
        <v>Efectivo</v>
      </c>
      <c r="J275" s="6" t="str">
        <f>FIN_RAW[[#This Row],[CUENTA (OUT)]]</f>
        <v>Utilidad Del Ejercicio 2020</v>
      </c>
      <c r="K275" s="3" t="str">
        <f>IF(OR(FIN_RAW[[#This Row],[CLIENTE]]=0,FIN_RAW[[#This Row],[CLIENTE]]=" "),"",FIN_RAW[[#This Row],[CLIENTE]])</f>
        <v/>
      </c>
      <c r="L275" s="3" t="str">
        <f>IF(OR(FIN_RAW[[#This Row],[DEPORTISTA]]=0,FIN_RAW[[#This Row],[DEPORTISTA]]=""),"",FIN_RAW[[#This Row],[DEPORTISTA]])</f>
        <v/>
      </c>
      <c r="M275" s="3">
        <f>IF(FIN_DATASET[[#This Row],[Method]]="Efectivo",1,0)</f>
        <v>1</v>
      </c>
      <c r="N275" s="12">
        <f>IF(FIN_DATASET[[#This Row],[Method]]="Efectivo",FIN_DATASET[[#This Row],[Amount]],0)</f>
        <v>699469</v>
      </c>
      <c r="O275" s="3">
        <f>IF(FIN_DATASET[[#This Row],[Method]]="CxC",1,0)</f>
        <v>0</v>
      </c>
      <c r="P275" s="11">
        <f>IF(FIN_DATASET[[#This Row],[Method]]="CxC",FIN_DATASET[[#This Row],[Amount]],0)</f>
        <v>0</v>
      </c>
      <c r="Q275" s="3">
        <f>IF(OR(FIN_DATASET[[#This Row],[Account]]="CxP",FIN_DATASET[[#This Row],[Account]]="CxP (Liga)",FIN_DATASET[[#This Row],[Account]]="CxP (Terceros)"),1,0)</f>
        <v>0</v>
      </c>
      <c r="R275" s="3">
        <f>IF(FIN_DATASET[[#This Row],[AP_Flag]]=1,FIN_DATASET[[#This Row],[Amount]],0)</f>
        <v>0</v>
      </c>
    </row>
    <row r="276" spans="1:18" x14ac:dyDescent="0.2">
      <c r="A276" s="4">
        <f>FIN_RAW[[#This Row],[FECHA]]</f>
        <v>44197</v>
      </c>
      <c r="B276" s="3">
        <f>YEAR(FIN_DATASET[[#This Row],[Date]])</f>
        <v>2021</v>
      </c>
      <c r="C276" s="3" t="str">
        <f>TEXT(FIN_DATASET[[#This Row],[Date]],"mmmm")</f>
        <v>January</v>
      </c>
      <c r="D276" s="3" t="str">
        <f>IF(FIN_RAW[[#This Row],[VALOR (IN)]]&gt;0, "Income",IF(FIN_RAW[[#This Row],[VALOR (OUT)]]&gt;0, "Expense", "Check"))</f>
        <v>Expense</v>
      </c>
      <c r="E276" s="3" t="str">
        <f>_xlfn.XLOOKUP(FIN_DATASET[[#This Row],[Method]],CATEGORY_MAP[CUENTA_IN],CATEGORY_MAP[Category])</f>
        <v>Profit 2021</v>
      </c>
      <c r="F276" s="3" t="str">
        <f>_xlfn.XLOOKUP(FIN_DATASET[[#This Row],[Account]],CATEGORY_MAP[CUENTA_OUT],CATEGORY_MAP[Subcategory])</f>
        <v>Account Adjustments</v>
      </c>
      <c r="G276" s="3" t="str">
        <f>IF(OR(FIN_RAW[[#This Row],[CONCEPTO]]=0,FIN_RAW[[#This Row],[CONCEPTO]]=""),"",FIN_RAW[[#This Row],[CONCEPTO]])</f>
        <v/>
      </c>
      <c r="H276" s="5">
        <f>IF(FIN_DATASET[[#This Row],[Type]]="Income", FIN_RAW[[#This Row],[VALOR (IN)]], -FIN_RAW[[#This Row],[VALOR (OUT)]])</f>
        <v>-25469</v>
      </c>
      <c r="I276" s="3" t="str">
        <f>FIN_RAW[[#This Row],[CUENTA (IN)]]</f>
        <v>Utilidad Del Ejercicio 2021</v>
      </c>
      <c r="J276" s="6" t="str">
        <f>FIN_RAW[[#This Row],[CUENTA (OUT)]]</f>
        <v>Ajustes</v>
      </c>
      <c r="K276" s="3" t="str">
        <f>IF(OR(FIN_RAW[[#This Row],[CLIENTE]]=0,FIN_RAW[[#This Row],[CLIENTE]]=" "),"",FIN_RAW[[#This Row],[CLIENTE]])</f>
        <v/>
      </c>
      <c r="L276" s="3" t="str">
        <f>IF(OR(FIN_RAW[[#This Row],[DEPORTISTA]]=0,FIN_RAW[[#This Row],[DEPORTISTA]]=""),"",FIN_RAW[[#This Row],[DEPORTISTA]])</f>
        <v/>
      </c>
      <c r="M276" s="3">
        <f>IF(FIN_DATASET[[#This Row],[Method]]="Efectivo",1,0)</f>
        <v>0</v>
      </c>
      <c r="N276" s="12">
        <f>IF(FIN_DATASET[[#This Row],[Method]]="Efectivo",FIN_DATASET[[#This Row],[Amount]],0)</f>
        <v>0</v>
      </c>
      <c r="O276" s="3">
        <f>IF(FIN_DATASET[[#This Row],[Method]]="CxC",1,0)</f>
        <v>0</v>
      </c>
      <c r="P276" s="11">
        <f>IF(FIN_DATASET[[#This Row],[Method]]="CxC",FIN_DATASET[[#This Row],[Amount]],0)</f>
        <v>0</v>
      </c>
      <c r="Q276" s="3">
        <f>IF(OR(FIN_DATASET[[#This Row],[Account]]="CxP",FIN_DATASET[[#This Row],[Account]]="CxP (Liga)",FIN_DATASET[[#This Row],[Account]]="CxP (Terceros)"),1,0)</f>
        <v>0</v>
      </c>
      <c r="R276" s="3">
        <f>IF(FIN_DATASET[[#This Row],[AP_Flag]]=1,FIN_DATASET[[#This Row],[Amount]],0)</f>
        <v>0</v>
      </c>
    </row>
    <row r="277" spans="1:18" x14ac:dyDescent="0.2">
      <c r="A277" s="4">
        <f>FIN_RAW[[#This Row],[FECHA]]</f>
        <v>44197</v>
      </c>
      <c r="B277" s="3">
        <f>YEAR(FIN_DATASET[[#This Row],[Date]])</f>
        <v>2021</v>
      </c>
      <c r="C277" s="3" t="str">
        <f>TEXT(FIN_DATASET[[#This Row],[Date]],"mmmm")</f>
        <v>January</v>
      </c>
      <c r="D277" s="3" t="str">
        <f>IF(FIN_RAW[[#This Row],[VALOR (IN)]]&gt;0, "Income",IF(FIN_RAW[[#This Row],[VALOR (OUT)]]&gt;0, "Expense", "Check"))</f>
        <v>Income</v>
      </c>
      <c r="E277" s="3" t="str">
        <f>_xlfn.XLOOKUP(FIN_DATASET[[#This Row],[Method]],CATEGORY_MAP[CUENTA_IN],CATEGORY_MAP[Category])</f>
        <v>Sports Equipment</v>
      </c>
      <c r="F277" s="3" t="str">
        <f>_xlfn.XLOOKUP(FIN_DATASET[[#This Row],[Account]],CATEGORY_MAP[CUENTA_OUT],CATEGORY_MAP[Subcategory])</f>
        <v>Capital</v>
      </c>
      <c r="G277" s="3" t="str">
        <f>IF(OR(FIN_RAW[[#This Row],[CONCEPTO]]=0,FIN_RAW[[#This Row],[CONCEPTO]]=""),"",FIN_RAW[[#This Row],[CONCEPTO]])</f>
        <v/>
      </c>
      <c r="H277" s="5">
        <f>IF(FIN_DATASET[[#This Row],[Type]]="Income", FIN_RAW[[#This Row],[VALOR (IN)]], -FIN_RAW[[#This Row],[VALOR (OUT)]])</f>
        <v>2347551</v>
      </c>
      <c r="I277" s="3" t="str">
        <f>FIN_RAW[[#This Row],[CUENTA (IN)]]</f>
        <v>Implementacion Deportiva</v>
      </c>
      <c r="J277" s="6" t="str">
        <f>FIN_RAW[[#This Row],[CUENTA (OUT)]]</f>
        <v>Capital Social</v>
      </c>
      <c r="K277" s="3" t="str">
        <f>IF(OR(FIN_RAW[[#This Row],[CLIENTE]]=0,FIN_RAW[[#This Row],[CLIENTE]]=" "),"",FIN_RAW[[#This Row],[CLIENTE]])</f>
        <v/>
      </c>
      <c r="L277" s="3" t="str">
        <f>IF(OR(FIN_RAW[[#This Row],[DEPORTISTA]]=0,FIN_RAW[[#This Row],[DEPORTISTA]]=""),"",FIN_RAW[[#This Row],[DEPORTISTA]])</f>
        <v/>
      </c>
      <c r="M277" s="3">
        <f>IF(FIN_DATASET[[#This Row],[Method]]="Efectivo",1,0)</f>
        <v>0</v>
      </c>
      <c r="N277" s="12">
        <f>IF(FIN_DATASET[[#This Row],[Method]]="Efectivo",FIN_DATASET[[#This Row],[Amount]],0)</f>
        <v>0</v>
      </c>
      <c r="O277" s="3">
        <f>IF(FIN_DATASET[[#This Row],[Method]]="CxC",1,0)</f>
        <v>0</v>
      </c>
      <c r="P277" s="11">
        <f>IF(FIN_DATASET[[#This Row],[Method]]="CxC",FIN_DATASET[[#This Row],[Amount]],0)</f>
        <v>0</v>
      </c>
      <c r="Q277" s="3">
        <f>IF(OR(FIN_DATASET[[#This Row],[Account]]="CxP",FIN_DATASET[[#This Row],[Account]]="CxP (Liga)",FIN_DATASET[[#This Row],[Account]]="CxP (Terceros)"),1,0)</f>
        <v>0</v>
      </c>
      <c r="R277" s="3">
        <f>IF(FIN_DATASET[[#This Row],[AP_Flag]]=1,FIN_DATASET[[#This Row],[Amount]],0)</f>
        <v>0</v>
      </c>
    </row>
    <row r="278" spans="1:18" x14ac:dyDescent="0.2">
      <c r="A278" s="4">
        <f>FIN_RAW[[#This Row],[FECHA]]</f>
        <v>44197</v>
      </c>
      <c r="B278" s="3">
        <f>YEAR(FIN_DATASET[[#This Row],[Date]])</f>
        <v>2021</v>
      </c>
      <c r="C278" s="3" t="str">
        <f>TEXT(FIN_DATASET[[#This Row],[Date]],"mmmm")</f>
        <v>January</v>
      </c>
      <c r="D278" s="3" t="str">
        <f>IF(FIN_RAW[[#This Row],[VALOR (IN)]]&gt;0, "Income",IF(FIN_RAW[[#This Row],[VALOR (OUT)]]&gt;0, "Expense", "Check"))</f>
        <v>Income</v>
      </c>
      <c r="E278" s="3" t="str">
        <f>_xlfn.XLOOKUP(FIN_DATASET[[#This Row],[Method]],CATEGORY_MAP[CUENTA_IN],CATEGORY_MAP[Category])</f>
        <v>Sports Equipment</v>
      </c>
      <c r="F278" s="3" t="str">
        <f>_xlfn.XLOOKUP(FIN_DATASET[[#This Row],[Account]],CATEGORY_MAP[CUENTA_OUT],CATEGORY_MAP[Subcategory])</f>
        <v>Accounts Payable</v>
      </c>
      <c r="G278" s="3" t="str">
        <f>IF(OR(FIN_RAW[[#This Row],[CONCEPTO]]=0,FIN_RAW[[#This Row],[CONCEPTO]]=""),"",FIN_RAW[[#This Row],[CONCEPTO]])</f>
        <v/>
      </c>
      <c r="H278" s="5">
        <f>IF(FIN_DATASET[[#This Row],[Type]]="Income", FIN_RAW[[#This Row],[VALOR (IN)]], -FIN_RAW[[#This Row],[VALOR (OUT)]])</f>
        <v>2570656</v>
      </c>
      <c r="I278" s="3" t="str">
        <f>FIN_RAW[[#This Row],[CUENTA (IN)]]</f>
        <v>Implementacion Deportiva</v>
      </c>
      <c r="J278" s="6" t="str">
        <f>FIN_RAW[[#This Row],[CUENTA (OUT)]]</f>
        <v>CxP</v>
      </c>
      <c r="K278" s="3" t="str">
        <f>IF(OR(FIN_RAW[[#This Row],[CLIENTE]]=0,FIN_RAW[[#This Row],[CLIENTE]]=" "),"",FIN_RAW[[#This Row],[CLIENTE]])</f>
        <v/>
      </c>
      <c r="L278" s="3" t="str">
        <f>IF(OR(FIN_RAW[[#This Row],[DEPORTISTA]]=0,FIN_RAW[[#This Row],[DEPORTISTA]]=""),"",FIN_RAW[[#This Row],[DEPORTISTA]])</f>
        <v/>
      </c>
      <c r="M278" s="3">
        <f>IF(FIN_DATASET[[#This Row],[Method]]="Efectivo",1,0)</f>
        <v>0</v>
      </c>
      <c r="N278" s="12">
        <f>IF(FIN_DATASET[[#This Row],[Method]]="Efectivo",FIN_DATASET[[#This Row],[Amount]],0)</f>
        <v>0</v>
      </c>
      <c r="O278" s="3">
        <f>IF(FIN_DATASET[[#This Row],[Method]]="CxC",1,0)</f>
        <v>0</v>
      </c>
      <c r="P278" s="11">
        <f>IF(FIN_DATASET[[#This Row],[Method]]="CxC",FIN_DATASET[[#This Row],[Amount]],0)</f>
        <v>0</v>
      </c>
      <c r="Q278" s="3">
        <f>IF(OR(FIN_DATASET[[#This Row],[Account]]="CxP",FIN_DATASET[[#This Row],[Account]]="CxP (Liga)",FIN_DATASET[[#This Row],[Account]]="CxP (Terceros)"),1,0)</f>
        <v>1</v>
      </c>
      <c r="R278" s="3">
        <f>IF(FIN_DATASET[[#This Row],[AP_Flag]]=1,FIN_DATASET[[#This Row],[Amount]],0)</f>
        <v>2570656</v>
      </c>
    </row>
    <row r="279" spans="1:18" x14ac:dyDescent="0.2">
      <c r="A279" s="4">
        <f>FIN_RAW[[#This Row],[FECHA]]</f>
        <v>44197</v>
      </c>
      <c r="B279" s="3">
        <f>YEAR(FIN_DATASET[[#This Row],[Date]])</f>
        <v>2021</v>
      </c>
      <c r="C279" s="3" t="str">
        <f>TEXT(FIN_DATASET[[#This Row],[Date]],"mmmm")</f>
        <v>January</v>
      </c>
      <c r="D279" s="3" t="str">
        <f>IF(FIN_RAW[[#This Row],[VALOR (IN)]]&gt;0, "Income",IF(FIN_RAW[[#This Row],[VALOR (OUT)]]&gt;0, "Expense", "Check"))</f>
        <v>Income</v>
      </c>
      <c r="E279" s="3" t="str">
        <f>_xlfn.XLOOKUP(FIN_DATASET[[#This Row],[Method]],CATEGORY_MAP[CUENTA_IN],CATEGORY_MAP[Category])</f>
        <v>Cash</v>
      </c>
      <c r="F279" s="3" t="str">
        <f>_xlfn.XLOOKUP(FIN_DATASET[[#This Row],[Account]],CATEGORY_MAP[CUENTA_OUT],CATEGORY_MAP[Subcategory])</f>
        <v>Profit 2020</v>
      </c>
      <c r="G279" s="3" t="str">
        <f>IF(OR(FIN_RAW[[#This Row],[CONCEPTO]]=0,FIN_RAW[[#This Row],[CONCEPTO]]=""),"",FIN_RAW[[#This Row],[CONCEPTO]])</f>
        <v>CxC 2020</v>
      </c>
      <c r="H279" s="5">
        <f>IF(FIN_DATASET[[#This Row],[Type]]="Income", FIN_RAW[[#This Row],[VALOR (IN)]], -FIN_RAW[[#This Row],[VALOR (OUT)]])</f>
        <v>75000</v>
      </c>
      <c r="I279" s="3" t="str">
        <f>FIN_RAW[[#This Row],[CUENTA (IN)]]</f>
        <v>Efectivo</v>
      </c>
      <c r="J279" s="6" t="str">
        <f>FIN_RAW[[#This Row],[CUENTA (OUT)]]</f>
        <v>Utilidad Del Ejercicio 2020</v>
      </c>
      <c r="K279" s="3" t="str">
        <f>IF(OR(FIN_RAW[[#This Row],[CLIENTE]]=0,FIN_RAW[[#This Row],[CLIENTE]]=" "),"",FIN_RAW[[#This Row],[CLIENTE]])</f>
        <v>Wilson Leaños</v>
      </c>
      <c r="L279" s="3" t="str">
        <f>IF(OR(FIN_RAW[[#This Row],[DEPORTISTA]]=0,FIN_RAW[[#This Row],[DEPORTISTA]]=""),"",FIN_RAW[[#This Row],[DEPORTISTA]])</f>
        <v>Naireth Leaños Serna</v>
      </c>
      <c r="M279" s="3">
        <f>IF(FIN_DATASET[[#This Row],[Method]]="Efectivo",1,0)</f>
        <v>1</v>
      </c>
      <c r="N279" s="12">
        <f>IF(FIN_DATASET[[#This Row],[Method]]="Efectivo",FIN_DATASET[[#This Row],[Amount]],0)</f>
        <v>75000</v>
      </c>
      <c r="O279" s="3">
        <f>IF(FIN_DATASET[[#This Row],[Method]]="CxC",1,0)</f>
        <v>0</v>
      </c>
      <c r="P279" s="11">
        <f>IF(FIN_DATASET[[#This Row],[Method]]="CxC",FIN_DATASET[[#This Row],[Amount]],0)</f>
        <v>0</v>
      </c>
      <c r="Q279" s="3">
        <f>IF(OR(FIN_DATASET[[#This Row],[Account]]="CxP",FIN_DATASET[[#This Row],[Account]]="CxP (Liga)",FIN_DATASET[[#This Row],[Account]]="CxP (Terceros)"),1,0)</f>
        <v>0</v>
      </c>
      <c r="R279" s="3">
        <f>IF(FIN_DATASET[[#This Row],[AP_Flag]]=1,FIN_DATASET[[#This Row],[Amount]],0)</f>
        <v>0</v>
      </c>
    </row>
    <row r="280" spans="1:18" x14ac:dyDescent="0.2">
      <c r="A280" s="4">
        <f>FIN_RAW[[#This Row],[FECHA]]</f>
        <v>44197</v>
      </c>
      <c r="B280" s="3">
        <f>YEAR(FIN_DATASET[[#This Row],[Date]])</f>
        <v>2021</v>
      </c>
      <c r="C280" s="3" t="str">
        <f>TEXT(FIN_DATASET[[#This Row],[Date]],"mmmm")</f>
        <v>January</v>
      </c>
      <c r="D280" s="3" t="str">
        <f>IF(FIN_RAW[[#This Row],[VALOR (IN)]]&gt;0, "Income",IF(FIN_RAW[[#This Row],[VALOR (OUT)]]&gt;0, "Expense", "Check"))</f>
        <v>Income</v>
      </c>
      <c r="E280" s="3" t="str">
        <f>_xlfn.XLOOKUP(FIN_DATASET[[#This Row],[Method]],CATEGORY_MAP[CUENTA_IN],CATEGORY_MAP[Category])</f>
        <v>Uniform Sales</v>
      </c>
      <c r="F280" s="3" t="str">
        <f>_xlfn.XLOOKUP(FIN_DATASET[[#This Row],[Account]],CATEGORY_MAP[CUENTA_OUT],CATEGORY_MAP[Subcategory])</f>
        <v>Capital</v>
      </c>
      <c r="G280" s="3" t="str">
        <f>IF(OR(FIN_RAW[[#This Row],[CONCEPTO]]=0,FIN_RAW[[#This Row],[CONCEPTO]]=""),"",FIN_RAW[[#This Row],[CONCEPTO]])</f>
        <v>Uniforme GIMAO</v>
      </c>
      <c r="H280" s="5">
        <f>IF(FIN_DATASET[[#This Row],[Type]]="Income", FIN_RAW[[#This Row],[VALOR (IN)]], -FIN_RAW[[#This Row],[VALOR (OUT)]])</f>
        <v>500000</v>
      </c>
      <c r="I280" s="3" t="str">
        <f>FIN_RAW[[#This Row],[CUENTA (IN)]]</f>
        <v>Uniformes</v>
      </c>
      <c r="J280" s="6" t="str">
        <f>FIN_RAW[[#This Row],[CUENTA (OUT)]]</f>
        <v>Capital Social</v>
      </c>
      <c r="K280" s="3" t="str">
        <f>IF(OR(FIN_RAW[[#This Row],[CLIENTE]]=0,FIN_RAW[[#This Row],[CLIENTE]]=" "),"",FIN_RAW[[#This Row],[CLIENTE]])</f>
        <v/>
      </c>
      <c r="L280" s="3" t="str">
        <f>IF(OR(FIN_RAW[[#This Row],[DEPORTISTA]]=0,FIN_RAW[[#This Row],[DEPORTISTA]]=""),"",FIN_RAW[[#This Row],[DEPORTISTA]])</f>
        <v/>
      </c>
      <c r="M280" s="3">
        <f>IF(FIN_DATASET[[#This Row],[Method]]="Efectivo",1,0)</f>
        <v>0</v>
      </c>
      <c r="N280" s="12">
        <f>IF(FIN_DATASET[[#This Row],[Method]]="Efectivo",FIN_DATASET[[#This Row],[Amount]],0)</f>
        <v>0</v>
      </c>
      <c r="O280" s="3">
        <f>IF(FIN_DATASET[[#This Row],[Method]]="CxC",1,0)</f>
        <v>0</v>
      </c>
      <c r="P280" s="11">
        <f>IF(FIN_DATASET[[#This Row],[Method]]="CxC",FIN_DATASET[[#This Row],[Amount]],0)</f>
        <v>0</v>
      </c>
      <c r="Q280" s="3">
        <f>IF(OR(FIN_DATASET[[#This Row],[Account]]="CxP",FIN_DATASET[[#This Row],[Account]]="CxP (Liga)",FIN_DATASET[[#This Row],[Account]]="CxP (Terceros)"),1,0)</f>
        <v>0</v>
      </c>
      <c r="R280" s="3">
        <f>IF(FIN_DATASET[[#This Row],[AP_Flag]]=1,FIN_DATASET[[#This Row],[Amount]],0)</f>
        <v>0</v>
      </c>
    </row>
    <row r="281" spans="1:18" x14ac:dyDescent="0.2">
      <c r="A281" s="4">
        <f>FIN_RAW[[#This Row],[FECHA]]</f>
        <v>44197</v>
      </c>
      <c r="B281" s="3">
        <f>YEAR(FIN_DATASET[[#This Row],[Date]])</f>
        <v>2021</v>
      </c>
      <c r="C281" s="3" t="str">
        <f>TEXT(FIN_DATASET[[#This Row],[Date]],"mmmm")</f>
        <v>January</v>
      </c>
      <c r="D281" s="3" t="str">
        <f>IF(FIN_RAW[[#This Row],[VALOR (IN)]]&gt;0, "Income",IF(FIN_RAW[[#This Row],[VALOR (OUT)]]&gt;0, "Expense", "Check"))</f>
        <v>Income</v>
      </c>
      <c r="E281" s="3" t="str">
        <f>_xlfn.XLOOKUP(FIN_DATASET[[#This Row],[Method]],CATEGORY_MAP[CUENTA_IN],CATEGORY_MAP[Category])</f>
        <v>Cash</v>
      </c>
      <c r="F281" s="3" t="str">
        <f>_xlfn.XLOOKUP(FIN_DATASET[[#This Row],[Account]],CATEGORY_MAP[CUENTA_OUT],CATEGORY_MAP[Subcategory])</f>
        <v>Enrollment Fees</v>
      </c>
      <c r="G281" s="3" t="str">
        <f>IF(OR(FIN_RAW[[#This Row],[CONCEPTO]]=0,FIN_RAW[[#This Row],[CONCEPTO]]=""),"",FIN_RAW[[#This Row],[CONCEPTO]])</f>
        <v>Pago Matricula 100%</v>
      </c>
      <c r="H281" s="5">
        <f>IF(FIN_DATASET[[#This Row],[Type]]="Income", FIN_RAW[[#This Row],[VALOR (IN)]], -FIN_RAW[[#This Row],[VALOR (OUT)]])</f>
        <v>50000</v>
      </c>
      <c r="I281" s="3" t="str">
        <f>FIN_RAW[[#This Row],[CUENTA (IN)]]</f>
        <v>Efectivo</v>
      </c>
      <c r="J281" s="6" t="str">
        <f>FIN_RAW[[#This Row],[CUENTA (OUT)]]</f>
        <v>Matricula</v>
      </c>
      <c r="K281" s="3" t="str">
        <f>IF(OR(FIN_RAW[[#This Row],[CLIENTE]]=0,FIN_RAW[[#This Row],[CLIENTE]]=" "),"",FIN_RAW[[#This Row],[CLIENTE]])</f>
        <v>Luis Fernando Zea Sanabria</v>
      </c>
      <c r="L281" s="3" t="str">
        <f>IF(OR(FIN_RAW[[#This Row],[DEPORTISTA]]=0,FIN_RAW[[#This Row],[DEPORTISTA]]=""),"",FIN_RAW[[#This Row],[DEPORTISTA]])</f>
        <v>Jacobo Zea Osorio</v>
      </c>
      <c r="M281" s="3">
        <f>IF(FIN_DATASET[[#This Row],[Method]]="Efectivo",1,0)</f>
        <v>1</v>
      </c>
      <c r="N281" s="12">
        <f>IF(FIN_DATASET[[#This Row],[Method]]="Efectivo",FIN_DATASET[[#This Row],[Amount]],0)</f>
        <v>50000</v>
      </c>
      <c r="O281" s="3">
        <f>IF(FIN_DATASET[[#This Row],[Method]]="CxC",1,0)</f>
        <v>0</v>
      </c>
      <c r="P281" s="11">
        <f>IF(FIN_DATASET[[#This Row],[Method]]="CxC",FIN_DATASET[[#This Row],[Amount]],0)</f>
        <v>0</v>
      </c>
      <c r="Q281" s="3">
        <f>IF(OR(FIN_DATASET[[#This Row],[Account]]="CxP",FIN_DATASET[[#This Row],[Account]]="CxP (Liga)",FIN_DATASET[[#This Row],[Account]]="CxP (Terceros)"),1,0)</f>
        <v>0</v>
      </c>
      <c r="R281" s="3">
        <f>IF(FIN_DATASET[[#This Row],[AP_Flag]]=1,FIN_DATASET[[#This Row],[Amount]],0)</f>
        <v>0</v>
      </c>
    </row>
    <row r="282" spans="1:18" x14ac:dyDescent="0.2">
      <c r="A282" s="4">
        <f>FIN_RAW[[#This Row],[FECHA]]</f>
        <v>44197</v>
      </c>
      <c r="B282" s="3">
        <f>YEAR(FIN_DATASET[[#This Row],[Date]])</f>
        <v>2021</v>
      </c>
      <c r="C282" s="3" t="str">
        <f>TEXT(FIN_DATASET[[#This Row],[Date]],"mmmm")</f>
        <v>January</v>
      </c>
      <c r="D282" s="3" t="str">
        <f>IF(FIN_RAW[[#This Row],[VALOR (IN)]]&gt;0, "Income",IF(FIN_RAW[[#This Row],[VALOR (OUT)]]&gt;0, "Expense", "Check"))</f>
        <v>Income</v>
      </c>
      <c r="E282" s="3" t="str">
        <f>_xlfn.XLOOKUP(FIN_DATASET[[#This Row],[Method]],CATEGORY_MAP[CUENTA_IN],CATEGORY_MAP[Category])</f>
        <v>Cash</v>
      </c>
      <c r="F282" s="3" t="str">
        <f>_xlfn.XLOOKUP(FIN_DATASET[[#This Row],[Account]],CATEGORY_MAP[CUENTA_OUT],CATEGORY_MAP[Subcategory])</f>
        <v>Enrollment Fees</v>
      </c>
      <c r="G282" s="3" t="str">
        <f>IF(OR(FIN_RAW[[#This Row],[CONCEPTO]]=0,FIN_RAW[[#This Row],[CONCEPTO]]=""),"",FIN_RAW[[#This Row],[CONCEPTO]])</f>
        <v>Pago Matricula 100%</v>
      </c>
      <c r="H282" s="5">
        <f>IF(FIN_DATASET[[#This Row],[Type]]="Income", FIN_RAW[[#This Row],[VALOR (IN)]], -FIN_RAW[[#This Row],[VALOR (OUT)]])</f>
        <v>50000</v>
      </c>
      <c r="I282" s="3" t="str">
        <f>FIN_RAW[[#This Row],[CUENTA (IN)]]</f>
        <v>Efectivo</v>
      </c>
      <c r="J282" s="6" t="str">
        <f>FIN_RAW[[#This Row],[CUENTA (OUT)]]</f>
        <v>Matricula</v>
      </c>
      <c r="K282" s="3" t="str">
        <f>IF(OR(FIN_RAW[[#This Row],[CLIENTE]]=0,FIN_RAW[[#This Row],[CLIENTE]]=" "),"",FIN_RAW[[#This Row],[CLIENTE]])</f>
        <v>Omar Osorio Valencia</v>
      </c>
      <c r="L282" s="3" t="str">
        <f>IF(OR(FIN_RAW[[#This Row],[DEPORTISTA]]=0,FIN_RAW[[#This Row],[DEPORTISTA]]=""),"",FIN_RAW[[#This Row],[DEPORTISTA]])</f>
        <v>Juan Camilo Osorio Mendoza</v>
      </c>
      <c r="M282" s="3">
        <f>IF(FIN_DATASET[[#This Row],[Method]]="Efectivo",1,0)</f>
        <v>1</v>
      </c>
      <c r="N282" s="12">
        <f>IF(FIN_DATASET[[#This Row],[Method]]="Efectivo",FIN_DATASET[[#This Row],[Amount]],0)</f>
        <v>50000</v>
      </c>
      <c r="O282" s="3">
        <f>IF(FIN_DATASET[[#This Row],[Method]]="CxC",1,0)</f>
        <v>0</v>
      </c>
      <c r="P282" s="11">
        <f>IF(FIN_DATASET[[#This Row],[Method]]="CxC",FIN_DATASET[[#This Row],[Amount]],0)</f>
        <v>0</v>
      </c>
      <c r="Q282" s="3">
        <f>IF(OR(FIN_DATASET[[#This Row],[Account]]="CxP",FIN_DATASET[[#This Row],[Account]]="CxP (Liga)",FIN_DATASET[[#This Row],[Account]]="CxP (Terceros)"),1,0)</f>
        <v>0</v>
      </c>
      <c r="R282" s="3">
        <f>IF(FIN_DATASET[[#This Row],[AP_Flag]]=1,FIN_DATASET[[#This Row],[Amount]],0)</f>
        <v>0</v>
      </c>
    </row>
    <row r="283" spans="1:18" x14ac:dyDescent="0.2">
      <c r="A283" s="4">
        <f>FIN_RAW[[#This Row],[FECHA]]</f>
        <v>44197</v>
      </c>
      <c r="B283" s="3">
        <f>YEAR(FIN_DATASET[[#This Row],[Date]])</f>
        <v>2021</v>
      </c>
      <c r="C283" s="3" t="str">
        <f>TEXT(FIN_DATASET[[#This Row],[Date]],"mmmm")</f>
        <v>January</v>
      </c>
      <c r="D283" s="3" t="str">
        <f>IF(FIN_RAW[[#This Row],[VALOR (IN)]]&gt;0, "Income",IF(FIN_RAW[[#This Row],[VALOR (OUT)]]&gt;0, "Expense", "Check"))</f>
        <v>Income</v>
      </c>
      <c r="E283" s="3" t="str">
        <f>_xlfn.XLOOKUP(FIN_DATASET[[#This Row],[Method]],CATEGORY_MAP[CUENTA_IN],CATEGORY_MAP[Category])</f>
        <v>Cash</v>
      </c>
      <c r="F283" s="3" t="str">
        <f>_xlfn.XLOOKUP(FIN_DATASET[[#This Row],[Account]],CATEGORY_MAP[CUENTA_OUT],CATEGORY_MAP[Subcategory])</f>
        <v>Enrollment Fees</v>
      </c>
      <c r="G283" s="3" t="str">
        <f>IF(OR(FIN_RAW[[#This Row],[CONCEPTO]]=0,FIN_RAW[[#This Row],[CONCEPTO]]=""),"",FIN_RAW[[#This Row],[CONCEPTO]])</f>
        <v>Pago Matricula 100%</v>
      </c>
      <c r="H283" s="5">
        <f>IF(FIN_DATASET[[#This Row],[Type]]="Income", FIN_RAW[[#This Row],[VALOR (IN)]], -FIN_RAW[[#This Row],[VALOR (OUT)]])</f>
        <v>50000</v>
      </c>
      <c r="I283" s="3" t="str">
        <f>FIN_RAW[[#This Row],[CUENTA (IN)]]</f>
        <v>Efectivo</v>
      </c>
      <c r="J283" s="6" t="str">
        <f>FIN_RAW[[#This Row],[CUENTA (OUT)]]</f>
        <v>Matricula</v>
      </c>
      <c r="K283" s="3" t="str">
        <f>IF(OR(FIN_RAW[[#This Row],[CLIENTE]]=0,FIN_RAW[[#This Row],[CLIENTE]]=" "),"",FIN_RAW[[#This Row],[CLIENTE]])</f>
        <v>Jairo Duque Gil</v>
      </c>
      <c r="L283" s="3" t="str">
        <f>IF(OR(FIN_RAW[[#This Row],[DEPORTISTA]]=0,FIN_RAW[[#This Row],[DEPORTISTA]]=""),"",FIN_RAW[[#This Row],[DEPORTISTA]])</f>
        <v>Luis Miguel Duque Valencia</v>
      </c>
      <c r="M283" s="3">
        <f>IF(FIN_DATASET[[#This Row],[Method]]="Efectivo",1,0)</f>
        <v>1</v>
      </c>
      <c r="N283" s="12">
        <f>IF(FIN_DATASET[[#This Row],[Method]]="Efectivo",FIN_DATASET[[#This Row],[Amount]],0)</f>
        <v>50000</v>
      </c>
      <c r="O283" s="3">
        <f>IF(FIN_DATASET[[#This Row],[Method]]="CxC",1,0)</f>
        <v>0</v>
      </c>
      <c r="P283" s="11">
        <f>IF(FIN_DATASET[[#This Row],[Method]]="CxC",FIN_DATASET[[#This Row],[Amount]],0)</f>
        <v>0</v>
      </c>
      <c r="Q283" s="3">
        <f>IF(OR(FIN_DATASET[[#This Row],[Account]]="CxP",FIN_DATASET[[#This Row],[Account]]="CxP (Liga)",FIN_DATASET[[#This Row],[Account]]="CxP (Terceros)"),1,0)</f>
        <v>0</v>
      </c>
      <c r="R283" s="3">
        <f>IF(FIN_DATASET[[#This Row],[AP_Flag]]=1,FIN_DATASET[[#This Row],[Amount]],0)</f>
        <v>0</v>
      </c>
    </row>
    <row r="284" spans="1:18" x14ac:dyDescent="0.2">
      <c r="A284" s="4">
        <f>FIN_RAW[[#This Row],[FECHA]]</f>
        <v>44197</v>
      </c>
      <c r="B284" s="3">
        <f>YEAR(FIN_DATASET[[#This Row],[Date]])</f>
        <v>2021</v>
      </c>
      <c r="C284" s="3" t="str">
        <f>TEXT(FIN_DATASET[[#This Row],[Date]],"mmmm")</f>
        <v>January</v>
      </c>
      <c r="D284" s="3" t="str">
        <f>IF(FIN_RAW[[#This Row],[VALOR (IN)]]&gt;0, "Income",IF(FIN_RAW[[#This Row],[VALOR (OUT)]]&gt;0, "Expense", "Check"))</f>
        <v>Income</v>
      </c>
      <c r="E284" s="3" t="str">
        <f>_xlfn.XLOOKUP(FIN_DATASET[[#This Row],[Method]],CATEGORY_MAP[CUENTA_IN],CATEGORY_MAP[Category])</f>
        <v>Cash</v>
      </c>
      <c r="F284" s="3" t="str">
        <f>_xlfn.XLOOKUP(FIN_DATASET[[#This Row],[Account]],CATEGORY_MAP[CUENTA_OUT],CATEGORY_MAP[Subcategory])</f>
        <v>Enrollment Fees</v>
      </c>
      <c r="G284" s="3" t="str">
        <f>IF(OR(FIN_RAW[[#This Row],[CONCEPTO]]=0,FIN_RAW[[#This Row],[CONCEPTO]]=""),"",FIN_RAW[[#This Row],[CONCEPTO]])</f>
        <v>Pago Matricula 100%</v>
      </c>
      <c r="H284" s="5">
        <f>IF(FIN_DATASET[[#This Row],[Type]]="Income", FIN_RAW[[#This Row],[VALOR (IN)]], -FIN_RAW[[#This Row],[VALOR (OUT)]])</f>
        <v>50000</v>
      </c>
      <c r="I284" s="3" t="str">
        <f>FIN_RAW[[#This Row],[CUENTA (IN)]]</f>
        <v>Efectivo</v>
      </c>
      <c r="J284" s="6" t="str">
        <f>FIN_RAW[[#This Row],[CUENTA (OUT)]]</f>
        <v>Matricula</v>
      </c>
      <c r="K284" s="3" t="str">
        <f>IF(OR(FIN_RAW[[#This Row],[CLIENTE]]=0,FIN_RAW[[#This Row],[CLIENTE]]=" "),"",FIN_RAW[[#This Row],[CLIENTE]])</f>
        <v>Carlos Andrés Delgado</v>
      </c>
      <c r="L284" s="3" t="str">
        <f>IF(OR(FIN_RAW[[#This Row],[DEPORTISTA]]=0,FIN_RAW[[#This Row],[DEPORTISTA]]=""),"",FIN_RAW[[#This Row],[DEPORTISTA]])</f>
        <v>María José Delgado Giraldo</v>
      </c>
      <c r="M284" s="3">
        <f>IF(FIN_DATASET[[#This Row],[Method]]="Efectivo",1,0)</f>
        <v>1</v>
      </c>
      <c r="N284" s="12">
        <f>IF(FIN_DATASET[[#This Row],[Method]]="Efectivo",FIN_DATASET[[#This Row],[Amount]],0)</f>
        <v>50000</v>
      </c>
      <c r="O284" s="3">
        <f>IF(FIN_DATASET[[#This Row],[Method]]="CxC",1,0)</f>
        <v>0</v>
      </c>
      <c r="P284" s="11">
        <f>IF(FIN_DATASET[[#This Row],[Method]]="CxC",FIN_DATASET[[#This Row],[Amount]],0)</f>
        <v>0</v>
      </c>
      <c r="Q284" s="3">
        <f>IF(OR(FIN_DATASET[[#This Row],[Account]]="CxP",FIN_DATASET[[#This Row],[Account]]="CxP (Liga)",FIN_DATASET[[#This Row],[Account]]="CxP (Terceros)"),1,0)</f>
        <v>0</v>
      </c>
      <c r="R284" s="3">
        <f>IF(FIN_DATASET[[#This Row],[AP_Flag]]=1,FIN_DATASET[[#This Row],[Amount]],0)</f>
        <v>0</v>
      </c>
    </row>
    <row r="285" spans="1:18" x14ac:dyDescent="0.2">
      <c r="A285" s="4">
        <f>FIN_RAW[[#This Row],[FECHA]]</f>
        <v>44197</v>
      </c>
      <c r="B285" s="3">
        <f>YEAR(FIN_DATASET[[#This Row],[Date]])</f>
        <v>2021</v>
      </c>
      <c r="C285" s="3" t="str">
        <f>TEXT(FIN_DATASET[[#This Row],[Date]],"mmmm")</f>
        <v>January</v>
      </c>
      <c r="D285" s="3" t="str">
        <f>IF(FIN_RAW[[#This Row],[VALOR (IN)]]&gt;0, "Income",IF(FIN_RAW[[#This Row],[VALOR (OUT)]]&gt;0, "Expense", "Check"))</f>
        <v>Income</v>
      </c>
      <c r="E285" s="3" t="str">
        <f>_xlfn.XLOOKUP(FIN_DATASET[[#This Row],[Method]],CATEGORY_MAP[CUENTA_IN],CATEGORY_MAP[Category])</f>
        <v>Cash</v>
      </c>
      <c r="F285" s="3" t="str">
        <f>_xlfn.XLOOKUP(FIN_DATASET[[#This Row],[Account]],CATEGORY_MAP[CUENTA_OUT],CATEGORY_MAP[Subcategory])</f>
        <v>Enrollment Fees</v>
      </c>
      <c r="G285" s="3" t="str">
        <f>IF(OR(FIN_RAW[[#This Row],[CONCEPTO]]=0,FIN_RAW[[#This Row],[CONCEPTO]]=""),"",FIN_RAW[[#This Row],[CONCEPTO]])</f>
        <v>Pago Matricula 100%</v>
      </c>
      <c r="H285" s="5">
        <f>IF(FIN_DATASET[[#This Row],[Type]]="Income", FIN_RAW[[#This Row],[VALOR (IN)]], -FIN_RAW[[#This Row],[VALOR (OUT)]])</f>
        <v>50000</v>
      </c>
      <c r="I285" s="3" t="str">
        <f>FIN_RAW[[#This Row],[CUENTA (IN)]]</f>
        <v>Efectivo</v>
      </c>
      <c r="J285" s="6" t="str">
        <f>FIN_RAW[[#This Row],[CUENTA (OUT)]]</f>
        <v>Matricula</v>
      </c>
      <c r="K285" s="3" t="str">
        <f>IF(OR(FIN_RAW[[#This Row],[CLIENTE]]=0,FIN_RAW[[#This Row],[CLIENTE]]=" "),"",FIN_RAW[[#This Row],[CLIENTE]])</f>
        <v>Omar Osorio Valencia</v>
      </c>
      <c r="L285" s="3" t="str">
        <f>IF(OR(FIN_RAW[[#This Row],[DEPORTISTA]]=0,FIN_RAW[[#This Row],[DEPORTISTA]]=""),"",FIN_RAW[[#This Row],[DEPORTISTA]])</f>
        <v>Mariana Osorio Mendoza</v>
      </c>
      <c r="M285" s="3">
        <f>IF(FIN_DATASET[[#This Row],[Method]]="Efectivo",1,0)</f>
        <v>1</v>
      </c>
      <c r="N285" s="12">
        <f>IF(FIN_DATASET[[#This Row],[Method]]="Efectivo",FIN_DATASET[[#This Row],[Amount]],0)</f>
        <v>50000</v>
      </c>
      <c r="O285" s="3">
        <f>IF(FIN_DATASET[[#This Row],[Method]]="CxC",1,0)</f>
        <v>0</v>
      </c>
      <c r="P285" s="11">
        <f>IF(FIN_DATASET[[#This Row],[Method]]="CxC",FIN_DATASET[[#This Row],[Amount]],0)</f>
        <v>0</v>
      </c>
      <c r="Q285" s="3">
        <f>IF(OR(FIN_DATASET[[#This Row],[Account]]="CxP",FIN_DATASET[[#This Row],[Account]]="CxP (Liga)",FIN_DATASET[[#This Row],[Account]]="CxP (Terceros)"),1,0)</f>
        <v>0</v>
      </c>
      <c r="R285" s="3">
        <f>IF(FIN_DATASET[[#This Row],[AP_Flag]]=1,FIN_DATASET[[#This Row],[Amount]],0)</f>
        <v>0</v>
      </c>
    </row>
    <row r="286" spans="1:18" x14ac:dyDescent="0.2">
      <c r="A286" s="4">
        <f>FIN_RAW[[#This Row],[FECHA]]</f>
        <v>44197</v>
      </c>
      <c r="B286" s="3">
        <f>YEAR(FIN_DATASET[[#This Row],[Date]])</f>
        <v>2021</v>
      </c>
      <c r="C286" s="3" t="str">
        <f>TEXT(FIN_DATASET[[#This Row],[Date]],"mmmm")</f>
        <v>January</v>
      </c>
      <c r="D286" s="3" t="str">
        <f>IF(FIN_RAW[[#This Row],[VALOR (IN)]]&gt;0, "Income",IF(FIN_RAW[[#This Row],[VALOR (OUT)]]&gt;0, "Expense", "Check"))</f>
        <v>Income</v>
      </c>
      <c r="E286" s="3" t="str">
        <f>_xlfn.XLOOKUP(FIN_DATASET[[#This Row],[Method]],CATEGORY_MAP[CUENTA_IN],CATEGORY_MAP[Category])</f>
        <v>Scholarships</v>
      </c>
      <c r="F286" s="3" t="str">
        <f>_xlfn.XLOOKUP(FIN_DATASET[[#This Row],[Account]],CATEGORY_MAP[CUENTA_OUT],CATEGORY_MAP[Subcategory])</f>
        <v>Monthly Fee</v>
      </c>
      <c r="G286" s="3" t="str">
        <f>IF(OR(FIN_RAW[[#This Row],[CONCEPTO]]=0,FIN_RAW[[#This Row],[CONCEPTO]]=""),"",FIN_RAW[[#This Row],[CONCEPTO]])</f>
        <v>Beca Resultados 2019 (100%) (ENE)</v>
      </c>
      <c r="H286" s="5">
        <f>IF(FIN_DATASET[[#This Row],[Type]]="Income", FIN_RAW[[#This Row],[VALOR (IN)]], -FIN_RAW[[#This Row],[VALOR (OUT)]])</f>
        <v>155000</v>
      </c>
      <c r="I286" s="3" t="str">
        <f>FIN_RAW[[#This Row],[CUENTA (IN)]]</f>
        <v>Becas</v>
      </c>
      <c r="J286" s="6" t="str">
        <f>FIN_RAW[[#This Row],[CUENTA (OUT)]]</f>
        <v>Mensualidad</v>
      </c>
      <c r="K286" s="3" t="str">
        <f>IF(OR(FIN_RAW[[#This Row],[CLIENTE]]=0,FIN_RAW[[#This Row],[CLIENTE]]=" "),"",FIN_RAW[[#This Row],[CLIENTE]])</f>
        <v>Luis Eduardo Solarte Serna</v>
      </c>
      <c r="L286" s="3" t="str">
        <f>IF(OR(FIN_RAW[[#This Row],[DEPORTISTA]]=0,FIN_RAW[[#This Row],[DEPORTISTA]]=""),"",FIN_RAW[[#This Row],[DEPORTISTA]])</f>
        <v>Alejandro Solarte Osorio</v>
      </c>
      <c r="M286" s="3">
        <f>IF(FIN_DATASET[[#This Row],[Method]]="Efectivo",1,0)</f>
        <v>0</v>
      </c>
      <c r="N286" s="12">
        <f>IF(FIN_DATASET[[#This Row],[Method]]="Efectivo",FIN_DATASET[[#This Row],[Amount]],0)</f>
        <v>0</v>
      </c>
      <c r="O286" s="3">
        <f>IF(FIN_DATASET[[#This Row],[Method]]="CxC",1,0)</f>
        <v>0</v>
      </c>
      <c r="P286" s="11">
        <f>IF(FIN_DATASET[[#This Row],[Method]]="CxC",FIN_DATASET[[#This Row],[Amount]],0)</f>
        <v>0</v>
      </c>
      <c r="Q286" s="3">
        <f>IF(OR(FIN_DATASET[[#This Row],[Account]]="CxP",FIN_DATASET[[#This Row],[Account]]="CxP (Liga)",FIN_DATASET[[#This Row],[Account]]="CxP (Terceros)"),1,0)</f>
        <v>0</v>
      </c>
      <c r="R286" s="3">
        <f>IF(FIN_DATASET[[#This Row],[AP_Flag]]=1,FIN_DATASET[[#This Row],[Amount]],0)</f>
        <v>0</v>
      </c>
    </row>
    <row r="287" spans="1:18" x14ac:dyDescent="0.2">
      <c r="A287" s="4">
        <f>FIN_RAW[[#This Row],[FECHA]]</f>
        <v>44197</v>
      </c>
      <c r="B287" s="3">
        <f>YEAR(FIN_DATASET[[#This Row],[Date]])</f>
        <v>2021</v>
      </c>
      <c r="C287" s="3" t="str">
        <f>TEXT(FIN_DATASET[[#This Row],[Date]],"mmmm")</f>
        <v>January</v>
      </c>
      <c r="D287" s="3" t="str">
        <f>IF(FIN_RAW[[#This Row],[VALOR (IN)]]&gt;0, "Income",IF(FIN_RAW[[#This Row],[VALOR (OUT)]]&gt;0, "Expense", "Check"))</f>
        <v>Income</v>
      </c>
      <c r="E287" s="3" t="str">
        <f>_xlfn.XLOOKUP(FIN_DATASET[[#This Row],[Method]],CATEGORY_MAP[CUENTA_IN],CATEGORY_MAP[Category])</f>
        <v>Scholarships</v>
      </c>
      <c r="F287" s="3" t="str">
        <f>_xlfn.XLOOKUP(FIN_DATASET[[#This Row],[Account]],CATEGORY_MAP[CUENTA_OUT],CATEGORY_MAP[Subcategory])</f>
        <v>Monthly Fee</v>
      </c>
      <c r="G287" s="3" t="str">
        <f>IF(OR(FIN_RAW[[#This Row],[CONCEPTO]]=0,FIN_RAW[[#This Row],[CONCEPTO]]=""),"",FIN_RAW[[#This Row],[CONCEPTO]])</f>
        <v>Beca Resultados 2019 (100%) (ENE)</v>
      </c>
      <c r="H287" s="5">
        <f>IF(FIN_DATASET[[#This Row],[Type]]="Income", FIN_RAW[[#This Row],[VALOR (IN)]], -FIN_RAW[[#This Row],[VALOR (OUT)]])</f>
        <v>155000</v>
      </c>
      <c r="I287" s="3" t="str">
        <f>FIN_RAW[[#This Row],[CUENTA (IN)]]</f>
        <v>Becas</v>
      </c>
      <c r="J287" s="6" t="str">
        <f>FIN_RAW[[#This Row],[CUENTA (OUT)]]</f>
        <v>Mensualidad</v>
      </c>
      <c r="K287" s="3" t="str">
        <f>IF(OR(FIN_RAW[[#This Row],[CLIENTE]]=0,FIN_RAW[[#This Row],[CLIENTE]]=" "),"",FIN_RAW[[#This Row],[CLIENTE]])</f>
        <v>Omar Osorio Valencia</v>
      </c>
      <c r="L287" s="3" t="str">
        <f>IF(OR(FIN_RAW[[#This Row],[DEPORTISTA]]=0,FIN_RAW[[#This Row],[DEPORTISTA]]=""),"",FIN_RAW[[#This Row],[DEPORTISTA]])</f>
        <v>Juan Camilo Osorio Mendoza</v>
      </c>
      <c r="M287" s="3">
        <f>IF(FIN_DATASET[[#This Row],[Method]]="Efectivo",1,0)</f>
        <v>0</v>
      </c>
      <c r="N287" s="12">
        <f>IF(FIN_DATASET[[#This Row],[Method]]="Efectivo",FIN_DATASET[[#This Row],[Amount]],0)</f>
        <v>0</v>
      </c>
      <c r="O287" s="3">
        <f>IF(FIN_DATASET[[#This Row],[Method]]="CxC",1,0)</f>
        <v>0</v>
      </c>
      <c r="P287" s="11">
        <f>IF(FIN_DATASET[[#This Row],[Method]]="CxC",FIN_DATASET[[#This Row],[Amount]],0)</f>
        <v>0</v>
      </c>
      <c r="Q287" s="3">
        <f>IF(OR(FIN_DATASET[[#This Row],[Account]]="CxP",FIN_DATASET[[#This Row],[Account]]="CxP (Liga)",FIN_DATASET[[#This Row],[Account]]="CxP (Terceros)"),1,0)</f>
        <v>0</v>
      </c>
      <c r="R287" s="3">
        <f>IF(FIN_DATASET[[#This Row],[AP_Flag]]=1,FIN_DATASET[[#This Row],[Amount]],0)</f>
        <v>0</v>
      </c>
    </row>
    <row r="288" spans="1:18" x14ac:dyDescent="0.2">
      <c r="A288" s="4">
        <f>FIN_RAW[[#This Row],[FECHA]]</f>
        <v>44197</v>
      </c>
      <c r="B288" s="3">
        <f>YEAR(FIN_DATASET[[#This Row],[Date]])</f>
        <v>2021</v>
      </c>
      <c r="C288" s="3" t="str">
        <f>TEXT(FIN_DATASET[[#This Row],[Date]],"mmmm")</f>
        <v>January</v>
      </c>
      <c r="D288" s="3" t="str">
        <f>IF(FIN_RAW[[#This Row],[VALOR (IN)]]&gt;0, "Income",IF(FIN_RAW[[#This Row],[VALOR (OUT)]]&gt;0, "Expense", "Check"))</f>
        <v>Income</v>
      </c>
      <c r="E288" s="3" t="str">
        <f>_xlfn.XLOOKUP(FIN_DATASET[[#This Row],[Method]],CATEGORY_MAP[CUENTA_IN],CATEGORY_MAP[Category])</f>
        <v>Scholarships</v>
      </c>
      <c r="F288" s="3" t="str">
        <f>_xlfn.XLOOKUP(FIN_DATASET[[#This Row],[Account]],CATEGORY_MAP[CUENTA_OUT],CATEGORY_MAP[Subcategory])</f>
        <v>Monthly Fee</v>
      </c>
      <c r="G288" s="3" t="str">
        <f>IF(OR(FIN_RAW[[#This Row],[CONCEPTO]]=0,FIN_RAW[[#This Row],[CONCEPTO]]=""),"",FIN_RAW[[#This Row],[CONCEPTO]])</f>
        <v>Beca Resultados 2019 (100%) (ENE)</v>
      </c>
      <c r="H288" s="5">
        <f>IF(FIN_DATASET[[#This Row],[Type]]="Income", FIN_RAW[[#This Row],[VALOR (IN)]], -FIN_RAW[[#This Row],[VALOR (OUT)]])</f>
        <v>155000</v>
      </c>
      <c r="I288" s="3" t="str">
        <f>FIN_RAW[[#This Row],[CUENTA (IN)]]</f>
        <v>Becas</v>
      </c>
      <c r="J288" s="6" t="str">
        <f>FIN_RAW[[#This Row],[CUENTA (OUT)]]</f>
        <v>Mensualidad</v>
      </c>
      <c r="K288" s="3" t="str">
        <f>IF(OR(FIN_RAW[[#This Row],[CLIENTE]]=0,FIN_RAW[[#This Row],[CLIENTE]]=" "),"",FIN_RAW[[#This Row],[CLIENTE]])</f>
        <v>Omar Osorio Valencia</v>
      </c>
      <c r="L288" s="3" t="str">
        <f>IF(OR(FIN_RAW[[#This Row],[DEPORTISTA]]=0,FIN_RAW[[#This Row],[DEPORTISTA]]=""),"",FIN_RAW[[#This Row],[DEPORTISTA]])</f>
        <v>Mariana Osorio Mendoza</v>
      </c>
      <c r="M288" s="3">
        <f>IF(FIN_DATASET[[#This Row],[Method]]="Efectivo",1,0)</f>
        <v>0</v>
      </c>
      <c r="N288" s="12">
        <f>IF(FIN_DATASET[[#This Row],[Method]]="Efectivo",FIN_DATASET[[#This Row],[Amount]],0)</f>
        <v>0</v>
      </c>
      <c r="O288" s="3">
        <f>IF(FIN_DATASET[[#This Row],[Method]]="CxC",1,0)</f>
        <v>0</v>
      </c>
      <c r="P288" s="11">
        <f>IF(FIN_DATASET[[#This Row],[Method]]="CxC",FIN_DATASET[[#This Row],[Amount]],0)</f>
        <v>0</v>
      </c>
      <c r="Q288" s="3">
        <f>IF(OR(FIN_DATASET[[#This Row],[Account]]="CxP",FIN_DATASET[[#This Row],[Account]]="CxP (Liga)",FIN_DATASET[[#This Row],[Account]]="CxP (Terceros)"),1,0)</f>
        <v>0</v>
      </c>
      <c r="R288" s="3">
        <f>IF(FIN_DATASET[[#This Row],[AP_Flag]]=1,FIN_DATASET[[#This Row],[Amount]],0)</f>
        <v>0</v>
      </c>
    </row>
    <row r="289" spans="1:18" x14ac:dyDescent="0.2">
      <c r="A289" s="4">
        <f>FIN_RAW[[#This Row],[FECHA]]</f>
        <v>44197</v>
      </c>
      <c r="B289" s="3">
        <f>YEAR(FIN_DATASET[[#This Row],[Date]])</f>
        <v>2021</v>
      </c>
      <c r="C289" s="3" t="str">
        <f>TEXT(FIN_DATASET[[#This Row],[Date]],"mmmm")</f>
        <v>January</v>
      </c>
      <c r="D289" s="3" t="str">
        <f>IF(FIN_RAW[[#This Row],[VALOR (IN)]]&gt;0, "Income",IF(FIN_RAW[[#This Row],[VALOR (OUT)]]&gt;0, "Expense", "Check"))</f>
        <v>Income</v>
      </c>
      <c r="E289" s="3" t="str">
        <f>_xlfn.XLOOKUP(FIN_DATASET[[#This Row],[Method]],CATEGORY_MAP[CUENTA_IN],CATEGORY_MAP[Category])</f>
        <v>Scholarships</v>
      </c>
      <c r="F289" s="3" t="str">
        <f>_xlfn.XLOOKUP(FIN_DATASET[[#This Row],[Account]],CATEGORY_MAP[CUENTA_OUT],CATEGORY_MAP[Subcategory])</f>
        <v>Monthly Fee</v>
      </c>
      <c r="G289" s="3" t="str">
        <f>IF(OR(FIN_RAW[[#This Row],[CONCEPTO]]=0,FIN_RAW[[#This Row],[CONCEPTO]]=""),"",FIN_RAW[[#This Row],[CONCEPTO]])</f>
        <v>Beca Resultados 2019 (100%) (ENE)</v>
      </c>
      <c r="H289" s="5">
        <f>IF(FIN_DATASET[[#This Row],[Type]]="Income", FIN_RAW[[#This Row],[VALOR (IN)]], -FIN_RAW[[#This Row],[VALOR (OUT)]])</f>
        <v>155000</v>
      </c>
      <c r="I289" s="3" t="str">
        <f>FIN_RAW[[#This Row],[CUENTA (IN)]]</f>
        <v>Becas</v>
      </c>
      <c r="J289" s="6" t="str">
        <f>FIN_RAW[[#This Row],[CUENTA (OUT)]]</f>
        <v>Mensualidad</v>
      </c>
      <c r="K289" s="3" t="str">
        <f>IF(OR(FIN_RAW[[#This Row],[CLIENTE]]=0,FIN_RAW[[#This Row],[CLIENTE]]=" "),"",FIN_RAW[[#This Row],[CLIENTE]])</f>
        <v>Silvana Torres López</v>
      </c>
      <c r="L289" s="3" t="str">
        <f>IF(OR(FIN_RAW[[#This Row],[DEPORTISTA]]=0,FIN_RAW[[#This Row],[DEPORTISTA]]=""),"",FIN_RAW[[#This Row],[DEPORTISTA]])</f>
        <v>Valentina Quintero Torres</v>
      </c>
      <c r="M289" s="3">
        <f>IF(FIN_DATASET[[#This Row],[Method]]="Efectivo",1,0)</f>
        <v>0</v>
      </c>
      <c r="N289" s="12">
        <f>IF(FIN_DATASET[[#This Row],[Method]]="Efectivo",FIN_DATASET[[#This Row],[Amount]],0)</f>
        <v>0</v>
      </c>
      <c r="O289" s="3">
        <f>IF(FIN_DATASET[[#This Row],[Method]]="CxC",1,0)</f>
        <v>0</v>
      </c>
      <c r="P289" s="11">
        <f>IF(FIN_DATASET[[#This Row],[Method]]="CxC",FIN_DATASET[[#This Row],[Amount]],0)</f>
        <v>0</v>
      </c>
      <c r="Q289" s="3">
        <f>IF(OR(FIN_DATASET[[#This Row],[Account]]="CxP",FIN_DATASET[[#This Row],[Account]]="CxP (Liga)",FIN_DATASET[[#This Row],[Account]]="CxP (Terceros)"),1,0)</f>
        <v>0</v>
      </c>
      <c r="R289" s="3">
        <f>IF(FIN_DATASET[[#This Row],[AP_Flag]]=1,FIN_DATASET[[#This Row],[Amount]],0)</f>
        <v>0</v>
      </c>
    </row>
    <row r="290" spans="1:18" x14ac:dyDescent="0.2">
      <c r="A290" s="4">
        <f>FIN_RAW[[#This Row],[FECHA]]</f>
        <v>44197</v>
      </c>
      <c r="B290" s="3">
        <f>YEAR(FIN_DATASET[[#This Row],[Date]])</f>
        <v>2021</v>
      </c>
      <c r="C290" s="3" t="str">
        <f>TEXT(FIN_DATASET[[#This Row],[Date]],"mmmm")</f>
        <v>January</v>
      </c>
      <c r="D290" s="3" t="str">
        <f>IF(FIN_RAW[[#This Row],[VALOR (IN)]]&gt;0, "Income",IF(FIN_RAW[[#This Row],[VALOR (OUT)]]&gt;0, "Expense", "Check"))</f>
        <v>Income</v>
      </c>
      <c r="E290" s="3" t="str">
        <f>_xlfn.XLOOKUP(FIN_DATASET[[#This Row],[Method]],CATEGORY_MAP[CUENTA_IN],CATEGORY_MAP[Category])</f>
        <v>Cash</v>
      </c>
      <c r="F290" s="3" t="str">
        <f>_xlfn.XLOOKUP(FIN_DATASET[[#This Row],[Account]],CATEGORY_MAP[CUENTA_OUT],CATEGORY_MAP[Subcategory])</f>
        <v>Monthly Fee</v>
      </c>
      <c r="G290" s="3" t="str">
        <f>IF(OR(FIN_RAW[[#This Row],[CONCEPTO]]=0,FIN_RAW[[#This Row],[CONCEPTO]]=""),"",FIN_RAW[[#This Row],[CONCEPTO]])</f>
        <v>Pago Mensualidad Alto Rendimiento (100%) (ENE)</v>
      </c>
      <c r="H290" s="5">
        <f>IF(FIN_DATASET[[#This Row],[Type]]="Income", FIN_RAW[[#This Row],[VALOR (IN)]], -FIN_RAW[[#This Row],[VALOR (OUT)]])</f>
        <v>155000</v>
      </c>
      <c r="I290" s="3" t="str">
        <f>FIN_RAW[[#This Row],[CUENTA (IN)]]</f>
        <v>Efectivo</v>
      </c>
      <c r="J290" s="6" t="str">
        <f>FIN_RAW[[#This Row],[CUENTA (OUT)]]</f>
        <v>Mensualidad</v>
      </c>
      <c r="K290" s="3" t="str">
        <f>IF(OR(FIN_RAW[[#This Row],[CLIENTE]]=0,FIN_RAW[[#This Row],[CLIENTE]]=" "),"",FIN_RAW[[#This Row],[CLIENTE]])</f>
        <v>Rodrigo Valdiri Zambrano</v>
      </c>
      <c r="L290" s="3" t="str">
        <f>IF(OR(FIN_RAW[[#This Row],[DEPORTISTA]]=0,FIN_RAW[[#This Row],[DEPORTISTA]]=""),"",FIN_RAW[[#This Row],[DEPORTISTA]])</f>
        <v>Esteban Valdiri Guauña</v>
      </c>
      <c r="M290" s="3">
        <f>IF(FIN_DATASET[[#This Row],[Method]]="Efectivo",1,0)</f>
        <v>1</v>
      </c>
      <c r="N290" s="12">
        <f>IF(FIN_DATASET[[#This Row],[Method]]="Efectivo",FIN_DATASET[[#This Row],[Amount]],0)</f>
        <v>155000</v>
      </c>
      <c r="O290" s="3">
        <f>IF(FIN_DATASET[[#This Row],[Method]]="CxC",1,0)</f>
        <v>0</v>
      </c>
      <c r="P290" s="11">
        <f>IF(FIN_DATASET[[#This Row],[Method]]="CxC",FIN_DATASET[[#This Row],[Amount]],0)</f>
        <v>0</v>
      </c>
      <c r="Q290" s="3">
        <f>IF(OR(FIN_DATASET[[#This Row],[Account]]="CxP",FIN_DATASET[[#This Row],[Account]]="CxP (Liga)",FIN_DATASET[[#This Row],[Account]]="CxP (Terceros)"),1,0)</f>
        <v>0</v>
      </c>
      <c r="R290" s="3">
        <f>IF(FIN_DATASET[[#This Row],[AP_Flag]]=1,FIN_DATASET[[#This Row],[Amount]],0)</f>
        <v>0</v>
      </c>
    </row>
    <row r="291" spans="1:18" x14ac:dyDescent="0.2">
      <c r="A291" s="4">
        <f>FIN_RAW[[#This Row],[FECHA]]</f>
        <v>44197</v>
      </c>
      <c r="B291" s="3">
        <f>YEAR(FIN_DATASET[[#This Row],[Date]])</f>
        <v>2021</v>
      </c>
      <c r="C291" s="3" t="str">
        <f>TEXT(FIN_DATASET[[#This Row],[Date]],"mmmm")</f>
        <v>January</v>
      </c>
      <c r="D291" s="3" t="str">
        <f>IF(FIN_RAW[[#This Row],[VALOR (IN)]]&gt;0, "Income",IF(FIN_RAW[[#This Row],[VALOR (OUT)]]&gt;0, "Expense", "Check"))</f>
        <v>Income</v>
      </c>
      <c r="E291" s="3" t="str">
        <f>_xlfn.XLOOKUP(FIN_DATASET[[#This Row],[Method]],CATEGORY_MAP[CUENTA_IN],CATEGORY_MAP[Category])</f>
        <v>Cash</v>
      </c>
      <c r="F291" s="3" t="str">
        <f>_xlfn.XLOOKUP(FIN_DATASET[[#This Row],[Account]],CATEGORY_MAP[CUENTA_OUT],CATEGORY_MAP[Subcategory])</f>
        <v>Monthly Fee</v>
      </c>
      <c r="G291" s="3" t="str">
        <f>IF(OR(FIN_RAW[[#This Row],[CONCEPTO]]=0,FIN_RAW[[#This Row],[CONCEPTO]]=""),"",FIN_RAW[[#This Row],[CONCEPTO]])</f>
        <v>Pago Mensualidad Formacion (80%) (ENE)</v>
      </c>
      <c r="H291" s="5">
        <f>IF(FIN_DATASET[[#This Row],[Type]]="Income", FIN_RAW[[#This Row],[VALOR (IN)]], -FIN_RAW[[#This Row],[VALOR (OUT)]])</f>
        <v>84000</v>
      </c>
      <c r="I291" s="3" t="str">
        <f>FIN_RAW[[#This Row],[CUENTA (IN)]]</f>
        <v>Efectivo</v>
      </c>
      <c r="J291" s="6" t="str">
        <f>FIN_RAW[[#This Row],[CUENTA (OUT)]]</f>
        <v>Mensualidad</v>
      </c>
      <c r="K291" s="3" t="str">
        <f>IF(OR(FIN_RAW[[#This Row],[CLIENTE]]=0,FIN_RAW[[#This Row],[CLIENTE]]=" "),"",FIN_RAW[[#This Row],[CLIENTE]])</f>
        <v>Luis Fernando Zea Sanabria</v>
      </c>
      <c r="L291" s="3" t="str">
        <f>IF(OR(FIN_RAW[[#This Row],[DEPORTISTA]]=0,FIN_RAW[[#This Row],[DEPORTISTA]]=""),"",FIN_RAW[[#This Row],[DEPORTISTA]])</f>
        <v>Jacobo Zea Osorio</v>
      </c>
      <c r="M291" s="3">
        <f>IF(FIN_DATASET[[#This Row],[Method]]="Efectivo",1,0)</f>
        <v>1</v>
      </c>
      <c r="N291" s="12">
        <f>IF(FIN_DATASET[[#This Row],[Method]]="Efectivo",FIN_DATASET[[#This Row],[Amount]],0)</f>
        <v>84000</v>
      </c>
      <c r="O291" s="3">
        <f>IF(FIN_DATASET[[#This Row],[Method]]="CxC",1,0)</f>
        <v>0</v>
      </c>
      <c r="P291" s="11">
        <f>IF(FIN_DATASET[[#This Row],[Method]]="CxC",FIN_DATASET[[#This Row],[Amount]],0)</f>
        <v>0</v>
      </c>
      <c r="Q291" s="3">
        <f>IF(OR(FIN_DATASET[[#This Row],[Account]]="CxP",FIN_DATASET[[#This Row],[Account]]="CxP (Liga)",FIN_DATASET[[#This Row],[Account]]="CxP (Terceros)"),1,0)</f>
        <v>0</v>
      </c>
      <c r="R291" s="3">
        <f>IF(FIN_DATASET[[#This Row],[AP_Flag]]=1,FIN_DATASET[[#This Row],[Amount]],0)</f>
        <v>0</v>
      </c>
    </row>
    <row r="292" spans="1:18" x14ac:dyDescent="0.2">
      <c r="A292" s="4">
        <f>FIN_RAW[[#This Row],[FECHA]]</f>
        <v>44197</v>
      </c>
      <c r="B292" s="3">
        <f>YEAR(FIN_DATASET[[#This Row],[Date]])</f>
        <v>2021</v>
      </c>
      <c r="C292" s="3" t="str">
        <f>TEXT(FIN_DATASET[[#This Row],[Date]],"mmmm")</f>
        <v>January</v>
      </c>
      <c r="D292" s="3" t="str">
        <f>IF(FIN_RAW[[#This Row],[VALOR (IN)]]&gt;0, "Income",IF(FIN_RAW[[#This Row],[VALOR (OUT)]]&gt;0, "Expense", "Check"))</f>
        <v>Income</v>
      </c>
      <c r="E292" s="3" t="str">
        <f>_xlfn.XLOOKUP(FIN_DATASET[[#This Row],[Method]],CATEGORY_MAP[CUENTA_IN],CATEGORY_MAP[Category])</f>
        <v>Scholarships</v>
      </c>
      <c r="F292" s="3" t="str">
        <f>_xlfn.XLOOKUP(FIN_DATASET[[#This Row],[Account]],CATEGORY_MAP[CUENTA_OUT],CATEGORY_MAP[Subcategory])</f>
        <v>Monthly Fee</v>
      </c>
      <c r="G292" s="3" t="str">
        <f>IF(OR(FIN_RAW[[#This Row],[CONCEPTO]]=0,FIN_RAW[[#This Row],[CONCEPTO]]=""),"",FIN_RAW[[#This Row],[CONCEPTO]])</f>
        <v>Beca Hermandad 2020 (20%) (ENE)</v>
      </c>
      <c r="H292" s="5">
        <f>IF(FIN_DATASET[[#This Row],[Type]]="Income", FIN_RAW[[#This Row],[VALOR (IN)]], -FIN_RAW[[#This Row],[VALOR (OUT)]])</f>
        <v>21000</v>
      </c>
      <c r="I292" s="3" t="str">
        <f>FIN_RAW[[#This Row],[CUENTA (IN)]]</f>
        <v>Becas</v>
      </c>
      <c r="J292" s="6" t="str">
        <f>FIN_RAW[[#This Row],[CUENTA (OUT)]]</f>
        <v>Mensualidad</v>
      </c>
      <c r="K292" s="3" t="str">
        <f>IF(OR(FIN_RAW[[#This Row],[CLIENTE]]=0,FIN_RAW[[#This Row],[CLIENTE]]=" "),"",FIN_RAW[[#This Row],[CLIENTE]])</f>
        <v>Luis Fernando Zea Sanabria</v>
      </c>
      <c r="L292" s="3" t="str">
        <f>IF(OR(FIN_RAW[[#This Row],[DEPORTISTA]]=0,FIN_RAW[[#This Row],[DEPORTISTA]]=""),"",FIN_RAW[[#This Row],[DEPORTISTA]])</f>
        <v>Jacobo Zea Osorio</v>
      </c>
      <c r="M292" s="3">
        <f>IF(FIN_DATASET[[#This Row],[Method]]="Efectivo",1,0)</f>
        <v>0</v>
      </c>
      <c r="N292" s="12">
        <f>IF(FIN_DATASET[[#This Row],[Method]]="Efectivo",FIN_DATASET[[#This Row],[Amount]],0)</f>
        <v>0</v>
      </c>
      <c r="O292" s="3">
        <f>IF(FIN_DATASET[[#This Row],[Method]]="CxC",1,0)</f>
        <v>0</v>
      </c>
      <c r="P292" s="11">
        <f>IF(FIN_DATASET[[#This Row],[Method]]="CxC",FIN_DATASET[[#This Row],[Amount]],0)</f>
        <v>0</v>
      </c>
      <c r="Q292" s="3">
        <f>IF(OR(FIN_DATASET[[#This Row],[Account]]="CxP",FIN_DATASET[[#This Row],[Account]]="CxP (Liga)",FIN_DATASET[[#This Row],[Account]]="CxP (Terceros)"),1,0)</f>
        <v>0</v>
      </c>
      <c r="R292" s="3">
        <f>IF(FIN_DATASET[[#This Row],[AP_Flag]]=1,FIN_DATASET[[#This Row],[Amount]],0)</f>
        <v>0</v>
      </c>
    </row>
    <row r="293" spans="1:18" x14ac:dyDescent="0.2">
      <c r="A293" s="4">
        <f>FIN_RAW[[#This Row],[FECHA]]</f>
        <v>44197</v>
      </c>
      <c r="B293" s="3">
        <f>YEAR(FIN_DATASET[[#This Row],[Date]])</f>
        <v>2021</v>
      </c>
      <c r="C293" s="3" t="str">
        <f>TEXT(FIN_DATASET[[#This Row],[Date]],"mmmm")</f>
        <v>January</v>
      </c>
      <c r="D293" s="3" t="str">
        <f>IF(FIN_RAW[[#This Row],[VALOR (IN)]]&gt;0, "Income",IF(FIN_RAW[[#This Row],[VALOR (OUT)]]&gt;0, "Expense", "Check"))</f>
        <v>Income</v>
      </c>
      <c r="E293" s="3" t="str">
        <f>_xlfn.XLOOKUP(FIN_DATASET[[#This Row],[Method]],CATEGORY_MAP[CUENTA_IN],CATEGORY_MAP[Category])</f>
        <v>Cash</v>
      </c>
      <c r="F293" s="3" t="str">
        <f>_xlfn.XLOOKUP(FIN_DATASET[[#This Row],[Account]],CATEGORY_MAP[CUENTA_OUT],CATEGORY_MAP[Subcategory])</f>
        <v>Monthly Fee</v>
      </c>
      <c r="G293" s="3" t="str">
        <f>IF(OR(FIN_RAW[[#This Row],[CONCEPTO]]=0,FIN_RAW[[#This Row],[CONCEPTO]]=""),"",FIN_RAW[[#This Row],[CONCEPTO]])</f>
        <v>Pago Mensualidad Alto Rendimiento (84%) (ENE)</v>
      </c>
      <c r="H293" s="5">
        <f>IF(FIN_DATASET[[#This Row],[Type]]="Income", FIN_RAW[[#This Row],[VALOR (IN)]], -FIN_RAW[[#This Row],[VALOR (OUT)]])</f>
        <v>130000</v>
      </c>
      <c r="I293" s="3" t="str">
        <f>FIN_RAW[[#This Row],[CUENTA (IN)]]</f>
        <v>Efectivo</v>
      </c>
      <c r="J293" s="6" t="str">
        <f>FIN_RAW[[#This Row],[CUENTA (OUT)]]</f>
        <v>Mensualidad</v>
      </c>
      <c r="K293" s="3" t="str">
        <f>IF(OR(FIN_RAW[[#This Row],[CLIENTE]]=0,FIN_RAW[[#This Row],[CLIENTE]]=" "),"",FIN_RAW[[#This Row],[CLIENTE]])</f>
        <v>Jairo Duque Gil</v>
      </c>
      <c r="L293" s="3" t="str">
        <f>IF(OR(FIN_RAW[[#This Row],[DEPORTISTA]]=0,FIN_RAW[[#This Row],[DEPORTISTA]]=""),"",FIN_RAW[[#This Row],[DEPORTISTA]])</f>
        <v>Luis Miguel Duque Valencia</v>
      </c>
      <c r="M293" s="3">
        <f>IF(FIN_DATASET[[#This Row],[Method]]="Efectivo",1,0)</f>
        <v>1</v>
      </c>
      <c r="N293" s="12">
        <f>IF(FIN_DATASET[[#This Row],[Method]]="Efectivo",FIN_DATASET[[#This Row],[Amount]],0)</f>
        <v>130000</v>
      </c>
      <c r="O293" s="3">
        <f>IF(FIN_DATASET[[#This Row],[Method]]="CxC",1,0)</f>
        <v>0</v>
      </c>
      <c r="P293" s="11">
        <f>IF(FIN_DATASET[[#This Row],[Method]]="CxC",FIN_DATASET[[#This Row],[Amount]],0)</f>
        <v>0</v>
      </c>
      <c r="Q293" s="3">
        <f>IF(OR(FIN_DATASET[[#This Row],[Account]]="CxP",FIN_DATASET[[#This Row],[Account]]="CxP (Liga)",FIN_DATASET[[#This Row],[Account]]="CxP (Terceros)"),1,0)</f>
        <v>0</v>
      </c>
      <c r="R293" s="3">
        <f>IF(FIN_DATASET[[#This Row],[AP_Flag]]=1,FIN_DATASET[[#This Row],[Amount]],0)</f>
        <v>0</v>
      </c>
    </row>
    <row r="294" spans="1:18" x14ac:dyDescent="0.2">
      <c r="A294" s="4">
        <f>FIN_RAW[[#This Row],[FECHA]]</f>
        <v>44197</v>
      </c>
      <c r="B294" s="3">
        <f>YEAR(FIN_DATASET[[#This Row],[Date]])</f>
        <v>2021</v>
      </c>
      <c r="C294" s="3" t="str">
        <f>TEXT(FIN_DATASET[[#This Row],[Date]],"mmmm")</f>
        <v>January</v>
      </c>
      <c r="D294" s="3" t="str">
        <f>IF(FIN_RAW[[#This Row],[VALOR (IN)]]&gt;0, "Income",IF(FIN_RAW[[#This Row],[VALOR (OUT)]]&gt;0, "Expense", "Check"))</f>
        <v>Income</v>
      </c>
      <c r="E294" s="3" t="str">
        <f>_xlfn.XLOOKUP(FIN_DATASET[[#This Row],[Method]],CATEGORY_MAP[CUENTA_IN],CATEGORY_MAP[Category])</f>
        <v>Adjustments</v>
      </c>
      <c r="F294" s="3" t="str">
        <f>_xlfn.XLOOKUP(FIN_DATASET[[#This Row],[Account]],CATEGORY_MAP[CUENTA_OUT],CATEGORY_MAP[Subcategory])</f>
        <v>Monthly Fee</v>
      </c>
      <c r="G294" s="3" t="str">
        <f>IF(OR(FIN_RAW[[#This Row],[CONCEPTO]]=0,FIN_RAW[[#This Row],[CONCEPTO]]=""),"",FIN_RAW[[#This Row],[CONCEPTO]])</f>
        <v>Descuento por Inasistencia con Excusa (16%) (ENE)</v>
      </c>
      <c r="H294" s="5">
        <f>IF(FIN_DATASET[[#This Row],[Type]]="Income", FIN_RAW[[#This Row],[VALOR (IN)]], -FIN_RAW[[#This Row],[VALOR (OUT)]])</f>
        <v>25000</v>
      </c>
      <c r="I294" s="3" t="str">
        <f>FIN_RAW[[#This Row],[CUENTA (IN)]]</f>
        <v>Descuentos</v>
      </c>
      <c r="J294" s="6" t="str">
        <f>FIN_RAW[[#This Row],[CUENTA (OUT)]]</f>
        <v>Mensualidad</v>
      </c>
      <c r="K294" s="3" t="str">
        <f>IF(OR(FIN_RAW[[#This Row],[CLIENTE]]=0,FIN_RAW[[#This Row],[CLIENTE]]=" "),"",FIN_RAW[[#This Row],[CLIENTE]])</f>
        <v>Jairo Duque Gil</v>
      </c>
      <c r="L294" s="3" t="str">
        <f>IF(OR(FIN_RAW[[#This Row],[DEPORTISTA]]=0,FIN_RAW[[#This Row],[DEPORTISTA]]=""),"",FIN_RAW[[#This Row],[DEPORTISTA]])</f>
        <v>Luis Miguel Duque Valencia</v>
      </c>
      <c r="M294" s="3">
        <f>IF(FIN_DATASET[[#This Row],[Method]]="Efectivo",1,0)</f>
        <v>0</v>
      </c>
      <c r="N294" s="12">
        <f>IF(FIN_DATASET[[#This Row],[Method]]="Efectivo",FIN_DATASET[[#This Row],[Amount]],0)</f>
        <v>0</v>
      </c>
      <c r="O294" s="3">
        <f>IF(FIN_DATASET[[#This Row],[Method]]="CxC",1,0)</f>
        <v>0</v>
      </c>
      <c r="P294" s="11">
        <f>IF(FIN_DATASET[[#This Row],[Method]]="CxC",FIN_DATASET[[#This Row],[Amount]],0)</f>
        <v>0</v>
      </c>
      <c r="Q294" s="3">
        <f>IF(OR(FIN_DATASET[[#This Row],[Account]]="CxP",FIN_DATASET[[#This Row],[Account]]="CxP (Liga)",FIN_DATASET[[#This Row],[Account]]="CxP (Terceros)"),1,0)</f>
        <v>0</v>
      </c>
      <c r="R294" s="3">
        <f>IF(FIN_DATASET[[#This Row],[AP_Flag]]=1,FIN_DATASET[[#This Row],[Amount]],0)</f>
        <v>0</v>
      </c>
    </row>
    <row r="295" spans="1:18" x14ac:dyDescent="0.2">
      <c r="A295" s="4">
        <f>FIN_RAW[[#This Row],[FECHA]]</f>
        <v>44200</v>
      </c>
      <c r="B295" s="3">
        <f>YEAR(FIN_DATASET[[#This Row],[Date]])</f>
        <v>2021</v>
      </c>
      <c r="C295" s="3" t="str">
        <f>TEXT(FIN_DATASET[[#This Row],[Date]],"mmmm")</f>
        <v>January</v>
      </c>
      <c r="D295" s="3" t="str">
        <f>IF(FIN_RAW[[#This Row],[VALOR (IN)]]&gt;0, "Income",IF(FIN_RAW[[#This Row],[VALOR (OUT)]]&gt;0, "Expense", "Check"))</f>
        <v>Income</v>
      </c>
      <c r="E295" s="3" t="str">
        <f>_xlfn.XLOOKUP(FIN_DATASET[[#This Row],[Method]],CATEGORY_MAP[CUENTA_IN],CATEGORY_MAP[Category])</f>
        <v>Cash</v>
      </c>
      <c r="F295" s="3" t="str">
        <f>_xlfn.XLOOKUP(FIN_DATASET[[#This Row],[Account]],CATEGORY_MAP[CUENTA_OUT],CATEGORY_MAP[Subcategory])</f>
        <v>Enrollment Fees</v>
      </c>
      <c r="G295" s="3" t="str">
        <f>IF(OR(FIN_RAW[[#This Row],[CONCEPTO]]=0,FIN_RAW[[#This Row],[CONCEPTO]]=""),"",FIN_RAW[[#This Row],[CONCEPTO]])</f>
        <v>Pago Matricula 100%</v>
      </c>
      <c r="H295" s="5">
        <f>IF(FIN_DATASET[[#This Row],[Type]]="Income", FIN_RAW[[#This Row],[VALOR (IN)]], -FIN_RAW[[#This Row],[VALOR (OUT)]])</f>
        <v>50000</v>
      </c>
      <c r="I295" s="3" t="str">
        <f>FIN_RAW[[#This Row],[CUENTA (IN)]]</f>
        <v>Efectivo</v>
      </c>
      <c r="J295" s="6" t="str">
        <f>FIN_RAW[[#This Row],[CUENTA (OUT)]]</f>
        <v>Matricula</v>
      </c>
      <c r="K295" s="3" t="str">
        <f>IF(OR(FIN_RAW[[#This Row],[CLIENTE]]=0,FIN_RAW[[#This Row],[CLIENTE]]=" "),"",FIN_RAW[[#This Row],[CLIENTE]])</f>
        <v>Yanibel Peña Londoño</v>
      </c>
      <c r="L295" s="3" t="str">
        <f>IF(OR(FIN_RAW[[#This Row],[DEPORTISTA]]=0,FIN_RAW[[#This Row],[DEPORTISTA]]=""),"",FIN_RAW[[#This Row],[DEPORTISTA]])</f>
        <v>Santiago Piedrahita Peña</v>
      </c>
      <c r="M295" s="3">
        <f>IF(FIN_DATASET[[#This Row],[Method]]="Efectivo",1,0)</f>
        <v>1</v>
      </c>
      <c r="N295" s="12">
        <f>IF(FIN_DATASET[[#This Row],[Method]]="Efectivo",FIN_DATASET[[#This Row],[Amount]],0)</f>
        <v>50000</v>
      </c>
      <c r="O295" s="3">
        <f>IF(FIN_DATASET[[#This Row],[Method]]="CxC",1,0)</f>
        <v>0</v>
      </c>
      <c r="P295" s="11">
        <f>IF(FIN_DATASET[[#This Row],[Method]]="CxC",FIN_DATASET[[#This Row],[Amount]],0)</f>
        <v>0</v>
      </c>
      <c r="Q295" s="3">
        <f>IF(OR(FIN_DATASET[[#This Row],[Account]]="CxP",FIN_DATASET[[#This Row],[Account]]="CxP (Liga)",FIN_DATASET[[#This Row],[Account]]="CxP (Terceros)"),1,0)</f>
        <v>0</v>
      </c>
      <c r="R295" s="3">
        <f>IF(FIN_DATASET[[#This Row],[AP_Flag]]=1,FIN_DATASET[[#This Row],[Amount]],0)</f>
        <v>0</v>
      </c>
    </row>
    <row r="296" spans="1:18" x14ac:dyDescent="0.2">
      <c r="A296" s="4">
        <f>FIN_RAW[[#This Row],[FECHA]]</f>
        <v>44200</v>
      </c>
      <c r="B296" s="3">
        <f>YEAR(FIN_DATASET[[#This Row],[Date]])</f>
        <v>2021</v>
      </c>
      <c r="C296" s="3" t="str">
        <f>TEXT(FIN_DATASET[[#This Row],[Date]],"mmmm")</f>
        <v>January</v>
      </c>
      <c r="D296" s="3" t="str">
        <f>IF(FIN_RAW[[#This Row],[VALOR (IN)]]&gt;0, "Income",IF(FIN_RAW[[#This Row],[VALOR (OUT)]]&gt;0, "Expense", "Check"))</f>
        <v>Income</v>
      </c>
      <c r="E296" s="3" t="str">
        <f>_xlfn.XLOOKUP(FIN_DATASET[[#This Row],[Method]],CATEGORY_MAP[CUENTA_IN],CATEGORY_MAP[Category])</f>
        <v>Cash</v>
      </c>
      <c r="F296" s="3" t="str">
        <f>_xlfn.XLOOKUP(FIN_DATASET[[#This Row],[Account]],CATEGORY_MAP[CUENTA_OUT],CATEGORY_MAP[Subcategory])</f>
        <v>Monthly Fee</v>
      </c>
      <c r="G296" s="3" t="str">
        <f>IF(OR(FIN_RAW[[#This Row],[CONCEPTO]]=0,FIN_RAW[[#This Row],[CONCEPTO]]=""),"",FIN_RAW[[#This Row],[CONCEPTO]])</f>
        <v>Pago Mensualidad Alto Rendimiento (100%) (ENE)</v>
      </c>
      <c r="H296" s="5">
        <f>IF(FIN_DATASET[[#This Row],[Type]]="Income", FIN_RAW[[#This Row],[VALOR (IN)]], -FIN_RAW[[#This Row],[VALOR (OUT)]])</f>
        <v>155000</v>
      </c>
      <c r="I296" s="3" t="str">
        <f>FIN_RAW[[#This Row],[CUENTA (IN)]]</f>
        <v>Efectivo</v>
      </c>
      <c r="J296" s="6" t="str">
        <f>FIN_RAW[[#This Row],[CUENTA (OUT)]]</f>
        <v>Mensualidad</v>
      </c>
      <c r="K296" s="3" t="str">
        <f>IF(OR(FIN_RAW[[#This Row],[CLIENTE]]=0,FIN_RAW[[#This Row],[CLIENTE]]=" "),"",FIN_RAW[[#This Row],[CLIENTE]])</f>
        <v>Yanibel Peña Londoño</v>
      </c>
      <c r="L296" s="3" t="str">
        <f>IF(OR(FIN_RAW[[#This Row],[DEPORTISTA]]=0,FIN_RAW[[#This Row],[DEPORTISTA]]=""),"",FIN_RAW[[#This Row],[DEPORTISTA]])</f>
        <v>Santiago Piedrahita Peña</v>
      </c>
      <c r="M296" s="3">
        <f>IF(FIN_DATASET[[#This Row],[Method]]="Efectivo",1,0)</f>
        <v>1</v>
      </c>
      <c r="N296" s="12">
        <f>IF(FIN_DATASET[[#This Row],[Method]]="Efectivo",FIN_DATASET[[#This Row],[Amount]],0)</f>
        <v>155000</v>
      </c>
      <c r="O296" s="3">
        <f>IF(FIN_DATASET[[#This Row],[Method]]="CxC",1,0)</f>
        <v>0</v>
      </c>
      <c r="P296" s="11">
        <f>IF(FIN_DATASET[[#This Row],[Method]]="CxC",FIN_DATASET[[#This Row],[Amount]],0)</f>
        <v>0</v>
      </c>
      <c r="Q296" s="3">
        <f>IF(OR(FIN_DATASET[[#This Row],[Account]]="CxP",FIN_DATASET[[#This Row],[Account]]="CxP (Liga)",FIN_DATASET[[#This Row],[Account]]="CxP (Terceros)"),1,0)</f>
        <v>0</v>
      </c>
      <c r="R296" s="3">
        <f>IF(FIN_DATASET[[#This Row],[AP_Flag]]=1,FIN_DATASET[[#This Row],[Amount]],0)</f>
        <v>0</v>
      </c>
    </row>
    <row r="297" spans="1:18" x14ac:dyDescent="0.2">
      <c r="A297" s="4">
        <f>FIN_RAW[[#This Row],[FECHA]]</f>
        <v>44203</v>
      </c>
      <c r="B297" s="3">
        <f>YEAR(FIN_DATASET[[#This Row],[Date]])</f>
        <v>2021</v>
      </c>
      <c r="C297" s="3" t="str">
        <f>TEXT(FIN_DATASET[[#This Row],[Date]],"mmmm")</f>
        <v>January</v>
      </c>
      <c r="D297" s="3" t="str">
        <f>IF(FIN_RAW[[#This Row],[VALOR (IN)]]&gt;0, "Income",IF(FIN_RAW[[#This Row],[VALOR (OUT)]]&gt;0, "Expense", "Check"))</f>
        <v>Income</v>
      </c>
      <c r="E297" s="3" t="str">
        <f>_xlfn.XLOOKUP(FIN_DATASET[[#This Row],[Method]],CATEGORY_MAP[CUENTA_IN],CATEGORY_MAP[Category])</f>
        <v>Cash</v>
      </c>
      <c r="F297" s="3" t="str">
        <f>_xlfn.XLOOKUP(FIN_DATASET[[#This Row],[Account]],CATEGORY_MAP[CUENTA_OUT],CATEGORY_MAP[Subcategory])</f>
        <v>Enrollment Fees</v>
      </c>
      <c r="G297" s="3" t="str">
        <f>IF(OR(FIN_RAW[[#This Row],[CONCEPTO]]=0,FIN_RAW[[#This Row],[CONCEPTO]]=""),"",FIN_RAW[[#This Row],[CONCEPTO]])</f>
        <v>Pago Matricula 100%</v>
      </c>
      <c r="H297" s="5">
        <f>IF(FIN_DATASET[[#This Row],[Type]]="Income", FIN_RAW[[#This Row],[VALOR (IN)]], -FIN_RAW[[#This Row],[VALOR (OUT)]])</f>
        <v>50000</v>
      </c>
      <c r="I297" s="3" t="str">
        <f>FIN_RAW[[#This Row],[CUENTA (IN)]]</f>
        <v>Efectivo</v>
      </c>
      <c r="J297" s="6" t="str">
        <f>FIN_RAW[[#This Row],[CUENTA (OUT)]]</f>
        <v>Matricula</v>
      </c>
      <c r="K297" s="3" t="str">
        <f>IF(OR(FIN_RAW[[#This Row],[CLIENTE]]=0,FIN_RAW[[#This Row],[CLIENTE]]=" "),"",FIN_RAW[[#This Row],[CLIENTE]])</f>
        <v>Silvana Torres López</v>
      </c>
      <c r="L297" s="3" t="str">
        <f>IF(OR(FIN_RAW[[#This Row],[DEPORTISTA]]=0,FIN_RAW[[#This Row],[DEPORTISTA]]=""),"",FIN_RAW[[#This Row],[DEPORTISTA]])</f>
        <v>Luciana Pinedo Torres</v>
      </c>
      <c r="M297" s="3">
        <f>IF(FIN_DATASET[[#This Row],[Method]]="Efectivo",1,0)</f>
        <v>1</v>
      </c>
      <c r="N297" s="12">
        <f>IF(FIN_DATASET[[#This Row],[Method]]="Efectivo",FIN_DATASET[[#This Row],[Amount]],0)</f>
        <v>50000</v>
      </c>
      <c r="O297" s="3">
        <f>IF(FIN_DATASET[[#This Row],[Method]]="CxC",1,0)</f>
        <v>0</v>
      </c>
      <c r="P297" s="11">
        <f>IF(FIN_DATASET[[#This Row],[Method]]="CxC",FIN_DATASET[[#This Row],[Amount]],0)</f>
        <v>0</v>
      </c>
      <c r="Q297" s="3">
        <f>IF(OR(FIN_DATASET[[#This Row],[Account]]="CxP",FIN_DATASET[[#This Row],[Account]]="CxP (Liga)",FIN_DATASET[[#This Row],[Account]]="CxP (Terceros)"),1,0)</f>
        <v>0</v>
      </c>
      <c r="R297" s="3">
        <f>IF(FIN_DATASET[[#This Row],[AP_Flag]]=1,FIN_DATASET[[#This Row],[Amount]],0)</f>
        <v>0</v>
      </c>
    </row>
    <row r="298" spans="1:18" x14ac:dyDescent="0.2">
      <c r="A298" s="4">
        <f>FIN_RAW[[#This Row],[FECHA]]</f>
        <v>44203</v>
      </c>
      <c r="B298" s="3">
        <f>YEAR(FIN_DATASET[[#This Row],[Date]])</f>
        <v>2021</v>
      </c>
      <c r="C298" s="3" t="str">
        <f>TEXT(FIN_DATASET[[#This Row],[Date]],"mmmm")</f>
        <v>January</v>
      </c>
      <c r="D298" s="3" t="str">
        <f>IF(FIN_RAW[[#This Row],[VALOR (IN)]]&gt;0, "Income",IF(FIN_RAW[[#This Row],[VALOR (OUT)]]&gt;0, "Expense", "Check"))</f>
        <v>Income</v>
      </c>
      <c r="E298" s="3" t="str">
        <f>_xlfn.XLOOKUP(FIN_DATASET[[#This Row],[Method]],CATEGORY_MAP[CUENTA_IN],CATEGORY_MAP[Category])</f>
        <v>Cash</v>
      </c>
      <c r="F298" s="3" t="str">
        <f>_xlfn.XLOOKUP(FIN_DATASET[[#This Row],[Account]],CATEGORY_MAP[CUENTA_OUT],CATEGORY_MAP[Subcategory])</f>
        <v>Enrollment Fees</v>
      </c>
      <c r="G298" s="3" t="str">
        <f>IF(OR(FIN_RAW[[#This Row],[CONCEPTO]]=0,FIN_RAW[[#This Row],[CONCEPTO]]=""),"",FIN_RAW[[#This Row],[CONCEPTO]])</f>
        <v>Pago Matricula 100%</v>
      </c>
      <c r="H298" s="5">
        <f>IF(FIN_DATASET[[#This Row],[Type]]="Income", FIN_RAW[[#This Row],[VALOR (IN)]], -FIN_RAW[[#This Row],[VALOR (OUT)]])</f>
        <v>50000</v>
      </c>
      <c r="I298" s="3" t="str">
        <f>FIN_RAW[[#This Row],[CUENTA (IN)]]</f>
        <v>Efectivo</v>
      </c>
      <c r="J298" s="6" t="str">
        <f>FIN_RAW[[#This Row],[CUENTA (OUT)]]</f>
        <v>Matricula</v>
      </c>
      <c r="K298" s="3" t="str">
        <f>IF(OR(FIN_RAW[[#This Row],[CLIENTE]]=0,FIN_RAW[[#This Row],[CLIENTE]]=" "),"",FIN_RAW[[#This Row],[CLIENTE]])</f>
        <v>Marcela Zapata Duque</v>
      </c>
      <c r="L298" s="3" t="str">
        <f>IF(OR(FIN_RAW[[#This Row],[DEPORTISTA]]=0,FIN_RAW[[#This Row],[DEPORTISTA]]=""),"",FIN_RAW[[#This Row],[DEPORTISTA]])</f>
        <v>Sara Zapata Zapata</v>
      </c>
      <c r="M298" s="3">
        <f>IF(FIN_DATASET[[#This Row],[Method]]="Efectivo",1,0)</f>
        <v>1</v>
      </c>
      <c r="N298" s="12">
        <f>IF(FIN_DATASET[[#This Row],[Method]]="Efectivo",FIN_DATASET[[#This Row],[Amount]],0)</f>
        <v>50000</v>
      </c>
      <c r="O298" s="3">
        <f>IF(FIN_DATASET[[#This Row],[Method]]="CxC",1,0)</f>
        <v>0</v>
      </c>
      <c r="P298" s="11">
        <f>IF(FIN_DATASET[[#This Row],[Method]]="CxC",FIN_DATASET[[#This Row],[Amount]],0)</f>
        <v>0</v>
      </c>
      <c r="Q298" s="3">
        <f>IF(OR(FIN_DATASET[[#This Row],[Account]]="CxP",FIN_DATASET[[#This Row],[Account]]="CxP (Liga)",FIN_DATASET[[#This Row],[Account]]="CxP (Terceros)"),1,0)</f>
        <v>0</v>
      </c>
      <c r="R298" s="3">
        <f>IF(FIN_DATASET[[#This Row],[AP_Flag]]=1,FIN_DATASET[[#This Row],[Amount]],0)</f>
        <v>0</v>
      </c>
    </row>
    <row r="299" spans="1:18" x14ac:dyDescent="0.2">
      <c r="A299" s="4">
        <f>FIN_RAW[[#This Row],[FECHA]]</f>
        <v>44203</v>
      </c>
      <c r="B299" s="3">
        <f>YEAR(FIN_DATASET[[#This Row],[Date]])</f>
        <v>2021</v>
      </c>
      <c r="C299" s="3" t="str">
        <f>TEXT(FIN_DATASET[[#This Row],[Date]],"mmmm")</f>
        <v>January</v>
      </c>
      <c r="D299" s="3" t="str">
        <f>IF(FIN_RAW[[#This Row],[VALOR (IN)]]&gt;0, "Income",IF(FIN_RAW[[#This Row],[VALOR (OUT)]]&gt;0, "Expense", "Check"))</f>
        <v>Income</v>
      </c>
      <c r="E299" s="3" t="str">
        <f>_xlfn.XLOOKUP(FIN_DATASET[[#This Row],[Method]],CATEGORY_MAP[CUENTA_IN],CATEGORY_MAP[Category])</f>
        <v>Cash</v>
      </c>
      <c r="F299" s="3" t="str">
        <f>_xlfn.XLOOKUP(FIN_DATASET[[#This Row],[Account]],CATEGORY_MAP[CUENTA_OUT],CATEGORY_MAP[Subcategory])</f>
        <v>Enrollment Fees</v>
      </c>
      <c r="G299" s="3" t="str">
        <f>IF(OR(FIN_RAW[[#This Row],[CONCEPTO]]=0,FIN_RAW[[#This Row],[CONCEPTO]]=""),"",FIN_RAW[[#This Row],[CONCEPTO]])</f>
        <v>Pago Matricula 100%</v>
      </c>
      <c r="H299" s="5">
        <f>IF(FIN_DATASET[[#This Row],[Type]]="Income", FIN_RAW[[#This Row],[VALOR (IN)]], -FIN_RAW[[#This Row],[VALOR (OUT)]])</f>
        <v>50000</v>
      </c>
      <c r="I299" s="3" t="str">
        <f>FIN_RAW[[#This Row],[CUENTA (IN)]]</f>
        <v>Efectivo</v>
      </c>
      <c r="J299" s="6" t="str">
        <f>FIN_RAW[[#This Row],[CUENTA (OUT)]]</f>
        <v>Matricula</v>
      </c>
      <c r="K299" s="3" t="str">
        <f>IF(OR(FIN_RAW[[#This Row],[CLIENTE]]=0,FIN_RAW[[#This Row],[CLIENTE]]=" "),"",FIN_RAW[[#This Row],[CLIENTE]])</f>
        <v>Silvana Torres López</v>
      </c>
      <c r="L299" s="3" t="str">
        <f>IF(OR(FIN_RAW[[#This Row],[DEPORTISTA]]=0,FIN_RAW[[#This Row],[DEPORTISTA]]=""),"",FIN_RAW[[#This Row],[DEPORTISTA]])</f>
        <v>Valentina Quintero Torres</v>
      </c>
      <c r="M299" s="3">
        <f>IF(FIN_DATASET[[#This Row],[Method]]="Efectivo",1,0)</f>
        <v>1</v>
      </c>
      <c r="N299" s="12">
        <f>IF(FIN_DATASET[[#This Row],[Method]]="Efectivo",FIN_DATASET[[#This Row],[Amount]],0)</f>
        <v>50000</v>
      </c>
      <c r="O299" s="3">
        <f>IF(FIN_DATASET[[#This Row],[Method]]="CxC",1,0)</f>
        <v>0</v>
      </c>
      <c r="P299" s="11">
        <f>IF(FIN_DATASET[[#This Row],[Method]]="CxC",FIN_DATASET[[#This Row],[Amount]],0)</f>
        <v>0</v>
      </c>
      <c r="Q299" s="3">
        <f>IF(OR(FIN_DATASET[[#This Row],[Account]]="CxP",FIN_DATASET[[#This Row],[Account]]="CxP (Liga)",FIN_DATASET[[#This Row],[Account]]="CxP (Terceros)"),1,0)</f>
        <v>0</v>
      </c>
      <c r="R299" s="3">
        <f>IF(FIN_DATASET[[#This Row],[AP_Flag]]=1,FIN_DATASET[[#This Row],[Amount]],0)</f>
        <v>0</v>
      </c>
    </row>
    <row r="300" spans="1:18" x14ac:dyDescent="0.2">
      <c r="A300" s="4">
        <f>FIN_RAW[[#This Row],[FECHA]]</f>
        <v>44203</v>
      </c>
      <c r="B300" s="3">
        <f>YEAR(FIN_DATASET[[#This Row],[Date]])</f>
        <v>2021</v>
      </c>
      <c r="C300" s="3" t="str">
        <f>TEXT(FIN_DATASET[[#This Row],[Date]],"mmmm")</f>
        <v>January</v>
      </c>
      <c r="D300" s="3" t="str">
        <f>IF(FIN_RAW[[#This Row],[VALOR (IN)]]&gt;0, "Income",IF(FIN_RAW[[#This Row],[VALOR (OUT)]]&gt;0, "Expense", "Check"))</f>
        <v>Income</v>
      </c>
      <c r="E300" s="3" t="str">
        <f>_xlfn.XLOOKUP(FIN_DATASET[[#This Row],[Method]],CATEGORY_MAP[CUENTA_IN],CATEGORY_MAP[Category])</f>
        <v>Cash</v>
      </c>
      <c r="F300" s="3" t="str">
        <f>_xlfn.XLOOKUP(FIN_DATASET[[#This Row],[Account]],CATEGORY_MAP[CUENTA_OUT],CATEGORY_MAP[Subcategory])</f>
        <v>Enrollment Fees</v>
      </c>
      <c r="G300" s="3" t="str">
        <f>IF(OR(FIN_RAW[[#This Row],[CONCEPTO]]=0,FIN_RAW[[#This Row],[CONCEPTO]]=""),"",FIN_RAW[[#This Row],[CONCEPTO]])</f>
        <v>Pago Matricula 100%</v>
      </c>
      <c r="H300" s="5">
        <f>IF(FIN_DATASET[[#This Row],[Type]]="Income", FIN_RAW[[#This Row],[VALOR (IN)]], -FIN_RAW[[#This Row],[VALOR (OUT)]])</f>
        <v>50000</v>
      </c>
      <c r="I300" s="3" t="str">
        <f>FIN_RAW[[#This Row],[CUENTA (IN)]]</f>
        <v>Efectivo</v>
      </c>
      <c r="J300" s="6" t="str">
        <f>FIN_RAW[[#This Row],[CUENTA (OUT)]]</f>
        <v>Matricula</v>
      </c>
      <c r="K300" s="3" t="str">
        <f>IF(OR(FIN_RAW[[#This Row],[CLIENTE]]=0,FIN_RAW[[#This Row],[CLIENTE]]=" "),"",FIN_RAW[[#This Row],[CLIENTE]])</f>
        <v>Silvana Torres López</v>
      </c>
      <c r="L300" s="3" t="str">
        <f>IF(OR(FIN_RAW[[#This Row],[DEPORTISTA]]=0,FIN_RAW[[#This Row],[DEPORTISTA]]=""),"",FIN_RAW[[#This Row],[DEPORTISTA]])</f>
        <v>María Paula Quintero Torres</v>
      </c>
      <c r="M300" s="3">
        <f>IF(FIN_DATASET[[#This Row],[Method]]="Efectivo",1,0)</f>
        <v>1</v>
      </c>
      <c r="N300" s="12">
        <f>IF(FIN_DATASET[[#This Row],[Method]]="Efectivo",FIN_DATASET[[#This Row],[Amount]],0)</f>
        <v>50000</v>
      </c>
      <c r="O300" s="3">
        <f>IF(FIN_DATASET[[#This Row],[Method]]="CxC",1,0)</f>
        <v>0</v>
      </c>
      <c r="P300" s="11">
        <f>IF(FIN_DATASET[[#This Row],[Method]]="CxC",FIN_DATASET[[#This Row],[Amount]],0)</f>
        <v>0</v>
      </c>
      <c r="Q300" s="3">
        <f>IF(OR(FIN_DATASET[[#This Row],[Account]]="CxP",FIN_DATASET[[#This Row],[Account]]="CxP (Liga)",FIN_DATASET[[#This Row],[Account]]="CxP (Terceros)"),1,0)</f>
        <v>0</v>
      </c>
      <c r="R300" s="3">
        <f>IF(FIN_DATASET[[#This Row],[AP_Flag]]=1,FIN_DATASET[[#This Row],[Amount]],0)</f>
        <v>0</v>
      </c>
    </row>
    <row r="301" spans="1:18" x14ac:dyDescent="0.2">
      <c r="A301" s="4">
        <f>FIN_RAW[[#This Row],[FECHA]]</f>
        <v>44203</v>
      </c>
      <c r="B301" s="3">
        <f>YEAR(FIN_DATASET[[#This Row],[Date]])</f>
        <v>2021</v>
      </c>
      <c r="C301" s="3" t="str">
        <f>TEXT(FIN_DATASET[[#This Row],[Date]],"mmmm")</f>
        <v>January</v>
      </c>
      <c r="D301" s="3" t="str">
        <f>IF(FIN_RAW[[#This Row],[VALOR (IN)]]&gt;0, "Income",IF(FIN_RAW[[#This Row],[VALOR (OUT)]]&gt;0, "Expense", "Check"))</f>
        <v>Income</v>
      </c>
      <c r="E301" s="3" t="str">
        <f>_xlfn.XLOOKUP(FIN_DATASET[[#This Row],[Method]],CATEGORY_MAP[CUENTA_IN],CATEGORY_MAP[Category])</f>
        <v>Cash</v>
      </c>
      <c r="F301" s="3" t="str">
        <f>_xlfn.XLOOKUP(FIN_DATASET[[#This Row],[Account]],CATEGORY_MAP[CUENTA_OUT],CATEGORY_MAP[Subcategory])</f>
        <v>Monthly Fee</v>
      </c>
      <c r="G301" s="3" t="str">
        <f>IF(OR(FIN_RAW[[#This Row],[CONCEPTO]]=0,FIN_RAW[[#This Row],[CONCEPTO]]=""),"",FIN_RAW[[#This Row],[CONCEPTO]])</f>
        <v>Pago Mensualidad Formacion (60%) (ENE)</v>
      </c>
      <c r="H301" s="5">
        <f>IF(FIN_DATASET[[#This Row],[Type]]="Income", FIN_RAW[[#This Row],[VALOR (IN)]], -FIN_RAW[[#This Row],[VALOR (OUT)]])</f>
        <v>63000</v>
      </c>
      <c r="I301" s="3" t="str">
        <f>FIN_RAW[[#This Row],[CUENTA (IN)]]</f>
        <v>Efectivo</v>
      </c>
      <c r="J301" s="6" t="str">
        <f>FIN_RAW[[#This Row],[CUENTA (OUT)]]</f>
        <v>Mensualidad</v>
      </c>
      <c r="K301" s="3" t="str">
        <f>IF(OR(FIN_RAW[[#This Row],[CLIENTE]]=0,FIN_RAW[[#This Row],[CLIENTE]]=" "),"",FIN_RAW[[#This Row],[CLIENTE]])</f>
        <v>Silvana Torres López</v>
      </c>
      <c r="L301" s="3" t="str">
        <f>IF(OR(FIN_RAW[[#This Row],[DEPORTISTA]]=0,FIN_RAW[[#This Row],[DEPORTISTA]]=""),"",FIN_RAW[[#This Row],[DEPORTISTA]])</f>
        <v>Luciana Pinedo Torres</v>
      </c>
      <c r="M301" s="3">
        <f>IF(FIN_DATASET[[#This Row],[Method]]="Efectivo",1,0)</f>
        <v>1</v>
      </c>
      <c r="N301" s="12">
        <f>IF(FIN_DATASET[[#This Row],[Method]]="Efectivo",FIN_DATASET[[#This Row],[Amount]],0)</f>
        <v>63000</v>
      </c>
      <c r="O301" s="3">
        <f>IF(FIN_DATASET[[#This Row],[Method]]="CxC",1,0)</f>
        <v>0</v>
      </c>
      <c r="P301" s="11">
        <f>IF(FIN_DATASET[[#This Row],[Method]]="CxC",FIN_DATASET[[#This Row],[Amount]],0)</f>
        <v>0</v>
      </c>
      <c r="Q301" s="3">
        <f>IF(OR(FIN_DATASET[[#This Row],[Account]]="CxP",FIN_DATASET[[#This Row],[Account]]="CxP (Liga)",FIN_DATASET[[#This Row],[Account]]="CxP (Terceros)"),1,0)</f>
        <v>0</v>
      </c>
      <c r="R301" s="3">
        <f>IF(FIN_DATASET[[#This Row],[AP_Flag]]=1,FIN_DATASET[[#This Row],[Amount]],0)</f>
        <v>0</v>
      </c>
    </row>
    <row r="302" spans="1:18" x14ac:dyDescent="0.2">
      <c r="A302" s="4">
        <f>FIN_RAW[[#This Row],[FECHA]]</f>
        <v>44203</v>
      </c>
      <c r="B302" s="3">
        <f>YEAR(FIN_DATASET[[#This Row],[Date]])</f>
        <v>2021</v>
      </c>
      <c r="C302" s="3" t="str">
        <f>TEXT(FIN_DATASET[[#This Row],[Date]],"mmmm")</f>
        <v>January</v>
      </c>
      <c r="D302" s="3" t="str">
        <f>IF(FIN_RAW[[#This Row],[VALOR (IN)]]&gt;0, "Income",IF(FIN_RAW[[#This Row],[VALOR (OUT)]]&gt;0, "Expense", "Check"))</f>
        <v>Income</v>
      </c>
      <c r="E302" s="3" t="str">
        <f>_xlfn.XLOOKUP(FIN_DATASET[[#This Row],[Method]],CATEGORY_MAP[CUENTA_IN],CATEGORY_MAP[Category])</f>
        <v>Scholarships</v>
      </c>
      <c r="F302" s="3" t="str">
        <f>_xlfn.XLOOKUP(FIN_DATASET[[#This Row],[Account]],CATEGORY_MAP[CUENTA_OUT],CATEGORY_MAP[Subcategory])</f>
        <v>Monthly Fee</v>
      </c>
      <c r="G302" s="3" t="str">
        <f>IF(OR(FIN_RAW[[#This Row],[CONCEPTO]]=0,FIN_RAW[[#This Row],[CONCEPTO]]=""),"",FIN_RAW[[#This Row],[CONCEPTO]])</f>
        <v>Beca Hermandad 2020 (40%) (ENE)</v>
      </c>
      <c r="H302" s="5">
        <f>IF(FIN_DATASET[[#This Row],[Type]]="Income", FIN_RAW[[#This Row],[VALOR (IN)]], -FIN_RAW[[#This Row],[VALOR (OUT)]])</f>
        <v>42000</v>
      </c>
      <c r="I302" s="3" t="str">
        <f>FIN_RAW[[#This Row],[CUENTA (IN)]]</f>
        <v>Becas</v>
      </c>
      <c r="J302" s="6" t="str">
        <f>FIN_RAW[[#This Row],[CUENTA (OUT)]]</f>
        <v>Mensualidad</v>
      </c>
      <c r="K302" s="3" t="str">
        <f>IF(OR(FIN_RAW[[#This Row],[CLIENTE]]=0,FIN_RAW[[#This Row],[CLIENTE]]=" "),"",FIN_RAW[[#This Row],[CLIENTE]])</f>
        <v>Silvana Torres López</v>
      </c>
      <c r="L302" s="3" t="str">
        <f>IF(OR(FIN_RAW[[#This Row],[DEPORTISTA]]=0,FIN_RAW[[#This Row],[DEPORTISTA]]=""),"",FIN_RAW[[#This Row],[DEPORTISTA]])</f>
        <v>Luciana Pinedo Torres</v>
      </c>
      <c r="M302" s="3">
        <f>IF(FIN_DATASET[[#This Row],[Method]]="Efectivo",1,0)</f>
        <v>0</v>
      </c>
      <c r="N302" s="12">
        <f>IF(FIN_DATASET[[#This Row],[Method]]="Efectivo",FIN_DATASET[[#This Row],[Amount]],0)</f>
        <v>0</v>
      </c>
      <c r="O302" s="3">
        <f>IF(FIN_DATASET[[#This Row],[Method]]="CxC",1,0)</f>
        <v>0</v>
      </c>
      <c r="P302" s="11">
        <f>IF(FIN_DATASET[[#This Row],[Method]]="CxC",FIN_DATASET[[#This Row],[Amount]],0)</f>
        <v>0</v>
      </c>
      <c r="Q302" s="3">
        <f>IF(OR(FIN_DATASET[[#This Row],[Account]]="CxP",FIN_DATASET[[#This Row],[Account]]="CxP (Liga)",FIN_DATASET[[#This Row],[Account]]="CxP (Terceros)"),1,0)</f>
        <v>0</v>
      </c>
      <c r="R302" s="3">
        <f>IF(FIN_DATASET[[#This Row],[AP_Flag]]=1,FIN_DATASET[[#This Row],[Amount]],0)</f>
        <v>0</v>
      </c>
    </row>
    <row r="303" spans="1:18" x14ac:dyDescent="0.2">
      <c r="A303" s="4">
        <f>FIN_RAW[[#This Row],[FECHA]]</f>
        <v>44203</v>
      </c>
      <c r="B303" s="3">
        <f>YEAR(FIN_DATASET[[#This Row],[Date]])</f>
        <v>2021</v>
      </c>
      <c r="C303" s="3" t="str">
        <f>TEXT(FIN_DATASET[[#This Row],[Date]],"mmmm")</f>
        <v>January</v>
      </c>
      <c r="D303" s="3" t="str">
        <f>IF(FIN_RAW[[#This Row],[VALOR (IN)]]&gt;0, "Income",IF(FIN_RAW[[#This Row],[VALOR (OUT)]]&gt;0, "Expense", "Check"))</f>
        <v>Income</v>
      </c>
      <c r="E303" s="3" t="str">
        <f>_xlfn.XLOOKUP(FIN_DATASET[[#This Row],[Method]],CATEGORY_MAP[CUENTA_IN],CATEGORY_MAP[Category])</f>
        <v>Cash</v>
      </c>
      <c r="F303" s="3" t="str">
        <f>_xlfn.XLOOKUP(FIN_DATASET[[#This Row],[Account]],CATEGORY_MAP[CUENTA_OUT],CATEGORY_MAP[Subcategory])</f>
        <v>Monthly Fee</v>
      </c>
      <c r="G303" s="3" t="str">
        <f>IF(OR(FIN_RAW[[#This Row],[CONCEPTO]]=0,FIN_RAW[[#This Row],[CONCEPTO]]=""),"",FIN_RAW[[#This Row],[CONCEPTO]])</f>
        <v>Pago Mensualidad Formacion (100%) (ENE)</v>
      </c>
      <c r="H303" s="5">
        <f>IF(FIN_DATASET[[#This Row],[Type]]="Income", FIN_RAW[[#This Row],[VALOR (IN)]], -FIN_RAW[[#This Row],[VALOR (OUT)]])</f>
        <v>105000</v>
      </c>
      <c r="I303" s="3" t="str">
        <f>FIN_RAW[[#This Row],[CUENTA (IN)]]</f>
        <v>Efectivo</v>
      </c>
      <c r="J303" s="6" t="str">
        <f>FIN_RAW[[#This Row],[CUENTA (OUT)]]</f>
        <v>Mensualidad</v>
      </c>
      <c r="K303" s="3" t="str">
        <f>IF(OR(FIN_RAW[[#This Row],[CLIENTE]]=0,FIN_RAW[[#This Row],[CLIENTE]]=" "),"",FIN_RAW[[#This Row],[CLIENTE]])</f>
        <v>Marcela Zapata Duque</v>
      </c>
      <c r="L303" s="3" t="str">
        <f>IF(OR(FIN_RAW[[#This Row],[DEPORTISTA]]=0,FIN_RAW[[#This Row],[DEPORTISTA]]=""),"",FIN_RAW[[#This Row],[DEPORTISTA]])</f>
        <v>Sara Zapata Zapata</v>
      </c>
      <c r="M303" s="3">
        <f>IF(FIN_DATASET[[#This Row],[Method]]="Efectivo",1,0)</f>
        <v>1</v>
      </c>
      <c r="N303" s="12">
        <f>IF(FIN_DATASET[[#This Row],[Method]]="Efectivo",FIN_DATASET[[#This Row],[Amount]],0)</f>
        <v>105000</v>
      </c>
      <c r="O303" s="3">
        <f>IF(FIN_DATASET[[#This Row],[Method]]="CxC",1,0)</f>
        <v>0</v>
      </c>
      <c r="P303" s="11">
        <f>IF(FIN_DATASET[[#This Row],[Method]]="CxC",FIN_DATASET[[#This Row],[Amount]],0)</f>
        <v>0</v>
      </c>
      <c r="Q303" s="3">
        <f>IF(OR(FIN_DATASET[[#This Row],[Account]]="CxP",FIN_DATASET[[#This Row],[Account]]="CxP (Liga)",FIN_DATASET[[#This Row],[Account]]="CxP (Terceros)"),1,0)</f>
        <v>0</v>
      </c>
      <c r="R303" s="3">
        <f>IF(FIN_DATASET[[#This Row],[AP_Flag]]=1,FIN_DATASET[[#This Row],[Amount]],0)</f>
        <v>0</v>
      </c>
    </row>
    <row r="304" spans="1:18" x14ac:dyDescent="0.2">
      <c r="A304" s="4">
        <f>FIN_RAW[[#This Row],[FECHA]]</f>
        <v>44209</v>
      </c>
      <c r="B304" s="3">
        <f>YEAR(FIN_DATASET[[#This Row],[Date]])</f>
        <v>2021</v>
      </c>
      <c r="C304" s="3" t="str">
        <f>TEXT(FIN_DATASET[[#This Row],[Date]],"mmmm")</f>
        <v>January</v>
      </c>
      <c r="D304" s="3" t="str">
        <f>IF(FIN_RAW[[#This Row],[VALOR (IN)]]&gt;0, "Income",IF(FIN_RAW[[#This Row],[VALOR (OUT)]]&gt;0, "Expense", "Check"))</f>
        <v>Income</v>
      </c>
      <c r="E304" s="3" t="str">
        <f>_xlfn.XLOOKUP(FIN_DATASET[[#This Row],[Method]],CATEGORY_MAP[CUENTA_IN],CATEGORY_MAP[Category])</f>
        <v>Cash</v>
      </c>
      <c r="F304" s="3" t="str">
        <f>_xlfn.XLOOKUP(FIN_DATASET[[#This Row],[Account]],CATEGORY_MAP[CUENTA_OUT],CATEGORY_MAP[Subcategory])</f>
        <v>Enrollment Fees</v>
      </c>
      <c r="G304" s="3" t="str">
        <f>IF(OR(FIN_RAW[[#This Row],[CONCEPTO]]=0,FIN_RAW[[#This Row],[CONCEPTO]]=""),"",FIN_RAW[[#This Row],[CONCEPTO]])</f>
        <v>Pago Matricula 100%</v>
      </c>
      <c r="H304" s="5">
        <f>IF(FIN_DATASET[[#This Row],[Type]]="Income", FIN_RAW[[#This Row],[VALOR (IN)]], -FIN_RAW[[#This Row],[VALOR (OUT)]])</f>
        <v>50000</v>
      </c>
      <c r="I304" s="3" t="str">
        <f>FIN_RAW[[#This Row],[CUENTA (IN)]]</f>
        <v>Efectivo</v>
      </c>
      <c r="J304" s="6" t="str">
        <f>FIN_RAW[[#This Row],[CUENTA (OUT)]]</f>
        <v>Matricula</v>
      </c>
      <c r="K304" s="3" t="str">
        <f>IF(OR(FIN_RAW[[#This Row],[CLIENTE]]=0,FIN_RAW[[#This Row],[CLIENTE]]=" "),"",FIN_RAW[[#This Row],[CLIENTE]])</f>
        <v>Carlos Andrés Delgado</v>
      </c>
      <c r="L304" s="3" t="str">
        <f>IF(OR(FIN_RAW[[#This Row],[DEPORTISTA]]=0,FIN_RAW[[#This Row],[DEPORTISTA]]=""),"",FIN_RAW[[#This Row],[DEPORTISTA]])</f>
        <v>Juan Andrés Delgado Giraldo</v>
      </c>
      <c r="M304" s="3">
        <f>IF(FIN_DATASET[[#This Row],[Method]]="Efectivo",1,0)</f>
        <v>1</v>
      </c>
      <c r="N304" s="12">
        <f>IF(FIN_DATASET[[#This Row],[Method]]="Efectivo",FIN_DATASET[[#This Row],[Amount]],0)</f>
        <v>50000</v>
      </c>
      <c r="O304" s="3">
        <f>IF(FIN_DATASET[[#This Row],[Method]]="CxC",1,0)</f>
        <v>0</v>
      </c>
      <c r="P304" s="11">
        <f>IF(FIN_DATASET[[#This Row],[Method]]="CxC",FIN_DATASET[[#This Row],[Amount]],0)</f>
        <v>0</v>
      </c>
      <c r="Q304" s="3">
        <f>IF(OR(FIN_DATASET[[#This Row],[Account]]="CxP",FIN_DATASET[[#This Row],[Account]]="CxP (Liga)",FIN_DATASET[[#This Row],[Account]]="CxP (Terceros)"),1,0)</f>
        <v>0</v>
      </c>
      <c r="R304" s="3">
        <f>IF(FIN_DATASET[[#This Row],[AP_Flag]]=1,FIN_DATASET[[#This Row],[Amount]],0)</f>
        <v>0</v>
      </c>
    </row>
    <row r="305" spans="1:18" x14ac:dyDescent="0.2">
      <c r="A305" s="4">
        <f>FIN_RAW[[#This Row],[FECHA]]</f>
        <v>44209</v>
      </c>
      <c r="B305" s="3">
        <f>YEAR(FIN_DATASET[[#This Row],[Date]])</f>
        <v>2021</v>
      </c>
      <c r="C305" s="3" t="str">
        <f>TEXT(FIN_DATASET[[#This Row],[Date]],"mmmm")</f>
        <v>January</v>
      </c>
      <c r="D305" s="3" t="str">
        <f>IF(FIN_RAW[[#This Row],[VALOR (IN)]]&gt;0, "Income",IF(FIN_RAW[[#This Row],[VALOR (OUT)]]&gt;0, "Expense", "Check"))</f>
        <v>Income</v>
      </c>
      <c r="E305" s="3" t="str">
        <f>_xlfn.XLOOKUP(FIN_DATASET[[#This Row],[Method]],CATEGORY_MAP[CUENTA_IN],CATEGORY_MAP[Category])</f>
        <v>Cash</v>
      </c>
      <c r="F305" s="3" t="str">
        <f>_xlfn.XLOOKUP(FIN_DATASET[[#This Row],[Account]],CATEGORY_MAP[CUENTA_OUT],CATEGORY_MAP[Subcategory])</f>
        <v>Enrollment Fees</v>
      </c>
      <c r="G305" s="3" t="str">
        <f>IF(OR(FIN_RAW[[#This Row],[CONCEPTO]]=0,FIN_RAW[[#This Row],[CONCEPTO]]=""),"",FIN_RAW[[#This Row],[CONCEPTO]])</f>
        <v>Pago Matricula 100%</v>
      </c>
      <c r="H305" s="5">
        <f>IF(FIN_DATASET[[#This Row],[Type]]="Income", FIN_RAW[[#This Row],[VALOR (IN)]], -FIN_RAW[[#This Row],[VALOR (OUT)]])</f>
        <v>50000</v>
      </c>
      <c r="I305" s="3" t="str">
        <f>FIN_RAW[[#This Row],[CUENTA (IN)]]</f>
        <v>Efectivo</v>
      </c>
      <c r="J305" s="6" t="str">
        <f>FIN_RAW[[#This Row],[CUENTA (OUT)]]</f>
        <v>Matricula</v>
      </c>
      <c r="K305" s="3" t="str">
        <f>IF(OR(FIN_RAW[[#This Row],[CLIENTE]]=0,FIN_RAW[[#This Row],[CLIENTE]]=" "),"",FIN_RAW[[#This Row],[CLIENTE]])</f>
        <v>Edward Armando Rojas</v>
      </c>
      <c r="L305" s="3" t="str">
        <f>IF(OR(FIN_RAW[[#This Row],[DEPORTISTA]]=0,FIN_RAW[[#This Row],[DEPORTISTA]]=""),"",FIN_RAW[[#This Row],[DEPORTISTA]])</f>
        <v>Mathias Rojas Salcedo</v>
      </c>
      <c r="M305" s="3">
        <f>IF(FIN_DATASET[[#This Row],[Method]]="Efectivo",1,0)</f>
        <v>1</v>
      </c>
      <c r="N305" s="12">
        <f>IF(FIN_DATASET[[#This Row],[Method]]="Efectivo",FIN_DATASET[[#This Row],[Amount]],0)</f>
        <v>50000</v>
      </c>
      <c r="O305" s="3">
        <f>IF(FIN_DATASET[[#This Row],[Method]]="CxC",1,0)</f>
        <v>0</v>
      </c>
      <c r="P305" s="11">
        <f>IF(FIN_DATASET[[#This Row],[Method]]="CxC",FIN_DATASET[[#This Row],[Amount]],0)</f>
        <v>0</v>
      </c>
      <c r="Q305" s="3">
        <f>IF(OR(FIN_DATASET[[#This Row],[Account]]="CxP",FIN_DATASET[[#This Row],[Account]]="CxP (Liga)",FIN_DATASET[[#This Row],[Account]]="CxP (Terceros)"),1,0)</f>
        <v>0</v>
      </c>
      <c r="R305" s="3">
        <f>IF(FIN_DATASET[[#This Row],[AP_Flag]]=1,FIN_DATASET[[#This Row],[Amount]],0)</f>
        <v>0</v>
      </c>
    </row>
    <row r="306" spans="1:18" x14ac:dyDescent="0.2">
      <c r="A306" s="4">
        <f>FIN_RAW[[#This Row],[FECHA]]</f>
        <v>44209</v>
      </c>
      <c r="B306" s="3">
        <f>YEAR(FIN_DATASET[[#This Row],[Date]])</f>
        <v>2021</v>
      </c>
      <c r="C306" s="3" t="str">
        <f>TEXT(FIN_DATASET[[#This Row],[Date]],"mmmm")</f>
        <v>January</v>
      </c>
      <c r="D306" s="3" t="str">
        <f>IF(FIN_RAW[[#This Row],[VALOR (IN)]]&gt;0, "Income",IF(FIN_RAW[[#This Row],[VALOR (OUT)]]&gt;0, "Expense", "Check"))</f>
        <v>Income</v>
      </c>
      <c r="E306" s="3" t="str">
        <f>_xlfn.XLOOKUP(FIN_DATASET[[#This Row],[Method]],CATEGORY_MAP[CUENTA_IN],CATEGORY_MAP[Category])</f>
        <v>Cash</v>
      </c>
      <c r="F306" s="3" t="str">
        <f>_xlfn.XLOOKUP(FIN_DATASET[[#This Row],[Account]],CATEGORY_MAP[CUENTA_OUT],CATEGORY_MAP[Subcategory])</f>
        <v>Monthly Fee</v>
      </c>
      <c r="G306" s="3" t="str">
        <f>IF(OR(FIN_RAW[[#This Row],[CONCEPTO]]=0,FIN_RAW[[#This Row],[CONCEPTO]]=""),"",FIN_RAW[[#This Row],[CONCEPTO]])</f>
        <v>Pago Mensualidad Alto Rendimiento (100%) (ENE)</v>
      </c>
      <c r="H306" s="5">
        <f>IF(FIN_DATASET[[#This Row],[Type]]="Income", FIN_RAW[[#This Row],[VALOR (IN)]], -FIN_RAW[[#This Row],[VALOR (OUT)]])</f>
        <v>155000</v>
      </c>
      <c r="I306" s="3" t="str">
        <f>FIN_RAW[[#This Row],[CUENTA (IN)]]</f>
        <v>Efectivo</v>
      </c>
      <c r="J306" s="6" t="str">
        <f>FIN_RAW[[#This Row],[CUENTA (OUT)]]</f>
        <v>Mensualidad</v>
      </c>
      <c r="K306" s="3" t="str">
        <f>IF(OR(FIN_RAW[[#This Row],[CLIENTE]]=0,FIN_RAW[[#This Row],[CLIENTE]]=" "),"",FIN_RAW[[#This Row],[CLIENTE]])</f>
        <v>Carlos Andrés Delgado</v>
      </c>
      <c r="L306" s="3" t="str">
        <f>IF(OR(FIN_RAW[[#This Row],[DEPORTISTA]]=0,FIN_RAW[[#This Row],[DEPORTISTA]]=""),"",FIN_RAW[[#This Row],[DEPORTISTA]])</f>
        <v>Juan Andrés Delgado Giraldo</v>
      </c>
      <c r="M306" s="3">
        <f>IF(FIN_DATASET[[#This Row],[Method]]="Efectivo",1,0)</f>
        <v>1</v>
      </c>
      <c r="N306" s="12">
        <f>IF(FIN_DATASET[[#This Row],[Method]]="Efectivo",FIN_DATASET[[#This Row],[Amount]],0)</f>
        <v>155000</v>
      </c>
      <c r="O306" s="3">
        <f>IF(FIN_DATASET[[#This Row],[Method]]="CxC",1,0)</f>
        <v>0</v>
      </c>
      <c r="P306" s="11">
        <f>IF(FIN_DATASET[[#This Row],[Method]]="CxC",FIN_DATASET[[#This Row],[Amount]],0)</f>
        <v>0</v>
      </c>
      <c r="Q306" s="3">
        <f>IF(OR(FIN_DATASET[[#This Row],[Account]]="CxP",FIN_DATASET[[#This Row],[Account]]="CxP (Liga)",FIN_DATASET[[#This Row],[Account]]="CxP (Terceros)"),1,0)</f>
        <v>0</v>
      </c>
      <c r="R306" s="3">
        <f>IF(FIN_DATASET[[#This Row],[AP_Flag]]=1,FIN_DATASET[[#This Row],[Amount]],0)</f>
        <v>0</v>
      </c>
    </row>
    <row r="307" spans="1:18" x14ac:dyDescent="0.2">
      <c r="A307" s="4">
        <f>FIN_RAW[[#This Row],[FECHA]]</f>
        <v>44209</v>
      </c>
      <c r="B307" s="3">
        <f>YEAR(FIN_DATASET[[#This Row],[Date]])</f>
        <v>2021</v>
      </c>
      <c r="C307" s="3" t="str">
        <f>TEXT(FIN_DATASET[[#This Row],[Date]],"mmmm")</f>
        <v>January</v>
      </c>
      <c r="D307" s="3" t="str">
        <f>IF(FIN_RAW[[#This Row],[VALOR (IN)]]&gt;0, "Income",IF(FIN_RAW[[#This Row],[VALOR (OUT)]]&gt;0, "Expense", "Check"))</f>
        <v>Income</v>
      </c>
      <c r="E307" s="3" t="str">
        <f>_xlfn.XLOOKUP(FIN_DATASET[[#This Row],[Method]],CATEGORY_MAP[CUENTA_IN],CATEGORY_MAP[Category])</f>
        <v>Cash</v>
      </c>
      <c r="F307" s="3" t="str">
        <f>_xlfn.XLOOKUP(FIN_DATASET[[#This Row],[Account]],CATEGORY_MAP[CUENTA_OUT],CATEGORY_MAP[Subcategory])</f>
        <v>Monthly Fee</v>
      </c>
      <c r="G307" s="3" t="str">
        <f>IF(OR(FIN_RAW[[#This Row],[CONCEPTO]]=0,FIN_RAW[[#This Row],[CONCEPTO]]=""),"",FIN_RAW[[#This Row],[CONCEPTO]])</f>
        <v>Pago Mensualidad Formacion (100%) (ENE)</v>
      </c>
      <c r="H307" s="5">
        <f>IF(FIN_DATASET[[#This Row],[Type]]="Income", FIN_RAW[[#This Row],[VALOR (IN)]], -FIN_RAW[[#This Row],[VALOR (OUT)]])</f>
        <v>105000</v>
      </c>
      <c r="I307" s="3" t="str">
        <f>FIN_RAW[[#This Row],[CUENTA (IN)]]</f>
        <v>Efectivo</v>
      </c>
      <c r="J307" s="6" t="str">
        <f>FIN_RAW[[#This Row],[CUENTA (OUT)]]</f>
        <v>Mensualidad</v>
      </c>
      <c r="K307" s="3" t="str">
        <f>IF(OR(FIN_RAW[[#This Row],[CLIENTE]]=0,FIN_RAW[[#This Row],[CLIENTE]]=" "),"",FIN_RAW[[#This Row],[CLIENTE]])</f>
        <v>Edward Armando Rojas</v>
      </c>
      <c r="L307" s="3" t="str">
        <f>IF(OR(FIN_RAW[[#This Row],[DEPORTISTA]]=0,FIN_RAW[[#This Row],[DEPORTISTA]]=""),"",FIN_RAW[[#This Row],[DEPORTISTA]])</f>
        <v>Mathias Rojas Salcedo</v>
      </c>
      <c r="M307" s="3">
        <f>IF(FIN_DATASET[[#This Row],[Method]]="Efectivo",1,0)</f>
        <v>1</v>
      </c>
      <c r="N307" s="12">
        <f>IF(FIN_DATASET[[#This Row],[Method]]="Efectivo",FIN_DATASET[[#This Row],[Amount]],0)</f>
        <v>105000</v>
      </c>
      <c r="O307" s="3">
        <f>IF(FIN_DATASET[[#This Row],[Method]]="CxC",1,0)</f>
        <v>0</v>
      </c>
      <c r="P307" s="11">
        <f>IF(FIN_DATASET[[#This Row],[Method]]="CxC",FIN_DATASET[[#This Row],[Amount]],0)</f>
        <v>0</v>
      </c>
      <c r="Q307" s="3">
        <f>IF(OR(FIN_DATASET[[#This Row],[Account]]="CxP",FIN_DATASET[[#This Row],[Account]]="CxP (Liga)",FIN_DATASET[[#This Row],[Account]]="CxP (Terceros)"),1,0)</f>
        <v>0</v>
      </c>
      <c r="R307" s="3">
        <f>IF(FIN_DATASET[[#This Row],[AP_Flag]]=1,FIN_DATASET[[#This Row],[Amount]],0)</f>
        <v>0</v>
      </c>
    </row>
    <row r="308" spans="1:18" x14ac:dyDescent="0.2">
      <c r="A308" s="4">
        <f>FIN_RAW[[#This Row],[FECHA]]</f>
        <v>44210</v>
      </c>
      <c r="B308" s="3">
        <f>YEAR(FIN_DATASET[[#This Row],[Date]])</f>
        <v>2021</v>
      </c>
      <c r="C308" s="3" t="str">
        <f>TEXT(FIN_DATASET[[#This Row],[Date]],"mmmm")</f>
        <v>January</v>
      </c>
      <c r="D308" s="3" t="str">
        <f>IF(FIN_RAW[[#This Row],[VALOR (IN)]]&gt;0, "Income",IF(FIN_RAW[[#This Row],[VALOR (OUT)]]&gt;0, "Expense", "Check"))</f>
        <v>Income</v>
      </c>
      <c r="E308" s="3" t="str">
        <f>_xlfn.XLOOKUP(FIN_DATASET[[#This Row],[Method]],CATEGORY_MAP[CUENTA_IN],CATEGORY_MAP[Category])</f>
        <v>Cash</v>
      </c>
      <c r="F308" s="3" t="str">
        <f>_xlfn.XLOOKUP(FIN_DATASET[[#This Row],[Account]],CATEGORY_MAP[CUENTA_OUT],CATEGORY_MAP[Subcategory])</f>
        <v>Enrollment Fees</v>
      </c>
      <c r="G308" s="3" t="str">
        <f>IF(OR(FIN_RAW[[#This Row],[CONCEPTO]]=0,FIN_RAW[[#This Row],[CONCEPTO]]=""),"",FIN_RAW[[#This Row],[CONCEPTO]])</f>
        <v>Pago Matricula 100%</v>
      </c>
      <c r="H308" s="5">
        <f>IF(FIN_DATASET[[#This Row],[Type]]="Income", FIN_RAW[[#This Row],[VALOR (IN)]], -FIN_RAW[[#This Row],[VALOR (OUT)]])</f>
        <v>50000</v>
      </c>
      <c r="I308" s="3" t="str">
        <f>FIN_RAW[[#This Row],[CUENTA (IN)]]</f>
        <v>Efectivo</v>
      </c>
      <c r="J308" s="6" t="str">
        <f>FIN_RAW[[#This Row],[CUENTA (OUT)]]</f>
        <v>Matricula</v>
      </c>
      <c r="K308" s="3" t="str">
        <f>IF(OR(FIN_RAW[[#This Row],[CLIENTE]]=0,FIN_RAW[[#This Row],[CLIENTE]]=" "),"",FIN_RAW[[#This Row],[CLIENTE]])</f>
        <v>Nelson Gómez Serna</v>
      </c>
      <c r="L308" s="3" t="str">
        <f>IF(OR(FIN_RAW[[#This Row],[DEPORTISTA]]=0,FIN_RAW[[#This Row],[DEPORTISTA]]=""),"",FIN_RAW[[#This Row],[DEPORTISTA]])</f>
        <v>Sofía Gómez Torres</v>
      </c>
      <c r="M308" s="3">
        <f>IF(FIN_DATASET[[#This Row],[Method]]="Efectivo",1,0)</f>
        <v>1</v>
      </c>
      <c r="N308" s="12">
        <f>IF(FIN_DATASET[[#This Row],[Method]]="Efectivo",FIN_DATASET[[#This Row],[Amount]],0)</f>
        <v>50000</v>
      </c>
      <c r="O308" s="3">
        <f>IF(FIN_DATASET[[#This Row],[Method]]="CxC",1,0)</f>
        <v>0</v>
      </c>
      <c r="P308" s="11">
        <f>IF(FIN_DATASET[[#This Row],[Method]]="CxC",FIN_DATASET[[#This Row],[Amount]],0)</f>
        <v>0</v>
      </c>
      <c r="Q308" s="3">
        <f>IF(OR(FIN_DATASET[[#This Row],[Account]]="CxP",FIN_DATASET[[#This Row],[Account]]="CxP (Liga)",FIN_DATASET[[#This Row],[Account]]="CxP (Terceros)"),1,0)</f>
        <v>0</v>
      </c>
      <c r="R308" s="3">
        <f>IF(FIN_DATASET[[#This Row],[AP_Flag]]=1,FIN_DATASET[[#This Row],[Amount]],0)</f>
        <v>0</v>
      </c>
    </row>
    <row r="309" spans="1:18" x14ac:dyDescent="0.2">
      <c r="A309" s="4">
        <f>FIN_RAW[[#This Row],[FECHA]]</f>
        <v>44210</v>
      </c>
      <c r="B309" s="3">
        <f>YEAR(FIN_DATASET[[#This Row],[Date]])</f>
        <v>2021</v>
      </c>
      <c r="C309" s="3" t="str">
        <f>TEXT(FIN_DATASET[[#This Row],[Date]],"mmmm")</f>
        <v>January</v>
      </c>
      <c r="D309" s="3" t="str">
        <f>IF(FIN_RAW[[#This Row],[VALOR (IN)]]&gt;0, "Income",IF(FIN_RAW[[#This Row],[VALOR (OUT)]]&gt;0, "Expense", "Check"))</f>
        <v>Income</v>
      </c>
      <c r="E309" s="3" t="str">
        <f>_xlfn.XLOOKUP(FIN_DATASET[[#This Row],[Method]],CATEGORY_MAP[CUENTA_IN],CATEGORY_MAP[Category])</f>
        <v>Cash</v>
      </c>
      <c r="F309" s="3" t="str">
        <f>_xlfn.XLOOKUP(FIN_DATASET[[#This Row],[Account]],CATEGORY_MAP[CUENTA_OUT],CATEGORY_MAP[Subcategory])</f>
        <v>Monthly Fee</v>
      </c>
      <c r="G309" s="3" t="str">
        <f>IF(OR(FIN_RAW[[#This Row],[CONCEPTO]]=0,FIN_RAW[[#This Row],[CONCEPTO]]=""),"",FIN_RAW[[#This Row],[CONCEPTO]])</f>
        <v>Pago Mensualidad Formacion (100%) (ENE)</v>
      </c>
      <c r="H309" s="5">
        <f>IF(FIN_DATASET[[#This Row],[Type]]="Income", FIN_RAW[[#This Row],[VALOR (IN)]], -FIN_RAW[[#This Row],[VALOR (OUT)]])</f>
        <v>105000</v>
      </c>
      <c r="I309" s="3" t="str">
        <f>FIN_RAW[[#This Row],[CUENTA (IN)]]</f>
        <v>Efectivo</v>
      </c>
      <c r="J309" s="6" t="str">
        <f>FIN_RAW[[#This Row],[CUENTA (OUT)]]</f>
        <v>Mensualidad</v>
      </c>
      <c r="K309" s="3" t="str">
        <f>IF(OR(FIN_RAW[[#This Row],[CLIENTE]]=0,FIN_RAW[[#This Row],[CLIENTE]]=" "),"",FIN_RAW[[#This Row],[CLIENTE]])</f>
        <v>Nelson Gómez Serna</v>
      </c>
      <c r="L309" s="3" t="str">
        <f>IF(OR(FIN_RAW[[#This Row],[DEPORTISTA]]=0,FIN_RAW[[#This Row],[DEPORTISTA]]=""),"",FIN_RAW[[#This Row],[DEPORTISTA]])</f>
        <v>Sofía Gómez Torres</v>
      </c>
      <c r="M309" s="3">
        <f>IF(FIN_DATASET[[#This Row],[Method]]="Efectivo",1,0)</f>
        <v>1</v>
      </c>
      <c r="N309" s="12">
        <f>IF(FIN_DATASET[[#This Row],[Method]]="Efectivo",FIN_DATASET[[#This Row],[Amount]],0)</f>
        <v>105000</v>
      </c>
      <c r="O309" s="3">
        <f>IF(FIN_DATASET[[#This Row],[Method]]="CxC",1,0)</f>
        <v>0</v>
      </c>
      <c r="P309" s="11">
        <f>IF(FIN_DATASET[[#This Row],[Method]]="CxC",FIN_DATASET[[#This Row],[Amount]],0)</f>
        <v>0</v>
      </c>
      <c r="Q309" s="3">
        <f>IF(OR(FIN_DATASET[[#This Row],[Account]]="CxP",FIN_DATASET[[#This Row],[Account]]="CxP (Liga)",FIN_DATASET[[#This Row],[Account]]="CxP (Terceros)"),1,0)</f>
        <v>0</v>
      </c>
      <c r="R309" s="3">
        <f>IF(FIN_DATASET[[#This Row],[AP_Flag]]=1,FIN_DATASET[[#This Row],[Amount]],0)</f>
        <v>0</v>
      </c>
    </row>
    <row r="310" spans="1:18" x14ac:dyDescent="0.2">
      <c r="A310" s="4">
        <f>FIN_RAW[[#This Row],[FECHA]]</f>
        <v>44215</v>
      </c>
      <c r="B310" s="3">
        <f>YEAR(FIN_DATASET[[#This Row],[Date]])</f>
        <v>2021</v>
      </c>
      <c r="C310" s="3" t="str">
        <f>TEXT(FIN_DATASET[[#This Row],[Date]],"mmmm")</f>
        <v>January</v>
      </c>
      <c r="D310" s="3" t="str">
        <f>IF(FIN_RAW[[#This Row],[VALOR (IN)]]&gt;0, "Income",IF(FIN_RAW[[#This Row],[VALOR (OUT)]]&gt;0, "Expense", "Check"))</f>
        <v>Income</v>
      </c>
      <c r="E310" s="3" t="str">
        <f>_xlfn.XLOOKUP(FIN_DATASET[[#This Row],[Method]],CATEGORY_MAP[CUENTA_IN],CATEGORY_MAP[Category])</f>
        <v>Cash</v>
      </c>
      <c r="F310" s="3" t="str">
        <f>_xlfn.XLOOKUP(FIN_DATASET[[#This Row],[Account]],CATEGORY_MAP[CUENTA_OUT],CATEGORY_MAP[Subcategory])</f>
        <v>Enrollment Fees</v>
      </c>
      <c r="G310" s="3" t="str">
        <f>IF(OR(FIN_RAW[[#This Row],[CONCEPTO]]=0,FIN_RAW[[#This Row],[CONCEPTO]]=""),"",FIN_RAW[[#This Row],[CONCEPTO]])</f>
        <v>Pago Matricula 100%</v>
      </c>
      <c r="H310" s="5">
        <f>IF(FIN_DATASET[[#This Row],[Type]]="Income", FIN_RAW[[#This Row],[VALOR (IN)]], -FIN_RAW[[#This Row],[VALOR (OUT)]])</f>
        <v>50000</v>
      </c>
      <c r="I310" s="3" t="str">
        <f>FIN_RAW[[#This Row],[CUENTA (IN)]]</f>
        <v>Efectivo</v>
      </c>
      <c r="J310" s="6" t="str">
        <f>FIN_RAW[[#This Row],[CUENTA (OUT)]]</f>
        <v>Matricula</v>
      </c>
      <c r="K310" s="3" t="str">
        <f>IF(OR(FIN_RAW[[#This Row],[CLIENTE]]=0,FIN_RAW[[#This Row],[CLIENTE]]=" "),"",FIN_RAW[[#This Row],[CLIENTE]])</f>
        <v>Ingrith Basto Zamorano</v>
      </c>
      <c r="L310" s="3" t="str">
        <f>IF(OR(FIN_RAW[[#This Row],[DEPORTISTA]]=0,FIN_RAW[[#This Row],[DEPORTISTA]]=""),"",FIN_RAW[[#This Row],[DEPORTISTA]])</f>
        <v>Juan Martin Solórzano Basto</v>
      </c>
      <c r="M310" s="3">
        <f>IF(FIN_DATASET[[#This Row],[Method]]="Efectivo",1,0)</f>
        <v>1</v>
      </c>
      <c r="N310" s="12">
        <f>IF(FIN_DATASET[[#This Row],[Method]]="Efectivo",FIN_DATASET[[#This Row],[Amount]],0)</f>
        <v>50000</v>
      </c>
      <c r="O310" s="3">
        <f>IF(FIN_DATASET[[#This Row],[Method]]="CxC",1,0)</f>
        <v>0</v>
      </c>
      <c r="P310" s="11">
        <f>IF(FIN_DATASET[[#This Row],[Method]]="CxC",FIN_DATASET[[#This Row],[Amount]],0)</f>
        <v>0</v>
      </c>
      <c r="Q310" s="3">
        <f>IF(OR(FIN_DATASET[[#This Row],[Account]]="CxP",FIN_DATASET[[#This Row],[Account]]="CxP (Liga)",FIN_DATASET[[#This Row],[Account]]="CxP (Terceros)"),1,0)</f>
        <v>0</v>
      </c>
      <c r="R310" s="3">
        <f>IF(FIN_DATASET[[#This Row],[AP_Flag]]=1,FIN_DATASET[[#This Row],[Amount]],0)</f>
        <v>0</v>
      </c>
    </row>
    <row r="311" spans="1:18" x14ac:dyDescent="0.2">
      <c r="A311" s="4">
        <f>FIN_RAW[[#This Row],[FECHA]]</f>
        <v>44215</v>
      </c>
      <c r="B311" s="3">
        <f>YEAR(FIN_DATASET[[#This Row],[Date]])</f>
        <v>2021</v>
      </c>
      <c r="C311" s="3" t="str">
        <f>TEXT(FIN_DATASET[[#This Row],[Date]],"mmmm")</f>
        <v>January</v>
      </c>
      <c r="D311" s="3" t="str">
        <f>IF(FIN_RAW[[#This Row],[VALOR (IN)]]&gt;0, "Income",IF(FIN_RAW[[#This Row],[VALOR (OUT)]]&gt;0, "Expense", "Check"))</f>
        <v>Income</v>
      </c>
      <c r="E311" s="3" t="str">
        <f>_xlfn.XLOOKUP(FIN_DATASET[[#This Row],[Method]],CATEGORY_MAP[CUENTA_IN],CATEGORY_MAP[Category])</f>
        <v>Cash</v>
      </c>
      <c r="F311" s="3" t="str">
        <f>_xlfn.XLOOKUP(FIN_DATASET[[#This Row],[Account]],CATEGORY_MAP[CUENTA_OUT],CATEGORY_MAP[Subcategory])</f>
        <v>Enrollment Fees</v>
      </c>
      <c r="G311" s="3" t="str">
        <f>IF(OR(FIN_RAW[[#This Row],[CONCEPTO]]=0,FIN_RAW[[#This Row],[CONCEPTO]]=""),"",FIN_RAW[[#This Row],[CONCEPTO]])</f>
        <v>Pago Matricula 100%</v>
      </c>
      <c r="H311" s="5">
        <f>IF(FIN_DATASET[[#This Row],[Type]]="Income", FIN_RAW[[#This Row],[VALOR (IN)]], -FIN_RAW[[#This Row],[VALOR (OUT)]])</f>
        <v>50000</v>
      </c>
      <c r="I311" s="3" t="str">
        <f>FIN_RAW[[#This Row],[CUENTA (IN)]]</f>
        <v>Efectivo</v>
      </c>
      <c r="J311" s="6" t="str">
        <f>FIN_RAW[[#This Row],[CUENTA (OUT)]]</f>
        <v>Matricula</v>
      </c>
      <c r="K311" s="3" t="str">
        <f>IF(OR(FIN_RAW[[#This Row],[CLIENTE]]=0,FIN_RAW[[#This Row],[CLIENTE]]=" "),"",FIN_RAW[[#This Row],[CLIENTE]])</f>
        <v>Ingrith Basto Zamorano</v>
      </c>
      <c r="L311" s="3" t="str">
        <f>IF(OR(FIN_RAW[[#This Row],[DEPORTISTA]]=0,FIN_RAW[[#This Row],[DEPORTISTA]]=""),"",FIN_RAW[[#This Row],[DEPORTISTA]])</f>
        <v>Santiago Solórzano Basto</v>
      </c>
      <c r="M311" s="3">
        <f>IF(FIN_DATASET[[#This Row],[Method]]="Efectivo",1,0)</f>
        <v>1</v>
      </c>
      <c r="N311" s="12">
        <f>IF(FIN_DATASET[[#This Row],[Method]]="Efectivo",FIN_DATASET[[#This Row],[Amount]],0)</f>
        <v>50000</v>
      </c>
      <c r="O311" s="3">
        <f>IF(FIN_DATASET[[#This Row],[Method]]="CxC",1,0)</f>
        <v>0</v>
      </c>
      <c r="P311" s="11">
        <f>IF(FIN_DATASET[[#This Row],[Method]]="CxC",FIN_DATASET[[#This Row],[Amount]],0)</f>
        <v>0</v>
      </c>
      <c r="Q311" s="3">
        <f>IF(OR(FIN_DATASET[[#This Row],[Account]]="CxP",FIN_DATASET[[#This Row],[Account]]="CxP (Liga)",FIN_DATASET[[#This Row],[Account]]="CxP (Terceros)"),1,0)</f>
        <v>0</v>
      </c>
      <c r="R311" s="3">
        <f>IF(FIN_DATASET[[#This Row],[AP_Flag]]=1,FIN_DATASET[[#This Row],[Amount]],0)</f>
        <v>0</v>
      </c>
    </row>
    <row r="312" spans="1:18" x14ac:dyDescent="0.2">
      <c r="A312" s="4">
        <f>FIN_RAW[[#This Row],[FECHA]]</f>
        <v>44215</v>
      </c>
      <c r="B312" s="3">
        <f>YEAR(FIN_DATASET[[#This Row],[Date]])</f>
        <v>2021</v>
      </c>
      <c r="C312" s="3" t="str">
        <f>TEXT(FIN_DATASET[[#This Row],[Date]],"mmmm")</f>
        <v>January</v>
      </c>
      <c r="D312" s="3" t="str">
        <f>IF(FIN_RAW[[#This Row],[VALOR (IN)]]&gt;0, "Income",IF(FIN_RAW[[#This Row],[VALOR (OUT)]]&gt;0, "Expense", "Check"))</f>
        <v>Income</v>
      </c>
      <c r="E312" s="3" t="str">
        <f>_xlfn.XLOOKUP(FIN_DATASET[[#This Row],[Method]],CATEGORY_MAP[CUENTA_IN],CATEGORY_MAP[Category])</f>
        <v>Cash</v>
      </c>
      <c r="F312" s="3" t="str">
        <f>_xlfn.XLOOKUP(FIN_DATASET[[#This Row],[Account]],CATEGORY_MAP[CUENTA_OUT],CATEGORY_MAP[Subcategory])</f>
        <v>Monthly Fee</v>
      </c>
      <c r="G312" s="3" t="str">
        <f>IF(OR(FIN_RAW[[#This Row],[CONCEPTO]]=0,FIN_RAW[[#This Row],[CONCEPTO]]=""),"",FIN_RAW[[#This Row],[CONCEPTO]])</f>
        <v>Pago Mensualidad Formacion (80%) (ENE)</v>
      </c>
      <c r="H312" s="5">
        <f>IF(FIN_DATASET[[#This Row],[Type]]="Income", FIN_RAW[[#This Row],[VALOR (IN)]], -FIN_RAW[[#This Row],[VALOR (OUT)]])</f>
        <v>84000</v>
      </c>
      <c r="I312" s="3" t="str">
        <f>FIN_RAW[[#This Row],[CUENTA (IN)]]</f>
        <v>Efectivo</v>
      </c>
      <c r="J312" s="6" t="str">
        <f>FIN_RAW[[#This Row],[CUENTA (OUT)]]</f>
        <v>Mensualidad</v>
      </c>
      <c r="K312" s="3" t="str">
        <f>IF(OR(FIN_RAW[[#This Row],[CLIENTE]]=0,FIN_RAW[[#This Row],[CLIENTE]]=" "),"",FIN_RAW[[#This Row],[CLIENTE]])</f>
        <v>Ingrith Basto Zamorano</v>
      </c>
      <c r="L312" s="3" t="str">
        <f>IF(OR(FIN_RAW[[#This Row],[DEPORTISTA]]=0,FIN_RAW[[#This Row],[DEPORTISTA]]=""),"",FIN_RAW[[#This Row],[DEPORTISTA]])</f>
        <v>Juan Martin Solórzano Basto</v>
      </c>
      <c r="M312" s="3">
        <f>IF(FIN_DATASET[[#This Row],[Method]]="Efectivo",1,0)</f>
        <v>1</v>
      </c>
      <c r="N312" s="12">
        <f>IF(FIN_DATASET[[#This Row],[Method]]="Efectivo",FIN_DATASET[[#This Row],[Amount]],0)</f>
        <v>84000</v>
      </c>
      <c r="O312" s="3">
        <f>IF(FIN_DATASET[[#This Row],[Method]]="CxC",1,0)</f>
        <v>0</v>
      </c>
      <c r="P312" s="11">
        <f>IF(FIN_DATASET[[#This Row],[Method]]="CxC",FIN_DATASET[[#This Row],[Amount]],0)</f>
        <v>0</v>
      </c>
      <c r="Q312" s="3">
        <f>IF(OR(FIN_DATASET[[#This Row],[Account]]="CxP",FIN_DATASET[[#This Row],[Account]]="CxP (Liga)",FIN_DATASET[[#This Row],[Account]]="CxP (Terceros)"),1,0)</f>
        <v>0</v>
      </c>
      <c r="R312" s="3">
        <f>IF(FIN_DATASET[[#This Row],[AP_Flag]]=1,FIN_DATASET[[#This Row],[Amount]],0)</f>
        <v>0</v>
      </c>
    </row>
    <row r="313" spans="1:18" x14ac:dyDescent="0.2">
      <c r="A313" s="4">
        <f>FIN_RAW[[#This Row],[FECHA]]</f>
        <v>44215</v>
      </c>
      <c r="B313" s="3">
        <f>YEAR(FIN_DATASET[[#This Row],[Date]])</f>
        <v>2021</v>
      </c>
      <c r="C313" s="3" t="str">
        <f>TEXT(FIN_DATASET[[#This Row],[Date]],"mmmm")</f>
        <v>January</v>
      </c>
      <c r="D313" s="3" t="str">
        <f>IF(FIN_RAW[[#This Row],[VALOR (IN)]]&gt;0, "Income",IF(FIN_RAW[[#This Row],[VALOR (OUT)]]&gt;0, "Expense", "Check"))</f>
        <v>Income</v>
      </c>
      <c r="E313" s="3" t="str">
        <f>_xlfn.XLOOKUP(FIN_DATASET[[#This Row],[Method]],CATEGORY_MAP[CUENTA_IN],CATEGORY_MAP[Category])</f>
        <v>Scholarships</v>
      </c>
      <c r="F313" s="3" t="str">
        <f>_xlfn.XLOOKUP(FIN_DATASET[[#This Row],[Account]],CATEGORY_MAP[CUENTA_OUT],CATEGORY_MAP[Subcategory])</f>
        <v>Monthly Fee</v>
      </c>
      <c r="G313" s="3" t="str">
        <f>IF(OR(FIN_RAW[[#This Row],[CONCEPTO]]=0,FIN_RAW[[#This Row],[CONCEPTO]]=""),"",FIN_RAW[[#This Row],[CONCEPTO]])</f>
        <v>Beca Hermandad 2020 (20%) (ENE)</v>
      </c>
      <c r="H313" s="5">
        <f>IF(FIN_DATASET[[#This Row],[Type]]="Income", FIN_RAW[[#This Row],[VALOR (IN)]], -FIN_RAW[[#This Row],[VALOR (OUT)]])</f>
        <v>21000</v>
      </c>
      <c r="I313" s="3" t="str">
        <f>FIN_RAW[[#This Row],[CUENTA (IN)]]</f>
        <v>Becas</v>
      </c>
      <c r="J313" s="6" t="str">
        <f>FIN_RAW[[#This Row],[CUENTA (OUT)]]</f>
        <v>Mensualidad</v>
      </c>
      <c r="K313" s="3" t="str">
        <f>IF(OR(FIN_RAW[[#This Row],[CLIENTE]]=0,FIN_RAW[[#This Row],[CLIENTE]]=" "),"",FIN_RAW[[#This Row],[CLIENTE]])</f>
        <v>Ingrith Basto Zamorano</v>
      </c>
      <c r="L313" s="3" t="str">
        <f>IF(OR(FIN_RAW[[#This Row],[DEPORTISTA]]=0,FIN_RAW[[#This Row],[DEPORTISTA]]=""),"",FIN_RAW[[#This Row],[DEPORTISTA]])</f>
        <v>Juan Martin Solórzano Basto</v>
      </c>
      <c r="M313" s="3">
        <f>IF(FIN_DATASET[[#This Row],[Method]]="Efectivo",1,0)</f>
        <v>0</v>
      </c>
      <c r="N313" s="12">
        <f>IF(FIN_DATASET[[#This Row],[Method]]="Efectivo",FIN_DATASET[[#This Row],[Amount]],0)</f>
        <v>0</v>
      </c>
      <c r="O313" s="3">
        <f>IF(FIN_DATASET[[#This Row],[Method]]="CxC",1,0)</f>
        <v>0</v>
      </c>
      <c r="P313" s="11">
        <f>IF(FIN_DATASET[[#This Row],[Method]]="CxC",FIN_DATASET[[#This Row],[Amount]],0)</f>
        <v>0</v>
      </c>
      <c r="Q313" s="3">
        <f>IF(OR(FIN_DATASET[[#This Row],[Account]]="CxP",FIN_DATASET[[#This Row],[Account]]="CxP (Liga)",FIN_DATASET[[#This Row],[Account]]="CxP (Terceros)"),1,0)</f>
        <v>0</v>
      </c>
      <c r="R313" s="3">
        <f>IF(FIN_DATASET[[#This Row],[AP_Flag]]=1,FIN_DATASET[[#This Row],[Amount]],0)</f>
        <v>0</v>
      </c>
    </row>
    <row r="314" spans="1:18" x14ac:dyDescent="0.2">
      <c r="A314" s="4">
        <f>FIN_RAW[[#This Row],[FECHA]]</f>
        <v>44215</v>
      </c>
      <c r="B314" s="3">
        <f>YEAR(FIN_DATASET[[#This Row],[Date]])</f>
        <v>2021</v>
      </c>
      <c r="C314" s="3" t="str">
        <f>TEXT(FIN_DATASET[[#This Row],[Date]],"mmmm")</f>
        <v>January</v>
      </c>
      <c r="D314" s="3" t="str">
        <f>IF(FIN_RAW[[#This Row],[VALOR (IN)]]&gt;0, "Income",IF(FIN_RAW[[#This Row],[VALOR (OUT)]]&gt;0, "Expense", "Check"))</f>
        <v>Income</v>
      </c>
      <c r="E314" s="3" t="str">
        <f>_xlfn.XLOOKUP(FIN_DATASET[[#This Row],[Method]],CATEGORY_MAP[CUENTA_IN],CATEGORY_MAP[Category])</f>
        <v>Cash</v>
      </c>
      <c r="F314" s="3" t="str">
        <f>_xlfn.XLOOKUP(FIN_DATASET[[#This Row],[Account]],CATEGORY_MAP[CUENTA_OUT],CATEGORY_MAP[Subcategory])</f>
        <v>Monthly Fee</v>
      </c>
      <c r="G314" s="3" t="str">
        <f>IF(OR(FIN_RAW[[#This Row],[CONCEPTO]]=0,FIN_RAW[[#This Row],[CONCEPTO]]=""),"",FIN_RAW[[#This Row],[CONCEPTO]])</f>
        <v>Pago Mensualidad Alto Rendimiento (100%) (ENE)</v>
      </c>
      <c r="H314" s="5">
        <f>IF(FIN_DATASET[[#This Row],[Type]]="Income", FIN_RAW[[#This Row],[VALOR (IN)]], -FIN_RAW[[#This Row],[VALOR (OUT)]])</f>
        <v>155000</v>
      </c>
      <c r="I314" s="3" t="str">
        <f>FIN_RAW[[#This Row],[CUENTA (IN)]]</f>
        <v>Efectivo</v>
      </c>
      <c r="J314" s="6" t="str">
        <f>FIN_RAW[[#This Row],[CUENTA (OUT)]]</f>
        <v>Mensualidad</v>
      </c>
      <c r="K314" s="3" t="str">
        <f>IF(OR(FIN_RAW[[#This Row],[CLIENTE]]=0,FIN_RAW[[#This Row],[CLIENTE]]=" "),"",FIN_RAW[[#This Row],[CLIENTE]])</f>
        <v>Ingrith Basto Zamorano</v>
      </c>
      <c r="L314" s="3" t="str">
        <f>IF(OR(FIN_RAW[[#This Row],[DEPORTISTA]]=0,FIN_RAW[[#This Row],[DEPORTISTA]]=""),"",FIN_RAW[[#This Row],[DEPORTISTA]])</f>
        <v>Santiago Solórzano Basto</v>
      </c>
      <c r="M314" s="3">
        <f>IF(FIN_DATASET[[#This Row],[Method]]="Efectivo",1,0)</f>
        <v>1</v>
      </c>
      <c r="N314" s="12">
        <f>IF(FIN_DATASET[[#This Row],[Method]]="Efectivo",FIN_DATASET[[#This Row],[Amount]],0)</f>
        <v>155000</v>
      </c>
      <c r="O314" s="3">
        <f>IF(FIN_DATASET[[#This Row],[Method]]="CxC",1,0)</f>
        <v>0</v>
      </c>
      <c r="P314" s="11">
        <f>IF(FIN_DATASET[[#This Row],[Method]]="CxC",FIN_DATASET[[#This Row],[Amount]],0)</f>
        <v>0</v>
      </c>
      <c r="Q314" s="3">
        <f>IF(OR(FIN_DATASET[[#This Row],[Account]]="CxP",FIN_DATASET[[#This Row],[Account]]="CxP (Liga)",FIN_DATASET[[#This Row],[Account]]="CxP (Terceros)"),1,0)</f>
        <v>0</v>
      </c>
      <c r="R314" s="3">
        <f>IF(FIN_DATASET[[#This Row],[AP_Flag]]=1,FIN_DATASET[[#This Row],[Amount]],0)</f>
        <v>0</v>
      </c>
    </row>
    <row r="315" spans="1:18" x14ac:dyDescent="0.2">
      <c r="A315" s="4">
        <f>FIN_RAW[[#This Row],[FECHA]]</f>
        <v>44218</v>
      </c>
      <c r="B315" s="3">
        <f>YEAR(FIN_DATASET[[#This Row],[Date]])</f>
        <v>2021</v>
      </c>
      <c r="C315" s="3" t="str">
        <f>TEXT(FIN_DATASET[[#This Row],[Date]],"mmmm")</f>
        <v>January</v>
      </c>
      <c r="D315" s="3" t="str">
        <f>IF(FIN_RAW[[#This Row],[VALOR (IN)]]&gt;0, "Income",IF(FIN_RAW[[#This Row],[VALOR (OUT)]]&gt;0, "Expense", "Check"))</f>
        <v>Income</v>
      </c>
      <c r="E315" s="3" t="str">
        <f>_xlfn.XLOOKUP(FIN_DATASET[[#This Row],[Method]],CATEGORY_MAP[CUENTA_IN],CATEGORY_MAP[Category])</f>
        <v>Cash</v>
      </c>
      <c r="F315" s="3" t="str">
        <f>_xlfn.XLOOKUP(FIN_DATASET[[#This Row],[Account]],CATEGORY_MAP[CUENTA_OUT],CATEGORY_MAP[Subcategory])</f>
        <v>Enrollment Fees</v>
      </c>
      <c r="G315" s="3" t="str">
        <f>IF(OR(FIN_RAW[[#This Row],[CONCEPTO]]=0,FIN_RAW[[#This Row],[CONCEPTO]]=""),"",FIN_RAW[[#This Row],[CONCEPTO]])</f>
        <v>Pago Matricula 100%</v>
      </c>
      <c r="H315" s="5">
        <f>IF(FIN_DATASET[[#This Row],[Type]]="Income", FIN_RAW[[#This Row],[VALOR (IN)]], -FIN_RAW[[#This Row],[VALOR (OUT)]])</f>
        <v>50000</v>
      </c>
      <c r="I315" s="3" t="str">
        <f>FIN_RAW[[#This Row],[CUENTA (IN)]]</f>
        <v>Efectivo</v>
      </c>
      <c r="J315" s="6" t="str">
        <f>FIN_RAW[[#This Row],[CUENTA (OUT)]]</f>
        <v>Matricula</v>
      </c>
      <c r="K315" s="3" t="str">
        <f>IF(OR(FIN_RAW[[#This Row],[CLIENTE]]=0,FIN_RAW[[#This Row],[CLIENTE]]=" "),"",FIN_RAW[[#This Row],[CLIENTE]])</f>
        <v>Ana Milena Sánchez Patiño</v>
      </c>
      <c r="L315" s="3" t="str">
        <f>IF(OR(FIN_RAW[[#This Row],[DEPORTISTA]]=0,FIN_RAW[[#This Row],[DEPORTISTA]]=""),"",FIN_RAW[[#This Row],[DEPORTISTA]])</f>
        <v>Matías Carvajal Sánchez</v>
      </c>
      <c r="M315" s="3">
        <f>IF(FIN_DATASET[[#This Row],[Method]]="Efectivo",1,0)</f>
        <v>1</v>
      </c>
      <c r="N315" s="12">
        <f>IF(FIN_DATASET[[#This Row],[Method]]="Efectivo",FIN_DATASET[[#This Row],[Amount]],0)</f>
        <v>50000</v>
      </c>
      <c r="O315" s="3">
        <f>IF(FIN_DATASET[[#This Row],[Method]]="CxC",1,0)</f>
        <v>0</v>
      </c>
      <c r="P315" s="11">
        <f>IF(FIN_DATASET[[#This Row],[Method]]="CxC",FIN_DATASET[[#This Row],[Amount]],0)</f>
        <v>0</v>
      </c>
      <c r="Q315" s="3">
        <f>IF(OR(FIN_DATASET[[#This Row],[Account]]="CxP",FIN_DATASET[[#This Row],[Account]]="CxP (Liga)",FIN_DATASET[[#This Row],[Account]]="CxP (Terceros)"),1,0)</f>
        <v>0</v>
      </c>
      <c r="R315" s="3">
        <f>IF(FIN_DATASET[[#This Row],[AP_Flag]]=1,FIN_DATASET[[#This Row],[Amount]],0)</f>
        <v>0</v>
      </c>
    </row>
    <row r="316" spans="1:18" x14ac:dyDescent="0.2">
      <c r="A316" s="4">
        <f>FIN_RAW[[#This Row],[FECHA]]</f>
        <v>44218</v>
      </c>
      <c r="B316" s="3">
        <f>YEAR(FIN_DATASET[[#This Row],[Date]])</f>
        <v>2021</v>
      </c>
      <c r="C316" s="3" t="str">
        <f>TEXT(FIN_DATASET[[#This Row],[Date]],"mmmm")</f>
        <v>January</v>
      </c>
      <c r="D316" s="3" t="str">
        <f>IF(FIN_RAW[[#This Row],[VALOR (IN)]]&gt;0, "Income",IF(FIN_RAW[[#This Row],[VALOR (OUT)]]&gt;0, "Expense", "Check"))</f>
        <v>Income</v>
      </c>
      <c r="E316" s="3" t="str">
        <f>_xlfn.XLOOKUP(FIN_DATASET[[#This Row],[Method]],CATEGORY_MAP[CUENTA_IN],CATEGORY_MAP[Category])</f>
        <v>Cash</v>
      </c>
      <c r="F316" s="3" t="str">
        <f>_xlfn.XLOOKUP(FIN_DATASET[[#This Row],[Account]],CATEGORY_MAP[CUENTA_OUT],CATEGORY_MAP[Subcategory])</f>
        <v>Enrollment Fees</v>
      </c>
      <c r="G316" s="3" t="str">
        <f>IF(OR(FIN_RAW[[#This Row],[CONCEPTO]]=0,FIN_RAW[[#This Row],[CONCEPTO]]=""),"",FIN_RAW[[#This Row],[CONCEPTO]])</f>
        <v>Pago Matricula 100%</v>
      </c>
      <c r="H316" s="5">
        <f>IF(FIN_DATASET[[#This Row],[Type]]="Income", FIN_RAW[[#This Row],[VALOR (IN)]], -FIN_RAW[[#This Row],[VALOR (OUT)]])</f>
        <v>50000</v>
      </c>
      <c r="I316" s="3" t="str">
        <f>FIN_RAW[[#This Row],[CUENTA (IN)]]</f>
        <v>Efectivo</v>
      </c>
      <c r="J316" s="6" t="str">
        <f>FIN_RAW[[#This Row],[CUENTA (OUT)]]</f>
        <v>Matricula</v>
      </c>
      <c r="K316" s="3" t="str">
        <f>IF(OR(FIN_RAW[[#This Row],[CLIENTE]]=0,FIN_RAW[[#This Row],[CLIENTE]]=" "),"",FIN_RAW[[#This Row],[CLIENTE]])</f>
        <v>Ana Milena Sánchez Patiño</v>
      </c>
      <c r="L316" s="3" t="str">
        <f>IF(OR(FIN_RAW[[#This Row],[DEPORTISTA]]=0,FIN_RAW[[#This Row],[DEPORTISTA]]=""),"",FIN_RAW[[#This Row],[DEPORTISTA]])</f>
        <v>Valentina Carvajal Sánchez</v>
      </c>
      <c r="M316" s="3">
        <f>IF(FIN_DATASET[[#This Row],[Method]]="Efectivo",1,0)</f>
        <v>1</v>
      </c>
      <c r="N316" s="12">
        <f>IF(FIN_DATASET[[#This Row],[Method]]="Efectivo",FIN_DATASET[[#This Row],[Amount]],0)</f>
        <v>50000</v>
      </c>
      <c r="O316" s="3">
        <f>IF(FIN_DATASET[[#This Row],[Method]]="CxC",1,0)</f>
        <v>0</v>
      </c>
      <c r="P316" s="11">
        <f>IF(FIN_DATASET[[#This Row],[Method]]="CxC",FIN_DATASET[[#This Row],[Amount]],0)</f>
        <v>0</v>
      </c>
      <c r="Q316" s="3">
        <f>IF(OR(FIN_DATASET[[#This Row],[Account]]="CxP",FIN_DATASET[[#This Row],[Account]]="CxP (Liga)",FIN_DATASET[[#This Row],[Account]]="CxP (Terceros)"),1,0)</f>
        <v>0</v>
      </c>
      <c r="R316" s="3">
        <f>IF(FIN_DATASET[[#This Row],[AP_Flag]]=1,FIN_DATASET[[#This Row],[Amount]],0)</f>
        <v>0</v>
      </c>
    </row>
    <row r="317" spans="1:18" x14ac:dyDescent="0.2">
      <c r="A317" s="4">
        <f>FIN_RAW[[#This Row],[FECHA]]</f>
        <v>44218</v>
      </c>
      <c r="B317" s="3">
        <f>YEAR(FIN_DATASET[[#This Row],[Date]])</f>
        <v>2021</v>
      </c>
      <c r="C317" s="3" t="str">
        <f>TEXT(FIN_DATASET[[#This Row],[Date]],"mmmm")</f>
        <v>January</v>
      </c>
      <c r="D317" s="3" t="str">
        <f>IF(FIN_RAW[[#This Row],[VALOR (IN)]]&gt;0, "Income",IF(FIN_RAW[[#This Row],[VALOR (OUT)]]&gt;0, "Expense", "Check"))</f>
        <v>Income</v>
      </c>
      <c r="E317" s="3" t="str">
        <f>_xlfn.XLOOKUP(FIN_DATASET[[#This Row],[Method]],CATEGORY_MAP[CUENTA_IN],CATEGORY_MAP[Category])</f>
        <v>Cash</v>
      </c>
      <c r="F317" s="3" t="str">
        <f>_xlfn.XLOOKUP(FIN_DATASET[[#This Row],[Account]],CATEGORY_MAP[CUENTA_OUT],CATEGORY_MAP[Subcategory])</f>
        <v>Monthly Fee</v>
      </c>
      <c r="G317" s="3" t="str">
        <f>IF(OR(FIN_RAW[[#This Row],[CONCEPTO]]=0,FIN_RAW[[#This Row],[CONCEPTO]]=""),"",FIN_RAW[[#This Row],[CONCEPTO]])</f>
        <v>Pago Mensualidad Formacion (80%) (ENE)</v>
      </c>
      <c r="H317" s="5">
        <f>IF(FIN_DATASET[[#This Row],[Type]]="Income", FIN_RAW[[#This Row],[VALOR (IN)]], -FIN_RAW[[#This Row],[VALOR (OUT)]])</f>
        <v>84000</v>
      </c>
      <c r="I317" s="3" t="str">
        <f>FIN_RAW[[#This Row],[CUENTA (IN)]]</f>
        <v>Efectivo</v>
      </c>
      <c r="J317" s="6" t="str">
        <f>FIN_RAW[[#This Row],[CUENTA (OUT)]]</f>
        <v>Mensualidad</v>
      </c>
      <c r="K317" s="3" t="str">
        <f>IF(OR(FIN_RAW[[#This Row],[CLIENTE]]=0,FIN_RAW[[#This Row],[CLIENTE]]=" "),"",FIN_RAW[[#This Row],[CLIENTE]])</f>
        <v>Ana Milena Sánchez Patiño</v>
      </c>
      <c r="L317" s="3" t="str">
        <f>IF(OR(FIN_RAW[[#This Row],[DEPORTISTA]]=0,FIN_RAW[[#This Row],[DEPORTISTA]]=""),"",FIN_RAW[[#This Row],[DEPORTISTA]])</f>
        <v>Matías Carvajal Sánchez</v>
      </c>
      <c r="M317" s="3">
        <f>IF(FIN_DATASET[[#This Row],[Method]]="Efectivo",1,0)</f>
        <v>1</v>
      </c>
      <c r="N317" s="12">
        <f>IF(FIN_DATASET[[#This Row],[Method]]="Efectivo",FIN_DATASET[[#This Row],[Amount]],0)</f>
        <v>84000</v>
      </c>
      <c r="O317" s="3">
        <f>IF(FIN_DATASET[[#This Row],[Method]]="CxC",1,0)</f>
        <v>0</v>
      </c>
      <c r="P317" s="11">
        <f>IF(FIN_DATASET[[#This Row],[Method]]="CxC",FIN_DATASET[[#This Row],[Amount]],0)</f>
        <v>0</v>
      </c>
      <c r="Q317" s="3">
        <f>IF(OR(FIN_DATASET[[#This Row],[Account]]="CxP",FIN_DATASET[[#This Row],[Account]]="CxP (Liga)",FIN_DATASET[[#This Row],[Account]]="CxP (Terceros)"),1,0)</f>
        <v>0</v>
      </c>
      <c r="R317" s="3">
        <f>IF(FIN_DATASET[[#This Row],[AP_Flag]]=1,FIN_DATASET[[#This Row],[Amount]],0)</f>
        <v>0</v>
      </c>
    </row>
    <row r="318" spans="1:18" x14ac:dyDescent="0.2">
      <c r="A318" s="4">
        <f>FIN_RAW[[#This Row],[FECHA]]</f>
        <v>44218</v>
      </c>
      <c r="B318" s="3">
        <f>YEAR(FIN_DATASET[[#This Row],[Date]])</f>
        <v>2021</v>
      </c>
      <c r="C318" s="3" t="str">
        <f>TEXT(FIN_DATASET[[#This Row],[Date]],"mmmm")</f>
        <v>January</v>
      </c>
      <c r="D318" s="3" t="str">
        <f>IF(FIN_RAW[[#This Row],[VALOR (IN)]]&gt;0, "Income",IF(FIN_RAW[[#This Row],[VALOR (OUT)]]&gt;0, "Expense", "Check"))</f>
        <v>Income</v>
      </c>
      <c r="E318" s="3" t="str">
        <f>_xlfn.XLOOKUP(FIN_DATASET[[#This Row],[Method]],CATEGORY_MAP[CUENTA_IN],CATEGORY_MAP[Category])</f>
        <v>Scholarships</v>
      </c>
      <c r="F318" s="3" t="str">
        <f>_xlfn.XLOOKUP(FIN_DATASET[[#This Row],[Account]],CATEGORY_MAP[CUENTA_OUT],CATEGORY_MAP[Subcategory])</f>
        <v>Monthly Fee</v>
      </c>
      <c r="G318" s="3" t="str">
        <f>IF(OR(FIN_RAW[[#This Row],[CONCEPTO]]=0,FIN_RAW[[#This Row],[CONCEPTO]]=""),"",FIN_RAW[[#This Row],[CONCEPTO]])</f>
        <v>Beca Hermandad 2020 (20%) (ENE)</v>
      </c>
      <c r="H318" s="5">
        <f>IF(FIN_DATASET[[#This Row],[Type]]="Income", FIN_RAW[[#This Row],[VALOR (IN)]], -FIN_RAW[[#This Row],[VALOR (OUT)]])</f>
        <v>21000</v>
      </c>
      <c r="I318" s="3" t="str">
        <f>FIN_RAW[[#This Row],[CUENTA (IN)]]</f>
        <v>Becas</v>
      </c>
      <c r="J318" s="6" t="str">
        <f>FIN_RAW[[#This Row],[CUENTA (OUT)]]</f>
        <v>Mensualidad</v>
      </c>
      <c r="K318" s="3" t="str">
        <f>IF(OR(FIN_RAW[[#This Row],[CLIENTE]]=0,FIN_RAW[[#This Row],[CLIENTE]]=" "),"",FIN_RAW[[#This Row],[CLIENTE]])</f>
        <v>Ana Milena Sánchez Patiño</v>
      </c>
      <c r="L318" s="3" t="str">
        <f>IF(OR(FIN_RAW[[#This Row],[DEPORTISTA]]=0,FIN_RAW[[#This Row],[DEPORTISTA]]=""),"",FIN_RAW[[#This Row],[DEPORTISTA]])</f>
        <v>Matías Carvajal Sánchez</v>
      </c>
      <c r="M318" s="3">
        <f>IF(FIN_DATASET[[#This Row],[Method]]="Efectivo",1,0)</f>
        <v>0</v>
      </c>
      <c r="N318" s="12">
        <f>IF(FIN_DATASET[[#This Row],[Method]]="Efectivo",FIN_DATASET[[#This Row],[Amount]],0)</f>
        <v>0</v>
      </c>
      <c r="O318" s="3">
        <f>IF(FIN_DATASET[[#This Row],[Method]]="CxC",1,0)</f>
        <v>0</v>
      </c>
      <c r="P318" s="11">
        <f>IF(FIN_DATASET[[#This Row],[Method]]="CxC",FIN_DATASET[[#This Row],[Amount]],0)</f>
        <v>0</v>
      </c>
      <c r="Q318" s="3">
        <f>IF(OR(FIN_DATASET[[#This Row],[Account]]="CxP",FIN_DATASET[[#This Row],[Account]]="CxP (Liga)",FIN_DATASET[[#This Row],[Account]]="CxP (Terceros)"),1,0)</f>
        <v>0</v>
      </c>
      <c r="R318" s="3">
        <f>IF(FIN_DATASET[[#This Row],[AP_Flag]]=1,FIN_DATASET[[#This Row],[Amount]],0)</f>
        <v>0</v>
      </c>
    </row>
    <row r="319" spans="1:18" x14ac:dyDescent="0.2">
      <c r="A319" s="4">
        <f>FIN_RAW[[#This Row],[FECHA]]</f>
        <v>44218</v>
      </c>
      <c r="B319" s="3">
        <f>YEAR(FIN_DATASET[[#This Row],[Date]])</f>
        <v>2021</v>
      </c>
      <c r="C319" s="3" t="str">
        <f>TEXT(FIN_DATASET[[#This Row],[Date]],"mmmm")</f>
        <v>January</v>
      </c>
      <c r="D319" s="3" t="str">
        <f>IF(FIN_RAW[[#This Row],[VALOR (IN)]]&gt;0, "Income",IF(FIN_RAW[[#This Row],[VALOR (OUT)]]&gt;0, "Expense", "Check"))</f>
        <v>Income</v>
      </c>
      <c r="E319" s="3" t="str">
        <f>_xlfn.XLOOKUP(FIN_DATASET[[#This Row],[Method]],CATEGORY_MAP[CUENTA_IN],CATEGORY_MAP[Category])</f>
        <v>Cash</v>
      </c>
      <c r="F319" s="3" t="str">
        <f>_xlfn.XLOOKUP(FIN_DATASET[[#This Row],[Account]],CATEGORY_MAP[CUENTA_OUT],CATEGORY_MAP[Subcategory])</f>
        <v>Monthly Fee</v>
      </c>
      <c r="G319" s="3" t="str">
        <f>IF(OR(FIN_RAW[[#This Row],[CONCEPTO]]=0,FIN_RAW[[#This Row],[CONCEPTO]]=""),"",FIN_RAW[[#This Row],[CONCEPTO]])</f>
        <v>Pago Mensualidad Alto Rendimiento (100%) (ENE)</v>
      </c>
      <c r="H319" s="5">
        <f>IF(FIN_DATASET[[#This Row],[Type]]="Income", FIN_RAW[[#This Row],[VALOR (IN)]], -FIN_RAW[[#This Row],[VALOR (OUT)]])</f>
        <v>155000</v>
      </c>
      <c r="I319" s="3" t="str">
        <f>FIN_RAW[[#This Row],[CUENTA (IN)]]</f>
        <v>Efectivo</v>
      </c>
      <c r="J319" s="6" t="str">
        <f>FIN_RAW[[#This Row],[CUENTA (OUT)]]</f>
        <v>Mensualidad</v>
      </c>
      <c r="K319" s="3" t="str">
        <f>IF(OR(FIN_RAW[[#This Row],[CLIENTE]]=0,FIN_RAW[[#This Row],[CLIENTE]]=" "),"",FIN_RAW[[#This Row],[CLIENTE]])</f>
        <v>Ana Milena Sánchez Patiño</v>
      </c>
      <c r="L319" s="3" t="str">
        <f>IF(OR(FIN_RAW[[#This Row],[DEPORTISTA]]=0,FIN_RAW[[#This Row],[DEPORTISTA]]=""),"",FIN_RAW[[#This Row],[DEPORTISTA]])</f>
        <v>Valentina Carvajal Sánchez</v>
      </c>
      <c r="M319" s="3">
        <f>IF(FIN_DATASET[[#This Row],[Method]]="Efectivo",1,0)</f>
        <v>1</v>
      </c>
      <c r="N319" s="12">
        <f>IF(FIN_DATASET[[#This Row],[Method]]="Efectivo",FIN_DATASET[[#This Row],[Amount]],0)</f>
        <v>155000</v>
      </c>
      <c r="O319" s="3">
        <f>IF(FIN_DATASET[[#This Row],[Method]]="CxC",1,0)</f>
        <v>0</v>
      </c>
      <c r="P319" s="11">
        <f>IF(FIN_DATASET[[#This Row],[Method]]="CxC",FIN_DATASET[[#This Row],[Amount]],0)</f>
        <v>0</v>
      </c>
      <c r="Q319" s="3">
        <f>IF(OR(FIN_DATASET[[#This Row],[Account]]="CxP",FIN_DATASET[[#This Row],[Account]]="CxP (Liga)",FIN_DATASET[[#This Row],[Account]]="CxP (Terceros)"),1,0)</f>
        <v>0</v>
      </c>
      <c r="R319" s="3">
        <f>IF(FIN_DATASET[[#This Row],[AP_Flag]]=1,FIN_DATASET[[#This Row],[Amount]],0)</f>
        <v>0</v>
      </c>
    </row>
    <row r="320" spans="1:18" x14ac:dyDescent="0.2">
      <c r="A320" s="4">
        <f>FIN_RAW[[#This Row],[FECHA]]</f>
        <v>44221</v>
      </c>
      <c r="B320" s="3">
        <f>YEAR(FIN_DATASET[[#This Row],[Date]])</f>
        <v>2021</v>
      </c>
      <c r="C320" s="3" t="str">
        <f>TEXT(FIN_DATASET[[#This Row],[Date]],"mmmm")</f>
        <v>January</v>
      </c>
      <c r="D320" s="3" t="str">
        <f>IF(FIN_RAW[[#This Row],[VALOR (IN)]]&gt;0, "Income",IF(FIN_RAW[[#This Row],[VALOR (OUT)]]&gt;0, "Expense", "Check"))</f>
        <v>Income</v>
      </c>
      <c r="E320" s="3" t="str">
        <f>_xlfn.XLOOKUP(FIN_DATASET[[#This Row],[Method]],CATEGORY_MAP[CUENTA_IN],CATEGORY_MAP[Category])</f>
        <v>Cash</v>
      </c>
      <c r="F320" s="3" t="str">
        <f>_xlfn.XLOOKUP(FIN_DATASET[[#This Row],[Account]],CATEGORY_MAP[CUENTA_OUT],CATEGORY_MAP[Subcategory])</f>
        <v>Enrollment Fees</v>
      </c>
      <c r="G320" s="3" t="str">
        <f>IF(OR(FIN_RAW[[#This Row],[CONCEPTO]]=0,FIN_RAW[[#This Row],[CONCEPTO]]=""),"",FIN_RAW[[#This Row],[CONCEPTO]])</f>
        <v>Pago Matricula 100%</v>
      </c>
      <c r="H320" s="5">
        <f>IF(FIN_DATASET[[#This Row],[Type]]="Income", FIN_RAW[[#This Row],[VALOR (IN)]], -FIN_RAW[[#This Row],[VALOR (OUT)]])</f>
        <v>50000</v>
      </c>
      <c r="I320" s="3" t="str">
        <f>FIN_RAW[[#This Row],[CUENTA (IN)]]</f>
        <v>Efectivo</v>
      </c>
      <c r="J320" s="6" t="str">
        <f>FIN_RAW[[#This Row],[CUENTA (OUT)]]</f>
        <v>Matricula</v>
      </c>
      <c r="K320" s="3" t="str">
        <f>IF(OR(FIN_RAW[[#This Row],[CLIENTE]]=0,FIN_RAW[[#This Row],[CLIENTE]]=" "),"",FIN_RAW[[#This Row],[CLIENTE]])</f>
        <v>Luis Eduardo Solarte Serna</v>
      </c>
      <c r="L320" s="3" t="str">
        <f>IF(OR(FIN_RAW[[#This Row],[DEPORTISTA]]=0,FIN_RAW[[#This Row],[DEPORTISTA]]=""),"",FIN_RAW[[#This Row],[DEPORTISTA]])</f>
        <v>Alejandro Solarte Osorio</v>
      </c>
      <c r="M320" s="3">
        <f>IF(FIN_DATASET[[#This Row],[Method]]="Efectivo",1,0)</f>
        <v>1</v>
      </c>
      <c r="N320" s="12">
        <f>IF(FIN_DATASET[[#This Row],[Method]]="Efectivo",FIN_DATASET[[#This Row],[Amount]],0)</f>
        <v>50000</v>
      </c>
      <c r="O320" s="3">
        <f>IF(FIN_DATASET[[#This Row],[Method]]="CxC",1,0)</f>
        <v>0</v>
      </c>
      <c r="P320" s="11">
        <f>IF(FIN_DATASET[[#This Row],[Method]]="CxC",FIN_DATASET[[#This Row],[Amount]],0)</f>
        <v>0</v>
      </c>
      <c r="Q320" s="3">
        <f>IF(OR(FIN_DATASET[[#This Row],[Account]]="CxP",FIN_DATASET[[#This Row],[Account]]="CxP (Liga)",FIN_DATASET[[#This Row],[Account]]="CxP (Terceros)"),1,0)</f>
        <v>0</v>
      </c>
      <c r="R320" s="3">
        <f>IF(FIN_DATASET[[#This Row],[AP_Flag]]=1,FIN_DATASET[[#This Row],[Amount]],0)</f>
        <v>0</v>
      </c>
    </row>
    <row r="321" spans="1:18" x14ac:dyDescent="0.2">
      <c r="A321" s="4">
        <f>FIN_RAW[[#This Row],[FECHA]]</f>
        <v>44221</v>
      </c>
      <c r="B321" s="3">
        <f>YEAR(FIN_DATASET[[#This Row],[Date]])</f>
        <v>2021</v>
      </c>
      <c r="C321" s="3" t="str">
        <f>TEXT(FIN_DATASET[[#This Row],[Date]],"mmmm")</f>
        <v>January</v>
      </c>
      <c r="D321" s="3" t="str">
        <f>IF(FIN_RAW[[#This Row],[VALOR (IN)]]&gt;0, "Income",IF(FIN_RAW[[#This Row],[VALOR (OUT)]]&gt;0, "Expense", "Check"))</f>
        <v>Income</v>
      </c>
      <c r="E321" s="3" t="str">
        <f>_xlfn.XLOOKUP(FIN_DATASET[[#This Row],[Method]],CATEGORY_MAP[CUENTA_IN],CATEGORY_MAP[Category])</f>
        <v>Cash</v>
      </c>
      <c r="F321" s="3" t="str">
        <f>_xlfn.XLOOKUP(FIN_DATASET[[#This Row],[Account]],CATEGORY_MAP[CUENTA_OUT],CATEGORY_MAP[Subcategory])</f>
        <v>Enrollment Fees</v>
      </c>
      <c r="G321" s="3" t="str">
        <f>IF(OR(FIN_RAW[[#This Row],[CONCEPTO]]=0,FIN_RAW[[#This Row],[CONCEPTO]]=""),"",FIN_RAW[[#This Row],[CONCEPTO]])</f>
        <v>Pago Matricula 100%</v>
      </c>
      <c r="H321" s="5">
        <f>IF(FIN_DATASET[[#This Row],[Type]]="Income", FIN_RAW[[#This Row],[VALOR (IN)]], -FIN_RAW[[#This Row],[VALOR (OUT)]])</f>
        <v>50000</v>
      </c>
      <c r="I321" s="3" t="str">
        <f>FIN_RAW[[#This Row],[CUENTA (IN)]]</f>
        <v>Efectivo</v>
      </c>
      <c r="J321" s="6" t="str">
        <f>FIN_RAW[[#This Row],[CUENTA (OUT)]]</f>
        <v>Matricula</v>
      </c>
      <c r="K321" s="3" t="str">
        <f>IF(OR(FIN_RAW[[#This Row],[CLIENTE]]=0,FIN_RAW[[#This Row],[CLIENTE]]=" "),"",FIN_RAW[[#This Row],[CLIENTE]])</f>
        <v>Juan Sebastián Floyd</v>
      </c>
      <c r="L321" s="3" t="str">
        <f>IF(OR(FIN_RAW[[#This Row],[DEPORTISTA]]=0,FIN_RAW[[#This Row],[DEPORTISTA]]=""),"",FIN_RAW[[#This Row],[DEPORTISTA]])</f>
        <v>Juan Diego Floyd Martínez</v>
      </c>
      <c r="M321" s="3">
        <f>IF(FIN_DATASET[[#This Row],[Method]]="Efectivo",1,0)</f>
        <v>1</v>
      </c>
      <c r="N321" s="12">
        <f>IF(FIN_DATASET[[#This Row],[Method]]="Efectivo",FIN_DATASET[[#This Row],[Amount]],0)</f>
        <v>50000</v>
      </c>
      <c r="O321" s="3">
        <f>IF(FIN_DATASET[[#This Row],[Method]]="CxC",1,0)</f>
        <v>0</v>
      </c>
      <c r="P321" s="11">
        <f>IF(FIN_DATASET[[#This Row],[Method]]="CxC",FIN_DATASET[[#This Row],[Amount]],0)</f>
        <v>0</v>
      </c>
      <c r="Q321" s="3">
        <f>IF(OR(FIN_DATASET[[#This Row],[Account]]="CxP",FIN_DATASET[[#This Row],[Account]]="CxP (Liga)",FIN_DATASET[[#This Row],[Account]]="CxP (Terceros)"),1,0)</f>
        <v>0</v>
      </c>
      <c r="R321" s="3">
        <f>IF(FIN_DATASET[[#This Row],[AP_Flag]]=1,FIN_DATASET[[#This Row],[Amount]],0)</f>
        <v>0</v>
      </c>
    </row>
    <row r="322" spans="1:18" x14ac:dyDescent="0.2">
      <c r="A322" s="4">
        <f>FIN_RAW[[#This Row],[FECHA]]</f>
        <v>44221</v>
      </c>
      <c r="B322" s="3">
        <f>YEAR(FIN_DATASET[[#This Row],[Date]])</f>
        <v>2021</v>
      </c>
      <c r="C322" s="3" t="str">
        <f>TEXT(FIN_DATASET[[#This Row],[Date]],"mmmm")</f>
        <v>January</v>
      </c>
      <c r="D322" s="3" t="str">
        <f>IF(FIN_RAW[[#This Row],[VALOR (IN)]]&gt;0, "Income",IF(FIN_RAW[[#This Row],[VALOR (OUT)]]&gt;0, "Expense", "Check"))</f>
        <v>Income</v>
      </c>
      <c r="E322" s="3" t="str">
        <f>_xlfn.XLOOKUP(FIN_DATASET[[#This Row],[Method]],CATEGORY_MAP[CUENTA_IN],CATEGORY_MAP[Category])</f>
        <v>Cash</v>
      </c>
      <c r="F322" s="3" t="str">
        <f>_xlfn.XLOOKUP(FIN_DATASET[[#This Row],[Account]],CATEGORY_MAP[CUENTA_OUT],CATEGORY_MAP[Subcategory])</f>
        <v>Monthly Fee</v>
      </c>
      <c r="G322" s="3" t="str">
        <f>IF(OR(FIN_RAW[[#This Row],[CONCEPTO]]=0,FIN_RAW[[#This Row],[CONCEPTO]]=""),"",FIN_RAW[[#This Row],[CONCEPTO]])</f>
        <v>Pago Mensualidad Alto Rendimiento (68%) (ENE)</v>
      </c>
      <c r="H322" s="5">
        <f>IF(FIN_DATASET[[#This Row],[Type]]="Income", FIN_RAW[[#This Row],[VALOR (IN)]], -FIN_RAW[[#This Row],[VALOR (OUT)]])</f>
        <v>105000</v>
      </c>
      <c r="I322" s="3" t="str">
        <f>FIN_RAW[[#This Row],[CUENTA (IN)]]</f>
        <v>Efectivo</v>
      </c>
      <c r="J322" s="6" t="str">
        <f>FIN_RAW[[#This Row],[CUENTA (OUT)]]</f>
        <v>Mensualidad</v>
      </c>
      <c r="K322" s="3" t="str">
        <f>IF(OR(FIN_RAW[[#This Row],[CLIENTE]]=0,FIN_RAW[[#This Row],[CLIENTE]]=" "),"",FIN_RAW[[#This Row],[CLIENTE]])</f>
        <v>Juan Sebastián Floyd</v>
      </c>
      <c r="L322" s="3" t="str">
        <f>IF(OR(FIN_RAW[[#This Row],[DEPORTISTA]]=0,FIN_RAW[[#This Row],[DEPORTISTA]]=""),"",FIN_RAW[[#This Row],[DEPORTISTA]])</f>
        <v>Juan Diego Floyd Martínez</v>
      </c>
      <c r="M322" s="3">
        <f>IF(FIN_DATASET[[#This Row],[Method]]="Efectivo",1,0)</f>
        <v>1</v>
      </c>
      <c r="N322" s="12">
        <f>IF(FIN_DATASET[[#This Row],[Method]]="Efectivo",FIN_DATASET[[#This Row],[Amount]],0)</f>
        <v>105000</v>
      </c>
      <c r="O322" s="3">
        <f>IF(FIN_DATASET[[#This Row],[Method]]="CxC",1,0)</f>
        <v>0</v>
      </c>
      <c r="P322" s="11">
        <f>IF(FIN_DATASET[[#This Row],[Method]]="CxC",FIN_DATASET[[#This Row],[Amount]],0)</f>
        <v>0</v>
      </c>
      <c r="Q322" s="3">
        <f>IF(OR(FIN_DATASET[[#This Row],[Account]]="CxP",FIN_DATASET[[#This Row],[Account]]="CxP (Liga)",FIN_DATASET[[#This Row],[Account]]="CxP (Terceros)"),1,0)</f>
        <v>0</v>
      </c>
      <c r="R322" s="3">
        <f>IF(FIN_DATASET[[#This Row],[AP_Flag]]=1,FIN_DATASET[[#This Row],[Amount]],0)</f>
        <v>0</v>
      </c>
    </row>
    <row r="323" spans="1:18" x14ac:dyDescent="0.2">
      <c r="A323" s="4">
        <f>FIN_RAW[[#This Row],[FECHA]]</f>
        <v>44221</v>
      </c>
      <c r="B323" s="3">
        <f>YEAR(FIN_DATASET[[#This Row],[Date]])</f>
        <v>2021</v>
      </c>
      <c r="C323" s="3" t="str">
        <f>TEXT(FIN_DATASET[[#This Row],[Date]],"mmmm")</f>
        <v>January</v>
      </c>
      <c r="D323" s="3" t="str">
        <f>IF(FIN_RAW[[#This Row],[VALOR (IN)]]&gt;0, "Income",IF(FIN_RAW[[#This Row],[VALOR (OUT)]]&gt;0, "Expense", "Check"))</f>
        <v>Income</v>
      </c>
      <c r="E323" s="3" t="str">
        <f>_xlfn.XLOOKUP(FIN_DATASET[[#This Row],[Method]],CATEGORY_MAP[CUENTA_IN],CATEGORY_MAP[Category])</f>
        <v>Adjustments</v>
      </c>
      <c r="F323" s="3" t="str">
        <f>_xlfn.XLOOKUP(FIN_DATASET[[#This Row],[Account]],CATEGORY_MAP[CUENTA_OUT],CATEGORY_MAP[Subcategory])</f>
        <v>Monthly Fee</v>
      </c>
      <c r="G323" s="3" t="str">
        <f>IF(OR(FIN_RAW[[#This Row],[CONCEPTO]]=0,FIN_RAW[[#This Row],[CONCEPTO]]=""),"",FIN_RAW[[#This Row],[CONCEPTO]])</f>
        <v>Descuento por Inasistencia con Excusa (32%) (ENE)</v>
      </c>
      <c r="H323" s="5">
        <f>IF(FIN_DATASET[[#This Row],[Type]]="Income", FIN_RAW[[#This Row],[VALOR (IN)]], -FIN_RAW[[#This Row],[VALOR (OUT)]])</f>
        <v>50000</v>
      </c>
      <c r="I323" s="3" t="str">
        <f>FIN_RAW[[#This Row],[CUENTA (IN)]]</f>
        <v>Descuentos</v>
      </c>
      <c r="J323" s="6" t="str">
        <f>FIN_RAW[[#This Row],[CUENTA (OUT)]]</f>
        <v>Mensualidad</v>
      </c>
      <c r="K323" s="3" t="str">
        <f>IF(OR(FIN_RAW[[#This Row],[CLIENTE]]=0,FIN_RAW[[#This Row],[CLIENTE]]=" "),"",FIN_RAW[[#This Row],[CLIENTE]])</f>
        <v>Juan Sebastián Floyd</v>
      </c>
      <c r="L323" s="3" t="str">
        <f>IF(OR(FIN_RAW[[#This Row],[DEPORTISTA]]=0,FIN_RAW[[#This Row],[DEPORTISTA]]=""),"",FIN_RAW[[#This Row],[DEPORTISTA]])</f>
        <v>Juan Diego Floyd Martínez</v>
      </c>
      <c r="M323" s="3">
        <f>IF(FIN_DATASET[[#This Row],[Method]]="Efectivo",1,0)</f>
        <v>0</v>
      </c>
      <c r="N323" s="12">
        <f>IF(FIN_DATASET[[#This Row],[Method]]="Efectivo",FIN_DATASET[[#This Row],[Amount]],0)</f>
        <v>0</v>
      </c>
      <c r="O323" s="3">
        <f>IF(FIN_DATASET[[#This Row],[Method]]="CxC",1,0)</f>
        <v>0</v>
      </c>
      <c r="P323" s="11">
        <f>IF(FIN_DATASET[[#This Row],[Method]]="CxC",FIN_DATASET[[#This Row],[Amount]],0)</f>
        <v>0</v>
      </c>
      <c r="Q323" s="3">
        <f>IF(OR(FIN_DATASET[[#This Row],[Account]]="CxP",FIN_DATASET[[#This Row],[Account]]="CxP (Liga)",FIN_DATASET[[#This Row],[Account]]="CxP (Terceros)"),1,0)</f>
        <v>0</v>
      </c>
      <c r="R323" s="3">
        <f>IF(FIN_DATASET[[#This Row],[AP_Flag]]=1,FIN_DATASET[[#This Row],[Amount]],0)</f>
        <v>0</v>
      </c>
    </row>
    <row r="324" spans="1:18" x14ac:dyDescent="0.2">
      <c r="A324" s="4">
        <f>FIN_RAW[[#This Row],[FECHA]]</f>
        <v>44222</v>
      </c>
      <c r="B324" s="3">
        <f>YEAR(FIN_DATASET[[#This Row],[Date]])</f>
        <v>2021</v>
      </c>
      <c r="C324" s="3" t="str">
        <f>TEXT(FIN_DATASET[[#This Row],[Date]],"mmmm")</f>
        <v>January</v>
      </c>
      <c r="D324" s="3" t="str">
        <f>IF(FIN_RAW[[#This Row],[VALOR (IN)]]&gt;0, "Income",IF(FIN_RAW[[#This Row],[VALOR (OUT)]]&gt;0, "Expense", "Check"))</f>
        <v>Income</v>
      </c>
      <c r="E324" s="3" t="str">
        <f>_xlfn.XLOOKUP(FIN_DATASET[[#This Row],[Method]],CATEGORY_MAP[CUENTA_IN],CATEGORY_MAP[Category])</f>
        <v>Cash</v>
      </c>
      <c r="F324" s="3" t="str">
        <f>_xlfn.XLOOKUP(FIN_DATASET[[#This Row],[Account]],CATEGORY_MAP[CUENTA_OUT],CATEGORY_MAP[Subcategory])</f>
        <v>Enrollment Fees</v>
      </c>
      <c r="G324" s="3" t="str">
        <f>IF(OR(FIN_RAW[[#This Row],[CONCEPTO]]=0,FIN_RAW[[#This Row],[CONCEPTO]]=""),"",FIN_RAW[[#This Row],[CONCEPTO]])</f>
        <v>Pago Matricula 100%</v>
      </c>
      <c r="H324" s="5">
        <f>IF(FIN_DATASET[[#This Row],[Type]]="Income", FIN_RAW[[#This Row],[VALOR (IN)]], -FIN_RAW[[#This Row],[VALOR (OUT)]])</f>
        <v>50000</v>
      </c>
      <c r="I324" s="3" t="str">
        <f>FIN_RAW[[#This Row],[CUENTA (IN)]]</f>
        <v>Efectivo</v>
      </c>
      <c r="J324" s="6" t="str">
        <f>FIN_RAW[[#This Row],[CUENTA (OUT)]]</f>
        <v>Matricula</v>
      </c>
      <c r="K324" s="3" t="str">
        <f>IF(OR(FIN_RAW[[#This Row],[CLIENTE]]=0,FIN_RAW[[#This Row],[CLIENTE]]=" "),"",FIN_RAW[[#This Row],[CLIENTE]])</f>
        <v>Víctor Manuel Duque Yepes</v>
      </c>
      <c r="L324" s="3" t="str">
        <f>IF(OR(FIN_RAW[[#This Row],[DEPORTISTA]]=0,FIN_RAW[[#This Row],[DEPORTISTA]]=""),"",FIN_RAW[[#This Row],[DEPORTISTA]])</f>
        <v>Juan Esteban Duque Pinto</v>
      </c>
      <c r="M324" s="3">
        <f>IF(FIN_DATASET[[#This Row],[Method]]="Efectivo",1,0)</f>
        <v>1</v>
      </c>
      <c r="N324" s="12">
        <f>IF(FIN_DATASET[[#This Row],[Method]]="Efectivo",FIN_DATASET[[#This Row],[Amount]],0)</f>
        <v>50000</v>
      </c>
      <c r="O324" s="3">
        <f>IF(FIN_DATASET[[#This Row],[Method]]="CxC",1,0)</f>
        <v>0</v>
      </c>
      <c r="P324" s="11">
        <f>IF(FIN_DATASET[[#This Row],[Method]]="CxC",FIN_DATASET[[#This Row],[Amount]],0)</f>
        <v>0</v>
      </c>
      <c r="Q324" s="3">
        <f>IF(OR(FIN_DATASET[[#This Row],[Account]]="CxP",FIN_DATASET[[#This Row],[Account]]="CxP (Liga)",FIN_DATASET[[#This Row],[Account]]="CxP (Terceros)"),1,0)</f>
        <v>0</v>
      </c>
      <c r="R324" s="3">
        <f>IF(FIN_DATASET[[#This Row],[AP_Flag]]=1,FIN_DATASET[[#This Row],[Amount]],0)</f>
        <v>0</v>
      </c>
    </row>
    <row r="325" spans="1:18" x14ac:dyDescent="0.2">
      <c r="A325" s="4">
        <f>FIN_RAW[[#This Row],[FECHA]]</f>
        <v>44222</v>
      </c>
      <c r="B325" s="3">
        <f>YEAR(FIN_DATASET[[#This Row],[Date]])</f>
        <v>2021</v>
      </c>
      <c r="C325" s="3" t="str">
        <f>TEXT(FIN_DATASET[[#This Row],[Date]],"mmmm")</f>
        <v>January</v>
      </c>
      <c r="D325" s="3" t="str">
        <f>IF(FIN_RAW[[#This Row],[VALOR (IN)]]&gt;0, "Income",IF(FIN_RAW[[#This Row],[VALOR (OUT)]]&gt;0, "Expense", "Check"))</f>
        <v>Income</v>
      </c>
      <c r="E325" s="3" t="str">
        <f>_xlfn.XLOOKUP(FIN_DATASET[[#This Row],[Method]],CATEGORY_MAP[CUENTA_IN],CATEGORY_MAP[Category])</f>
        <v>Cash</v>
      </c>
      <c r="F325" s="3" t="str">
        <f>_xlfn.XLOOKUP(FIN_DATASET[[#This Row],[Account]],CATEGORY_MAP[CUENTA_OUT],CATEGORY_MAP[Subcategory])</f>
        <v>Enrollment Fees</v>
      </c>
      <c r="G325" s="3" t="str">
        <f>IF(OR(FIN_RAW[[#This Row],[CONCEPTO]]=0,FIN_RAW[[#This Row],[CONCEPTO]]=""),"",FIN_RAW[[#This Row],[CONCEPTO]])</f>
        <v>Pago Matricula 100%</v>
      </c>
      <c r="H325" s="5">
        <f>IF(FIN_DATASET[[#This Row],[Type]]="Income", FIN_RAW[[#This Row],[VALOR (IN)]], -FIN_RAW[[#This Row],[VALOR (OUT)]])</f>
        <v>50000</v>
      </c>
      <c r="I325" s="3" t="str">
        <f>FIN_RAW[[#This Row],[CUENTA (IN)]]</f>
        <v>Efectivo</v>
      </c>
      <c r="J325" s="6" t="str">
        <f>FIN_RAW[[#This Row],[CUENTA (OUT)]]</f>
        <v>Matricula</v>
      </c>
      <c r="K325" s="3" t="str">
        <f>IF(OR(FIN_RAW[[#This Row],[CLIENTE]]=0,FIN_RAW[[#This Row],[CLIENTE]]=" "),"",FIN_RAW[[#This Row],[CLIENTE]])</f>
        <v>Víctor Manuel Duque Yepes</v>
      </c>
      <c r="L325" s="3" t="str">
        <f>IF(OR(FIN_RAW[[#This Row],[DEPORTISTA]]=0,FIN_RAW[[#This Row],[DEPORTISTA]]=""),"",FIN_RAW[[#This Row],[DEPORTISTA]])</f>
        <v>Juan Manuel Duque Pinto</v>
      </c>
      <c r="M325" s="3">
        <f>IF(FIN_DATASET[[#This Row],[Method]]="Efectivo",1,0)</f>
        <v>1</v>
      </c>
      <c r="N325" s="12">
        <f>IF(FIN_DATASET[[#This Row],[Method]]="Efectivo",FIN_DATASET[[#This Row],[Amount]],0)</f>
        <v>50000</v>
      </c>
      <c r="O325" s="3">
        <f>IF(FIN_DATASET[[#This Row],[Method]]="CxC",1,0)</f>
        <v>0</v>
      </c>
      <c r="P325" s="11">
        <f>IF(FIN_DATASET[[#This Row],[Method]]="CxC",FIN_DATASET[[#This Row],[Amount]],0)</f>
        <v>0</v>
      </c>
      <c r="Q325" s="3">
        <f>IF(OR(FIN_DATASET[[#This Row],[Account]]="CxP",FIN_DATASET[[#This Row],[Account]]="CxP (Liga)",FIN_DATASET[[#This Row],[Account]]="CxP (Terceros)"),1,0)</f>
        <v>0</v>
      </c>
      <c r="R325" s="3">
        <f>IF(FIN_DATASET[[#This Row],[AP_Flag]]=1,FIN_DATASET[[#This Row],[Amount]],0)</f>
        <v>0</v>
      </c>
    </row>
    <row r="326" spans="1:18" x14ac:dyDescent="0.2">
      <c r="A326" s="4">
        <f>FIN_RAW[[#This Row],[FECHA]]</f>
        <v>44222</v>
      </c>
      <c r="B326" s="3">
        <f>YEAR(FIN_DATASET[[#This Row],[Date]])</f>
        <v>2021</v>
      </c>
      <c r="C326" s="3" t="str">
        <f>TEXT(FIN_DATASET[[#This Row],[Date]],"mmmm")</f>
        <v>January</v>
      </c>
      <c r="D326" s="3" t="str">
        <f>IF(FIN_RAW[[#This Row],[VALOR (IN)]]&gt;0, "Income",IF(FIN_RAW[[#This Row],[VALOR (OUT)]]&gt;0, "Expense", "Check"))</f>
        <v>Income</v>
      </c>
      <c r="E326" s="3" t="str">
        <f>_xlfn.XLOOKUP(FIN_DATASET[[#This Row],[Method]],CATEGORY_MAP[CUENTA_IN],CATEGORY_MAP[Category])</f>
        <v>Cash</v>
      </c>
      <c r="F326" s="3" t="str">
        <f>_xlfn.XLOOKUP(FIN_DATASET[[#This Row],[Account]],CATEGORY_MAP[CUENTA_OUT],CATEGORY_MAP[Subcategory])</f>
        <v>Monthly Fee</v>
      </c>
      <c r="G326" s="3" t="str">
        <f>IF(OR(FIN_RAW[[#This Row],[CONCEPTO]]=0,FIN_RAW[[#This Row],[CONCEPTO]]=""),"",FIN_RAW[[#This Row],[CONCEPTO]])</f>
        <v>Pago Mensualidad Formacion (80%) (ENE)</v>
      </c>
      <c r="H326" s="5">
        <f>IF(FIN_DATASET[[#This Row],[Type]]="Income", FIN_RAW[[#This Row],[VALOR (IN)]], -FIN_RAW[[#This Row],[VALOR (OUT)]])</f>
        <v>84000</v>
      </c>
      <c r="I326" s="3" t="str">
        <f>FIN_RAW[[#This Row],[CUENTA (IN)]]</f>
        <v>Efectivo</v>
      </c>
      <c r="J326" s="6" t="str">
        <f>FIN_RAW[[#This Row],[CUENTA (OUT)]]</f>
        <v>Mensualidad</v>
      </c>
      <c r="K326" s="3" t="str">
        <f>IF(OR(FIN_RAW[[#This Row],[CLIENTE]]=0,FIN_RAW[[#This Row],[CLIENTE]]=" "),"",FIN_RAW[[#This Row],[CLIENTE]])</f>
        <v>Víctor Manuel Duque Yepes</v>
      </c>
      <c r="L326" s="3" t="str">
        <f>IF(OR(FIN_RAW[[#This Row],[DEPORTISTA]]=0,FIN_RAW[[#This Row],[DEPORTISTA]]=""),"",FIN_RAW[[#This Row],[DEPORTISTA]])</f>
        <v>Juan Esteban Duque Pinto</v>
      </c>
      <c r="M326" s="3">
        <f>IF(FIN_DATASET[[#This Row],[Method]]="Efectivo",1,0)</f>
        <v>1</v>
      </c>
      <c r="N326" s="12">
        <f>IF(FIN_DATASET[[#This Row],[Method]]="Efectivo",FIN_DATASET[[#This Row],[Amount]],0)</f>
        <v>84000</v>
      </c>
      <c r="O326" s="3">
        <f>IF(FIN_DATASET[[#This Row],[Method]]="CxC",1,0)</f>
        <v>0</v>
      </c>
      <c r="P326" s="11">
        <f>IF(FIN_DATASET[[#This Row],[Method]]="CxC",FIN_DATASET[[#This Row],[Amount]],0)</f>
        <v>0</v>
      </c>
      <c r="Q326" s="3">
        <f>IF(OR(FIN_DATASET[[#This Row],[Account]]="CxP",FIN_DATASET[[#This Row],[Account]]="CxP (Liga)",FIN_DATASET[[#This Row],[Account]]="CxP (Terceros)"),1,0)</f>
        <v>0</v>
      </c>
      <c r="R326" s="3">
        <f>IF(FIN_DATASET[[#This Row],[AP_Flag]]=1,FIN_DATASET[[#This Row],[Amount]],0)</f>
        <v>0</v>
      </c>
    </row>
    <row r="327" spans="1:18" x14ac:dyDescent="0.2">
      <c r="A327" s="4">
        <f>FIN_RAW[[#This Row],[FECHA]]</f>
        <v>44222</v>
      </c>
      <c r="B327" s="3">
        <f>YEAR(FIN_DATASET[[#This Row],[Date]])</f>
        <v>2021</v>
      </c>
      <c r="C327" s="3" t="str">
        <f>TEXT(FIN_DATASET[[#This Row],[Date]],"mmmm")</f>
        <v>January</v>
      </c>
      <c r="D327" s="3" t="str">
        <f>IF(FIN_RAW[[#This Row],[VALOR (IN)]]&gt;0, "Income",IF(FIN_RAW[[#This Row],[VALOR (OUT)]]&gt;0, "Expense", "Check"))</f>
        <v>Income</v>
      </c>
      <c r="E327" s="3" t="str">
        <f>_xlfn.XLOOKUP(FIN_DATASET[[#This Row],[Method]],CATEGORY_MAP[CUENTA_IN],CATEGORY_MAP[Category])</f>
        <v>Scholarships</v>
      </c>
      <c r="F327" s="3" t="str">
        <f>_xlfn.XLOOKUP(FIN_DATASET[[#This Row],[Account]],CATEGORY_MAP[CUENTA_OUT],CATEGORY_MAP[Subcategory])</f>
        <v>Monthly Fee</v>
      </c>
      <c r="G327" s="3" t="str">
        <f>IF(OR(FIN_RAW[[#This Row],[CONCEPTO]]=0,FIN_RAW[[#This Row],[CONCEPTO]]=""),"",FIN_RAW[[#This Row],[CONCEPTO]])</f>
        <v>Beca Hermandad 2020 (20%) (ENE)</v>
      </c>
      <c r="H327" s="5">
        <f>IF(FIN_DATASET[[#This Row],[Type]]="Income", FIN_RAW[[#This Row],[VALOR (IN)]], -FIN_RAW[[#This Row],[VALOR (OUT)]])</f>
        <v>21000</v>
      </c>
      <c r="I327" s="3" t="str">
        <f>FIN_RAW[[#This Row],[CUENTA (IN)]]</f>
        <v>Becas</v>
      </c>
      <c r="J327" s="6" t="str">
        <f>FIN_RAW[[#This Row],[CUENTA (OUT)]]</f>
        <v>Mensualidad</v>
      </c>
      <c r="K327" s="3" t="str">
        <f>IF(OR(FIN_RAW[[#This Row],[CLIENTE]]=0,FIN_RAW[[#This Row],[CLIENTE]]=" "),"",FIN_RAW[[#This Row],[CLIENTE]])</f>
        <v>Víctor Manuel Duque Yepes</v>
      </c>
      <c r="L327" s="3" t="str">
        <f>IF(OR(FIN_RAW[[#This Row],[DEPORTISTA]]=0,FIN_RAW[[#This Row],[DEPORTISTA]]=""),"",FIN_RAW[[#This Row],[DEPORTISTA]])</f>
        <v>Juan Esteban Duque Pinto</v>
      </c>
      <c r="M327" s="3">
        <f>IF(FIN_DATASET[[#This Row],[Method]]="Efectivo",1,0)</f>
        <v>0</v>
      </c>
      <c r="N327" s="12">
        <f>IF(FIN_DATASET[[#This Row],[Method]]="Efectivo",FIN_DATASET[[#This Row],[Amount]],0)</f>
        <v>0</v>
      </c>
      <c r="O327" s="3">
        <f>IF(FIN_DATASET[[#This Row],[Method]]="CxC",1,0)</f>
        <v>0</v>
      </c>
      <c r="P327" s="11">
        <f>IF(FIN_DATASET[[#This Row],[Method]]="CxC",FIN_DATASET[[#This Row],[Amount]],0)</f>
        <v>0</v>
      </c>
      <c r="Q327" s="3">
        <f>IF(OR(FIN_DATASET[[#This Row],[Account]]="CxP",FIN_DATASET[[#This Row],[Account]]="CxP (Liga)",FIN_DATASET[[#This Row],[Account]]="CxP (Terceros)"),1,0)</f>
        <v>0</v>
      </c>
      <c r="R327" s="3">
        <f>IF(FIN_DATASET[[#This Row],[AP_Flag]]=1,FIN_DATASET[[#This Row],[Amount]],0)</f>
        <v>0</v>
      </c>
    </row>
    <row r="328" spans="1:18" x14ac:dyDescent="0.2">
      <c r="A328" s="4">
        <f>FIN_RAW[[#This Row],[FECHA]]</f>
        <v>44222</v>
      </c>
      <c r="B328" s="3">
        <f>YEAR(FIN_DATASET[[#This Row],[Date]])</f>
        <v>2021</v>
      </c>
      <c r="C328" s="3" t="str">
        <f>TEXT(FIN_DATASET[[#This Row],[Date]],"mmmm")</f>
        <v>January</v>
      </c>
      <c r="D328" s="3" t="str">
        <f>IF(FIN_RAW[[#This Row],[VALOR (IN)]]&gt;0, "Income",IF(FIN_RAW[[#This Row],[VALOR (OUT)]]&gt;0, "Expense", "Check"))</f>
        <v>Income</v>
      </c>
      <c r="E328" s="3" t="str">
        <f>_xlfn.XLOOKUP(FIN_DATASET[[#This Row],[Method]],CATEGORY_MAP[CUENTA_IN],CATEGORY_MAP[Category])</f>
        <v>Cash</v>
      </c>
      <c r="F328" s="3" t="str">
        <f>_xlfn.XLOOKUP(FIN_DATASET[[#This Row],[Account]],CATEGORY_MAP[CUENTA_OUT],CATEGORY_MAP[Subcategory])</f>
        <v>Monthly Fee</v>
      </c>
      <c r="G328" s="3" t="str">
        <f>IF(OR(FIN_RAW[[#This Row],[CONCEPTO]]=0,FIN_RAW[[#This Row],[CONCEPTO]]=""),"",FIN_RAW[[#This Row],[CONCEPTO]])</f>
        <v>Pago Mensualidad Alto Rendimiento (100%) (ENE)</v>
      </c>
      <c r="H328" s="5">
        <f>IF(FIN_DATASET[[#This Row],[Type]]="Income", FIN_RAW[[#This Row],[VALOR (IN)]], -FIN_RAW[[#This Row],[VALOR (OUT)]])</f>
        <v>155000</v>
      </c>
      <c r="I328" s="3" t="str">
        <f>FIN_RAW[[#This Row],[CUENTA (IN)]]</f>
        <v>Efectivo</v>
      </c>
      <c r="J328" s="6" t="str">
        <f>FIN_RAW[[#This Row],[CUENTA (OUT)]]</f>
        <v>Mensualidad</v>
      </c>
      <c r="K328" s="3" t="str">
        <f>IF(OR(FIN_RAW[[#This Row],[CLIENTE]]=0,FIN_RAW[[#This Row],[CLIENTE]]=" "),"",FIN_RAW[[#This Row],[CLIENTE]])</f>
        <v>Víctor Manuel Duque Yepes</v>
      </c>
      <c r="L328" s="3" t="str">
        <f>IF(OR(FIN_RAW[[#This Row],[DEPORTISTA]]=0,FIN_RAW[[#This Row],[DEPORTISTA]]=""),"",FIN_RAW[[#This Row],[DEPORTISTA]])</f>
        <v>Juan Manuel Duque Pinto</v>
      </c>
      <c r="M328" s="3">
        <f>IF(FIN_DATASET[[#This Row],[Method]]="Efectivo",1,0)</f>
        <v>1</v>
      </c>
      <c r="N328" s="12">
        <f>IF(FIN_DATASET[[#This Row],[Method]]="Efectivo",FIN_DATASET[[#This Row],[Amount]],0)</f>
        <v>155000</v>
      </c>
      <c r="O328" s="3">
        <f>IF(FIN_DATASET[[#This Row],[Method]]="CxC",1,0)</f>
        <v>0</v>
      </c>
      <c r="P328" s="11">
        <f>IF(FIN_DATASET[[#This Row],[Method]]="CxC",FIN_DATASET[[#This Row],[Amount]],0)</f>
        <v>0</v>
      </c>
      <c r="Q328" s="3">
        <f>IF(OR(FIN_DATASET[[#This Row],[Account]]="CxP",FIN_DATASET[[#This Row],[Account]]="CxP (Liga)",FIN_DATASET[[#This Row],[Account]]="CxP (Terceros)"),1,0)</f>
        <v>0</v>
      </c>
      <c r="R328" s="3">
        <f>IF(FIN_DATASET[[#This Row],[AP_Flag]]=1,FIN_DATASET[[#This Row],[Amount]],0)</f>
        <v>0</v>
      </c>
    </row>
    <row r="329" spans="1:18" x14ac:dyDescent="0.2">
      <c r="A329" s="4">
        <f>FIN_RAW[[#This Row],[FECHA]]</f>
        <v>44225</v>
      </c>
      <c r="B329" s="3">
        <f>YEAR(FIN_DATASET[[#This Row],[Date]])</f>
        <v>2021</v>
      </c>
      <c r="C329" s="3" t="str">
        <f>TEXT(FIN_DATASET[[#This Row],[Date]],"mmmm")</f>
        <v>January</v>
      </c>
      <c r="D329" s="3" t="str">
        <f>IF(FIN_RAW[[#This Row],[VALOR (IN)]]&gt;0, "Income",IF(FIN_RAW[[#This Row],[VALOR (OUT)]]&gt;0, "Expense", "Check"))</f>
        <v>Expense</v>
      </c>
      <c r="E329" s="3" t="str">
        <f>_xlfn.XLOOKUP(FIN_DATASET[[#This Row],[Method]],CATEGORY_MAP[CUENTA_IN],CATEGORY_MAP[Category])</f>
        <v>Cash</v>
      </c>
      <c r="F329" s="3" t="str">
        <f>_xlfn.XLOOKUP(FIN_DATASET[[#This Row],[Account]],CATEGORY_MAP[CUENTA_OUT],CATEGORY_MAP[Subcategory])</f>
        <v>Payroll</v>
      </c>
      <c r="G329" s="3" t="str">
        <f>IF(OR(FIN_RAW[[#This Row],[CONCEPTO]]=0,FIN_RAW[[#This Row],[CONCEPTO]]=""),"",FIN_RAW[[#This Row],[CONCEPTO]])</f>
        <v>Pago Nomina (ENE)</v>
      </c>
      <c r="H329" s="5">
        <f>IF(FIN_DATASET[[#This Row],[Type]]="Income", FIN_RAW[[#This Row],[VALOR (IN)]], -FIN_RAW[[#This Row],[VALOR (OUT)]])</f>
        <v>-400000</v>
      </c>
      <c r="I329" s="3" t="str">
        <f>FIN_RAW[[#This Row],[CUENTA (IN)]]</f>
        <v>Efectivo</v>
      </c>
      <c r="J329" s="6" t="str">
        <f>FIN_RAW[[#This Row],[CUENTA (OUT)]]</f>
        <v>Nomina</v>
      </c>
      <c r="K329" s="3" t="str">
        <f>IF(OR(FIN_RAW[[#This Row],[CLIENTE]]=0,FIN_RAW[[#This Row],[CLIENTE]]=" "),"",FIN_RAW[[#This Row],[CLIENTE]])</f>
        <v>Tiffany Santamaría Escobar</v>
      </c>
      <c r="L329" s="3" t="str">
        <f>IF(OR(FIN_RAW[[#This Row],[DEPORTISTA]]=0,FIN_RAW[[#This Row],[DEPORTISTA]]=""),"",FIN_RAW[[#This Row],[DEPORTISTA]])</f>
        <v>Tiffany Santamaría Escobar</v>
      </c>
      <c r="M329" s="3">
        <f>IF(FIN_DATASET[[#This Row],[Method]]="Efectivo",1,0)</f>
        <v>1</v>
      </c>
      <c r="N329" s="12">
        <f>IF(FIN_DATASET[[#This Row],[Method]]="Efectivo",FIN_DATASET[[#This Row],[Amount]],0)</f>
        <v>-400000</v>
      </c>
      <c r="O329" s="3">
        <f>IF(FIN_DATASET[[#This Row],[Method]]="CxC",1,0)</f>
        <v>0</v>
      </c>
      <c r="P329" s="11">
        <f>IF(FIN_DATASET[[#This Row],[Method]]="CxC",FIN_DATASET[[#This Row],[Amount]],0)</f>
        <v>0</v>
      </c>
      <c r="Q329" s="3">
        <f>IF(OR(FIN_DATASET[[#This Row],[Account]]="CxP",FIN_DATASET[[#This Row],[Account]]="CxP (Liga)",FIN_DATASET[[#This Row],[Account]]="CxP (Terceros)"),1,0)</f>
        <v>0</v>
      </c>
      <c r="R329" s="3">
        <f>IF(FIN_DATASET[[#This Row],[AP_Flag]]=1,FIN_DATASET[[#This Row],[Amount]],0)</f>
        <v>0</v>
      </c>
    </row>
    <row r="330" spans="1:18" x14ac:dyDescent="0.2">
      <c r="A330" s="4">
        <f>FIN_RAW[[#This Row],[FECHA]]</f>
        <v>44225</v>
      </c>
      <c r="B330" s="3">
        <f>YEAR(FIN_DATASET[[#This Row],[Date]])</f>
        <v>2021</v>
      </c>
      <c r="C330" s="3" t="str">
        <f>TEXT(FIN_DATASET[[#This Row],[Date]],"mmmm")</f>
        <v>January</v>
      </c>
      <c r="D330" s="3" t="str">
        <f>IF(FIN_RAW[[#This Row],[VALOR (IN)]]&gt;0, "Income",IF(FIN_RAW[[#This Row],[VALOR (OUT)]]&gt;0, "Expense", "Check"))</f>
        <v>Expense</v>
      </c>
      <c r="E330" s="3" t="str">
        <f>_xlfn.XLOOKUP(FIN_DATASET[[#This Row],[Method]],CATEGORY_MAP[CUENTA_IN],CATEGORY_MAP[Category])</f>
        <v>Cash</v>
      </c>
      <c r="F330" s="3" t="str">
        <f>_xlfn.XLOOKUP(FIN_DATASET[[#This Row],[Account]],CATEGORY_MAP[CUENTA_OUT],CATEGORY_MAP[Subcategory])</f>
        <v>Payroll</v>
      </c>
      <c r="G330" s="3" t="str">
        <f>IF(OR(FIN_RAW[[#This Row],[CONCEPTO]]=0,FIN_RAW[[#This Row],[CONCEPTO]]=""),"",FIN_RAW[[#This Row],[CONCEPTO]])</f>
        <v>Pago Nomina (ENE)</v>
      </c>
      <c r="H330" s="5">
        <f>IF(FIN_DATASET[[#This Row],[Type]]="Income", FIN_RAW[[#This Row],[VALOR (IN)]], -FIN_RAW[[#This Row],[VALOR (OUT)]])</f>
        <v>-600000</v>
      </c>
      <c r="I330" s="3" t="str">
        <f>FIN_RAW[[#This Row],[CUENTA (IN)]]</f>
        <v>Efectivo</v>
      </c>
      <c r="J330" s="6" t="str">
        <f>FIN_RAW[[#This Row],[CUENTA (OUT)]]</f>
        <v>Nomina</v>
      </c>
      <c r="K330" s="3" t="str">
        <f>IF(OR(FIN_RAW[[#This Row],[CLIENTE]]=0,FIN_RAW[[#This Row],[CLIENTE]]=" "),"",FIN_RAW[[#This Row],[CLIENTE]])</f>
        <v>Miguel García Celis</v>
      </c>
      <c r="L330" s="3" t="str">
        <f>IF(OR(FIN_RAW[[#This Row],[DEPORTISTA]]=0,FIN_RAW[[#This Row],[DEPORTISTA]]=""),"",FIN_RAW[[#This Row],[DEPORTISTA]])</f>
        <v>Miguel García Celis</v>
      </c>
      <c r="M330" s="3">
        <f>IF(FIN_DATASET[[#This Row],[Method]]="Efectivo",1,0)</f>
        <v>1</v>
      </c>
      <c r="N330" s="12">
        <f>IF(FIN_DATASET[[#This Row],[Method]]="Efectivo",FIN_DATASET[[#This Row],[Amount]],0)</f>
        <v>-600000</v>
      </c>
      <c r="O330" s="3">
        <f>IF(FIN_DATASET[[#This Row],[Method]]="CxC",1,0)</f>
        <v>0</v>
      </c>
      <c r="P330" s="11">
        <f>IF(FIN_DATASET[[#This Row],[Method]]="CxC",FIN_DATASET[[#This Row],[Amount]],0)</f>
        <v>0</v>
      </c>
      <c r="Q330" s="3">
        <f>IF(OR(FIN_DATASET[[#This Row],[Account]]="CxP",FIN_DATASET[[#This Row],[Account]]="CxP (Liga)",FIN_DATASET[[#This Row],[Account]]="CxP (Terceros)"),1,0)</f>
        <v>0</v>
      </c>
      <c r="R330" s="3">
        <f>IF(FIN_DATASET[[#This Row],[AP_Flag]]=1,FIN_DATASET[[#This Row],[Amount]],0)</f>
        <v>0</v>
      </c>
    </row>
    <row r="331" spans="1:18" x14ac:dyDescent="0.2">
      <c r="A331" s="4">
        <f>FIN_RAW[[#This Row],[FECHA]]</f>
        <v>44228</v>
      </c>
      <c r="B331" s="3">
        <f>YEAR(FIN_DATASET[[#This Row],[Date]])</f>
        <v>2021</v>
      </c>
      <c r="C331" s="3" t="str">
        <f>TEXT(FIN_DATASET[[#This Row],[Date]],"mmmm")</f>
        <v>February</v>
      </c>
      <c r="D331" s="3" t="str">
        <f>IF(FIN_RAW[[#This Row],[VALOR (IN)]]&gt;0, "Income",IF(FIN_RAW[[#This Row],[VALOR (OUT)]]&gt;0, "Expense", "Check"))</f>
        <v>Income</v>
      </c>
      <c r="E331" s="3" t="str">
        <f>_xlfn.XLOOKUP(FIN_DATASET[[#This Row],[Method]],CATEGORY_MAP[CUENTA_IN],CATEGORY_MAP[Category])</f>
        <v>Scholarships</v>
      </c>
      <c r="F331" s="3" t="str">
        <f>_xlfn.XLOOKUP(FIN_DATASET[[#This Row],[Account]],CATEGORY_MAP[CUENTA_OUT],CATEGORY_MAP[Subcategory])</f>
        <v>Monthly Fee</v>
      </c>
      <c r="G331" s="3" t="str">
        <f>IF(OR(FIN_RAW[[#This Row],[CONCEPTO]]=0,FIN_RAW[[#This Row],[CONCEPTO]]=""),"",FIN_RAW[[#This Row],[CONCEPTO]])</f>
        <v>Beca Resultados 2019 (100%) (FEB)</v>
      </c>
      <c r="H331" s="5">
        <f>IF(FIN_DATASET[[#This Row],[Type]]="Income", FIN_RAW[[#This Row],[VALOR (IN)]], -FIN_RAW[[#This Row],[VALOR (OUT)]])</f>
        <v>155000</v>
      </c>
      <c r="I331" s="3" t="str">
        <f>FIN_RAW[[#This Row],[CUENTA (IN)]]</f>
        <v>Becas</v>
      </c>
      <c r="J331" s="6" t="str">
        <f>FIN_RAW[[#This Row],[CUENTA (OUT)]]</f>
        <v>Mensualidad</v>
      </c>
      <c r="K331" s="3" t="str">
        <f>IF(OR(FIN_RAW[[#This Row],[CLIENTE]]=0,FIN_RAW[[#This Row],[CLIENTE]]=" "),"",FIN_RAW[[#This Row],[CLIENTE]])</f>
        <v>Luis Eduardo Solarte Serna</v>
      </c>
      <c r="L331" s="3" t="str">
        <f>IF(OR(FIN_RAW[[#This Row],[DEPORTISTA]]=0,FIN_RAW[[#This Row],[DEPORTISTA]]=""),"",FIN_RAW[[#This Row],[DEPORTISTA]])</f>
        <v>Alejandro Solarte Osorio</v>
      </c>
      <c r="M331" s="3">
        <f>IF(FIN_DATASET[[#This Row],[Method]]="Efectivo",1,0)</f>
        <v>0</v>
      </c>
      <c r="N331" s="12">
        <f>IF(FIN_DATASET[[#This Row],[Method]]="Efectivo",FIN_DATASET[[#This Row],[Amount]],0)</f>
        <v>0</v>
      </c>
      <c r="O331" s="3">
        <f>IF(FIN_DATASET[[#This Row],[Method]]="CxC",1,0)</f>
        <v>0</v>
      </c>
      <c r="P331" s="11">
        <f>IF(FIN_DATASET[[#This Row],[Method]]="CxC",FIN_DATASET[[#This Row],[Amount]],0)</f>
        <v>0</v>
      </c>
      <c r="Q331" s="3">
        <f>IF(OR(FIN_DATASET[[#This Row],[Account]]="CxP",FIN_DATASET[[#This Row],[Account]]="CxP (Liga)",FIN_DATASET[[#This Row],[Account]]="CxP (Terceros)"),1,0)</f>
        <v>0</v>
      </c>
      <c r="R331" s="3">
        <f>IF(FIN_DATASET[[#This Row],[AP_Flag]]=1,FIN_DATASET[[#This Row],[Amount]],0)</f>
        <v>0</v>
      </c>
    </row>
    <row r="332" spans="1:18" x14ac:dyDescent="0.2">
      <c r="A332" s="4">
        <f>FIN_RAW[[#This Row],[FECHA]]</f>
        <v>44228</v>
      </c>
      <c r="B332" s="3">
        <f>YEAR(FIN_DATASET[[#This Row],[Date]])</f>
        <v>2021</v>
      </c>
      <c r="C332" s="3" t="str">
        <f>TEXT(FIN_DATASET[[#This Row],[Date]],"mmmm")</f>
        <v>February</v>
      </c>
      <c r="D332" s="3" t="str">
        <f>IF(FIN_RAW[[#This Row],[VALOR (IN)]]&gt;0, "Income",IF(FIN_RAW[[#This Row],[VALOR (OUT)]]&gt;0, "Expense", "Check"))</f>
        <v>Income</v>
      </c>
      <c r="E332" s="3" t="str">
        <f>_xlfn.XLOOKUP(FIN_DATASET[[#This Row],[Method]],CATEGORY_MAP[CUENTA_IN],CATEGORY_MAP[Category])</f>
        <v>Scholarships</v>
      </c>
      <c r="F332" s="3" t="str">
        <f>_xlfn.XLOOKUP(FIN_DATASET[[#This Row],[Account]],CATEGORY_MAP[CUENTA_OUT],CATEGORY_MAP[Subcategory])</f>
        <v>Monthly Fee</v>
      </c>
      <c r="G332" s="3" t="str">
        <f>IF(OR(FIN_RAW[[#This Row],[CONCEPTO]]=0,FIN_RAW[[#This Row],[CONCEPTO]]=""),"",FIN_RAW[[#This Row],[CONCEPTO]])</f>
        <v>Beca Resultados 2019 (100%) (FEB)</v>
      </c>
      <c r="H332" s="5">
        <f>IF(FIN_DATASET[[#This Row],[Type]]="Income", FIN_RAW[[#This Row],[VALOR (IN)]], -FIN_RAW[[#This Row],[VALOR (OUT)]])</f>
        <v>155000</v>
      </c>
      <c r="I332" s="3" t="str">
        <f>FIN_RAW[[#This Row],[CUENTA (IN)]]</f>
        <v>Becas</v>
      </c>
      <c r="J332" s="6" t="str">
        <f>FIN_RAW[[#This Row],[CUENTA (OUT)]]</f>
        <v>Mensualidad</v>
      </c>
      <c r="K332" s="3" t="str">
        <f>IF(OR(FIN_RAW[[#This Row],[CLIENTE]]=0,FIN_RAW[[#This Row],[CLIENTE]]=" "),"",FIN_RAW[[#This Row],[CLIENTE]])</f>
        <v>Omar Osorio Valencia</v>
      </c>
      <c r="L332" s="3" t="str">
        <f>IF(OR(FIN_RAW[[#This Row],[DEPORTISTA]]=0,FIN_RAW[[#This Row],[DEPORTISTA]]=""),"",FIN_RAW[[#This Row],[DEPORTISTA]])</f>
        <v>Juan Camilo Osorio Mendoza</v>
      </c>
      <c r="M332" s="3">
        <f>IF(FIN_DATASET[[#This Row],[Method]]="Efectivo",1,0)</f>
        <v>0</v>
      </c>
      <c r="N332" s="12">
        <f>IF(FIN_DATASET[[#This Row],[Method]]="Efectivo",FIN_DATASET[[#This Row],[Amount]],0)</f>
        <v>0</v>
      </c>
      <c r="O332" s="3">
        <f>IF(FIN_DATASET[[#This Row],[Method]]="CxC",1,0)</f>
        <v>0</v>
      </c>
      <c r="P332" s="11">
        <f>IF(FIN_DATASET[[#This Row],[Method]]="CxC",FIN_DATASET[[#This Row],[Amount]],0)</f>
        <v>0</v>
      </c>
      <c r="Q332" s="3">
        <f>IF(OR(FIN_DATASET[[#This Row],[Account]]="CxP",FIN_DATASET[[#This Row],[Account]]="CxP (Liga)",FIN_DATASET[[#This Row],[Account]]="CxP (Terceros)"),1,0)</f>
        <v>0</v>
      </c>
      <c r="R332" s="3">
        <f>IF(FIN_DATASET[[#This Row],[AP_Flag]]=1,FIN_DATASET[[#This Row],[Amount]],0)</f>
        <v>0</v>
      </c>
    </row>
    <row r="333" spans="1:18" x14ac:dyDescent="0.2">
      <c r="A333" s="4">
        <f>FIN_RAW[[#This Row],[FECHA]]</f>
        <v>44228</v>
      </c>
      <c r="B333" s="3">
        <f>YEAR(FIN_DATASET[[#This Row],[Date]])</f>
        <v>2021</v>
      </c>
      <c r="C333" s="3" t="str">
        <f>TEXT(FIN_DATASET[[#This Row],[Date]],"mmmm")</f>
        <v>February</v>
      </c>
      <c r="D333" s="3" t="str">
        <f>IF(FIN_RAW[[#This Row],[VALOR (IN)]]&gt;0, "Income",IF(FIN_RAW[[#This Row],[VALOR (OUT)]]&gt;0, "Expense", "Check"))</f>
        <v>Income</v>
      </c>
      <c r="E333" s="3" t="str">
        <f>_xlfn.XLOOKUP(FIN_DATASET[[#This Row],[Method]],CATEGORY_MAP[CUENTA_IN],CATEGORY_MAP[Category])</f>
        <v>Scholarships</v>
      </c>
      <c r="F333" s="3" t="str">
        <f>_xlfn.XLOOKUP(FIN_DATASET[[#This Row],[Account]],CATEGORY_MAP[CUENTA_OUT],CATEGORY_MAP[Subcategory])</f>
        <v>Monthly Fee</v>
      </c>
      <c r="G333" s="3" t="str">
        <f>IF(OR(FIN_RAW[[#This Row],[CONCEPTO]]=0,FIN_RAW[[#This Row],[CONCEPTO]]=""),"",FIN_RAW[[#This Row],[CONCEPTO]])</f>
        <v>Beca Resultados 2019 (100%) (FEB)</v>
      </c>
      <c r="H333" s="5">
        <f>IF(FIN_DATASET[[#This Row],[Type]]="Income", FIN_RAW[[#This Row],[VALOR (IN)]], -FIN_RAW[[#This Row],[VALOR (OUT)]])</f>
        <v>155000</v>
      </c>
      <c r="I333" s="3" t="str">
        <f>FIN_RAW[[#This Row],[CUENTA (IN)]]</f>
        <v>Becas</v>
      </c>
      <c r="J333" s="6" t="str">
        <f>FIN_RAW[[#This Row],[CUENTA (OUT)]]</f>
        <v>Mensualidad</v>
      </c>
      <c r="K333" s="3" t="str">
        <f>IF(OR(FIN_RAW[[#This Row],[CLIENTE]]=0,FIN_RAW[[#This Row],[CLIENTE]]=" "),"",FIN_RAW[[#This Row],[CLIENTE]])</f>
        <v>Omar Osorio Valencia</v>
      </c>
      <c r="L333" s="3" t="str">
        <f>IF(OR(FIN_RAW[[#This Row],[DEPORTISTA]]=0,FIN_RAW[[#This Row],[DEPORTISTA]]=""),"",FIN_RAW[[#This Row],[DEPORTISTA]])</f>
        <v>Mariana Osorio Mendoza</v>
      </c>
      <c r="M333" s="3">
        <f>IF(FIN_DATASET[[#This Row],[Method]]="Efectivo",1,0)</f>
        <v>0</v>
      </c>
      <c r="N333" s="12">
        <f>IF(FIN_DATASET[[#This Row],[Method]]="Efectivo",FIN_DATASET[[#This Row],[Amount]],0)</f>
        <v>0</v>
      </c>
      <c r="O333" s="3">
        <f>IF(FIN_DATASET[[#This Row],[Method]]="CxC",1,0)</f>
        <v>0</v>
      </c>
      <c r="P333" s="11">
        <f>IF(FIN_DATASET[[#This Row],[Method]]="CxC",FIN_DATASET[[#This Row],[Amount]],0)</f>
        <v>0</v>
      </c>
      <c r="Q333" s="3">
        <f>IF(OR(FIN_DATASET[[#This Row],[Account]]="CxP",FIN_DATASET[[#This Row],[Account]]="CxP (Liga)",FIN_DATASET[[#This Row],[Account]]="CxP (Terceros)"),1,0)</f>
        <v>0</v>
      </c>
      <c r="R333" s="3">
        <f>IF(FIN_DATASET[[#This Row],[AP_Flag]]=1,FIN_DATASET[[#This Row],[Amount]],0)</f>
        <v>0</v>
      </c>
    </row>
    <row r="334" spans="1:18" x14ac:dyDescent="0.2">
      <c r="A334" s="4">
        <f>FIN_RAW[[#This Row],[FECHA]]</f>
        <v>44228</v>
      </c>
      <c r="B334" s="3">
        <f>YEAR(FIN_DATASET[[#This Row],[Date]])</f>
        <v>2021</v>
      </c>
      <c r="C334" s="3" t="str">
        <f>TEXT(FIN_DATASET[[#This Row],[Date]],"mmmm")</f>
        <v>February</v>
      </c>
      <c r="D334" s="3" t="str">
        <f>IF(FIN_RAW[[#This Row],[VALOR (IN)]]&gt;0, "Income",IF(FIN_RAW[[#This Row],[VALOR (OUT)]]&gt;0, "Expense", "Check"))</f>
        <v>Income</v>
      </c>
      <c r="E334" s="3" t="str">
        <f>_xlfn.XLOOKUP(FIN_DATASET[[#This Row],[Method]],CATEGORY_MAP[CUENTA_IN],CATEGORY_MAP[Category])</f>
        <v>Scholarships</v>
      </c>
      <c r="F334" s="3" t="str">
        <f>_xlfn.XLOOKUP(FIN_DATASET[[#This Row],[Account]],CATEGORY_MAP[CUENTA_OUT],CATEGORY_MAP[Subcategory])</f>
        <v>Monthly Fee</v>
      </c>
      <c r="G334" s="3" t="str">
        <f>IF(OR(FIN_RAW[[#This Row],[CONCEPTO]]=0,FIN_RAW[[#This Row],[CONCEPTO]]=""),"",FIN_RAW[[#This Row],[CONCEPTO]])</f>
        <v>Beca Resultados 2019 (100%) (FEB)</v>
      </c>
      <c r="H334" s="5">
        <f>IF(FIN_DATASET[[#This Row],[Type]]="Income", FIN_RAW[[#This Row],[VALOR (IN)]], -FIN_RAW[[#This Row],[VALOR (OUT)]])</f>
        <v>155000</v>
      </c>
      <c r="I334" s="3" t="str">
        <f>FIN_RAW[[#This Row],[CUENTA (IN)]]</f>
        <v>Becas</v>
      </c>
      <c r="J334" s="6" t="str">
        <f>FIN_RAW[[#This Row],[CUENTA (OUT)]]</f>
        <v>Mensualidad</v>
      </c>
      <c r="K334" s="3" t="str">
        <f>IF(OR(FIN_RAW[[#This Row],[CLIENTE]]=0,FIN_RAW[[#This Row],[CLIENTE]]=" "),"",FIN_RAW[[#This Row],[CLIENTE]])</f>
        <v>Silvana Torres López</v>
      </c>
      <c r="L334" s="3" t="str">
        <f>IF(OR(FIN_RAW[[#This Row],[DEPORTISTA]]=0,FIN_RAW[[#This Row],[DEPORTISTA]]=""),"",FIN_RAW[[#This Row],[DEPORTISTA]])</f>
        <v>Valentina Quintero Torres</v>
      </c>
      <c r="M334" s="3">
        <f>IF(FIN_DATASET[[#This Row],[Method]]="Efectivo",1,0)</f>
        <v>0</v>
      </c>
      <c r="N334" s="12">
        <f>IF(FIN_DATASET[[#This Row],[Method]]="Efectivo",FIN_DATASET[[#This Row],[Amount]],0)</f>
        <v>0</v>
      </c>
      <c r="O334" s="3">
        <f>IF(FIN_DATASET[[#This Row],[Method]]="CxC",1,0)</f>
        <v>0</v>
      </c>
      <c r="P334" s="11">
        <f>IF(FIN_DATASET[[#This Row],[Method]]="CxC",FIN_DATASET[[#This Row],[Amount]],0)</f>
        <v>0</v>
      </c>
      <c r="Q334" s="3">
        <f>IF(OR(FIN_DATASET[[#This Row],[Account]]="CxP",FIN_DATASET[[#This Row],[Account]]="CxP (Liga)",FIN_DATASET[[#This Row],[Account]]="CxP (Terceros)"),1,0)</f>
        <v>0</v>
      </c>
      <c r="R334" s="3">
        <f>IF(FIN_DATASET[[#This Row],[AP_Flag]]=1,FIN_DATASET[[#This Row],[Amount]],0)</f>
        <v>0</v>
      </c>
    </row>
    <row r="335" spans="1:18" x14ac:dyDescent="0.2">
      <c r="A335" s="4">
        <f>FIN_RAW[[#This Row],[FECHA]]</f>
        <v>44228</v>
      </c>
      <c r="B335" s="3">
        <f>YEAR(FIN_DATASET[[#This Row],[Date]])</f>
        <v>2021</v>
      </c>
      <c r="C335" s="3" t="str">
        <f>TEXT(FIN_DATASET[[#This Row],[Date]],"mmmm")</f>
        <v>February</v>
      </c>
      <c r="D335" s="3" t="str">
        <f>IF(FIN_RAW[[#This Row],[VALOR (IN)]]&gt;0, "Income",IF(FIN_RAW[[#This Row],[VALOR (OUT)]]&gt;0, "Expense", "Check"))</f>
        <v>Income</v>
      </c>
      <c r="E335" s="3" t="str">
        <f>_xlfn.XLOOKUP(FIN_DATASET[[#This Row],[Method]],CATEGORY_MAP[CUENTA_IN],CATEGORY_MAP[Category])</f>
        <v>Cash</v>
      </c>
      <c r="F335" s="3" t="str">
        <f>_xlfn.XLOOKUP(FIN_DATASET[[#This Row],[Account]],CATEGORY_MAP[CUENTA_OUT],CATEGORY_MAP[Subcategory])</f>
        <v>Monthly Fee</v>
      </c>
      <c r="G335" s="3" t="str">
        <f>IF(OR(FIN_RAW[[#This Row],[CONCEPTO]]=0,FIN_RAW[[#This Row],[CONCEPTO]]=""),"",FIN_RAW[[#This Row],[CONCEPTO]])</f>
        <v>Pago Mensualidad Alto Rendimiento (60%) (FEB)</v>
      </c>
      <c r="H335" s="5">
        <f>IF(FIN_DATASET[[#This Row],[Type]]="Income", FIN_RAW[[#This Row],[VALOR (IN)]], -FIN_RAW[[#This Row],[VALOR (OUT)]])</f>
        <v>93000</v>
      </c>
      <c r="I335" s="3" t="str">
        <f>FIN_RAW[[#This Row],[CUENTA (IN)]]</f>
        <v>Efectivo</v>
      </c>
      <c r="J335" s="6" t="str">
        <f>FIN_RAW[[#This Row],[CUENTA (OUT)]]</f>
        <v>Mensualidad</v>
      </c>
      <c r="K335" s="3" t="str">
        <f>IF(OR(FIN_RAW[[#This Row],[CLIENTE]]=0,FIN_RAW[[#This Row],[CLIENTE]]=" "),"",FIN_RAW[[#This Row],[CLIENTE]])</f>
        <v>Rodrigo Valdiri Zambrano</v>
      </c>
      <c r="L335" s="3" t="str">
        <f>IF(OR(FIN_RAW[[#This Row],[DEPORTISTA]]=0,FIN_RAW[[#This Row],[DEPORTISTA]]=""),"",FIN_RAW[[#This Row],[DEPORTISTA]])</f>
        <v>Esteban Valdiri Guauña</v>
      </c>
      <c r="M335" s="3">
        <f>IF(FIN_DATASET[[#This Row],[Method]]="Efectivo",1,0)</f>
        <v>1</v>
      </c>
      <c r="N335" s="12">
        <f>IF(FIN_DATASET[[#This Row],[Method]]="Efectivo",FIN_DATASET[[#This Row],[Amount]],0)</f>
        <v>93000</v>
      </c>
      <c r="O335" s="3">
        <f>IF(FIN_DATASET[[#This Row],[Method]]="CxC",1,0)</f>
        <v>0</v>
      </c>
      <c r="P335" s="11">
        <f>IF(FIN_DATASET[[#This Row],[Method]]="CxC",FIN_DATASET[[#This Row],[Amount]],0)</f>
        <v>0</v>
      </c>
      <c r="Q335" s="3">
        <f>IF(OR(FIN_DATASET[[#This Row],[Account]]="CxP",FIN_DATASET[[#This Row],[Account]]="CxP (Liga)",FIN_DATASET[[#This Row],[Account]]="CxP (Terceros)"),1,0)</f>
        <v>0</v>
      </c>
      <c r="R335" s="3">
        <f>IF(FIN_DATASET[[#This Row],[AP_Flag]]=1,FIN_DATASET[[#This Row],[Amount]],0)</f>
        <v>0</v>
      </c>
    </row>
    <row r="336" spans="1:18" x14ac:dyDescent="0.2">
      <c r="A336" s="4">
        <f>FIN_RAW[[#This Row],[FECHA]]</f>
        <v>44228</v>
      </c>
      <c r="B336" s="3">
        <f>YEAR(FIN_DATASET[[#This Row],[Date]])</f>
        <v>2021</v>
      </c>
      <c r="C336" s="3" t="str">
        <f>TEXT(FIN_DATASET[[#This Row],[Date]],"mmmm")</f>
        <v>February</v>
      </c>
      <c r="D336" s="3" t="str">
        <f>IF(FIN_RAW[[#This Row],[VALOR (IN)]]&gt;0, "Income",IF(FIN_RAW[[#This Row],[VALOR (OUT)]]&gt;0, "Expense", "Check"))</f>
        <v>Income</v>
      </c>
      <c r="E336" s="3" t="str">
        <f>_xlfn.XLOOKUP(FIN_DATASET[[#This Row],[Method]],CATEGORY_MAP[CUENTA_IN],CATEGORY_MAP[Category])</f>
        <v>Adjustments</v>
      </c>
      <c r="F336" s="3" t="str">
        <f>_xlfn.XLOOKUP(FIN_DATASET[[#This Row],[Account]],CATEGORY_MAP[CUENTA_OUT],CATEGORY_MAP[Subcategory])</f>
        <v>Monthly Fee</v>
      </c>
      <c r="G336" s="3" t="str">
        <f>IF(OR(FIN_RAW[[#This Row],[CONCEPTO]]=0,FIN_RAW[[#This Row],[CONCEPTO]]=""),"",FIN_RAW[[#This Row],[CONCEPTO]])</f>
        <v>Descuento por Inasistencia con Excusa (40%) (FEB)</v>
      </c>
      <c r="H336" s="5">
        <f>IF(FIN_DATASET[[#This Row],[Type]]="Income", FIN_RAW[[#This Row],[VALOR (IN)]], -FIN_RAW[[#This Row],[VALOR (OUT)]])</f>
        <v>62000</v>
      </c>
      <c r="I336" s="3" t="str">
        <f>FIN_RAW[[#This Row],[CUENTA (IN)]]</f>
        <v>Descuentos</v>
      </c>
      <c r="J336" s="6" t="str">
        <f>FIN_RAW[[#This Row],[CUENTA (OUT)]]</f>
        <v>Mensualidad</v>
      </c>
      <c r="K336" s="3" t="str">
        <f>IF(OR(FIN_RAW[[#This Row],[CLIENTE]]=0,FIN_RAW[[#This Row],[CLIENTE]]=" "),"",FIN_RAW[[#This Row],[CLIENTE]])</f>
        <v>Rodrigo Valdiri Zambrano</v>
      </c>
      <c r="L336" s="3" t="str">
        <f>IF(OR(FIN_RAW[[#This Row],[DEPORTISTA]]=0,FIN_RAW[[#This Row],[DEPORTISTA]]=""),"",FIN_RAW[[#This Row],[DEPORTISTA]])</f>
        <v>Esteban Valdiri Guauña</v>
      </c>
      <c r="M336" s="3">
        <f>IF(FIN_DATASET[[#This Row],[Method]]="Efectivo",1,0)</f>
        <v>0</v>
      </c>
      <c r="N336" s="12">
        <f>IF(FIN_DATASET[[#This Row],[Method]]="Efectivo",FIN_DATASET[[#This Row],[Amount]],0)</f>
        <v>0</v>
      </c>
      <c r="O336" s="3">
        <f>IF(FIN_DATASET[[#This Row],[Method]]="CxC",1,0)</f>
        <v>0</v>
      </c>
      <c r="P336" s="11">
        <f>IF(FIN_DATASET[[#This Row],[Method]]="CxC",FIN_DATASET[[#This Row],[Amount]],0)</f>
        <v>0</v>
      </c>
      <c r="Q336" s="3">
        <f>IF(OR(FIN_DATASET[[#This Row],[Account]]="CxP",FIN_DATASET[[#This Row],[Account]]="CxP (Liga)",FIN_DATASET[[#This Row],[Account]]="CxP (Terceros)"),1,0)</f>
        <v>0</v>
      </c>
      <c r="R336" s="3">
        <f>IF(FIN_DATASET[[#This Row],[AP_Flag]]=1,FIN_DATASET[[#This Row],[Amount]],0)</f>
        <v>0</v>
      </c>
    </row>
    <row r="337" spans="1:18" x14ac:dyDescent="0.2">
      <c r="A337" s="4">
        <f>FIN_RAW[[#This Row],[FECHA]]</f>
        <v>44228</v>
      </c>
      <c r="B337" s="3">
        <f>YEAR(FIN_DATASET[[#This Row],[Date]])</f>
        <v>2021</v>
      </c>
      <c r="C337" s="3" t="str">
        <f>TEXT(FIN_DATASET[[#This Row],[Date]],"mmmm")</f>
        <v>February</v>
      </c>
      <c r="D337" s="3" t="str">
        <f>IF(FIN_RAW[[#This Row],[VALOR (IN)]]&gt;0, "Income",IF(FIN_RAW[[#This Row],[VALOR (OUT)]]&gt;0, "Expense", "Check"))</f>
        <v>Income</v>
      </c>
      <c r="E337" s="3" t="str">
        <f>_xlfn.XLOOKUP(FIN_DATASET[[#This Row],[Method]],CATEGORY_MAP[CUENTA_IN],CATEGORY_MAP[Category])</f>
        <v>Cash</v>
      </c>
      <c r="F337" s="3" t="str">
        <f>_xlfn.XLOOKUP(FIN_DATASET[[#This Row],[Account]],CATEGORY_MAP[CUENTA_OUT],CATEGORY_MAP[Subcategory])</f>
        <v>Monthly Fee</v>
      </c>
      <c r="G337" s="3" t="str">
        <f>IF(OR(FIN_RAW[[#This Row],[CONCEPTO]]=0,FIN_RAW[[#This Row],[CONCEPTO]]=""),"",FIN_RAW[[#This Row],[CONCEPTO]])</f>
        <v>Pago Mensualidad Formacion (80%) (FEB)</v>
      </c>
      <c r="H337" s="5">
        <f>IF(FIN_DATASET[[#This Row],[Type]]="Income", FIN_RAW[[#This Row],[VALOR (IN)]], -FIN_RAW[[#This Row],[VALOR (OUT)]])</f>
        <v>84000</v>
      </c>
      <c r="I337" s="3" t="str">
        <f>FIN_RAW[[#This Row],[CUENTA (IN)]]</f>
        <v>Efectivo</v>
      </c>
      <c r="J337" s="6" t="str">
        <f>FIN_RAW[[#This Row],[CUENTA (OUT)]]</f>
        <v>Mensualidad</v>
      </c>
      <c r="K337" s="3" t="str">
        <f>IF(OR(FIN_RAW[[#This Row],[CLIENTE]]=0,FIN_RAW[[#This Row],[CLIENTE]]=" "),"",FIN_RAW[[#This Row],[CLIENTE]])</f>
        <v>Luis Fernando Zea Sanabria</v>
      </c>
      <c r="L337" s="3" t="str">
        <f>IF(OR(FIN_RAW[[#This Row],[DEPORTISTA]]=0,FIN_RAW[[#This Row],[DEPORTISTA]]=""),"",FIN_RAW[[#This Row],[DEPORTISTA]])</f>
        <v>Jacobo Zea Osorio</v>
      </c>
      <c r="M337" s="3">
        <f>IF(FIN_DATASET[[#This Row],[Method]]="Efectivo",1,0)</f>
        <v>1</v>
      </c>
      <c r="N337" s="12">
        <f>IF(FIN_DATASET[[#This Row],[Method]]="Efectivo",FIN_DATASET[[#This Row],[Amount]],0)</f>
        <v>84000</v>
      </c>
      <c r="O337" s="3">
        <f>IF(FIN_DATASET[[#This Row],[Method]]="CxC",1,0)</f>
        <v>0</v>
      </c>
      <c r="P337" s="11">
        <f>IF(FIN_DATASET[[#This Row],[Method]]="CxC",FIN_DATASET[[#This Row],[Amount]],0)</f>
        <v>0</v>
      </c>
      <c r="Q337" s="3">
        <f>IF(OR(FIN_DATASET[[#This Row],[Account]]="CxP",FIN_DATASET[[#This Row],[Account]]="CxP (Liga)",FIN_DATASET[[#This Row],[Account]]="CxP (Terceros)"),1,0)</f>
        <v>0</v>
      </c>
      <c r="R337" s="3">
        <f>IF(FIN_DATASET[[#This Row],[AP_Flag]]=1,FIN_DATASET[[#This Row],[Amount]],0)</f>
        <v>0</v>
      </c>
    </row>
    <row r="338" spans="1:18" x14ac:dyDescent="0.2">
      <c r="A338" s="4">
        <f>FIN_RAW[[#This Row],[FECHA]]</f>
        <v>44228</v>
      </c>
      <c r="B338" s="3">
        <f>YEAR(FIN_DATASET[[#This Row],[Date]])</f>
        <v>2021</v>
      </c>
      <c r="C338" s="3" t="str">
        <f>TEXT(FIN_DATASET[[#This Row],[Date]],"mmmm")</f>
        <v>February</v>
      </c>
      <c r="D338" s="3" t="str">
        <f>IF(FIN_RAW[[#This Row],[VALOR (IN)]]&gt;0, "Income",IF(FIN_RAW[[#This Row],[VALOR (OUT)]]&gt;0, "Expense", "Check"))</f>
        <v>Income</v>
      </c>
      <c r="E338" s="3" t="str">
        <f>_xlfn.XLOOKUP(FIN_DATASET[[#This Row],[Method]],CATEGORY_MAP[CUENTA_IN],CATEGORY_MAP[Category])</f>
        <v>Scholarships</v>
      </c>
      <c r="F338" s="3" t="str">
        <f>_xlfn.XLOOKUP(FIN_DATASET[[#This Row],[Account]],CATEGORY_MAP[CUENTA_OUT],CATEGORY_MAP[Subcategory])</f>
        <v>Monthly Fee</v>
      </c>
      <c r="G338" s="3" t="str">
        <f>IF(OR(FIN_RAW[[#This Row],[CONCEPTO]]=0,FIN_RAW[[#This Row],[CONCEPTO]]=""),"",FIN_RAW[[#This Row],[CONCEPTO]])</f>
        <v>Beca Hermandad 2020 (20%) (FEB)</v>
      </c>
      <c r="H338" s="5">
        <f>IF(FIN_DATASET[[#This Row],[Type]]="Income", FIN_RAW[[#This Row],[VALOR (IN)]], -FIN_RAW[[#This Row],[VALOR (OUT)]])</f>
        <v>21000</v>
      </c>
      <c r="I338" s="3" t="str">
        <f>FIN_RAW[[#This Row],[CUENTA (IN)]]</f>
        <v>Becas</v>
      </c>
      <c r="J338" s="6" t="str">
        <f>FIN_RAW[[#This Row],[CUENTA (OUT)]]</f>
        <v>Mensualidad</v>
      </c>
      <c r="K338" s="3" t="str">
        <f>IF(OR(FIN_RAW[[#This Row],[CLIENTE]]=0,FIN_RAW[[#This Row],[CLIENTE]]=" "),"",FIN_RAW[[#This Row],[CLIENTE]])</f>
        <v>Luis Fernando Zea Sanabria</v>
      </c>
      <c r="L338" s="3" t="str">
        <f>IF(OR(FIN_RAW[[#This Row],[DEPORTISTA]]=0,FIN_RAW[[#This Row],[DEPORTISTA]]=""),"",FIN_RAW[[#This Row],[DEPORTISTA]])</f>
        <v>Jacobo Zea Osorio</v>
      </c>
      <c r="M338" s="3">
        <f>IF(FIN_DATASET[[#This Row],[Method]]="Efectivo",1,0)</f>
        <v>0</v>
      </c>
      <c r="N338" s="12">
        <f>IF(FIN_DATASET[[#This Row],[Method]]="Efectivo",FIN_DATASET[[#This Row],[Amount]],0)</f>
        <v>0</v>
      </c>
      <c r="O338" s="3">
        <f>IF(FIN_DATASET[[#This Row],[Method]]="CxC",1,0)</f>
        <v>0</v>
      </c>
      <c r="P338" s="11">
        <f>IF(FIN_DATASET[[#This Row],[Method]]="CxC",FIN_DATASET[[#This Row],[Amount]],0)</f>
        <v>0</v>
      </c>
      <c r="Q338" s="3">
        <f>IF(OR(FIN_DATASET[[#This Row],[Account]]="CxP",FIN_DATASET[[#This Row],[Account]]="CxP (Liga)",FIN_DATASET[[#This Row],[Account]]="CxP (Terceros)"),1,0)</f>
        <v>0</v>
      </c>
      <c r="R338" s="3">
        <f>IF(FIN_DATASET[[#This Row],[AP_Flag]]=1,FIN_DATASET[[#This Row],[Amount]],0)</f>
        <v>0</v>
      </c>
    </row>
    <row r="339" spans="1:18" x14ac:dyDescent="0.2">
      <c r="A339" s="4">
        <f>FIN_RAW[[#This Row],[FECHA]]</f>
        <v>44228</v>
      </c>
      <c r="B339" s="3">
        <f>YEAR(FIN_DATASET[[#This Row],[Date]])</f>
        <v>2021</v>
      </c>
      <c r="C339" s="3" t="str">
        <f>TEXT(FIN_DATASET[[#This Row],[Date]],"mmmm")</f>
        <v>February</v>
      </c>
      <c r="D339" s="3" t="str">
        <f>IF(FIN_RAW[[#This Row],[VALOR (IN)]]&gt;0, "Income",IF(FIN_RAW[[#This Row],[VALOR (OUT)]]&gt;0, "Expense", "Check"))</f>
        <v>Income</v>
      </c>
      <c r="E339" s="3" t="str">
        <f>_xlfn.XLOOKUP(FIN_DATASET[[#This Row],[Method]],CATEGORY_MAP[CUENTA_IN],CATEGORY_MAP[Category])</f>
        <v>Cash</v>
      </c>
      <c r="F339" s="3" t="str">
        <f>_xlfn.XLOOKUP(FIN_DATASET[[#This Row],[Account]],CATEGORY_MAP[CUENTA_OUT],CATEGORY_MAP[Subcategory])</f>
        <v>Monthly Fee</v>
      </c>
      <c r="G339" s="3" t="str">
        <f>IF(OR(FIN_RAW[[#This Row],[CONCEPTO]]=0,FIN_RAW[[#This Row],[CONCEPTO]]=""),"",FIN_RAW[[#This Row],[CONCEPTO]])</f>
        <v>Pago Mensualidad Alto Rendimiento (100%) (FEB)</v>
      </c>
      <c r="H339" s="5">
        <f>IF(FIN_DATASET[[#This Row],[Type]]="Income", FIN_RAW[[#This Row],[VALOR (IN)]], -FIN_RAW[[#This Row],[VALOR (OUT)]])</f>
        <v>155000</v>
      </c>
      <c r="I339" s="3" t="str">
        <f>FIN_RAW[[#This Row],[CUENTA (IN)]]</f>
        <v>Efectivo</v>
      </c>
      <c r="J339" s="6" t="str">
        <f>FIN_RAW[[#This Row],[CUENTA (OUT)]]</f>
        <v>Mensualidad</v>
      </c>
      <c r="K339" s="3" t="str">
        <f>IF(OR(FIN_RAW[[#This Row],[CLIENTE]]=0,FIN_RAW[[#This Row],[CLIENTE]]=" "),"",FIN_RAW[[#This Row],[CLIENTE]])</f>
        <v>Carlos Andrés Delgado</v>
      </c>
      <c r="L339" s="3" t="str">
        <f>IF(OR(FIN_RAW[[#This Row],[DEPORTISTA]]=0,FIN_RAW[[#This Row],[DEPORTISTA]]=""),"",FIN_RAW[[#This Row],[DEPORTISTA]])</f>
        <v>Juan Andrés Delgado Giraldo</v>
      </c>
      <c r="M339" s="3">
        <f>IF(FIN_DATASET[[#This Row],[Method]]="Efectivo",1,0)</f>
        <v>1</v>
      </c>
      <c r="N339" s="12">
        <f>IF(FIN_DATASET[[#This Row],[Method]]="Efectivo",FIN_DATASET[[#This Row],[Amount]],0)</f>
        <v>155000</v>
      </c>
      <c r="O339" s="3">
        <f>IF(FIN_DATASET[[#This Row],[Method]]="CxC",1,0)</f>
        <v>0</v>
      </c>
      <c r="P339" s="11">
        <f>IF(FIN_DATASET[[#This Row],[Method]]="CxC",FIN_DATASET[[#This Row],[Amount]],0)</f>
        <v>0</v>
      </c>
      <c r="Q339" s="3">
        <f>IF(OR(FIN_DATASET[[#This Row],[Account]]="CxP",FIN_DATASET[[#This Row],[Account]]="CxP (Liga)",FIN_DATASET[[#This Row],[Account]]="CxP (Terceros)"),1,0)</f>
        <v>0</v>
      </c>
      <c r="R339" s="3">
        <f>IF(FIN_DATASET[[#This Row],[AP_Flag]]=1,FIN_DATASET[[#This Row],[Amount]],0)</f>
        <v>0</v>
      </c>
    </row>
    <row r="340" spans="1:18" x14ac:dyDescent="0.2">
      <c r="A340" s="4">
        <f>FIN_RAW[[#This Row],[FECHA]]</f>
        <v>44228</v>
      </c>
      <c r="B340" s="3">
        <f>YEAR(FIN_DATASET[[#This Row],[Date]])</f>
        <v>2021</v>
      </c>
      <c r="C340" s="3" t="str">
        <f>TEXT(FIN_DATASET[[#This Row],[Date]],"mmmm")</f>
        <v>February</v>
      </c>
      <c r="D340" s="3" t="str">
        <f>IF(FIN_RAW[[#This Row],[VALOR (IN)]]&gt;0, "Income",IF(FIN_RAW[[#This Row],[VALOR (OUT)]]&gt;0, "Expense", "Check"))</f>
        <v>Income</v>
      </c>
      <c r="E340" s="3" t="str">
        <f>_xlfn.XLOOKUP(FIN_DATASET[[#This Row],[Method]],CATEGORY_MAP[CUENTA_IN],CATEGORY_MAP[Category])</f>
        <v>Cash</v>
      </c>
      <c r="F340" s="3" t="str">
        <f>_xlfn.XLOOKUP(FIN_DATASET[[#This Row],[Account]],CATEGORY_MAP[CUENTA_OUT],CATEGORY_MAP[Subcategory])</f>
        <v>Monthly Fee</v>
      </c>
      <c r="G340" s="3" t="str">
        <f>IF(OR(FIN_RAW[[#This Row],[CONCEPTO]]=0,FIN_RAW[[#This Row],[CONCEPTO]]=""),"",FIN_RAW[[#This Row],[CONCEPTO]])</f>
        <v>Pago Mensualidad Formacion (80%) (FEB)</v>
      </c>
      <c r="H340" s="5">
        <f>IF(FIN_DATASET[[#This Row],[Type]]="Income", FIN_RAW[[#This Row],[VALOR (IN)]], -FIN_RAW[[#This Row],[VALOR (OUT)]])</f>
        <v>84000</v>
      </c>
      <c r="I340" s="3" t="str">
        <f>FIN_RAW[[#This Row],[CUENTA (IN)]]</f>
        <v>Efectivo</v>
      </c>
      <c r="J340" s="6" t="str">
        <f>FIN_RAW[[#This Row],[CUENTA (OUT)]]</f>
        <v>Mensualidad</v>
      </c>
      <c r="K340" s="3" t="str">
        <f>IF(OR(FIN_RAW[[#This Row],[CLIENTE]]=0,FIN_RAW[[#This Row],[CLIENTE]]=" "),"",FIN_RAW[[#This Row],[CLIENTE]])</f>
        <v>Víctor Manuel Duque Yepes</v>
      </c>
      <c r="L340" s="3" t="str">
        <f>IF(OR(FIN_RAW[[#This Row],[DEPORTISTA]]=0,FIN_RAW[[#This Row],[DEPORTISTA]]=""),"",FIN_RAW[[#This Row],[DEPORTISTA]])</f>
        <v>Juan Esteban Duque Pinto</v>
      </c>
      <c r="M340" s="3">
        <f>IF(FIN_DATASET[[#This Row],[Method]]="Efectivo",1,0)</f>
        <v>1</v>
      </c>
      <c r="N340" s="12">
        <f>IF(FIN_DATASET[[#This Row],[Method]]="Efectivo",FIN_DATASET[[#This Row],[Amount]],0)</f>
        <v>84000</v>
      </c>
      <c r="O340" s="3">
        <f>IF(FIN_DATASET[[#This Row],[Method]]="CxC",1,0)</f>
        <v>0</v>
      </c>
      <c r="P340" s="11">
        <f>IF(FIN_DATASET[[#This Row],[Method]]="CxC",FIN_DATASET[[#This Row],[Amount]],0)</f>
        <v>0</v>
      </c>
      <c r="Q340" s="3">
        <f>IF(OR(FIN_DATASET[[#This Row],[Account]]="CxP",FIN_DATASET[[#This Row],[Account]]="CxP (Liga)",FIN_DATASET[[#This Row],[Account]]="CxP (Terceros)"),1,0)</f>
        <v>0</v>
      </c>
      <c r="R340" s="3">
        <f>IF(FIN_DATASET[[#This Row],[AP_Flag]]=1,FIN_DATASET[[#This Row],[Amount]],0)</f>
        <v>0</v>
      </c>
    </row>
    <row r="341" spans="1:18" x14ac:dyDescent="0.2">
      <c r="A341" s="4">
        <f>FIN_RAW[[#This Row],[FECHA]]</f>
        <v>44228</v>
      </c>
      <c r="B341" s="3">
        <f>YEAR(FIN_DATASET[[#This Row],[Date]])</f>
        <v>2021</v>
      </c>
      <c r="C341" s="3" t="str">
        <f>TEXT(FIN_DATASET[[#This Row],[Date]],"mmmm")</f>
        <v>February</v>
      </c>
      <c r="D341" s="3" t="str">
        <f>IF(FIN_RAW[[#This Row],[VALOR (IN)]]&gt;0, "Income",IF(FIN_RAW[[#This Row],[VALOR (OUT)]]&gt;0, "Expense", "Check"))</f>
        <v>Income</v>
      </c>
      <c r="E341" s="3" t="str">
        <f>_xlfn.XLOOKUP(FIN_DATASET[[#This Row],[Method]],CATEGORY_MAP[CUENTA_IN],CATEGORY_MAP[Category])</f>
        <v>Scholarships</v>
      </c>
      <c r="F341" s="3" t="str">
        <f>_xlfn.XLOOKUP(FIN_DATASET[[#This Row],[Account]],CATEGORY_MAP[CUENTA_OUT],CATEGORY_MAP[Subcategory])</f>
        <v>Monthly Fee</v>
      </c>
      <c r="G341" s="3" t="str">
        <f>IF(OR(FIN_RAW[[#This Row],[CONCEPTO]]=0,FIN_RAW[[#This Row],[CONCEPTO]]=""),"",FIN_RAW[[#This Row],[CONCEPTO]])</f>
        <v>Beca Hermandad 2020 (20%) (FEB)</v>
      </c>
      <c r="H341" s="5">
        <f>IF(FIN_DATASET[[#This Row],[Type]]="Income", FIN_RAW[[#This Row],[VALOR (IN)]], -FIN_RAW[[#This Row],[VALOR (OUT)]])</f>
        <v>21000</v>
      </c>
      <c r="I341" s="3" t="str">
        <f>FIN_RAW[[#This Row],[CUENTA (IN)]]</f>
        <v>Becas</v>
      </c>
      <c r="J341" s="6" t="str">
        <f>FIN_RAW[[#This Row],[CUENTA (OUT)]]</f>
        <v>Mensualidad</v>
      </c>
      <c r="K341" s="3" t="str">
        <f>IF(OR(FIN_RAW[[#This Row],[CLIENTE]]=0,FIN_RAW[[#This Row],[CLIENTE]]=" "),"",FIN_RAW[[#This Row],[CLIENTE]])</f>
        <v>Víctor Manuel Duque Yepes</v>
      </c>
      <c r="L341" s="3" t="str">
        <f>IF(OR(FIN_RAW[[#This Row],[DEPORTISTA]]=0,FIN_RAW[[#This Row],[DEPORTISTA]]=""),"",FIN_RAW[[#This Row],[DEPORTISTA]])</f>
        <v>Juan Esteban Duque Pinto</v>
      </c>
      <c r="M341" s="3">
        <f>IF(FIN_DATASET[[#This Row],[Method]]="Efectivo",1,0)</f>
        <v>0</v>
      </c>
      <c r="N341" s="12">
        <f>IF(FIN_DATASET[[#This Row],[Method]]="Efectivo",FIN_DATASET[[#This Row],[Amount]],0)</f>
        <v>0</v>
      </c>
      <c r="O341" s="3">
        <f>IF(FIN_DATASET[[#This Row],[Method]]="CxC",1,0)</f>
        <v>0</v>
      </c>
      <c r="P341" s="11">
        <f>IF(FIN_DATASET[[#This Row],[Method]]="CxC",FIN_DATASET[[#This Row],[Amount]],0)</f>
        <v>0</v>
      </c>
      <c r="Q341" s="3">
        <f>IF(OR(FIN_DATASET[[#This Row],[Account]]="CxP",FIN_DATASET[[#This Row],[Account]]="CxP (Liga)",FIN_DATASET[[#This Row],[Account]]="CxP (Terceros)"),1,0)</f>
        <v>0</v>
      </c>
      <c r="R341" s="3">
        <f>IF(FIN_DATASET[[#This Row],[AP_Flag]]=1,FIN_DATASET[[#This Row],[Amount]],0)</f>
        <v>0</v>
      </c>
    </row>
    <row r="342" spans="1:18" x14ac:dyDescent="0.2">
      <c r="A342" s="4">
        <f>FIN_RAW[[#This Row],[FECHA]]</f>
        <v>44228</v>
      </c>
      <c r="B342" s="3">
        <f>YEAR(FIN_DATASET[[#This Row],[Date]])</f>
        <v>2021</v>
      </c>
      <c r="C342" s="3" t="str">
        <f>TEXT(FIN_DATASET[[#This Row],[Date]],"mmmm")</f>
        <v>February</v>
      </c>
      <c r="D342" s="3" t="str">
        <f>IF(FIN_RAW[[#This Row],[VALOR (IN)]]&gt;0, "Income",IF(FIN_RAW[[#This Row],[VALOR (OUT)]]&gt;0, "Expense", "Check"))</f>
        <v>Income</v>
      </c>
      <c r="E342" s="3" t="str">
        <f>_xlfn.XLOOKUP(FIN_DATASET[[#This Row],[Method]],CATEGORY_MAP[CUENTA_IN],CATEGORY_MAP[Category])</f>
        <v>Cash</v>
      </c>
      <c r="F342" s="3" t="str">
        <f>_xlfn.XLOOKUP(FIN_DATASET[[#This Row],[Account]],CATEGORY_MAP[CUENTA_OUT],CATEGORY_MAP[Subcategory])</f>
        <v>Monthly Fee</v>
      </c>
      <c r="G342" s="3" t="str">
        <f>IF(OR(FIN_RAW[[#This Row],[CONCEPTO]]=0,FIN_RAW[[#This Row],[CONCEPTO]]=""),"",FIN_RAW[[#This Row],[CONCEPTO]])</f>
        <v>Pago Mensualidad Alto Rendimiento (60%) (FEB)</v>
      </c>
      <c r="H342" s="5">
        <f>IF(FIN_DATASET[[#This Row],[Type]]="Income", FIN_RAW[[#This Row],[VALOR (IN)]], -FIN_RAW[[#This Row],[VALOR (OUT)]])</f>
        <v>93000</v>
      </c>
      <c r="I342" s="3" t="str">
        <f>FIN_RAW[[#This Row],[CUENTA (IN)]]</f>
        <v>Efectivo</v>
      </c>
      <c r="J342" s="6" t="str">
        <f>FIN_RAW[[#This Row],[CUENTA (OUT)]]</f>
        <v>Mensualidad</v>
      </c>
      <c r="K342" s="3" t="str">
        <f>IF(OR(FIN_RAW[[#This Row],[CLIENTE]]=0,FIN_RAW[[#This Row],[CLIENTE]]=" "),"",FIN_RAW[[#This Row],[CLIENTE]])</f>
        <v>Víctor Manuel Duque Yepes</v>
      </c>
      <c r="L342" s="3" t="str">
        <f>IF(OR(FIN_RAW[[#This Row],[DEPORTISTA]]=0,FIN_RAW[[#This Row],[DEPORTISTA]]=""),"",FIN_RAW[[#This Row],[DEPORTISTA]])</f>
        <v>Juan Manuel Duque Pinto</v>
      </c>
      <c r="M342" s="3">
        <f>IF(FIN_DATASET[[#This Row],[Method]]="Efectivo",1,0)</f>
        <v>1</v>
      </c>
      <c r="N342" s="12">
        <f>IF(FIN_DATASET[[#This Row],[Method]]="Efectivo",FIN_DATASET[[#This Row],[Amount]],0)</f>
        <v>93000</v>
      </c>
      <c r="O342" s="3">
        <f>IF(FIN_DATASET[[#This Row],[Method]]="CxC",1,0)</f>
        <v>0</v>
      </c>
      <c r="P342" s="11">
        <f>IF(FIN_DATASET[[#This Row],[Method]]="CxC",FIN_DATASET[[#This Row],[Amount]],0)</f>
        <v>0</v>
      </c>
      <c r="Q342" s="3">
        <f>IF(OR(FIN_DATASET[[#This Row],[Account]]="CxP",FIN_DATASET[[#This Row],[Account]]="CxP (Liga)",FIN_DATASET[[#This Row],[Account]]="CxP (Terceros)"),1,0)</f>
        <v>0</v>
      </c>
      <c r="R342" s="3">
        <f>IF(FIN_DATASET[[#This Row],[AP_Flag]]=1,FIN_DATASET[[#This Row],[Amount]],0)</f>
        <v>0</v>
      </c>
    </row>
    <row r="343" spans="1:18" x14ac:dyDescent="0.2">
      <c r="A343" s="4">
        <f>FIN_RAW[[#This Row],[FECHA]]</f>
        <v>44228</v>
      </c>
      <c r="B343" s="3">
        <f>YEAR(FIN_DATASET[[#This Row],[Date]])</f>
        <v>2021</v>
      </c>
      <c r="C343" s="3" t="str">
        <f>TEXT(FIN_DATASET[[#This Row],[Date]],"mmmm")</f>
        <v>February</v>
      </c>
      <c r="D343" s="3" t="str">
        <f>IF(FIN_RAW[[#This Row],[VALOR (IN)]]&gt;0, "Income",IF(FIN_RAW[[#This Row],[VALOR (OUT)]]&gt;0, "Expense", "Check"))</f>
        <v>Income</v>
      </c>
      <c r="E343" s="3" t="str">
        <f>_xlfn.XLOOKUP(FIN_DATASET[[#This Row],[Method]],CATEGORY_MAP[CUENTA_IN],CATEGORY_MAP[Category])</f>
        <v>Adjustments</v>
      </c>
      <c r="F343" s="3" t="str">
        <f>_xlfn.XLOOKUP(FIN_DATASET[[#This Row],[Account]],CATEGORY_MAP[CUENTA_OUT],CATEGORY_MAP[Subcategory])</f>
        <v>Monthly Fee</v>
      </c>
      <c r="G343" s="3" t="str">
        <f>IF(OR(FIN_RAW[[#This Row],[CONCEPTO]]=0,FIN_RAW[[#This Row],[CONCEPTO]]=""),"",FIN_RAW[[#This Row],[CONCEPTO]])</f>
        <v>Descuento por Inasistencia con Excusa (40%) (FEB)</v>
      </c>
      <c r="H343" s="5">
        <f>IF(FIN_DATASET[[#This Row],[Type]]="Income", FIN_RAW[[#This Row],[VALOR (IN)]], -FIN_RAW[[#This Row],[VALOR (OUT)]])</f>
        <v>62000</v>
      </c>
      <c r="I343" s="3" t="str">
        <f>FIN_RAW[[#This Row],[CUENTA (IN)]]</f>
        <v>Descuentos</v>
      </c>
      <c r="J343" s="6" t="str">
        <f>FIN_RAW[[#This Row],[CUENTA (OUT)]]</f>
        <v>Mensualidad</v>
      </c>
      <c r="K343" s="3" t="str">
        <f>IF(OR(FIN_RAW[[#This Row],[CLIENTE]]=0,FIN_RAW[[#This Row],[CLIENTE]]=" "),"",FIN_RAW[[#This Row],[CLIENTE]])</f>
        <v>Víctor Manuel Duque Yepes</v>
      </c>
      <c r="L343" s="3" t="str">
        <f>IF(OR(FIN_RAW[[#This Row],[DEPORTISTA]]=0,FIN_RAW[[#This Row],[DEPORTISTA]]=""),"",FIN_RAW[[#This Row],[DEPORTISTA]])</f>
        <v>Juan Manuel Duque Pinto</v>
      </c>
      <c r="M343" s="3">
        <f>IF(FIN_DATASET[[#This Row],[Method]]="Efectivo",1,0)</f>
        <v>0</v>
      </c>
      <c r="N343" s="12">
        <f>IF(FIN_DATASET[[#This Row],[Method]]="Efectivo",FIN_DATASET[[#This Row],[Amount]],0)</f>
        <v>0</v>
      </c>
      <c r="O343" s="3">
        <f>IF(FIN_DATASET[[#This Row],[Method]]="CxC",1,0)</f>
        <v>0</v>
      </c>
      <c r="P343" s="11">
        <f>IF(FIN_DATASET[[#This Row],[Method]]="CxC",FIN_DATASET[[#This Row],[Amount]],0)</f>
        <v>0</v>
      </c>
      <c r="Q343" s="3">
        <f>IF(OR(FIN_DATASET[[#This Row],[Account]]="CxP",FIN_DATASET[[#This Row],[Account]]="CxP (Liga)",FIN_DATASET[[#This Row],[Account]]="CxP (Terceros)"),1,0)</f>
        <v>0</v>
      </c>
      <c r="R343" s="3">
        <f>IF(FIN_DATASET[[#This Row],[AP_Flag]]=1,FIN_DATASET[[#This Row],[Amount]],0)</f>
        <v>0</v>
      </c>
    </row>
    <row r="344" spans="1:18" x14ac:dyDescent="0.2">
      <c r="A344" s="4">
        <f>FIN_RAW[[#This Row],[FECHA]]</f>
        <v>44228</v>
      </c>
      <c r="B344" s="3">
        <f>YEAR(FIN_DATASET[[#This Row],[Date]])</f>
        <v>2021</v>
      </c>
      <c r="C344" s="3" t="str">
        <f>TEXT(FIN_DATASET[[#This Row],[Date]],"mmmm")</f>
        <v>February</v>
      </c>
      <c r="D344" s="3" t="str">
        <f>IF(FIN_RAW[[#This Row],[VALOR (IN)]]&gt;0, "Income",IF(FIN_RAW[[#This Row],[VALOR (OUT)]]&gt;0, "Expense", "Check"))</f>
        <v>Income</v>
      </c>
      <c r="E344" s="3" t="str">
        <f>_xlfn.XLOOKUP(FIN_DATASET[[#This Row],[Method]],CATEGORY_MAP[CUENTA_IN],CATEGORY_MAP[Category])</f>
        <v>Cash</v>
      </c>
      <c r="F344" s="3" t="str">
        <f>_xlfn.XLOOKUP(FIN_DATASET[[#This Row],[Account]],CATEGORY_MAP[CUENTA_OUT],CATEGORY_MAP[Subcategory])</f>
        <v>Monthly Fee</v>
      </c>
      <c r="G344" s="3" t="str">
        <f>IF(OR(FIN_RAW[[#This Row],[CONCEPTO]]=0,FIN_RAW[[#This Row],[CONCEPTO]]=""),"",FIN_RAW[[#This Row],[CONCEPTO]])</f>
        <v>Pago Mensualidad Formacion (60%) (FEB)</v>
      </c>
      <c r="H344" s="5">
        <f>IF(FIN_DATASET[[#This Row],[Type]]="Income", FIN_RAW[[#This Row],[VALOR (IN)]], -FIN_RAW[[#This Row],[VALOR (OUT)]])</f>
        <v>63000</v>
      </c>
      <c r="I344" s="3" t="str">
        <f>FIN_RAW[[#This Row],[CUENTA (IN)]]</f>
        <v>Efectivo</v>
      </c>
      <c r="J344" s="6" t="str">
        <f>FIN_RAW[[#This Row],[CUENTA (OUT)]]</f>
        <v>Mensualidad</v>
      </c>
      <c r="K344" s="3" t="str">
        <f>IF(OR(FIN_RAW[[#This Row],[CLIENTE]]=0,FIN_RAW[[#This Row],[CLIENTE]]=" "),"",FIN_RAW[[#This Row],[CLIENTE]])</f>
        <v>Silvana Torres López</v>
      </c>
      <c r="L344" s="3" t="str">
        <f>IF(OR(FIN_RAW[[#This Row],[DEPORTISTA]]=0,FIN_RAW[[#This Row],[DEPORTISTA]]=""),"",FIN_RAW[[#This Row],[DEPORTISTA]])</f>
        <v>Luciana Pinedo Torres</v>
      </c>
      <c r="M344" s="3">
        <f>IF(FIN_DATASET[[#This Row],[Method]]="Efectivo",1,0)</f>
        <v>1</v>
      </c>
      <c r="N344" s="12">
        <f>IF(FIN_DATASET[[#This Row],[Method]]="Efectivo",FIN_DATASET[[#This Row],[Amount]],0)</f>
        <v>63000</v>
      </c>
      <c r="O344" s="3">
        <f>IF(FIN_DATASET[[#This Row],[Method]]="CxC",1,0)</f>
        <v>0</v>
      </c>
      <c r="P344" s="11">
        <f>IF(FIN_DATASET[[#This Row],[Method]]="CxC",FIN_DATASET[[#This Row],[Amount]],0)</f>
        <v>0</v>
      </c>
      <c r="Q344" s="3">
        <f>IF(OR(FIN_DATASET[[#This Row],[Account]]="CxP",FIN_DATASET[[#This Row],[Account]]="CxP (Liga)",FIN_DATASET[[#This Row],[Account]]="CxP (Terceros)"),1,0)</f>
        <v>0</v>
      </c>
      <c r="R344" s="3">
        <f>IF(FIN_DATASET[[#This Row],[AP_Flag]]=1,FIN_DATASET[[#This Row],[Amount]],0)</f>
        <v>0</v>
      </c>
    </row>
    <row r="345" spans="1:18" x14ac:dyDescent="0.2">
      <c r="A345" s="4">
        <f>FIN_RAW[[#This Row],[FECHA]]</f>
        <v>44228</v>
      </c>
      <c r="B345" s="3">
        <f>YEAR(FIN_DATASET[[#This Row],[Date]])</f>
        <v>2021</v>
      </c>
      <c r="C345" s="3" t="str">
        <f>TEXT(FIN_DATASET[[#This Row],[Date]],"mmmm")</f>
        <v>February</v>
      </c>
      <c r="D345" s="3" t="str">
        <f>IF(FIN_RAW[[#This Row],[VALOR (IN)]]&gt;0, "Income",IF(FIN_RAW[[#This Row],[VALOR (OUT)]]&gt;0, "Expense", "Check"))</f>
        <v>Income</v>
      </c>
      <c r="E345" s="3" t="str">
        <f>_xlfn.XLOOKUP(FIN_DATASET[[#This Row],[Method]],CATEGORY_MAP[CUENTA_IN],CATEGORY_MAP[Category])</f>
        <v>Scholarships</v>
      </c>
      <c r="F345" s="3" t="str">
        <f>_xlfn.XLOOKUP(FIN_DATASET[[#This Row],[Account]],CATEGORY_MAP[CUENTA_OUT],CATEGORY_MAP[Subcategory])</f>
        <v>Monthly Fee</v>
      </c>
      <c r="G345" s="3" t="str">
        <f>IF(OR(FIN_RAW[[#This Row],[CONCEPTO]]=0,FIN_RAW[[#This Row],[CONCEPTO]]=""),"",FIN_RAW[[#This Row],[CONCEPTO]])</f>
        <v>Beca Hermandad 2020 (40%) (FEB)</v>
      </c>
      <c r="H345" s="5">
        <f>IF(FIN_DATASET[[#This Row],[Type]]="Income", FIN_RAW[[#This Row],[VALOR (IN)]], -FIN_RAW[[#This Row],[VALOR (OUT)]])</f>
        <v>42000</v>
      </c>
      <c r="I345" s="3" t="str">
        <f>FIN_RAW[[#This Row],[CUENTA (IN)]]</f>
        <v>Becas</v>
      </c>
      <c r="J345" s="6" t="str">
        <f>FIN_RAW[[#This Row],[CUENTA (OUT)]]</f>
        <v>Mensualidad</v>
      </c>
      <c r="K345" s="3" t="str">
        <f>IF(OR(FIN_RAW[[#This Row],[CLIENTE]]=0,FIN_RAW[[#This Row],[CLIENTE]]=" "),"",FIN_RAW[[#This Row],[CLIENTE]])</f>
        <v>Silvana Torres López</v>
      </c>
      <c r="L345" s="3" t="str">
        <f>IF(OR(FIN_RAW[[#This Row],[DEPORTISTA]]=0,FIN_RAW[[#This Row],[DEPORTISTA]]=""),"",FIN_RAW[[#This Row],[DEPORTISTA]])</f>
        <v>Luciana Pinedo Torres</v>
      </c>
      <c r="M345" s="3">
        <f>IF(FIN_DATASET[[#This Row],[Method]]="Efectivo",1,0)</f>
        <v>0</v>
      </c>
      <c r="N345" s="12">
        <f>IF(FIN_DATASET[[#This Row],[Method]]="Efectivo",FIN_DATASET[[#This Row],[Amount]],0)</f>
        <v>0</v>
      </c>
      <c r="O345" s="3">
        <f>IF(FIN_DATASET[[#This Row],[Method]]="CxC",1,0)</f>
        <v>0</v>
      </c>
      <c r="P345" s="11">
        <f>IF(FIN_DATASET[[#This Row],[Method]]="CxC",FIN_DATASET[[#This Row],[Amount]],0)</f>
        <v>0</v>
      </c>
      <c r="Q345" s="3">
        <f>IF(OR(FIN_DATASET[[#This Row],[Account]]="CxP",FIN_DATASET[[#This Row],[Account]]="CxP (Liga)",FIN_DATASET[[#This Row],[Account]]="CxP (Terceros)"),1,0)</f>
        <v>0</v>
      </c>
      <c r="R345" s="3">
        <f>IF(FIN_DATASET[[#This Row],[AP_Flag]]=1,FIN_DATASET[[#This Row],[Amount]],0)</f>
        <v>0</v>
      </c>
    </row>
    <row r="346" spans="1:18" x14ac:dyDescent="0.2">
      <c r="A346" s="4">
        <f>FIN_RAW[[#This Row],[FECHA]]</f>
        <v>44228</v>
      </c>
      <c r="B346" s="3">
        <f>YEAR(FIN_DATASET[[#This Row],[Date]])</f>
        <v>2021</v>
      </c>
      <c r="C346" s="3" t="str">
        <f>TEXT(FIN_DATASET[[#This Row],[Date]],"mmmm")</f>
        <v>February</v>
      </c>
      <c r="D346" s="3" t="str">
        <f>IF(FIN_RAW[[#This Row],[VALOR (IN)]]&gt;0, "Income",IF(FIN_RAW[[#This Row],[VALOR (OUT)]]&gt;0, "Expense", "Check"))</f>
        <v>Income</v>
      </c>
      <c r="E346" s="3" t="str">
        <f>_xlfn.XLOOKUP(FIN_DATASET[[#This Row],[Method]],CATEGORY_MAP[CUENTA_IN],CATEGORY_MAP[Category])</f>
        <v>Cash</v>
      </c>
      <c r="F346" s="3" t="str">
        <f>_xlfn.XLOOKUP(FIN_DATASET[[#This Row],[Account]],CATEGORY_MAP[CUENTA_OUT],CATEGORY_MAP[Subcategory])</f>
        <v>Monthly Fee</v>
      </c>
      <c r="G346" s="3" t="str">
        <f>IF(OR(FIN_RAW[[#This Row],[CONCEPTO]]=0,FIN_RAW[[#This Row],[CONCEPTO]]=""),"",FIN_RAW[[#This Row],[CONCEPTO]])</f>
        <v>Pago Mensualidad Formacion (80%) (FEB)</v>
      </c>
      <c r="H346" s="5">
        <f>IF(FIN_DATASET[[#This Row],[Type]]="Income", FIN_RAW[[#This Row],[VALOR (IN)]], -FIN_RAW[[#This Row],[VALOR (OUT)]])</f>
        <v>84000</v>
      </c>
      <c r="I346" s="3" t="str">
        <f>FIN_RAW[[#This Row],[CUENTA (IN)]]</f>
        <v>Efectivo</v>
      </c>
      <c r="J346" s="6" t="str">
        <f>FIN_RAW[[#This Row],[CUENTA (OUT)]]</f>
        <v>Mensualidad</v>
      </c>
      <c r="K346" s="3" t="str">
        <f>IF(OR(FIN_RAW[[#This Row],[CLIENTE]]=0,FIN_RAW[[#This Row],[CLIENTE]]=" "),"",FIN_RAW[[#This Row],[CLIENTE]])</f>
        <v>Carlos Andrés Delgado</v>
      </c>
      <c r="L346" s="3" t="str">
        <f>IF(OR(FIN_RAW[[#This Row],[DEPORTISTA]]=0,FIN_RAW[[#This Row],[DEPORTISTA]]=""),"",FIN_RAW[[#This Row],[DEPORTISTA]])</f>
        <v>María José Delgado Giraldo</v>
      </c>
      <c r="M346" s="3">
        <f>IF(FIN_DATASET[[#This Row],[Method]]="Efectivo",1,0)</f>
        <v>1</v>
      </c>
      <c r="N346" s="12">
        <f>IF(FIN_DATASET[[#This Row],[Method]]="Efectivo",FIN_DATASET[[#This Row],[Amount]],0)</f>
        <v>84000</v>
      </c>
      <c r="O346" s="3">
        <f>IF(FIN_DATASET[[#This Row],[Method]]="CxC",1,0)</f>
        <v>0</v>
      </c>
      <c r="P346" s="11">
        <f>IF(FIN_DATASET[[#This Row],[Method]]="CxC",FIN_DATASET[[#This Row],[Amount]],0)</f>
        <v>0</v>
      </c>
      <c r="Q346" s="3">
        <f>IF(OR(FIN_DATASET[[#This Row],[Account]]="CxP",FIN_DATASET[[#This Row],[Account]]="CxP (Liga)",FIN_DATASET[[#This Row],[Account]]="CxP (Terceros)"),1,0)</f>
        <v>0</v>
      </c>
      <c r="R346" s="3">
        <f>IF(FIN_DATASET[[#This Row],[AP_Flag]]=1,FIN_DATASET[[#This Row],[Amount]],0)</f>
        <v>0</v>
      </c>
    </row>
    <row r="347" spans="1:18" x14ac:dyDescent="0.2">
      <c r="A347" s="4">
        <f>FIN_RAW[[#This Row],[FECHA]]</f>
        <v>44228</v>
      </c>
      <c r="B347" s="3">
        <f>YEAR(FIN_DATASET[[#This Row],[Date]])</f>
        <v>2021</v>
      </c>
      <c r="C347" s="3" t="str">
        <f>TEXT(FIN_DATASET[[#This Row],[Date]],"mmmm")</f>
        <v>February</v>
      </c>
      <c r="D347" s="3" t="str">
        <f>IF(FIN_RAW[[#This Row],[VALOR (IN)]]&gt;0, "Income",IF(FIN_RAW[[#This Row],[VALOR (OUT)]]&gt;0, "Expense", "Check"))</f>
        <v>Income</v>
      </c>
      <c r="E347" s="3" t="str">
        <f>_xlfn.XLOOKUP(FIN_DATASET[[#This Row],[Method]],CATEGORY_MAP[CUENTA_IN],CATEGORY_MAP[Category])</f>
        <v>Scholarships</v>
      </c>
      <c r="F347" s="3" t="str">
        <f>_xlfn.XLOOKUP(FIN_DATASET[[#This Row],[Account]],CATEGORY_MAP[CUENTA_OUT],CATEGORY_MAP[Subcategory])</f>
        <v>Monthly Fee</v>
      </c>
      <c r="G347" s="3" t="str">
        <f>IF(OR(FIN_RAW[[#This Row],[CONCEPTO]]=0,FIN_RAW[[#This Row],[CONCEPTO]]=""),"",FIN_RAW[[#This Row],[CONCEPTO]])</f>
        <v>Beca Hermandad 2020 (20%) (FEB)</v>
      </c>
      <c r="H347" s="5">
        <f>IF(FIN_DATASET[[#This Row],[Type]]="Income", FIN_RAW[[#This Row],[VALOR (IN)]], -FIN_RAW[[#This Row],[VALOR (OUT)]])</f>
        <v>21000</v>
      </c>
      <c r="I347" s="3" t="str">
        <f>FIN_RAW[[#This Row],[CUENTA (IN)]]</f>
        <v>Becas</v>
      </c>
      <c r="J347" s="6" t="str">
        <f>FIN_RAW[[#This Row],[CUENTA (OUT)]]</f>
        <v>Mensualidad</v>
      </c>
      <c r="K347" s="3" t="str">
        <f>IF(OR(FIN_RAW[[#This Row],[CLIENTE]]=0,FIN_RAW[[#This Row],[CLIENTE]]=" "),"",FIN_RAW[[#This Row],[CLIENTE]])</f>
        <v>Carlos Andrés Delgado</v>
      </c>
      <c r="L347" s="3" t="str">
        <f>IF(OR(FIN_RAW[[#This Row],[DEPORTISTA]]=0,FIN_RAW[[#This Row],[DEPORTISTA]]=""),"",FIN_RAW[[#This Row],[DEPORTISTA]])</f>
        <v>María José Delgado Giraldo</v>
      </c>
      <c r="M347" s="3">
        <f>IF(FIN_DATASET[[#This Row],[Method]]="Efectivo",1,0)</f>
        <v>0</v>
      </c>
      <c r="N347" s="12">
        <f>IF(FIN_DATASET[[#This Row],[Method]]="Efectivo",FIN_DATASET[[#This Row],[Amount]],0)</f>
        <v>0</v>
      </c>
      <c r="O347" s="3">
        <f>IF(FIN_DATASET[[#This Row],[Method]]="CxC",1,0)</f>
        <v>0</v>
      </c>
      <c r="P347" s="11">
        <f>IF(FIN_DATASET[[#This Row],[Method]]="CxC",FIN_DATASET[[#This Row],[Amount]],0)</f>
        <v>0</v>
      </c>
      <c r="Q347" s="3">
        <f>IF(OR(FIN_DATASET[[#This Row],[Account]]="CxP",FIN_DATASET[[#This Row],[Account]]="CxP (Liga)",FIN_DATASET[[#This Row],[Account]]="CxP (Terceros)"),1,0)</f>
        <v>0</v>
      </c>
      <c r="R347" s="3">
        <f>IF(FIN_DATASET[[#This Row],[AP_Flag]]=1,FIN_DATASET[[#This Row],[Amount]],0)</f>
        <v>0</v>
      </c>
    </row>
    <row r="348" spans="1:18" x14ac:dyDescent="0.2">
      <c r="A348" s="4">
        <f>FIN_RAW[[#This Row],[FECHA]]</f>
        <v>44228</v>
      </c>
      <c r="B348" s="3">
        <f>YEAR(FIN_DATASET[[#This Row],[Date]])</f>
        <v>2021</v>
      </c>
      <c r="C348" s="3" t="str">
        <f>TEXT(FIN_DATASET[[#This Row],[Date]],"mmmm")</f>
        <v>February</v>
      </c>
      <c r="D348" s="3" t="str">
        <f>IF(FIN_RAW[[#This Row],[VALOR (IN)]]&gt;0, "Income",IF(FIN_RAW[[#This Row],[VALOR (OUT)]]&gt;0, "Expense", "Check"))</f>
        <v>Income</v>
      </c>
      <c r="E348" s="3" t="str">
        <f>_xlfn.XLOOKUP(FIN_DATASET[[#This Row],[Method]],CATEGORY_MAP[CUENTA_IN],CATEGORY_MAP[Category])</f>
        <v>Cash</v>
      </c>
      <c r="F348" s="3" t="str">
        <f>_xlfn.XLOOKUP(FIN_DATASET[[#This Row],[Account]],CATEGORY_MAP[CUENTA_OUT],CATEGORY_MAP[Subcategory])</f>
        <v>Monthly Fee</v>
      </c>
      <c r="G348" s="3" t="str">
        <f>IF(OR(FIN_RAW[[#This Row],[CONCEPTO]]=0,FIN_RAW[[#This Row],[CONCEPTO]]=""),"",FIN_RAW[[#This Row],[CONCEPTO]])</f>
        <v>Pago Mensualidad Formacion (80%) (FEB)</v>
      </c>
      <c r="H348" s="5">
        <f>IF(FIN_DATASET[[#This Row],[Type]]="Income", FIN_RAW[[#This Row],[VALOR (IN)]], -FIN_RAW[[#This Row],[VALOR (OUT)]])</f>
        <v>84000</v>
      </c>
      <c r="I348" s="3" t="str">
        <f>FIN_RAW[[#This Row],[CUENTA (IN)]]</f>
        <v>Efectivo</v>
      </c>
      <c r="J348" s="6" t="str">
        <f>FIN_RAW[[#This Row],[CUENTA (OUT)]]</f>
        <v>Mensualidad</v>
      </c>
      <c r="K348" s="3" t="str">
        <f>IF(OR(FIN_RAW[[#This Row],[CLIENTE]]=0,FIN_RAW[[#This Row],[CLIENTE]]=" "),"",FIN_RAW[[#This Row],[CLIENTE]])</f>
        <v>Ana Milena Sánchez Patiño</v>
      </c>
      <c r="L348" s="3" t="str">
        <f>IF(OR(FIN_RAW[[#This Row],[DEPORTISTA]]=0,FIN_RAW[[#This Row],[DEPORTISTA]]=""),"",FIN_RAW[[#This Row],[DEPORTISTA]])</f>
        <v>Matías Carvajal Sánchez</v>
      </c>
      <c r="M348" s="3">
        <f>IF(FIN_DATASET[[#This Row],[Method]]="Efectivo",1,0)</f>
        <v>1</v>
      </c>
      <c r="N348" s="12">
        <f>IF(FIN_DATASET[[#This Row],[Method]]="Efectivo",FIN_DATASET[[#This Row],[Amount]],0)</f>
        <v>84000</v>
      </c>
      <c r="O348" s="3">
        <f>IF(FIN_DATASET[[#This Row],[Method]]="CxC",1,0)</f>
        <v>0</v>
      </c>
      <c r="P348" s="11">
        <f>IF(FIN_DATASET[[#This Row],[Method]]="CxC",FIN_DATASET[[#This Row],[Amount]],0)</f>
        <v>0</v>
      </c>
      <c r="Q348" s="3">
        <f>IF(OR(FIN_DATASET[[#This Row],[Account]]="CxP",FIN_DATASET[[#This Row],[Account]]="CxP (Liga)",FIN_DATASET[[#This Row],[Account]]="CxP (Terceros)"),1,0)</f>
        <v>0</v>
      </c>
      <c r="R348" s="3">
        <f>IF(FIN_DATASET[[#This Row],[AP_Flag]]=1,FIN_DATASET[[#This Row],[Amount]],0)</f>
        <v>0</v>
      </c>
    </row>
    <row r="349" spans="1:18" x14ac:dyDescent="0.2">
      <c r="A349" s="4">
        <f>FIN_RAW[[#This Row],[FECHA]]</f>
        <v>44228</v>
      </c>
      <c r="B349" s="3">
        <f>YEAR(FIN_DATASET[[#This Row],[Date]])</f>
        <v>2021</v>
      </c>
      <c r="C349" s="3" t="str">
        <f>TEXT(FIN_DATASET[[#This Row],[Date]],"mmmm")</f>
        <v>February</v>
      </c>
      <c r="D349" s="3" t="str">
        <f>IF(FIN_RAW[[#This Row],[VALOR (IN)]]&gt;0, "Income",IF(FIN_RAW[[#This Row],[VALOR (OUT)]]&gt;0, "Expense", "Check"))</f>
        <v>Income</v>
      </c>
      <c r="E349" s="3" t="str">
        <f>_xlfn.XLOOKUP(FIN_DATASET[[#This Row],[Method]],CATEGORY_MAP[CUENTA_IN],CATEGORY_MAP[Category])</f>
        <v>Scholarships</v>
      </c>
      <c r="F349" s="3" t="str">
        <f>_xlfn.XLOOKUP(FIN_DATASET[[#This Row],[Account]],CATEGORY_MAP[CUENTA_OUT],CATEGORY_MAP[Subcategory])</f>
        <v>Monthly Fee</v>
      </c>
      <c r="G349" s="3" t="str">
        <f>IF(OR(FIN_RAW[[#This Row],[CONCEPTO]]=0,FIN_RAW[[#This Row],[CONCEPTO]]=""),"",FIN_RAW[[#This Row],[CONCEPTO]])</f>
        <v>Beca Hermandad 2020 (20%) (FEB)</v>
      </c>
      <c r="H349" s="5">
        <f>IF(FIN_DATASET[[#This Row],[Type]]="Income", FIN_RAW[[#This Row],[VALOR (IN)]], -FIN_RAW[[#This Row],[VALOR (OUT)]])</f>
        <v>21000</v>
      </c>
      <c r="I349" s="3" t="str">
        <f>FIN_RAW[[#This Row],[CUENTA (IN)]]</f>
        <v>Becas</v>
      </c>
      <c r="J349" s="6" t="str">
        <f>FIN_RAW[[#This Row],[CUENTA (OUT)]]</f>
        <v>Mensualidad</v>
      </c>
      <c r="K349" s="3" t="str">
        <f>IF(OR(FIN_RAW[[#This Row],[CLIENTE]]=0,FIN_RAW[[#This Row],[CLIENTE]]=" "),"",FIN_RAW[[#This Row],[CLIENTE]])</f>
        <v>Ana Milena Sánchez Patiño</v>
      </c>
      <c r="L349" s="3" t="str">
        <f>IF(OR(FIN_RAW[[#This Row],[DEPORTISTA]]=0,FIN_RAW[[#This Row],[DEPORTISTA]]=""),"",FIN_RAW[[#This Row],[DEPORTISTA]])</f>
        <v>Matías Carvajal Sánchez</v>
      </c>
      <c r="M349" s="3">
        <f>IF(FIN_DATASET[[#This Row],[Method]]="Efectivo",1,0)</f>
        <v>0</v>
      </c>
      <c r="N349" s="12">
        <f>IF(FIN_DATASET[[#This Row],[Method]]="Efectivo",FIN_DATASET[[#This Row],[Amount]],0)</f>
        <v>0</v>
      </c>
      <c r="O349" s="3">
        <f>IF(FIN_DATASET[[#This Row],[Method]]="CxC",1,0)</f>
        <v>0</v>
      </c>
      <c r="P349" s="11">
        <f>IF(FIN_DATASET[[#This Row],[Method]]="CxC",FIN_DATASET[[#This Row],[Amount]],0)</f>
        <v>0</v>
      </c>
      <c r="Q349" s="3">
        <f>IF(OR(FIN_DATASET[[#This Row],[Account]]="CxP",FIN_DATASET[[#This Row],[Account]]="CxP (Liga)",FIN_DATASET[[#This Row],[Account]]="CxP (Terceros)"),1,0)</f>
        <v>0</v>
      </c>
      <c r="R349" s="3">
        <f>IF(FIN_DATASET[[#This Row],[AP_Flag]]=1,FIN_DATASET[[#This Row],[Amount]],0)</f>
        <v>0</v>
      </c>
    </row>
    <row r="350" spans="1:18" x14ac:dyDescent="0.2">
      <c r="A350" s="4">
        <f>FIN_RAW[[#This Row],[FECHA]]</f>
        <v>44228</v>
      </c>
      <c r="B350" s="3">
        <f>YEAR(FIN_DATASET[[#This Row],[Date]])</f>
        <v>2021</v>
      </c>
      <c r="C350" s="3" t="str">
        <f>TEXT(FIN_DATASET[[#This Row],[Date]],"mmmm")</f>
        <v>February</v>
      </c>
      <c r="D350" s="3" t="str">
        <f>IF(FIN_RAW[[#This Row],[VALOR (IN)]]&gt;0, "Income",IF(FIN_RAW[[#This Row],[VALOR (OUT)]]&gt;0, "Expense", "Check"))</f>
        <v>Income</v>
      </c>
      <c r="E350" s="3" t="str">
        <f>_xlfn.XLOOKUP(FIN_DATASET[[#This Row],[Method]],CATEGORY_MAP[CUENTA_IN],CATEGORY_MAP[Category])</f>
        <v>Cash</v>
      </c>
      <c r="F350" s="3" t="str">
        <f>_xlfn.XLOOKUP(FIN_DATASET[[#This Row],[Account]],CATEGORY_MAP[CUENTA_OUT],CATEGORY_MAP[Subcategory])</f>
        <v>Monthly Fee</v>
      </c>
      <c r="G350" s="3" t="str">
        <f>IF(OR(FIN_RAW[[#This Row],[CONCEPTO]]=0,FIN_RAW[[#This Row],[CONCEPTO]]=""),"",FIN_RAW[[#This Row],[CONCEPTO]])</f>
        <v>Pago Mensualidad Alto Rendimiento (60%) (FEB)</v>
      </c>
      <c r="H350" s="5">
        <f>IF(FIN_DATASET[[#This Row],[Type]]="Income", FIN_RAW[[#This Row],[VALOR (IN)]], -FIN_RAW[[#This Row],[VALOR (OUT)]])</f>
        <v>93000</v>
      </c>
      <c r="I350" s="3" t="str">
        <f>FIN_RAW[[#This Row],[CUENTA (IN)]]</f>
        <v>Efectivo</v>
      </c>
      <c r="J350" s="6" t="str">
        <f>FIN_RAW[[#This Row],[CUENTA (OUT)]]</f>
        <v>Mensualidad</v>
      </c>
      <c r="K350" s="3" t="str">
        <f>IF(OR(FIN_RAW[[#This Row],[CLIENTE]]=0,FIN_RAW[[#This Row],[CLIENTE]]=" "),"",FIN_RAW[[#This Row],[CLIENTE]])</f>
        <v>Yanibel Peña Londoño</v>
      </c>
      <c r="L350" s="3" t="str">
        <f>IF(OR(FIN_RAW[[#This Row],[DEPORTISTA]]=0,FIN_RAW[[#This Row],[DEPORTISTA]]=""),"",FIN_RAW[[#This Row],[DEPORTISTA]])</f>
        <v>Santiago Piedrahita Peña</v>
      </c>
      <c r="M350" s="3">
        <f>IF(FIN_DATASET[[#This Row],[Method]]="Efectivo",1,0)</f>
        <v>1</v>
      </c>
      <c r="N350" s="12">
        <f>IF(FIN_DATASET[[#This Row],[Method]]="Efectivo",FIN_DATASET[[#This Row],[Amount]],0)</f>
        <v>93000</v>
      </c>
      <c r="O350" s="3">
        <f>IF(FIN_DATASET[[#This Row],[Method]]="CxC",1,0)</f>
        <v>0</v>
      </c>
      <c r="P350" s="11">
        <f>IF(FIN_DATASET[[#This Row],[Method]]="CxC",FIN_DATASET[[#This Row],[Amount]],0)</f>
        <v>0</v>
      </c>
      <c r="Q350" s="3">
        <f>IF(OR(FIN_DATASET[[#This Row],[Account]]="CxP",FIN_DATASET[[#This Row],[Account]]="CxP (Liga)",FIN_DATASET[[#This Row],[Account]]="CxP (Terceros)"),1,0)</f>
        <v>0</v>
      </c>
      <c r="R350" s="3">
        <f>IF(FIN_DATASET[[#This Row],[AP_Flag]]=1,FIN_DATASET[[#This Row],[Amount]],0)</f>
        <v>0</v>
      </c>
    </row>
    <row r="351" spans="1:18" x14ac:dyDescent="0.2">
      <c r="A351" s="4">
        <f>FIN_RAW[[#This Row],[FECHA]]</f>
        <v>44228</v>
      </c>
      <c r="B351" s="3">
        <f>YEAR(FIN_DATASET[[#This Row],[Date]])</f>
        <v>2021</v>
      </c>
      <c r="C351" s="3" t="str">
        <f>TEXT(FIN_DATASET[[#This Row],[Date]],"mmmm")</f>
        <v>February</v>
      </c>
      <c r="D351" s="3" t="str">
        <f>IF(FIN_RAW[[#This Row],[VALOR (IN)]]&gt;0, "Income",IF(FIN_RAW[[#This Row],[VALOR (OUT)]]&gt;0, "Expense", "Check"))</f>
        <v>Income</v>
      </c>
      <c r="E351" s="3" t="str">
        <f>_xlfn.XLOOKUP(FIN_DATASET[[#This Row],[Method]],CATEGORY_MAP[CUENTA_IN],CATEGORY_MAP[Category])</f>
        <v>Adjustments</v>
      </c>
      <c r="F351" s="3" t="str">
        <f>_xlfn.XLOOKUP(FIN_DATASET[[#This Row],[Account]],CATEGORY_MAP[CUENTA_OUT],CATEGORY_MAP[Subcategory])</f>
        <v>Monthly Fee</v>
      </c>
      <c r="G351" s="3" t="str">
        <f>IF(OR(FIN_RAW[[#This Row],[CONCEPTO]]=0,FIN_RAW[[#This Row],[CONCEPTO]]=""),"",FIN_RAW[[#This Row],[CONCEPTO]])</f>
        <v>Descuento por Inasistencia con Excusa (40%) (FEB)</v>
      </c>
      <c r="H351" s="5">
        <f>IF(FIN_DATASET[[#This Row],[Type]]="Income", FIN_RAW[[#This Row],[VALOR (IN)]], -FIN_RAW[[#This Row],[VALOR (OUT)]])</f>
        <v>62000</v>
      </c>
      <c r="I351" s="3" t="str">
        <f>FIN_RAW[[#This Row],[CUENTA (IN)]]</f>
        <v>Descuentos</v>
      </c>
      <c r="J351" s="6" t="str">
        <f>FIN_RAW[[#This Row],[CUENTA (OUT)]]</f>
        <v>Mensualidad</v>
      </c>
      <c r="K351" s="3" t="str">
        <f>IF(OR(FIN_RAW[[#This Row],[CLIENTE]]=0,FIN_RAW[[#This Row],[CLIENTE]]=" "),"",FIN_RAW[[#This Row],[CLIENTE]])</f>
        <v>Yanibel Peña Londoño</v>
      </c>
      <c r="L351" s="3" t="str">
        <f>IF(OR(FIN_RAW[[#This Row],[DEPORTISTA]]=0,FIN_RAW[[#This Row],[DEPORTISTA]]=""),"",FIN_RAW[[#This Row],[DEPORTISTA]])</f>
        <v>Santiago Piedrahita Peña</v>
      </c>
      <c r="M351" s="3">
        <f>IF(FIN_DATASET[[#This Row],[Method]]="Efectivo",1,0)</f>
        <v>0</v>
      </c>
      <c r="N351" s="12">
        <f>IF(FIN_DATASET[[#This Row],[Method]]="Efectivo",FIN_DATASET[[#This Row],[Amount]],0)</f>
        <v>0</v>
      </c>
      <c r="O351" s="3">
        <f>IF(FIN_DATASET[[#This Row],[Method]]="CxC",1,0)</f>
        <v>0</v>
      </c>
      <c r="P351" s="11">
        <f>IF(FIN_DATASET[[#This Row],[Method]]="CxC",FIN_DATASET[[#This Row],[Amount]],0)</f>
        <v>0</v>
      </c>
      <c r="Q351" s="3">
        <f>IF(OR(FIN_DATASET[[#This Row],[Account]]="CxP",FIN_DATASET[[#This Row],[Account]]="CxP (Liga)",FIN_DATASET[[#This Row],[Account]]="CxP (Terceros)"),1,0)</f>
        <v>0</v>
      </c>
      <c r="R351" s="3">
        <f>IF(FIN_DATASET[[#This Row],[AP_Flag]]=1,FIN_DATASET[[#This Row],[Amount]],0)</f>
        <v>0</v>
      </c>
    </row>
    <row r="352" spans="1:18" x14ac:dyDescent="0.2">
      <c r="A352" s="4">
        <f>FIN_RAW[[#This Row],[FECHA]]</f>
        <v>44228</v>
      </c>
      <c r="B352" s="3">
        <f>YEAR(FIN_DATASET[[#This Row],[Date]])</f>
        <v>2021</v>
      </c>
      <c r="C352" s="3" t="str">
        <f>TEXT(FIN_DATASET[[#This Row],[Date]],"mmmm")</f>
        <v>February</v>
      </c>
      <c r="D352" s="3" t="str">
        <f>IF(FIN_RAW[[#This Row],[VALOR (IN)]]&gt;0, "Income",IF(FIN_RAW[[#This Row],[VALOR (OUT)]]&gt;0, "Expense", "Check"))</f>
        <v>Income</v>
      </c>
      <c r="E352" s="3" t="str">
        <f>_xlfn.XLOOKUP(FIN_DATASET[[#This Row],[Method]],CATEGORY_MAP[CUENTA_IN],CATEGORY_MAP[Category])</f>
        <v>Cash</v>
      </c>
      <c r="F352" s="3" t="str">
        <f>_xlfn.XLOOKUP(FIN_DATASET[[#This Row],[Account]],CATEGORY_MAP[CUENTA_OUT],CATEGORY_MAP[Subcategory])</f>
        <v>Monthly Fee</v>
      </c>
      <c r="G352" s="3" t="str">
        <f>IF(OR(FIN_RAW[[#This Row],[CONCEPTO]]=0,FIN_RAW[[#This Row],[CONCEPTO]]=""),"",FIN_RAW[[#This Row],[CONCEPTO]])</f>
        <v>Pago Mensualidad Formacion (100%) (FEB)</v>
      </c>
      <c r="H352" s="5">
        <f>IF(FIN_DATASET[[#This Row],[Type]]="Income", FIN_RAW[[#This Row],[VALOR (IN)]], -FIN_RAW[[#This Row],[VALOR (OUT)]])</f>
        <v>105000</v>
      </c>
      <c r="I352" s="3" t="str">
        <f>FIN_RAW[[#This Row],[CUENTA (IN)]]</f>
        <v>Efectivo</v>
      </c>
      <c r="J352" s="6" t="str">
        <f>FIN_RAW[[#This Row],[CUENTA (OUT)]]</f>
        <v>Mensualidad</v>
      </c>
      <c r="K352" s="3" t="str">
        <f>IF(OR(FIN_RAW[[#This Row],[CLIENTE]]=0,FIN_RAW[[#This Row],[CLIENTE]]=" "),"",FIN_RAW[[#This Row],[CLIENTE]])</f>
        <v>Marcela Zapata Duque</v>
      </c>
      <c r="L352" s="3" t="str">
        <f>IF(OR(FIN_RAW[[#This Row],[DEPORTISTA]]=0,FIN_RAW[[#This Row],[DEPORTISTA]]=""),"",FIN_RAW[[#This Row],[DEPORTISTA]])</f>
        <v>Sara Zapata Zapata</v>
      </c>
      <c r="M352" s="3">
        <f>IF(FIN_DATASET[[#This Row],[Method]]="Efectivo",1,0)</f>
        <v>1</v>
      </c>
      <c r="N352" s="12">
        <f>IF(FIN_DATASET[[#This Row],[Method]]="Efectivo",FIN_DATASET[[#This Row],[Amount]],0)</f>
        <v>105000</v>
      </c>
      <c r="O352" s="3">
        <f>IF(FIN_DATASET[[#This Row],[Method]]="CxC",1,0)</f>
        <v>0</v>
      </c>
      <c r="P352" s="11">
        <f>IF(FIN_DATASET[[#This Row],[Method]]="CxC",FIN_DATASET[[#This Row],[Amount]],0)</f>
        <v>0</v>
      </c>
      <c r="Q352" s="3">
        <f>IF(OR(FIN_DATASET[[#This Row],[Account]]="CxP",FIN_DATASET[[#This Row],[Account]]="CxP (Liga)",FIN_DATASET[[#This Row],[Account]]="CxP (Terceros)"),1,0)</f>
        <v>0</v>
      </c>
      <c r="R352" s="3">
        <f>IF(FIN_DATASET[[#This Row],[AP_Flag]]=1,FIN_DATASET[[#This Row],[Amount]],0)</f>
        <v>0</v>
      </c>
    </row>
    <row r="353" spans="1:18" x14ac:dyDescent="0.2">
      <c r="A353" s="4">
        <f>FIN_RAW[[#This Row],[FECHA]]</f>
        <v>44228</v>
      </c>
      <c r="B353" s="3">
        <f>YEAR(FIN_DATASET[[#This Row],[Date]])</f>
        <v>2021</v>
      </c>
      <c r="C353" s="3" t="str">
        <f>TEXT(FIN_DATASET[[#This Row],[Date]],"mmmm")</f>
        <v>February</v>
      </c>
      <c r="D353" s="3" t="str">
        <f>IF(FIN_RAW[[#This Row],[VALOR (IN)]]&gt;0, "Income",IF(FIN_RAW[[#This Row],[VALOR (OUT)]]&gt;0, "Expense", "Check"))</f>
        <v>Income</v>
      </c>
      <c r="E353" s="3" t="str">
        <f>_xlfn.XLOOKUP(FIN_DATASET[[#This Row],[Method]],CATEGORY_MAP[CUENTA_IN],CATEGORY_MAP[Category])</f>
        <v>Cash</v>
      </c>
      <c r="F353" s="3" t="str">
        <f>_xlfn.XLOOKUP(FIN_DATASET[[#This Row],[Account]],CATEGORY_MAP[CUENTA_OUT],CATEGORY_MAP[Subcategory])</f>
        <v>Monthly Fee</v>
      </c>
      <c r="G353" s="3" t="str">
        <f>IF(OR(FIN_RAW[[#This Row],[CONCEPTO]]=0,FIN_RAW[[#This Row],[CONCEPTO]]=""),"",FIN_RAW[[#This Row],[CONCEPTO]])</f>
        <v>Pago Mensualidad Formacion (100%) (FEB)</v>
      </c>
      <c r="H353" s="5">
        <f>IF(FIN_DATASET[[#This Row],[Type]]="Income", FIN_RAW[[#This Row],[VALOR (IN)]], -FIN_RAW[[#This Row],[VALOR (OUT)]])</f>
        <v>105000</v>
      </c>
      <c r="I353" s="3" t="str">
        <f>FIN_RAW[[#This Row],[CUENTA (IN)]]</f>
        <v>Efectivo</v>
      </c>
      <c r="J353" s="6" t="str">
        <f>FIN_RAW[[#This Row],[CUENTA (OUT)]]</f>
        <v>Mensualidad</v>
      </c>
      <c r="K353" s="3" t="str">
        <f>IF(OR(FIN_RAW[[#This Row],[CLIENTE]]=0,FIN_RAW[[#This Row],[CLIENTE]]=" "),"",FIN_RAW[[#This Row],[CLIENTE]])</f>
        <v>Nelson Gómez Serna</v>
      </c>
      <c r="L353" s="3" t="str">
        <f>IF(OR(FIN_RAW[[#This Row],[DEPORTISTA]]=0,FIN_RAW[[#This Row],[DEPORTISTA]]=""),"",FIN_RAW[[#This Row],[DEPORTISTA]])</f>
        <v>Sofía Gómez Torres</v>
      </c>
      <c r="M353" s="3">
        <f>IF(FIN_DATASET[[#This Row],[Method]]="Efectivo",1,0)</f>
        <v>1</v>
      </c>
      <c r="N353" s="12">
        <f>IF(FIN_DATASET[[#This Row],[Method]]="Efectivo",FIN_DATASET[[#This Row],[Amount]],0)</f>
        <v>105000</v>
      </c>
      <c r="O353" s="3">
        <f>IF(FIN_DATASET[[#This Row],[Method]]="CxC",1,0)</f>
        <v>0</v>
      </c>
      <c r="P353" s="11">
        <f>IF(FIN_DATASET[[#This Row],[Method]]="CxC",FIN_DATASET[[#This Row],[Amount]],0)</f>
        <v>0</v>
      </c>
      <c r="Q353" s="3">
        <f>IF(OR(FIN_DATASET[[#This Row],[Account]]="CxP",FIN_DATASET[[#This Row],[Account]]="CxP (Liga)",FIN_DATASET[[#This Row],[Account]]="CxP (Terceros)"),1,0)</f>
        <v>0</v>
      </c>
      <c r="R353" s="3">
        <f>IF(FIN_DATASET[[#This Row],[AP_Flag]]=1,FIN_DATASET[[#This Row],[Amount]],0)</f>
        <v>0</v>
      </c>
    </row>
    <row r="354" spans="1:18" x14ac:dyDescent="0.2">
      <c r="A354" s="4">
        <f>FIN_RAW[[#This Row],[FECHA]]</f>
        <v>44228</v>
      </c>
      <c r="B354" s="3">
        <f>YEAR(FIN_DATASET[[#This Row],[Date]])</f>
        <v>2021</v>
      </c>
      <c r="C354" s="3" t="str">
        <f>TEXT(FIN_DATASET[[#This Row],[Date]],"mmmm")</f>
        <v>February</v>
      </c>
      <c r="D354" s="3" t="str">
        <f>IF(FIN_RAW[[#This Row],[VALOR (IN)]]&gt;0, "Income",IF(FIN_RAW[[#This Row],[VALOR (OUT)]]&gt;0, "Expense", "Check"))</f>
        <v>Income</v>
      </c>
      <c r="E354" s="3" t="str">
        <f>_xlfn.XLOOKUP(FIN_DATASET[[#This Row],[Method]],CATEGORY_MAP[CUENTA_IN],CATEGORY_MAP[Category])</f>
        <v>Cash</v>
      </c>
      <c r="F354" s="3" t="str">
        <f>_xlfn.XLOOKUP(FIN_DATASET[[#This Row],[Account]],CATEGORY_MAP[CUENTA_OUT],CATEGORY_MAP[Subcategory])</f>
        <v>Monthly Fee</v>
      </c>
      <c r="G354" s="3" t="str">
        <f>IF(OR(FIN_RAW[[#This Row],[CONCEPTO]]=0,FIN_RAW[[#This Row],[CONCEPTO]]=""),"",FIN_RAW[[#This Row],[CONCEPTO]])</f>
        <v>Pago Mensualidad Alto Rendimiento (60%) (FEB)</v>
      </c>
      <c r="H354" s="5">
        <f>IF(FIN_DATASET[[#This Row],[Type]]="Income", FIN_RAW[[#This Row],[VALOR (IN)]], -FIN_RAW[[#This Row],[VALOR (OUT)]])</f>
        <v>93000</v>
      </c>
      <c r="I354" s="3" t="str">
        <f>FIN_RAW[[#This Row],[CUENTA (IN)]]</f>
        <v>Efectivo</v>
      </c>
      <c r="J354" s="6" t="str">
        <f>FIN_RAW[[#This Row],[CUENTA (OUT)]]</f>
        <v>Mensualidad</v>
      </c>
      <c r="K354" s="3" t="str">
        <f>IF(OR(FIN_RAW[[#This Row],[CLIENTE]]=0,FIN_RAW[[#This Row],[CLIENTE]]=" "),"",FIN_RAW[[#This Row],[CLIENTE]])</f>
        <v>Ana Milena Sánchez Patiño</v>
      </c>
      <c r="L354" s="3" t="str">
        <f>IF(OR(FIN_RAW[[#This Row],[DEPORTISTA]]=0,FIN_RAW[[#This Row],[DEPORTISTA]]=""),"",FIN_RAW[[#This Row],[DEPORTISTA]])</f>
        <v>Valentina Carvajal Sánchez</v>
      </c>
      <c r="M354" s="3">
        <f>IF(FIN_DATASET[[#This Row],[Method]]="Efectivo",1,0)</f>
        <v>1</v>
      </c>
      <c r="N354" s="12">
        <f>IF(FIN_DATASET[[#This Row],[Method]]="Efectivo",FIN_DATASET[[#This Row],[Amount]],0)</f>
        <v>93000</v>
      </c>
      <c r="O354" s="3">
        <f>IF(FIN_DATASET[[#This Row],[Method]]="CxC",1,0)</f>
        <v>0</v>
      </c>
      <c r="P354" s="11">
        <f>IF(FIN_DATASET[[#This Row],[Method]]="CxC",FIN_DATASET[[#This Row],[Amount]],0)</f>
        <v>0</v>
      </c>
      <c r="Q354" s="3">
        <f>IF(OR(FIN_DATASET[[#This Row],[Account]]="CxP",FIN_DATASET[[#This Row],[Account]]="CxP (Liga)",FIN_DATASET[[#This Row],[Account]]="CxP (Terceros)"),1,0)</f>
        <v>0</v>
      </c>
      <c r="R354" s="3">
        <f>IF(FIN_DATASET[[#This Row],[AP_Flag]]=1,FIN_DATASET[[#This Row],[Amount]],0)</f>
        <v>0</v>
      </c>
    </row>
    <row r="355" spans="1:18" x14ac:dyDescent="0.2">
      <c r="A355" s="4">
        <f>FIN_RAW[[#This Row],[FECHA]]</f>
        <v>44228</v>
      </c>
      <c r="B355" s="3">
        <f>YEAR(FIN_DATASET[[#This Row],[Date]])</f>
        <v>2021</v>
      </c>
      <c r="C355" s="3" t="str">
        <f>TEXT(FIN_DATASET[[#This Row],[Date]],"mmmm")</f>
        <v>February</v>
      </c>
      <c r="D355" s="3" t="str">
        <f>IF(FIN_RAW[[#This Row],[VALOR (IN)]]&gt;0, "Income",IF(FIN_RAW[[#This Row],[VALOR (OUT)]]&gt;0, "Expense", "Check"))</f>
        <v>Income</v>
      </c>
      <c r="E355" s="3" t="str">
        <f>_xlfn.XLOOKUP(FIN_DATASET[[#This Row],[Method]],CATEGORY_MAP[CUENTA_IN],CATEGORY_MAP[Category])</f>
        <v>Adjustments</v>
      </c>
      <c r="F355" s="3" t="str">
        <f>_xlfn.XLOOKUP(FIN_DATASET[[#This Row],[Account]],CATEGORY_MAP[CUENTA_OUT],CATEGORY_MAP[Subcategory])</f>
        <v>Monthly Fee</v>
      </c>
      <c r="G355" s="3" t="str">
        <f>IF(OR(FIN_RAW[[#This Row],[CONCEPTO]]=0,FIN_RAW[[#This Row],[CONCEPTO]]=""),"",FIN_RAW[[#This Row],[CONCEPTO]])</f>
        <v>Descuento por Inasistencia con Excusa (40%) (FEB)</v>
      </c>
      <c r="H355" s="5">
        <f>IF(FIN_DATASET[[#This Row],[Type]]="Income", FIN_RAW[[#This Row],[VALOR (IN)]], -FIN_RAW[[#This Row],[VALOR (OUT)]])</f>
        <v>62000</v>
      </c>
      <c r="I355" s="3" t="str">
        <f>FIN_RAW[[#This Row],[CUENTA (IN)]]</f>
        <v>Descuentos</v>
      </c>
      <c r="J355" s="6" t="str">
        <f>FIN_RAW[[#This Row],[CUENTA (OUT)]]</f>
        <v>Mensualidad</v>
      </c>
      <c r="K355" s="3" t="str">
        <f>IF(OR(FIN_RAW[[#This Row],[CLIENTE]]=0,FIN_RAW[[#This Row],[CLIENTE]]=" "),"",FIN_RAW[[#This Row],[CLIENTE]])</f>
        <v>Ana Milena Sánchez Patiño</v>
      </c>
      <c r="L355" s="3" t="str">
        <f>IF(OR(FIN_RAW[[#This Row],[DEPORTISTA]]=0,FIN_RAW[[#This Row],[DEPORTISTA]]=""),"",FIN_RAW[[#This Row],[DEPORTISTA]])</f>
        <v>Valentina Carvajal Sánchez</v>
      </c>
      <c r="M355" s="3">
        <f>IF(FIN_DATASET[[#This Row],[Method]]="Efectivo",1,0)</f>
        <v>0</v>
      </c>
      <c r="N355" s="12">
        <f>IF(FIN_DATASET[[#This Row],[Method]]="Efectivo",FIN_DATASET[[#This Row],[Amount]],0)</f>
        <v>0</v>
      </c>
      <c r="O355" s="3">
        <f>IF(FIN_DATASET[[#This Row],[Method]]="CxC",1,0)</f>
        <v>0</v>
      </c>
      <c r="P355" s="11">
        <f>IF(FIN_DATASET[[#This Row],[Method]]="CxC",FIN_DATASET[[#This Row],[Amount]],0)</f>
        <v>0</v>
      </c>
      <c r="Q355" s="3">
        <f>IF(OR(FIN_DATASET[[#This Row],[Account]]="CxP",FIN_DATASET[[#This Row],[Account]]="CxP (Liga)",FIN_DATASET[[#This Row],[Account]]="CxP (Terceros)"),1,0)</f>
        <v>0</v>
      </c>
      <c r="R355" s="3">
        <f>IF(FIN_DATASET[[#This Row],[AP_Flag]]=1,FIN_DATASET[[#This Row],[Amount]],0)</f>
        <v>0</v>
      </c>
    </row>
    <row r="356" spans="1:18" x14ac:dyDescent="0.2">
      <c r="A356" s="4">
        <f>FIN_RAW[[#This Row],[FECHA]]</f>
        <v>44228</v>
      </c>
      <c r="B356" s="3">
        <f>YEAR(FIN_DATASET[[#This Row],[Date]])</f>
        <v>2021</v>
      </c>
      <c r="C356" s="3" t="str">
        <f>TEXT(FIN_DATASET[[#This Row],[Date]],"mmmm")</f>
        <v>February</v>
      </c>
      <c r="D356" s="3" t="str">
        <f>IF(FIN_RAW[[#This Row],[VALOR (IN)]]&gt;0, "Income",IF(FIN_RAW[[#This Row],[VALOR (OUT)]]&gt;0, "Expense", "Check"))</f>
        <v>Income</v>
      </c>
      <c r="E356" s="3" t="str">
        <f>_xlfn.XLOOKUP(FIN_DATASET[[#This Row],[Method]],CATEGORY_MAP[CUENTA_IN],CATEGORY_MAP[Category])</f>
        <v>Cash</v>
      </c>
      <c r="F356" s="3" t="str">
        <f>_xlfn.XLOOKUP(FIN_DATASET[[#This Row],[Account]],CATEGORY_MAP[CUENTA_OUT],CATEGORY_MAP[Subcategory])</f>
        <v>Gymnastics Monthly Fee</v>
      </c>
      <c r="G356" s="3" t="str">
        <f>IF(OR(FIN_RAW[[#This Row],[CONCEPTO]]=0,FIN_RAW[[#This Row],[CONCEPTO]]=""),"",FIN_RAW[[#This Row],[CONCEPTO]])</f>
        <v>Pago Apoyo Mensualidad Gimnasia (FEB)</v>
      </c>
      <c r="H356" s="5">
        <f>IF(FIN_DATASET[[#This Row],[Type]]="Income", FIN_RAW[[#This Row],[VALOR (IN)]], -FIN_RAW[[#This Row],[VALOR (OUT)]])</f>
        <v>25000</v>
      </c>
      <c r="I356" s="3" t="str">
        <f>FIN_RAW[[#This Row],[CUENTA (IN)]]</f>
        <v>Efectivo</v>
      </c>
      <c r="J356" s="6" t="str">
        <f>FIN_RAW[[#This Row],[CUENTA (OUT)]]</f>
        <v>Mensualidad Gimnasia</v>
      </c>
      <c r="K356" s="3" t="str">
        <f>IF(OR(FIN_RAW[[#This Row],[CLIENTE]]=0,FIN_RAW[[#This Row],[CLIENTE]]=" "),"",FIN_RAW[[#This Row],[CLIENTE]])</f>
        <v>Luis Eduardo Solarte Serna</v>
      </c>
      <c r="L356" s="3" t="str">
        <f>IF(OR(FIN_RAW[[#This Row],[DEPORTISTA]]=0,FIN_RAW[[#This Row],[DEPORTISTA]]=""),"",FIN_RAW[[#This Row],[DEPORTISTA]])</f>
        <v>Alejandro Solarte Osorio</v>
      </c>
      <c r="M356" s="3">
        <f>IF(FIN_DATASET[[#This Row],[Method]]="Efectivo",1,0)</f>
        <v>1</v>
      </c>
      <c r="N356" s="12">
        <f>IF(FIN_DATASET[[#This Row],[Method]]="Efectivo",FIN_DATASET[[#This Row],[Amount]],0)</f>
        <v>25000</v>
      </c>
      <c r="O356" s="3">
        <f>IF(FIN_DATASET[[#This Row],[Method]]="CxC",1,0)</f>
        <v>0</v>
      </c>
      <c r="P356" s="11">
        <f>IF(FIN_DATASET[[#This Row],[Method]]="CxC",FIN_DATASET[[#This Row],[Amount]],0)</f>
        <v>0</v>
      </c>
      <c r="Q356" s="3">
        <f>IF(OR(FIN_DATASET[[#This Row],[Account]]="CxP",FIN_DATASET[[#This Row],[Account]]="CxP (Liga)",FIN_DATASET[[#This Row],[Account]]="CxP (Terceros)"),1,0)</f>
        <v>0</v>
      </c>
      <c r="R356" s="3">
        <f>IF(FIN_DATASET[[#This Row],[AP_Flag]]=1,FIN_DATASET[[#This Row],[Amount]],0)</f>
        <v>0</v>
      </c>
    </row>
    <row r="357" spans="1:18" x14ac:dyDescent="0.2">
      <c r="A357" s="4">
        <f>FIN_RAW[[#This Row],[FECHA]]</f>
        <v>44228</v>
      </c>
      <c r="B357" s="3">
        <f>YEAR(FIN_DATASET[[#This Row],[Date]])</f>
        <v>2021</v>
      </c>
      <c r="C357" s="3" t="str">
        <f>TEXT(FIN_DATASET[[#This Row],[Date]],"mmmm")</f>
        <v>February</v>
      </c>
      <c r="D357" s="3" t="str">
        <f>IF(FIN_RAW[[#This Row],[VALOR (IN)]]&gt;0, "Income",IF(FIN_RAW[[#This Row],[VALOR (OUT)]]&gt;0, "Expense", "Check"))</f>
        <v>Income</v>
      </c>
      <c r="E357" s="3" t="str">
        <f>_xlfn.XLOOKUP(FIN_DATASET[[#This Row],[Method]],CATEGORY_MAP[CUENTA_IN],CATEGORY_MAP[Category])</f>
        <v>Cash</v>
      </c>
      <c r="F357" s="3" t="str">
        <f>_xlfn.XLOOKUP(FIN_DATASET[[#This Row],[Account]],CATEGORY_MAP[CUENTA_OUT],CATEGORY_MAP[Subcategory])</f>
        <v>Gymnastics Monthly Fee</v>
      </c>
      <c r="G357" s="3" t="str">
        <f>IF(OR(FIN_RAW[[#This Row],[CONCEPTO]]=0,FIN_RAW[[#This Row],[CONCEPTO]]=""),"",FIN_RAW[[#This Row],[CONCEPTO]])</f>
        <v>Pago Apoyo Mensualidad Gimnasia (FEB)</v>
      </c>
      <c r="H357" s="5">
        <f>IF(FIN_DATASET[[#This Row],[Type]]="Income", FIN_RAW[[#This Row],[VALOR (IN)]], -FIN_RAW[[#This Row],[VALOR (OUT)]])</f>
        <v>25000</v>
      </c>
      <c r="I357" s="3" t="str">
        <f>FIN_RAW[[#This Row],[CUENTA (IN)]]</f>
        <v>Efectivo</v>
      </c>
      <c r="J357" s="6" t="str">
        <f>FIN_RAW[[#This Row],[CUENTA (OUT)]]</f>
        <v>Mensualidad Gimnasia</v>
      </c>
      <c r="K357" s="3" t="str">
        <f>IF(OR(FIN_RAW[[#This Row],[CLIENTE]]=0,FIN_RAW[[#This Row],[CLIENTE]]=" "),"",FIN_RAW[[#This Row],[CLIENTE]])</f>
        <v>Rodrigo Valdiri Zambrano</v>
      </c>
      <c r="L357" s="3" t="str">
        <f>IF(OR(FIN_RAW[[#This Row],[DEPORTISTA]]=0,FIN_RAW[[#This Row],[DEPORTISTA]]=""),"",FIN_RAW[[#This Row],[DEPORTISTA]])</f>
        <v>Esteban Valdiri Guauña</v>
      </c>
      <c r="M357" s="3">
        <f>IF(FIN_DATASET[[#This Row],[Method]]="Efectivo",1,0)</f>
        <v>1</v>
      </c>
      <c r="N357" s="12">
        <f>IF(FIN_DATASET[[#This Row],[Method]]="Efectivo",FIN_DATASET[[#This Row],[Amount]],0)</f>
        <v>25000</v>
      </c>
      <c r="O357" s="3">
        <f>IF(FIN_DATASET[[#This Row],[Method]]="CxC",1,0)</f>
        <v>0</v>
      </c>
      <c r="P357" s="11">
        <f>IF(FIN_DATASET[[#This Row],[Method]]="CxC",FIN_DATASET[[#This Row],[Amount]],0)</f>
        <v>0</v>
      </c>
      <c r="Q357" s="3">
        <f>IF(OR(FIN_DATASET[[#This Row],[Account]]="CxP",FIN_DATASET[[#This Row],[Account]]="CxP (Liga)",FIN_DATASET[[#This Row],[Account]]="CxP (Terceros)"),1,0)</f>
        <v>0</v>
      </c>
      <c r="R357" s="3">
        <f>IF(FIN_DATASET[[#This Row],[AP_Flag]]=1,FIN_DATASET[[#This Row],[Amount]],0)</f>
        <v>0</v>
      </c>
    </row>
    <row r="358" spans="1:18" x14ac:dyDescent="0.2">
      <c r="A358" s="4">
        <f>FIN_RAW[[#This Row],[FECHA]]</f>
        <v>44228</v>
      </c>
      <c r="B358" s="3">
        <f>YEAR(FIN_DATASET[[#This Row],[Date]])</f>
        <v>2021</v>
      </c>
      <c r="C358" s="3" t="str">
        <f>TEXT(FIN_DATASET[[#This Row],[Date]],"mmmm")</f>
        <v>February</v>
      </c>
      <c r="D358" s="3" t="str">
        <f>IF(FIN_RAW[[#This Row],[VALOR (IN)]]&gt;0, "Income",IF(FIN_RAW[[#This Row],[VALOR (OUT)]]&gt;0, "Expense", "Check"))</f>
        <v>Income</v>
      </c>
      <c r="E358" s="3" t="str">
        <f>_xlfn.XLOOKUP(FIN_DATASET[[#This Row],[Method]],CATEGORY_MAP[CUENTA_IN],CATEGORY_MAP[Category])</f>
        <v>Cash</v>
      </c>
      <c r="F358" s="3" t="str">
        <f>_xlfn.XLOOKUP(FIN_DATASET[[#This Row],[Account]],CATEGORY_MAP[CUENTA_OUT],CATEGORY_MAP[Subcategory])</f>
        <v>Gymnastics Monthly Fee</v>
      </c>
      <c r="G358" s="3" t="str">
        <f>IF(OR(FIN_RAW[[#This Row],[CONCEPTO]]=0,FIN_RAW[[#This Row],[CONCEPTO]]=""),"",FIN_RAW[[#This Row],[CONCEPTO]])</f>
        <v>Pago Apoyo Mensualidad Gimnasia (FEB)</v>
      </c>
      <c r="H358" s="5">
        <f>IF(FIN_DATASET[[#This Row],[Type]]="Income", FIN_RAW[[#This Row],[VALOR (IN)]], -FIN_RAW[[#This Row],[VALOR (OUT)]])</f>
        <v>25000</v>
      </c>
      <c r="I358" s="3" t="str">
        <f>FIN_RAW[[#This Row],[CUENTA (IN)]]</f>
        <v>Efectivo</v>
      </c>
      <c r="J358" s="6" t="str">
        <f>FIN_RAW[[#This Row],[CUENTA (OUT)]]</f>
        <v>Mensualidad Gimnasia</v>
      </c>
      <c r="K358" s="3" t="str">
        <f>IF(OR(FIN_RAW[[#This Row],[CLIENTE]]=0,FIN_RAW[[#This Row],[CLIENTE]]=" "),"",FIN_RAW[[#This Row],[CLIENTE]])</f>
        <v>Luis Fernando Zea Sanabria</v>
      </c>
      <c r="L358" s="3" t="str">
        <f>IF(OR(FIN_RAW[[#This Row],[DEPORTISTA]]=0,FIN_RAW[[#This Row],[DEPORTISTA]]=""),"",FIN_RAW[[#This Row],[DEPORTISTA]])</f>
        <v>Jacobo Zea Osorio</v>
      </c>
      <c r="M358" s="3">
        <f>IF(FIN_DATASET[[#This Row],[Method]]="Efectivo",1,0)</f>
        <v>1</v>
      </c>
      <c r="N358" s="12">
        <f>IF(FIN_DATASET[[#This Row],[Method]]="Efectivo",FIN_DATASET[[#This Row],[Amount]],0)</f>
        <v>25000</v>
      </c>
      <c r="O358" s="3">
        <f>IF(FIN_DATASET[[#This Row],[Method]]="CxC",1,0)</f>
        <v>0</v>
      </c>
      <c r="P358" s="11">
        <f>IF(FIN_DATASET[[#This Row],[Method]]="CxC",FIN_DATASET[[#This Row],[Amount]],0)</f>
        <v>0</v>
      </c>
      <c r="Q358" s="3">
        <f>IF(OR(FIN_DATASET[[#This Row],[Account]]="CxP",FIN_DATASET[[#This Row],[Account]]="CxP (Liga)",FIN_DATASET[[#This Row],[Account]]="CxP (Terceros)"),1,0)</f>
        <v>0</v>
      </c>
      <c r="R358" s="3">
        <f>IF(FIN_DATASET[[#This Row],[AP_Flag]]=1,FIN_DATASET[[#This Row],[Amount]],0)</f>
        <v>0</v>
      </c>
    </row>
    <row r="359" spans="1:18" x14ac:dyDescent="0.2">
      <c r="A359" s="4">
        <f>FIN_RAW[[#This Row],[FECHA]]</f>
        <v>44228</v>
      </c>
      <c r="B359" s="3">
        <f>YEAR(FIN_DATASET[[#This Row],[Date]])</f>
        <v>2021</v>
      </c>
      <c r="C359" s="3" t="str">
        <f>TEXT(FIN_DATASET[[#This Row],[Date]],"mmmm")</f>
        <v>February</v>
      </c>
      <c r="D359" s="3" t="str">
        <f>IF(FIN_RAW[[#This Row],[VALOR (IN)]]&gt;0, "Income",IF(FIN_RAW[[#This Row],[VALOR (OUT)]]&gt;0, "Expense", "Check"))</f>
        <v>Income</v>
      </c>
      <c r="E359" s="3" t="str">
        <f>_xlfn.XLOOKUP(FIN_DATASET[[#This Row],[Method]],CATEGORY_MAP[CUENTA_IN],CATEGORY_MAP[Category])</f>
        <v>Cash</v>
      </c>
      <c r="F359" s="3" t="str">
        <f>_xlfn.XLOOKUP(FIN_DATASET[[#This Row],[Account]],CATEGORY_MAP[CUENTA_OUT],CATEGORY_MAP[Subcategory])</f>
        <v>Gymnastics Monthly Fee</v>
      </c>
      <c r="G359" s="3" t="str">
        <f>IF(OR(FIN_RAW[[#This Row],[CONCEPTO]]=0,FIN_RAW[[#This Row],[CONCEPTO]]=""),"",FIN_RAW[[#This Row],[CONCEPTO]])</f>
        <v>Pago Apoyo Mensualidad Gimnasia (FEB)</v>
      </c>
      <c r="H359" s="5">
        <f>IF(FIN_DATASET[[#This Row],[Type]]="Income", FIN_RAW[[#This Row],[VALOR (IN)]], -FIN_RAW[[#This Row],[VALOR (OUT)]])</f>
        <v>25000</v>
      </c>
      <c r="I359" s="3" t="str">
        <f>FIN_RAW[[#This Row],[CUENTA (IN)]]</f>
        <v>Efectivo</v>
      </c>
      <c r="J359" s="6" t="str">
        <f>FIN_RAW[[#This Row],[CUENTA (OUT)]]</f>
        <v>Mensualidad Gimnasia</v>
      </c>
      <c r="K359" s="3" t="str">
        <f>IF(OR(FIN_RAW[[#This Row],[CLIENTE]]=0,FIN_RAW[[#This Row],[CLIENTE]]=" "),"",FIN_RAW[[#This Row],[CLIENTE]])</f>
        <v>Carlos Andrés Delgado</v>
      </c>
      <c r="L359" s="3" t="str">
        <f>IF(OR(FIN_RAW[[#This Row],[DEPORTISTA]]=0,FIN_RAW[[#This Row],[DEPORTISTA]]=""),"",FIN_RAW[[#This Row],[DEPORTISTA]])</f>
        <v>Juan Andrés Delgado Giraldo</v>
      </c>
      <c r="M359" s="3">
        <f>IF(FIN_DATASET[[#This Row],[Method]]="Efectivo",1,0)</f>
        <v>1</v>
      </c>
      <c r="N359" s="12">
        <f>IF(FIN_DATASET[[#This Row],[Method]]="Efectivo",FIN_DATASET[[#This Row],[Amount]],0)</f>
        <v>25000</v>
      </c>
      <c r="O359" s="3">
        <f>IF(FIN_DATASET[[#This Row],[Method]]="CxC",1,0)</f>
        <v>0</v>
      </c>
      <c r="P359" s="11">
        <f>IF(FIN_DATASET[[#This Row],[Method]]="CxC",FIN_DATASET[[#This Row],[Amount]],0)</f>
        <v>0</v>
      </c>
      <c r="Q359" s="3">
        <f>IF(OR(FIN_DATASET[[#This Row],[Account]]="CxP",FIN_DATASET[[#This Row],[Account]]="CxP (Liga)",FIN_DATASET[[#This Row],[Account]]="CxP (Terceros)"),1,0)</f>
        <v>0</v>
      </c>
      <c r="R359" s="3">
        <f>IF(FIN_DATASET[[#This Row],[AP_Flag]]=1,FIN_DATASET[[#This Row],[Amount]],0)</f>
        <v>0</v>
      </c>
    </row>
    <row r="360" spans="1:18" x14ac:dyDescent="0.2">
      <c r="A360" s="4">
        <f>FIN_RAW[[#This Row],[FECHA]]</f>
        <v>44228</v>
      </c>
      <c r="B360" s="3">
        <f>YEAR(FIN_DATASET[[#This Row],[Date]])</f>
        <v>2021</v>
      </c>
      <c r="C360" s="3" t="str">
        <f>TEXT(FIN_DATASET[[#This Row],[Date]],"mmmm")</f>
        <v>February</v>
      </c>
      <c r="D360" s="3" t="str">
        <f>IF(FIN_RAW[[#This Row],[VALOR (IN)]]&gt;0, "Income",IF(FIN_RAW[[#This Row],[VALOR (OUT)]]&gt;0, "Expense", "Check"))</f>
        <v>Income</v>
      </c>
      <c r="E360" s="3" t="str">
        <f>_xlfn.XLOOKUP(FIN_DATASET[[#This Row],[Method]],CATEGORY_MAP[CUENTA_IN],CATEGORY_MAP[Category])</f>
        <v>Cash</v>
      </c>
      <c r="F360" s="3" t="str">
        <f>_xlfn.XLOOKUP(FIN_DATASET[[#This Row],[Account]],CATEGORY_MAP[CUENTA_OUT],CATEGORY_MAP[Subcategory])</f>
        <v>Gymnastics Monthly Fee</v>
      </c>
      <c r="G360" s="3" t="str">
        <f>IF(OR(FIN_RAW[[#This Row],[CONCEPTO]]=0,FIN_RAW[[#This Row],[CONCEPTO]]=""),"",FIN_RAW[[#This Row],[CONCEPTO]])</f>
        <v>Pago Apoyo Mensualidad Gimnasia (FEB)</v>
      </c>
      <c r="H360" s="5">
        <f>IF(FIN_DATASET[[#This Row],[Type]]="Income", FIN_RAW[[#This Row],[VALOR (IN)]], -FIN_RAW[[#This Row],[VALOR (OUT)]])</f>
        <v>25000</v>
      </c>
      <c r="I360" s="3" t="str">
        <f>FIN_RAW[[#This Row],[CUENTA (IN)]]</f>
        <v>Efectivo</v>
      </c>
      <c r="J360" s="6" t="str">
        <f>FIN_RAW[[#This Row],[CUENTA (OUT)]]</f>
        <v>Mensualidad Gimnasia</v>
      </c>
      <c r="K360" s="3" t="str">
        <f>IF(OR(FIN_RAW[[#This Row],[CLIENTE]]=0,FIN_RAW[[#This Row],[CLIENTE]]=" "),"",FIN_RAW[[#This Row],[CLIENTE]])</f>
        <v>Omar Osorio Valencia</v>
      </c>
      <c r="L360" s="3" t="str">
        <f>IF(OR(FIN_RAW[[#This Row],[DEPORTISTA]]=0,FIN_RAW[[#This Row],[DEPORTISTA]]=""),"",FIN_RAW[[#This Row],[DEPORTISTA]])</f>
        <v>Juan Camilo Osorio Mendoza</v>
      </c>
      <c r="M360" s="3">
        <f>IF(FIN_DATASET[[#This Row],[Method]]="Efectivo",1,0)</f>
        <v>1</v>
      </c>
      <c r="N360" s="12">
        <f>IF(FIN_DATASET[[#This Row],[Method]]="Efectivo",FIN_DATASET[[#This Row],[Amount]],0)</f>
        <v>25000</v>
      </c>
      <c r="O360" s="3">
        <f>IF(FIN_DATASET[[#This Row],[Method]]="CxC",1,0)</f>
        <v>0</v>
      </c>
      <c r="P360" s="11">
        <f>IF(FIN_DATASET[[#This Row],[Method]]="CxC",FIN_DATASET[[#This Row],[Amount]],0)</f>
        <v>0</v>
      </c>
      <c r="Q360" s="3">
        <f>IF(OR(FIN_DATASET[[#This Row],[Account]]="CxP",FIN_DATASET[[#This Row],[Account]]="CxP (Liga)",FIN_DATASET[[#This Row],[Account]]="CxP (Terceros)"),1,0)</f>
        <v>0</v>
      </c>
      <c r="R360" s="3">
        <f>IF(FIN_DATASET[[#This Row],[AP_Flag]]=1,FIN_DATASET[[#This Row],[Amount]],0)</f>
        <v>0</v>
      </c>
    </row>
    <row r="361" spans="1:18" x14ac:dyDescent="0.2">
      <c r="A361" s="4">
        <f>FIN_RAW[[#This Row],[FECHA]]</f>
        <v>44228</v>
      </c>
      <c r="B361" s="3">
        <f>YEAR(FIN_DATASET[[#This Row],[Date]])</f>
        <v>2021</v>
      </c>
      <c r="C361" s="3" t="str">
        <f>TEXT(FIN_DATASET[[#This Row],[Date]],"mmmm")</f>
        <v>February</v>
      </c>
      <c r="D361" s="3" t="str">
        <f>IF(FIN_RAW[[#This Row],[VALOR (IN)]]&gt;0, "Income",IF(FIN_RAW[[#This Row],[VALOR (OUT)]]&gt;0, "Expense", "Check"))</f>
        <v>Income</v>
      </c>
      <c r="E361" s="3" t="str">
        <f>_xlfn.XLOOKUP(FIN_DATASET[[#This Row],[Method]],CATEGORY_MAP[CUENTA_IN],CATEGORY_MAP[Category])</f>
        <v>Cash</v>
      </c>
      <c r="F361" s="3" t="str">
        <f>_xlfn.XLOOKUP(FIN_DATASET[[#This Row],[Account]],CATEGORY_MAP[CUENTA_OUT],CATEGORY_MAP[Subcategory])</f>
        <v>Gymnastics Monthly Fee</v>
      </c>
      <c r="G361" s="3" t="str">
        <f>IF(OR(FIN_RAW[[#This Row],[CONCEPTO]]=0,FIN_RAW[[#This Row],[CONCEPTO]]=""),"",FIN_RAW[[#This Row],[CONCEPTO]])</f>
        <v>Pago Apoyo Mensualidad Gimnasia (FEB)</v>
      </c>
      <c r="H361" s="5">
        <f>IF(FIN_DATASET[[#This Row],[Type]]="Income", FIN_RAW[[#This Row],[VALOR (IN)]], -FIN_RAW[[#This Row],[VALOR (OUT)]])</f>
        <v>25000</v>
      </c>
      <c r="I361" s="3" t="str">
        <f>FIN_RAW[[#This Row],[CUENTA (IN)]]</f>
        <v>Efectivo</v>
      </c>
      <c r="J361" s="6" t="str">
        <f>FIN_RAW[[#This Row],[CUENTA (OUT)]]</f>
        <v>Mensualidad Gimnasia</v>
      </c>
      <c r="K361" s="3" t="str">
        <f>IF(OR(FIN_RAW[[#This Row],[CLIENTE]]=0,FIN_RAW[[#This Row],[CLIENTE]]=" "),"",FIN_RAW[[#This Row],[CLIENTE]])</f>
        <v>Víctor Manuel Duque Yepes</v>
      </c>
      <c r="L361" s="3" t="str">
        <f>IF(OR(FIN_RAW[[#This Row],[DEPORTISTA]]=0,FIN_RAW[[#This Row],[DEPORTISTA]]=""),"",FIN_RAW[[#This Row],[DEPORTISTA]])</f>
        <v>Juan Esteban Duque Pinto</v>
      </c>
      <c r="M361" s="3">
        <f>IF(FIN_DATASET[[#This Row],[Method]]="Efectivo",1,0)</f>
        <v>1</v>
      </c>
      <c r="N361" s="12">
        <f>IF(FIN_DATASET[[#This Row],[Method]]="Efectivo",FIN_DATASET[[#This Row],[Amount]],0)</f>
        <v>25000</v>
      </c>
      <c r="O361" s="3">
        <f>IF(FIN_DATASET[[#This Row],[Method]]="CxC",1,0)</f>
        <v>0</v>
      </c>
      <c r="P361" s="11">
        <f>IF(FIN_DATASET[[#This Row],[Method]]="CxC",FIN_DATASET[[#This Row],[Amount]],0)</f>
        <v>0</v>
      </c>
      <c r="Q361" s="3">
        <f>IF(OR(FIN_DATASET[[#This Row],[Account]]="CxP",FIN_DATASET[[#This Row],[Account]]="CxP (Liga)",FIN_DATASET[[#This Row],[Account]]="CxP (Terceros)"),1,0)</f>
        <v>0</v>
      </c>
      <c r="R361" s="3">
        <f>IF(FIN_DATASET[[#This Row],[AP_Flag]]=1,FIN_DATASET[[#This Row],[Amount]],0)</f>
        <v>0</v>
      </c>
    </row>
    <row r="362" spans="1:18" x14ac:dyDescent="0.2">
      <c r="A362" s="4">
        <f>FIN_RAW[[#This Row],[FECHA]]</f>
        <v>44228</v>
      </c>
      <c r="B362" s="3">
        <f>YEAR(FIN_DATASET[[#This Row],[Date]])</f>
        <v>2021</v>
      </c>
      <c r="C362" s="3" t="str">
        <f>TEXT(FIN_DATASET[[#This Row],[Date]],"mmmm")</f>
        <v>February</v>
      </c>
      <c r="D362" s="3" t="str">
        <f>IF(FIN_RAW[[#This Row],[VALOR (IN)]]&gt;0, "Income",IF(FIN_RAW[[#This Row],[VALOR (OUT)]]&gt;0, "Expense", "Check"))</f>
        <v>Income</v>
      </c>
      <c r="E362" s="3" t="str">
        <f>_xlfn.XLOOKUP(FIN_DATASET[[#This Row],[Method]],CATEGORY_MAP[CUENTA_IN],CATEGORY_MAP[Category])</f>
        <v>Cash</v>
      </c>
      <c r="F362" s="3" t="str">
        <f>_xlfn.XLOOKUP(FIN_DATASET[[#This Row],[Account]],CATEGORY_MAP[CUENTA_OUT],CATEGORY_MAP[Subcategory])</f>
        <v>Gymnastics Monthly Fee</v>
      </c>
      <c r="G362" s="3" t="str">
        <f>IF(OR(FIN_RAW[[#This Row],[CONCEPTO]]=0,FIN_RAW[[#This Row],[CONCEPTO]]=""),"",FIN_RAW[[#This Row],[CONCEPTO]])</f>
        <v>Pago Apoyo Mensualidad Gimnasia (FEB)</v>
      </c>
      <c r="H362" s="5">
        <f>IF(FIN_DATASET[[#This Row],[Type]]="Income", FIN_RAW[[#This Row],[VALOR (IN)]], -FIN_RAW[[#This Row],[VALOR (OUT)]])</f>
        <v>25000</v>
      </c>
      <c r="I362" s="3" t="str">
        <f>FIN_RAW[[#This Row],[CUENTA (IN)]]</f>
        <v>Efectivo</v>
      </c>
      <c r="J362" s="6" t="str">
        <f>FIN_RAW[[#This Row],[CUENTA (OUT)]]</f>
        <v>Mensualidad Gimnasia</v>
      </c>
      <c r="K362" s="3" t="str">
        <f>IF(OR(FIN_RAW[[#This Row],[CLIENTE]]=0,FIN_RAW[[#This Row],[CLIENTE]]=" "),"",FIN_RAW[[#This Row],[CLIENTE]])</f>
        <v>Víctor Manuel Duque Yepes</v>
      </c>
      <c r="L362" s="3" t="str">
        <f>IF(OR(FIN_RAW[[#This Row],[DEPORTISTA]]=0,FIN_RAW[[#This Row],[DEPORTISTA]]=""),"",FIN_RAW[[#This Row],[DEPORTISTA]])</f>
        <v>Juan Manuel Duque Pinto</v>
      </c>
      <c r="M362" s="3">
        <f>IF(FIN_DATASET[[#This Row],[Method]]="Efectivo",1,0)</f>
        <v>1</v>
      </c>
      <c r="N362" s="12">
        <f>IF(FIN_DATASET[[#This Row],[Method]]="Efectivo",FIN_DATASET[[#This Row],[Amount]],0)</f>
        <v>25000</v>
      </c>
      <c r="O362" s="3">
        <f>IF(FIN_DATASET[[#This Row],[Method]]="CxC",1,0)</f>
        <v>0</v>
      </c>
      <c r="P362" s="11">
        <f>IF(FIN_DATASET[[#This Row],[Method]]="CxC",FIN_DATASET[[#This Row],[Amount]],0)</f>
        <v>0</v>
      </c>
      <c r="Q362" s="3">
        <f>IF(OR(FIN_DATASET[[#This Row],[Account]]="CxP",FIN_DATASET[[#This Row],[Account]]="CxP (Liga)",FIN_DATASET[[#This Row],[Account]]="CxP (Terceros)"),1,0)</f>
        <v>0</v>
      </c>
      <c r="R362" s="3">
        <f>IF(FIN_DATASET[[#This Row],[AP_Flag]]=1,FIN_DATASET[[#This Row],[Amount]],0)</f>
        <v>0</v>
      </c>
    </row>
    <row r="363" spans="1:18" x14ac:dyDescent="0.2">
      <c r="A363" s="4">
        <f>FIN_RAW[[#This Row],[FECHA]]</f>
        <v>44228</v>
      </c>
      <c r="B363" s="3">
        <f>YEAR(FIN_DATASET[[#This Row],[Date]])</f>
        <v>2021</v>
      </c>
      <c r="C363" s="3" t="str">
        <f>TEXT(FIN_DATASET[[#This Row],[Date]],"mmmm")</f>
        <v>February</v>
      </c>
      <c r="D363" s="3" t="str">
        <f>IF(FIN_RAW[[#This Row],[VALOR (IN)]]&gt;0, "Income",IF(FIN_RAW[[#This Row],[VALOR (OUT)]]&gt;0, "Expense", "Check"))</f>
        <v>Income</v>
      </c>
      <c r="E363" s="3" t="str">
        <f>_xlfn.XLOOKUP(FIN_DATASET[[#This Row],[Method]],CATEGORY_MAP[CUENTA_IN],CATEGORY_MAP[Category])</f>
        <v>Cash</v>
      </c>
      <c r="F363" s="3" t="str">
        <f>_xlfn.XLOOKUP(FIN_DATASET[[#This Row],[Account]],CATEGORY_MAP[CUENTA_OUT],CATEGORY_MAP[Subcategory])</f>
        <v>Gymnastics Monthly Fee</v>
      </c>
      <c r="G363" s="3" t="str">
        <f>IF(OR(FIN_RAW[[#This Row],[CONCEPTO]]=0,FIN_RAW[[#This Row],[CONCEPTO]]=""),"",FIN_RAW[[#This Row],[CONCEPTO]])</f>
        <v>Pago Apoyo Mensualidad Gimnasia (FEB)</v>
      </c>
      <c r="H363" s="5">
        <f>IF(FIN_DATASET[[#This Row],[Type]]="Income", FIN_RAW[[#This Row],[VALOR (IN)]], -FIN_RAW[[#This Row],[VALOR (OUT)]])</f>
        <v>25000</v>
      </c>
      <c r="I363" s="3" t="str">
        <f>FIN_RAW[[#This Row],[CUENTA (IN)]]</f>
        <v>Efectivo</v>
      </c>
      <c r="J363" s="6" t="str">
        <f>FIN_RAW[[#This Row],[CUENTA (OUT)]]</f>
        <v>Mensualidad Gimnasia</v>
      </c>
      <c r="K363" s="3" t="str">
        <f>IF(OR(FIN_RAW[[#This Row],[CLIENTE]]=0,FIN_RAW[[#This Row],[CLIENTE]]=" "),"",FIN_RAW[[#This Row],[CLIENTE]])</f>
        <v>Carlos Andrés Delgado</v>
      </c>
      <c r="L363" s="3" t="str">
        <f>IF(OR(FIN_RAW[[#This Row],[DEPORTISTA]]=0,FIN_RAW[[#This Row],[DEPORTISTA]]=""),"",FIN_RAW[[#This Row],[DEPORTISTA]])</f>
        <v>María José Delgado Giraldo</v>
      </c>
      <c r="M363" s="3">
        <f>IF(FIN_DATASET[[#This Row],[Method]]="Efectivo",1,0)</f>
        <v>1</v>
      </c>
      <c r="N363" s="12">
        <f>IF(FIN_DATASET[[#This Row],[Method]]="Efectivo",FIN_DATASET[[#This Row],[Amount]],0)</f>
        <v>25000</v>
      </c>
      <c r="O363" s="3">
        <f>IF(FIN_DATASET[[#This Row],[Method]]="CxC",1,0)</f>
        <v>0</v>
      </c>
      <c r="P363" s="11">
        <f>IF(FIN_DATASET[[#This Row],[Method]]="CxC",FIN_DATASET[[#This Row],[Amount]],0)</f>
        <v>0</v>
      </c>
      <c r="Q363" s="3">
        <f>IF(OR(FIN_DATASET[[#This Row],[Account]]="CxP",FIN_DATASET[[#This Row],[Account]]="CxP (Liga)",FIN_DATASET[[#This Row],[Account]]="CxP (Terceros)"),1,0)</f>
        <v>0</v>
      </c>
      <c r="R363" s="3">
        <f>IF(FIN_DATASET[[#This Row],[AP_Flag]]=1,FIN_DATASET[[#This Row],[Amount]],0)</f>
        <v>0</v>
      </c>
    </row>
    <row r="364" spans="1:18" x14ac:dyDescent="0.2">
      <c r="A364" s="4">
        <f>FIN_RAW[[#This Row],[FECHA]]</f>
        <v>44228</v>
      </c>
      <c r="B364" s="3">
        <f>YEAR(FIN_DATASET[[#This Row],[Date]])</f>
        <v>2021</v>
      </c>
      <c r="C364" s="3" t="str">
        <f>TEXT(FIN_DATASET[[#This Row],[Date]],"mmmm")</f>
        <v>February</v>
      </c>
      <c r="D364" s="3" t="str">
        <f>IF(FIN_RAW[[#This Row],[VALOR (IN)]]&gt;0, "Income",IF(FIN_RAW[[#This Row],[VALOR (OUT)]]&gt;0, "Expense", "Check"))</f>
        <v>Income</v>
      </c>
      <c r="E364" s="3" t="str">
        <f>_xlfn.XLOOKUP(FIN_DATASET[[#This Row],[Method]],CATEGORY_MAP[CUENTA_IN],CATEGORY_MAP[Category])</f>
        <v>Cash</v>
      </c>
      <c r="F364" s="3" t="str">
        <f>_xlfn.XLOOKUP(FIN_DATASET[[#This Row],[Account]],CATEGORY_MAP[CUENTA_OUT],CATEGORY_MAP[Subcategory])</f>
        <v>Gymnastics Monthly Fee</v>
      </c>
      <c r="G364" s="3" t="str">
        <f>IF(OR(FIN_RAW[[#This Row],[CONCEPTO]]=0,FIN_RAW[[#This Row],[CONCEPTO]]=""),"",FIN_RAW[[#This Row],[CONCEPTO]])</f>
        <v>Pago Apoyo Mensualidad Gimnasia (FEB)</v>
      </c>
      <c r="H364" s="5">
        <f>IF(FIN_DATASET[[#This Row],[Type]]="Income", FIN_RAW[[#This Row],[VALOR (IN)]], -FIN_RAW[[#This Row],[VALOR (OUT)]])</f>
        <v>25000</v>
      </c>
      <c r="I364" s="3" t="str">
        <f>FIN_RAW[[#This Row],[CUENTA (IN)]]</f>
        <v>Efectivo</v>
      </c>
      <c r="J364" s="6" t="str">
        <f>FIN_RAW[[#This Row],[CUENTA (OUT)]]</f>
        <v>Mensualidad Gimnasia</v>
      </c>
      <c r="K364" s="3" t="str">
        <f>IF(OR(FIN_RAW[[#This Row],[CLIENTE]]=0,FIN_RAW[[#This Row],[CLIENTE]]=" "),"",FIN_RAW[[#This Row],[CLIENTE]])</f>
        <v>Omar Osorio Valencia</v>
      </c>
      <c r="L364" s="3" t="str">
        <f>IF(OR(FIN_RAW[[#This Row],[DEPORTISTA]]=0,FIN_RAW[[#This Row],[DEPORTISTA]]=""),"",FIN_RAW[[#This Row],[DEPORTISTA]])</f>
        <v>Mariana Osorio Mendoza</v>
      </c>
      <c r="M364" s="3">
        <f>IF(FIN_DATASET[[#This Row],[Method]]="Efectivo",1,0)</f>
        <v>1</v>
      </c>
      <c r="N364" s="12">
        <f>IF(FIN_DATASET[[#This Row],[Method]]="Efectivo",FIN_DATASET[[#This Row],[Amount]],0)</f>
        <v>25000</v>
      </c>
      <c r="O364" s="3">
        <f>IF(FIN_DATASET[[#This Row],[Method]]="CxC",1,0)</f>
        <v>0</v>
      </c>
      <c r="P364" s="11">
        <f>IF(FIN_DATASET[[#This Row],[Method]]="CxC",FIN_DATASET[[#This Row],[Amount]],0)</f>
        <v>0</v>
      </c>
      <c r="Q364" s="3">
        <f>IF(OR(FIN_DATASET[[#This Row],[Account]]="CxP",FIN_DATASET[[#This Row],[Account]]="CxP (Liga)",FIN_DATASET[[#This Row],[Account]]="CxP (Terceros)"),1,0)</f>
        <v>0</v>
      </c>
      <c r="R364" s="3">
        <f>IF(FIN_DATASET[[#This Row],[AP_Flag]]=1,FIN_DATASET[[#This Row],[Amount]],0)</f>
        <v>0</v>
      </c>
    </row>
    <row r="365" spans="1:18" x14ac:dyDescent="0.2">
      <c r="A365" s="4">
        <f>FIN_RAW[[#This Row],[FECHA]]</f>
        <v>44228</v>
      </c>
      <c r="B365" s="3">
        <f>YEAR(FIN_DATASET[[#This Row],[Date]])</f>
        <v>2021</v>
      </c>
      <c r="C365" s="3" t="str">
        <f>TEXT(FIN_DATASET[[#This Row],[Date]],"mmmm")</f>
        <v>February</v>
      </c>
      <c r="D365" s="3" t="str">
        <f>IF(FIN_RAW[[#This Row],[VALOR (IN)]]&gt;0, "Income",IF(FIN_RAW[[#This Row],[VALOR (OUT)]]&gt;0, "Expense", "Check"))</f>
        <v>Income</v>
      </c>
      <c r="E365" s="3" t="str">
        <f>_xlfn.XLOOKUP(FIN_DATASET[[#This Row],[Method]],CATEGORY_MAP[CUENTA_IN],CATEGORY_MAP[Category])</f>
        <v>Cash</v>
      </c>
      <c r="F365" s="3" t="str">
        <f>_xlfn.XLOOKUP(FIN_DATASET[[#This Row],[Account]],CATEGORY_MAP[CUENTA_OUT],CATEGORY_MAP[Subcategory])</f>
        <v>Gymnastics Monthly Fee</v>
      </c>
      <c r="G365" s="3" t="str">
        <f>IF(OR(FIN_RAW[[#This Row],[CONCEPTO]]=0,FIN_RAW[[#This Row],[CONCEPTO]]=""),"",FIN_RAW[[#This Row],[CONCEPTO]])</f>
        <v>Pago Apoyo Mensualidad Gimnasia (FEB)</v>
      </c>
      <c r="H365" s="5">
        <f>IF(FIN_DATASET[[#This Row],[Type]]="Income", FIN_RAW[[#This Row],[VALOR (IN)]], -FIN_RAW[[#This Row],[VALOR (OUT)]])</f>
        <v>25000</v>
      </c>
      <c r="I365" s="3" t="str">
        <f>FIN_RAW[[#This Row],[CUENTA (IN)]]</f>
        <v>Efectivo</v>
      </c>
      <c r="J365" s="6" t="str">
        <f>FIN_RAW[[#This Row],[CUENTA (OUT)]]</f>
        <v>Mensualidad Gimnasia</v>
      </c>
      <c r="K365" s="3" t="str">
        <f>IF(OR(FIN_RAW[[#This Row],[CLIENTE]]=0,FIN_RAW[[#This Row],[CLIENTE]]=" "),"",FIN_RAW[[#This Row],[CLIENTE]])</f>
        <v>Ana Milena Sánchez Patiño</v>
      </c>
      <c r="L365" s="3" t="str">
        <f>IF(OR(FIN_RAW[[#This Row],[DEPORTISTA]]=0,FIN_RAW[[#This Row],[DEPORTISTA]]=""),"",FIN_RAW[[#This Row],[DEPORTISTA]])</f>
        <v>Matías Carvajal Sánchez</v>
      </c>
      <c r="M365" s="3">
        <f>IF(FIN_DATASET[[#This Row],[Method]]="Efectivo",1,0)</f>
        <v>1</v>
      </c>
      <c r="N365" s="12">
        <f>IF(FIN_DATASET[[#This Row],[Method]]="Efectivo",FIN_DATASET[[#This Row],[Amount]],0)</f>
        <v>25000</v>
      </c>
      <c r="O365" s="3">
        <f>IF(FIN_DATASET[[#This Row],[Method]]="CxC",1,0)</f>
        <v>0</v>
      </c>
      <c r="P365" s="11">
        <f>IF(FIN_DATASET[[#This Row],[Method]]="CxC",FIN_DATASET[[#This Row],[Amount]],0)</f>
        <v>0</v>
      </c>
      <c r="Q365" s="3">
        <f>IF(OR(FIN_DATASET[[#This Row],[Account]]="CxP",FIN_DATASET[[#This Row],[Account]]="CxP (Liga)",FIN_DATASET[[#This Row],[Account]]="CxP (Terceros)"),1,0)</f>
        <v>0</v>
      </c>
      <c r="R365" s="3">
        <f>IF(FIN_DATASET[[#This Row],[AP_Flag]]=1,FIN_DATASET[[#This Row],[Amount]],0)</f>
        <v>0</v>
      </c>
    </row>
    <row r="366" spans="1:18" x14ac:dyDescent="0.2">
      <c r="A366" s="4">
        <f>FIN_RAW[[#This Row],[FECHA]]</f>
        <v>44228</v>
      </c>
      <c r="B366" s="3">
        <f>YEAR(FIN_DATASET[[#This Row],[Date]])</f>
        <v>2021</v>
      </c>
      <c r="C366" s="3" t="str">
        <f>TEXT(FIN_DATASET[[#This Row],[Date]],"mmmm")</f>
        <v>February</v>
      </c>
      <c r="D366" s="3" t="str">
        <f>IF(FIN_RAW[[#This Row],[VALOR (IN)]]&gt;0, "Income",IF(FIN_RAW[[#This Row],[VALOR (OUT)]]&gt;0, "Expense", "Check"))</f>
        <v>Income</v>
      </c>
      <c r="E366" s="3" t="str">
        <f>_xlfn.XLOOKUP(FIN_DATASET[[#This Row],[Method]],CATEGORY_MAP[CUENTA_IN],CATEGORY_MAP[Category])</f>
        <v>Cash</v>
      </c>
      <c r="F366" s="3" t="str">
        <f>_xlfn.XLOOKUP(FIN_DATASET[[#This Row],[Account]],CATEGORY_MAP[CUENTA_OUT],CATEGORY_MAP[Subcategory])</f>
        <v>Gymnastics Monthly Fee</v>
      </c>
      <c r="G366" s="3" t="str">
        <f>IF(OR(FIN_RAW[[#This Row],[CONCEPTO]]=0,FIN_RAW[[#This Row],[CONCEPTO]]=""),"",FIN_RAW[[#This Row],[CONCEPTO]])</f>
        <v>Pago Apoyo Mensualidad Gimnasia (FEB)</v>
      </c>
      <c r="H366" s="5">
        <f>IF(FIN_DATASET[[#This Row],[Type]]="Income", FIN_RAW[[#This Row],[VALOR (IN)]], -FIN_RAW[[#This Row],[VALOR (OUT)]])</f>
        <v>25000</v>
      </c>
      <c r="I366" s="3" t="str">
        <f>FIN_RAW[[#This Row],[CUENTA (IN)]]</f>
        <v>Efectivo</v>
      </c>
      <c r="J366" s="6" t="str">
        <f>FIN_RAW[[#This Row],[CUENTA (OUT)]]</f>
        <v>Mensualidad Gimnasia</v>
      </c>
      <c r="K366" s="3" t="str">
        <f>IF(OR(FIN_RAW[[#This Row],[CLIENTE]]=0,FIN_RAW[[#This Row],[CLIENTE]]=" "),"",FIN_RAW[[#This Row],[CLIENTE]])</f>
        <v>Yanibel Peña Londoño</v>
      </c>
      <c r="L366" s="3" t="str">
        <f>IF(OR(FIN_RAW[[#This Row],[DEPORTISTA]]=0,FIN_RAW[[#This Row],[DEPORTISTA]]=""),"",FIN_RAW[[#This Row],[DEPORTISTA]])</f>
        <v>Santiago Piedrahita Peña</v>
      </c>
      <c r="M366" s="3">
        <f>IF(FIN_DATASET[[#This Row],[Method]]="Efectivo",1,0)</f>
        <v>1</v>
      </c>
      <c r="N366" s="12">
        <f>IF(FIN_DATASET[[#This Row],[Method]]="Efectivo",FIN_DATASET[[#This Row],[Amount]],0)</f>
        <v>25000</v>
      </c>
      <c r="O366" s="3">
        <f>IF(FIN_DATASET[[#This Row],[Method]]="CxC",1,0)</f>
        <v>0</v>
      </c>
      <c r="P366" s="11">
        <f>IF(FIN_DATASET[[#This Row],[Method]]="CxC",FIN_DATASET[[#This Row],[Amount]],0)</f>
        <v>0</v>
      </c>
      <c r="Q366" s="3">
        <f>IF(OR(FIN_DATASET[[#This Row],[Account]]="CxP",FIN_DATASET[[#This Row],[Account]]="CxP (Liga)",FIN_DATASET[[#This Row],[Account]]="CxP (Terceros)"),1,0)</f>
        <v>0</v>
      </c>
      <c r="R366" s="3">
        <f>IF(FIN_DATASET[[#This Row],[AP_Flag]]=1,FIN_DATASET[[#This Row],[Amount]],0)</f>
        <v>0</v>
      </c>
    </row>
    <row r="367" spans="1:18" x14ac:dyDescent="0.2">
      <c r="A367" s="4">
        <f>FIN_RAW[[#This Row],[FECHA]]</f>
        <v>44228</v>
      </c>
      <c r="B367" s="3">
        <f>YEAR(FIN_DATASET[[#This Row],[Date]])</f>
        <v>2021</v>
      </c>
      <c r="C367" s="3" t="str">
        <f>TEXT(FIN_DATASET[[#This Row],[Date]],"mmmm")</f>
        <v>February</v>
      </c>
      <c r="D367" s="3" t="str">
        <f>IF(FIN_RAW[[#This Row],[VALOR (IN)]]&gt;0, "Income",IF(FIN_RAW[[#This Row],[VALOR (OUT)]]&gt;0, "Expense", "Check"))</f>
        <v>Income</v>
      </c>
      <c r="E367" s="3" t="str">
        <f>_xlfn.XLOOKUP(FIN_DATASET[[#This Row],[Method]],CATEGORY_MAP[CUENTA_IN],CATEGORY_MAP[Category])</f>
        <v>Cash</v>
      </c>
      <c r="F367" s="3" t="str">
        <f>_xlfn.XLOOKUP(FIN_DATASET[[#This Row],[Account]],CATEGORY_MAP[CUENTA_OUT],CATEGORY_MAP[Subcategory])</f>
        <v>Gymnastics Monthly Fee</v>
      </c>
      <c r="G367" s="3" t="str">
        <f>IF(OR(FIN_RAW[[#This Row],[CONCEPTO]]=0,FIN_RAW[[#This Row],[CONCEPTO]]=""),"",FIN_RAW[[#This Row],[CONCEPTO]])</f>
        <v>Pago Apoyo Mensualidad Gimnasia (FEB)</v>
      </c>
      <c r="H367" s="5">
        <f>IF(FIN_DATASET[[#This Row],[Type]]="Income", FIN_RAW[[#This Row],[VALOR (IN)]], -FIN_RAW[[#This Row],[VALOR (OUT)]])</f>
        <v>25000</v>
      </c>
      <c r="I367" s="3" t="str">
        <f>FIN_RAW[[#This Row],[CUENTA (IN)]]</f>
        <v>Efectivo</v>
      </c>
      <c r="J367" s="6" t="str">
        <f>FIN_RAW[[#This Row],[CUENTA (OUT)]]</f>
        <v>Mensualidad Gimnasia</v>
      </c>
      <c r="K367" s="3" t="str">
        <f>IF(OR(FIN_RAW[[#This Row],[CLIENTE]]=0,FIN_RAW[[#This Row],[CLIENTE]]=" "),"",FIN_RAW[[#This Row],[CLIENTE]])</f>
        <v>Ingrith Basto Zamorano</v>
      </c>
      <c r="L367" s="3" t="str">
        <f>IF(OR(FIN_RAW[[#This Row],[DEPORTISTA]]=0,FIN_RAW[[#This Row],[DEPORTISTA]]=""),"",FIN_RAW[[#This Row],[DEPORTISTA]])</f>
        <v>Santiago Solórzano Basto</v>
      </c>
      <c r="M367" s="3">
        <f>IF(FIN_DATASET[[#This Row],[Method]]="Efectivo",1,0)</f>
        <v>1</v>
      </c>
      <c r="N367" s="12">
        <f>IF(FIN_DATASET[[#This Row],[Method]]="Efectivo",FIN_DATASET[[#This Row],[Amount]],0)</f>
        <v>25000</v>
      </c>
      <c r="O367" s="3">
        <f>IF(FIN_DATASET[[#This Row],[Method]]="CxC",1,0)</f>
        <v>0</v>
      </c>
      <c r="P367" s="11">
        <f>IF(FIN_DATASET[[#This Row],[Method]]="CxC",FIN_DATASET[[#This Row],[Amount]],0)</f>
        <v>0</v>
      </c>
      <c r="Q367" s="3">
        <f>IF(OR(FIN_DATASET[[#This Row],[Account]]="CxP",FIN_DATASET[[#This Row],[Account]]="CxP (Liga)",FIN_DATASET[[#This Row],[Account]]="CxP (Terceros)"),1,0)</f>
        <v>0</v>
      </c>
      <c r="R367" s="3">
        <f>IF(FIN_DATASET[[#This Row],[AP_Flag]]=1,FIN_DATASET[[#This Row],[Amount]],0)</f>
        <v>0</v>
      </c>
    </row>
    <row r="368" spans="1:18" x14ac:dyDescent="0.2">
      <c r="A368" s="4">
        <f>FIN_RAW[[#This Row],[FECHA]]</f>
        <v>44228</v>
      </c>
      <c r="B368" s="3">
        <f>YEAR(FIN_DATASET[[#This Row],[Date]])</f>
        <v>2021</v>
      </c>
      <c r="C368" s="3" t="str">
        <f>TEXT(FIN_DATASET[[#This Row],[Date]],"mmmm")</f>
        <v>February</v>
      </c>
      <c r="D368" s="3" t="str">
        <f>IF(FIN_RAW[[#This Row],[VALOR (IN)]]&gt;0, "Income",IF(FIN_RAW[[#This Row],[VALOR (OUT)]]&gt;0, "Expense", "Check"))</f>
        <v>Income</v>
      </c>
      <c r="E368" s="3" t="str">
        <f>_xlfn.XLOOKUP(FIN_DATASET[[#This Row],[Method]],CATEGORY_MAP[CUENTA_IN],CATEGORY_MAP[Category])</f>
        <v>Cash</v>
      </c>
      <c r="F368" s="3" t="str">
        <f>_xlfn.XLOOKUP(FIN_DATASET[[#This Row],[Account]],CATEGORY_MAP[CUENTA_OUT],CATEGORY_MAP[Subcategory])</f>
        <v>Gymnastics Monthly Fee</v>
      </c>
      <c r="G368" s="3" t="str">
        <f>IF(OR(FIN_RAW[[#This Row],[CONCEPTO]]=0,FIN_RAW[[#This Row],[CONCEPTO]]=""),"",FIN_RAW[[#This Row],[CONCEPTO]])</f>
        <v>Pago Apoyo Mensualidad Gimnasia (FEB)</v>
      </c>
      <c r="H368" s="5">
        <f>IF(FIN_DATASET[[#This Row],[Type]]="Income", FIN_RAW[[#This Row],[VALOR (IN)]], -FIN_RAW[[#This Row],[VALOR (OUT)]])</f>
        <v>25000</v>
      </c>
      <c r="I368" s="3" t="str">
        <f>FIN_RAW[[#This Row],[CUENTA (IN)]]</f>
        <v>Efectivo</v>
      </c>
      <c r="J368" s="6" t="str">
        <f>FIN_RAW[[#This Row],[CUENTA (OUT)]]</f>
        <v>Mensualidad Gimnasia</v>
      </c>
      <c r="K368" s="3" t="str">
        <f>IF(OR(FIN_RAW[[#This Row],[CLIENTE]]=0,FIN_RAW[[#This Row],[CLIENTE]]=" "),"",FIN_RAW[[#This Row],[CLIENTE]])</f>
        <v>Marcela Zapata Duque</v>
      </c>
      <c r="L368" s="3" t="str">
        <f>IF(OR(FIN_RAW[[#This Row],[DEPORTISTA]]=0,FIN_RAW[[#This Row],[DEPORTISTA]]=""),"",FIN_RAW[[#This Row],[DEPORTISTA]])</f>
        <v>Sara Zapata Zapata</v>
      </c>
      <c r="M368" s="3">
        <f>IF(FIN_DATASET[[#This Row],[Method]]="Efectivo",1,0)</f>
        <v>1</v>
      </c>
      <c r="N368" s="12">
        <f>IF(FIN_DATASET[[#This Row],[Method]]="Efectivo",FIN_DATASET[[#This Row],[Amount]],0)</f>
        <v>25000</v>
      </c>
      <c r="O368" s="3">
        <f>IF(FIN_DATASET[[#This Row],[Method]]="CxC",1,0)</f>
        <v>0</v>
      </c>
      <c r="P368" s="11">
        <f>IF(FIN_DATASET[[#This Row],[Method]]="CxC",FIN_DATASET[[#This Row],[Amount]],0)</f>
        <v>0</v>
      </c>
      <c r="Q368" s="3">
        <f>IF(OR(FIN_DATASET[[#This Row],[Account]]="CxP",FIN_DATASET[[#This Row],[Account]]="CxP (Liga)",FIN_DATASET[[#This Row],[Account]]="CxP (Terceros)"),1,0)</f>
        <v>0</v>
      </c>
      <c r="R368" s="3">
        <f>IF(FIN_DATASET[[#This Row],[AP_Flag]]=1,FIN_DATASET[[#This Row],[Amount]],0)</f>
        <v>0</v>
      </c>
    </row>
    <row r="369" spans="1:18" x14ac:dyDescent="0.2">
      <c r="A369" s="4">
        <f>FIN_RAW[[#This Row],[FECHA]]</f>
        <v>44228</v>
      </c>
      <c r="B369" s="3">
        <f>YEAR(FIN_DATASET[[#This Row],[Date]])</f>
        <v>2021</v>
      </c>
      <c r="C369" s="3" t="str">
        <f>TEXT(FIN_DATASET[[#This Row],[Date]],"mmmm")</f>
        <v>February</v>
      </c>
      <c r="D369" s="3" t="str">
        <f>IF(FIN_RAW[[#This Row],[VALOR (IN)]]&gt;0, "Income",IF(FIN_RAW[[#This Row],[VALOR (OUT)]]&gt;0, "Expense", "Check"))</f>
        <v>Income</v>
      </c>
      <c r="E369" s="3" t="str">
        <f>_xlfn.XLOOKUP(FIN_DATASET[[#This Row],[Method]],CATEGORY_MAP[CUENTA_IN],CATEGORY_MAP[Category])</f>
        <v>Cash</v>
      </c>
      <c r="F369" s="3" t="str">
        <f>_xlfn.XLOOKUP(FIN_DATASET[[#This Row],[Account]],CATEGORY_MAP[CUENTA_OUT],CATEGORY_MAP[Subcategory])</f>
        <v>Gymnastics Monthly Fee</v>
      </c>
      <c r="G369" s="3" t="str">
        <f>IF(OR(FIN_RAW[[#This Row],[CONCEPTO]]=0,FIN_RAW[[#This Row],[CONCEPTO]]=""),"",FIN_RAW[[#This Row],[CONCEPTO]])</f>
        <v>Pago Apoyo Mensualidad Gimnasia (FEB)</v>
      </c>
      <c r="H369" s="5">
        <f>IF(FIN_DATASET[[#This Row],[Type]]="Income", FIN_RAW[[#This Row],[VALOR (IN)]], -FIN_RAW[[#This Row],[VALOR (OUT)]])</f>
        <v>25000</v>
      </c>
      <c r="I369" s="3" t="str">
        <f>FIN_RAW[[#This Row],[CUENTA (IN)]]</f>
        <v>Efectivo</v>
      </c>
      <c r="J369" s="6" t="str">
        <f>FIN_RAW[[#This Row],[CUENTA (OUT)]]</f>
        <v>Mensualidad Gimnasia</v>
      </c>
      <c r="K369" s="3" t="str">
        <f>IF(OR(FIN_RAW[[#This Row],[CLIENTE]]=0,FIN_RAW[[#This Row],[CLIENTE]]=" "),"",FIN_RAW[[#This Row],[CLIENTE]])</f>
        <v>Nelson Gómez Serna</v>
      </c>
      <c r="L369" s="3" t="str">
        <f>IF(OR(FIN_RAW[[#This Row],[DEPORTISTA]]=0,FIN_RAW[[#This Row],[DEPORTISTA]]=""),"",FIN_RAW[[#This Row],[DEPORTISTA]])</f>
        <v>Sofía Gómez Torres</v>
      </c>
      <c r="M369" s="3">
        <f>IF(FIN_DATASET[[#This Row],[Method]]="Efectivo",1,0)</f>
        <v>1</v>
      </c>
      <c r="N369" s="12">
        <f>IF(FIN_DATASET[[#This Row],[Method]]="Efectivo",FIN_DATASET[[#This Row],[Amount]],0)</f>
        <v>25000</v>
      </c>
      <c r="O369" s="3">
        <f>IF(FIN_DATASET[[#This Row],[Method]]="CxC",1,0)</f>
        <v>0</v>
      </c>
      <c r="P369" s="11">
        <f>IF(FIN_DATASET[[#This Row],[Method]]="CxC",FIN_DATASET[[#This Row],[Amount]],0)</f>
        <v>0</v>
      </c>
      <c r="Q369" s="3">
        <f>IF(OR(FIN_DATASET[[#This Row],[Account]]="CxP",FIN_DATASET[[#This Row],[Account]]="CxP (Liga)",FIN_DATASET[[#This Row],[Account]]="CxP (Terceros)"),1,0)</f>
        <v>0</v>
      </c>
      <c r="R369" s="3">
        <f>IF(FIN_DATASET[[#This Row],[AP_Flag]]=1,FIN_DATASET[[#This Row],[Amount]],0)</f>
        <v>0</v>
      </c>
    </row>
    <row r="370" spans="1:18" x14ac:dyDescent="0.2">
      <c r="A370" s="4">
        <f>FIN_RAW[[#This Row],[FECHA]]</f>
        <v>44228</v>
      </c>
      <c r="B370" s="3">
        <f>YEAR(FIN_DATASET[[#This Row],[Date]])</f>
        <v>2021</v>
      </c>
      <c r="C370" s="3" t="str">
        <f>TEXT(FIN_DATASET[[#This Row],[Date]],"mmmm")</f>
        <v>February</v>
      </c>
      <c r="D370" s="3" t="str">
        <f>IF(FIN_RAW[[#This Row],[VALOR (IN)]]&gt;0, "Income",IF(FIN_RAW[[#This Row],[VALOR (OUT)]]&gt;0, "Expense", "Check"))</f>
        <v>Income</v>
      </c>
      <c r="E370" s="3" t="str">
        <f>_xlfn.XLOOKUP(FIN_DATASET[[#This Row],[Method]],CATEGORY_MAP[CUENTA_IN],CATEGORY_MAP[Category])</f>
        <v>Cash</v>
      </c>
      <c r="F370" s="3" t="str">
        <f>_xlfn.XLOOKUP(FIN_DATASET[[#This Row],[Account]],CATEGORY_MAP[CUENTA_OUT],CATEGORY_MAP[Subcategory])</f>
        <v>Gymnastics Monthly Fee</v>
      </c>
      <c r="G370" s="3" t="str">
        <f>IF(OR(FIN_RAW[[#This Row],[CONCEPTO]]=0,FIN_RAW[[#This Row],[CONCEPTO]]=""),"",FIN_RAW[[#This Row],[CONCEPTO]])</f>
        <v>Pago Apoyo Mensualidad Gimnasia (FEB)</v>
      </c>
      <c r="H370" s="5">
        <f>IF(FIN_DATASET[[#This Row],[Type]]="Income", FIN_RAW[[#This Row],[VALOR (IN)]], -FIN_RAW[[#This Row],[VALOR (OUT)]])</f>
        <v>25000</v>
      </c>
      <c r="I370" s="3" t="str">
        <f>FIN_RAW[[#This Row],[CUENTA (IN)]]</f>
        <v>Efectivo</v>
      </c>
      <c r="J370" s="6" t="str">
        <f>FIN_RAW[[#This Row],[CUENTA (OUT)]]</f>
        <v>Mensualidad Gimnasia</v>
      </c>
      <c r="K370" s="3" t="str">
        <f>IF(OR(FIN_RAW[[#This Row],[CLIENTE]]=0,FIN_RAW[[#This Row],[CLIENTE]]=" "),"",FIN_RAW[[#This Row],[CLIENTE]])</f>
        <v>Ana Milena Sánchez Patiño</v>
      </c>
      <c r="L370" s="3" t="str">
        <f>IF(OR(FIN_RAW[[#This Row],[DEPORTISTA]]=0,FIN_RAW[[#This Row],[DEPORTISTA]]=""),"",FIN_RAW[[#This Row],[DEPORTISTA]])</f>
        <v>Valentina Carvajal Sánchez</v>
      </c>
      <c r="M370" s="3">
        <f>IF(FIN_DATASET[[#This Row],[Method]]="Efectivo",1,0)</f>
        <v>1</v>
      </c>
      <c r="N370" s="12">
        <f>IF(FIN_DATASET[[#This Row],[Method]]="Efectivo",FIN_DATASET[[#This Row],[Amount]],0)</f>
        <v>25000</v>
      </c>
      <c r="O370" s="3">
        <f>IF(FIN_DATASET[[#This Row],[Method]]="CxC",1,0)</f>
        <v>0</v>
      </c>
      <c r="P370" s="11">
        <f>IF(FIN_DATASET[[#This Row],[Method]]="CxC",FIN_DATASET[[#This Row],[Amount]],0)</f>
        <v>0</v>
      </c>
      <c r="Q370" s="3">
        <f>IF(OR(FIN_DATASET[[#This Row],[Account]]="CxP",FIN_DATASET[[#This Row],[Account]]="CxP (Liga)",FIN_DATASET[[#This Row],[Account]]="CxP (Terceros)"),1,0)</f>
        <v>0</v>
      </c>
      <c r="R370" s="3">
        <f>IF(FIN_DATASET[[#This Row],[AP_Flag]]=1,FIN_DATASET[[#This Row],[Amount]],0)</f>
        <v>0</v>
      </c>
    </row>
    <row r="371" spans="1:18" x14ac:dyDescent="0.2">
      <c r="A371" s="4">
        <f>FIN_RAW[[#This Row],[FECHA]]</f>
        <v>44228</v>
      </c>
      <c r="B371" s="3">
        <f>YEAR(FIN_DATASET[[#This Row],[Date]])</f>
        <v>2021</v>
      </c>
      <c r="C371" s="3" t="str">
        <f>TEXT(FIN_DATASET[[#This Row],[Date]],"mmmm")</f>
        <v>February</v>
      </c>
      <c r="D371" s="3" t="str">
        <f>IF(FIN_RAW[[#This Row],[VALOR (IN)]]&gt;0, "Income",IF(FIN_RAW[[#This Row],[VALOR (OUT)]]&gt;0, "Expense", "Check"))</f>
        <v>Income</v>
      </c>
      <c r="E371" s="3" t="str">
        <f>_xlfn.XLOOKUP(FIN_DATASET[[#This Row],[Method]],CATEGORY_MAP[CUENTA_IN],CATEGORY_MAP[Category])</f>
        <v>Cash</v>
      </c>
      <c r="F371" s="3" t="str">
        <f>_xlfn.XLOOKUP(FIN_DATASET[[#This Row],[Account]],CATEGORY_MAP[CUENTA_OUT],CATEGORY_MAP[Subcategory])</f>
        <v>Gymnastics Monthly Fee</v>
      </c>
      <c r="G371" s="3" t="str">
        <f>IF(OR(FIN_RAW[[#This Row],[CONCEPTO]]=0,FIN_RAW[[#This Row],[CONCEPTO]]=""),"",FIN_RAW[[#This Row],[CONCEPTO]])</f>
        <v>Pago Apoyo Mensualidad Gimnasia (FEB)</v>
      </c>
      <c r="H371" s="5">
        <f>IF(FIN_DATASET[[#This Row],[Type]]="Income", FIN_RAW[[#This Row],[VALOR (IN)]], -FIN_RAW[[#This Row],[VALOR (OUT)]])</f>
        <v>25000</v>
      </c>
      <c r="I371" s="3" t="str">
        <f>FIN_RAW[[#This Row],[CUENTA (IN)]]</f>
        <v>Efectivo</v>
      </c>
      <c r="J371" s="6" t="str">
        <f>FIN_RAW[[#This Row],[CUENTA (OUT)]]</f>
        <v>Mensualidad Gimnasia</v>
      </c>
      <c r="K371" s="3" t="str">
        <f>IF(OR(FIN_RAW[[#This Row],[CLIENTE]]=0,FIN_RAW[[#This Row],[CLIENTE]]=" "),"",FIN_RAW[[#This Row],[CLIENTE]])</f>
        <v>Silvana Torres López</v>
      </c>
      <c r="L371" s="3" t="str">
        <f>IF(OR(FIN_RAW[[#This Row],[DEPORTISTA]]=0,FIN_RAW[[#This Row],[DEPORTISTA]]=""),"",FIN_RAW[[#This Row],[DEPORTISTA]])</f>
        <v>Valentina Quintero Torres</v>
      </c>
      <c r="M371" s="3">
        <f>IF(FIN_DATASET[[#This Row],[Method]]="Efectivo",1,0)</f>
        <v>1</v>
      </c>
      <c r="N371" s="12">
        <f>IF(FIN_DATASET[[#This Row],[Method]]="Efectivo",FIN_DATASET[[#This Row],[Amount]],0)</f>
        <v>25000</v>
      </c>
      <c r="O371" s="3">
        <f>IF(FIN_DATASET[[#This Row],[Method]]="CxC",1,0)</f>
        <v>0</v>
      </c>
      <c r="P371" s="11">
        <f>IF(FIN_DATASET[[#This Row],[Method]]="CxC",FIN_DATASET[[#This Row],[Amount]],0)</f>
        <v>0</v>
      </c>
      <c r="Q371" s="3">
        <f>IF(OR(FIN_DATASET[[#This Row],[Account]]="CxP",FIN_DATASET[[#This Row],[Account]]="CxP (Liga)",FIN_DATASET[[#This Row],[Account]]="CxP (Terceros)"),1,0)</f>
        <v>0</v>
      </c>
      <c r="R371" s="3">
        <f>IF(FIN_DATASET[[#This Row],[AP_Flag]]=1,FIN_DATASET[[#This Row],[Amount]],0)</f>
        <v>0</v>
      </c>
    </row>
    <row r="372" spans="1:18" x14ac:dyDescent="0.2">
      <c r="A372" s="4">
        <f>FIN_RAW[[#This Row],[FECHA]]</f>
        <v>44228</v>
      </c>
      <c r="B372" s="3">
        <f>YEAR(FIN_DATASET[[#This Row],[Date]])</f>
        <v>2021</v>
      </c>
      <c r="C372" s="3" t="str">
        <f>TEXT(FIN_DATASET[[#This Row],[Date]],"mmmm")</f>
        <v>February</v>
      </c>
      <c r="D372" s="3" t="str">
        <f>IF(FIN_RAW[[#This Row],[VALOR (IN)]]&gt;0, "Income",IF(FIN_RAW[[#This Row],[VALOR (OUT)]]&gt;0, "Expense", "Check"))</f>
        <v>Income</v>
      </c>
      <c r="E372" s="3" t="str">
        <f>_xlfn.XLOOKUP(FIN_DATASET[[#This Row],[Method]],CATEGORY_MAP[CUENTA_IN],CATEGORY_MAP[Category])</f>
        <v>Cash</v>
      </c>
      <c r="F372" s="3" t="str">
        <f>_xlfn.XLOOKUP(FIN_DATASET[[#This Row],[Account]],CATEGORY_MAP[CUENTA_OUT],CATEGORY_MAP[Subcategory])</f>
        <v>Gymnastics Monthly Fee</v>
      </c>
      <c r="G372" s="3" t="str">
        <f>IF(OR(FIN_RAW[[#This Row],[CONCEPTO]]=0,FIN_RAW[[#This Row],[CONCEPTO]]=""),"",FIN_RAW[[#This Row],[CONCEPTO]])</f>
        <v>Pago Apoyo Mensualidad Gimnasia (FEB)</v>
      </c>
      <c r="H372" s="5">
        <f>IF(FIN_DATASET[[#This Row],[Type]]="Income", FIN_RAW[[#This Row],[VALOR (IN)]], -FIN_RAW[[#This Row],[VALOR (OUT)]])</f>
        <v>25000</v>
      </c>
      <c r="I372" s="3" t="str">
        <f>FIN_RAW[[#This Row],[CUENTA (IN)]]</f>
        <v>Efectivo</v>
      </c>
      <c r="J372" s="6" t="str">
        <f>FIN_RAW[[#This Row],[CUENTA (OUT)]]</f>
        <v>Mensualidad Gimnasia</v>
      </c>
      <c r="K372" s="3" t="str">
        <f>IF(OR(FIN_RAW[[#This Row],[CLIENTE]]=0,FIN_RAW[[#This Row],[CLIENTE]]=" "),"",FIN_RAW[[#This Row],[CLIENTE]])</f>
        <v>Silvana Torres López</v>
      </c>
      <c r="L372" s="3" t="str">
        <f>IF(OR(FIN_RAW[[#This Row],[DEPORTISTA]]=0,FIN_RAW[[#This Row],[DEPORTISTA]]=""),"",FIN_RAW[[#This Row],[DEPORTISTA]])</f>
        <v>María Paula Quintero Torres</v>
      </c>
      <c r="M372" s="3">
        <f>IF(FIN_DATASET[[#This Row],[Method]]="Efectivo",1,0)</f>
        <v>1</v>
      </c>
      <c r="N372" s="12">
        <f>IF(FIN_DATASET[[#This Row],[Method]]="Efectivo",FIN_DATASET[[#This Row],[Amount]],0)</f>
        <v>25000</v>
      </c>
      <c r="O372" s="3">
        <f>IF(FIN_DATASET[[#This Row],[Method]]="CxC",1,0)</f>
        <v>0</v>
      </c>
      <c r="P372" s="11">
        <f>IF(FIN_DATASET[[#This Row],[Method]]="CxC",FIN_DATASET[[#This Row],[Amount]],0)</f>
        <v>0</v>
      </c>
      <c r="Q372" s="3">
        <f>IF(OR(FIN_DATASET[[#This Row],[Account]]="CxP",FIN_DATASET[[#This Row],[Account]]="CxP (Liga)",FIN_DATASET[[#This Row],[Account]]="CxP (Terceros)"),1,0)</f>
        <v>0</v>
      </c>
      <c r="R372" s="3">
        <f>IF(FIN_DATASET[[#This Row],[AP_Flag]]=1,FIN_DATASET[[#This Row],[Amount]],0)</f>
        <v>0</v>
      </c>
    </row>
    <row r="373" spans="1:18" x14ac:dyDescent="0.2">
      <c r="A373" s="4">
        <f>FIN_RAW[[#This Row],[FECHA]]</f>
        <v>44228</v>
      </c>
      <c r="B373" s="3">
        <f>YEAR(FIN_DATASET[[#This Row],[Date]])</f>
        <v>2021</v>
      </c>
      <c r="C373" s="3" t="str">
        <f>TEXT(FIN_DATASET[[#This Row],[Date]],"mmmm")</f>
        <v>February</v>
      </c>
      <c r="D373" s="3" t="str">
        <f>IF(FIN_RAW[[#This Row],[VALOR (IN)]]&gt;0, "Income",IF(FIN_RAW[[#This Row],[VALOR (OUT)]]&gt;0, "Expense", "Check"))</f>
        <v>Income</v>
      </c>
      <c r="E373" s="3" t="str">
        <f>_xlfn.XLOOKUP(FIN_DATASET[[#This Row],[Method]],CATEGORY_MAP[CUENTA_IN],CATEGORY_MAP[Category])</f>
        <v>Cash</v>
      </c>
      <c r="F373" s="3" t="str">
        <f>_xlfn.XLOOKUP(FIN_DATASET[[#This Row],[Account]],CATEGORY_MAP[CUENTA_OUT],CATEGORY_MAP[Subcategory])</f>
        <v>Gymnastics Monthly Fee</v>
      </c>
      <c r="G373" s="3" t="str">
        <f>IF(OR(FIN_RAW[[#This Row],[CONCEPTO]]=0,FIN_RAW[[#This Row],[CONCEPTO]]=""),"",FIN_RAW[[#This Row],[CONCEPTO]])</f>
        <v>Pago Apoyo Mensualidad Gimnasia (FEB)</v>
      </c>
      <c r="H373" s="5">
        <f>IF(FIN_DATASET[[#This Row],[Type]]="Income", FIN_RAW[[#This Row],[VALOR (IN)]], -FIN_RAW[[#This Row],[VALOR (OUT)]])</f>
        <v>100000</v>
      </c>
      <c r="I373" s="3" t="str">
        <f>FIN_RAW[[#This Row],[CUENTA (IN)]]</f>
        <v>Efectivo</v>
      </c>
      <c r="J373" s="6" t="str">
        <f>FIN_RAW[[#This Row],[CUENTA (OUT)]]</f>
        <v>Mensualidad Gimnasia</v>
      </c>
      <c r="K373" s="3" t="str">
        <f>IF(OR(FIN_RAW[[#This Row],[CLIENTE]]=0,FIN_RAW[[#This Row],[CLIENTE]]=" "),"",FIN_RAW[[#This Row],[CLIENTE]])</f>
        <v>Mónica González Esguerra</v>
      </c>
      <c r="L373" s="3" t="str">
        <f>IF(OR(FIN_RAW[[#This Row],[DEPORTISTA]]=0,FIN_RAW[[#This Row],[DEPORTISTA]]=""),"",FIN_RAW[[#This Row],[DEPORTISTA]])</f>
        <v>Mariana Vásquez González</v>
      </c>
      <c r="M373" s="3">
        <f>IF(FIN_DATASET[[#This Row],[Method]]="Efectivo",1,0)</f>
        <v>1</v>
      </c>
      <c r="N373" s="12">
        <f>IF(FIN_DATASET[[#This Row],[Method]]="Efectivo",FIN_DATASET[[#This Row],[Amount]],0)</f>
        <v>100000</v>
      </c>
      <c r="O373" s="3">
        <f>IF(FIN_DATASET[[#This Row],[Method]]="CxC",1,0)</f>
        <v>0</v>
      </c>
      <c r="P373" s="11">
        <f>IF(FIN_DATASET[[#This Row],[Method]]="CxC",FIN_DATASET[[#This Row],[Amount]],0)</f>
        <v>0</v>
      </c>
      <c r="Q373" s="3">
        <f>IF(OR(FIN_DATASET[[#This Row],[Account]]="CxP",FIN_DATASET[[#This Row],[Account]]="CxP (Liga)",FIN_DATASET[[#This Row],[Account]]="CxP (Terceros)"),1,0)</f>
        <v>0</v>
      </c>
      <c r="R373" s="3">
        <f>IF(FIN_DATASET[[#This Row],[AP_Flag]]=1,FIN_DATASET[[#This Row],[Amount]],0)</f>
        <v>0</v>
      </c>
    </row>
    <row r="374" spans="1:18" x14ac:dyDescent="0.2">
      <c r="A374" s="4">
        <f>FIN_RAW[[#This Row],[FECHA]]</f>
        <v>44229</v>
      </c>
      <c r="B374" s="3">
        <f>YEAR(FIN_DATASET[[#This Row],[Date]])</f>
        <v>2021</v>
      </c>
      <c r="C374" s="3" t="str">
        <f>TEXT(FIN_DATASET[[#This Row],[Date]],"mmmm")</f>
        <v>February</v>
      </c>
      <c r="D374" s="3" t="str">
        <f>IF(FIN_RAW[[#This Row],[VALOR (IN)]]&gt;0, "Income",IF(FIN_RAW[[#This Row],[VALOR (OUT)]]&gt;0, "Expense", "Check"))</f>
        <v>Income</v>
      </c>
      <c r="E374" s="3" t="str">
        <f>_xlfn.XLOOKUP(FIN_DATASET[[#This Row],[Method]],CATEGORY_MAP[CUENTA_IN],CATEGORY_MAP[Category])</f>
        <v>Cash</v>
      </c>
      <c r="F374" s="3" t="str">
        <f>_xlfn.XLOOKUP(FIN_DATASET[[#This Row],[Account]],CATEGORY_MAP[CUENTA_OUT],CATEGORY_MAP[Subcategory])</f>
        <v>Monthly Fee</v>
      </c>
      <c r="G374" s="3" t="str">
        <f>IF(OR(FIN_RAW[[#This Row],[CONCEPTO]]=0,FIN_RAW[[#This Row],[CONCEPTO]]=""),"",FIN_RAW[[#This Row],[CONCEPTO]])</f>
        <v>Pago Mensualidad Formacion (80%) (FEB)</v>
      </c>
      <c r="H374" s="5">
        <f>IF(FIN_DATASET[[#This Row],[Type]]="Income", FIN_RAW[[#This Row],[VALOR (IN)]], -FIN_RAW[[#This Row],[VALOR (OUT)]])</f>
        <v>84000</v>
      </c>
      <c r="I374" s="3" t="str">
        <f>FIN_RAW[[#This Row],[CUENTA (IN)]]</f>
        <v>Efectivo</v>
      </c>
      <c r="J374" s="6" t="str">
        <f>FIN_RAW[[#This Row],[CUENTA (OUT)]]</f>
        <v>Mensualidad</v>
      </c>
      <c r="K374" s="3" t="str">
        <f>IF(OR(FIN_RAW[[#This Row],[CLIENTE]]=0,FIN_RAW[[#This Row],[CLIENTE]]=" "),"",FIN_RAW[[#This Row],[CLIENTE]])</f>
        <v>Ingrith Basto Zamorano</v>
      </c>
      <c r="L374" s="3" t="str">
        <f>IF(OR(FIN_RAW[[#This Row],[DEPORTISTA]]=0,FIN_RAW[[#This Row],[DEPORTISTA]]=""),"",FIN_RAW[[#This Row],[DEPORTISTA]])</f>
        <v>Juan Martin Solórzano Basto</v>
      </c>
      <c r="M374" s="3">
        <f>IF(FIN_DATASET[[#This Row],[Method]]="Efectivo",1,0)</f>
        <v>1</v>
      </c>
      <c r="N374" s="12">
        <f>IF(FIN_DATASET[[#This Row],[Method]]="Efectivo",FIN_DATASET[[#This Row],[Amount]],0)</f>
        <v>84000</v>
      </c>
      <c r="O374" s="3">
        <f>IF(FIN_DATASET[[#This Row],[Method]]="CxC",1,0)</f>
        <v>0</v>
      </c>
      <c r="P374" s="11">
        <f>IF(FIN_DATASET[[#This Row],[Method]]="CxC",FIN_DATASET[[#This Row],[Amount]],0)</f>
        <v>0</v>
      </c>
      <c r="Q374" s="3">
        <f>IF(OR(FIN_DATASET[[#This Row],[Account]]="CxP",FIN_DATASET[[#This Row],[Account]]="CxP (Liga)",FIN_DATASET[[#This Row],[Account]]="CxP (Terceros)"),1,0)</f>
        <v>0</v>
      </c>
      <c r="R374" s="3">
        <f>IF(FIN_DATASET[[#This Row],[AP_Flag]]=1,FIN_DATASET[[#This Row],[Amount]],0)</f>
        <v>0</v>
      </c>
    </row>
    <row r="375" spans="1:18" x14ac:dyDescent="0.2">
      <c r="A375" s="4">
        <f>FIN_RAW[[#This Row],[FECHA]]</f>
        <v>44229</v>
      </c>
      <c r="B375" s="3">
        <f>YEAR(FIN_DATASET[[#This Row],[Date]])</f>
        <v>2021</v>
      </c>
      <c r="C375" s="3" t="str">
        <f>TEXT(FIN_DATASET[[#This Row],[Date]],"mmmm")</f>
        <v>February</v>
      </c>
      <c r="D375" s="3" t="str">
        <f>IF(FIN_RAW[[#This Row],[VALOR (IN)]]&gt;0, "Income",IF(FIN_RAW[[#This Row],[VALOR (OUT)]]&gt;0, "Expense", "Check"))</f>
        <v>Income</v>
      </c>
      <c r="E375" s="3" t="str">
        <f>_xlfn.XLOOKUP(FIN_DATASET[[#This Row],[Method]],CATEGORY_MAP[CUENTA_IN],CATEGORY_MAP[Category])</f>
        <v>Scholarships</v>
      </c>
      <c r="F375" s="3" t="str">
        <f>_xlfn.XLOOKUP(FIN_DATASET[[#This Row],[Account]],CATEGORY_MAP[CUENTA_OUT],CATEGORY_MAP[Subcategory])</f>
        <v>Monthly Fee</v>
      </c>
      <c r="G375" s="3" t="str">
        <f>IF(OR(FIN_RAW[[#This Row],[CONCEPTO]]=0,FIN_RAW[[#This Row],[CONCEPTO]]=""),"",FIN_RAW[[#This Row],[CONCEPTO]])</f>
        <v>Beca Hermandad 2020 (20%) (FEB)</v>
      </c>
      <c r="H375" s="5">
        <f>IF(FIN_DATASET[[#This Row],[Type]]="Income", FIN_RAW[[#This Row],[VALOR (IN)]], -FIN_RAW[[#This Row],[VALOR (OUT)]])</f>
        <v>21000</v>
      </c>
      <c r="I375" s="3" t="str">
        <f>FIN_RAW[[#This Row],[CUENTA (IN)]]</f>
        <v>Becas</v>
      </c>
      <c r="J375" s="6" t="str">
        <f>FIN_RAW[[#This Row],[CUENTA (OUT)]]</f>
        <v>Mensualidad</v>
      </c>
      <c r="K375" s="3" t="str">
        <f>IF(OR(FIN_RAW[[#This Row],[CLIENTE]]=0,FIN_RAW[[#This Row],[CLIENTE]]=" "),"",FIN_RAW[[#This Row],[CLIENTE]])</f>
        <v>Ingrith Basto Zamorano</v>
      </c>
      <c r="L375" s="3" t="str">
        <f>IF(OR(FIN_RAW[[#This Row],[DEPORTISTA]]=0,FIN_RAW[[#This Row],[DEPORTISTA]]=""),"",FIN_RAW[[#This Row],[DEPORTISTA]])</f>
        <v>Juan Martin Solórzano Basto</v>
      </c>
      <c r="M375" s="3">
        <f>IF(FIN_DATASET[[#This Row],[Method]]="Efectivo",1,0)</f>
        <v>0</v>
      </c>
      <c r="N375" s="12">
        <f>IF(FIN_DATASET[[#This Row],[Method]]="Efectivo",FIN_DATASET[[#This Row],[Amount]],0)</f>
        <v>0</v>
      </c>
      <c r="O375" s="3">
        <f>IF(FIN_DATASET[[#This Row],[Method]]="CxC",1,0)</f>
        <v>0</v>
      </c>
      <c r="P375" s="11">
        <f>IF(FIN_DATASET[[#This Row],[Method]]="CxC",FIN_DATASET[[#This Row],[Amount]],0)</f>
        <v>0</v>
      </c>
      <c r="Q375" s="3">
        <f>IF(OR(FIN_DATASET[[#This Row],[Account]]="CxP",FIN_DATASET[[#This Row],[Account]]="CxP (Liga)",FIN_DATASET[[#This Row],[Account]]="CxP (Terceros)"),1,0)</f>
        <v>0</v>
      </c>
      <c r="R375" s="3">
        <f>IF(FIN_DATASET[[#This Row],[AP_Flag]]=1,FIN_DATASET[[#This Row],[Amount]],0)</f>
        <v>0</v>
      </c>
    </row>
    <row r="376" spans="1:18" x14ac:dyDescent="0.2">
      <c r="A376" s="4">
        <f>FIN_RAW[[#This Row],[FECHA]]</f>
        <v>44229</v>
      </c>
      <c r="B376" s="3">
        <f>YEAR(FIN_DATASET[[#This Row],[Date]])</f>
        <v>2021</v>
      </c>
      <c r="C376" s="3" t="str">
        <f>TEXT(FIN_DATASET[[#This Row],[Date]],"mmmm")</f>
        <v>February</v>
      </c>
      <c r="D376" s="3" t="str">
        <f>IF(FIN_RAW[[#This Row],[VALOR (IN)]]&gt;0, "Income",IF(FIN_RAW[[#This Row],[VALOR (OUT)]]&gt;0, "Expense", "Check"))</f>
        <v>Income</v>
      </c>
      <c r="E376" s="3" t="str">
        <f>_xlfn.XLOOKUP(FIN_DATASET[[#This Row],[Method]],CATEGORY_MAP[CUENTA_IN],CATEGORY_MAP[Category])</f>
        <v>Cash</v>
      </c>
      <c r="F376" s="3" t="str">
        <f>_xlfn.XLOOKUP(FIN_DATASET[[#This Row],[Account]],CATEGORY_MAP[CUENTA_OUT],CATEGORY_MAP[Subcategory])</f>
        <v>Monthly Fee</v>
      </c>
      <c r="G376" s="3" t="str">
        <f>IF(OR(FIN_RAW[[#This Row],[CONCEPTO]]=0,FIN_RAW[[#This Row],[CONCEPTO]]=""),"",FIN_RAW[[#This Row],[CONCEPTO]])</f>
        <v>Pago Mensualidad Formacion (100%) (FEB)</v>
      </c>
      <c r="H376" s="5">
        <f>IF(FIN_DATASET[[#This Row],[Type]]="Income", FIN_RAW[[#This Row],[VALOR (IN)]], -FIN_RAW[[#This Row],[VALOR (OUT)]])</f>
        <v>105000</v>
      </c>
      <c r="I376" s="3" t="str">
        <f>FIN_RAW[[#This Row],[CUENTA (IN)]]</f>
        <v>Efectivo</v>
      </c>
      <c r="J376" s="6" t="str">
        <f>FIN_RAW[[#This Row],[CUENTA (OUT)]]</f>
        <v>Mensualidad</v>
      </c>
      <c r="K376" s="3" t="str">
        <f>IF(OR(FIN_RAW[[#This Row],[CLIENTE]]=0,FIN_RAW[[#This Row],[CLIENTE]]=" "),"",FIN_RAW[[#This Row],[CLIENTE]])</f>
        <v>Edward Armando Rojas</v>
      </c>
      <c r="L376" s="3" t="str">
        <f>IF(OR(FIN_RAW[[#This Row],[DEPORTISTA]]=0,FIN_RAW[[#This Row],[DEPORTISTA]]=""),"",FIN_RAW[[#This Row],[DEPORTISTA]])</f>
        <v>Mathias Rojas Salcedo</v>
      </c>
      <c r="M376" s="3">
        <f>IF(FIN_DATASET[[#This Row],[Method]]="Efectivo",1,0)</f>
        <v>1</v>
      </c>
      <c r="N376" s="12">
        <f>IF(FIN_DATASET[[#This Row],[Method]]="Efectivo",FIN_DATASET[[#This Row],[Amount]],0)</f>
        <v>105000</v>
      </c>
      <c r="O376" s="3">
        <f>IF(FIN_DATASET[[#This Row],[Method]]="CxC",1,0)</f>
        <v>0</v>
      </c>
      <c r="P376" s="11">
        <f>IF(FIN_DATASET[[#This Row],[Method]]="CxC",FIN_DATASET[[#This Row],[Amount]],0)</f>
        <v>0</v>
      </c>
      <c r="Q376" s="3">
        <f>IF(OR(FIN_DATASET[[#This Row],[Account]]="CxP",FIN_DATASET[[#This Row],[Account]]="CxP (Liga)",FIN_DATASET[[#This Row],[Account]]="CxP (Terceros)"),1,0)</f>
        <v>0</v>
      </c>
      <c r="R376" s="3">
        <f>IF(FIN_DATASET[[#This Row],[AP_Flag]]=1,FIN_DATASET[[#This Row],[Amount]],0)</f>
        <v>0</v>
      </c>
    </row>
    <row r="377" spans="1:18" x14ac:dyDescent="0.2">
      <c r="A377" s="4">
        <f>FIN_RAW[[#This Row],[FECHA]]</f>
        <v>44229</v>
      </c>
      <c r="B377" s="3">
        <f>YEAR(FIN_DATASET[[#This Row],[Date]])</f>
        <v>2021</v>
      </c>
      <c r="C377" s="3" t="str">
        <f>TEXT(FIN_DATASET[[#This Row],[Date]],"mmmm")</f>
        <v>February</v>
      </c>
      <c r="D377" s="3" t="str">
        <f>IF(FIN_RAW[[#This Row],[VALOR (IN)]]&gt;0, "Income",IF(FIN_RAW[[#This Row],[VALOR (OUT)]]&gt;0, "Expense", "Check"))</f>
        <v>Income</v>
      </c>
      <c r="E377" s="3" t="str">
        <f>_xlfn.XLOOKUP(FIN_DATASET[[#This Row],[Method]],CATEGORY_MAP[CUENTA_IN],CATEGORY_MAP[Category])</f>
        <v>Cash</v>
      </c>
      <c r="F377" s="3" t="str">
        <f>_xlfn.XLOOKUP(FIN_DATASET[[#This Row],[Account]],CATEGORY_MAP[CUENTA_OUT],CATEGORY_MAP[Subcategory])</f>
        <v>Monthly Fee</v>
      </c>
      <c r="G377" s="3" t="str">
        <f>IF(OR(FIN_RAW[[#This Row],[CONCEPTO]]=0,FIN_RAW[[#This Row],[CONCEPTO]]=""),"",FIN_RAW[[#This Row],[CONCEPTO]])</f>
        <v>Pago Mensualidad Alto Rendimiento (60%) (FEB)</v>
      </c>
      <c r="H377" s="5">
        <f>IF(FIN_DATASET[[#This Row],[Type]]="Income", FIN_RAW[[#This Row],[VALOR (IN)]], -FIN_RAW[[#This Row],[VALOR (OUT)]])</f>
        <v>93000</v>
      </c>
      <c r="I377" s="3" t="str">
        <f>FIN_RAW[[#This Row],[CUENTA (IN)]]</f>
        <v>Efectivo</v>
      </c>
      <c r="J377" s="6" t="str">
        <f>FIN_RAW[[#This Row],[CUENTA (OUT)]]</f>
        <v>Mensualidad</v>
      </c>
      <c r="K377" s="3" t="str">
        <f>IF(OR(FIN_RAW[[#This Row],[CLIENTE]]=0,FIN_RAW[[#This Row],[CLIENTE]]=" "),"",FIN_RAW[[#This Row],[CLIENTE]])</f>
        <v>Ingrith Basto Zamorano</v>
      </c>
      <c r="L377" s="3" t="str">
        <f>IF(OR(FIN_RAW[[#This Row],[DEPORTISTA]]=0,FIN_RAW[[#This Row],[DEPORTISTA]]=""),"",FIN_RAW[[#This Row],[DEPORTISTA]])</f>
        <v>Santiago Solórzano Basto</v>
      </c>
      <c r="M377" s="3">
        <f>IF(FIN_DATASET[[#This Row],[Method]]="Efectivo",1,0)</f>
        <v>1</v>
      </c>
      <c r="N377" s="12">
        <f>IF(FIN_DATASET[[#This Row],[Method]]="Efectivo",FIN_DATASET[[#This Row],[Amount]],0)</f>
        <v>93000</v>
      </c>
      <c r="O377" s="3">
        <f>IF(FIN_DATASET[[#This Row],[Method]]="CxC",1,0)</f>
        <v>0</v>
      </c>
      <c r="P377" s="11">
        <f>IF(FIN_DATASET[[#This Row],[Method]]="CxC",FIN_DATASET[[#This Row],[Amount]],0)</f>
        <v>0</v>
      </c>
      <c r="Q377" s="3">
        <f>IF(OR(FIN_DATASET[[#This Row],[Account]]="CxP",FIN_DATASET[[#This Row],[Account]]="CxP (Liga)",FIN_DATASET[[#This Row],[Account]]="CxP (Terceros)"),1,0)</f>
        <v>0</v>
      </c>
      <c r="R377" s="3">
        <f>IF(FIN_DATASET[[#This Row],[AP_Flag]]=1,FIN_DATASET[[#This Row],[Amount]],0)</f>
        <v>0</v>
      </c>
    </row>
    <row r="378" spans="1:18" x14ac:dyDescent="0.2">
      <c r="A378" s="4">
        <f>FIN_RAW[[#This Row],[FECHA]]</f>
        <v>44229</v>
      </c>
      <c r="B378" s="3">
        <f>YEAR(FIN_DATASET[[#This Row],[Date]])</f>
        <v>2021</v>
      </c>
      <c r="C378" s="3" t="str">
        <f>TEXT(FIN_DATASET[[#This Row],[Date]],"mmmm")</f>
        <v>February</v>
      </c>
      <c r="D378" s="3" t="str">
        <f>IF(FIN_RAW[[#This Row],[VALOR (IN)]]&gt;0, "Income",IF(FIN_RAW[[#This Row],[VALOR (OUT)]]&gt;0, "Expense", "Check"))</f>
        <v>Income</v>
      </c>
      <c r="E378" s="3" t="str">
        <f>_xlfn.XLOOKUP(FIN_DATASET[[#This Row],[Method]],CATEGORY_MAP[CUENTA_IN],CATEGORY_MAP[Category])</f>
        <v>Adjustments</v>
      </c>
      <c r="F378" s="3" t="str">
        <f>_xlfn.XLOOKUP(FIN_DATASET[[#This Row],[Account]],CATEGORY_MAP[CUENTA_OUT],CATEGORY_MAP[Subcategory])</f>
        <v>Monthly Fee</v>
      </c>
      <c r="G378" s="3" t="str">
        <f>IF(OR(FIN_RAW[[#This Row],[CONCEPTO]]=0,FIN_RAW[[#This Row],[CONCEPTO]]=""),"",FIN_RAW[[#This Row],[CONCEPTO]])</f>
        <v>Descuento por Inasistencia con Excusa (40%) (FEB)</v>
      </c>
      <c r="H378" s="5">
        <f>IF(FIN_DATASET[[#This Row],[Type]]="Income", FIN_RAW[[#This Row],[VALOR (IN)]], -FIN_RAW[[#This Row],[VALOR (OUT)]])</f>
        <v>62000</v>
      </c>
      <c r="I378" s="3" t="str">
        <f>FIN_RAW[[#This Row],[CUENTA (IN)]]</f>
        <v>Descuentos</v>
      </c>
      <c r="J378" s="6" t="str">
        <f>FIN_RAW[[#This Row],[CUENTA (OUT)]]</f>
        <v>Mensualidad</v>
      </c>
      <c r="K378" s="3" t="str">
        <f>IF(OR(FIN_RAW[[#This Row],[CLIENTE]]=0,FIN_RAW[[#This Row],[CLIENTE]]=" "),"",FIN_RAW[[#This Row],[CLIENTE]])</f>
        <v>Ingrith Basto Zamorano</v>
      </c>
      <c r="L378" s="3" t="str">
        <f>IF(OR(FIN_RAW[[#This Row],[DEPORTISTA]]=0,FIN_RAW[[#This Row],[DEPORTISTA]]=""),"",FIN_RAW[[#This Row],[DEPORTISTA]])</f>
        <v>Santiago Solórzano Basto</v>
      </c>
      <c r="M378" s="3">
        <f>IF(FIN_DATASET[[#This Row],[Method]]="Efectivo",1,0)</f>
        <v>0</v>
      </c>
      <c r="N378" s="12">
        <f>IF(FIN_DATASET[[#This Row],[Method]]="Efectivo",FIN_DATASET[[#This Row],[Amount]],0)</f>
        <v>0</v>
      </c>
      <c r="O378" s="3">
        <f>IF(FIN_DATASET[[#This Row],[Method]]="CxC",1,0)</f>
        <v>0</v>
      </c>
      <c r="P378" s="11">
        <f>IF(FIN_DATASET[[#This Row],[Method]]="CxC",FIN_DATASET[[#This Row],[Amount]],0)</f>
        <v>0</v>
      </c>
      <c r="Q378" s="3">
        <f>IF(OR(FIN_DATASET[[#This Row],[Account]]="CxP",FIN_DATASET[[#This Row],[Account]]="CxP (Liga)",FIN_DATASET[[#This Row],[Account]]="CxP (Terceros)"),1,0)</f>
        <v>0</v>
      </c>
      <c r="R378" s="3">
        <f>IF(FIN_DATASET[[#This Row],[AP_Flag]]=1,FIN_DATASET[[#This Row],[Amount]],0)</f>
        <v>0</v>
      </c>
    </row>
    <row r="379" spans="1:18" x14ac:dyDescent="0.2">
      <c r="A379" s="4">
        <f>FIN_RAW[[#This Row],[FECHA]]</f>
        <v>44229</v>
      </c>
      <c r="B379" s="3">
        <f>YEAR(FIN_DATASET[[#This Row],[Date]])</f>
        <v>2021</v>
      </c>
      <c r="C379" s="3" t="str">
        <f>TEXT(FIN_DATASET[[#This Row],[Date]],"mmmm")</f>
        <v>February</v>
      </c>
      <c r="D379" s="3" t="str">
        <f>IF(FIN_RAW[[#This Row],[VALOR (IN)]]&gt;0, "Income",IF(FIN_RAW[[#This Row],[VALOR (OUT)]]&gt;0, "Expense", "Check"))</f>
        <v>Income</v>
      </c>
      <c r="E379" s="3" t="str">
        <f>_xlfn.XLOOKUP(FIN_DATASET[[#This Row],[Method]],CATEGORY_MAP[CUENTA_IN],CATEGORY_MAP[Category])</f>
        <v>Cash</v>
      </c>
      <c r="F379" s="3" t="str">
        <f>_xlfn.XLOOKUP(FIN_DATASET[[#This Row],[Account]],CATEGORY_MAP[CUENTA_OUT],CATEGORY_MAP[Subcategory])</f>
        <v>Gymnastics Monthly Fee</v>
      </c>
      <c r="G379" s="3" t="str">
        <f>IF(OR(FIN_RAW[[#This Row],[CONCEPTO]]=0,FIN_RAW[[#This Row],[CONCEPTO]]=""),"",FIN_RAW[[#This Row],[CONCEPTO]])</f>
        <v>Pago Apoyo Mensualidad Gimnasia (FEB)</v>
      </c>
      <c r="H379" s="5">
        <f>IF(FIN_DATASET[[#This Row],[Type]]="Income", FIN_RAW[[#This Row],[VALOR (IN)]], -FIN_RAW[[#This Row],[VALOR (OUT)]])</f>
        <v>25000</v>
      </c>
      <c r="I379" s="3" t="str">
        <f>FIN_RAW[[#This Row],[CUENTA (IN)]]</f>
        <v>Efectivo</v>
      </c>
      <c r="J379" s="6" t="str">
        <f>FIN_RAW[[#This Row],[CUENTA (OUT)]]</f>
        <v>Mensualidad Gimnasia</v>
      </c>
      <c r="K379" s="3" t="str">
        <f>IF(OR(FIN_RAW[[#This Row],[CLIENTE]]=0,FIN_RAW[[#This Row],[CLIENTE]]=" "),"",FIN_RAW[[#This Row],[CLIENTE]])</f>
        <v>Ingrith Basto Zamorano</v>
      </c>
      <c r="L379" s="3" t="str">
        <f>IF(OR(FIN_RAW[[#This Row],[DEPORTISTA]]=0,FIN_RAW[[#This Row],[DEPORTISTA]]=""),"",FIN_RAW[[#This Row],[DEPORTISTA]])</f>
        <v>Juan Martin Solórzano Basto</v>
      </c>
      <c r="M379" s="3">
        <f>IF(FIN_DATASET[[#This Row],[Method]]="Efectivo",1,0)</f>
        <v>1</v>
      </c>
      <c r="N379" s="12">
        <f>IF(FIN_DATASET[[#This Row],[Method]]="Efectivo",FIN_DATASET[[#This Row],[Amount]],0)</f>
        <v>25000</v>
      </c>
      <c r="O379" s="3">
        <f>IF(FIN_DATASET[[#This Row],[Method]]="CxC",1,0)</f>
        <v>0</v>
      </c>
      <c r="P379" s="11">
        <f>IF(FIN_DATASET[[#This Row],[Method]]="CxC",FIN_DATASET[[#This Row],[Amount]],0)</f>
        <v>0</v>
      </c>
      <c r="Q379" s="3">
        <f>IF(OR(FIN_DATASET[[#This Row],[Account]]="CxP",FIN_DATASET[[#This Row],[Account]]="CxP (Liga)",FIN_DATASET[[#This Row],[Account]]="CxP (Terceros)"),1,0)</f>
        <v>0</v>
      </c>
      <c r="R379" s="3">
        <f>IF(FIN_DATASET[[#This Row],[AP_Flag]]=1,FIN_DATASET[[#This Row],[Amount]],0)</f>
        <v>0</v>
      </c>
    </row>
    <row r="380" spans="1:18" x14ac:dyDescent="0.2">
      <c r="A380" s="4">
        <f>FIN_RAW[[#This Row],[FECHA]]</f>
        <v>44229</v>
      </c>
      <c r="B380" s="3">
        <f>YEAR(FIN_DATASET[[#This Row],[Date]])</f>
        <v>2021</v>
      </c>
      <c r="C380" s="3" t="str">
        <f>TEXT(FIN_DATASET[[#This Row],[Date]],"mmmm")</f>
        <v>February</v>
      </c>
      <c r="D380" s="3" t="str">
        <f>IF(FIN_RAW[[#This Row],[VALOR (IN)]]&gt;0, "Income",IF(FIN_RAW[[#This Row],[VALOR (OUT)]]&gt;0, "Expense", "Check"))</f>
        <v>Income</v>
      </c>
      <c r="E380" s="3" t="str">
        <f>_xlfn.XLOOKUP(FIN_DATASET[[#This Row],[Method]],CATEGORY_MAP[CUENTA_IN],CATEGORY_MAP[Category])</f>
        <v>Cash</v>
      </c>
      <c r="F380" s="3" t="str">
        <f>_xlfn.XLOOKUP(FIN_DATASET[[#This Row],[Account]],CATEGORY_MAP[CUENTA_OUT],CATEGORY_MAP[Subcategory])</f>
        <v>Gymnastics Monthly Fee</v>
      </c>
      <c r="G380" s="3" t="str">
        <f>IF(OR(FIN_RAW[[#This Row],[CONCEPTO]]=0,FIN_RAW[[#This Row],[CONCEPTO]]=""),"",FIN_RAW[[#This Row],[CONCEPTO]])</f>
        <v>Pago Apoyo Mensualidad Gimnasia (FEB)</v>
      </c>
      <c r="H380" s="5">
        <f>IF(FIN_DATASET[[#This Row],[Type]]="Income", FIN_RAW[[#This Row],[VALOR (IN)]], -FIN_RAW[[#This Row],[VALOR (OUT)]])</f>
        <v>25000</v>
      </c>
      <c r="I380" s="3" t="str">
        <f>FIN_RAW[[#This Row],[CUENTA (IN)]]</f>
        <v>Efectivo</v>
      </c>
      <c r="J380" s="6" t="str">
        <f>FIN_RAW[[#This Row],[CUENTA (OUT)]]</f>
        <v>Mensualidad Gimnasia</v>
      </c>
      <c r="K380" s="3" t="str">
        <f>IF(OR(FIN_RAW[[#This Row],[CLIENTE]]=0,FIN_RAW[[#This Row],[CLIENTE]]=" "),"",FIN_RAW[[#This Row],[CLIENTE]])</f>
        <v>Silvana Torres López</v>
      </c>
      <c r="L380" s="3" t="str">
        <f>IF(OR(FIN_RAW[[#This Row],[DEPORTISTA]]=0,FIN_RAW[[#This Row],[DEPORTISTA]]=""),"",FIN_RAW[[#This Row],[DEPORTISTA]])</f>
        <v>Luciana Pinedo Torres</v>
      </c>
      <c r="M380" s="3">
        <f>IF(FIN_DATASET[[#This Row],[Method]]="Efectivo",1,0)</f>
        <v>1</v>
      </c>
      <c r="N380" s="12">
        <f>IF(FIN_DATASET[[#This Row],[Method]]="Efectivo",FIN_DATASET[[#This Row],[Amount]],0)</f>
        <v>25000</v>
      </c>
      <c r="O380" s="3">
        <f>IF(FIN_DATASET[[#This Row],[Method]]="CxC",1,0)</f>
        <v>0</v>
      </c>
      <c r="P380" s="11">
        <f>IF(FIN_DATASET[[#This Row],[Method]]="CxC",FIN_DATASET[[#This Row],[Amount]],0)</f>
        <v>0</v>
      </c>
      <c r="Q380" s="3">
        <f>IF(OR(FIN_DATASET[[#This Row],[Account]]="CxP",FIN_DATASET[[#This Row],[Account]]="CxP (Liga)",FIN_DATASET[[#This Row],[Account]]="CxP (Terceros)"),1,0)</f>
        <v>0</v>
      </c>
      <c r="R380" s="3">
        <f>IF(FIN_DATASET[[#This Row],[AP_Flag]]=1,FIN_DATASET[[#This Row],[Amount]],0)</f>
        <v>0</v>
      </c>
    </row>
    <row r="381" spans="1:18" x14ac:dyDescent="0.2">
      <c r="A381" s="4">
        <f>FIN_RAW[[#This Row],[FECHA]]</f>
        <v>44229</v>
      </c>
      <c r="B381" s="3">
        <f>YEAR(FIN_DATASET[[#This Row],[Date]])</f>
        <v>2021</v>
      </c>
      <c r="C381" s="3" t="str">
        <f>TEXT(FIN_DATASET[[#This Row],[Date]],"mmmm")</f>
        <v>February</v>
      </c>
      <c r="D381" s="3" t="str">
        <f>IF(FIN_RAW[[#This Row],[VALOR (IN)]]&gt;0, "Income",IF(FIN_RAW[[#This Row],[VALOR (OUT)]]&gt;0, "Expense", "Check"))</f>
        <v>Income</v>
      </c>
      <c r="E381" s="3" t="str">
        <f>_xlfn.XLOOKUP(FIN_DATASET[[#This Row],[Method]],CATEGORY_MAP[CUENTA_IN],CATEGORY_MAP[Category])</f>
        <v>Cash</v>
      </c>
      <c r="F381" s="3" t="str">
        <f>_xlfn.XLOOKUP(FIN_DATASET[[#This Row],[Account]],CATEGORY_MAP[CUENTA_OUT],CATEGORY_MAP[Subcategory])</f>
        <v>Gymnastics Monthly Fee</v>
      </c>
      <c r="G381" s="3" t="str">
        <f>IF(OR(FIN_RAW[[#This Row],[CONCEPTO]]=0,FIN_RAW[[#This Row],[CONCEPTO]]=""),"",FIN_RAW[[#This Row],[CONCEPTO]])</f>
        <v>Pago Apoyo Mensualidad Gimnasia (FEB)</v>
      </c>
      <c r="H381" s="5">
        <f>IF(FIN_DATASET[[#This Row],[Type]]="Income", FIN_RAW[[#This Row],[VALOR (IN)]], -FIN_RAW[[#This Row],[VALOR (OUT)]])</f>
        <v>25000</v>
      </c>
      <c r="I381" s="3" t="str">
        <f>FIN_RAW[[#This Row],[CUENTA (IN)]]</f>
        <v>Efectivo</v>
      </c>
      <c r="J381" s="6" t="str">
        <f>FIN_RAW[[#This Row],[CUENTA (OUT)]]</f>
        <v>Mensualidad Gimnasia</v>
      </c>
      <c r="K381" s="3" t="str">
        <f>IF(OR(FIN_RAW[[#This Row],[CLIENTE]]=0,FIN_RAW[[#This Row],[CLIENTE]]=" "),"",FIN_RAW[[#This Row],[CLIENTE]])</f>
        <v>Edward Armando Rojas</v>
      </c>
      <c r="L381" s="3" t="str">
        <f>IF(OR(FIN_RAW[[#This Row],[DEPORTISTA]]=0,FIN_RAW[[#This Row],[DEPORTISTA]]=""),"",FIN_RAW[[#This Row],[DEPORTISTA]])</f>
        <v>Mathias Rojas Salcedo</v>
      </c>
      <c r="M381" s="3">
        <f>IF(FIN_DATASET[[#This Row],[Method]]="Efectivo",1,0)</f>
        <v>1</v>
      </c>
      <c r="N381" s="12">
        <f>IF(FIN_DATASET[[#This Row],[Method]]="Efectivo",FIN_DATASET[[#This Row],[Amount]],0)</f>
        <v>25000</v>
      </c>
      <c r="O381" s="3">
        <f>IF(FIN_DATASET[[#This Row],[Method]]="CxC",1,0)</f>
        <v>0</v>
      </c>
      <c r="P381" s="11">
        <f>IF(FIN_DATASET[[#This Row],[Method]]="CxC",FIN_DATASET[[#This Row],[Amount]],0)</f>
        <v>0</v>
      </c>
      <c r="Q381" s="3">
        <f>IF(OR(FIN_DATASET[[#This Row],[Account]]="CxP",FIN_DATASET[[#This Row],[Account]]="CxP (Liga)",FIN_DATASET[[#This Row],[Account]]="CxP (Terceros)"),1,0)</f>
        <v>0</v>
      </c>
      <c r="R381" s="3">
        <f>IF(FIN_DATASET[[#This Row],[AP_Flag]]=1,FIN_DATASET[[#This Row],[Amount]],0)</f>
        <v>0</v>
      </c>
    </row>
    <row r="382" spans="1:18" x14ac:dyDescent="0.2">
      <c r="A382" s="4">
        <f>FIN_RAW[[#This Row],[FECHA]]</f>
        <v>44229</v>
      </c>
      <c r="B382" s="3">
        <f>YEAR(FIN_DATASET[[#This Row],[Date]])</f>
        <v>2021</v>
      </c>
      <c r="C382" s="3" t="str">
        <f>TEXT(FIN_DATASET[[#This Row],[Date]],"mmmm")</f>
        <v>February</v>
      </c>
      <c r="D382" s="3" t="str">
        <f>IF(FIN_RAW[[#This Row],[VALOR (IN)]]&gt;0, "Income",IF(FIN_RAW[[#This Row],[VALOR (OUT)]]&gt;0, "Expense", "Check"))</f>
        <v>Income</v>
      </c>
      <c r="E382" s="3" t="str">
        <f>_xlfn.XLOOKUP(FIN_DATASET[[#This Row],[Method]],CATEGORY_MAP[CUENTA_IN],CATEGORY_MAP[Category])</f>
        <v>Cash</v>
      </c>
      <c r="F382" s="3" t="str">
        <f>_xlfn.XLOOKUP(FIN_DATASET[[#This Row],[Account]],CATEGORY_MAP[CUENTA_OUT],CATEGORY_MAP[Subcategory])</f>
        <v>Gymnastics Monthly Fee</v>
      </c>
      <c r="G382" s="3" t="str">
        <f>IF(OR(FIN_RAW[[#This Row],[CONCEPTO]]=0,FIN_RAW[[#This Row],[CONCEPTO]]=""),"",FIN_RAW[[#This Row],[CONCEPTO]])</f>
        <v>Pago Apoyo Mensualidad Gimnasia (FEB)</v>
      </c>
      <c r="H382" s="5">
        <f>IF(FIN_DATASET[[#This Row],[Type]]="Income", FIN_RAW[[#This Row],[VALOR (IN)]], -FIN_RAW[[#This Row],[VALOR (OUT)]])</f>
        <v>100000</v>
      </c>
      <c r="I382" s="3" t="str">
        <f>FIN_RAW[[#This Row],[CUENTA (IN)]]</f>
        <v>Efectivo</v>
      </c>
      <c r="J382" s="6" t="str">
        <f>FIN_RAW[[#This Row],[CUENTA (OUT)]]</f>
        <v>Mensualidad Gimnasia</v>
      </c>
      <c r="K382" s="3" t="str">
        <f>IF(OR(FIN_RAW[[#This Row],[CLIENTE]]=0,FIN_RAW[[#This Row],[CLIENTE]]=" "),"",FIN_RAW[[#This Row],[CLIENTE]])</f>
        <v>Diana Marcela Bravo Clavijo</v>
      </c>
      <c r="L382" s="3" t="str">
        <f>IF(OR(FIN_RAW[[#This Row],[DEPORTISTA]]=0,FIN_RAW[[#This Row],[DEPORTISTA]]=""),"",FIN_RAW[[#This Row],[DEPORTISTA]])</f>
        <v>María Antonia Camacho Bravo</v>
      </c>
      <c r="M382" s="3">
        <f>IF(FIN_DATASET[[#This Row],[Method]]="Efectivo",1,0)</f>
        <v>1</v>
      </c>
      <c r="N382" s="12">
        <f>IF(FIN_DATASET[[#This Row],[Method]]="Efectivo",FIN_DATASET[[#This Row],[Amount]],0)</f>
        <v>100000</v>
      </c>
      <c r="O382" s="3">
        <f>IF(FIN_DATASET[[#This Row],[Method]]="CxC",1,0)</f>
        <v>0</v>
      </c>
      <c r="P382" s="11">
        <f>IF(FIN_DATASET[[#This Row],[Method]]="CxC",FIN_DATASET[[#This Row],[Amount]],0)</f>
        <v>0</v>
      </c>
      <c r="Q382" s="3">
        <f>IF(OR(FIN_DATASET[[#This Row],[Account]]="CxP",FIN_DATASET[[#This Row],[Account]]="CxP (Liga)",FIN_DATASET[[#This Row],[Account]]="CxP (Terceros)"),1,0)</f>
        <v>0</v>
      </c>
      <c r="R382" s="3">
        <f>IF(FIN_DATASET[[#This Row],[AP_Flag]]=1,FIN_DATASET[[#This Row],[Amount]],0)</f>
        <v>0</v>
      </c>
    </row>
    <row r="383" spans="1:18" x14ac:dyDescent="0.2">
      <c r="A383" s="4">
        <f>FIN_RAW[[#This Row],[FECHA]]</f>
        <v>44230</v>
      </c>
      <c r="B383" s="3">
        <f>YEAR(FIN_DATASET[[#This Row],[Date]])</f>
        <v>2021</v>
      </c>
      <c r="C383" s="3" t="str">
        <f>TEXT(FIN_DATASET[[#This Row],[Date]],"mmmm")</f>
        <v>February</v>
      </c>
      <c r="D383" s="3" t="str">
        <f>IF(FIN_RAW[[#This Row],[VALOR (IN)]]&gt;0, "Income",IF(FIN_RAW[[#This Row],[VALOR (OUT)]]&gt;0, "Expense", "Check"))</f>
        <v>Expense</v>
      </c>
      <c r="E383" s="3" t="str">
        <f>_xlfn.XLOOKUP(FIN_DATASET[[#This Row],[Method]],CATEGORY_MAP[CUENTA_IN],CATEGORY_MAP[Category])</f>
        <v>Cash</v>
      </c>
      <c r="F383" s="3" t="str">
        <f>_xlfn.XLOOKUP(FIN_DATASET[[#This Row],[Account]],CATEGORY_MAP[CUENTA_OUT],CATEGORY_MAP[Subcategory])</f>
        <v>Financial Charges</v>
      </c>
      <c r="G383" s="3" t="str">
        <f>IF(OR(FIN_RAW[[#This Row],[CONCEPTO]]=0,FIN_RAW[[#This Row],[CONCEPTO]]=""),"",FIN_RAW[[#This Row],[CONCEPTO]])</f>
        <v>Pago Intereses Compra Peana (DIC-ENE)</v>
      </c>
      <c r="H383" s="5">
        <f>IF(FIN_DATASET[[#This Row],[Type]]="Income", FIN_RAW[[#This Row],[VALOR (IN)]], -FIN_RAW[[#This Row],[VALOR (OUT)]])</f>
        <v>-100000</v>
      </c>
      <c r="I383" s="3" t="str">
        <f>FIN_RAW[[#This Row],[CUENTA (IN)]]</f>
        <v>Efectivo</v>
      </c>
      <c r="J383" s="6" t="str">
        <f>FIN_RAW[[#This Row],[CUENTA (OUT)]]</f>
        <v>Gastos Financieros</v>
      </c>
      <c r="K383" s="3" t="str">
        <f>IF(OR(FIN_RAW[[#This Row],[CLIENTE]]=0,FIN_RAW[[#This Row],[CLIENTE]]=" "),"",FIN_RAW[[#This Row],[CLIENTE]])</f>
        <v/>
      </c>
      <c r="L383" s="3" t="str">
        <f>IF(OR(FIN_RAW[[#This Row],[DEPORTISTA]]=0,FIN_RAW[[#This Row],[DEPORTISTA]]=""),"",FIN_RAW[[#This Row],[DEPORTISTA]])</f>
        <v/>
      </c>
      <c r="M383" s="3">
        <f>IF(FIN_DATASET[[#This Row],[Method]]="Efectivo",1,0)</f>
        <v>1</v>
      </c>
      <c r="N383" s="12">
        <f>IF(FIN_DATASET[[#This Row],[Method]]="Efectivo",FIN_DATASET[[#This Row],[Amount]],0)</f>
        <v>-100000</v>
      </c>
      <c r="O383" s="3">
        <f>IF(FIN_DATASET[[#This Row],[Method]]="CxC",1,0)</f>
        <v>0</v>
      </c>
      <c r="P383" s="11">
        <f>IF(FIN_DATASET[[#This Row],[Method]]="CxC",FIN_DATASET[[#This Row],[Amount]],0)</f>
        <v>0</v>
      </c>
      <c r="Q383" s="3">
        <f>IF(OR(FIN_DATASET[[#This Row],[Account]]="CxP",FIN_DATASET[[#This Row],[Account]]="CxP (Liga)",FIN_DATASET[[#This Row],[Account]]="CxP (Terceros)"),1,0)</f>
        <v>0</v>
      </c>
      <c r="R383" s="3">
        <f>IF(FIN_DATASET[[#This Row],[AP_Flag]]=1,FIN_DATASET[[#This Row],[Amount]],0)</f>
        <v>0</v>
      </c>
    </row>
    <row r="384" spans="1:18" x14ac:dyDescent="0.2">
      <c r="A384" s="4">
        <f>FIN_RAW[[#This Row],[FECHA]]</f>
        <v>44231</v>
      </c>
      <c r="B384" s="3">
        <f>YEAR(FIN_DATASET[[#This Row],[Date]])</f>
        <v>2021</v>
      </c>
      <c r="C384" s="3" t="str">
        <f>TEXT(FIN_DATASET[[#This Row],[Date]],"mmmm")</f>
        <v>February</v>
      </c>
      <c r="D384" s="3" t="str">
        <f>IF(FIN_RAW[[#This Row],[VALOR (IN)]]&gt;0, "Income",IF(FIN_RAW[[#This Row],[VALOR (OUT)]]&gt;0, "Expense", "Check"))</f>
        <v>Income</v>
      </c>
      <c r="E384" s="3" t="str">
        <f>_xlfn.XLOOKUP(FIN_DATASET[[#This Row],[Method]],CATEGORY_MAP[CUENTA_IN],CATEGORY_MAP[Category])</f>
        <v>Cash</v>
      </c>
      <c r="F384" s="3" t="str">
        <f>_xlfn.XLOOKUP(FIN_DATASET[[#This Row],[Account]],CATEGORY_MAP[CUENTA_OUT],CATEGORY_MAP[Subcategory])</f>
        <v>Enrollment Fees</v>
      </c>
      <c r="G384" s="3" t="str">
        <f>IF(OR(FIN_RAW[[#This Row],[CONCEPTO]]=0,FIN_RAW[[#This Row],[CONCEPTO]]=""),"",FIN_RAW[[#This Row],[CONCEPTO]])</f>
        <v>Pago Matricula 100%</v>
      </c>
      <c r="H384" s="5">
        <f>IF(FIN_DATASET[[#This Row],[Type]]="Income", FIN_RAW[[#This Row],[VALOR (IN)]], -FIN_RAW[[#This Row],[VALOR (OUT)]])</f>
        <v>50000</v>
      </c>
      <c r="I384" s="3" t="str">
        <f>FIN_RAW[[#This Row],[CUENTA (IN)]]</f>
        <v>Efectivo</v>
      </c>
      <c r="J384" s="6" t="str">
        <f>FIN_RAW[[#This Row],[CUENTA (OUT)]]</f>
        <v>Matricula</v>
      </c>
      <c r="K384" s="3" t="str">
        <f>IF(OR(FIN_RAW[[#This Row],[CLIENTE]]=0,FIN_RAW[[#This Row],[CLIENTE]]=" "),"",FIN_RAW[[#This Row],[CLIENTE]])</f>
        <v>Rodrigo Valdiri Zambrano</v>
      </c>
      <c r="L384" s="3" t="str">
        <f>IF(OR(FIN_RAW[[#This Row],[DEPORTISTA]]=0,FIN_RAW[[#This Row],[DEPORTISTA]]=""),"",FIN_RAW[[#This Row],[DEPORTISTA]])</f>
        <v>Esteban Valdiri Guauña</v>
      </c>
      <c r="M384" s="3">
        <f>IF(FIN_DATASET[[#This Row],[Method]]="Efectivo",1,0)</f>
        <v>1</v>
      </c>
      <c r="N384" s="12">
        <f>IF(FIN_DATASET[[#This Row],[Method]]="Efectivo",FIN_DATASET[[#This Row],[Amount]],0)</f>
        <v>50000</v>
      </c>
      <c r="O384" s="3">
        <f>IF(FIN_DATASET[[#This Row],[Method]]="CxC",1,0)</f>
        <v>0</v>
      </c>
      <c r="P384" s="11">
        <f>IF(FIN_DATASET[[#This Row],[Method]]="CxC",FIN_DATASET[[#This Row],[Amount]],0)</f>
        <v>0</v>
      </c>
      <c r="Q384" s="3">
        <f>IF(OR(FIN_DATASET[[#This Row],[Account]]="CxP",FIN_DATASET[[#This Row],[Account]]="CxP (Liga)",FIN_DATASET[[#This Row],[Account]]="CxP (Terceros)"),1,0)</f>
        <v>0</v>
      </c>
      <c r="R384" s="3">
        <f>IF(FIN_DATASET[[#This Row],[AP_Flag]]=1,FIN_DATASET[[#This Row],[Amount]],0)</f>
        <v>0</v>
      </c>
    </row>
    <row r="385" spans="1:18" x14ac:dyDescent="0.2">
      <c r="A385" s="4">
        <f>FIN_RAW[[#This Row],[FECHA]]</f>
        <v>44232</v>
      </c>
      <c r="B385" s="3">
        <f>YEAR(FIN_DATASET[[#This Row],[Date]])</f>
        <v>2021</v>
      </c>
      <c r="C385" s="3" t="str">
        <f>TEXT(FIN_DATASET[[#This Row],[Date]],"mmmm")</f>
        <v>February</v>
      </c>
      <c r="D385" s="3" t="str">
        <f>IF(FIN_RAW[[#This Row],[VALOR (IN)]]&gt;0, "Income",IF(FIN_RAW[[#This Row],[VALOR (OUT)]]&gt;0, "Expense", "Check"))</f>
        <v>Expense</v>
      </c>
      <c r="E385" s="3" t="str">
        <f>_xlfn.XLOOKUP(FIN_DATASET[[#This Row],[Method]],CATEGORY_MAP[CUENTA_IN],CATEGORY_MAP[Category])</f>
        <v>Sports Equipment</v>
      </c>
      <c r="F385" s="3" t="str">
        <f>_xlfn.XLOOKUP(FIN_DATASET[[#This Row],[Account]],CATEGORY_MAP[CUENTA_OUT],CATEGORY_MAP[Subcategory])</f>
        <v>Accounts Payable</v>
      </c>
      <c r="G385" s="3" t="str">
        <f>IF(OR(FIN_RAW[[#This Row],[CONCEPTO]]=0,FIN_RAW[[#This Row],[CONCEPTO]]=""),"",FIN_RAW[[#This Row],[CONCEPTO]])</f>
        <v>Devolucion de Compra de Peana $737 USD</v>
      </c>
      <c r="H385" s="5">
        <f>IF(FIN_DATASET[[#This Row],[Type]]="Income", FIN_RAW[[#This Row],[VALOR (IN)]], -FIN_RAW[[#This Row],[VALOR (OUT)]])</f>
        <v>-2570656</v>
      </c>
      <c r="I385" s="3" t="str">
        <f>FIN_RAW[[#This Row],[CUENTA (IN)]]</f>
        <v>Implementacion Deportiva</v>
      </c>
      <c r="J385" s="6" t="str">
        <f>FIN_RAW[[#This Row],[CUENTA (OUT)]]</f>
        <v>CxP</v>
      </c>
      <c r="K385" s="3" t="str">
        <f>IF(OR(FIN_RAW[[#This Row],[CLIENTE]]=0,FIN_RAW[[#This Row],[CLIENTE]]=" "),"",FIN_RAW[[#This Row],[CLIENTE]])</f>
        <v/>
      </c>
      <c r="L385" s="3" t="str">
        <f>IF(OR(FIN_RAW[[#This Row],[DEPORTISTA]]=0,FIN_RAW[[#This Row],[DEPORTISTA]]=""),"",FIN_RAW[[#This Row],[DEPORTISTA]])</f>
        <v/>
      </c>
      <c r="M385" s="3">
        <f>IF(FIN_DATASET[[#This Row],[Method]]="Efectivo",1,0)</f>
        <v>0</v>
      </c>
      <c r="N385" s="12">
        <f>IF(FIN_DATASET[[#This Row],[Method]]="Efectivo",FIN_DATASET[[#This Row],[Amount]],0)</f>
        <v>0</v>
      </c>
      <c r="O385" s="3">
        <f>IF(FIN_DATASET[[#This Row],[Method]]="CxC",1,0)</f>
        <v>0</v>
      </c>
      <c r="P385" s="11">
        <f>IF(FIN_DATASET[[#This Row],[Method]]="CxC",FIN_DATASET[[#This Row],[Amount]],0)</f>
        <v>0</v>
      </c>
      <c r="Q385" s="3">
        <f>IF(OR(FIN_DATASET[[#This Row],[Account]]="CxP",FIN_DATASET[[#This Row],[Account]]="CxP (Liga)",FIN_DATASET[[#This Row],[Account]]="CxP (Terceros)"),1,0)</f>
        <v>1</v>
      </c>
      <c r="R385" s="3">
        <f>IF(FIN_DATASET[[#This Row],[AP_Flag]]=1,FIN_DATASET[[#This Row],[Amount]],0)</f>
        <v>-2570656</v>
      </c>
    </row>
    <row r="386" spans="1:18" x14ac:dyDescent="0.2">
      <c r="A386" s="4">
        <f>FIN_RAW[[#This Row],[FECHA]]</f>
        <v>44232</v>
      </c>
      <c r="B386" s="3">
        <f>YEAR(FIN_DATASET[[#This Row],[Date]])</f>
        <v>2021</v>
      </c>
      <c r="C386" s="3" t="str">
        <f>TEXT(FIN_DATASET[[#This Row],[Date]],"mmmm")</f>
        <v>February</v>
      </c>
      <c r="D386" s="3" t="str">
        <f>IF(FIN_RAW[[#This Row],[VALOR (IN)]]&gt;0, "Income",IF(FIN_RAW[[#This Row],[VALOR (OUT)]]&gt;0, "Expense", "Check"))</f>
        <v>Expense</v>
      </c>
      <c r="E386" s="3" t="str">
        <f>_xlfn.XLOOKUP(FIN_DATASET[[#This Row],[Method]],CATEGORY_MAP[CUENTA_IN],CATEGORY_MAP[Category])</f>
        <v>Cash</v>
      </c>
      <c r="F386" s="3" t="str">
        <f>_xlfn.XLOOKUP(FIN_DATASET[[#This Row],[Account]],CATEGORY_MAP[CUENTA_OUT],CATEGORY_MAP[Subcategory])</f>
        <v>Sports Expenses</v>
      </c>
      <c r="G386" s="3" t="str">
        <f>IF(OR(FIN_RAW[[#This Row],[CONCEPTO]]=0,FIN_RAW[[#This Row],[CONCEPTO]]=""),"",FIN_RAW[[#This Row],[CONCEPTO]])</f>
        <v>Costos de envio Devolucion de Peana $100 USD</v>
      </c>
      <c r="H386" s="5">
        <f>IF(FIN_DATASET[[#This Row],[Type]]="Income", FIN_RAW[[#This Row],[VALOR (IN)]], -FIN_RAW[[#This Row],[VALOR (OUT)]])</f>
        <v>-348800</v>
      </c>
      <c r="I386" s="3" t="str">
        <f>FIN_RAW[[#This Row],[CUENTA (IN)]]</f>
        <v>Efectivo</v>
      </c>
      <c r="J386" s="6" t="str">
        <f>FIN_RAW[[#This Row],[CUENTA (OUT)]]</f>
        <v>Otros Gastos Deportivos</v>
      </c>
      <c r="K386" s="3" t="str">
        <f>IF(OR(FIN_RAW[[#This Row],[CLIENTE]]=0,FIN_RAW[[#This Row],[CLIENTE]]=" "),"",FIN_RAW[[#This Row],[CLIENTE]])</f>
        <v/>
      </c>
      <c r="L386" s="3" t="str">
        <f>IF(OR(FIN_RAW[[#This Row],[DEPORTISTA]]=0,FIN_RAW[[#This Row],[DEPORTISTA]]=""),"",FIN_RAW[[#This Row],[DEPORTISTA]])</f>
        <v/>
      </c>
      <c r="M386" s="3">
        <f>IF(FIN_DATASET[[#This Row],[Method]]="Efectivo",1,0)</f>
        <v>1</v>
      </c>
      <c r="N386" s="12">
        <f>IF(FIN_DATASET[[#This Row],[Method]]="Efectivo",FIN_DATASET[[#This Row],[Amount]],0)</f>
        <v>-348800</v>
      </c>
      <c r="O386" s="3">
        <f>IF(FIN_DATASET[[#This Row],[Method]]="CxC",1,0)</f>
        <v>0</v>
      </c>
      <c r="P386" s="11">
        <f>IF(FIN_DATASET[[#This Row],[Method]]="CxC",FIN_DATASET[[#This Row],[Amount]],0)</f>
        <v>0</v>
      </c>
      <c r="Q386" s="3">
        <f>IF(OR(FIN_DATASET[[#This Row],[Account]]="CxP",FIN_DATASET[[#This Row],[Account]]="CxP (Liga)",FIN_DATASET[[#This Row],[Account]]="CxP (Terceros)"),1,0)</f>
        <v>0</v>
      </c>
      <c r="R386" s="3">
        <f>IF(FIN_DATASET[[#This Row],[AP_Flag]]=1,FIN_DATASET[[#This Row],[Amount]],0)</f>
        <v>0</v>
      </c>
    </row>
    <row r="387" spans="1:18" x14ac:dyDescent="0.2">
      <c r="A387" s="4">
        <f>FIN_RAW[[#This Row],[FECHA]]</f>
        <v>44255</v>
      </c>
      <c r="B387" s="3">
        <f>YEAR(FIN_DATASET[[#This Row],[Date]])</f>
        <v>2021</v>
      </c>
      <c r="C387" s="3" t="str">
        <f>TEXT(FIN_DATASET[[#This Row],[Date]],"mmmm")</f>
        <v>February</v>
      </c>
      <c r="D387" s="3" t="str">
        <f>IF(FIN_RAW[[#This Row],[VALOR (IN)]]&gt;0, "Income",IF(FIN_RAW[[#This Row],[VALOR (OUT)]]&gt;0, "Expense", "Check"))</f>
        <v>Income</v>
      </c>
      <c r="E387" s="3" t="str">
        <f>_xlfn.XLOOKUP(FIN_DATASET[[#This Row],[Method]],CATEGORY_MAP[CUENTA_IN],CATEGORY_MAP[Category])</f>
        <v>Cash</v>
      </c>
      <c r="F387" s="3" t="str">
        <f>_xlfn.XLOOKUP(FIN_DATASET[[#This Row],[Account]],CATEGORY_MAP[CUENTA_OUT],CATEGORY_MAP[Subcategory])</f>
        <v>Monthly Fee</v>
      </c>
      <c r="G387" s="3" t="str">
        <f>IF(OR(FIN_RAW[[#This Row],[CONCEPTO]]=0,FIN_RAW[[#This Row],[CONCEPTO]]=""),"",FIN_RAW[[#This Row],[CONCEPTO]])</f>
        <v>Pago Mensualidad Alto Rendimiento (100%) (FEB)</v>
      </c>
      <c r="H387" s="5">
        <f>IF(FIN_DATASET[[#This Row],[Type]]="Income", FIN_RAW[[#This Row],[VALOR (IN)]], -FIN_RAW[[#This Row],[VALOR (OUT)]])</f>
        <v>155000</v>
      </c>
      <c r="I387" s="3" t="str">
        <f>FIN_RAW[[#This Row],[CUENTA (IN)]]</f>
        <v>Efectivo</v>
      </c>
      <c r="J387" s="6" t="str">
        <f>FIN_RAW[[#This Row],[CUENTA (OUT)]]</f>
        <v>Mensualidad</v>
      </c>
      <c r="K387" s="3" t="str">
        <f>IF(OR(FIN_RAW[[#This Row],[CLIENTE]]=0,FIN_RAW[[#This Row],[CLIENTE]]=" "),"",FIN_RAW[[#This Row],[CLIENTE]])</f>
        <v>Juan Sebastián Floyd</v>
      </c>
      <c r="L387" s="3" t="str">
        <f>IF(OR(FIN_RAW[[#This Row],[DEPORTISTA]]=0,FIN_RAW[[#This Row],[DEPORTISTA]]=""),"",FIN_RAW[[#This Row],[DEPORTISTA]])</f>
        <v>Juan Diego Floyd Martínez</v>
      </c>
      <c r="M387" s="3">
        <f>IF(FIN_DATASET[[#This Row],[Method]]="Efectivo",1,0)</f>
        <v>1</v>
      </c>
      <c r="N387" s="12">
        <f>IF(FIN_DATASET[[#This Row],[Method]]="Efectivo",FIN_DATASET[[#This Row],[Amount]],0)</f>
        <v>155000</v>
      </c>
      <c r="O387" s="3">
        <f>IF(FIN_DATASET[[#This Row],[Method]]="CxC",1,0)</f>
        <v>0</v>
      </c>
      <c r="P387" s="11">
        <f>IF(FIN_DATASET[[#This Row],[Method]]="CxC",FIN_DATASET[[#This Row],[Amount]],0)</f>
        <v>0</v>
      </c>
      <c r="Q387" s="3">
        <f>IF(OR(FIN_DATASET[[#This Row],[Account]]="CxP",FIN_DATASET[[#This Row],[Account]]="CxP (Liga)",FIN_DATASET[[#This Row],[Account]]="CxP (Terceros)"),1,0)</f>
        <v>0</v>
      </c>
      <c r="R387" s="3">
        <f>IF(FIN_DATASET[[#This Row],[AP_Flag]]=1,FIN_DATASET[[#This Row],[Amount]],0)</f>
        <v>0</v>
      </c>
    </row>
    <row r="388" spans="1:18" x14ac:dyDescent="0.2">
      <c r="A388" s="4">
        <f>FIN_RAW[[#This Row],[FECHA]]</f>
        <v>44255</v>
      </c>
      <c r="B388" s="3">
        <f>YEAR(FIN_DATASET[[#This Row],[Date]])</f>
        <v>2021</v>
      </c>
      <c r="C388" s="3" t="str">
        <f>TEXT(FIN_DATASET[[#This Row],[Date]],"mmmm")</f>
        <v>February</v>
      </c>
      <c r="D388" s="3" t="str">
        <f>IF(FIN_RAW[[#This Row],[VALOR (IN)]]&gt;0, "Income",IF(FIN_RAW[[#This Row],[VALOR (OUT)]]&gt;0, "Expense", "Check"))</f>
        <v>Income</v>
      </c>
      <c r="E388" s="3" t="str">
        <f>_xlfn.XLOOKUP(FIN_DATASET[[#This Row],[Method]],CATEGORY_MAP[CUENTA_IN],CATEGORY_MAP[Category])</f>
        <v>Cash</v>
      </c>
      <c r="F388" s="3" t="str">
        <f>_xlfn.XLOOKUP(FIN_DATASET[[#This Row],[Account]],CATEGORY_MAP[CUENTA_OUT],CATEGORY_MAP[Subcategory])</f>
        <v>Gymnastics Monthly Fee</v>
      </c>
      <c r="G388" s="3" t="str">
        <f>IF(OR(FIN_RAW[[#This Row],[CONCEPTO]]=0,FIN_RAW[[#This Row],[CONCEPTO]]=""),"",FIN_RAW[[#This Row],[CONCEPTO]])</f>
        <v>Pago Apoyo Mensualidad Gimnasia (FEB)</v>
      </c>
      <c r="H388" s="5">
        <f>IF(FIN_DATASET[[#This Row],[Type]]="Income", FIN_RAW[[#This Row],[VALOR (IN)]], -FIN_RAW[[#This Row],[VALOR (OUT)]])</f>
        <v>25000</v>
      </c>
      <c r="I388" s="3" t="str">
        <f>FIN_RAW[[#This Row],[CUENTA (IN)]]</f>
        <v>Efectivo</v>
      </c>
      <c r="J388" s="6" t="str">
        <f>FIN_RAW[[#This Row],[CUENTA (OUT)]]</f>
        <v>Mensualidad Gimnasia</v>
      </c>
      <c r="K388" s="3" t="str">
        <f>IF(OR(FIN_RAW[[#This Row],[CLIENTE]]=0,FIN_RAW[[#This Row],[CLIENTE]]=" "),"",FIN_RAW[[#This Row],[CLIENTE]])</f>
        <v>Juan Sebastián Floyd</v>
      </c>
      <c r="L388" s="3" t="str">
        <f>IF(OR(FIN_RAW[[#This Row],[DEPORTISTA]]=0,FIN_RAW[[#This Row],[DEPORTISTA]]=""),"",FIN_RAW[[#This Row],[DEPORTISTA]])</f>
        <v>Juan Diego Floyd Martínez</v>
      </c>
      <c r="M388" s="3">
        <f>IF(FIN_DATASET[[#This Row],[Method]]="Efectivo",1,0)</f>
        <v>1</v>
      </c>
      <c r="N388" s="12">
        <f>IF(FIN_DATASET[[#This Row],[Method]]="Efectivo",FIN_DATASET[[#This Row],[Amount]],0)</f>
        <v>25000</v>
      </c>
      <c r="O388" s="3">
        <f>IF(FIN_DATASET[[#This Row],[Method]]="CxC",1,0)</f>
        <v>0</v>
      </c>
      <c r="P388" s="11">
        <f>IF(FIN_DATASET[[#This Row],[Method]]="CxC",FIN_DATASET[[#This Row],[Amount]],0)</f>
        <v>0</v>
      </c>
      <c r="Q388" s="3">
        <f>IF(OR(FIN_DATASET[[#This Row],[Account]]="CxP",FIN_DATASET[[#This Row],[Account]]="CxP (Liga)",FIN_DATASET[[#This Row],[Account]]="CxP (Terceros)"),1,0)</f>
        <v>0</v>
      </c>
      <c r="R388" s="3">
        <f>IF(FIN_DATASET[[#This Row],[AP_Flag]]=1,FIN_DATASET[[#This Row],[Amount]],0)</f>
        <v>0</v>
      </c>
    </row>
    <row r="389" spans="1:18" x14ac:dyDescent="0.2">
      <c r="A389" s="4">
        <f>FIN_RAW[[#This Row],[FECHA]]</f>
        <v>44255</v>
      </c>
      <c r="B389" s="3">
        <f>YEAR(FIN_DATASET[[#This Row],[Date]])</f>
        <v>2021</v>
      </c>
      <c r="C389" s="3" t="str">
        <f>TEXT(FIN_DATASET[[#This Row],[Date]],"mmmm")</f>
        <v>February</v>
      </c>
      <c r="D389" s="3" t="str">
        <f>IF(FIN_RAW[[#This Row],[VALOR (IN)]]&gt;0, "Income",IF(FIN_RAW[[#This Row],[VALOR (OUT)]]&gt;0, "Expense", "Check"))</f>
        <v>Expense</v>
      </c>
      <c r="E389" s="3" t="str">
        <f>_xlfn.XLOOKUP(FIN_DATASET[[#This Row],[Method]],CATEGORY_MAP[CUENTA_IN],CATEGORY_MAP[Category])</f>
        <v>Cash</v>
      </c>
      <c r="F389" s="3" t="str">
        <f>_xlfn.XLOOKUP(FIN_DATASET[[#This Row],[Account]],CATEGORY_MAP[CUENTA_OUT],CATEGORY_MAP[Subcategory])</f>
        <v>Financial Charges</v>
      </c>
      <c r="G389" s="3" t="str">
        <f>IF(OR(FIN_RAW[[#This Row],[CONCEPTO]]=0,FIN_RAW[[#This Row],[CONCEPTO]]=""),"",FIN_RAW[[#This Row],[CONCEPTO]])</f>
        <v>Pago Cuota de Manejo Davivienda (DIC-ENE-FEB)</v>
      </c>
      <c r="H389" s="5">
        <f>IF(FIN_DATASET[[#This Row],[Type]]="Income", FIN_RAW[[#This Row],[VALOR (IN)]], -FIN_RAW[[#This Row],[VALOR (OUT)]])</f>
        <v>-8000</v>
      </c>
      <c r="I389" s="3" t="str">
        <f>FIN_RAW[[#This Row],[CUENTA (IN)]]</f>
        <v>Efectivo</v>
      </c>
      <c r="J389" s="6" t="str">
        <f>FIN_RAW[[#This Row],[CUENTA (OUT)]]</f>
        <v>Gastos Financieros</v>
      </c>
      <c r="K389" s="3" t="str">
        <f>IF(OR(FIN_RAW[[#This Row],[CLIENTE]]=0,FIN_RAW[[#This Row],[CLIENTE]]=" "),"",FIN_RAW[[#This Row],[CLIENTE]])</f>
        <v/>
      </c>
      <c r="L389" s="3" t="str">
        <f>IF(OR(FIN_RAW[[#This Row],[DEPORTISTA]]=0,FIN_RAW[[#This Row],[DEPORTISTA]]=""),"",FIN_RAW[[#This Row],[DEPORTISTA]])</f>
        <v/>
      </c>
      <c r="M389" s="3">
        <f>IF(FIN_DATASET[[#This Row],[Method]]="Efectivo",1,0)</f>
        <v>1</v>
      </c>
      <c r="N389" s="12">
        <f>IF(FIN_DATASET[[#This Row],[Method]]="Efectivo",FIN_DATASET[[#This Row],[Amount]],0)</f>
        <v>-8000</v>
      </c>
      <c r="O389" s="3">
        <f>IF(FIN_DATASET[[#This Row],[Method]]="CxC",1,0)</f>
        <v>0</v>
      </c>
      <c r="P389" s="11">
        <f>IF(FIN_DATASET[[#This Row],[Method]]="CxC",FIN_DATASET[[#This Row],[Amount]],0)</f>
        <v>0</v>
      </c>
      <c r="Q389" s="3">
        <f>IF(OR(FIN_DATASET[[#This Row],[Account]]="CxP",FIN_DATASET[[#This Row],[Account]]="CxP (Liga)",FIN_DATASET[[#This Row],[Account]]="CxP (Terceros)"),1,0)</f>
        <v>0</v>
      </c>
      <c r="R389" s="3">
        <f>IF(FIN_DATASET[[#This Row],[AP_Flag]]=1,FIN_DATASET[[#This Row],[Amount]],0)</f>
        <v>0</v>
      </c>
    </row>
    <row r="390" spans="1:18" x14ac:dyDescent="0.2">
      <c r="A390" s="4">
        <f>FIN_RAW[[#This Row],[FECHA]]</f>
        <v>44255</v>
      </c>
      <c r="B390" s="3">
        <f>YEAR(FIN_DATASET[[#This Row],[Date]])</f>
        <v>2021</v>
      </c>
      <c r="C390" s="3" t="str">
        <f>TEXT(FIN_DATASET[[#This Row],[Date]],"mmmm")</f>
        <v>February</v>
      </c>
      <c r="D390" s="3" t="str">
        <f>IF(FIN_RAW[[#This Row],[VALOR (IN)]]&gt;0, "Income",IF(FIN_RAW[[#This Row],[VALOR (OUT)]]&gt;0, "Expense", "Check"))</f>
        <v>Expense</v>
      </c>
      <c r="E390" s="3" t="str">
        <f>_xlfn.XLOOKUP(FIN_DATASET[[#This Row],[Method]],CATEGORY_MAP[CUENTA_IN],CATEGORY_MAP[Category])</f>
        <v>Cash</v>
      </c>
      <c r="F390" s="3" t="str">
        <f>_xlfn.XLOOKUP(FIN_DATASET[[#This Row],[Account]],CATEGORY_MAP[CUENTA_OUT],CATEGORY_MAP[Subcategory])</f>
        <v>Payroll</v>
      </c>
      <c r="G390" s="3" t="str">
        <f>IF(OR(FIN_RAW[[#This Row],[CONCEPTO]]=0,FIN_RAW[[#This Row],[CONCEPTO]]=""),"",FIN_RAW[[#This Row],[CONCEPTO]])</f>
        <v>Pago Nomina (FEB)</v>
      </c>
      <c r="H390" s="5">
        <f>IF(FIN_DATASET[[#This Row],[Type]]="Income", FIN_RAW[[#This Row],[VALOR (IN)]], -FIN_RAW[[#This Row],[VALOR (OUT)]])</f>
        <v>-400000</v>
      </c>
      <c r="I390" s="3" t="str">
        <f>FIN_RAW[[#This Row],[CUENTA (IN)]]</f>
        <v>Efectivo</v>
      </c>
      <c r="J390" s="6" t="str">
        <f>FIN_RAW[[#This Row],[CUENTA (OUT)]]</f>
        <v>Nomina</v>
      </c>
      <c r="K390" s="3" t="str">
        <f>IF(OR(FIN_RAW[[#This Row],[CLIENTE]]=0,FIN_RAW[[#This Row],[CLIENTE]]=" "),"",FIN_RAW[[#This Row],[CLIENTE]])</f>
        <v>Tiffany Santamaría Escobar</v>
      </c>
      <c r="L390" s="3" t="str">
        <f>IF(OR(FIN_RAW[[#This Row],[DEPORTISTA]]=0,FIN_RAW[[#This Row],[DEPORTISTA]]=""),"",FIN_RAW[[#This Row],[DEPORTISTA]])</f>
        <v>Tiffany Santamaría Escobar</v>
      </c>
      <c r="M390" s="3">
        <f>IF(FIN_DATASET[[#This Row],[Method]]="Efectivo",1,0)</f>
        <v>1</v>
      </c>
      <c r="N390" s="12">
        <f>IF(FIN_DATASET[[#This Row],[Method]]="Efectivo",FIN_DATASET[[#This Row],[Amount]],0)</f>
        <v>-400000</v>
      </c>
      <c r="O390" s="3">
        <f>IF(FIN_DATASET[[#This Row],[Method]]="CxC",1,0)</f>
        <v>0</v>
      </c>
      <c r="P390" s="11">
        <f>IF(FIN_DATASET[[#This Row],[Method]]="CxC",FIN_DATASET[[#This Row],[Amount]],0)</f>
        <v>0</v>
      </c>
      <c r="Q390" s="3">
        <f>IF(OR(FIN_DATASET[[#This Row],[Account]]="CxP",FIN_DATASET[[#This Row],[Account]]="CxP (Liga)",FIN_DATASET[[#This Row],[Account]]="CxP (Terceros)"),1,0)</f>
        <v>0</v>
      </c>
      <c r="R390" s="3">
        <f>IF(FIN_DATASET[[#This Row],[AP_Flag]]=1,FIN_DATASET[[#This Row],[Amount]],0)</f>
        <v>0</v>
      </c>
    </row>
    <row r="391" spans="1:18" x14ac:dyDescent="0.2">
      <c r="A391" s="4">
        <f>FIN_RAW[[#This Row],[FECHA]]</f>
        <v>44255</v>
      </c>
      <c r="B391" s="3">
        <f>YEAR(FIN_DATASET[[#This Row],[Date]])</f>
        <v>2021</v>
      </c>
      <c r="C391" s="3" t="str">
        <f>TEXT(FIN_DATASET[[#This Row],[Date]],"mmmm")</f>
        <v>February</v>
      </c>
      <c r="D391" s="3" t="str">
        <f>IF(FIN_RAW[[#This Row],[VALOR (IN)]]&gt;0, "Income",IF(FIN_RAW[[#This Row],[VALOR (OUT)]]&gt;0, "Expense", "Check"))</f>
        <v>Expense</v>
      </c>
      <c r="E391" s="3" t="str">
        <f>_xlfn.XLOOKUP(FIN_DATASET[[#This Row],[Method]],CATEGORY_MAP[CUENTA_IN],CATEGORY_MAP[Category])</f>
        <v>Cash</v>
      </c>
      <c r="F391" s="3" t="str">
        <f>_xlfn.XLOOKUP(FIN_DATASET[[#This Row],[Account]],CATEGORY_MAP[CUENTA_OUT],CATEGORY_MAP[Subcategory])</f>
        <v>Payroll</v>
      </c>
      <c r="G391" s="3" t="str">
        <f>IF(OR(FIN_RAW[[#This Row],[CONCEPTO]]=0,FIN_RAW[[#This Row],[CONCEPTO]]=""),"",FIN_RAW[[#This Row],[CONCEPTO]])</f>
        <v>Pago Nomina (FEB)</v>
      </c>
      <c r="H391" s="5">
        <f>IF(FIN_DATASET[[#This Row],[Type]]="Income", FIN_RAW[[#This Row],[VALOR (IN)]], -FIN_RAW[[#This Row],[VALOR (OUT)]])</f>
        <v>-600000</v>
      </c>
      <c r="I391" s="3" t="str">
        <f>FIN_RAW[[#This Row],[CUENTA (IN)]]</f>
        <v>Efectivo</v>
      </c>
      <c r="J391" s="6" t="str">
        <f>FIN_RAW[[#This Row],[CUENTA (OUT)]]</f>
        <v>Nomina</v>
      </c>
      <c r="K391" s="3" t="str">
        <f>IF(OR(FIN_RAW[[#This Row],[CLIENTE]]=0,FIN_RAW[[#This Row],[CLIENTE]]=" "),"",FIN_RAW[[#This Row],[CLIENTE]])</f>
        <v>Miguel García Celis</v>
      </c>
      <c r="L391" s="3" t="str">
        <f>IF(OR(FIN_RAW[[#This Row],[DEPORTISTA]]=0,FIN_RAW[[#This Row],[DEPORTISTA]]=""),"",FIN_RAW[[#This Row],[DEPORTISTA]])</f>
        <v>Miguel García Celis</v>
      </c>
      <c r="M391" s="3">
        <f>IF(FIN_DATASET[[#This Row],[Method]]="Efectivo",1,0)</f>
        <v>1</v>
      </c>
      <c r="N391" s="12">
        <f>IF(FIN_DATASET[[#This Row],[Method]]="Efectivo",FIN_DATASET[[#This Row],[Amount]],0)</f>
        <v>-600000</v>
      </c>
      <c r="O391" s="3">
        <f>IF(FIN_DATASET[[#This Row],[Method]]="CxC",1,0)</f>
        <v>0</v>
      </c>
      <c r="P391" s="11">
        <f>IF(FIN_DATASET[[#This Row],[Method]]="CxC",FIN_DATASET[[#This Row],[Amount]],0)</f>
        <v>0</v>
      </c>
      <c r="Q391" s="3">
        <f>IF(OR(FIN_DATASET[[#This Row],[Account]]="CxP",FIN_DATASET[[#This Row],[Account]]="CxP (Liga)",FIN_DATASET[[#This Row],[Account]]="CxP (Terceros)"),1,0)</f>
        <v>0</v>
      </c>
      <c r="R391" s="3">
        <f>IF(FIN_DATASET[[#This Row],[AP_Flag]]=1,FIN_DATASET[[#This Row],[Amount]],0)</f>
        <v>0</v>
      </c>
    </row>
    <row r="392" spans="1:18" x14ac:dyDescent="0.2">
      <c r="A392" s="4">
        <f>FIN_RAW[[#This Row],[FECHA]]</f>
        <v>44255</v>
      </c>
      <c r="B392" s="3">
        <f>YEAR(FIN_DATASET[[#This Row],[Date]])</f>
        <v>2021</v>
      </c>
      <c r="C392" s="3" t="str">
        <f>TEXT(FIN_DATASET[[#This Row],[Date]],"mmmm")</f>
        <v>February</v>
      </c>
      <c r="D392" s="3" t="str">
        <f>IF(FIN_RAW[[#This Row],[VALOR (IN)]]&gt;0, "Income",IF(FIN_RAW[[#This Row],[VALOR (OUT)]]&gt;0, "Expense", "Check"))</f>
        <v>Expense</v>
      </c>
      <c r="E392" s="3" t="str">
        <f>_xlfn.XLOOKUP(FIN_DATASET[[#This Row],[Method]],CATEGORY_MAP[CUENTA_IN],CATEGORY_MAP[Category])</f>
        <v>Cash</v>
      </c>
      <c r="F392" s="3" t="str">
        <f>_xlfn.XLOOKUP(FIN_DATASET[[#This Row],[Account]],CATEGORY_MAP[CUENTA_OUT],CATEGORY_MAP[Subcategory])</f>
        <v>Payroll</v>
      </c>
      <c r="G392" s="3" t="str">
        <f>IF(OR(FIN_RAW[[#This Row],[CONCEPTO]]=0,FIN_RAW[[#This Row],[CONCEPTO]]=""),"",FIN_RAW[[#This Row],[CONCEPTO]])</f>
        <v>Pago Nomina (FEB)</v>
      </c>
      <c r="H392" s="5">
        <f>IF(FIN_DATASET[[#This Row],[Type]]="Income", FIN_RAW[[#This Row],[VALOR (IN)]], -FIN_RAW[[#This Row],[VALOR (OUT)]])</f>
        <v>-900000</v>
      </c>
      <c r="I392" s="3" t="str">
        <f>FIN_RAW[[#This Row],[CUENTA (IN)]]</f>
        <v>Efectivo</v>
      </c>
      <c r="J392" s="6" t="str">
        <f>FIN_RAW[[#This Row],[CUENTA (OUT)]]</f>
        <v>Nomina</v>
      </c>
      <c r="K392" s="3" t="str">
        <f>IF(OR(FIN_RAW[[#This Row],[CLIENTE]]=0,FIN_RAW[[#This Row],[CLIENTE]]=" "),"",FIN_RAW[[#This Row],[CLIENTE]])</f>
        <v>Farly Apraez Betancur</v>
      </c>
      <c r="L392" s="3" t="str">
        <f>IF(OR(FIN_RAW[[#This Row],[DEPORTISTA]]=0,FIN_RAW[[#This Row],[DEPORTISTA]]=""),"",FIN_RAW[[#This Row],[DEPORTISTA]])</f>
        <v>Farly Apraez Betancur</v>
      </c>
      <c r="M392" s="3">
        <f>IF(FIN_DATASET[[#This Row],[Method]]="Efectivo",1,0)</f>
        <v>1</v>
      </c>
      <c r="N392" s="12">
        <f>IF(FIN_DATASET[[#This Row],[Method]]="Efectivo",FIN_DATASET[[#This Row],[Amount]],0)</f>
        <v>-900000</v>
      </c>
      <c r="O392" s="3">
        <f>IF(FIN_DATASET[[#This Row],[Method]]="CxC",1,0)</f>
        <v>0</v>
      </c>
      <c r="P392" s="11">
        <f>IF(FIN_DATASET[[#This Row],[Method]]="CxC",FIN_DATASET[[#This Row],[Amount]],0)</f>
        <v>0</v>
      </c>
      <c r="Q392" s="3">
        <f>IF(OR(FIN_DATASET[[#This Row],[Account]]="CxP",FIN_DATASET[[#This Row],[Account]]="CxP (Liga)",FIN_DATASET[[#This Row],[Account]]="CxP (Terceros)"),1,0)</f>
        <v>0</v>
      </c>
      <c r="R392" s="3">
        <f>IF(FIN_DATASET[[#This Row],[AP_Flag]]=1,FIN_DATASET[[#This Row],[Amount]],0)</f>
        <v>0</v>
      </c>
    </row>
    <row r="393" spans="1:18" x14ac:dyDescent="0.2">
      <c r="A393" s="4">
        <f>FIN_RAW[[#This Row],[FECHA]]</f>
        <v>44255</v>
      </c>
      <c r="B393" s="3">
        <f>YEAR(FIN_DATASET[[#This Row],[Date]])</f>
        <v>2021</v>
      </c>
      <c r="C393" s="3" t="str">
        <f>TEXT(FIN_DATASET[[#This Row],[Date]],"mmmm")</f>
        <v>February</v>
      </c>
      <c r="D393" s="3" t="str">
        <f>IF(FIN_RAW[[#This Row],[VALOR (IN)]]&gt;0, "Income",IF(FIN_RAW[[#This Row],[VALOR (OUT)]]&gt;0, "Expense", "Check"))</f>
        <v>Expense</v>
      </c>
      <c r="E393" s="3" t="str">
        <f>_xlfn.XLOOKUP(FIN_DATASET[[#This Row],[Method]],CATEGORY_MAP[CUENTA_IN],CATEGORY_MAP[Category])</f>
        <v>Cash</v>
      </c>
      <c r="F393" s="3" t="str">
        <f>_xlfn.XLOOKUP(FIN_DATASET[[#This Row],[Account]],CATEGORY_MAP[CUENTA_OUT],CATEGORY_MAP[Subcategory])</f>
        <v>Refunds</v>
      </c>
      <c r="G393" s="3" t="str">
        <f>IF(OR(FIN_RAW[[#This Row],[CONCEPTO]]=0,FIN_RAW[[#This Row],[CONCEPTO]]=""),"",FIN_RAW[[#This Row],[CONCEPTO]])</f>
        <v>Devolucion Mensualidad AGO-SEP-OCT-NOV-DIC 2020</v>
      </c>
      <c r="H393" s="5">
        <f>IF(FIN_DATASET[[#This Row],[Type]]="Income", FIN_RAW[[#This Row],[VALOR (IN)]], -FIN_RAW[[#This Row],[VALOR (OUT)]])</f>
        <v>-290000</v>
      </c>
      <c r="I393" s="3" t="str">
        <f>FIN_RAW[[#This Row],[CUENTA (IN)]]</f>
        <v>Efectivo</v>
      </c>
      <c r="J393" s="6" t="str">
        <f>FIN_RAW[[#This Row],[CUENTA (OUT)]]</f>
        <v>Devoluciones</v>
      </c>
      <c r="K393" s="3" t="str">
        <f>IF(OR(FIN_RAW[[#This Row],[CLIENTE]]=0,FIN_RAW[[#This Row],[CLIENTE]]=" "),"",FIN_RAW[[#This Row],[CLIENTE]])</f>
        <v>Rodrigo Valdiri Zambrano</v>
      </c>
      <c r="L393" s="3" t="str">
        <f>IF(OR(FIN_RAW[[#This Row],[DEPORTISTA]]=0,FIN_RAW[[#This Row],[DEPORTISTA]]=""),"",FIN_RAW[[#This Row],[DEPORTISTA]])</f>
        <v>Esteban Valdiri Guauña</v>
      </c>
      <c r="M393" s="3">
        <f>IF(FIN_DATASET[[#This Row],[Method]]="Efectivo",1,0)</f>
        <v>1</v>
      </c>
      <c r="N393" s="12">
        <f>IF(FIN_DATASET[[#This Row],[Method]]="Efectivo",FIN_DATASET[[#This Row],[Amount]],0)</f>
        <v>-290000</v>
      </c>
      <c r="O393" s="3">
        <f>IF(FIN_DATASET[[#This Row],[Method]]="CxC",1,0)</f>
        <v>0</v>
      </c>
      <c r="P393" s="11">
        <f>IF(FIN_DATASET[[#This Row],[Method]]="CxC",FIN_DATASET[[#This Row],[Amount]],0)</f>
        <v>0</v>
      </c>
      <c r="Q393" s="3">
        <f>IF(OR(FIN_DATASET[[#This Row],[Account]]="CxP",FIN_DATASET[[#This Row],[Account]]="CxP (Liga)",FIN_DATASET[[#This Row],[Account]]="CxP (Terceros)"),1,0)</f>
        <v>0</v>
      </c>
      <c r="R393" s="3">
        <f>IF(FIN_DATASET[[#This Row],[AP_Flag]]=1,FIN_DATASET[[#This Row],[Amount]],0)</f>
        <v>0</v>
      </c>
    </row>
    <row r="394" spans="1:18" x14ac:dyDescent="0.2">
      <c r="A394" s="4">
        <f>FIN_RAW[[#This Row],[FECHA]]</f>
        <v>44256</v>
      </c>
      <c r="B394" s="3">
        <f>YEAR(FIN_DATASET[[#This Row],[Date]])</f>
        <v>2021</v>
      </c>
      <c r="C394" s="3" t="str">
        <f>TEXT(FIN_DATASET[[#This Row],[Date]],"mmmm")</f>
        <v>March</v>
      </c>
      <c r="D394" s="3" t="str">
        <f>IF(FIN_RAW[[#This Row],[VALOR (IN)]]&gt;0, "Income",IF(FIN_RAW[[#This Row],[VALOR (OUT)]]&gt;0, "Expense", "Check"))</f>
        <v>Income</v>
      </c>
      <c r="E394" s="3" t="str">
        <f>_xlfn.XLOOKUP(FIN_DATASET[[#This Row],[Method]],CATEGORY_MAP[CUENTA_IN],CATEGORY_MAP[Category])</f>
        <v>Scholarships</v>
      </c>
      <c r="F394" s="3" t="str">
        <f>_xlfn.XLOOKUP(FIN_DATASET[[#This Row],[Account]],CATEGORY_MAP[CUENTA_OUT],CATEGORY_MAP[Subcategory])</f>
        <v>Monthly Fee</v>
      </c>
      <c r="G394" s="3" t="str">
        <f>IF(OR(FIN_RAW[[#This Row],[CONCEPTO]]=0,FIN_RAW[[#This Row],[CONCEPTO]]=""),"",FIN_RAW[[#This Row],[CONCEPTO]])</f>
        <v>Beca Resultados 2019 (100%) (MAR)</v>
      </c>
      <c r="H394" s="5">
        <f>IF(FIN_DATASET[[#This Row],[Type]]="Income", FIN_RAW[[#This Row],[VALOR (IN)]], -FIN_RAW[[#This Row],[VALOR (OUT)]])</f>
        <v>155000</v>
      </c>
      <c r="I394" s="3" t="str">
        <f>FIN_RAW[[#This Row],[CUENTA (IN)]]</f>
        <v>Becas</v>
      </c>
      <c r="J394" s="6" t="str">
        <f>FIN_RAW[[#This Row],[CUENTA (OUT)]]</f>
        <v>Mensualidad</v>
      </c>
      <c r="K394" s="3" t="str">
        <f>IF(OR(FIN_RAW[[#This Row],[CLIENTE]]=0,FIN_RAW[[#This Row],[CLIENTE]]=" "),"",FIN_RAW[[#This Row],[CLIENTE]])</f>
        <v>Omar Osorio Valencia</v>
      </c>
      <c r="L394" s="3" t="str">
        <f>IF(OR(FIN_RAW[[#This Row],[DEPORTISTA]]=0,FIN_RAW[[#This Row],[DEPORTISTA]]=""),"",FIN_RAW[[#This Row],[DEPORTISTA]])</f>
        <v>Juan Camilo Osorio Mendoza</v>
      </c>
      <c r="M394" s="3">
        <f>IF(FIN_DATASET[[#This Row],[Method]]="Efectivo",1,0)</f>
        <v>0</v>
      </c>
      <c r="N394" s="12">
        <f>IF(FIN_DATASET[[#This Row],[Method]]="Efectivo",FIN_DATASET[[#This Row],[Amount]],0)</f>
        <v>0</v>
      </c>
      <c r="O394" s="3">
        <f>IF(FIN_DATASET[[#This Row],[Method]]="CxC",1,0)</f>
        <v>0</v>
      </c>
      <c r="P394" s="11">
        <f>IF(FIN_DATASET[[#This Row],[Method]]="CxC",FIN_DATASET[[#This Row],[Amount]],0)</f>
        <v>0</v>
      </c>
      <c r="Q394" s="3">
        <f>IF(OR(FIN_DATASET[[#This Row],[Account]]="CxP",FIN_DATASET[[#This Row],[Account]]="CxP (Liga)",FIN_DATASET[[#This Row],[Account]]="CxP (Terceros)"),1,0)</f>
        <v>0</v>
      </c>
      <c r="R394" s="3">
        <f>IF(FIN_DATASET[[#This Row],[AP_Flag]]=1,FIN_DATASET[[#This Row],[Amount]],0)</f>
        <v>0</v>
      </c>
    </row>
    <row r="395" spans="1:18" x14ac:dyDescent="0.2">
      <c r="A395" s="4">
        <f>FIN_RAW[[#This Row],[FECHA]]</f>
        <v>44256</v>
      </c>
      <c r="B395" s="3">
        <f>YEAR(FIN_DATASET[[#This Row],[Date]])</f>
        <v>2021</v>
      </c>
      <c r="C395" s="3" t="str">
        <f>TEXT(FIN_DATASET[[#This Row],[Date]],"mmmm")</f>
        <v>March</v>
      </c>
      <c r="D395" s="3" t="str">
        <f>IF(FIN_RAW[[#This Row],[VALOR (IN)]]&gt;0, "Income",IF(FIN_RAW[[#This Row],[VALOR (OUT)]]&gt;0, "Expense", "Check"))</f>
        <v>Income</v>
      </c>
      <c r="E395" s="3" t="str">
        <f>_xlfn.XLOOKUP(FIN_DATASET[[#This Row],[Method]],CATEGORY_MAP[CUENTA_IN],CATEGORY_MAP[Category])</f>
        <v>Scholarships</v>
      </c>
      <c r="F395" s="3" t="str">
        <f>_xlfn.XLOOKUP(FIN_DATASET[[#This Row],[Account]],CATEGORY_MAP[CUENTA_OUT],CATEGORY_MAP[Subcategory])</f>
        <v>Monthly Fee</v>
      </c>
      <c r="G395" s="3" t="str">
        <f>IF(OR(FIN_RAW[[#This Row],[CONCEPTO]]=0,FIN_RAW[[#This Row],[CONCEPTO]]=""),"",FIN_RAW[[#This Row],[CONCEPTO]])</f>
        <v>Beca Resultados 2019 (100%) (MAR)</v>
      </c>
      <c r="H395" s="5">
        <f>IF(FIN_DATASET[[#This Row],[Type]]="Income", FIN_RAW[[#This Row],[VALOR (IN)]], -FIN_RAW[[#This Row],[VALOR (OUT)]])</f>
        <v>155000</v>
      </c>
      <c r="I395" s="3" t="str">
        <f>FIN_RAW[[#This Row],[CUENTA (IN)]]</f>
        <v>Becas</v>
      </c>
      <c r="J395" s="6" t="str">
        <f>FIN_RAW[[#This Row],[CUENTA (OUT)]]</f>
        <v>Mensualidad</v>
      </c>
      <c r="K395" s="3" t="str">
        <f>IF(OR(FIN_RAW[[#This Row],[CLIENTE]]=0,FIN_RAW[[#This Row],[CLIENTE]]=" "),"",FIN_RAW[[#This Row],[CLIENTE]])</f>
        <v>Omar Osorio Valencia</v>
      </c>
      <c r="L395" s="3" t="str">
        <f>IF(OR(FIN_RAW[[#This Row],[DEPORTISTA]]=0,FIN_RAW[[#This Row],[DEPORTISTA]]=""),"",FIN_RAW[[#This Row],[DEPORTISTA]])</f>
        <v>Mariana Osorio Mendoza</v>
      </c>
      <c r="M395" s="3">
        <f>IF(FIN_DATASET[[#This Row],[Method]]="Efectivo",1,0)</f>
        <v>0</v>
      </c>
      <c r="N395" s="12">
        <f>IF(FIN_DATASET[[#This Row],[Method]]="Efectivo",FIN_DATASET[[#This Row],[Amount]],0)</f>
        <v>0</v>
      </c>
      <c r="O395" s="3">
        <f>IF(FIN_DATASET[[#This Row],[Method]]="CxC",1,0)</f>
        <v>0</v>
      </c>
      <c r="P395" s="11">
        <f>IF(FIN_DATASET[[#This Row],[Method]]="CxC",FIN_DATASET[[#This Row],[Amount]],0)</f>
        <v>0</v>
      </c>
      <c r="Q395" s="3">
        <f>IF(OR(FIN_DATASET[[#This Row],[Account]]="CxP",FIN_DATASET[[#This Row],[Account]]="CxP (Liga)",FIN_DATASET[[#This Row],[Account]]="CxP (Terceros)"),1,0)</f>
        <v>0</v>
      </c>
      <c r="R395" s="3">
        <f>IF(FIN_DATASET[[#This Row],[AP_Flag]]=1,FIN_DATASET[[#This Row],[Amount]],0)</f>
        <v>0</v>
      </c>
    </row>
    <row r="396" spans="1:18" x14ac:dyDescent="0.2">
      <c r="A396" s="4">
        <f>FIN_RAW[[#This Row],[FECHA]]</f>
        <v>44256</v>
      </c>
      <c r="B396" s="3">
        <f>YEAR(FIN_DATASET[[#This Row],[Date]])</f>
        <v>2021</v>
      </c>
      <c r="C396" s="3" t="str">
        <f>TEXT(FIN_DATASET[[#This Row],[Date]],"mmmm")</f>
        <v>March</v>
      </c>
      <c r="D396" s="3" t="str">
        <f>IF(FIN_RAW[[#This Row],[VALOR (IN)]]&gt;0, "Income",IF(FIN_RAW[[#This Row],[VALOR (OUT)]]&gt;0, "Expense", "Check"))</f>
        <v>Income</v>
      </c>
      <c r="E396" s="3" t="str">
        <f>_xlfn.XLOOKUP(FIN_DATASET[[#This Row],[Method]],CATEGORY_MAP[CUENTA_IN],CATEGORY_MAP[Category])</f>
        <v>Scholarships</v>
      </c>
      <c r="F396" s="3" t="str">
        <f>_xlfn.XLOOKUP(FIN_DATASET[[#This Row],[Account]],CATEGORY_MAP[CUENTA_OUT],CATEGORY_MAP[Subcategory])</f>
        <v>Monthly Fee</v>
      </c>
      <c r="G396" s="3" t="str">
        <f>IF(OR(FIN_RAW[[#This Row],[CONCEPTO]]=0,FIN_RAW[[#This Row],[CONCEPTO]]=""),"",FIN_RAW[[#This Row],[CONCEPTO]])</f>
        <v>Beca Resultados 2019 (100%) (MAR)</v>
      </c>
      <c r="H396" s="5">
        <f>IF(FIN_DATASET[[#This Row],[Type]]="Income", FIN_RAW[[#This Row],[VALOR (IN)]], -FIN_RAW[[#This Row],[VALOR (OUT)]])</f>
        <v>155000</v>
      </c>
      <c r="I396" s="3" t="str">
        <f>FIN_RAW[[#This Row],[CUENTA (IN)]]</f>
        <v>Becas</v>
      </c>
      <c r="J396" s="6" t="str">
        <f>FIN_RAW[[#This Row],[CUENTA (OUT)]]</f>
        <v>Mensualidad</v>
      </c>
      <c r="K396" s="3" t="str">
        <f>IF(OR(FIN_RAW[[#This Row],[CLIENTE]]=0,FIN_RAW[[#This Row],[CLIENTE]]=" "),"",FIN_RAW[[#This Row],[CLIENTE]])</f>
        <v>Silvana Torres López</v>
      </c>
      <c r="L396" s="3" t="str">
        <f>IF(OR(FIN_RAW[[#This Row],[DEPORTISTA]]=0,FIN_RAW[[#This Row],[DEPORTISTA]]=""),"",FIN_RAW[[#This Row],[DEPORTISTA]])</f>
        <v>Valentina Quintero Torres</v>
      </c>
      <c r="M396" s="3">
        <f>IF(FIN_DATASET[[#This Row],[Method]]="Efectivo",1,0)</f>
        <v>0</v>
      </c>
      <c r="N396" s="12">
        <f>IF(FIN_DATASET[[#This Row],[Method]]="Efectivo",FIN_DATASET[[#This Row],[Amount]],0)</f>
        <v>0</v>
      </c>
      <c r="O396" s="3">
        <f>IF(FIN_DATASET[[#This Row],[Method]]="CxC",1,0)</f>
        <v>0</v>
      </c>
      <c r="P396" s="11">
        <f>IF(FIN_DATASET[[#This Row],[Method]]="CxC",FIN_DATASET[[#This Row],[Amount]],0)</f>
        <v>0</v>
      </c>
      <c r="Q396" s="3">
        <f>IF(OR(FIN_DATASET[[#This Row],[Account]]="CxP",FIN_DATASET[[#This Row],[Account]]="CxP (Liga)",FIN_DATASET[[#This Row],[Account]]="CxP (Terceros)"),1,0)</f>
        <v>0</v>
      </c>
      <c r="R396" s="3">
        <f>IF(FIN_DATASET[[#This Row],[AP_Flag]]=1,FIN_DATASET[[#This Row],[Amount]],0)</f>
        <v>0</v>
      </c>
    </row>
    <row r="397" spans="1:18" x14ac:dyDescent="0.2">
      <c r="A397" s="4">
        <f>FIN_RAW[[#This Row],[FECHA]]</f>
        <v>44256</v>
      </c>
      <c r="B397" s="3">
        <f>YEAR(FIN_DATASET[[#This Row],[Date]])</f>
        <v>2021</v>
      </c>
      <c r="C397" s="3" t="str">
        <f>TEXT(FIN_DATASET[[#This Row],[Date]],"mmmm")</f>
        <v>March</v>
      </c>
      <c r="D397" s="3" t="str">
        <f>IF(FIN_RAW[[#This Row],[VALOR (IN)]]&gt;0, "Income",IF(FIN_RAW[[#This Row],[VALOR (OUT)]]&gt;0, "Expense", "Check"))</f>
        <v>Income</v>
      </c>
      <c r="E397" s="3" t="str">
        <f>_xlfn.XLOOKUP(FIN_DATASET[[#This Row],[Method]],CATEGORY_MAP[CUENTA_IN],CATEGORY_MAP[Category])</f>
        <v>Cash</v>
      </c>
      <c r="F397" s="3" t="str">
        <f>_xlfn.XLOOKUP(FIN_DATASET[[#This Row],[Account]],CATEGORY_MAP[CUENTA_OUT],CATEGORY_MAP[Subcategory])</f>
        <v>Monthly Fee</v>
      </c>
      <c r="G397" s="3" t="str">
        <f>IF(OR(FIN_RAW[[#This Row],[CONCEPTO]]=0,FIN_RAW[[#This Row],[CONCEPTO]]=""),"",FIN_RAW[[#This Row],[CONCEPTO]])</f>
        <v>Pago Mensualidad Alto Rendimiento (50%) (MAR)</v>
      </c>
      <c r="H397" s="5">
        <f>IF(FIN_DATASET[[#This Row],[Type]]="Income", FIN_RAW[[#This Row],[VALOR (IN)]], -FIN_RAW[[#This Row],[VALOR (OUT)]])</f>
        <v>77500</v>
      </c>
      <c r="I397" s="3" t="str">
        <f>FIN_RAW[[#This Row],[CUENTA (IN)]]</f>
        <v>Efectivo</v>
      </c>
      <c r="J397" s="6" t="str">
        <f>FIN_RAW[[#This Row],[CUENTA (OUT)]]</f>
        <v>Mensualidad</v>
      </c>
      <c r="K397" s="3" t="str">
        <f>IF(OR(FIN_RAW[[#This Row],[CLIENTE]]=0,FIN_RAW[[#This Row],[CLIENTE]]=" "),"",FIN_RAW[[#This Row],[CLIENTE]])</f>
        <v>Rodrigo Valdiri Zambrano</v>
      </c>
      <c r="L397" s="3" t="str">
        <f>IF(OR(FIN_RAW[[#This Row],[DEPORTISTA]]=0,FIN_RAW[[#This Row],[DEPORTISTA]]=""),"",FIN_RAW[[#This Row],[DEPORTISTA]])</f>
        <v>Esteban Valdiri Guauña</v>
      </c>
      <c r="M397" s="3">
        <f>IF(FIN_DATASET[[#This Row],[Method]]="Efectivo",1,0)</f>
        <v>1</v>
      </c>
      <c r="N397" s="12">
        <f>IF(FIN_DATASET[[#This Row],[Method]]="Efectivo",FIN_DATASET[[#This Row],[Amount]],0)</f>
        <v>77500</v>
      </c>
      <c r="O397" s="3">
        <f>IF(FIN_DATASET[[#This Row],[Method]]="CxC",1,0)</f>
        <v>0</v>
      </c>
      <c r="P397" s="11">
        <f>IF(FIN_DATASET[[#This Row],[Method]]="CxC",FIN_DATASET[[#This Row],[Amount]],0)</f>
        <v>0</v>
      </c>
      <c r="Q397" s="3">
        <f>IF(OR(FIN_DATASET[[#This Row],[Account]]="CxP",FIN_DATASET[[#This Row],[Account]]="CxP (Liga)",FIN_DATASET[[#This Row],[Account]]="CxP (Terceros)"),1,0)</f>
        <v>0</v>
      </c>
      <c r="R397" s="3">
        <f>IF(FIN_DATASET[[#This Row],[AP_Flag]]=1,FIN_DATASET[[#This Row],[Amount]],0)</f>
        <v>0</v>
      </c>
    </row>
    <row r="398" spans="1:18" x14ac:dyDescent="0.2">
      <c r="A398" s="4">
        <f>FIN_RAW[[#This Row],[FECHA]]</f>
        <v>44256</v>
      </c>
      <c r="B398" s="3">
        <f>YEAR(FIN_DATASET[[#This Row],[Date]])</f>
        <v>2021</v>
      </c>
      <c r="C398" s="3" t="str">
        <f>TEXT(FIN_DATASET[[#This Row],[Date]],"mmmm")</f>
        <v>March</v>
      </c>
      <c r="D398" s="3" t="str">
        <f>IF(FIN_RAW[[#This Row],[VALOR (IN)]]&gt;0, "Income",IF(FIN_RAW[[#This Row],[VALOR (OUT)]]&gt;0, "Expense", "Check"))</f>
        <v>Income</v>
      </c>
      <c r="E398" s="3" t="str">
        <f>_xlfn.XLOOKUP(FIN_DATASET[[#This Row],[Method]],CATEGORY_MAP[CUENTA_IN],CATEGORY_MAP[Category])</f>
        <v>Adjustments</v>
      </c>
      <c r="F398" s="3" t="str">
        <f>_xlfn.XLOOKUP(FIN_DATASET[[#This Row],[Account]],CATEGORY_MAP[CUENTA_OUT],CATEGORY_MAP[Subcategory])</f>
        <v>Monthly Fee</v>
      </c>
      <c r="G398" s="3" t="str">
        <f>IF(OR(FIN_RAW[[#This Row],[CONCEPTO]]=0,FIN_RAW[[#This Row],[CONCEPTO]]=""),"",FIN_RAW[[#This Row],[CONCEPTO]])</f>
        <v>Descuento por Excusa Medica (50%) (MAR)</v>
      </c>
      <c r="H398" s="5">
        <f>IF(FIN_DATASET[[#This Row],[Type]]="Income", FIN_RAW[[#This Row],[VALOR (IN)]], -FIN_RAW[[#This Row],[VALOR (OUT)]])</f>
        <v>77500</v>
      </c>
      <c r="I398" s="3" t="str">
        <f>FIN_RAW[[#This Row],[CUENTA (IN)]]</f>
        <v>Descuentos</v>
      </c>
      <c r="J398" s="6" t="str">
        <f>FIN_RAW[[#This Row],[CUENTA (OUT)]]</f>
        <v>Mensualidad</v>
      </c>
      <c r="K398" s="3" t="str">
        <f>IF(OR(FIN_RAW[[#This Row],[CLIENTE]]=0,FIN_RAW[[#This Row],[CLIENTE]]=" "),"",FIN_RAW[[#This Row],[CLIENTE]])</f>
        <v>Rodrigo Valdiri Zambrano</v>
      </c>
      <c r="L398" s="3" t="str">
        <f>IF(OR(FIN_RAW[[#This Row],[DEPORTISTA]]=0,FIN_RAW[[#This Row],[DEPORTISTA]]=""),"",FIN_RAW[[#This Row],[DEPORTISTA]])</f>
        <v>Esteban Valdiri Guauña</v>
      </c>
      <c r="M398" s="3">
        <f>IF(FIN_DATASET[[#This Row],[Method]]="Efectivo",1,0)</f>
        <v>0</v>
      </c>
      <c r="N398" s="12">
        <f>IF(FIN_DATASET[[#This Row],[Method]]="Efectivo",FIN_DATASET[[#This Row],[Amount]],0)</f>
        <v>0</v>
      </c>
      <c r="O398" s="3">
        <f>IF(FIN_DATASET[[#This Row],[Method]]="CxC",1,0)</f>
        <v>0</v>
      </c>
      <c r="P398" s="11">
        <f>IF(FIN_DATASET[[#This Row],[Method]]="CxC",FIN_DATASET[[#This Row],[Amount]],0)</f>
        <v>0</v>
      </c>
      <c r="Q398" s="3">
        <f>IF(OR(FIN_DATASET[[#This Row],[Account]]="CxP",FIN_DATASET[[#This Row],[Account]]="CxP (Liga)",FIN_DATASET[[#This Row],[Account]]="CxP (Terceros)"),1,0)</f>
        <v>0</v>
      </c>
      <c r="R398" s="3">
        <f>IF(FIN_DATASET[[#This Row],[AP_Flag]]=1,FIN_DATASET[[#This Row],[Amount]],0)</f>
        <v>0</v>
      </c>
    </row>
    <row r="399" spans="1:18" x14ac:dyDescent="0.2">
      <c r="A399" s="4">
        <f>FIN_RAW[[#This Row],[FECHA]]</f>
        <v>44256</v>
      </c>
      <c r="B399" s="3">
        <f>YEAR(FIN_DATASET[[#This Row],[Date]])</f>
        <v>2021</v>
      </c>
      <c r="C399" s="3" t="str">
        <f>TEXT(FIN_DATASET[[#This Row],[Date]],"mmmm")</f>
        <v>March</v>
      </c>
      <c r="D399" s="3" t="str">
        <f>IF(FIN_RAW[[#This Row],[VALOR (IN)]]&gt;0, "Income",IF(FIN_RAW[[#This Row],[VALOR (OUT)]]&gt;0, "Expense", "Check"))</f>
        <v>Income</v>
      </c>
      <c r="E399" s="3" t="str">
        <f>_xlfn.XLOOKUP(FIN_DATASET[[#This Row],[Method]],CATEGORY_MAP[CUENTA_IN],CATEGORY_MAP[Category])</f>
        <v>Cash</v>
      </c>
      <c r="F399" s="3" t="str">
        <f>_xlfn.XLOOKUP(FIN_DATASET[[#This Row],[Account]],CATEGORY_MAP[CUENTA_OUT],CATEGORY_MAP[Subcategory])</f>
        <v>Monthly Fee</v>
      </c>
      <c r="G399" s="3" t="str">
        <f>IF(OR(FIN_RAW[[#This Row],[CONCEPTO]]=0,FIN_RAW[[#This Row],[CONCEPTO]]=""),"",FIN_RAW[[#This Row],[CONCEPTO]])</f>
        <v>Pago Mensualidad Formacion (80%) (MAR)</v>
      </c>
      <c r="H399" s="5">
        <f>IF(FIN_DATASET[[#This Row],[Type]]="Income", FIN_RAW[[#This Row],[VALOR (IN)]], -FIN_RAW[[#This Row],[VALOR (OUT)]])</f>
        <v>84000</v>
      </c>
      <c r="I399" s="3" t="str">
        <f>FIN_RAW[[#This Row],[CUENTA (IN)]]</f>
        <v>Efectivo</v>
      </c>
      <c r="J399" s="6" t="str">
        <f>FIN_RAW[[#This Row],[CUENTA (OUT)]]</f>
        <v>Mensualidad</v>
      </c>
      <c r="K399" s="3" t="str">
        <f>IF(OR(FIN_RAW[[#This Row],[CLIENTE]]=0,FIN_RAW[[#This Row],[CLIENTE]]=" "),"",FIN_RAW[[#This Row],[CLIENTE]])</f>
        <v>Luis Fernando Zea Sanabria</v>
      </c>
      <c r="L399" s="3" t="str">
        <f>IF(OR(FIN_RAW[[#This Row],[DEPORTISTA]]=0,FIN_RAW[[#This Row],[DEPORTISTA]]=""),"",FIN_RAW[[#This Row],[DEPORTISTA]])</f>
        <v>Jacobo Zea Osorio</v>
      </c>
      <c r="M399" s="3">
        <f>IF(FIN_DATASET[[#This Row],[Method]]="Efectivo",1,0)</f>
        <v>1</v>
      </c>
      <c r="N399" s="12">
        <f>IF(FIN_DATASET[[#This Row],[Method]]="Efectivo",FIN_DATASET[[#This Row],[Amount]],0)</f>
        <v>84000</v>
      </c>
      <c r="O399" s="3">
        <f>IF(FIN_DATASET[[#This Row],[Method]]="CxC",1,0)</f>
        <v>0</v>
      </c>
      <c r="P399" s="11">
        <f>IF(FIN_DATASET[[#This Row],[Method]]="CxC",FIN_DATASET[[#This Row],[Amount]],0)</f>
        <v>0</v>
      </c>
      <c r="Q399" s="3">
        <f>IF(OR(FIN_DATASET[[#This Row],[Account]]="CxP",FIN_DATASET[[#This Row],[Account]]="CxP (Liga)",FIN_DATASET[[#This Row],[Account]]="CxP (Terceros)"),1,0)</f>
        <v>0</v>
      </c>
      <c r="R399" s="3">
        <f>IF(FIN_DATASET[[#This Row],[AP_Flag]]=1,FIN_DATASET[[#This Row],[Amount]],0)</f>
        <v>0</v>
      </c>
    </row>
    <row r="400" spans="1:18" x14ac:dyDescent="0.2">
      <c r="A400" s="4">
        <f>FIN_RAW[[#This Row],[FECHA]]</f>
        <v>44256</v>
      </c>
      <c r="B400" s="3">
        <f>YEAR(FIN_DATASET[[#This Row],[Date]])</f>
        <v>2021</v>
      </c>
      <c r="C400" s="3" t="str">
        <f>TEXT(FIN_DATASET[[#This Row],[Date]],"mmmm")</f>
        <v>March</v>
      </c>
      <c r="D400" s="3" t="str">
        <f>IF(FIN_RAW[[#This Row],[VALOR (IN)]]&gt;0, "Income",IF(FIN_RAW[[#This Row],[VALOR (OUT)]]&gt;0, "Expense", "Check"))</f>
        <v>Income</v>
      </c>
      <c r="E400" s="3" t="str">
        <f>_xlfn.XLOOKUP(FIN_DATASET[[#This Row],[Method]],CATEGORY_MAP[CUENTA_IN],CATEGORY_MAP[Category])</f>
        <v>Scholarships</v>
      </c>
      <c r="F400" s="3" t="str">
        <f>_xlfn.XLOOKUP(FIN_DATASET[[#This Row],[Account]],CATEGORY_MAP[CUENTA_OUT],CATEGORY_MAP[Subcategory])</f>
        <v>Monthly Fee</v>
      </c>
      <c r="G400" s="3" t="str">
        <f>IF(OR(FIN_RAW[[#This Row],[CONCEPTO]]=0,FIN_RAW[[#This Row],[CONCEPTO]]=""),"",FIN_RAW[[#This Row],[CONCEPTO]])</f>
        <v>Beca Hermandad 2020 (20%) (MAR)</v>
      </c>
      <c r="H400" s="5">
        <f>IF(FIN_DATASET[[#This Row],[Type]]="Income", FIN_RAW[[#This Row],[VALOR (IN)]], -FIN_RAW[[#This Row],[VALOR (OUT)]])</f>
        <v>21000</v>
      </c>
      <c r="I400" s="3" t="str">
        <f>FIN_RAW[[#This Row],[CUENTA (IN)]]</f>
        <v>Becas</v>
      </c>
      <c r="J400" s="6" t="str">
        <f>FIN_RAW[[#This Row],[CUENTA (OUT)]]</f>
        <v>Mensualidad</v>
      </c>
      <c r="K400" s="3" t="str">
        <f>IF(OR(FIN_RAW[[#This Row],[CLIENTE]]=0,FIN_RAW[[#This Row],[CLIENTE]]=" "),"",FIN_RAW[[#This Row],[CLIENTE]])</f>
        <v>Luis Fernando Zea Sanabria</v>
      </c>
      <c r="L400" s="3" t="str">
        <f>IF(OR(FIN_RAW[[#This Row],[DEPORTISTA]]=0,FIN_RAW[[#This Row],[DEPORTISTA]]=""),"",FIN_RAW[[#This Row],[DEPORTISTA]])</f>
        <v>Jacobo Zea Osorio</v>
      </c>
      <c r="M400" s="3">
        <f>IF(FIN_DATASET[[#This Row],[Method]]="Efectivo",1,0)</f>
        <v>0</v>
      </c>
      <c r="N400" s="12">
        <f>IF(FIN_DATASET[[#This Row],[Method]]="Efectivo",FIN_DATASET[[#This Row],[Amount]],0)</f>
        <v>0</v>
      </c>
      <c r="O400" s="3">
        <f>IF(FIN_DATASET[[#This Row],[Method]]="CxC",1,0)</f>
        <v>0</v>
      </c>
      <c r="P400" s="11">
        <f>IF(FIN_DATASET[[#This Row],[Method]]="CxC",FIN_DATASET[[#This Row],[Amount]],0)</f>
        <v>0</v>
      </c>
      <c r="Q400" s="3">
        <f>IF(OR(FIN_DATASET[[#This Row],[Account]]="CxP",FIN_DATASET[[#This Row],[Account]]="CxP (Liga)",FIN_DATASET[[#This Row],[Account]]="CxP (Terceros)"),1,0)</f>
        <v>0</v>
      </c>
      <c r="R400" s="3">
        <f>IF(FIN_DATASET[[#This Row],[AP_Flag]]=1,FIN_DATASET[[#This Row],[Amount]],0)</f>
        <v>0</v>
      </c>
    </row>
    <row r="401" spans="1:18" x14ac:dyDescent="0.2">
      <c r="A401" s="4">
        <f>FIN_RAW[[#This Row],[FECHA]]</f>
        <v>44256</v>
      </c>
      <c r="B401" s="3">
        <f>YEAR(FIN_DATASET[[#This Row],[Date]])</f>
        <v>2021</v>
      </c>
      <c r="C401" s="3" t="str">
        <f>TEXT(FIN_DATASET[[#This Row],[Date]],"mmmm")</f>
        <v>March</v>
      </c>
      <c r="D401" s="3" t="str">
        <f>IF(FIN_RAW[[#This Row],[VALOR (IN)]]&gt;0, "Income",IF(FIN_RAW[[#This Row],[VALOR (OUT)]]&gt;0, "Expense", "Check"))</f>
        <v>Income</v>
      </c>
      <c r="E401" s="3" t="str">
        <f>_xlfn.XLOOKUP(FIN_DATASET[[#This Row],[Method]],CATEGORY_MAP[CUENTA_IN],CATEGORY_MAP[Category])</f>
        <v>Cash</v>
      </c>
      <c r="F401" s="3" t="str">
        <f>_xlfn.XLOOKUP(FIN_DATASET[[#This Row],[Account]],CATEGORY_MAP[CUENTA_OUT],CATEGORY_MAP[Subcategory])</f>
        <v>Monthly Fee</v>
      </c>
      <c r="G401" s="3" t="str">
        <f>IF(OR(FIN_RAW[[#This Row],[CONCEPTO]]=0,FIN_RAW[[#This Row],[CONCEPTO]]=""),"",FIN_RAW[[#This Row],[CONCEPTO]])</f>
        <v>Pago Mensualidad Alto Rendimiento (100%) (MAR)</v>
      </c>
      <c r="H401" s="5">
        <f>IF(FIN_DATASET[[#This Row],[Type]]="Income", FIN_RAW[[#This Row],[VALOR (IN)]], -FIN_RAW[[#This Row],[VALOR (OUT)]])</f>
        <v>155000</v>
      </c>
      <c r="I401" s="3" t="str">
        <f>FIN_RAW[[#This Row],[CUENTA (IN)]]</f>
        <v>Efectivo</v>
      </c>
      <c r="J401" s="6" t="str">
        <f>FIN_RAW[[#This Row],[CUENTA (OUT)]]</f>
        <v>Mensualidad</v>
      </c>
      <c r="K401" s="3" t="str">
        <f>IF(OR(FIN_RAW[[#This Row],[CLIENTE]]=0,FIN_RAW[[#This Row],[CLIENTE]]=" "),"",FIN_RAW[[#This Row],[CLIENTE]])</f>
        <v>Carlos Andrés Delgado</v>
      </c>
      <c r="L401" s="3" t="str">
        <f>IF(OR(FIN_RAW[[#This Row],[DEPORTISTA]]=0,FIN_RAW[[#This Row],[DEPORTISTA]]=""),"",FIN_RAW[[#This Row],[DEPORTISTA]])</f>
        <v>Juan Andrés Delgado Giraldo</v>
      </c>
      <c r="M401" s="3">
        <f>IF(FIN_DATASET[[#This Row],[Method]]="Efectivo",1,0)</f>
        <v>1</v>
      </c>
      <c r="N401" s="12">
        <f>IF(FIN_DATASET[[#This Row],[Method]]="Efectivo",FIN_DATASET[[#This Row],[Amount]],0)</f>
        <v>155000</v>
      </c>
      <c r="O401" s="3">
        <f>IF(FIN_DATASET[[#This Row],[Method]]="CxC",1,0)</f>
        <v>0</v>
      </c>
      <c r="P401" s="11">
        <f>IF(FIN_DATASET[[#This Row],[Method]]="CxC",FIN_DATASET[[#This Row],[Amount]],0)</f>
        <v>0</v>
      </c>
      <c r="Q401" s="3">
        <f>IF(OR(FIN_DATASET[[#This Row],[Account]]="CxP",FIN_DATASET[[#This Row],[Account]]="CxP (Liga)",FIN_DATASET[[#This Row],[Account]]="CxP (Terceros)"),1,0)</f>
        <v>0</v>
      </c>
      <c r="R401" s="3">
        <f>IF(FIN_DATASET[[#This Row],[AP_Flag]]=1,FIN_DATASET[[#This Row],[Amount]],0)</f>
        <v>0</v>
      </c>
    </row>
    <row r="402" spans="1:18" x14ac:dyDescent="0.2">
      <c r="A402" s="4">
        <f>FIN_RAW[[#This Row],[FECHA]]</f>
        <v>44256</v>
      </c>
      <c r="B402" s="3">
        <f>YEAR(FIN_DATASET[[#This Row],[Date]])</f>
        <v>2021</v>
      </c>
      <c r="C402" s="3" t="str">
        <f>TEXT(FIN_DATASET[[#This Row],[Date]],"mmmm")</f>
        <v>March</v>
      </c>
      <c r="D402" s="3" t="str">
        <f>IF(FIN_RAW[[#This Row],[VALOR (IN)]]&gt;0, "Income",IF(FIN_RAW[[#This Row],[VALOR (OUT)]]&gt;0, "Expense", "Check"))</f>
        <v>Income</v>
      </c>
      <c r="E402" s="3" t="str">
        <f>_xlfn.XLOOKUP(FIN_DATASET[[#This Row],[Method]],CATEGORY_MAP[CUENTA_IN],CATEGORY_MAP[Category])</f>
        <v>Cash</v>
      </c>
      <c r="F402" s="3" t="str">
        <f>_xlfn.XLOOKUP(FIN_DATASET[[#This Row],[Account]],CATEGORY_MAP[CUENTA_OUT],CATEGORY_MAP[Subcategory])</f>
        <v>Monthly Fee</v>
      </c>
      <c r="G402" s="3" t="str">
        <f>IF(OR(FIN_RAW[[#This Row],[CONCEPTO]]=0,FIN_RAW[[#This Row],[CONCEPTO]]=""),"",FIN_RAW[[#This Row],[CONCEPTO]])</f>
        <v>Pago Mensualidad Alto Rendimiento (100%) (MAR)</v>
      </c>
      <c r="H402" s="5">
        <f>IF(FIN_DATASET[[#This Row],[Type]]="Income", FIN_RAW[[#This Row],[VALOR (IN)]], -FIN_RAW[[#This Row],[VALOR (OUT)]])</f>
        <v>155000</v>
      </c>
      <c r="I402" s="3" t="str">
        <f>FIN_RAW[[#This Row],[CUENTA (IN)]]</f>
        <v>Efectivo</v>
      </c>
      <c r="J402" s="6" t="str">
        <f>FIN_RAW[[#This Row],[CUENTA (OUT)]]</f>
        <v>Mensualidad</v>
      </c>
      <c r="K402" s="3" t="str">
        <f>IF(OR(FIN_RAW[[#This Row],[CLIENTE]]=0,FIN_RAW[[#This Row],[CLIENTE]]=" "),"",FIN_RAW[[#This Row],[CLIENTE]])</f>
        <v>Juan Sebastián Floyd</v>
      </c>
      <c r="L402" s="3" t="str">
        <f>IF(OR(FIN_RAW[[#This Row],[DEPORTISTA]]=0,FIN_RAW[[#This Row],[DEPORTISTA]]=""),"",FIN_RAW[[#This Row],[DEPORTISTA]])</f>
        <v>Juan Diego Floyd Martínez</v>
      </c>
      <c r="M402" s="3">
        <f>IF(FIN_DATASET[[#This Row],[Method]]="Efectivo",1,0)</f>
        <v>1</v>
      </c>
      <c r="N402" s="12">
        <f>IF(FIN_DATASET[[#This Row],[Method]]="Efectivo",FIN_DATASET[[#This Row],[Amount]],0)</f>
        <v>155000</v>
      </c>
      <c r="O402" s="3">
        <f>IF(FIN_DATASET[[#This Row],[Method]]="CxC",1,0)</f>
        <v>0</v>
      </c>
      <c r="P402" s="11">
        <f>IF(FIN_DATASET[[#This Row],[Method]]="CxC",FIN_DATASET[[#This Row],[Amount]],0)</f>
        <v>0</v>
      </c>
      <c r="Q402" s="3">
        <f>IF(OR(FIN_DATASET[[#This Row],[Account]]="CxP",FIN_DATASET[[#This Row],[Account]]="CxP (Liga)",FIN_DATASET[[#This Row],[Account]]="CxP (Terceros)"),1,0)</f>
        <v>0</v>
      </c>
      <c r="R402" s="3">
        <f>IF(FIN_DATASET[[#This Row],[AP_Flag]]=1,FIN_DATASET[[#This Row],[Amount]],0)</f>
        <v>0</v>
      </c>
    </row>
    <row r="403" spans="1:18" x14ac:dyDescent="0.2">
      <c r="A403" s="4">
        <f>FIN_RAW[[#This Row],[FECHA]]</f>
        <v>44256</v>
      </c>
      <c r="B403" s="3">
        <f>YEAR(FIN_DATASET[[#This Row],[Date]])</f>
        <v>2021</v>
      </c>
      <c r="C403" s="3" t="str">
        <f>TEXT(FIN_DATASET[[#This Row],[Date]],"mmmm")</f>
        <v>March</v>
      </c>
      <c r="D403" s="3" t="str">
        <f>IF(FIN_RAW[[#This Row],[VALOR (IN)]]&gt;0, "Income",IF(FIN_RAW[[#This Row],[VALOR (OUT)]]&gt;0, "Expense", "Check"))</f>
        <v>Income</v>
      </c>
      <c r="E403" s="3" t="str">
        <f>_xlfn.XLOOKUP(FIN_DATASET[[#This Row],[Method]],CATEGORY_MAP[CUENTA_IN],CATEGORY_MAP[Category])</f>
        <v>Cash</v>
      </c>
      <c r="F403" s="3" t="str">
        <f>_xlfn.XLOOKUP(FIN_DATASET[[#This Row],[Account]],CATEGORY_MAP[CUENTA_OUT],CATEGORY_MAP[Subcategory])</f>
        <v>Monthly Fee</v>
      </c>
      <c r="G403" s="3" t="str">
        <f>IF(OR(FIN_RAW[[#This Row],[CONCEPTO]]=0,FIN_RAW[[#This Row],[CONCEPTO]]=""),"",FIN_RAW[[#This Row],[CONCEPTO]])</f>
        <v>Pago Mensualidad Formacion (80%) (MAR)</v>
      </c>
      <c r="H403" s="5">
        <f>IF(FIN_DATASET[[#This Row],[Type]]="Income", FIN_RAW[[#This Row],[VALOR (IN)]], -FIN_RAW[[#This Row],[VALOR (OUT)]])</f>
        <v>84000</v>
      </c>
      <c r="I403" s="3" t="str">
        <f>FIN_RAW[[#This Row],[CUENTA (IN)]]</f>
        <v>Efectivo</v>
      </c>
      <c r="J403" s="6" t="str">
        <f>FIN_RAW[[#This Row],[CUENTA (OUT)]]</f>
        <v>Mensualidad</v>
      </c>
      <c r="K403" s="3" t="str">
        <f>IF(OR(FIN_RAW[[#This Row],[CLIENTE]]=0,FIN_RAW[[#This Row],[CLIENTE]]=" "),"",FIN_RAW[[#This Row],[CLIENTE]])</f>
        <v>Víctor Manuel Duque Yepes</v>
      </c>
      <c r="L403" s="3" t="str">
        <f>IF(OR(FIN_RAW[[#This Row],[DEPORTISTA]]=0,FIN_RAW[[#This Row],[DEPORTISTA]]=""),"",FIN_RAW[[#This Row],[DEPORTISTA]])</f>
        <v>Juan Esteban Duque Pinto</v>
      </c>
      <c r="M403" s="3">
        <f>IF(FIN_DATASET[[#This Row],[Method]]="Efectivo",1,0)</f>
        <v>1</v>
      </c>
      <c r="N403" s="12">
        <f>IF(FIN_DATASET[[#This Row],[Method]]="Efectivo",FIN_DATASET[[#This Row],[Amount]],0)</f>
        <v>84000</v>
      </c>
      <c r="O403" s="3">
        <f>IF(FIN_DATASET[[#This Row],[Method]]="CxC",1,0)</f>
        <v>0</v>
      </c>
      <c r="P403" s="11">
        <f>IF(FIN_DATASET[[#This Row],[Method]]="CxC",FIN_DATASET[[#This Row],[Amount]],0)</f>
        <v>0</v>
      </c>
      <c r="Q403" s="3">
        <f>IF(OR(FIN_DATASET[[#This Row],[Account]]="CxP",FIN_DATASET[[#This Row],[Account]]="CxP (Liga)",FIN_DATASET[[#This Row],[Account]]="CxP (Terceros)"),1,0)</f>
        <v>0</v>
      </c>
      <c r="R403" s="3">
        <f>IF(FIN_DATASET[[#This Row],[AP_Flag]]=1,FIN_DATASET[[#This Row],[Amount]],0)</f>
        <v>0</v>
      </c>
    </row>
    <row r="404" spans="1:18" x14ac:dyDescent="0.2">
      <c r="A404" s="4">
        <f>FIN_RAW[[#This Row],[FECHA]]</f>
        <v>44256</v>
      </c>
      <c r="B404" s="3">
        <f>YEAR(FIN_DATASET[[#This Row],[Date]])</f>
        <v>2021</v>
      </c>
      <c r="C404" s="3" t="str">
        <f>TEXT(FIN_DATASET[[#This Row],[Date]],"mmmm")</f>
        <v>March</v>
      </c>
      <c r="D404" s="3" t="str">
        <f>IF(FIN_RAW[[#This Row],[VALOR (IN)]]&gt;0, "Income",IF(FIN_RAW[[#This Row],[VALOR (OUT)]]&gt;0, "Expense", "Check"))</f>
        <v>Income</v>
      </c>
      <c r="E404" s="3" t="str">
        <f>_xlfn.XLOOKUP(FIN_DATASET[[#This Row],[Method]],CATEGORY_MAP[CUENTA_IN],CATEGORY_MAP[Category])</f>
        <v>Scholarships</v>
      </c>
      <c r="F404" s="3" t="str">
        <f>_xlfn.XLOOKUP(FIN_DATASET[[#This Row],[Account]],CATEGORY_MAP[CUENTA_OUT],CATEGORY_MAP[Subcategory])</f>
        <v>Monthly Fee</v>
      </c>
      <c r="G404" s="3" t="str">
        <f>IF(OR(FIN_RAW[[#This Row],[CONCEPTO]]=0,FIN_RAW[[#This Row],[CONCEPTO]]=""),"",FIN_RAW[[#This Row],[CONCEPTO]])</f>
        <v>Beca Hermandad 2020 (20%) (MAR)</v>
      </c>
      <c r="H404" s="5">
        <f>IF(FIN_DATASET[[#This Row],[Type]]="Income", FIN_RAW[[#This Row],[VALOR (IN)]], -FIN_RAW[[#This Row],[VALOR (OUT)]])</f>
        <v>21000</v>
      </c>
      <c r="I404" s="3" t="str">
        <f>FIN_RAW[[#This Row],[CUENTA (IN)]]</f>
        <v>Becas</v>
      </c>
      <c r="J404" s="6" t="str">
        <f>FIN_RAW[[#This Row],[CUENTA (OUT)]]</f>
        <v>Mensualidad</v>
      </c>
      <c r="K404" s="3" t="str">
        <f>IF(OR(FIN_RAW[[#This Row],[CLIENTE]]=0,FIN_RAW[[#This Row],[CLIENTE]]=" "),"",FIN_RAW[[#This Row],[CLIENTE]])</f>
        <v>Víctor Manuel Duque Yepes</v>
      </c>
      <c r="L404" s="3" t="str">
        <f>IF(OR(FIN_RAW[[#This Row],[DEPORTISTA]]=0,FIN_RAW[[#This Row],[DEPORTISTA]]=""),"",FIN_RAW[[#This Row],[DEPORTISTA]])</f>
        <v>Juan Esteban Duque Pinto</v>
      </c>
      <c r="M404" s="3">
        <f>IF(FIN_DATASET[[#This Row],[Method]]="Efectivo",1,0)</f>
        <v>0</v>
      </c>
      <c r="N404" s="12">
        <f>IF(FIN_DATASET[[#This Row],[Method]]="Efectivo",FIN_DATASET[[#This Row],[Amount]],0)</f>
        <v>0</v>
      </c>
      <c r="O404" s="3">
        <f>IF(FIN_DATASET[[#This Row],[Method]]="CxC",1,0)</f>
        <v>0</v>
      </c>
      <c r="P404" s="11">
        <f>IF(FIN_DATASET[[#This Row],[Method]]="CxC",FIN_DATASET[[#This Row],[Amount]],0)</f>
        <v>0</v>
      </c>
      <c r="Q404" s="3">
        <f>IF(OR(FIN_DATASET[[#This Row],[Account]]="CxP",FIN_DATASET[[#This Row],[Account]]="CxP (Liga)",FIN_DATASET[[#This Row],[Account]]="CxP (Terceros)"),1,0)</f>
        <v>0</v>
      </c>
      <c r="R404" s="3">
        <f>IF(FIN_DATASET[[#This Row],[AP_Flag]]=1,FIN_DATASET[[#This Row],[Amount]],0)</f>
        <v>0</v>
      </c>
    </row>
    <row r="405" spans="1:18" x14ac:dyDescent="0.2">
      <c r="A405" s="4">
        <f>FIN_RAW[[#This Row],[FECHA]]</f>
        <v>44256</v>
      </c>
      <c r="B405" s="3">
        <f>YEAR(FIN_DATASET[[#This Row],[Date]])</f>
        <v>2021</v>
      </c>
      <c r="C405" s="3" t="str">
        <f>TEXT(FIN_DATASET[[#This Row],[Date]],"mmmm")</f>
        <v>March</v>
      </c>
      <c r="D405" s="3" t="str">
        <f>IF(FIN_RAW[[#This Row],[VALOR (IN)]]&gt;0, "Income",IF(FIN_RAW[[#This Row],[VALOR (OUT)]]&gt;0, "Expense", "Check"))</f>
        <v>Income</v>
      </c>
      <c r="E405" s="3" t="str">
        <f>_xlfn.XLOOKUP(FIN_DATASET[[#This Row],[Method]],CATEGORY_MAP[CUENTA_IN],CATEGORY_MAP[Category])</f>
        <v>Cash</v>
      </c>
      <c r="F405" s="3" t="str">
        <f>_xlfn.XLOOKUP(FIN_DATASET[[#This Row],[Account]],CATEGORY_MAP[CUENTA_OUT],CATEGORY_MAP[Subcategory])</f>
        <v>Monthly Fee</v>
      </c>
      <c r="G405" s="3" t="str">
        <f>IF(OR(FIN_RAW[[#This Row],[CONCEPTO]]=0,FIN_RAW[[#This Row],[CONCEPTO]]=""),"",FIN_RAW[[#This Row],[CONCEPTO]])</f>
        <v>Pago Mensualidad Alto Rendimiento (100%) (MAR)</v>
      </c>
      <c r="H405" s="5">
        <f>IF(FIN_DATASET[[#This Row],[Type]]="Income", FIN_RAW[[#This Row],[VALOR (IN)]], -FIN_RAW[[#This Row],[VALOR (OUT)]])</f>
        <v>155000</v>
      </c>
      <c r="I405" s="3" t="str">
        <f>FIN_RAW[[#This Row],[CUENTA (IN)]]</f>
        <v>Efectivo</v>
      </c>
      <c r="J405" s="6" t="str">
        <f>FIN_RAW[[#This Row],[CUENTA (OUT)]]</f>
        <v>Mensualidad</v>
      </c>
      <c r="K405" s="3" t="str">
        <f>IF(OR(FIN_RAW[[#This Row],[CLIENTE]]=0,FIN_RAW[[#This Row],[CLIENTE]]=" "),"",FIN_RAW[[#This Row],[CLIENTE]])</f>
        <v>Víctor Manuel Duque Yepes</v>
      </c>
      <c r="L405" s="3" t="str">
        <f>IF(OR(FIN_RAW[[#This Row],[DEPORTISTA]]=0,FIN_RAW[[#This Row],[DEPORTISTA]]=""),"",FIN_RAW[[#This Row],[DEPORTISTA]])</f>
        <v>Juan Manuel Duque Pinto</v>
      </c>
      <c r="M405" s="3">
        <f>IF(FIN_DATASET[[#This Row],[Method]]="Efectivo",1,0)</f>
        <v>1</v>
      </c>
      <c r="N405" s="12">
        <f>IF(FIN_DATASET[[#This Row],[Method]]="Efectivo",FIN_DATASET[[#This Row],[Amount]],0)</f>
        <v>155000</v>
      </c>
      <c r="O405" s="3">
        <f>IF(FIN_DATASET[[#This Row],[Method]]="CxC",1,0)</f>
        <v>0</v>
      </c>
      <c r="P405" s="11">
        <f>IF(FIN_DATASET[[#This Row],[Method]]="CxC",FIN_DATASET[[#This Row],[Amount]],0)</f>
        <v>0</v>
      </c>
      <c r="Q405" s="3">
        <f>IF(OR(FIN_DATASET[[#This Row],[Account]]="CxP",FIN_DATASET[[#This Row],[Account]]="CxP (Liga)",FIN_DATASET[[#This Row],[Account]]="CxP (Terceros)"),1,0)</f>
        <v>0</v>
      </c>
      <c r="R405" s="3">
        <f>IF(FIN_DATASET[[#This Row],[AP_Flag]]=1,FIN_DATASET[[#This Row],[Amount]],0)</f>
        <v>0</v>
      </c>
    </row>
    <row r="406" spans="1:18" x14ac:dyDescent="0.2">
      <c r="A406" s="4">
        <f>FIN_RAW[[#This Row],[FECHA]]</f>
        <v>44256</v>
      </c>
      <c r="B406" s="3">
        <f>YEAR(FIN_DATASET[[#This Row],[Date]])</f>
        <v>2021</v>
      </c>
      <c r="C406" s="3" t="str">
        <f>TEXT(FIN_DATASET[[#This Row],[Date]],"mmmm")</f>
        <v>March</v>
      </c>
      <c r="D406" s="3" t="str">
        <f>IF(FIN_RAW[[#This Row],[VALOR (IN)]]&gt;0, "Income",IF(FIN_RAW[[#This Row],[VALOR (OUT)]]&gt;0, "Expense", "Check"))</f>
        <v>Income</v>
      </c>
      <c r="E406" s="3" t="str">
        <f>_xlfn.XLOOKUP(FIN_DATASET[[#This Row],[Method]],CATEGORY_MAP[CUENTA_IN],CATEGORY_MAP[Category])</f>
        <v>Cash</v>
      </c>
      <c r="F406" s="3" t="str">
        <f>_xlfn.XLOOKUP(FIN_DATASET[[#This Row],[Account]],CATEGORY_MAP[CUENTA_OUT],CATEGORY_MAP[Subcategory])</f>
        <v>Monthly Fee</v>
      </c>
      <c r="G406" s="3" t="str">
        <f>IF(OR(FIN_RAW[[#This Row],[CONCEPTO]]=0,FIN_RAW[[#This Row],[CONCEPTO]]=""),"",FIN_RAW[[#This Row],[CONCEPTO]])</f>
        <v>Pago Mensualidad Formacion (80%) (MAR)</v>
      </c>
      <c r="H406" s="5">
        <f>IF(FIN_DATASET[[#This Row],[Type]]="Income", FIN_RAW[[#This Row],[VALOR (IN)]], -FIN_RAW[[#This Row],[VALOR (OUT)]])</f>
        <v>84000</v>
      </c>
      <c r="I406" s="3" t="str">
        <f>FIN_RAW[[#This Row],[CUENTA (IN)]]</f>
        <v>Efectivo</v>
      </c>
      <c r="J406" s="6" t="str">
        <f>FIN_RAW[[#This Row],[CUENTA (OUT)]]</f>
        <v>Mensualidad</v>
      </c>
      <c r="K406" s="3" t="str">
        <f>IF(OR(FIN_RAW[[#This Row],[CLIENTE]]=0,FIN_RAW[[#This Row],[CLIENTE]]=" "),"",FIN_RAW[[#This Row],[CLIENTE]])</f>
        <v>Ingrith Basto Zamorano</v>
      </c>
      <c r="L406" s="3" t="str">
        <f>IF(OR(FIN_RAW[[#This Row],[DEPORTISTA]]=0,FIN_RAW[[#This Row],[DEPORTISTA]]=""),"",FIN_RAW[[#This Row],[DEPORTISTA]])</f>
        <v>Juan Martin Solórzano Basto</v>
      </c>
      <c r="M406" s="3">
        <f>IF(FIN_DATASET[[#This Row],[Method]]="Efectivo",1,0)</f>
        <v>1</v>
      </c>
      <c r="N406" s="12">
        <f>IF(FIN_DATASET[[#This Row],[Method]]="Efectivo",FIN_DATASET[[#This Row],[Amount]],0)</f>
        <v>84000</v>
      </c>
      <c r="O406" s="3">
        <f>IF(FIN_DATASET[[#This Row],[Method]]="CxC",1,0)</f>
        <v>0</v>
      </c>
      <c r="P406" s="11">
        <f>IF(FIN_DATASET[[#This Row],[Method]]="CxC",FIN_DATASET[[#This Row],[Amount]],0)</f>
        <v>0</v>
      </c>
      <c r="Q406" s="3">
        <f>IF(OR(FIN_DATASET[[#This Row],[Account]]="CxP",FIN_DATASET[[#This Row],[Account]]="CxP (Liga)",FIN_DATASET[[#This Row],[Account]]="CxP (Terceros)"),1,0)</f>
        <v>0</v>
      </c>
      <c r="R406" s="3">
        <f>IF(FIN_DATASET[[#This Row],[AP_Flag]]=1,FIN_DATASET[[#This Row],[Amount]],0)</f>
        <v>0</v>
      </c>
    </row>
    <row r="407" spans="1:18" x14ac:dyDescent="0.2">
      <c r="A407" s="4">
        <f>FIN_RAW[[#This Row],[FECHA]]</f>
        <v>44256</v>
      </c>
      <c r="B407" s="3">
        <f>YEAR(FIN_DATASET[[#This Row],[Date]])</f>
        <v>2021</v>
      </c>
      <c r="C407" s="3" t="str">
        <f>TEXT(FIN_DATASET[[#This Row],[Date]],"mmmm")</f>
        <v>March</v>
      </c>
      <c r="D407" s="3" t="str">
        <f>IF(FIN_RAW[[#This Row],[VALOR (IN)]]&gt;0, "Income",IF(FIN_RAW[[#This Row],[VALOR (OUT)]]&gt;0, "Expense", "Check"))</f>
        <v>Income</v>
      </c>
      <c r="E407" s="3" t="str">
        <f>_xlfn.XLOOKUP(FIN_DATASET[[#This Row],[Method]],CATEGORY_MAP[CUENTA_IN],CATEGORY_MAP[Category])</f>
        <v>Scholarships</v>
      </c>
      <c r="F407" s="3" t="str">
        <f>_xlfn.XLOOKUP(FIN_DATASET[[#This Row],[Account]],CATEGORY_MAP[CUENTA_OUT],CATEGORY_MAP[Subcategory])</f>
        <v>Monthly Fee</v>
      </c>
      <c r="G407" s="3" t="str">
        <f>IF(OR(FIN_RAW[[#This Row],[CONCEPTO]]=0,FIN_RAW[[#This Row],[CONCEPTO]]=""),"",FIN_RAW[[#This Row],[CONCEPTO]])</f>
        <v>Beca Hermandad 2020 (20%) (MAR)</v>
      </c>
      <c r="H407" s="5">
        <f>IF(FIN_DATASET[[#This Row],[Type]]="Income", FIN_RAW[[#This Row],[VALOR (IN)]], -FIN_RAW[[#This Row],[VALOR (OUT)]])</f>
        <v>21000</v>
      </c>
      <c r="I407" s="3" t="str">
        <f>FIN_RAW[[#This Row],[CUENTA (IN)]]</f>
        <v>Becas</v>
      </c>
      <c r="J407" s="6" t="str">
        <f>FIN_RAW[[#This Row],[CUENTA (OUT)]]</f>
        <v>Mensualidad</v>
      </c>
      <c r="K407" s="3" t="str">
        <f>IF(OR(FIN_RAW[[#This Row],[CLIENTE]]=0,FIN_RAW[[#This Row],[CLIENTE]]=" "),"",FIN_RAW[[#This Row],[CLIENTE]])</f>
        <v>Ingrith Basto Zamorano</v>
      </c>
      <c r="L407" s="3" t="str">
        <f>IF(OR(FIN_RAW[[#This Row],[DEPORTISTA]]=0,FIN_RAW[[#This Row],[DEPORTISTA]]=""),"",FIN_RAW[[#This Row],[DEPORTISTA]])</f>
        <v>Juan Martin Solórzano Basto</v>
      </c>
      <c r="M407" s="3">
        <f>IF(FIN_DATASET[[#This Row],[Method]]="Efectivo",1,0)</f>
        <v>0</v>
      </c>
      <c r="N407" s="12">
        <f>IF(FIN_DATASET[[#This Row],[Method]]="Efectivo",FIN_DATASET[[#This Row],[Amount]],0)</f>
        <v>0</v>
      </c>
      <c r="O407" s="3">
        <f>IF(FIN_DATASET[[#This Row],[Method]]="CxC",1,0)</f>
        <v>0</v>
      </c>
      <c r="P407" s="11">
        <f>IF(FIN_DATASET[[#This Row],[Method]]="CxC",FIN_DATASET[[#This Row],[Amount]],0)</f>
        <v>0</v>
      </c>
      <c r="Q407" s="3">
        <f>IF(OR(FIN_DATASET[[#This Row],[Account]]="CxP",FIN_DATASET[[#This Row],[Account]]="CxP (Liga)",FIN_DATASET[[#This Row],[Account]]="CxP (Terceros)"),1,0)</f>
        <v>0</v>
      </c>
      <c r="R407" s="3">
        <f>IF(FIN_DATASET[[#This Row],[AP_Flag]]=1,FIN_DATASET[[#This Row],[Amount]],0)</f>
        <v>0</v>
      </c>
    </row>
    <row r="408" spans="1:18" x14ac:dyDescent="0.2">
      <c r="A408" s="4">
        <f>FIN_RAW[[#This Row],[FECHA]]</f>
        <v>44256</v>
      </c>
      <c r="B408" s="3">
        <f>YEAR(FIN_DATASET[[#This Row],[Date]])</f>
        <v>2021</v>
      </c>
      <c r="C408" s="3" t="str">
        <f>TEXT(FIN_DATASET[[#This Row],[Date]],"mmmm")</f>
        <v>March</v>
      </c>
      <c r="D408" s="3" t="str">
        <f>IF(FIN_RAW[[#This Row],[VALOR (IN)]]&gt;0, "Income",IF(FIN_RAW[[#This Row],[VALOR (OUT)]]&gt;0, "Expense", "Check"))</f>
        <v>Income</v>
      </c>
      <c r="E408" s="3" t="str">
        <f>_xlfn.XLOOKUP(FIN_DATASET[[#This Row],[Method]],CATEGORY_MAP[CUENTA_IN],CATEGORY_MAP[Category])</f>
        <v>Cash</v>
      </c>
      <c r="F408" s="3" t="str">
        <f>_xlfn.XLOOKUP(FIN_DATASET[[#This Row],[Account]],CATEGORY_MAP[CUENTA_OUT],CATEGORY_MAP[Subcategory])</f>
        <v>Monthly Fee</v>
      </c>
      <c r="G408" s="3" t="str">
        <f>IF(OR(FIN_RAW[[#This Row],[CONCEPTO]]=0,FIN_RAW[[#This Row],[CONCEPTO]]=""),"",FIN_RAW[[#This Row],[CONCEPTO]])</f>
        <v>Pago Mensualidad Formacion (60%) (MAR)</v>
      </c>
      <c r="H408" s="5">
        <f>IF(FIN_DATASET[[#This Row],[Type]]="Income", FIN_RAW[[#This Row],[VALOR (IN)]], -FIN_RAW[[#This Row],[VALOR (OUT)]])</f>
        <v>63000</v>
      </c>
      <c r="I408" s="3" t="str">
        <f>FIN_RAW[[#This Row],[CUENTA (IN)]]</f>
        <v>Efectivo</v>
      </c>
      <c r="J408" s="6" t="str">
        <f>FIN_RAW[[#This Row],[CUENTA (OUT)]]</f>
        <v>Mensualidad</v>
      </c>
      <c r="K408" s="3" t="str">
        <f>IF(OR(FIN_RAW[[#This Row],[CLIENTE]]=0,FIN_RAW[[#This Row],[CLIENTE]]=" "),"",FIN_RAW[[#This Row],[CLIENTE]])</f>
        <v>Silvana Torres López</v>
      </c>
      <c r="L408" s="3" t="str">
        <f>IF(OR(FIN_RAW[[#This Row],[DEPORTISTA]]=0,FIN_RAW[[#This Row],[DEPORTISTA]]=""),"",FIN_RAW[[#This Row],[DEPORTISTA]])</f>
        <v>Luciana Pinedo Torres</v>
      </c>
      <c r="M408" s="3">
        <f>IF(FIN_DATASET[[#This Row],[Method]]="Efectivo",1,0)</f>
        <v>1</v>
      </c>
      <c r="N408" s="12">
        <f>IF(FIN_DATASET[[#This Row],[Method]]="Efectivo",FIN_DATASET[[#This Row],[Amount]],0)</f>
        <v>63000</v>
      </c>
      <c r="O408" s="3">
        <f>IF(FIN_DATASET[[#This Row],[Method]]="CxC",1,0)</f>
        <v>0</v>
      </c>
      <c r="P408" s="11">
        <f>IF(FIN_DATASET[[#This Row],[Method]]="CxC",FIN_DATASET[[#This Row],[Amount]],0)</f>
        <v>0</v>
      </c>
      <c r="Q408" s="3">
        <f>IF(OR(FIN_DATASET[[#This Row],[Account]]="CxP",FIN_DATASET[[#This Row],[Account]]="CxP (Liga)",FIN_DATASET[[#This Row],[Account]]="CxP (Terceros)"),1,0)</f>
        <v>0</v>
      </c>
      <c r="R408" s="3">
        <f>IF(FIN_DATASET[[#This Row],[AP_Flag]]=1,FIN_DATASET[[#This Row],[Amount]],0)</f>
        <v>0</v>
      </c>
    </row>
    <row r="409" spans="1:18" x14ac:dyDescent="0.2">
      <c r="A409" s="4">
        <f>FIN_RAW[[#This Row],[FECHA]]</f>
        <v>44256</v>
      </c>
      <c r="B409" s="3">
        <f>YEAR(FIN_DATASET[[#This Row],[Date]])</f>
        <v>2021</v>
      </c>
      <c r="C409" s="3" t="str">
        <f>TEXT(FIN_DATASET[[#This Row],[Date]],"mmmm")</f>
        <v>March</v>
      </c>
      <c r="D409" s="3" t="str">
        <f>IF(FIN_RAW[[#This Row],[VALOR (IN)]]&gt;0, "Income",IF(FIN_RAW[[#This Row],[VALOR (OUT)]]&gt;0, "Expense", "Check"))</f>
        <v>Income</v>
      </c>
      <c r="E409" s="3" t="str">
        <f>_xlfn.XLOOKUP(FIN_DATASET[[#This Row],[Method]],CATEGORY_MAP[CUENTA_IN],CATEGORY_MAP[Category])</f>
        <v>Scholarships</v>
      </c>
      <c r="F409" s="3" t="str">
        <f>_xlfn.XLOOKUP(FIN_DATASET[[#This Row],[Account]],CATEGORY_MAP[CUENTA_OUT],CATEGORY_MAP[Subcategory])</f>
        <v>Monthly Fee</v>
      </c>
      <c r="G409" s="3" t="str">
        <f>IF(OR(FIN_RAW[[#This Row],[CONCEPTO]]=0,FIN_RAW[[#This Row],[CONCEPTO]]=""),"",FIN_RAW[[#This Row],[CONCEPTO]])</f>
        <v>Beca Hermandad 2020 (40%) (MAR)</v>
      </c>
      <c r="H409" s="5">
        <f>IF(FIN_DATASET[[#This Row],[Type]]="Income", FIN_RAW[[#This Row],[VALOR (IN)]], -FIN_RAW[[#This Row],[VALOR (OUT)]])</f>
        <v>42000</v>
      </c>
      <c r="I409" s="3" t="str">
        <f>FIN_RAW[[#This Row],[CUENTA (IN)]]</f>
        <v>Becas</v>
      </c>
      <c r="J409" s="6" t="str">
        <f>FIN_RAW[[#This Row],[CUENTA (OUT)]]</f>
        <v>Mensualidad</v>
      </c>
      <c r="K409" s="3" t="str">
        <f>IF(OR(FIN_RAW[[#This Row],[CLIENTE]]=0,FIN_RAW[[#This Row],[CLIENTE]]=" "),"",FIN_RAW[[#This Row],[CLIENTE]])</f>
        <v>Silvana Torres López</v>
      </c>
      <c r="L409" s="3" t="str">
        <f>IF(OR(FIN_RAW[[#This Row],[DEPORTISTA]]=0,FIN_RAW[[#This Row],[DEPORTISTA]]=""),"",FIN_RAW[[#This Row],[DEPORTISTA]])</f>
        <v>Luciana Pinedo Torres</v>
      </c>
      <c r="M409" s="3">
        <f>IF(FIN_DATASET[[#This Row],[Method]]="Efectivo",1,0)</f>
        <v>0</v>
      </c>
      <c r="N409" s="12">
        <f>IF(FIN_DATASET[[#This Row],[Method]]="Efectivo",FIN_DATASET[[#This Row],[Amount]],0)</f>
        <v>0</v>
      </c>
      <c r="O409" s="3">
        <f>IF(FIN_DATASET[[#This Row],[Method]]="CxC",1,0)</f>
        <v>0</v>
      </c>
      <c r="P409" s="11">
        <f>IF(FIN_DATASET[[#This Row],[Method]]="CxC",FIN_DATASET[[#This Row],[Amount]],0)</f>
        <v>0</v>
      </c>
      <c r="Q409" s="3">
        <f>IF(OR(FIN_DATASET[[#This Row],[Account]]="CxP",FIN_DATASET[[#This Row],[Account]]="CxP (Liga)",FIN_DATASET[[#This Row],[Account]]="CxP (Terceros)"),1,0)</f>
        <v>0</v>
      </c>
      <c r="R409" s="3">
        <f>IF(FIN_DATASET[[#This Row],[AP_Flag]]=1,FIN_DATASET[[#This Row],[Amount]],0)</f>
        <v>0</v>
      </c>
    </row>
    <row r="410" spans="1:18" x14ac:dyDescent="0.2">
      <c r="A410" s="4">
        <f>FIN_RAW[[#This Row],[FECHA]]</f>
        <v>44256</v>
      </c>
      <c r="B410" s="3">
        <f>YEAR(FIN_DATASET[[#This Row],[Date]])</f>
        <v>2021</v>
      </c>
      <c r="C410" s="3" t="str">
        <f>TEXT(FIN_DATASET[[#This Row],[Date]],"mmmm")</f>
        <v>March</v>
      </c>
      <c r="D410" s="3" t="str">
        <f>IF(FIN_RAW[[#This Row],[VALOR (IN)]]&gt;0, "Income",IF(FIN_RAW[[#This Row],[VALOR (OUT)]]&gt;0, "Expense", "Check"))</f>
        <v>Income</v>
      </c>
      <c r="E410" s="3" t="str">
        <f>_xlfn.XLOOKUP(FIN_DATASET[[#This Row],[Method]],CATEGORY_MAP[CUENTA_IN],CATEGORY_MAP[Category])</f>
        <v>Cash</v>
      </c>
      <c r="F410" s="3" t="str">
        <f>_xlfn.XLOOKUP(FIN_DATASET[[#This Row],[Account]],CATEGORY_MAP[CUENTA_OUT],CATEGORY_MAP[Subcategory])</f>
        <v>Monthly Fee</v>
      </c>
      <c r="G410" s="3" t="str">
        <f>IF(OR(FIN_RAW[[#This Row],[CONCEPTO]]=0,FIN_RAW[[#This Row],[CONCEPTO]]=""),"",FIN_RAW[[#This Row],[CONCEPTO]])</f>
        <v>Pago Mensualidad Formacion (80%) (MAR)</v>
      </c>
      <c r="H410" s="5">
        <f>IF(FIN_DATASET[[#This Row],[Type]]="Income", FIN_RAW[[#This Row],[VALOR (IN)]], -FIN_RAW[[#This Row],[VALOR (OUT)]])</f>
        <v>84000</v>
      </c>
      <c r="I410" s="3" t="str">
        <f>FIN_RAW[[#This Row],[CUENTA (IN)]]</f>
        <v>Efectivo</v>
      </c>
      <c r="J410" s="6" t="str">
        <f>FIN_RAW[[#This Row],[CUENTA (OUT)]]</f>
        <v>Mensualidad</v>
      </c>
      <c r="K410" s="3" t="str">
        <f>IF(OR(FIN_RAW[[#This Row],[CLIENTE]]=0,FIN_RAW[[#This Row],[CLIENTE]]=" "),"",FIN_RAW[[#This Row],[CLIENTE]])</f>
        <v>Carlos Andrés Delgado</v>
      </c>
      <c r="L410" s="3" t="str">
        <f>IF(OR(FIN_RAW[[#This Row],[DEPORTISTA]]=0,FIN_RAW[[#This Row],[DEPORTISTA]]=""),"",FIN_RAW[[#This Row],[DEPORTISTA]])</f>
        <v>María José Delgado Giraldo</v>
      </c>
      <c r="M410" s="3">
        <f>IF(FIN_DATASET[[#This Row],[Method]]="Efectivo",1,0)</f>
        <v>1</v>
      </c>
      <c r="N410" s="12">
        <f>IF(FIN_DATASET[[#This Row],[Method]]="Efectivo",FIN_DATASET[[#This Row],[Amount]],0)</f>
        <v>84000</v>
      </c>
      <c r="O410" s="3">
        <f>IF(FIN_DATASET[[#This Row],[Method]]="CxC",1,0)</f>
        <v>0</v>
      </c>
      <c r="P410" s="11">
        <f>IF(FIN_DATASET[[#This Row],[Method]]="CxC",FIN_DATASET[[#This Row],[Amount]],0)</f>
        <v>0</v>
      </c>
      <c r="Q410" s="3">
        <f>IF(OR(FIN_DATASET[[#This Row],[Account]]="CxP",FIN_DATASET[[#This Row],[Account]]="CxP (Liga)",FIN_DATASET[[#This Row],[Account]]="CxP (Terceros)"),1,0)</f>
        <v>0</v>
      </c>
      <c r="R410" s="3">
        <f>IF(FIN_DATASET[[#This Row],[AP_Flag]]=1,FIN_DATASET[[#This Row],[Amount]],0)</f>
        <v>0</v>
      </c>
    </row>
    <row r="411" spans="1:18" x14ac:dyDescent="0.2">
      <c r="A411" s="4">
        <f>FIN_RAW[[#This Row],[FECHA]]</f>
        <v>44256</v>
      </c>
      <c r="B411" s="3">
        <f>YEAR(FIN_DATASET[[#This Row],[Date]])</f>
        <v>2021</v>
      </c>
      <c r="C411" s="3" t="str">
        <f>TEXT(FIN_DATASET[[#This Row],[Date]],"mmmm")</f>
        <v>March</v>
      </c>
      <c r="D411" s="3" t="str">
        <f>IF(FIN_RAW[[#This Row],[VALOR (IN)]]&gt;0, "Income",IF(FIN_RAW[[#This Row],[VALOR (OUT)]]&gt;0, "Expense", "Check"))</f>
        <v>Income</v>
      </c>
      <c r="E411" s="3" t="str">
        <f>_xlfn.XLOOKUP(FIN_DATASET[[#This Row],[Method]],CATEGORY_MAP[CUENTA_IN],CATEGORY_MAP[Category])</f>
        <v>Scholarships</v>
      </c>
      <c r="F411" s="3" t="str">
        <f>_xlfn.XLOOKUP(FIN_DATASET[[#This Row],[Account]],CATEGORY_MAP[CUENTA_OUT],CATEGORY_MAP[Subcategory])</f>
        <v>Monthly Fee</v>
      </c>
      <c r="G411" s="3" t="str">
        <f>IF(OR(FIN_RAW[[#This Row],[CONCEPTO]]=0,FIN_RAW[[#This Row],[CONCEPTO]]=""),"",FIN_RAW[[#This Row],[CONCEPTO]])</f>
        <v>Beca Hermandad 2020 (20%) (MAR)</v>
      </c>
      <c r="H411" s="5">
        <f>IF(FIN_DATASET[[#This Row],[Type]]="Income", FIN_RAW[[#This Row],[VALOR (IN)]], -FIN_RAW[[#This Row],[VALOR (OUT)]])</f>
        <v>21000</v>
      </c>
      <c r="I411" s="3" t="str">
        <f>FIN_RAW[[#This Row],[CUENTA (IN)]]</f>
        <v>Becas</v>
      </c>
      <c r="J411" s="6" t="str">
        <f>FIN_RAW[[#This Row],[CUENTA (OUT)]]</f>
        <v>Mensualidad</v>
      </c>
      <c r="K411" s="3" t="str">
        <f>IF(OR(FIN_RAW[[#This Row],[CLIENTE]]=0,FIN_RAW[[#This Row],[CLIENTE]]=" "),"",FIN_RAW[[#This Row],[CLIENTE]])</f>
        <v>Carlos Andrés Delgado</v>
      </c>
      <c r="L411" s="3" t="str">
        <f>IF(OR(FIN_RAW[[#This Row],[DEPORTISTA]]=0,FIN_RAW[[#This Row],[DEPORTISTA]]=""),"",FIN_RAW[[#This Row],[DEPORTISTA]])</f>
        <v>María José Delgado Giraldo</v>
      </c>
      <c r="M411" s="3">
        <f>IF(FIN_DATASET[[#This Row],[Method]]="Efectivo",1,0)</f>
        <v>0</v>
      </c>
      <c r="N411" s="12">
        <f>IF(FIN_DATASET[[#This Row],[Method]]="Efectivo",FIN_DATASET[[#This Row],[Amount]],0)</f>
        <v>0</v>
      </c>
      <c r="O411" s="3">
        <f>IF(FIN_DATASET[[#This Row],[Method]]="CxC",1,0)</f>
        <v>0</v>
      </c>
      <c r="P411" s="11">
        <f>IF(FIN_DATASET[[#This Row],[Method]]="CxC",FIN_DATASET[[#This Row],[Amount]],0)</f>
        <v>0</v>
      </c>
      <c r="Q411" s="3">
        <f>IF(OR(FIN_DATASET[[#This Row],[Account]]="CxP",FIN_DATASET[[#This Row],[Account]]="CxP (Liga)",FIN_DATASET[[#This Row],[Account]]="CxP (Terceros)"),1,0)</f>
        <v>0</v>
      </c>
      <c r="R411" s="3">
        <f>IF(FIN_DATASET[[#This Row],[AP_Flag]]=1,FIN_DATASET[[#This Row],[Amount]],0)</f>
        <v>0</v>
      </c>
    </row>
    <row r="412" spans="1:18" x14ac:dyDescent="0.2">
      <c r="A412" s="4">
        <f>FIN_RAW[[#This Row],[FECHA]]</f>
        <v>44256</v>
      </c>
      <c r="B412" s="3">
        <f>YEAR(FIN_DATASET[[#This Row],[Date]])</f>
        <v>2021</v>
      </c>
      <c r="C412" s="3" t="str">
        <f>TEXT(FIN_DATASET[[#This Row],[Date]],"mmmm")</f>
        <v>March</v>
      </c>
      <c r="D412" s="3" t="str">
        <f>IF(FIN_RAW[[#This Row],[VALOR (IN)]]&gt;0, "Income",IF(FIN_RAW[[#This Row],[VALOR (OUT)]]&gt;0, "Expense", "Check"))</f>
        <v>Income</v>
      </c>
      <c r="E412" s="3" t="str">
        <f>_xlfn.XLOOKUP(FIN_DATASET[[#This Row],[Method]],CATEGORY_MAP[CUENTA_IN],CATEGORY_MAP[Category])</f>
        <v>Cash</v>
      </c>
      <c r="F412" s="3" t="str">
        <f>_xlfn.XLOOKUP(FIN_DATASET[[#This Row],[Account]],CATEGORY_MAP[CUENTA_OUT],CATEGORY_MAP[Subcategory])</f>
        <v>Monthly Fee</v>
      </c>
      <c r="G412" s="3" t="str">
        <f>IF(OR(FIN_RAW[[#This Row],[CONCEPTO]]=0,FIN_RAW[[#This Row],[CONCEPTO]]=""),"",FIN_RAW[[#This Row],[CONCEPTO]])</f>
        <v>Pago Mensualidad Formacion (100%) (MAR)</v>
      </c>
      <c r="H412" s="5">
        <f>IF(FIN_DATASET[[#This Row],[Type]]="Income", FIN_RAW[[#This Row],[VALOR (IN)]], -FIN_RAW[[#This Row],[VALOR (OUT)]])</f>
        <v>105000</v>
      </c>
      <c r="I412" s="3" t="str">
        <f>FIN_RAW[[#This Row],[CUENTA (IN)]]</f>
        <v>Efectivo</v>
      </c>
      <c r="J412" s="6" t="str">
        <f>FIN_RAW[[#This Row],[CUENTA (OUT)]]</f>
        <v>Mensualidad</v>
      </c>
      <c r="K412" s="3" t="str">
        <f>IF(OR(FIN_RAW[[#This Row],[CLIENTE]]=0,FIN_RAW[[#This Row],[CLIENTE]]=" "),"",FIN_RAW[[#This Row],[CLIENTE]])</f>
        <v>Edward Armando Rojas</v>
      </c>
      <c r="L412" s="3" t="str">
        <f>IF(OR(FIN_RAW[[#This Row],[DEPORTISTA]]=0,FIN_RAW[[#This Row],[DEPORTISTA]]=""),"",FIN_RAW[[#This Row],[DEPORTISTA]])</f>
        <v>Mathias Rojas Salcedo</v>
      </c>
      <c r="M412" s="3">
        <f>IF(FIN_DATASET[[#This Row],[Method]]="Efectivo",1,0)</f>
        <v>1</v>
      </c>
      <c r="N412" s="12">
        <f>IF(FIN_DATASET[[#This Row],[Method]]="Efectivo",FIN_DATASET[[#This Row],[Amount]],0)</f>
        <v>105000</v>
      </c>
      <c r="O412" s="3">
        <f>IF(FIN_DATASET[[#This Row],[Method]]="CxC",1,0)</f>
        <v>0</v>
      </c>
      <c r="P412" s="11">
        <f>IF(FIN_DATASET[[#This Row],[Method]]="CxC",FIN_DATASET[[#This Row],[Amount]],0)</f>
        <v>0</v>
      </c>
      <c r="Q412" s="3">
        <f>IF(OR(FIN_DATASET[[#This Row],[Account]]="CxP",FIN_DATASET[[#This Row],[Account]]="CxP (Liga)",FIN_DATASET[[#This Row],[Account]]="CxP (Terceros)"),1,0)</f>
        <v>0</v>
      </c>
      <c r="R412" s="3">
        <f>IF(FIN_DATASET[[#This Row],[AP_Flag]]=1,FIN_DATASET[[#This Row],[Amount]],0)</f>
        <v>0</v>
      </c>
    </row>
    <row r="413" spans="1:18" x14ac:dyDescent="0.2">
      <c r="A413" s="4">
        <f>FIN_RAW[[#This Row],[FECHA]]</f>
        <v>44256</v>
      </c>
      <c r="B413" s="3">
        <f>YEAR(FIN_DATASET[[#This Row],[Date]])</f>
        <v>2021</v>
      </c>
      <c r="C413" s="3" t="str">
        <f>TEXT(FIN_DATASET[[#This Row],[Date]],"mmmm")</f>
        <v>March</v>
      </c>
      <c r="D413" s="3" t="str">
        <f>IF(FIN_RAW[[#This Row],[VALOR (IN)]]&gt;0, "Income",IF(FIN_RAW[[#This Row],[VALOR (OUT)]]&gt;0, "Expense", "Check"))</f>
        <v>Income</v>
      </c>
      <c r="E413" s="3" t="str">
        <f>_xlfn.XLOOKUP(FIN_DATASET[[#This Row],[Method]],CATEGORY_MAP[CUENTA_IN],CATEGORY_MAP[Category])</f>
        <v>Cash</v>
      </c>
      <c r="F413" s="3" t="str">
        <f>_xlfn.XLOOKUP(FIN_DATASET[[#This Row],[Account]],CATEGORY_MAP[CUENTA_OUT],CATEGORY_MAP[Subcategory])</f>
        <v>Monthly Fee</v>
      </c>
      <c r="G413" s="3" t="str">
        <f>IF(OR(FIN_RAW[[#This Row],[CONCEPTO]]=0,FIN_RAW[[#This Row],[CONCEPTO]]=""),"",FIN_RAW[[#This Row],[CONCEPTO]])</f>
        <v>Pago Mensualidad Formacion (80%) (MAR)</v>
      </c>
      <c r="H413" s="5">
        <f>IF(FIN_DATASET[[#This Row],[Type]]="Income", FIN_RAW[[#This Row],[VALOR (IN)]], -FIN_RAW[[#This Row],[VALOR (OUT)]])</f>
        <v>84000</v>
      </c>
      <c r="I413" s="3" t="str">
        <f>FIN_RAW[[#This Row],[CUENTA (IN)]]</f>
        <v>Efectivo</v>
      </c>
      <c r="J413" s="6" t="str">
        <f>FIN_RAW[[#This Row],[CUENTA (OUT)]]</f>
        <v>Mensualidad</v>
      </c>
      <c r="K413" s="3" t="str">
        <f>IF(OR(FIN_RAW[[#This Row],[CLIENTE]]=0,FIN_RAW[[#This Row],[CLIENTE]]=" "),"",FIN_RAW[[#This Row],[CLIENTE]])</f>
        <v>Ana Milena Sánchez Patiño</v>
      </c>
      <c r="L413" s="3" t="str">
        <f>IF(OR(FIN_RAW[[#This Row],[DEPORTISTA]]=0,FIN_RAW[[#This Row],[DEPORTISTA]]=""),"",FIN_RAW[[#This Row],[DEPORTISTA]])</f>
        <v>Matías Carvajal Sánchez</v>
      </c>
      <c r="M413" s="3">
        <f>IF(FIN_DATASET[[#This Row],[Method]]="Efectivo",1,0)</f>
        <v>1</v>
      </c>
      <c r="N413" s="12">
        <f>IF(FIN_DATASET[[#This Row],[Method]]="Efectivo",FIN_DATASET[[#This Row],[Amount]],0)</f>
        <v>84000</v>
      </c>
      <c r="O413" s="3">
        <f>IF(FIN_DATASET[[#This Row],[Method]]="CxC",1,0)</f>
        <v>0</v>
      </c>
      <c r="P413" s="11">
        <f>IF(FIN_DATASET[[#This Row],[Method]]="CxC",FIN_DATASET[[#This Row],[Amount]],0)</f>
        <v>0</v>
      </c>
      <c r="Q413" s="3">
        <f>IF(OR(FIN_DATASET[[#This Row],[Account]]="CxP",FIN_DATASET[[#This Row],[Account]]="CxP (Liga)",FIN_DATASET[[#This Row],[Account]]="CxP (Terceros)"),1,0)</f>
        <v>0</v>
      </c>
      <c r="R413" s="3">
        <f>IF(FIN_DATASET[[#This Row],[AP_Flag]]=1,FIN_DATASET[[#This Row],[Amount]],0)</f>
        <v>0</v>
      </c>
    </row>
    <row r="414" spans="1:18" x14ac:dyDescent="0.2">
      <c r="A414" s="4">
        <f>FIN_RAW[[#This Row],[FECHA]]</f>
        <v>44256</v>
      </c>
      <c r="B414" s="3">
        <f>YEAR(FIN_DATASET[[#This Row],[Date]])</f>
        <v>2021</v>
      </c>
      <c r="C414" s="3" t="str">
        <f>TEXT(FIN_DATASET[[#This Row],[Date]],"mmmm")</f>
        <v>March</v>
      </c>
      <c r="D414" s="3" t="str">
        <f>IF(FIN_RAW[[#This Row],[VALOR (IN)]]&gt;0, "Income",IF(FIN_RAW[[#This Row],[VALOR (OUT)]]&gt;0, "Expense", "Check"))</f>
        <v>Income</v>
      </c>
      <c r="E414" s="3" t="str">
        <f>_xlfn.XLOOKUP(FIN_DATASET[[#This Row],[Method]],CATEGORY_MAP[CUENTA_IN],CATEGORY_MAP[Category])</f>
        <v>Scholarships</v>
      </c>
      <c r="F414" s="3" t="str">
        <f>_xlfn.XLOOKUP(FIN_DATASET[[#This Row],[Account]],CATEGORY_MAP[CUENTA_OUT],CATEGORY_MAP[Subcategory])</f>
        <v>Monthly Fee</v>
      </c>
      <c r="G414" s="3" t="str">
        <f>IF(OR(FIN_RAW[[#This Row],[CONCEPTO]]=0,FIN_RAW[[#This Row],[CONCEPTO]]=""),"",FIN_RAW[[#This Row],[CONCEPTO]])</f>
        <v>Beca Hermandad 2020 (20%) (MAR)</v>
      </c>
      <c r="H414" s="5">
        <f>IF(FIN_DATASET[[#This Row],[Type]]="Income", FIN_RAW[[#This Row],[VALOR (IN)]], -FIN_RAW[[#This Row],[VALOR (OUT)]])</f>
        <v>21000</v>
      </c>
      <c r="I414" s="3" t="str">
        <f>FIN_RAW[[#This Row],[CUENTA (IN)]]</f>
        <v>Becas</v>
      </c>
      <c r="J414" s="6" t="str">
        <f>FIN_RAW[[#This Row],[CUENTA (OUT)]]</f>
        <v>Mensualidad</v>
      </c>
      <c r="K414" s="3" t="str">
        <f>IF(OR(FIN_RAW[[#This Row],[CLIENTE]]=0,FIN_RAW[[#This Row],[CLIENTE]]=" "),"",FIN_RAW[[#This Row],[CLIENTE]])</f>
        <v>Ana Milena Sánchez Patiño</v>
      </c>
      <c r="L414" s="3" t="str">
        <f>IF(OR(FIN_RAW[[#This Row],[DEPORTISTA]]=0,FIN_RAW[[#This Row],[DEPORTISTA]]=""),"",FIN_RAW[[#This Row],[DEPORTISTA]])</f>
        <v>Matías Carvajal Sánchez</v>
      </c>
      <c r="M414" s="3">
        <f>IF(FIN_DATASET[[#This Row],[Method]]="Efectivo",1,0)</f>
        <v>0</v>
      </c>
      <c r="N414" s="12">
        <f>IF(FIN_DATASET[[#This Row],[Method]]="Efectivo",FIN_DATASET[[#This Row],[Amount]],0)</f>
        <v>0</v>
      </c>
      <c r="O414" s="3">
        <f>IF(FIN_DATASET[[#This Row],[Method]]="CxC",1,0)</f>
        <v>0</v>
      </c>
      <c r="P414" s="11">
        <f>IF(FIN_DATASET[[#This Row],[Method]]="CxC",FIN_DATASET[[#This Row],[Amount]],0)</f>
        <v>0</v>
      </c>
      <c r="Q414" s="3">
        <f>IF(OR(FIN_DATASET[[#This Row],[Account]]="CxP",FIN_DATASET[[#This Row],[Account]]="CxP (Liga)",FIN_DATASET[[#This Row],[Account]]="CxP (Terceros)"),1,0)</f>
        <v>0</v>
      </c>
      <c r="R414" s="3">
        <f>IF(FIN_DATASET[[#This Row],[AP_Flag]]=1,FIN_DATASET[[#This Row],[Amount]],0)</f>
        <v>0</v>
      </c>
    </row>
    <row r="415" spans="1:18" x14ac:dyDescent="0.2">
      <c r="A415" s="4">
        <f>FIN_RAW[[#This Row],[FECHA]]</f>
        <v>44256</v>
      </c>
      <c r="B415" s="3">
        <f>YEAR(FIN_DATASET[[#This Row],[Date]])</f>
        <v>2021</v>
      </c>
      <c r="C415" s="3" t="str">
        <f>TEXT(FIN_DATASET[[#This Row],[Date]],"mmmm")</f>
        <v>March</v>
      </c>
      <c r="D415" s="3" t="str">
        <f>IF(FIN_RAW[[#This Row],[VALOR (IN)]]&gt;0, "Income",IF(FIN_RAW[[#This Row],[VALOR (OUT)]]&gt;0, "Expense", "Check"))</f>
        <v>Income</v>
      </c>
      <c r="E415" s="3" t="str">
        <f>_xlfn.XLOOKUP(FIN_DATASET[[#This Row],[Method]],CATEGORY_MAP[CUENTA_IN],CATEGORY_MAP[Category])</f>
        <v>Cash</v>
      </c>
      <c r="F415" s="3" t="str">
        <f>_xlfn.XLOOKUP(FIN_DATASET[[#This Row],[Account]],CATEGORY_MAP[CUENTA_OUT],CATEGORY_MAP[Subcategory])</f>
        <v>Monthly Fee</v>
      </c>
      <c r="G415" s="3" t="str">
        <f>IF(OR(FIN_RAW[[#This Row],[CONCEPTO]]=0,FIN_RAW[[#This Row],[CONCEPTO]]=""),"",FIN_RAW[[#This Row],[CONCEPTO]])</f>
        <v>Pago Mensualidad Alto Rendimiento (100%) (MAR)</v>
      </c>
      <c r="H415" s="5">
        <f>IF(FIN_DATASET[[#This Row],[Type]]="Income", FIN_RAW[[#This Row],[VALOR (IN)]], -FIN_RAW[[#This Row],[VALOR (OUT)]])</f>
        <v>155000</v>
      </c>
      <c r="I415" s="3" t="str">
        <f>FIN_RAW[[#This Row],[CUENTA (IN)]]</f>
        <v>Efectivo</v>
      </c>
      <c r="J415" s="6" t="str">
        <f>FIN_RAW[[#This Row],[CUENTA (OUT)]]</f>
        <v>Mensualidad</v>
      </c>
      <c r="K415" s="3" t="str">
        <f>IF(OR(FIN_RAW[[#This Row],[CLIENTE]]=0,FIN_RAW[[#This Row],[CLIENTE]]=" "),"",FIN_RAW[[#This Row],[CLIENTE]])</f>
        <v>Yanibel Peña Londoño</v>
      </c>
      <c r="L415" s="3" t="str">
        <f>IF(OR(FIN_RAW[[#This Row],[DEPORTISTA]]=0,FIN_RAW[[#This Row],[DEPORTISTA]]=""),"",FIN_RAW[[#This Row],[DEPORTISTA]])</f>
        <v>Santiago Piedrahita Peña</v>
      </c>
      <c r="M415" s="3">
        <f>IF(FIN_DATASET[[#This Row],[Method]]="Efectivo",1,0)</f>
        <v>1</v>
      </c>
      <c r="N415" s="12">
        <f>IF(FIN_DATASET[[#This Row],[Method]]="Efectivo",FIN_DATASET[[#This Row],[Amount]],0)</f>
        <v>155000</v>
      </c>
      <c r="O415" s="3">
        <f>IF(FIN_DATASET[[#This Row],[Method]]="CxC",1,0)</f>
        <v>0</v>
      </c>
      <c r="P415" s="11">
        <f>IF(FIN_DATASET[[#This Row],[Method]]="CxC",FIN_DATASET[[#This Row],[Amount]],0)</f>
        <v>0</v>
      </c>
      <c r="Q415" s="3">
        <f>IF(OR(FIN_DATASET[[#This Row],[Account]]="CxP",FIN_DATASET[[#This Row],[Account]]="CxP (Liga)",FIN_DATASET[[#This Row],[Account]]="CxP (Terceros)"),1,0)</f>
        <v>0</v>
      </c>
      <c r="R415" s="3">
        <f>IF(FIN_DATASET[[#This Row],[AP_Flag]]=1,FIN_DATASET[[#This Row],[Amount]],0)</f>
        <v>0</v>
      </c>
    </row>
    <row r="416" spans="1:18" x14ac:dyDescent="0.2">
      <c r="A416" s="4">
        <f>FIN_RAW[[#This Row],[FECHA]]</f>
        <v>44256</v>
      </c>
      <c r="B416" s="3">
        <f>YEAR(FIN_DATASET[[#This Row],[Date]])</f>
        <v>2021</v>
      </c>
      <c r="C416" s="3" t="str">
        <f>TEXT(FIN_DATASET[[#This Row],[Date]],"mmmm")</f>
        <v>March</v>
      </c>
      <c r="D416" s="3" t="str">
        <f>IF(FIN_RAW[[#This Row],[VALOR (IN)]]&gt;0, "Income",IF(FIN_RAW[[#This Row],[VALOR (OUT)]]&gt;0, "Expense", "Check"))</f>
        <v>Income</v>
      </c>
      <c r="E416" s="3" t="str">
        <f>_xlfn.XLOOKUP(FIN_DATASET[[#This Row],[Method]],CATEGORY_MAP[CUENTA_IN],CATEGORY_MAP[Category])</f>
        <v>Cash</v>
      </c>
      <c r="F416" s="3" t="str">
        <f>_xlfn.XLOOKUP(FIN_DATASET[[#This Row],[Account]],CATEGORY_MAP[CUENTA_OUT],CATEGORY_MAP[Subcategory])</f>
        <v>Monthly Fee</v>
      </c>
      <c r="G416" s="3" t="str">
        <f>IF(OR(FIN_RAW[[#This Row],[CONCEPTO]]=0,FIN_RAW[[#This Row],[CONCEPTO]]=""),"",FIN_RAW[[#This Row],[CONCEPTO]])</f>
        <v>Pago Mensualidad Alto Rendimiento (100%) (MAR)</v>
      </c>
      <c r="H416" s="5">
        <f>IF(FIN_DATASET[[#This Row],[Type]]="Income", FIN_RAW[[#This Row],[VALOR (IN)]], -FIN_RAW[[#This Row],[VALOR (OUT)]])</f>
        <v>155000</v>
      </c>
      <c r="I416" s="3" t="str">
        <f>FIN_RAW[[#This Row],[CUENTA (IN)]]</f>
        <v>Efectivo</v>
      </c>
      <c r="J416" s="6" t="str">
        <f>FIN_RAW[[#This Row],[CUENTA (OUT)]]</f>
        <v>Mensualidad</v>
      </c>
      <c r="K416" s="3" t="str">
        <f>IF(OR(FIN_RAW[[#This Row],[CLIENTE]]=0,FIN_RAW[[#This Row],[CLIENTE]]=" "),"",FIN_RAW[[#This Row],[CLIENTE]])</f>
        <v>Ingrith Basto Zamorano</v>
      </c>
      <c r="L416" s="3" t="str">
        <f>IF(OR(FIN_RAW[[#This Row],[DEPORTISTA]]=0,FIN_RAW[[#This Row],[DEPORTISTA]]=""),"",FIN_RAW[[#This Row],[DEPORTISTA]])</f>
        <v>Santiago Solórzano Basto</v>
      </c>
      <c r="M416" s="3">
        <f>IF(FIN_DATASET[[#This Row],[Method]]="Efectivo",1,0)</f>
        <v>1</v>
      </c>
      <c r="N416" s="12">
        <f>IF(FIN_DATASET[[#This Row],[Method]]="Efectivo",FIN_DATASET[[#This Row],[Amount]],0)</f>
        <v>155000</v>
      </c>
      <c r="O416" s="3">
        <f>IF(FIN_DATASET[[#This Row],[Method]]="CxC",1,0)</f>
        <v>0</v>
      </c>
      <c r="P416" s="11">
        <f>IF(FIN_DATASET[[#This Row],[Method]]="CxC",FIN_DATASET[[#This Row],[Amount]],0)</f>
        <v>0</v>
      </c>
      <c r="Q416" s="3">
        <f>IF(OR(FIN_DATASET[[#This Row],[Account]]="CxP",FIN_DATASET[[#This Row],[Account]]="CxP (Liga)",FIN_DATASET[[#This Row],[Account]]="CxP (Terceros)"),1,0)</f>
        <v>0</v>
      </c>
      <c r="R416" s="3">
        <f>IF(FIN_DATASET[[#This Row],[AP_Flag]]=1,FIN_DATASET[[#This Row],[Amount]],0)</f>
        <v>0</v>
      </c>
    </row>
    <row r="417" spans="1:18" x14ac:dyDescent="0.2">
      <c r="A417" s="4">
        <f>FIN_RAW[[#This Row],[FECHA]]</f>
        <v>44256</v>
      </c>
      <c r="B417" s="3">
        <f>YEAR(FIN_DATASET[[#This Row],[Date]])</f>
        <v>2021</v>
      </c>
      <c r="C417" s="3" t="str">
        <f>TEXT(FIN_DATASET[[#This Row],[Date]],"mmmm")</f>
        <v>March</v>
      </c>
      <c r="D417" s="3" t="str">
        <f>IF(FIN_RAW[[#This Row],[VALOR (IN)]]&gt;0, "Income",IF(FIN_RAW[[#This Row],[VALOR (OUT)]]&gt;0, "Expense", "Check"))</f>
        <v>Income</v>
      </c>
      <c r="E417" s="3" t="str">
        <f>_xlfn.XLOOKUP(FIN_DATASET[[#This Row],[Method]],CATEGORY_MAP[CUENTA_IN],CATEGORY_MAP[Category])</f>
        <v>Cash</v>
      </c>
      <c r="F417" s="3" t="str">
        <f>_xlfn.XLOOKUP(FIN_DATASET[[#This Row],[Account]],CATEGORY_MAP[CUENTA_OUT],CATEGORY_MAP[Subcategory])</f>
        <v>Monthly Fee</v>
      </c>
      <c r="G417" s="3" t="str">
        <f>IF(OR(FIN_RAW[[#This Row],[CONCEPTO]]=0,FIN_RAW[[#This Row],[CONCEPTO]]=""),"",FIN_RAW[[#This Row],[CONCEPTO]])</f>
        <v>Pago Mensualidad Formacion (100%) (MAR)</v>
      </c>
      <c r="H417" s="5">
        <f>IF(FIN_DATASET[[#This Row],[Type]]="Income", FIN_RAW[[#This Row],[VALOR (IN)]], -FIN_RAW[[#This Row],[VALOR (OUT)]])</f>
        <v>105000</v>
      </c>
      <c r="I417" s="3" t="str">
        <f>FIN_RAW[[#This Row],[CUENTA (IN)]]</f>
        <v>Efectivo</v>
      </c>
      <c r="J417" s="6" t="str">
        <f>FIN_RAW[[#This Row],[CUENTA (OUT)]]</f>
        <v>Mensualidad</v>
      </c>
      <c r="K417" s="3" t="str">
        <f>IF(OR(FIN_RAW[[#This Row],[CLIENTE]]=0,FIN_RAW[[#This Row],[CLIENTE]]=" "),"",FIN_RAW[[#This Row],[CLIENTE]])</f>
        <v>Marcela Zapata Duque</v>
      </c>
      <c r="L417" s="3" t="str">
        <f>IF(OR(FIN_RAW[[#This Row],[DEPORTISTA]]=0,FIN_RAW[[#This Row],[DEPORTISTA]]=""),"",FIN_RAW[[#This Row],[DEPORTISTA]])</f>
        <v>Sara Zapata Zapata</v>
      </c>
      <c r="M417" s="3">
        <f>IF(FIN_DATASET[[#This Row],[Method]]="Efectivo",1,0)</f>
        <v>1</v>
      </c>
      <c r="N417" s="12">
        <f>IF(FIN_DATASET[[#This Row],[Method]]="Efectivo",FIN_DATASET[[#This Row],[Amount]],0)</f>
        <v>105000</v>
      </c>
      <c r="O417" s="3">
        <f>IF(FIN_DATASET[[#This Row],[Method]]="CxC",1,0)</f>
        <v>0</v>
      </c>
      <c r="P417" s="11">
        <f>IF(FIN_DATASET[[#This Row],[Method]]="CxC",FIN_DATASET[[#This Row],[Amount]],0)</f>
        <v>0</v>
      </c>
      <c r="Q417" s="3">
        <f>IF(OR(FIN_DATASET[[#This Row],[Account]]="CxP",FIN_DATASET[[#This Row],[Account]]="CxP (Liga)",FIN_DATASET[[#This Row],[Account]]="CxP (Terceros)"),1,0)</f>
        <v>0</v>
      </c>
      <c r="R417" s="3">
        <f>IF(FIN_DATASET[[#This Row],[AP_Flag]]=1,FIN_DATASET[[#This Row],[Amount]],0)</f>
        <v>0</v>
      </c>
    </row>
    <row r="418" spans="1:18" x14ac:dyDescent="0.2">
      <c r="A418" s="4">
        <f>FIN_RAW[[#This Row],[FECHA]]</f>
        <v>44256</v>
      </c>
      <c r="B418" s="3">
        <f>YEAR(FIN_DATASET[[#This Row],[Date]])</f>
        <v>2021</v>
      </c>
      <c r="C418" s="3" t="str">
        <f>TEXT(FIN_DATASET[[#This Row],[Date]],"mmmm")</f>
        <v>March</v>
      </c>
      <c r="D418" s="3" t="str">
        <f>IF(FIN_RAW[[#This Row],[VALOR (IN)]]&gt;0, "Income",IF(FIN_RAW[[#This Row],[VALOR (OUT)]]&gt;0, "Expense", "Check"))</f>
        <v>Income</v>
      </c>
      <c r="E418" s="3" t="str">
        <f>_xlfn.XLOOKUP(FIN_DATASET[[#This Row],[Method]],CATEGORY_MAP[CUENTA_IN],CATEGORY_MAP[Category])</f>
        <v>Cash</v>
      </c>
      <c r="F418" s="3" t="str">
        <f>_xlfn.XLOOKUP(FIN_DATASET[[#This Row],[Account]],CATEGORY_MAP[CUENTA_OUT],CATEGORY_MAP[Subcategory])</f>
        <v>Monthly Fee</v>
      </c>
      <c r="G418" s="3" t="str">
        <f>IF(OR(FIN_RAW[[#This Row],[CONCEPTO]]=0,FIN_RAW[[#This Row],[CONCEPTO]]=""),"",FIN_RAW[[#This Row],[CONCEPTO]])</f>
        <v>Pago Mensualidad Formacion (100%) (MAR)</v>
      </c>
      <c r="H418" s="5">
        <f>IF(FIN_DATASET[[#This Row],[Type]]="Income", FIN_RAW[[#This Row],[VALOR (IN)]], -FIN_RAW[[#This Row],[VALOR (OUT)]])</f>
        <v>105000</v>
      </c>
      <c r="I418" s="3" t="str">
        <f>FIN_RAW[[#This Row],[CUENTA (IN)]]</f>
        <v>Efectivo</v>
      </c>
      <c r="J418" s="6" t="str">
        <f>FIN_RAW[[#This Row],[CUENTA (OUT)]]</f>
        <v>Mensualidad</v>
      </c>
      <c r="K418" s="3" t="str">
        <f>IF(OR(FIN_RAW[[#This Row],[CLIENTE]]=0,FIN_RAW[[#This Row],[CLIENTE]]=" "),"",FIN_RAW[[#This Row],[CLIENTE]])</f>
        <v>Nelson Gómez Serna</v>
      </c>
      <c r="L418" s="3" t="str">
        <f>IF(OR(FIN_RAW[[#This Row],[DEPORTISTA]]=0,FIN_RAW[[#This Row],[DEPORTISTA]]=""),"",FIN_RAW[[#This Row],[DEPORTISTA]])</f>
        <v>Sofía Gómez Torres</v>
      </c>
      <c r="M418" s="3">
        <f>IF(FIN_DATASET[[#This Row],[Method]]="Efectivo",1,0)</f>
        <v>1</v>
      </c>
      <c r="N418" s="12">
        <f>IF(FIN_DATASET[[#This Row],[Method]]="Efectivo",FIN_DATASET[[#This Row],[Amount]],0)</f>
        <v>105000</v>
      </c>
      <c r="O418" s="3">
        <f>IF(FIN_DATASET[[#This Row],[Method]]="CxC",1,0)</f>
        <v>0</v>
      </c>
      <c r="P418" s="11">
        <f>IF(FIN_DATASET[[#This Row],[Method]]="CxC",FIN_DATASET[[#This Row],[Amount]],0)</f>
        <v>0</v>
      </c>
      <c r="Q418" s="3">
        <f>IF(OR(FIN_DATASET[[#This Row],[Account]]="CxP",FIN_DATASET[[#This Row],[Account]]="CxP (Liga)",FIN_DATASET[[#This Row],[Account]]="CxP (Terceros)"),1,0)</f>
        <v>0</v>
      </c>
      <c r="R418" s="3">
        <f>IF(FIN_DATASET[[#This Row],[AP_Flag]]=1,FIN_DATASET[[#This Row],[Amount]],0)</f>
        <v>0</v>
      </c>
    </row>
    <row r="419" spans="1:18" x14ac:dyDescent="0.2">
      <c r="A419" s="4">
        <f>FIN_RAW[[#This Row],[FECHA]]</f>
        <v>44256</v>
      </c>
      <c r="B419" s="3">
        <f>YEAR(FIN_DATASET[[#This Row],[Date]])</f>
        <v>2021</v>
      </c>
      <c r="C419" s="3" t="str">
        <f>TEXT(FIN_DATASET[[#This Row],[Date]],"mmmm")</f>
        <v>March</v>
      </c>
      <c r="D419" s="3" t="str">
        <f>IF(FIN_RAW[[#This Row],[VALOR (IN)]]&gt;0, "Income",IF(FIN_RAW[[#This Row],[VALOR (OUT)]]&gt;0, "Expense", "Check"))</f>
        <v>Income</v>
      </c>
      <c r="E419" s="3" t="str">
        <f>_xlfn.XLOOKUP(FIN_DATASET[[#This Row],[Method]],CATEGORY_MAP[CUENTA_IN],CATEGORY_MAP[Category])</f>
        <v>Cash</v>
      </c>
      <c r="F419" s="3" t="str">
        <f>_xlfn.XLOOKUP(FIN_DATASET[[#This Row],[Account]],CATEGORY_MAP[CUENTA_OUT],CATEGORY_MAP[Subcategory])</f>
        <v>Monthly Fee</v>
      </c>
      <c r="G419" s="3" t="str">
        <f>IF(OR(FIN_RAW[[#This Row],[CONCEPTO]]=0,FIN_RAW[[#This Row],[CONCEPTO]]=""),"",FIN_RAW[[#This Row],[CONCEPTO]])</f>
        <v>Pago Mensualidad Alto Rendimiento (100%) (MAR)</v>
      </c>
      <c r="H419" s="5">
        <f>IF(FIN_DATASET[[#This Row],[Type]]="Income", FIN_RAW[[#This Row],[VALOR (IN)]], -FIN_RAW[[#This Row],[VALOR (OUT)]])</f>
        <v>155000</v>
      </c>
      <c r="I419" s="3" t="str">
        <f>FIN_RAW[[#This Row],[CUENTA (IN)]]</f>
        <v>Efectivo</v>
      </c>
      <c r="J419" s="6" t="str">
        <f>FIN_RAW[[#This Row],[CUENTA (OUT)]]</f>
        <v>Mensualidad</v>
      </c>
      <c r="K419" s="3" t="str">
        <f>IF(OR(FIN_RAW[[#This Row],[CLIENTE]]=0,FIN_RAW[[#This Row],[CLIENTE]]=" "),"",FIN_RAW[[#This Row],[CLIENTE]])</f>
        <v>Ana Milena Sánchez Patiño</v>
      </c>
      <c r="L419" s="3" t="str">
        <f>IF(OR(FIN_RAW[[#This Row],[DEPORTISTA]]=0,FIN_RAW[[#This Row],[DEPORTISTA]]=""),"",FIN_RAW[[#This Row],[DEPORTISTA]])</f>
        <v>Valentina Carvajal Sánchez</v>
      </c>
      <c r="M419" s="3">
        <f>IF(FIN_DATASET[[#This Row],[Method]]="Efectivo",1,0)</f>
        <v>1</v>
      </c>
      <c r="N419" s="12">
        <f>IF(FIN_DATASET[[#This Row],[Method]]="Efectivo",FIN_DATASET[[#This Row],[Amount]],0)</f>
        <v>155000</v>
      </c>
      <c r="O419" s="3">
        <f>IF(FIN_DATASET[[#This Row],[Method]]="CxC",1,0)</f>
        <v>0</v>
      </c>
      <c r="P419" s="11">
        <f>IF(FIN_DATASET[[#This Row],[Method]]="CxC",FIN_DATASET[[#This Row],[Amount]],0)</f>
        <v>0</v>
      </c>
      <c r="Q419" s="3">
        <f>IF(OR(FIN_DATASET[[#This Row],[Account]]="CxP",FIN_DATASET[[#This Row],[Account]]="CxP (Liga)",FIN_DATASET[[#This Row],[Account]]="CxP (Terceros)"),1,0)</f>
        <v>0</v>
      </c>
      <c r="R419" s="3">
        <f>IF(FIN_DATASET[[#This Row],[AP_Flag]]=1,FIN_DATASET[[#This Row],[Amount]],0)</f>
        <v>0</v>
      </c>
    </row>
    <row r="420" spans="1:18" x14ac:dyDescent="0.2">
      <c r="A420" s="4">
        <f>FIN_RAW[[#This Row],[FECHA]]</f>
        <v>44256</v>
      </c>
      <c r="B420" s="3">
        <f>YEAR(FIN_DATASET[[#This Row],[Date]])</f>
        <v>2021</v>
      </c>
      <c r="C420" s="3" t="str">
        <f>TEXT(FIN_DATASET[[#This Row],[Date]],"mmmm")</f>
        <v>March</v>
      </c>
      <c r="D420" s="3" t="str">
        <f>IF(FIN_RAW[[#This Row],[VALOR (IN)]]&gt;0, "Income",IF(FIN_RAW[[#This Row],[VALOR (OUT)]]&gt;0, "Expense", "Check"))</f>
        <v>Income</v>
      </c>
      <c r="E420" s="3" t="str">
        <f>_xlfn.XLOOKUP(FIN_DATASET[[#This Row],[Method]],CATEGORY_MAP[CUENTA_IN],CATEGORY_MAP[Category])</f>
        <v>Cash</v>
      </c>
      <c r="F420" s="3" t="str">
        <f>_xlfn.XLOOKUP(FIN_DATASET[[#This Row],[Account]],CATEGORY_MAP[CUENTA_OUT],CATEGORY_MAP[Subcategory])</f>
        <v>Gymnastics Monthly Fee</v>
      </c>
      <c r="G420" s="3" t="str">
        <f>IF(OR(FIN_RAW[[#This Row],[CONCEPTO]]=0,FIN_RAW[[#This Row],[CONCEPTO]]=""),"",FIN_RAW[[#This Row],[CONCEPTO]])</f>
        <v>Pago Apoyo Mensualidad Gimnasia (MAR)</v>
      </c>
      <c r="H420" s="5">
        <f>IF(FIN_DATASET[[#This Row],[Type]]="Income", FIN_RAW[[#This Row],[VALOR (IN)]], -FIN_RAW[[#This Row],[VALOR (OUT)]])</f>
        <v>25000</v>
      </c>
      <c r="I420" s="3" t="str">
        <f>FIN_RAW[[#This Row],[CUENTA (IN)]]</f>
        <v>Efectivo</v>
      </c>
      <c r="J420" s="6" t="str">
        <f>FIN_RAW[[#This Row],[CUENTA (OUT)]]</f>
        <v>Mensualidad Gimnasia</v>
      </c>
      <c r="K420" s="3" t="str">
        <f>IF(OR(FIN_RAW[[#This Row],[CLIENTE]]=0,FIN_RAW[[#This Row],[CLIENTE]]=" "),"",FIN_RAW[[#This Row],[CLIENTE]])</f>
        <v>Rodrigo Valdiri Zambrano</v>
      </c>
      <c r="L420" s="3" t="str">
        <f>IF(OR(FIN_RAW[[#This Row],[DEPORTISTA]]=0,FIN_RAW[[#This Row],[DEPORTISTA]]=""),"",FIN_RAW[[#This Row],[DEPORTISTA]])</f>
        <v>Esteban Valdiri Guauña</v>
      </c>
      <c r="M420" s="3">
        <f>IF(FIN_DATASET[[#This Row],[Method]]="Efectivo",1,0)</f>
        <v>1</v>
      </c>
      <c r="N420" s="12">
        <f>IF(FIN_DATASET[[#This Row],[Method]]="Efectivo",FIN_DATASET[[#This Row],[Amount]],0)</f>
        <v>25000</v>
      </c>
      <c r="O420" s="3">
        <f>IF(FIN_DATASET[[#This Row],[Method]]="CxC",1,0)</f>
        <v>0</v>
      </c>
      <c r="P420" s="11">
        <f>IF(FIN_DATASET[[#This Row],[Method]]="CxC",FIN_DATASET[[#This Row],[Amount]],0)</f>
        <v>0</v>
      </c>
      <c r="Q420" s="3">
        <f>IF(OR(FIN_DATASET[[#This Row],[Account]]="CxP",FIN_DATASET[[#This Row],[Account]]="CxP (Liga)",FIN_DATASET[[#This Row],[Account]]="CxP (Terceros)"),1,0)</f>
        <v>0</v>
      </c>
      <c r="R420" s="3">
        <f>IF(FIN_DATASET[[#This Row],[AP_Flag]]=1,FIN_DATASET[[#This Row],[Amount]],0)</f>
        <v>0</v>
      </c>
    </row>
    <row r="421" spans="1:18" x14ac:dyDescent="0.2">
      <c r="A421" s="4">
        <f>FIN_RAW[[#This Row],[FECHA]]</f>
        <v>44256</v>
      </c>
      <c r="B421" s="3">
        <f>YEAR(FIN_DATASET[[#This Row],[Date]])</f>
        <v>2021</v>
      </c>
      <c r="C421" s="3" t="str">
        <f>TEXT(FIN_DATASET[[#This Row],[Date]],"mmmm")</f>
        <v>March</v>
      </c>
      <c r="D421" s="3" t="str">
        <f>IF(FIN_RAW[[#This Row],[VALOR (IN)]]&gt;0, "Income",IF(FIN_RAW[[#This Row],[VALOR (OUT)]]&gt;0, "Expense", "Check"))</f>
        <v>Income</v>
      </c>
      <c r="E421" s="3" t="str">
        <f>_xlfn.XLOOKUP(FIN_DATASET[[#This Row],[Method]],CATEGORY_MAP[CUENTA_IN],CATEGORY_MAP[Category])</f>
        <v>Cash</v>
      </c>
      <c r="F421" s="3" t="str">
        <f>_xlfn.XLOOKUP(FIN_DATASET[[#This Row],[Account]],CATEGORY_MAP[CUENTA_OUT],CATEGORY_MAP[Subcategory])</f>
        <v>Gymnastics Monthly Fee</v>
      </c>
      <c r="G421" s="3" t="str">
        <f>IF(OR(FIN_RAW[[#This Row],[CONCEPTO]]=0,FIN_RAW[[#This Row],[CONCEPTO]]=""),"",FIN_RAW[[#This Row],[CONCEPTO]])</f>
        <v>Pago Apoyo Mensualidad Gimnasia (MAR)</v>
      </c>
      <c r="H421" s="5">
        <f>IF(FIN_DATASET[[#This Row],[Type]]="Income", FIN_RAW[[#This Row],[VALOR (IN)]], -FIN_RAW[[#This Row],[VALOR (OUT)]])</f>
        <v>25000</v>
      </c>
      <c r="I421" s="3" t="str">
        <f>FIN_RAW[[#This Row],[CUENTA (IN)]]</f>
        <v>Efectivo</v>
      </c>
      <c r="J421" s="6" t="str">
        <f>FIN_RAW[[#This Row],[CUENTA (OUT)]]</f>
        <v>Mensualidad Gimnasia</v>
      </c>
      <c r="K421" s="3" t="str">
        <f>IF(OR(FIN_RAW[[#This Row],[CLIENTE]]=0,FIN_RAW[[#This Row],[CLIENTE]]=" "),"",FIN_RAW[[#This Row],[CLIENTE]])</f>
        <v>Luis Fernando Zea Sanabria</v>
      </c>
      <c r="L421" s="3" t="str">
        <f>IF(OR(FIN_RAW[[#This Row],[DEPORTISTA]]=0,FIN_RAW[[#This Row],[DEPORTISTA]]=""),"",FIN_RAW[[#This Row],[DEPORTISTA]])</f>
        <v>Jacobo Zea Osorio</v>
      </c>
      <c r="M421" s="3">
        <f>IF(FIN_DATASET[[#This Row],[Method]]="Efectivo",1,0)</f>
        <v>1</v>
      </c>
      <c r="N421" s="12">
        <f>IF(FIN_DATASET[[#This Row],[Method]]="Efectivo",FIN_DATASET[[#This Row],[Amount]],0)</f>
        <v>25000</v>
      </c>
      <c r="O421" s="3">
        <f>IF(FIN_DATASET[[#This Row],[Method]]="CxC",1,0)</f>
        <v>0</v>
      </c>
      <c r="P421" s="11">
        <f>IF(FIN_DATASET[[#This Row],[Method]]="CxC",FIN_DATASET[[#This Row],[Amount]],0)</f>
        <v>0</v>
      </c>
      <c r="Q421" s="3">
        <f>IF(OR(FIN_DATASET[[#This Row],[Account]]="CxP",FIN_DATASET[[#This Row],[Account]]="CxP (Liga)",FIN_DATASET[[#This Row],[Account]]="CxP (Terceros)"),1,0)</f>
        <v>0</v>
      </c>
      <c r="R421" s="3">
        <f>IF(FIN_DATASET[[#This Row],[AP_Flag]]=1,FIN_DATASET[[#This Row],[Amount]],0)</f>
        <v>0</v>
      </c>
    </row>
    <row r="422" spans="1:18" x14ac:dyDescent="0.2">
      <c r="A422" s="4">
        <f>FIN_RAW[[#This Row],[FECHA]]</f>
        <v>44256</v>
      </c>
      <c r="B422" s="3">
        <f>YEAR(FIN_DATASET[[#This Row],[Date]])</f>
        <v>2021</v>
      </c>
      <c r="C422" s="3" t="str">
        <f>TEXT(FIN_DATASET[[#This Row],[Date]],"mmmm")</f>
        <v>March</v>
      </c>
      <c r="D422" s="3" t="str">
        <f>IF(FIN_RAW[[#This Row],[VALOR (IN)]]&gt;0, "Income",IF(FIN_RAW[[#This Row],[VALOR (OUT)]]&gt;0, "Expense", "Check"))</f>
        <v>Income</v>
      </c>
      <c r="E422" s="3" t="str">
        <f>_xlfn.XLOOKUP(FIN_DATASET[[#This Row],[Method]],CATEGORY_MAP[CUENTA_IN],CATEGORY_MAP[Category])</f>
        <v>Cash</v>
      </c>
      <c r="F422" s="3" t="str">
        <f>_xlfn.XLOOKUP(FIN_DATASET[[#This Row],[Account]],CATEGORY_MAP[CUENTA_OUT],CATEGORY_MAP[Subcategory])</f>
        <v>Gymnastics Monthly Fee</v>
      </c>
      <c r="G422" s="3" t="str">
        <f>IF(OR(FIN_RAW[[#This Row],[CONCEPTO]]=0,FIN_RAW[[#This Row],[CONCEPTO]]=""),"",FIN_RAW[[#This Row],[CONCEPTO]])</f>
        <v>Pago Apoyo Mensualidad Gimnasia (MAR)</v>
      </c>
      <c r="H422" s="5">
        <f>IF(FIN_DATASET[[#This Row],[Type]]="Income", FIN_RAW[[#This Row],[VALOR (IN)]], -FIN_RAW[[#This Row],[VALOR (OUT)]])</f>
        <v>25000</v>
      </c>
      <c r="I422" s="3" t="str">
        <f>FIN_RAW[[#This Row],[CUENTA (IN)]]</f>
        <v>Efectivo</v>
      </c>
      <c r="J422" s="6" t="str">
        <f>FIN_RAW[[#This Row],[CUENTA (OUT)]]</f>
        <v>Mensualidad Gimnasia</v>
      </c>
      <c r="K422" s="3" t="str">
        <f>IF(OR(FIN_RAW[[#This Row],[CLIENTE]]=0,FIN_RAW[[#This Row],[CLIENTE]]=" "),"",FIN_RAW[[#This Row],[CLIENTE]])</f>
        <v>Carlos Andrés Delgado</v>
      </c>
      <c r="L422" s="3" t="str">
        <f>IF(OR(FIN_RAW[[#This Row],[DEPORTISTA]]=0,FIN_RAW[[#This Row],[DEPORTISTA]]=""),"",FIN_RAW[[#This Row],[DEPORTISTA]])</f>
        <v>Juan Andrés Delgado Giraldo</v>
      </c>
      <c r="M422" s="3">
        <f>IF(FIN_DATASET[[#This Row],[Method]]="Efectivo",1,0)</f>
        <v>1</v>
      </c>
      <c r="N422" s="12">
        <f>IF(FIN_DATASET[[#This Row],[Method]]="Efectivo",FIN_DATASET[[#This Row],[Amount]],0)</f>
        <v>25000</v>
      </c>
      <c r="O422" s="3">
        <f>IF(FIN_DATASET[[#This Row],[Method]]="CxC",1,0)</f>
        <v>0</v>
      </c>
      <c r="P422" s="11">
        <f>IF(FIN_DATASET[[#This Row],[Method]]="CxC",FIN_DATASET[[#This Row],[Amount]],0)</f>
        <v>0</v>
      </c>
      <c r="Q422" s="3">
        <f>IF(OR(FIN_DATASET[[#This Row],[Account]]="CxP",FIN_DATASET[[#This Row],[Account]]="CxP (Liga)",FIN_DATASET[[#This Row],[Account]]="CxP (Terceros)"),1,0)</f>
        <v>0</v>
      </c>
      <c r="R422" s="3">
        <f>IF(FIN_DATASET[[#This Row],[AP_Flag]]=1,FIN_DATASET[[#This Row],[Amount]],0)</f>
        <v>0</v>
      </c>
    </row>
    <row r="423" spans="1:18" x14ac:dyDescent="0.2">
      <c r="A423" s="4">
        <f>FIN_RAW[[#This Row],[FECHA]]</f>
        <v>44256</v>
      </c>
      <c r="B423" s="3">
        <f>YEAR(FIN_DATASET[[#This Row],[Date]])</f>
        <v>2021</v>
      </c>
      <c r="C423" s="3" t="str">
        <f>TEXT(FIN_DATASET[[#This Row],[Date]],"mmmm")</f>
        <v>March</v>
      </c>
      <c r="D423" s="3" t="str">
        <f>IF(FIN_RAW[[#This Row],[VALOR (IN)]]&gt;0, "Income",IF(FIN_RAW[[#This Row],[VALOR (OUT)]]&gt;0, "Expense", "Check"))</f>
        <v>Income</v>
      </c>
      <c r="E423" s="3" t="str">
        <f>_xlfn.XLOOKUP(FIN_DATASET[[#This Row],[Method]],CATEGORY_MAP[CUENTA_IN],CATEGORY_MAP[Category])</f>
        <v>Cash</v>
      </c>
      <c r="F423" s="3" t="str">
        <f>_xlfn.XLOOKUP(FIN_DATASET[[#This Row],[Account]],CATEGORY_MAP[CUENTA_OUT],CATEGORY_MAP[Subcategory])</f>
        <v>Gymnastics Monthly Fee</v>
      </c>
      <c r="G423" s="3" t="str">
        <f>IF(OR(FIN_RAW[[#This Row],[CONCEPTO]]=0,FIN_RAW[[#This Row],[CONCEPTO]]=""),"",FIN_RAW[[#This Row],[CONCEPTO]])</f>
        <v>Pago Apoyo Mensualidad Gimnasia (MAR)</v>
      </c>
      <c r="H423" s="5">
        <f>IF(FIN_DATASET[[#This Row],[Type]]="Income", FIN_RAW[[#This Row],[VALOR (IN)]], -FIN_RAW[[#This Row],[VALOR (OUT)]])</f>
        <v>25000</v>
      </c>
      <c r="I423" s="3" t="str">
        <f>FIN_RAW[[#This Row],[CUENTA (IN)]]</f>
        <v>Efectivo</v>
      </c>
      <c r="J423" s="6" t="str">
        <f>FIN_RAW[[#This Row],[CUENTA (OUT)]]</f>
        <v>Mensualidad Gimnasia</v>
      </c>
      <c r="K423" s="3" t="str">
        <f>IF(OR(FIN_RAW[[#This Row],[CLIENTE]]=0,FIN_RAW[[#This Row],[CLIENTE]]=" "),"",FIN_RAW[[#This Row],[CLIENTE]])</f>
        <v>Omar Osorio Valencia</v>
      </c>
      <c r="L423" s="3" t="str">
        <f>IF(OR(FIN_RAW[[#This Row],[DEPORTISTA]]=0,FIN_RAW[[#This Row],[DEPORTISTA]]=""),"",FIN_RAW[[#This Row],[DEPORTISTA]])</f>
        <v>Juan Camilo Osorio Mendoza</v>
      </c>
      <c r="M423" s="3">
        <f>IF(FIN_DATASET[[#This Row],[Method]]="Efectivo",1,0)</f>
        <v>1</v>
      </c>
      <c r="N423" s="12">
        <f>IF(FIN_DATASET[[#This Row],[Method]]="Efectivo",FIN_DATASET[[#This Row],[Amount]],0)</f>
        <v>25000</v>
      </c>
      <c r="O423" s="3">
        <f>IF(FIN_DATASET[[#This Row],[Method]]="CxC",1,0)</f>
        <v>0</v>
      </c>
      <c r="P423" s="11">
        <f>IF(FIN_DATASET[[#This Row],[Method]]="CxC",FIN_DATASET[[#This Row],[Amount]],0)</f>
        <v>0</v>
      </c>
      <c r="Q423" s="3">
        <f>IF(OR(FIN_DATASET[[#This Row],[Account]]="CxP",FIN_DATASET[[#This Row],[Account]]="CxP (Liga)",FIN_DATASET[[#This Row],[Account]]="CxP (Terceros)"),1,0)</f>
        <v>0</v>
      </c>
      <c r="R423" s="3">
        <f>IF(FIN_DATASET[[#This Row],[AP_Flag]]=1,FIN_DATASET[[#This Row],[Amount]],0)</f>
        <v>0</v>
      </c>
    </row>
    <row r="424" spans="1:18" x14ac:dyDescent="0.2">
      <c r="A424" s="4">
        <f>FIN_RAW[[#This Row],[FECHA]]</f>
        <v>44256</v>
      </c>
      <c r="B424" s="3">
        <f>YEAR(FIN_DATASET[[#This Row],[Date]])</f>
        <v>2021</v>
      </c>
      <c r="C424" s="3" t="str">
        <f>TEXT(FIN_DATASET[[#This Row],[Date]],"mmmm")</f>
        <v>March</v>
      </c>
      <c r="D424" s="3" t="str">
        <f>IF(FIN_RAW[[#This Row],[VALOR (IN)]]&gt;0, "Income",IF(FIN_RAW[[#This Row],[VALOR (OUT)]]&gt;0, "Expense", "Check"))</f>
        <v>Income</v>
      </c>
      <c r="E424" s="3" t="str">
        <f>_xlfn.XLOOKUP(FIN_DATASET[[#This Row],[Method]],CATEGORY_MAP[CUENTA_IN],CATEGORY_MAP[Category])</f>
        <v>Cash</v>
      </c>
      <c r="F424" s="3" t="str">
        <f>_xlfn.XLOOKUP(FIN_DATASET[[#This Row],[Account]],CATEGORY_MAP[CUENTA_OUT],CATEGORY_MAP[Subcategory])</f>
        <v>Gymnastics Monthly Fee</v>
      </c>
      <c r="G424" s="3" t="str">
        <f>IF(OR(FIN_RAW[[#This Row],[CONCEPTO]]=0,FIN_RAW[[#This Row],[CONCEPTO]]=""),"",FIN_RAW[[#This Row],[CONCEPTO]])</f>
        <v>Pago Apoyo Mensualidad Gimnasia (MAR)</v>
      </c>
      <c r="H424" s="5">
        <f>IF(FIN_DATASET[[#This Row],[Type]]="Income", FIN_RAW[[#This Row],[VALOR (IN)]], -FIN_RAW[[#This Row],[VALOR (OUT)]])</f>
        <v>25000</v>
      </c>
      <c r="I424" s="3" t="str">
        <f>FIN_RAW[[#This Row],[CUENTA (IN)]]</f>
        <v>Efectivo</v>
      </c>
      <c r="J424" s="6" t="str">
        <f>FIN_RAW[[#This Row],[CUENTA (OUT)]]</f>
        <v>Mensualidad Gimnasia</v>
      </c>
      <c r="K424" s="3" t="str">
        <f>IF(OR(FIN_RAW[[#This Row],[CLIENTE]]=0,FIN_RAW[[#This Row],[CLIENTE]]=" "),"",FIN_RAW[[#This Row],[CLIENTE]])</f>
        <v>Juan Sebastián Floyd</v>
      </c>
      <c r="L424" s="3" t="str">
        <f>IF(OR(FIN_RAW[[#This Row],[DEPORTISTA]]=0,FIN_RAW[[#This Row],[DEPORTISTA]]=""),"",FIN_RAW[[#This Row],[DEPORTISTA]])</f>
        <v>Juan Diego Floyd Martínez</v>
      </c>
      <c r="M424" s="3">
        <f>IF(FIN_DATASET[[#This Row],[Method]]="Efectivo",1,0)</f>
        <v>1</v>
      </c>
      <c r="N424" s="12">
        <f>IF(FIN_DATASET[[#This Row],[Method]]="Efectivo",FIN_DATASET[[#This Row],[Amount]],0)</f>
        <v>25000</v>
      </c>
      <c r="O424" s="3">
        <f>IF(FIN_DATASET[[#This Row],[Method]]="CxC",1,0)</f>
        <v>0</v>
      </c>
      <c r="P424" s="11">
        <f>IF(FIN_DATASET[[#This Row],[Method]]="CxC",FIN_DATASET[[#This Row],[Amount]],0)</f>
        <v>0</v>
      </c>
      <c r="Q424" s="3">
        <f>IF(OR(FIN_DATASET[[#This Row],[Account]]="CxP",FIN_DATASET[[#This Row],[Account]]="CxP (Liga)",FIN_DATASET[[#This Row],[Account]]="CxP (Terceros)"),1,0)</f>
        <v>0</v>
      </c>
      <c r="R424" s="3">
        <f>IF(FIN_DATASET[[#This Row],[AP_Flag]]=1,FIN_DATASET[[#This Row],[Amount]],0)</f>
        <v>0</v>
      </c>
    </row>
    <row r="425" spans="1:18" x14ac:dyDescent="0.2">
      <c r="A425" s="4">
        <f>FIN_RAW[[#This Row],[FECHA]]</f>
        <v>44256</v>
      </c>
      <c r="B425" s="3">
        <f>YEAR(FIN_DATASET[[#This Row],[Date]])</f>
        <v>2021</v>
      </c>
      <c r="C425" s="3" t="str">
        <f>TEXT(FIN_DATASET[[#This Row],[Date]],"mmmm")</f>
        <v>March</v>
      </c>
      <c r="D425" s="3" t="str">
        <f>IF(FIN_RAW[[#This Row],[VALOR (IN)]]&gt;0, "Income",IF(FIN_RAW[[#This Row],[VALOR (OUT)]]&gt;0, "Expense", "Check"))</f>
        <v>Income</v>
      </c>
      <c r="E425" s="3" t="str">
        <f>_xlfn.XLOOKUP(FIN_DATASET[[#This Row],[Method]],CATEGORY_MAP[CUENTA_IN],CATEGORY_MAP[Category])</f>
        <v>Cash</v>
      </c>
      <c r="F425" s="3" t="str">
        <f>_xlfn.XLOOKUP(FIN_DATASET[[#This Row],[Account]],CATEGORY_MAP[CUENTA_OUT],CATEGORY_MAP[Subcategory])</f>
        <v>Gymnastics Monthly Fee</v>
      </c>
      <c r="G425" s="3" t="str">
        <f>IF(OR(FIN_RAW[[#This Row],[CONCEPTO]]=0,FIN_RAW[[#This Row],[CONCEPTO]]=""),"",FIN_RAW[[#This Row],[CONCEPTO]])</f>
        <v>Pago Apoyo Mensualidad Gimnasia (MAR)</v>
      </c>
      <c r="H425" s="5">
        <f>IF(FIN_DATASET[[#This Row],[Type]]="Income", FIN_RAW[[#This Row],[VALOR (IN)]], -FIN_RAW[[#This Row],[VALOR (OUT)]])</f>
        <v>25000</v>
      </c>
      <c r="I425" s="3" t="str">
        <f>FIN_RAW[[#This Row],[CUENTA (IN)]]</f>
        <v>Efectivo</v>
      </c>
      <c r="J425" s="6" t="str">
        <f>FIN_RAW[[#This Row],[CUENTA (OUT)]]</f>
        <v>Mensualidad Gimnasia</v>
      </c>
      <c r="K425" s="3" t="str">
        <f>IF(OR(FIN_RAW[[#This Row],[CLIENTE]]=0,FIN_RAW[[#This Row],[CLIENTE]]=" "),"",FIN_RAW[[#This Row],[CLIENTE]])</f>
        <v>Víctor Manuel Duque Yepes</v>
      </c>
      <c r="L425" s="3" t="str">
        <f>IF(OR(FIN_RAW[[#This Row],[DEPORTISTA]]=0,FIN_RAW[[#This Row],[DEPORTISTA]]=""),"",FIN_RAW[[#This Row],[DEPORTISTA]])</f>
        <v>Juan Esteban Duque Pinto</v>
      </c>
      <c r="M425" s="3">
        <f>IF(FIN_DATASET[[#This Row],[Method]]="Efectivo",1,0)</f>
        <v>1</v>
      </c>
      <c r="N425" s="12">
        <f>IF(FIN_DATASET[[#This Row],[Method]]="Efectivo",FIN_DATASET[[#This Row],[Amount]],0)</f>
        <v>25000</v>
      </c>
      <c r="O425" s="3">
        <f>IF(FIN_DATASET[[#This Row],[Method]]="CxC",1,0)</f>
        <v>0</v>
      </c>
      <c r="P425" s="11">
        <f>IF(FIN_DATASET[[#This Row],[Method]]="CxC",FIN_DATASET[[#This Row],[Amount]],0)</f>
        <v>0</v>
      </c>
      <c r="Q425" s="3">
        <f>IF(OR(FIN_DATASET[[#This Row],[Account]]="CxP",FIN_DATASET[[#This Row],[Account]]="CxP (Liga)",FIN_DATASET[[#This Row],[Account]]="CxP (Terceros)"),1,0)</f>
        <v>0</v>
      </c>
      <c r="R425" s="3">
        <f>IF(FIN_DATASET[[#This Row],[AP_Flag]]=1,FIN_DATASET[[#This Row],[Amount]],0)</f>
        <v>0</v>
      </c>
    </row>
    <row r="426" spans="1:18" x14ac:dyDescent="0.2">
      <c r="A426" s="4">
        <f>FIN_RAW[[#This Row],[FECHA]]</f>
        <v>44256</v>
      </c>
      <c r="B426" s="3">
        <f>YEAR(FIN_DATASET[[#This Row],[Date]])</f>
        <v>2021</v>
      </c>
      <c r="C426" s="3" t="str">
        <f>TEXT(FIN_DATASET[[#This Row],[Date]],"mmmm")</f>
        <v>March</v>
      </c>
      <c r="D426" s="3" t="str">
        <f>IF(FIN_RAW[[#This Row],[VALOR (IN)]]&gt;0, "Income",IF(FIN_RAW[[#This Row],[VALOR (OUT)]]&gt;0, "Expense", "Check"))</f>
        <v>Income</v>
      </c>
      <c r="E426" s="3" t="str">
        <f>_xlfn.XLOOKUP(FIN_DATASET[[#This Row],[Method]],CATEGORY_MAP[CUENTA_IN],CATEGORY_MAP[Category])</f>
        <v>Cash</v>
      </c>
      <c r="F426" s="3" t="str">
        <f>_xlfn.XLOOKUP(FIN_DATASET[[#This Row],[Account]],CATEGORY_MAP[CUENTA_OUT],CATEGORY_MAP[Subcategory])</f>
        <v>Gymnastics Monthly Fee</v>
      </c>
      <c r="G426" s="3" t="str">
        <f>IF(OR(FIN_RAW[[#This Row],[CONCEPTO]]=0,FIN_RAW[[#This Row],[CONCEPTO]]=""),"",FIN_RAW[[#This Row],[CONCEPTO]])</f>
        <v>Pago Apoyo Mensualidad Gimnasia (MAR)</v>
      </c>
      <c r="H426" s="5">
        <f>IF(FIN_DATASET[[#This Row],[Type]]="Income", FIN_RAW[[#This Row],[VALOR (IN)]], -FIN_RAW[[#This Row],[VALOR (OUT)]])</f>
        <v>25000</v>
      </c>
      <c r="I426" s="3" t="str">
        <f>FIN_RAW[[#This Row],[CUENTA (IN)]]</f>
        <v>Efectivo</v>
      </c>
      <c r="J426" s="6" t="str">
        <f>FIN_RAW[[#This Row],[CUENTA (OUT)]]</f>
        <v>Mensualidad Gimnasia</v>
      </c>
      <c r="K426" s="3" t="str">
        <f>IF(OR(FIN_RAW[[#This Row],[CLIENTE]]=0,FIN_RAW[[#This Row],[CLIENTE]]=" "),"",FIN_RAW[[#This Row],[CLIENTE]])</f>
        <v>Víctor Manuel Duque Yepes</v>
      </c>
      <c r="L426" s="3" t="str">
        <f>IF(OR(FIN_RAW[[#This Row],[DEPORTISTA]]=0,FIN_RAW[[#This Row],[DEPORTISTA]]=""),"",FIN_RAW[[#This Row],[DEPORTISTA]])</f>
        <v>Juan Manuel Duque Pinto</v>
      </c>
      <c r="M426" s="3">
        <f>IF(FIN_DATASET[[#This Row],[Method]]="Efectivo",1,0)</f>
        <v>1</v>
      </c>
      <c r="N426" s="12">
        <f>IF(FIN_DATASET[[#This Row],[Method]]="Efectivo",FIN_DATASET[[#This Row],[Amount]],0)</f>
        <v>25000</v>
      </c>
      <c r="O426" s="3">
        <f>IF(FIN_DATASET[[#This Row],[Method]]="CxC",1,0)</f>
        <v>0</v>
      </c>
      <c r="P426" s="11">
        <f>IF(FIN_DATASET[[#This Row],[Method]]="CxC",FIN_DATASET[[#This Row],[Amount]],0)</f>
        <v>0</v>
      </c>
      <c r="Q426" s="3">
        <f>IF(OR(FIN_DATASET[[#This Row],[Account]]="CxP",FIN_DATASET[[#This Row],[Account]]="CxP (Liga)",FIN_DATASET[[#This Row],[Account]]="CxP (Terceros)"),1,0)</f>
        <v>0</v>
      </c>
      <c r="R426" s="3">
        <f>IF(FIN_DATASET[[#This Row],[AP_Flag]]=1,FIN_DATASET[[#This Row],[Amount]],0)</f>
        <v>0</v>
      </c>
    </row>
    <row r="427" spans="1:18" x14ac:dyDescent="0.2">
      <c r="A427" s="4">
        <f>FIN_RAW[[#This Row],[FECHA]]</f>
        <v>44256</v>
      </c>
      <c r="B427" s="3">
        <f>YEAR(FIN_DATASET[[#This Row],[Date]])</f>
        <v>2021</v>
      </c>
      <c r="C427" s="3" t="str">
        <f>TEXT(FIN_DATASET[[#This Row],[Date]],"mmmm")</f>
        <v>March</v>
      </c>
      <c r="D427" s="3" t="str">
        <f>IF(FIN_RAW[[#This Row],[VALOR (IN)]]&gt;0, "Income",IF(FIN_RAW[[#This Row],[VALOR (OUT)]]&gt;0, "Expense", "Check"))</f>
        <v>Income</v>
      </c>
      <c r="E427" s="3" t="str">
        <f>_xlfn.XLOOKUP(FIN_DATASET[[#This Row],[Method]],CATEGORY_MAP[CUENTA_IN],CATEGORY_MAP[Category])</f>
        <v>Cash</v>
      </c>
      <c r="F427" s="3" t="str">
        <f>_xlfn.XLOOKUP(FIN_DATASET[[#This Row],[Account]],CATEGORY_MAP[CUENTA_OUT],CATEGORY_MAP[Subcategory])</f>
        <v>Gymnastics Monthly Fee</v>
      </c>
      <c r="G427" s="3" t="str">
        <f>IF(OR(FIN_RAW[[#This Row],[CONCEPTO]]=0,FIN_RAW[[#This Row],[CONCEPTO]]=""),"",FIN_RAW[[#This Row],[CONCEPTO]])</f>
        <v>Pago Apoyo Mensualidad Gimnasia (MAR)</v>
      </c>
      <c r="H427" s="5">
        <f>IF(FIN_DATASET[[#This Row],[Type]]="Income", FIN_RAW[[#This Row],[VALOR (IN)]], -FIN_RAW[[#This Row],[VALOR (OUT)]])</f>
        <v>25000</v>
      </c>
      <c r="I427" s="3" t="str">
        <f>FIN_RAW[[#This Row],[CUENTA (IN)]]</f>
        <v>Efectivo</v>
      </c>
      <c r="J427" s="6" t="str">
        <f>FIN_RAW[[#This Row],[CUENTA (OUT)]]</f>
        <v>Mensualidad Gimnasia</v>
      </c>
      <c r="K427" s="3" t="str">
        <f>IF(OR(FIN_RAW[[#This Row],[CLIENTE]]=0,FIN_RAW[[#This Row],[CLIENTE]]=" "),"",FIN_RAW[[#This Row],[CLIENTE]])</f>
        <v>Ingrith Basto Zamorano</v>
      </c>
      <c r="L427" s="3" t="str">
        <f>IF(OR(FIN_RAW[[#This Row],[DEPORTISTA]]=0,FIN_RAW[[#This Row],[DEPORTISTA]]=""),"",FIN_RAW[[#This Row],[DEPORTISTA]])</f>
        <v>Juan Martin Solórzano Basto</v>
      </c>
      <c r="M427" s="3">
        <f>IF(FIN_DATASET[[#This Row],[Method]]="Efectivo",1,0)</f>
        <v>1</v>
      </c>
      <c r="N427" s="12">
        <f>IF(FIN_DATASET[[#This Row],[Method]]="Efectivo",FIN_DATASET[[#This Row],[Amount]],0)</f>
        <v>25000</v>
      </c>
      <c r="O427" s="3">
        <f>IF(FIN_DATASET[[#This Row],[Method]]="CxC",1,0)</f>
        <v>0</v>
      </c>
      <c r="P427" s="11">
        <f>IF(FIN_DATASET[[#This Row],[Method]]="CxC",FIN_DATASET[[#This Row],[Amount]],0)</f>
        <v>0</v>
      </c>
      <c r="Q427" s="3">
        <f>IF(OR(FIN_DATASET[[#This Row],[Account]]="CxP",FIN_DATASET[[#This Row],[Account]]="CxP (Liga)",FIN_DATASET[[#This Row],[Account]]="CxP (Terceros)"),1,0)</f>
        <v>0</v>
      </c>
      <c r="R427" s="3">
        <f>IF(FIN_DATASET[[#This Row],[AP_Flag]]=1,FIN_DATASET[[#This Row],[Amount]],0)</f>
        <v>0</v>
      </c>
    </row>
    <row r="428" spans="1:18" x14ac:dyDescent="0.2">
      <c r="A428" s="4">
        <f>FIN_RAW[[#This Row],[FECHA]]</f>
        <v>44256</v>
      </c>
      <c r="B428" s="3">
        <f>YEAR(FIN_DATASET[[#This Row],[Date]])</f>
        <v>2021</v>
      </c>
      <c r="C428" s="3" t="str">
        <f>TEXT(FIN_DATASET[[#This Row],[Date]],"mmmm")</f>
        <v>March</v>
      </c>
      <c r="D428" s="3" t="str">
        <f>IF(FIN_RAW[[#This Row],[VALOR (IN)]]&gt;0, "Income",IF(FIN_RAW[[#This Row],[VALOR (OUT)]]&gt;0, "Expense", "Check"))</f>
        <v>Income</v>
      </c>
      <c r="E428" s="3" t="str">
        <f>_xlfn.XLOOKUP(FIN_DATASET[[#This Row],[Method]],CATEGORY_MAP[CUENTA_IN],CATEGORY_MAP[Category])</f>
        <v>Cash</v>
      </c>
      <c r="F428" s="3" t="str">
        <f>_xlfn.XLOOKUP(FIN_DATASET[[#This Row],[Account]],CATEGORY_MAP[CUENTA_OUT],CATEGORY_MAP[Subcategory])</f>
        <v>Gymnastics Monthly Fee</v>
      </c>
      <c r="G428" s="3" t="str">
        <f>IF(OR(FIN_RAW[[#This Row],[CONCEPTO]]=0,FIN_RAW[[#This Row],[CONCEPTO]]=""),"",FIN_RAW[[#This Row],[CONCEPTO]])</f>
        <v>Pago Apoyo Mensualidad Gimnasia (MAR)</v>
      </c>
      <c r="H428" s="5">
        <f>IF(FIN_DATASET[[#This Row],[Type]]="Income", FIN_RAW[[#This Row],[VALOR (IN)]], -FIN_RAW[[#This Row],[VALOR (OUT)]])</f>
        <v>25000</v>
      </c>
      <c r="I428" s="3" t="str">
        <f>FIN_RAW[[#This Row],[CUENTA (IN)]]</f>
        <v>Efectivo</v>
      </c>
      <c r="J428" s="6" t="str">
        <f>FIN_RAW[[#This Row],[CUENTA (OUT)]]</f>
        <v>Mensualidad Gimnasia</v>
      </c>
      <c r="K428" s="3" t="str">
        <f>IF(OR(FIN_RAW[[#This Row],[CLIENTE]]=0,FIN_RAW[[#This Row],[CLIENTE]]=" "),"",FIN_RAW[[#This Row],[CLIENTE]])</f>
        <v>Silvana Torres López</v>
      </c>
      <c r="L428" s="3" t="str">
        <f>IF(OR(FIN_RAW[[#This Row],[DEPORTISTA]]=0,FIN_RAW[[#This Row],[DEPORTISTA]]=""),"",FIN_RAW[[#This Row],[DEPORTISTA]])</f>
        <v>Luciana Pinedo Torres</v>
      </c>
      <c r="M428" s="3">
        <f>IF(FIN_DATASET[[#This Row],[Method]]="Efectivo",1,0)</f>
        <v>1</v>
      </c>
      <c r="N428" s="12">
        <f>IF(FIN_DATASET[[#This Row],[Method]]="Efectivo",FIN_DATASET[[#This Row],[Amount]],0)</f>
        <v>25000</v>
      </c>
      <c r="O428" s="3">
        <f>IF(FIN_DATASET[[#This Row],[Method]]="CxC",1,0)</f>
        <v>0</v>
      </c>
      <c r="P428" s="11">
        <f>IF(FIN_DATASET[[#This Row],[Method]]="CxC",FIN_DATASET[[#This Row],[Amount]],0)</f>
        <v>0</v>
      </c>
      <c r="Q428" s="3">
        <f>IF(OR(FIN_DATASET[[#This Row],[Account]]="CxP",FIN_DATASET[[#This Row],[Account]]="CxP (Liga)",FIN_DATASET[[#This Row],[Account]]="CxP (Terceros)"),1,0)</f>
        <v>0</v>
      </c>
      <c r="R428" s="3">
        <f>IF(FIN_DATASET[[#This Row],[AP_Flag]]=1,FIN_DATASET[[#This Row],[Amount]],0)</f>
        <v>0</v>
      </c>
    </row>
    <row r="429" spans="1:18" x14ac:dyDescent="0.2">
      <c r="A429" s="4">
        <f>FIN_RAW[[#This Row],[FECHA]]</f>
        <v>44256</v>
      </c>
      <c r="B429" s="3">
        <f>YEAR(FIN_DATASET[[#This Row],[Date]])</f>
        <v>2021</v>
      </c>
      <c r="C429" s="3" t="str">
        <f>TEXT(FIN_DATASET[[#This Row],[Date]],"mmmm")</f>
        <v>March</v>
      </c>
      <c r="D429" s="3" t="str">
        <f>IF(FIN_RAW[[#This Row],[VALOR (IN)]]&gt;0, "Income",IF(FIN_RAW[[#This Row],[VALOR (OUT)]]&gt;0, "Expense", "Check"))</f>
        <v>Income</v>
      </c>
      <c r="E429" s="3" t="str">
        <f>_xlfn.XLOOKUP(FIN_DATASET[[#This Row],[Method]],CATEGORY_MAP[CUENTA_IN],CATEGORY_MAP[Category])</f>
        <v>Cash</v>
      </c>
      <c r="F429" s="3" t="str">
        <f>_xlfn.XLOOKUP(FIN_DATASET[[#This Row],[Account]],CATEGORY_MAP[CUENTA_OUT],CATEGORY_MAP[Subcategory])</f>
        <v>Gymnastics Monthly Fee</v>
      </c>
      <c r="G429" s="3" t="str">
        <f>IF(OR(FIN_RAW[[#This Row],[CONCEPTO]]=0,FIN_RAW[[#This Row],[CONCEPTO]]=""),"",FIN_RAW[[#This Row],[CONCEPTO]])</f>
        <v>Pago Apoyo Mensualidad Gimnasia (MAR)</v>
      </c>
      <c r="H429" s="5">
        <f>IF(FIN_DATASET[[#This Row],[Type]]="Income", FIN_RAW[[#This Row],[VALOR (IN)]], -FIN_RAW[[#This Row],[VALOR (OUT)]])</f>
        <v>25000</v>
      </c>
      <c r="I429" s="3" t="str">
        <f>FIN_RAW[[#This Row],[CUENTA (IN)]]</f>
        <v>Efectivo</v>
      </c>
      <c r="J429" s="6" t="str">
        <f>FIN_RAW[[#This Row],[CUENTA (OUT)]]</f>
        <v>Mensualidad Gimnasia</v>
      </c>
      <c r="K429" s="3" t="str">
        <f>IF(OR(FIN_RAW[[#This Row],[CLIENTE]]=0,FIN_RAW[[#This Row],[CLIENTE]]=" "),"",FIN_RAW[[#This Row],[CLIENTE]])</f>
        <v>Carlos Andrés Delgado</v>
      </c>
      <c r="L429" s="3" t="str">
        <f>IF(OR(FIN_RAW[[#This Row],[DEPORTISTA]]=0,FIN_RAW[[#This Row],[DEPORTISTA]]=""),"",FIN_RAW[[#This Row],[DEPORTISTA]])</f>
        <v>María José Delgado Giraldo</v>
      </c>
      <c r="M429" s="3">
        <f>IF(FIN_DATASET[[#This Row],[Method]]="Efectivo",1,0)</f>
        <v>1</v>
      </c>
      <c r="N429" s="12">
        <f>IF(FIN_DATASET[[#This Row],[Method]]="Efectivo",FIN_DATASET[[#This Row],[Amount]],0)</f>
        <v>25000</v>
      </c>
      <c r="O429" s="3">
        <f>IF(FIN_DATASET[[#This Row],[Method]]="CxC",1,0)</f>
        <v>0</v>
      </c>
      <c r="P429" s="11">
        <f>IF(FIN_DATASET[[#This Row],[Method]]="CxC",FIN_DATASET[[#This Row],[Amount]],0)</f>
        <v>0</v>
      </c>
      <c r="Q429" s="3">
        <f>IF(OR(FIN_DATASET[[#This Row],[Account]]="CxP",FIN_DATASET[[#This Row],[Account]]="CxP (Liga)",FIN_DATASET[[#This Row],[Account]]="CxP (Terceros)"),1,0)</f>
        <v>0</v>
      </c>
      <c r="R429" s="3">
        <f>IF(FIN_DATASET[[#This Row],[AP_Flag]]=1,FIN_DATASET[[#This Row],[Amount]],0)</f>
        <v>0</v>
      </c>
    </row>
    <row r="430" spans="1:18" x14ac:dyDescent="0.2">
      <c r="A430" s="4">
        <f>FIN_RAW[[#This Row],[FECHA]]</f>
        <v>44256</v>
      </c>
      <c r="B430" s="3">
        <f>YEAR(FIN_DATASET[[#This Row],[Date]])</f>
        <v>2021</v>
      </c>
      <c r="C430" s="3" t="str">
        <f>TEXT(FIN_DATASET[[#This Row],[Date]],"mmmm")</f>
        <v>March</v>
      </c>
      <c r="D430" s="3" t="str">
        <f>IF(FIN_RAW[[#This Row],[VALOR (IN)]]&gt;0, "Income",IF(FIN_RAW[[#This Row],[VALOR (OUT)]]&gt;0, "Expense", "Check"))</f>
        <v>Income</v>
      </c>
      <c r="E430" s="3" t="str">
        <f>_xlfn.XLOOKUP(FIN_DATASET[[#This Row],[Method]],CATEGORY_MAP[CUENTA_IN],CATEGORY_MAP[Category])</f>
        <v>Cash</v>
      </c>
      <c r="F430" s="3" t="str">
        <f>_xlfn.XLOOKUP(FIN_DATASET[[#This Row],[Account]],CATEGORY_MAP[CUENTA_OUT],CATEGORY_MAP[Subcategory])</f>
        <v>Gymnastics Monthly Fee</v>
      </c>
      <c r="G430" s="3" t="str">
        <f>IF(OR(FIN_RAW[[#This Row],[CONCEPTO]]=0,FIN_RAW[[#This Row],[CONCEPTO]]=""),"",FIN_RAW[[#This Row],[CONCEPTO]])</f>
        <v>Pago Apoyo Mensualidad Gimnasia (MAR)</v>
      </c>
      <c r="H430" s="5">
        <f>IF(FIN_DATASET[[#This Row],[Type]]="Income", FIN_RAW[[#This Row],[VALOR (IN)]], -FIN_RAW[[#This Row],[VALOR (OUT)]])</f>
        <v>25000</v>
      </c>
      <c r="I430" s="3" t="str">
        <f>FIN_RAW[[#This Row],[CUENTA (IN)]]</f>
        <v>Efectivo</v>
      </c>
      <c r="J430" s="6" t="str">
        <f>FIN_RAW[[#This Row],[CUENTA (OUT)]]</f>
        <v>Mensualidad Gimnasia</v>
      </c>
      <c r="K430" s="3" t="str">
        <f>IF(OR(FIN_RAW[[#This Row],[CLIENTE]]=0,FIN_RAW[[#This Row],[CLIENTE]]=" "),"",FIN_RAW[[#This Row],[CLIENTE]])</f>
        <v>Omar Osorio Valencia</v>
      </c>
      <c r="L430" s="3" t="str">
        <f>IF(OR(FIN_RAW[[#This Row],[DEPORTISTA]]=0,FIN_RAW[[#This Row],[DEPORTISTA]]=""),"",FIN_RAW[[#This Row],[DEPORTISTA]])</f>
        <v>Mariana Osorio Mendoza</v>
      </c>
      <c r="M430" s="3">
        <f>IF(FIN_DATASET[[#This Row],[Method]]="Efectivo",1,0)</f>
        <v>1</v>
      </c>
      <c r="N430" s="12">
        <f>IF(FIN_DATASET[[#This Row],[Method]]="Efectivo",FIN_DATASET[[#This Row],[Amount]],0)</f>
        <v>25000</v>
      </c>
      <c r="O430" s="3">
        <f>IF(FIN_DATASET[[#This Row],[Method]]="CxC",1,0)</f>
        <v>0</v>
      </c>
      <c r="P430" s="11">
        <f>IF(FIN_DATASET[[#This Row],[Method]]="CxC",FIN_DATASET[[#This Row],[Amount]],0)</f>
        <v>0</v>
      </c>
      <c r="Q430" s="3">
        <f>IF(OR(FIN_DATASET[[#This Row],[Account]]="CxP",FIN_DATASET[[#This Row],[Account]]="CxP (Liga)",FIN_DATASET[[#This Row],[Account]]="CxP (Terceros)"),1,0)</f>
        <v>0</v>
      </c>
      <c r="R430" s="3">
        <f>IF(FIN_DATASET[[#This Row],[AP_Flag]]=1,FIN_DATASET[[#This Row],[Amount]],0)</f>
        <v>0</v>
      </c>
    </row>
    <row r="431" spans="1:18" x14ac:dyDescent="0.2">
      <c r="A431" s="4">
        <f>FIN_RAW[[#This Row],[FECHA]]</f>
        <v>44256</v>
      </c>
      <c r="B431" s="3">
        <f>YEAR(FIN_DATASET[[#This Row],[Date]])</f>
        <v>2021</v>
      </c>
      <c r="C431" s="3" t="str">
        <f>TEXT(FIN_DATASET[[#This Row],[Date]],"mmmm")</f>
        <v>March</v>
      </c>
      <c r="D431" s="3" t="str">
        <f>IF(FIN_RAW[[#This Row],[VALOR (IN)]]&gt;0, "Income",IF(FIN_RAW[[#This Row],[VALOR (OUT)]]&gt;0, "Expense", "Check"))</f>
        <v>Income</v>
      </c>
      <c r="E431" s="3" t="str">
        <f>_xlfn.XLOOKUP(FIN_DATASET[[#This Row],[Method]],CATEGORY_MAP[CUENTA_IN],CATEGORY_MAP[Category])</f>
        <v>Cash</v>
      </c>
      <c r="F431" s="3" t="str">
        <f>_xlfn.XLOOKUP(FIN_DATASET[[#This Row],[Account]],CATEGORY_MAP[CUENTA_OUT],CATEGORY_MAP[Subcategory])</f>
        <v>Gymnastics Monthly Fee</v>
      </c>
      <c r="G431" s="3" t="str">
        <f>IF(OR(FIN_RAW[[#This Row],[CONCEPTO]]=0,FIN_RAW[[#This Row],[CONCEPTO]]=""),"",FIN_RAW[[#This Row],[CONCEPTO]])</f>
        <v>Pago Apoyo Mensualidad Gimnasia (MAR)</v>
      </c>
      <c r="H431" s="5">
        <f>IF(FIN_DATASET[[#This Row],[Type]]="Income", FIN_RAW[[#This Row],[VALOR (IN)]], -FIN_RAW[[#This Row],[VALOR (OUT)]])</f>
        <v>25000</v>
      </c>
      <c r="I431" s="3" t="str">
        <f>FIN_RAW[[#This Row],[CUENTA (IN)]]</f>
        <v>Efectivo</v>
      </c>
      <c r="J431" s="6" t="str">
        <f>FIN_RAW[[#This Row],[CUENTA (OUT)]]</f>
        <v>Mensualidad Gimnasia</v>
      </c>
      <c r="K431" s="3" t="str">
        <f>IF(OR(FIN_RAW[[#This Row],[CLIENTE]]=0,FIN_RAW[[#This Row],[CLIENTE]]=" "),"",FIN_RAW[[#This Row],[CLIENTE]])</f>
        <v>Edward Armando Rojas</v>
      </c>
      <c r="L431" s="3" t="str">
        <f>IF(OR(FIN_RAW[[#This Row],[DEPORTISTA]]=0,FIN_RAW[[#This Row],[DEPORTISTA]]=""),"",FIN_RAW[[#This Row],[DEPORTISTA]])</f>
        <v>Mathias Rojas Salcedo</v>
      </c>
      <c r="M431" s="3">
        <f>IF(FIN_DATASET[[#This Row],[Method]]="Efectivo",1,0)</f>
        <v>1</v>
      </c>
      <c r="N431" s="12">
        <f>IF(FIN_DATASET[[#This Row],[Method]]="Efectivo",FIN_DATASET[[#This Row],[Amount]],0)</f>
        <v>25000</v>
      </c>
      <c r="O431" s="3">
        <f>IF(FIN_DATASET[[#This Row],[Method]]="CxC",1,0)</f>
        <v>0</v>
      </c>
      <c r="P431" s="11">
        <f>IF(FIN_DATASET[[#This Row],[Method]]="CxC",FIN_DATASET[[#This Row],[Amount]],0)</f>
        <v>0</v>
      </c>
      <c r="Q431" s="3">
        <f>IF(OR(FIN_DATASET[[#This Row],[Account]]="CxP",FIN_DATASET[[#This Row],[Account]]="CxP (Liga)",FIN_DATASET[[#This Row],[Account]]="CxP (Terceros)"),1,0)</f>
        <v>0</v>
      </c>
      <c r="R431" s="3">
        <f>IF(FIN_DATASET[[#This Row],[AP_Flag]]=1,FIN_DATASET[[#This Row],[Amount]],0)</f>
        <v>0</v>
      </c>
    </row>
    <row r="432" spans="1:18" x14ac:dyDescent="0.2">
      <c r="A432" s="4">
        <f>FIN_RAW[[#This Row],[FECHA]]</f>
        <v>44256</v>
      </c>
      <c r="B432" s="3">
        <f>YEAR(FIN_DATASET[[#This Row],[Date]])</f>
        <v>2021</v>
      </c>
      <c r="C432" s="3" t="str">
        <f>TEXT(FIN_DATASET[[#This Row],[Date]],"mmmm")</f>
        <v>March</v>
      </c>
      <c r="D432" s="3" t="str">
        <f>IF(FIN_RAW[[#This Row],[VALOR (IN)]]&gt;0, "Income",IF(FIN_RAW[[#This Row],[VALOR (OUT)]]&gt;0, "Expense", "Check"))</f>
        <v>Income</v>
      </c>
      <c r="E432" s="3" t="str">
        <f>_xlfn.XLOOKUP(FIN_DATASET[[#This Row],[Method]],CATEGORY_MAP[CUENTA_IN],CATEGORY_MAP[Category])</f>
        <v>Cash</v>
      </c>
      <c r="F432" s="3" t="str">
        <f>_xlfn.XLOOKUP(FIN_DATASET[[#This Row],[Account]],CATEGORY_MAP[CUENTA_OUT],CATEGORY_MAP[Subcategory])</f>
        <v>Gymnastics Monthly Fee</v>
      </c>
      <c r="G432" s="3" t="str">
        <f>IF(OR(FIN_RAW[[#This Row],[CONCEPTO]]=0,FIN_RAW[[#This Row],[CONCEPTO]]=""),"",FIN_RAW[[#This Row],[CONCEPTO]])</f>
        <v>Pago Apoyo Mensualidad Gimnasia (MAR)</v>
      </c>
      <c r="H432" s="5">
        <f>IF(FIN_DATASET[[#This Row],[Type]]="Income", FIN_RAW[[#This Row],[VALOR (IN)]], -FIN_RAW[[#This Row],[VALOR (OUT)]])</f>
        <v>25000</v>
      </c>
      <c r="I432" s="3" t="str">
        <f>FIN_RAW[[#This Row],[CUENTA (IN)]]</f>
        <v>Efectivo</v>
      </c>
      <c r="J432" s="6" t="str">
        <f>FIN_RAW[[#This Row],[CUENTA (OUT)]]</f>
        <v>Mensualidad Gimnasia</v>
      </c>
      <c r="K432" s="3" t="str">
        <f>IF(OR(FIN_RAW[[#This Row],[CLIENTE]]=0,FIN_RAW[[#This Row],[CLIENTE]]=" "),"",FIN_RAW[[#This Row],[CLIENTE]])</f>
        <v>Ana Milena Sánchez Patiño</v>
      </c>
      <c r="L432" s="3" t="str">
        <f>IF(OR(FIN_RAW[[#This Row],[DEPORTISTA]]=0,FIN_RAW[[#This Row],[DEPORTISTA]]=""),"",FIN_RAW[[#This Row],[DEPORTISTA]])</f>
        <v>Matías Carvajal Sánchez</v>
      </c>
      <c r="M432" s="3">
        <f>IF(FIN_DATASET[[#This Row],[Method]]="Efectivo",1,0)</f>
        <v>1</v>
      </c>
      <c r="N432" s="12">
        <f>IF(FIN_DATASET[[#This Row],[Method]]="Efectivo",FIN_DATASET[[#This Row],[Amount]],0)</f>
        <v>25000</v>
      </c>
      <c r="O432" s="3">
        <f>IF(FIN_DATASET[[#This Row],[Method]]="CxC",1,0)</f>
        <v>0</v>
      </c>
      <c r="P432" s="11">
        <f>IF(FIN_DATASET[[#This Row],[Method]]="CxC",FIN_DATASET[[#This Row],[Amount]],0)</f>
        <v>0</v>
      </c>
      <c r="Q432" s="3">
        <f>IF(OR(FIN_DATASET[[#This Row],[Account]]="CxP",FIN_DATASET[[#This Row],[Account]]="CxP (Liga)",FIN_DATASET[[#This Row],[Account]]="CxP (Terceros)"),1,0)</f>
        <v>0</v>
      </c>
      <c r="R432" s="3">
        <f>IF(FIN_DATASET[[#This Row],[AP_Flag]]=1,FIN_DATASET[[#This Row],[Amount]],0)</f>
        <v>0</v>
      </c>
    </row>
    <row r="433" spans="1:18" x14ac:dyDescent="0.2">
      <c r="A433" s="4">
        <f>FIN_RAW[[#This Row],[FECHA]]</f>
        <v>44256</v>
      </c>
      <c r="B433" s="3">
        <f>YEAR(FIN_DATASET[[#This Row],[Date]])</f>
        <v>2021</v>
      </c>
      <c r="C433" s="3" t="str">
        <f>TEXT(FIN_DATASET[[#This Row],[Date]],"mmmm")</f>
        <v>March</v>
      </c>
      <c r="D433" s="3" t="str">
        <f>IF(FIN_RAW[[#This Row],[VALOR (IN)]]&gt;0, "Income",IF(FIN_RAW[[#This Row],[VALOR (OUT)]]&gt;0, "Expense", "Check"))</f>
        <v>Income</v>
      </c>
      <c r="E433" s="3" t="str">
        <f>_xlfn.XLOOKUP(FIN_DATASET[[#This Row],[Method]],CATEGORY_MAP[CUENTA_IN],CATEGORY_MAP[Category])</f>
        <v>Cash</v>
      </c>
      <c r="F433" s="3" t="str">
        <f>_xlfn.XLOOKUP(FIN_DATASET[[#This Row],[Account]],CATEGORY_MAP[CUENTA_OUT],CATEGORY_MAP[Subcategory])</f>
        <v>Gymnastics Monthly Fee</v>
      </c>
      <c r="G433" s="3" t="str">
        <f>IF(OR(FIN_RAW[[#This Row],[CONCEPTO]]=0,FIN_RAW[[#This Row],[CONCEPTO]]=""),"",FIN_RAW[[#This Row],[CONCEPTO]])</f>
        <v>Pago Apoyo Mensualidad Gimnasia (MAR)</v>
      </c>
      <c r="H433" s="5">
        <f>IF(FIN_DATASET[[#This Row],[Type]]="Income", FIN_RAW[[#This Row],[VALOR (IN)]], -FIN_RAW[[#This Row],[VALOR (OUT)]])</f>
        <v>25000</v>
      </c>
      <c r="I433" s="3" t="str">
        <f>FIN_RAW[[#This Row],[CUENTA (IN)]]</f>
        <v>Efectivo</v>
      </c>
      <c r="J433" s="6" t="str">
        <f>FIN_RAW[[#This Row],[CUENTA (OUT)]]</f>
        <v>Mensualidad Gimnasia</v>
      </c>
      <c r="K433" s="3" t="str">
        <f>IF(OR(FIN_RAW[[#This Row],[CLIENTE]]=0,FIN_RAW[[#This Row],[CLIENTE]]=" "),"",FIN_RAW[[#This Row],[CLIENTE]])</f>
        <v>Yanibel Peña Londoño</v>
      </c>
      <c r="L433" s="3" t="str">
        <f>IF(OR(FIN_RAW[[#This Row],[DEPORTISTA]]=0,FIN_RAW[[#This Row],[DEPORTISTA]]=""),"",FIN_RAW[[#This Row],[DEPORTISTA]])</f>
        <v>Santiago Piedrahita Peña</v>
      </c>
      <c r="M433" s="3">
        <f>IF(FIN_DATASET[[#This Row],[Method]]="Efectivo",1,0)</f>
        <v>1</v>
      </c>
      <c r="N433" s="12">
        <f>IF(FIN_DATASET[[#This Row],[Method]]="Efectivo",FIN_DATASET[[#This Row],[Amount]],0)</f>
        <v>25000</v>
      </c>
      <c r="O433" s="3">
        <f>IF(FIN_DATASET[[#This Row],[Method]]="CxC",1,0)</f>
        <v>0</v>
      </c>
      <c r="P433" s="11">
        <f>IF(FIN_DATASET[[#This Row],[Method]]="CxC",FIN_DATASET[[#This Row],[Amount]],0)</f>
        <v>0</v>
      </c>
      <c r="Q433" s="3">
        <f>IF(OR(FIN_DATASET[[#This Row],[Account]]="CxP",FIN_DATASET[[#This Row],[Account]]="CxP (Liga)",FIN_DATASET[[#This Row],[Account]]="CxP (Terceros)"),1,0)</f>
        <v>0</v>
      </c>
      <c r="R433" s="3">
        <f>IF(FIN_DATASET[[#This Row],[AP_Flag]]=1,FIN_DATASET[[#This Row],[Amount]],0)</f>
        <v>0</v>
      </c>
    </row>
    <row r="434" spans="1:18" x14ac:dyDescent="0.2">
      <c r="A434" s="4">
        <f>FIN_RAW[[#This Row],[FECHA]]</f>
        <v>44256</v>
      </c>
      <c r="B434" s="3">
        <f>YEAR(FIN_DATASET[[#This Row],[Date]])</f>
        <v>2021</v>
      </c>
      <c r="C434" s="3" t="str">
        <f>TEXT(FIN_DATASET[[#This Row],[Date]],"mmmm")</f>
        <v>March</v>
      </c>
      <c r="D434" s="3" t="str">
        <f>IF(FIN_RAW[[#This Row],[VALOR (IN)]]&gt;0, "Income",IF(FIN_RAW[[#This Row],[VALOR (OUT)]]&gt;0, "Expense", "Check"))</f>
        <v>Income</v>
      </c>
      <c r="E434" s="3" t="str">
        <f>_xlfn.XLOOKUP(FIN_DATASET[[#This Row],[Method]],CATEGORY_MAP[CUENTA_IN],CATEGORY_MAP[Category])</f>
        <v>Cash</v>
      </c>
      <c r="F434" s="3" t="str">
        <f>_xlfn.XLOOKUP(FIN_DATASET[[#This Row],[Account]],CATEGORY_MAP[CUENTA_OUT],CATEGORY_MAP[Subcategory])</f>
        <v>Gymnastics Monthly Fee</v>
      </c>
      <c r="G434" s="3" t="str">
        <f>IF(OR(FIN_RAW[[#This Row],[CONCEPTO]]=0,FIN_RAW[[#This Row],[CONCEPTO]]=""),"",FIN_RAW[[#This Row],[CONCEPTO]])</f>
        <v>Pago Apoyo Mensualidad Gimnasia (MAR)</v>
      </c>
      <c r="H434" s="5">
        <f>IF(FIN_DATASET[[#This Row],[Type]]="Income", FIN_RAW[[#This Row],[VALOR (IN)]], -FIN_RAW[[#This Row],[VALOR (OUT)]])</f>
        <v>25000</v>
      </c>
      <c r="I434" s="3" t="str">
        <f>FIN_RAW[[#This Row],[CUENTA (IN)]]</f>
        <v>Efectivo</v>
      </c>
      <c r="J434" s="6" t="str">
        <f>FIN_RAW[[#This Row],[CUENTA (OUT)]]</f>
        <v>Mensualidad Gimnasia</v>
      </c>
      <c r="K434" s="3" t="str">
        <f>IF(OR(FIN_RAW[[#This Row],[CLIENTE]]=0,FIN_RAW[[#This Row],[CLIENTE]]=" "),"",FIN_RAW[[#This Row],[CLIENTE]])</f>
        <v>Ingrith Basto Zamorano</v>
      </c>
      <c r="L434" s="3" t="str">
        <f>IF(OR(FIN_RAW[[#This Row],[DEPORTISTA]]=0,FIN_RAW[[#This Row],[DEPORTISTA]]=""),"",FIN_RAW[[#This Row],[DEPORTISTA]])</f>
        <v>Santiago Solórzano Basto</v>
      </c>
      <c r="M434" s="3">
        <f>IF(FIN_DATASET[[#This Row],[Method]]="Efectivo",1,0)</f>
        <v>1</v>
      </c>
      <c r="N434" s="12">
        <f>IF(FIN_DATASET[[#This Row],[Method]]="Efectivo",FIN_DATASET[[#This Row],[Amount]],0)</f>
        <v>25000</v>
      </c>
      <c r="O434" s="3">
        <f>IF(FIN_DATASET[[#This Row],[Method]]="CxC",1,0)</f>
        <v>0</v>
      </c>
      <c r="P434" s="11">
        <f>IF(FIN_DATASET[[#This Row],[Method]]="CxC",FIN_DATASET[[#This Row],[Amount]],0)</f>
        <v>0</v>
      </c>
      <c r="Q434" s="3">
        <f>IF(OR(FIN_DATASET[[#This Row],[Account]]="CxP",FIN_DATASET[[#This Row],[Account]]="CxP (Liga)",FIN_DATASET[[#This Row],[Account]]="CxP (Terceros)"),1,0)</f>
        <v>0</v>
      </c>
      <c r="R434" s="3">
        <f>IF(FIN_DATASET[[#This Row],[AP_Flag]]=1,FIN_DATASET[[#This Row],[Amount]],0)</f>
        <v>0</v>
      </c>
    </row>
    <row r="435" spans="1:18" x14ac:dyDescent="0.2">
      <c r="A435" s="4">
        <f>FIN_RAW[[#This Row],[FECHA]]</f>
        <v>44256</v>
      </c>
      <c r="B435" s="3">
        <f>YEAR(FIN_DATASET[[#This Row],[Date]])</f>
        <v>2021</v>
      </c>
      <c r="C435" s="3" t="str">
        <f>TEXT(FIN_DATASET[[#This Row],[Date]],"mmmm")</f>
        <v>March</v>
      </c>
      <c r="D435" s="3" t="str">
        <f>IF(FIN_RAW[[#This Row],[VALOR (IN)]]&gt;0, "Income",IF(FIN_RAW[[#This Row],[VALOR (OUT)]]&gt;0, "Expense", "Check"))</f>
        <v>Income</v>
      </c>
      <c r="E435" s="3" t="str">
        <f>_xlfn.XLOOKUP(FIN_DATASET[[#This Row],[Method]],CATEGORY_MAP[CUENTA_IN],CATEGORY_MAP[Category])</f>
        <v>Cash</v>
      </c>
      <c r="F435" s="3" t="str">
        <f>_xlfn.XLOOKUP(FIN_DATASET[[#This Row],[Account]],CATEGORY_MAP[CUENTA_OUT],CATEGORY_MAP[Subcategory])</f>
        <v>Gymnastics Monthly Fee</v>
      </c>
      <c r="G435" s="3" t="str">
        <f>IF(OR(FIN_RAW[[#This Row],[CONCEPTO]]=0,FIN_RAW[[#This Row],[CONCEPTO]]=""),"",FIN_RAW[[#This Row],[CONCEPTO]])</f>
        <v>Pago Apoyo Mensualidad Gimnasia (MAR)</v>
      </c>
      <c r="H435" s="5">
        <f>IF(FIN_DATASET[[#This Row],[Type]]="Income", FIN_RAW[[#This Row],[VALOR (IN)]], -FIN_RAW[[#This Row],[VALOR (OUT)]])</f>
        <v>25000</v>
      </c>
      <c r="I435" s="3" t="str">
        <f>FIN_RAW[[#This Row],[CUENTA (IN)]]</f>
        <v>Efectivo</v>
      </c>
      <c r="J435" s="6" t="str">
        <f>FIN_RAW[[#This Row],[CUENTA (OUT)]]</f>
        <v>Mensualidad Gimnasia</v>
      </c>
      <c r="K435" s="3" t="str">
        <f>IF(OR(FIN_RAW[[#This Row],[CLIENTE]]=0,FIN_RAW[[#This Row],[CLIENTE]]=" "),"",FIN_RAW[[#This Row],[CLIENTE]])</f>
        <v>Marcela Zapata Duque</v>
      </c>
      <c r="L435" s="3" t="str">
        <f>IF(OR(FIN_RAW[[#This Row],[DEPORTISTA]]=0,FIN_RAW[[#This Row],[DEPORTISTA]]=""),"",FIN_RAW[[#This Row],[DEPORTISTA]])</f>
        <v>Sara Zapata Zapata</v>
      </c>
      <c r="M435" s="3">
        <f>IF(FIN_DATASET[[#This Row],[Method]]="Efectivo",1,0)</f>
        <v>1</v>
      </c>
      <c r="N435" s="12">
        <f>IF(FIN_DATASET[[#This Row],[Method]]="Efectivo",FIN_DATASET[[#This Row],[Amount]],0)</f>
        <v>25000</v>
      </c>
      <c r="O435" s="3">
        <f>IF(FIN_DATASET[[#This Row],[Method]]="CxC",1,0)</f>
        <v>0</v>
      </c>
      <c r="P435" s="11">
        <f>IF(FIN_DATASET[[#This Row],[Method]]="CxC",FIN_DATASET[[#This Row],[Amount]],0)</f>
        <v>0</v>
      </c>
      <c r="Q435" s="3">
        <f>IF(OR(FIN_DATASET[[#This Row],[Account]]="CxP",FIN_DATASET[[#This Row],[Account]]="CxP (Liga)",FIN_DATASET[[#This Row],[Account]]="CxP (Terceros)"),1,0)</f>
        <v>0</v>
      </c>
      <c r="R435" s="3">
        <f>IF(FIN_DATASET[[#This Row],[AP_Flag]]=1,FIN_DATASET[[#This Row],[Amount]],0)</f>
        <v>0</v>
      </c>
    </row>
    <row r="436" spans="1:18" x14ac:dyDescent="0.2">
      <c r="A436" s="4">
        <f>FIN_RAW[[#This Row],[FECHA]]</f>
        <v>44256</v>
      </c>
      <c r="B436" s="3">
        <f>YEAR(FIN_DATASET[[#This Row],[Date]])</f>
        <v>2021</v>
      </c>
      <c r="C436" s="3" t="str">
        <f>TEXT(FIN_DATASET[[#This Row],[Date]],"mmmm")</f>
        <v>March</v>
      </c>
      <c r="D436" s="3" t="str">
        <f>IF(FIN_RAW[[#This Row],[VALOR (IN)]]&gt;0, "Income",IF(FIN_RAW[[#This Row],[VALOR (OUT)]]&gt;0, "Expense", "Check"))</f>
        <v>Income</v>
      </c>
      <c r="E436" s="3" t="str">
        <f>_xlfn.XLOOKUP(FIN_DATASET[[#This Row],[Method]],CATEGORY_MAP[CUENTA_IN],CATEGORY_MAP[Category])</f>
        <v>Cash</v>
      </c>
      <c r="F436" s="3" t="str">
        <f>_xlfn.XLOOKUP(FIN_DATASET[[#This Row],[Account]],CATEGORY_MAP[CUENTA_OUT],CATEGORY_MAP[Subcategory])</f>
        <v>Gymnastics Monthly Fee</v>
      </c>
      <c r="G436" s="3" t="str">
        <f>IF(OR(FIN_RAW[[#This Row],[CONCEPTO]]=0,FIN_RAW[[#This Row],[CONCEPTO]]=""),"",FIN_RAW[[#This Row],[CONCEPTO]])</f>
        <v>Pago Apoyo Mensualidad Gimnasia (MAR)</v>
      </c>
      <c r="H436" s="5">
        <f>IF(FIN_DATASET[[#This Row],[Type]]="Income", FIN_RAW[[#This Row],[VALOR (IN)]], -FIN_RAW[[#This Row],[VALOR (OUT)]])</f>
        <v>25000</v>
      </c>
      <c r="I436" s="3" t="str">
        <f>FIN_RAW[[#This Row],[CUENTA (IN)]]</f>
        <v>Efectivo</v>
      </c>
      <c r="J436" s="6" t="str">
        <f>FIN_RAW[[#This Row],[CUENTA (OUT)]]</f>
        <v>Mensualidad Gimnasia</v>
      </c>
      <c r="K436" s="3" t="str">
        <f>IF(OR(FIN_RAW[[#This Row],[CLIENTE]]=0,FIN_RAW[[#This Row],[CLIENTE]]=" "),"",FIN_RAW[[#This Row],[CLIENTE]])</f>
        <v>Nelson Gómez Serna</v>
      </c>
      <c r="L436" s="3" t="str">
        <f>IF(OR(FIN_RAW[[#This Row],[DEPORTISTA]]=0,FIN_RAW[[#This Row],[DEPORTISTA]]=""),"",FIN_RAW[[#This Row],[DEPORTISTA]])</f>
        <v>Sofía Gómez Torres</v>
      </c>
      <c r="M436" s="3">
        <f>IF(FIN_DATASET[[#This Row],[Method]]="Efectivo",1,0)</f>
        <v>1</v>
      </c>
      <c r="N436" s="12">
        <f>IF(FIN_DATASET[[#This Row],[Method]]="Efectivo",FIN_DATASET[[#This Row],[Amount]],0)</f>
        <v>25000</v>
      </c>
      <c r="O436" s="3">
        <f>IF(FIN_DATASET[[#This Row],[Method]]="CxC",1,0)</f>
        <v>0</v>
      </c>
      <c r="P436" s="11">
        <f>IF(FIN_DATASET[[#This Row],[Method]]="CxC",FIN_DATASET[[#This Row],[Amount]],0)</f>
        <v>0</v>
      </c>
      <c r="Q436" s="3">
        <f>IF(OR(FIN_DATASET[[#This Row],[Account]]="CxP",FIN_DATASET[[#This Row],[Account]]="CxP (Liga)",FIN_DATASET[[#This Row],[Account]]="CxP (Terceros)"),1,0)</f>
        <v>0</v>
      </c>
      <c r="R436" s="3">
        <f>IF(FIN_DATASET[[#This Row],[AP_Flag]]=1,FIN_DATASET[[#This Row],[Amount]],0)</f>
        <v>0</v>
      </c>
    </row>
    <row r="437" spans="1:18" x14ac:dyDescent="0.2">
      <c r="A437" s="4">
        <f>FIN_RAW[[#This Row],[FECHA]]</f>
        <v>44256</v>
      </c>
      <c r="B437" s="3">
        <f>YEAR(FIN_DATASET[[#This Row],[Date]])</f>
        <v>2021</v>
      </c>
      <c r="C437" s="3" t="str">
        <f>TEXT(FIN_DATASET[[#This Row],[Date]],"mmmm")</f>
        <v>March</v>
      </c>
      <c r="D437" s="3" t="str">
        <f>IF(FIN_RAW[[#This Row],[VALOR (IN)]]&gt;0, "Income",IF(FIN_RAW[[#This Row],[VALOR (OUT)]]&gt;0, "Expense", "Check"))</f>
        <v>Income</v>
      </c>
      <c r="E437" s="3" t="str">
        <f>_xlfn.XLOOKUP(FIN_DATASET[[#This Row],[Method]],CATEGORY_MAP[CUENTA_IN],CATEGORY_MAP[Category])</f>
        <v>Cash</v>
      </c>
      <c r="F437" s="3" t="str">
        <f>_xlfn.XLOOKUP(FIN_DATASET[[#This Row],[Account]],CATEGORY_MAP[CUENTA_OUT],CATEGORY_MAP[Subcategory])</f>
        <v>Gymnastics Monthly Fee</v>
      </c>
      <c r="G437" s="3" t="str">
        <f>IF(OR(FIN_RAW[[#This Row],[CONCEPTO]]=0,FIN_RAW[[#This Row],[CONCEPTO]]=""),"",FIN_RAW[[#This Row],[CONCEPTO]])</f>
        <v>Pago Apoyo Mensualidad Gimnasia (MAR)</v>
      </c>
      <c r="H437" s="5">
        <f>IF(FIN_DATASET[[#This Row],[Type]]="Income", FIN_RAW[[#This Row],[VALOR (IN)]], -FIN_RAW[[#This Row],[VALOR (OUT)]])</f>
        <v>25000</v>
      </c>
      <c r="I437" s="3" t="str">
        <f>FIN_RAW[[#This Row],[CUENTA (IN)]]</f>
        <v>Efectivo</v>
      </c>
      <c r="J437" s="6" t="str">
        <f>FIN_RAW[[#This Row],[CUENTA (OUT)]]</f>
        <v>Mensualidad Gimnasia</v>
      </c>
      <c r="K437" s="3" t="str">
        <f>IF(OR(FIN_RAW[[#This Row],[CLIENTE]]=0,FIN_RAW[[#This Row],[CLIENTE]]=" "),"",FIN_RAW[[#This Row],[CLIENTE]])</f>
        <v>Ana Milena Sánchez Patiño</v>
      </c>
      <c r="L437" s="3" t="str">
        <f>IF(OR(FIN_RAW[[#This Row],[DEPORTISTA]]=0,FIN_RAW[[#This Row],[DEPORTISTA]]=""),"",FIN_RAW[[#This Row],[DEPORTISTA]])</f>
        <v>Valentina Carvajal Sánchez</v>
      </c>
      <c r="M437" s="3">
        <f>IF(FIN_DATASET[[#This Row],[Method]]="Efectivo",1,0)</f>
        <v>1</v>
      </c>
      <c r="N437" s="12">
        <f>IF(FIN_DATASET[[#This Row],[Method]]="Efectivo",FIN_DATASET[[#This Row],[Amount]],0)</f>
        <v>25000</v>
      </c>
      <c r="O437" s="3">
        <f>IF(FIN_DATASET[[#This Row],[Method]]="CxC",1,0)</f>
        <v>0</v>
      </c>
      <c r="P437" s="11">
        <f>IF(FIN_DATASET[[#This Row],[Method]]="CxC",FIN_DATASET[[#This Row],[Amount]],0)</f>
        <v>0</v>
      </c>
      <c r="Q437" s="3">
        <f>IF(OR(FIN_DATASET[[#This Row],[Account]]="CxP",FIN_DATASET[[#This Row],[Account]]="CxP (Liga)",FIN_DATASET[[#This Row],[Account]]="CxP (Terceros)"),1,0)</f>
        <v>0</v>
      </c>
      <c r="R437" s="3">
        <f>IF(FIN_DATASET[[#This Row],[AP_Flag]]=1,FIN_DATASET[[#This Row],[Amount]],0)</f>
        <v>0</v>
      </c>
    </row>
    <row r="438" spans="1:18" x14ac:dyDescent="0.2">
      <c r="A438" s="4">
        <f>FIN_RAW[[#This Row],[FECHA]]</f>
        <v>44256</v>
      </c>
      <c r="B438" s="3">
        <f>YEAR(FIN_DATASET[[#This Row],[Date]])</f>
        <v>2021</v>
      </c>
      <c r="C438" s="3" t="str">
        <f>TEXT(FIN_DATASET[[#This Row],[Date]],"mmmm")</f>
        <v>March</v>
      </c>
      <c r="D438" s="3" t="str">
        <f>IF(FIN_RAW[[#This Row],[VALOR (IN)]]&gt;0, "Income",IF(FIN_RAW[[#This Row],[VALOR (OUT)]]&gt;0, "Expense", "Check"))</f>
        <v>Income</v>
      </c>
      <c r="E438" s="3" t="str">
        <f>_xlfn.XLOOKUP(FIN_DATASET[[#This Row],[Method]],CATEGORY_MAP[CUENTA_IN],CATEGORY_MAP[Category])</f>
        <v>Cash</v>
      </c>
      <c r="F438" s="3" t="str">
        <f>_xlfn.XLOOKUP(FIN_DATASET[[#This Row],[Account]],CATEGORY_MAP[CUENTA_OUT],CATEGORY_MAP[Subcategory])</f>
        <v>Gymnastics Monthly Fee</v>
      </c>
      <c r="G438" s="3" t="str">
        <f>IF(OR(FIN_RAW[[#This Row],[CONCEPTO]]=0,FIN_RAW[[#This Row],[CONCEPTO]]=""),"",FIN_RAW[[#This Row],[CONCEPTO]])</f>
        <v>Pago Apoyo Mensualidad Gimnasia (MAR)</v>
      </c>
      <c r="H438" s="5">
        <f>IF(FIN_DATASET[[#This Row],[Type]]="Income", FIN_RAW[[#This Row],[VALOR (IN)]], -FIN_RAW[[#This Row],[VALOR (OUT)]])</f>
        <v>25000</v>
      </c>
      <c r="I438" s="3" t="str">
        <f>FIN_RAW[[#This Row],[CUENTA (IN)]]</f>
        <v>Efectivo</v>
      </c>
      <c r="J438" s="6" t="str">
        <f>FIN_RAW[[#This Row],[CUENTA (OUT)]]</f>
        <v>Mensualidad Gimnasia</v>
      </c>
      <c r="K438" s="3" t="str">
        <f>IF(OR(FIN_RAW[[#This Row],[CLIENTE]]=0,FIN_RAW[[#This Row],[CLIENTE]]=" "),"",FIN_RAW[[#This Row],[CLIENTE]])</f>
        <v>Silvana Torres López</v>
      </c>
      <c r="L438" s="3" t="str">
        <f>IF(OR(FIN_RAW[[#This Row],[DEPORTISTA]]=0,FIN_RAW[[#This Row],[DEPORTISTA]]=""),"",FIN_RAW[[#This Row],[DEPORTISTA]])</f>
        <v>Valentina Quintero Torres</v>
      </c>
      <c r="M438" s="3">
        <f>IF(FIN_DATASET[[#This Row],[Method]]="Efectivo",1,0)</f>
        <v>1</v>
      </c>
      <c r="N438" s="12">
        <f>IF(FIN_DATASET[[#This Row],[Method]]="Efectivo",FIN_DATASET[[#This Row],[Amount]],0)</f>
        <v>25000</v>
      </c>
      <c r="O438" s="3">
        <f>IF(FIN_DATASET[[#This Row],[Method]]="CxC",1,0)</f>
        <v>0</v>
      </c>
      <c r="P438" s="11">
        <f>IF(FIN_DATASET[[#This Row],[Method]]="CxC",FIN_DATASET[[#This Row],[Amount]],0)</f>
        <v>0</v>
      </c>
      <c r="Q438" s="3">
        <f>IF(OR(FIN_DATASET[[#This Row],[Account]]="CxP",FIN_DATASET[[#This Row],[Account]]="CxP (Liga)",FIN_DATASET[[#This Row],[Account]]="CxP (Terceros)"),1,0)</f>
        <v>0</v>
      </c>
      <c r="R438" s="3">
        <f>IF(FIN_DATASET[[#This Row],[AP_Flag]]=1,FIN_DATASET[[#This Row],[Amount]],0)</f>
        <v>0</v>
      </c>
    </row>
    <row r="439" spans="1:18" x14ac:dyDescent="0.2">
      <c r="A439" s="4">
        <f>FIN_RAW[[#This Row],[FECHA]]</f>
        <v>44256</v>
      </c>
      <c r="B439" s="3">
        <f>YEAR(FIN_DATASET[[#This Row],[Date]])</f>
        <v>2021</v>
      </c>
      <c r="C439" s="3" t="str">
        <f>TEXT(FIN_DATASET[[#This Row],[Date]],"mmmm")</f>
        <v>March</v>
      </c>
      <c r="D439" s="3" t="str">
        <f>IF(FIN_RAW[[#This Row],[VALOR (IN)]]&gt;0, "Income",IF(FIN_RAW[[#This Row],[VALOR (OUT)]]&gt;0, "Expense", "Check"))</f>
        <v>Income</v>
      </c>
      <c r="E439" s="3" t="str">
        <f>_xlfn.XLOOKUP(FIN_DATASET[[#This Row],[Method]],CATEGORY_MAP[CUENTA_IN],CATEGORY_MAP[Category])</f>
        <v>Cash</v>
      </c>
      <c r="F439" s="3" t="str">
        <f>_xlfn.XLOOKUP(FIN_DATASET[[#This Row],[Account]],CATEGORY_MAP[CUENTA_OUT],CATEGORY_MAP[Subcategory])</f>
        <v>Gymnastics Monthly Fee</v>
      </c>
      <c r="G439" s="3" t="str">
        <f>IF(OR(FIN_RAW[[#This Row],[CONCEPTO]]=0,FIN_RAW[[#This Row],[CONCEPTO]]=""),"",FIN_RAW[[#This Row],[CONCEPTO]])</f>
        <v>Pago Apoyo Mensualidad Gimnasia (MAR)</v>
      </c>
      <c r="H439" s="5">
        <f>IF(FIN_DATASET[[#This Row],[Type]]="Income", FIN_RAW[[#This Row],[VALOR (IN)]], -FIN_RAW[[#This Row],[VALOR (OUT)]])</f>
        <v>25000</v>
      </c>
      <c r="I439" s="3" t="str">
        <f>FIN_RAW[[#This Row],[CUENTA (IN)]]</f>
        <v>Efectivo</v>
      </c>
      <c r="J439" s="6" t="str">
        <f>FIN_RAW[[#This Row],[CUENTA (OUT)]]</f>
        <v>Mensualidad Gimnasia</v>
      </c>
      <c r="K439" s="3" t="str">
        <f>IF(OR(FIN_RAW[[#This Row],[CLIENTE]]=0,FIN_RAW[[#This Row],[CLIENTE]]=" "),"",FIN_RAW[[#This Row],[CLIENTE]])</f>
        <v>Silvana Torres López</v>
      </c>
      <c r="L439" s="3" t="str">
        <f>IF(OR(FIN_RAW[[#This Row],[DEPORTISTA]]=0,FIN_RAW[[#This Row],[DEPORTISTA]]=""),"",FIN_RAW[[#This Row],[DEPORTISTA]])</f>
        <v>María Paula Quintero Torres</v>
      </c>
      <c r="M439" s="3">
        <f>IF(FIN_DATASET[[#This Row],[Method]]="Efectivo",1,0)</f>
        <v>1</v>
      </c>
      <c r="N439" s="12">
        <f>IF(FIN_DATASET[[#This Row],[Method]]="Efectivo",FIN_DATASET[[#This Row],[Amount]],0)</f>
        <v>25000</v>
      </c>
      <c r="O439" s="3">
        <f>IF(FIN_DATASET[[#This Row],[Method]]="CxC",1,0)</f>
        <v>0</v>
      </c>
      <c r="P439" s="11">
        <f>IF(FIN_DATASET[[#This Row],[Method]]="CxC",FIN_DATASET[[#This Row],[Amount]],0)</f>
        <v>0</v>
      </c>
      <c r="Q439" s="3">
        <f>IF(OR(FIN_DATASET[[#This Row],[Account]]="CxP",FIN_DATASET[[#This Row],[Account]]="CxP (Liga)",FIN_DATASET[[#This Row],[Account]]="CxP (Terceros)"),1,0)</f>
        <v>0</v>
      </c>
      <c r="R439" s="3">
        <f>IF(FIN_DATASET[[#This Row],[AP_Flag]]=1,FIN_DATASET[[#This Row],[Amount]],0)</f>
        <v>0</v>
      </c>
    </row>
    <row r="440" spans="1:18" x14ac:dyDescent="0.2">
      <c r="A440" s="4">
        <f>FIN_RAW[[#This Row],[FECHA]]</f>
        <v>44256</v>
      </c>
      <c r="B440" s="3">
        <f>YEAR(FIN_DATASET[[#This Row],[Date]])</f>
        <v>2021</v>
      </c>
      <c r="C440" s="3" t="str">
        <f>TEXT(FIN_DATASET[[#This Row],[Date]],"mmmm")</f>
        <v>March</v>
      </c>
      <c r="D440" s="3" t="str">
        <f>IF(FIN_RAW[[#This Row],[VALOR (IN)]]&gt;0, "Income",IF(FIN_RAW[[#This Row],[VALOR (OUT)]]&gt;0, "Expense", "Check"))</f>
        <v>Income</v>
      </c>
      <c r="E440" s="3" t="str">
        <f>_xlfn.XLOOKUP(FIN_DATASET[[#This Row],[Method]],CATEGORY_MAP[CUENTA_IN],CATEGORY_MAP[Category])</f>
        <v>Cash</v>
      </c>
      <c r="F440" s="3" t="str">
        <f>_xlfn.XLOOKUP(FIN_DATASET[[#This Row],[Account]],CATEGORY_MAP[CUENTA_OUT],CATEGORY_MAP[Subcategory])</f>
        <v>Gymnastics Monthly Fee</v>
      </c>
      <c r="G440" s="3" t="str">
        <f>IF(OR(FIN_RAW[[#This Row],[CONCEPTO]]=0,FIN_RAW[[#This Row],[CONCEPTO]]=""),"",FIN_RAW[[#This Row],[CONCEPTO]])</f>
        <v>Pago Apoyo Mensualidad Gimnasia (MAR)</v>
      </c>
      <c r="H440" s="5">
        <f>IF(FIN_DATASET[[#This Row],[Type]]="Income", FIN_RAW[[#This Row],[VALOR (IN)]], -FIN_RAW[[#This Row],[VALOR (OUT)]])</f>
        <v>100000</v>
      </c>
      <c r="I440" s="3" t="str">
        <f>FIN_RAW[[#This Row],[CUENTA (IN)]]</f>
        <v>Efectivo</v>
      </c>
      <c r="J440" s="6" t="str">
        <f>FIN_RAW[[#This Row],[CUENTA (OUT)]]</f>
        <v>Mensualidad Gimnasia</v>
      </c>
      <c r="K440" s="3" t="str">
        <f>IF(OR(FIN_RAW[[#This Row],[CLIENTE]]=0,FIN_RAW[[#This Row],[CLIENTE]]=" "),"",FIN_RAW[[#This Row],[CLIENTE]])</f>
        <v>Diana Marcela Bravo Clavijo</v>
      </c>
      <c r="L440" s="3" t="str">
        <f>IF(OR(FIN_RAW[[#This Row],[DEPORTISTA]]=0,FIN_RAW[[#This Row],[DEPORTISTA]]=""),"",FIN_RAW[[#This Row],[DEPORTISTA]])</f>
        <v>María Antonia Camacho Bravo</v>
      </c>
      <c r="M440" s="3">
        <f>IF(FIN_DATASET[[#This Row],[Method]]="Efectivo",1,0)</f>
        <v>1</v>
      </c>
      <c r="N440" s="12">
        <f>IF(FIN_DATASET[[#This Row],[Method]]="Efectivo",FIN_DATASET[[#This Row],[Amount]],0)</f>
        <v>100000</v>
      </c>
      <c r="O440" s="3">
        <f>IF(FIN_DATASET[[#This Row],[Method]]="CxC",1,0)</f>
        <v>0</v>
      </c>
      <c r="P440" s="11">
        <f>IF(FIN_DATASET[[#This Row],[Method]]="CxC",FIN_DATASET[[#This Row],[Amount]],0)</f>
        <v>0</v>
      </c>
      <c r="Q440" s="3">
        <f>IF(OR(FIN_DATASET[[#This Row],[Account]]="CxP",FIN_DATASET[[#This Row],[Account]]="CxP (Liga)",FIN_DATASET[[#This Row],[Account]]="CxP (Terceros)"),1,0)</f>
        <v>0</v>
      </c>
      <c r="R440" s="3">
        <f>IF(FIN_DATASET[[#This Row],[AP_Flag]]=1,FIN_DATASET[[#This Row],[Amount]],0)</f>
        <v>0</v>
      </c>
    </row>
    <row r="441" spans="1:18" x14ac:dyDescent="0.2">
      <c r="A441" s="4">
        <f>FIN_RAW[[#This Row],[FECHA]]</f>
        <v>44256</v>
      </c>
      <c r="B441" s="3">
        <f>YEAR(FIN_DATASET[[#This Row],[Date]])</f>
        <v>2021</v>
      </c>
      <c r="C441" s="3" t="str">
        <f>TEXT(FIN_DATASET[[#This Row],[Date]],"mmmm")</f>
        <v>March</v>
      </c>
      <c r="D441" s="3" t="str">
        <f>IF(FIN_RAW[[#This Row],[VALOR (IN)]]&gt;0, "Income",IF(FIN_RAW[[#This Row],[VALOR (OUT)]]&gt;0, "Expense", "Check"))</f>
        <v>Income</v>
      </c>
      <c r="E441" s="3" t="str">
        <f>_xlfn.XLOOKUP(FIN_DATASET[[#This Row],[Method]],CATEGORY_MAP[CUENTA_IN],CATEGORY_MAP[Category])</f>
        <v>Cash</v>
      </c>
      <c r="F441" s="3" t="str">
        <f>_xlfn.XLOOKUP(FIN_DATASET[[#This Row],[Account]],CATEGORY_MAP[CUENTA_OUT],CATEGORY_MAP[Subcategory])</f>
        <v>Gymnastics Monthly Fee</v>
      </c>
      <c r="G441" s="3" t="str">
        <f>IF(OR(FIN_RAW[[#This Row],[CONCEPTO]]=0,FIN_RAW[[#This Row],[CONCEPTO]]=""),"",FIN_RAW[[#This Row],[CONCEPTO]])</f>
        <v>Pago Apoyo Mensualidad Gimnasia (MAR)</v>
      </c>
      <c r="H441" s="5">
        <f>IF(FIN_DATASET[[#This Row],[Type]]="Income", FIN_RAW[[#This Row],[VALOR (IN)]], -FIN_RAW[[#This Row],[VALOR (OUT)]])</f>
        <v>100000</v>
      </c>
      <c r="I441" s="3" t="str">
        <f>FIN_RAW[[#This Row],[CUENTA (IN)]]</f>
        <v>Efectivo</v>
      </c>
      <c r="J441" s="6" t="str">
        <f>FIN_RAW[[#This Row],[CUENTA (OUT)]]</f>
        <v>Mensualidad Gimnasia</v>
      </c>
      <c r="K441" s="3" t="str">
        <f>IF(OR(FIN_RAW[[#This Row],[CLIENTE]]=0,FIN_RAW[[#This Row],[CLIENTE]]=" "),"",FIN_RAW[[#This Row],[CLIENTE]])</f>
        <v>Mónica González Esguerra</v>
      </c>
      <c r="L441" s="3" t="str">
        <f>IF(OR(FIN_RAW[[#This Row],[DEPORTISTA]]=0,FIN_RAW[[#This Row],[DEPORTISTA]]=""),"",FIN_RAW[[#This Row],[DEPORTISTA]])</f>
        <v>Mariana Vásquez González</v>
      </c>
      <c r="M441" s="3">
        <f>IF(FIN_DATASET[[#This Row],[Method]]="Efectivo",1,0)</f>
        <v>1</v>
      </c>
      <c r="N441" s="12">
        <f>IF(FIN_DATASET[[#This Row],[Method]]="Efectivo",FIN_DATASET[[#This Row],[Amount]],0)</f>
        <v>100000</v>
      </c>
      <c r="O441" s="3">
        <f>IF(FIN_DATASET[[#This Row],[Method]]="CxC",1,0)</f>
        <v>0</v>
      </c>
      <c r="P441" s="11">
        <f>IF(FIN_DATASET[[#This Row],[Method]]="CxC",FIN_DATASET[[#This Row],[Amount]],0)</f>
        <v>0</v>
      </c>
      <c r="Q441" s="3">
        <f>IF(OR(FIN_DATASET[[#This Row],[Account]]="CxP",FIN_DATASET[[#This Row],[Account]]="CxP (Liga)",FIN_DATASET[[#This Row],[Account]]="CxP (Terceros)"),1,0)</f>
        <v>0</v>
      </c>
      <c r="R441" s="3">
        <f>IF(FIN_DATASET[[#This Row],[AP_Flag]]=1,FIN_DATASET[[#This Row],[Amount]],0)</f>
        <v>0</v>
      </c>
    </row>
    <row r="442" spans="1:18" x14ac:dyDescent="0.2">
      <c r="A442" s="4">
        <f>FIN_RAW[[#This Row],[FECHA]]</f>
        <v>44276</v>
      </c>
      <c r="B442" s="3">
        <f>YEAR(FIN_DATASET[[#This Row],[Date]])</f>
        <v>2021</v>
      </c>
      <c r="C442" s="3" t="str">
        <f>TEXT(FIN_DATASET[[#This Row],[Date]],"mmmm")</f>
        <v>March</v>
      </c>
      <c r="D442" s="3" t="str">
        <f>IF(FIN_RAW[[#This Row],[VALOR (IN)]]&gt;0, "Income",IF(FIN_RAW[[#This Row],[VALOR (OUT)]]&gt;0, "Expense", "Check"))</f>
        <v>Expense</v>
      </c>
      <c r="E442" s="3" t="str">
        <f>_xlfn.XLOOKUP(FIN_DATASET[[#This Row],[Method]],CATEGORY_MAP[CUENTA_IN],CATEGORY_MAP[Category])</f>
        <v>Cash</v>
      </c>
      <c r="F442" s="3" t="str">
        <f>_xlfn.XLOOKUP(FIN_DATASET[[#This Row],[Account]],CATEGORY_MAP[CUENTA_OUT],CATEGORY_MAP[Subcategory])</f>
        <v>Operating Expenses</v>
      </c>
      <c r="G442" s="3" t="str">
        <f>IF(OR(FIN_RAW[[#This Row],[CONCEPTO]]=0,FIN_RAW[[#This Row],[CONCEPTO]]=""),"",FIN_RAW[[#This Row],[CONCEPTO]])</f>
        <v>Compra de Refrigerios para Revision Tecnica</v>
      </c>
      <c r="H442" s="5">
        <f>IF(FIN_DATASET[[#This Row],[Type]]="Income", FIN_RAW[[#This Row],[VALOR (IN)]], -FIN_RAW[[#This Row],[VALOR (OUT)]])</f>
        <v>-130000</v>
      </c>
      <c r="I442" s="3" t="str">
        <f>FIN_RAW[[#This Row],[CUENTA (IN)]]</f>
        <v>Efectivo</v>
      </c>
      <c r="J442" s="6" t="str">
        <f>FIN_RAW[[#This Row],[CUENTA (OUT)]]</f>
        <v>Otros Gastos</v>
      </c>
      <c r="K442" s="3" t="str">
        <f>IF(OR(FIN_RAW[[#This Row],[CLIENTE]]=0,FIN_RAW[[#This Row],[CLIENTE]]=" "),"",FIN_RAW[[#This Row],[CLIENTE]])</f>
        <v/>
      </c>
      <c r="L442" s="3" t="str">
        <f>IF(OR(FIN_RAW[[#This Row],[DEPORTISTA]]=0,FIN_RAW[[#This Row],[DEPORTISTA]]=""),"",FIN_RAW[[#This Row],[DEPORTISTA]])</f>
        <v/>
      </c>
      <c r="M442" s="3">
        <f>IF(FIN_DATASET[[#This Row],[Method]]="Efectivo",1,0)</f>
        <v>1</v>
      </c>
      <c r="N442" s="12">
        <f>IF(FIN_DATASET[[#This Row],[Method]]="Efectivo",FIN_DATASET[[#This Row],[Amount]],0)</f>
        <v>-130000</v>
      </c>
      <c r="O442" s="3">
        <f>IF(FIN_DATASET[[#This Row],[Method]]="CxC",1,0)</f>
        <v>0</v>
      </c>
      <c r="P442" s="11">
        <f>IF(FIN_DATASET[[#This Row],[Method]]="CxC",FIN_DATASET[[#This Row],[Amount]],0)</f>
        <v>0</v>
      </c>
      <c r="Q442" s="3">
        <f>IF(OR(FIN_DATASET[[#This Row],[Account]]="CxP",FIN_DATASET[[#This Row],[Account]]="CxP (Liga)",FIN_DATASET[[#This Row],[Account]]="CxP (Terceros)"),1,0)</f>
        <v>0</v>
      </c>
      <c r="R442" s="3">
        <f>IF(FIN_DATASET[[#This Row],[AP_Flag]]=1,FIN_DATASET[[#This Row],[Amount]],0)</f>
        <v>0</v>
      </c>
    </row>
    <row r="443" spans="1:18" x14ac:dyDescent="0.2">
      <c r="A443" s="4">
        <f>FIN_RAW[[#This Row],[FECHA]]</f>
        <v>44276</v>
      </c>
      <c r="B443" s="3">
        <f>YEAR(FIN_DATASET[[#This Row],[Date]])</f>
        <v>2021</v>
      </c>
      <c r="C443" s="3" t="str">
        <f>TEXT(FIN_DATASET[[#This Row],[Date]],"mmmm")</f>
        <v>March</v>
      </c>
      <c r="D443" s="3" t="str">
        <f>IF(FIN_RAW[[#This Row],[VALOR (IN)]]&gt;0, "Income",IF(FIN_RAW[[#This Row],[VALOR (OUT)]]&gt;0, "Expense", "Check"))</f>
        <v>Expense</v>
      </c>
      <c r="E443" s="3" t="str">
        <f>_xlfn.XLOOKUP(FIN_DATASET[[#This Row],[Method]],CATEGORY_MAP[CUENTA_IN],CATEGORY_MAP[Category])</f>
        <v>Cash</v>
      </c>
      <c r="F443" s="3" t="str">
        <f>_xlfn.XLOOKUP(FIN_DATASET[[#This Row],[Account]],CATEGORY_MAP[CUENTA_OUT],CATEGORY_MAP[Subcategory])</f>
        <v>Operating Expenses</v>
      </c>
      <c r="G443" s="3" t="str">
        <f>IF(OR(FIN_RAW[[#This Row],[CONCEPTO]]=0,FIN_RAW[[#This Row],[CONCEPTO]]=""),"",FIN_RAW[[#This Row],[CONCEPTO]])</f>
        <v>Compra de Lechonas para entrenadores y directivos</v>
      </c>
      <c r="H443" s="5">
        <f>IF(FIN_DATASET[[#This Row],[Type]]="Income", FIN_RAW[[#This Row],[VALOR (IN)]], -FIN_RAW[[#This Row],[VALOR (OUT)]])</f>
        <v>-100000</v>
      </c>
      <c r="I443" s="3" t="str">
        <f>FIN_RAW[[#This Row],[CUENTA (IN)]]</f>
        <v>Efectivo</v>
      </c>
      <c r="J443" s="6" t="str">
        <f>FIN_RAW[[#This Row],[CUENTA (OUT)]]</f>
        <v>Otros Gastos</v>
      </c>
      <c r="K443" s="3" t="str">
        <f>IF(OR(FIN_RAW[[#This Row],[CLIENTE]]=0,FIN_RAW[[#This Row],[CLIENTE]]=" "),"",FIN_RAW[[#This Row],[CLIENTE]])</f>
        <v/>
      </c>
      <c r="L443" s="3" t="str">
        <f>IF(OR(FIN_RAW[[#This Row],[DEPORTISTA]]=0,FIN_RAW[[#This Row],[DEPORTISTA]]=""),"",FIN_RAW[[#This Row],[DEPORTISTA]])</f>
        <v/>
      </c>
      <c r="M443" s="3">
        <f>IF(FIN_DATASET[[#This Row],[Method]]="Efectivo",1,0)</f>
        <v>1</v>
      </c>
      <c r="N443" s="12">
        <f>IF(FIN_DATASET[[#This Row],[Method]]="Efectivo",FIN_DATASET[[#This Row],[Amount]],0)</f>
        <v>-100000</v>
      </c>
      <c r="O443" s="3">
        <f>IF(FIN_DATASET[[#This Row],[Method]]="CxC",1,0)</f>
        <v>0</v>
      </c>
      <c r="P443" s="11">
        <f>IF(FIN_DATASET[[#This Row],[Method]]="CxC",FIN_DATASET[[#This Row],[Amount]],0)</f>
        <v>0</v>
      </c>
      <c r="Q443" s="3">
        <f>IF(OR(FIN_DATASET[[#This Row],[Account]]="CxP",FIN_DATASET[[#This Row],[Account]]="CxP (Liga)",FIN_DATASET[[#This Row],[Account]]="CxP (Terceros)"),1,0)</f>
        <v>0</v>
      </c>
      <c r="R443" s="3">
        <f>IF(FIN_DATASET[[#This Row],[AP_Flag]]=1,FIN_DATASET[[#This Row],[Amount]],0)</f>
        <v>0</v>
      </c>
    </row>
    <row r="444" spans="1:18" x14ac:dyDescent="0.2">
      <c r="A444" s="4">
        <f>FIN_RAW[[#This Row],[FECHA]]</f>
        <v>44278</v>
      </c>
      <c r="B444" s="3">
        <f>YEAR(FIN_DATASET[[#This Row],[Date]])</f>
        <v>2021</v>
      </c>
      <c r="C444" s="3" t="str">
        <f>TEXT(FIN_DATASET[[#This Row],[Date]],"mmmm")</f>
        <v>March</v>
      </c>
      <c r="D444" s="3" t="str">
        <f>IF(FIN_RAW[[#This Row],[VALOR (IN)]]&gt;0, "Income",IF(FIN_RAW[[#This Row],[VALOR (OUT)]]&gt;0, "Expense", "Check"))</f>
        <v>Expense</v>
      </c>
      <c r="E444" s="3" t="str">
        <f>_xlfn.XLOOKUP(FIN_DATASET[[#This Row],[Method]],CATEGORY_MAP[CUENTA_IN],CATEGORY_MAP[Category])</f>
        <v>Cash</v>
      </c>
      <c r="F444" s="3" t="str">
        <f>_xlfn.XLOOKUP(FIN_DATASET[[#This Row],[Account]],CATEGORY_MAP[CUENTA_OUT],CATEGORY_MAP[Subcategory])</f>
        <v>Athlete Support</v>
      </c>
      <c r="G444" s="3" t="str">
        <f>IF(OR(FIN_RAW[[#This Row],[CONCEPTO]]=0,FIN_RAW[[#This Row],[CONCEPTO]]=""),"",FIN_RAW[[#This Row],[CONCEPTO]])</f>
        <v>Pago Ficha FECNA 2021 (4+17=21 Deportistas)</v>
      </c>
      <c r="H444" s="5">
        <f>IF(FIN_DATASET[[#This Row],[Type]]="Income", FIN_RAW[[#This Row],[VALOR (IN)]], -FIN_RAW[[#This Row],[VALOR (OUT)]])</f>
        <v>-495800</v>
      </c>
      <c r="I444" s="3" t="str">
        <f>FIN_RAW[[#This Row],[CUENTA (IN)]]</f>
        <v>Efectivo</v>
      </c>
      <c r="J444" s="6" t="str">
        <f>FIN_RAW[[#This Row],[CUENTA (OUT)]]</f>
        <v>Apoyo Deportistas</v>
      </c>
      <c r="K444" s="3" t="str">
        <f>IF(OR(FIN_RAW[[#This Row],[CLIENTE]]=0,FIN_RAW[[#This Row],[CLIENTE]]=" "),"",FIN_RAW[[#This Row],[CLIENTE]])</f>
        <v/>
      </c>
      <c r="L444" s="3" t="str">
        <f>IF(OR(FIN_RAW[[#This Row],[DEPORTISTA]]=0,FIN_RAW[[#This Row],[DEPORTISTA]]=""),"",FIN_RAW[[#This Row],[DEPORTISTA]])</f>
        <v/>
      </c>
      <c r="M444" s="3">
        <f>IF(FIN_DATASET[[#This Row],[Method]]="Efectivo",1,0)</f>
        <v>1</v>
      </c>
      <c r="N444" s="12">
        <f>IF(FIN_DATASET[[#This Row],[Method]]="Efectivo",FIN_DATASET[[#This Row],[Amount]],0)</f>
        <v>-495800</v>
      </c>
      <c r="O444" s="3">
        <f>IF(FIN_DATASET[[#This Row],[Method]]="CxC",1,0)</f>
        <v>0</v>
      </c>
      <c r="P444" s="11">
        <f>IF(FIN_DATASET[[#This Row],[Method]]="CxC",FIN_DATASET[[#This Row],[Amount]],0)</f>
        <v>0</v>
      </c>
      <c r="Q444" s="3">
        <f>IF(OR(FIN_DATASET[[#This Row],[Account]]="CxP",FIN_DATASET[[#This Row],[Account]]="CxP (Liga)",FIN_DATASET[[#This Row],[Account]]="CxP (Terceros)"),1,0)</f>
        <v>0</v>
      </c>
      <c r="R444" s="3">
        <f>IF(FIN_DATASET[[#This Row],[AP_Flag]]=1,FIN_DATASET[[#This Row],[Amount]],0)</f>
        <v>0</v>
      </c>
    </row>
    <row r="445" spans="1:18" x14ac:dyDescent="0.2">
      <c r="A445" s="4">
        <f>FIN_RAW[[#This Row],[FECHA]]</f>
        <v>44278</v>
      </c>
      <c r="B445" s="3">
        <f>YEAR(FIN_DATASET[[#This Row],[Date]])</f>
        <v>2021</v>
      </c>
      <c r="C445" s="3" t="str">
        <f>TEXT(FIN_DATASET[[#This Row],[Date]],"mmmm")</f>
        <v>March</v>
      </c>
      <c r="D445" s="3" t="str">
        <f>IF(FIN_RAW[[#This Row],[VALOR (IN)]]&gt;0, "Income",IF(FIN_RAW[[#This Row],[VALOR (OUT)]]&gt;0, "Expense", "Check"))</f>
        <v>Expense</v>
      </c>
      <c r="E445" s="3" t="str">
        <f>_xlfn.XLOOKUP(FIN_DATASET[[#This Row],[Method]],CATEGORY_MAP[CUENTA_IN],CATEGORY_MAP[Category])</f>
        <v>Cash</v>
      </c>
      <c r="F445" s="3" t="str">
        <f>_xlfn.XLOOKUP(FIN_DATASET[[#This Row],[Account]],CATEGORY_MAP[CUENTA_OUT],CATEGORY_MAP[Subcategory])</f>
        <v>Financial Charges</v>
      </c>
      <c r="G445" s="3" t="str">
        <f>IF(OR(FIN_RAW[[#This Row],[CONCEPTO]]=0,FIN_RAW[[#This Row],[CONCEPTO]]=""),"",FIN_RAW[[#This Row],[CONCEPTO]])</f>
        <v>Gastos Financieros por Transferencia a otros bancos</v>
      </c>
      <c r="H445" s="5">
        <f>IF(FIN_DATASET[[#This Row],[Type]]="Income", FIN_RAW[[#This Row],[VALOR (IN)]], -FIN_RAW[[#This Row],[VALOR (OUT)]])</f>
        <v>-6000</v>
      </c>
      <c r="I445" s="3" t="str">
        <f>FIN_RAW[[#This Row],[CUENTA (IN)]]</f>
        <v>Efectivo</v>
      </c>
      <c r="J445" s="6" t="str">
        <f>FIN_RAW[[#This Row],[CUENTA (OUT)]]</f>
        <v>Gastos Financieros</v>
      </c>
      <c r="K445" s="3" t="str">
        <f>IF(OR(FIN_RAW[[#This Row],[CLIENTE]]=0,FIN_RAW[[#This Row],[CLIENTE]]=" "),"",FIN_RAW[[#This Row],[CLIENTE]])</f>
        <v/>
      </c>
      <c r="L445" s="3" t="str">
        <f>IF(OR(FIN_RAW[[#This Row],[DEPORTISTA]]=0,FIN_RAW[[#This Row],[DEPORTISTA]]=""),"",FIN_RAW[[#This Row],[DEPORTISTA]])</f>
        <v/>
      </c>
      <c r="M445" s="3">
        <f>IF(FIN_DATASET[[#This Row],[Method]]="Efectivo",1,0)</f>
        <v>1</v>
      </c>
      <c r="N445" s="12">
        <f>IF(FIN_DATASET[[#This Row],[Method]]="Efectivo",FIN_DATASET[[#This Row],[Amount]],0)</f>
        <v>-6000</v>
      </c>
      <c r="O445" s="3">
        <f>IF(FIN_DATASET[[#This Row],[Method]]="CxC",1,0)</f>
        <v>0</v>
      </c>
      <c r="P445" s="11">
        <f>IF(FIN_DATASET[[#This Row],[Method]]="CxC",FIN_DATASET[[#This Row],[Amount]],0)</f>
        <v>0</v>
      </c>
      <c r="Q445" s="3">
        <f>IF(OR(FIN_DATASET[[#This Row],[Account]]="CxP",FIN_DATASET[[#This Row],[Account]]="CxP (Liga)",FIN_DATASET[[#This Row],[Account]]="CxP (Terceros)"),1,0)</f>
        <v>0</v>
      </c>
      <c r="R445" s="3">
        <f>IF(FIN_DATASET[[#This Row],[AP_Flag]]=1,FIN_DATASET[[#This Row],[Amount]],0)</f>
        <v>0</v>
      </c>
    </row>
    <row r="446" spans="1:18" x14ac:dyDescent="0.2">
      <c r="A446" s="4">
        <f>FIN_RAW[[#This Row],[FECHA]]</f>
        <v>44278</v>
      </c>
      <c r="B446" s="3">
        <f>YEAR(FIN_DATASET[[#This Row],[Date]])</f>
        <v>2021</v>
      </c>
      <c r="C446" s="3" t="str">
        <f>TEXT(FIN_DATASET[[#This Row],[Date]],"mmmm")</f>
        <v>March</v>
      </c>
      <c r="D446" s="3" t="str">
        <f>IF(FIN_RAW[[#This Row],[VALOR (IN)]]&gt;0, "Income",IF(FIN_RAW[[#This Row],[VALOR (OUT)]]&gt;0, "Expense", "Check"))</f>
        <v>Expense</v>
      </c>
      <c r="E446" s="3" t="str">
        <f>_xlfn.XLOOKUP(FIN_DATASET[[#This Row],[Method]],CATEGORY_MAP[CUENTA_IN],CATEGORY_MAP[Category])</f>
        <v>Cash</v>
      </c>
      <c r="F446" s="3" t="str">
        <f>_xlfn.XLOOKUP(FIN_DATASET[[#This Row],[Account]],CATEGORY_MAP[CUENTA_OUT],CATEGORY_MAP[Subcategory])</f>
        <v>Financial Charges</v>
      </c>
      <c r="G446" s="3" t="str">
        <f>IF(OR(FIN_RAW[[#This Row],[CONCEPTO]]=0,FIN_RAW[[#This Row],[CONCEPTO]]=""),"",FIN_RAW[[#This Row],[CONCEPTO]])</f>
        <v>Pago Cuota de Manejo Davivienda (MAR)</v>
      </c>
      <c r="H446" s="5">
        <f>IF(FIN_DATASET[[#This Row],[Type]]="Income", FIN_RAW[[#This Row],[VALOR (IN)]], -FIN_RAW[[#This Row],[VALOR (OUT)]])</f>
        <v>-2000</v>
      </c>
      <c r="I446" s="3" t="str">
        <f>FIN_RAW[[#This Row],[CUENTA (IN)]]</f>
        <v>Efectivo</v>
      </c>
      <c r="J446" s="6" t="str">
        <f>FIN_RAW[[#This Row],[CUENTA (OUT)]]</f>
        <v>Gastos Financieros</v>
      </c>
      <c r="K446" s="3" t="str">
        <f>IF(OR(FIN_RAW[[#This Row],[CLIENTE]]=0,FIN_RAW[[#This Row],[CLIENTE]]=" "),"",FIN_RAW[[#This Row],[CLIENTE]])</f>
        <v/>
      </c>
      <c r="L446" s="3" t="str">
        <f>IF(OR(FIN_RAW[[#This Row],[DEPORTISTA]]=0,FIN_RAW[[#This Row],[DEPORTISTA]]=""),"",FIN_RAW[[#This Row],[DEPORTISTA]])</f>
        <v/>
      </c>
      <c r="M446" s="3">
        <f>IF(FIN_DATASET[[#This Row],[Method]]="Efectivo",1,0)</f>
        <v>1</v>
      </c>
      <c r="N446" s="12">
        <f>IF(FIN_DATASET[[#This Row],[Method]]="Efectivo",FIN_DATASET[[#This Row],[Amount]],0)</f>
        <v>-2000</v>
      </c>
      <c r="O446" s="3">
        <f>IF(FIN_DATASET[[#This Row],[Method]]="CxC",1,0)</f>
        <v>0</v>
      </c>
      <c r="P446" s="11">
        <f>IF(FIN_DATASET[[#This Row],[Method]]="CxC",FIN_DATASET[[#This Row],[Amount]],0)</f>
        <v>0</v>
      </c>
      <c r="Q446" s="3">
        <f>IF(OR(FIN_DATASET[[#This Row],[Account]]="CxP",FIN_DATASET[[#This Row],[Account]]="CxP (Liga)",FIN_DATASET[[#This Row],[Account]]="CxP (Terceros)"),1,0)</f>
        <v>0</v>
      </c>
      <c r="R446" s="3">
        <f>IF(FIN_DATASET[[#This Row],[AP_Flag]]=1,FIN_DATASET[[#This Row],[Amount]],0)</f>
        <v>0</v>
      </c>
    </row>
    <row r="447" spans="1:18" x14ac:dyDescent="0.2">
      <c r="A447" s="4">
        <f>FIN_RAW[[#This Row],[FECHA]]</f>
        <v>44282</v>
      </c>
      <c r="B447" s="3">
        <f>YEAR(FIN_DATASET[[#This Row],[Date]])</f>
        <v>2021</v>
      </c>
      <c r="C447" s="3" t="str">
        <f>TEXT(FIN_DATASET[[#This Row],[Date]],"mmmm")</f>
        <v>March</v>
      </c>
      <c r="D447" s="3" t="str">
        <f>IF(FIN_RAW[[#This Row],[VALOR (IN)]]&gt;0, "Income",IF(FIN_RAW[[#This Row],[VALOR (OUT)]]&gt;0, "Expense", "Check"))</f>
        <v>Expense</v>
      </c>
      <c r="E447" s="3" t="str">
        <f>_xlfn.XLOOKUP(FIN_DATASET[[#This Row],[Method]],CATEGORY_MAP[CUENTA_IN],CATEGORY_MAP[Category])</f>
        <v>Cash</v>
      </c>
      <c r="F447" s="3" t="str">
        <f>_xlfn.XLOOKUP(FIN_DATASET[[#This Row],[Account]],CATEGORY_MAP[CUENTA_OUT],CATEGORY_MAP[Subcategory])</f>
        <v>Uniforms</v>
      </c>
      <c r="G447" s="3" t="str">
        <f>IF(OR(FIN_RAW[[#This Row],[CONCEPTO]]=0,FIN_RAW[[#This Row],[CONCEPTO]]=""),"",FIN_RAW[[#This Row],[CONCEPTO]])</f>
        <v>Abono Vestidos de Baño Natare (22 prendas)</v>
      </c>
      <c r="H447" s="5">
        <f>IF(FIN_DATASET[[#This Row],[Type]]="Income", FIN_RAW[[#This Row],[VALOR (IN)]], -FIN_RAW[[#This Row],[VALOR (OUT)]])</f>
        <v>-750000</v>
      </c>
      <c r="I447" s="3" t="str">
        <f>FIN_RAW[[#This Row],[CUENTA (IN)]]</f>
        <v>Efectivo</v>
      </c>
      <c r="J447" s="6" t="str">
        <f>FIN_RAW[[#This Row],[CUENTA (OUT)]]</f>
        <v>Uniformes</v>
      </c>
      <c r="K447" s="3" t="str">
        <f>IF(OR(FIN_RAW[[#This Row],[CLIENTE]]=0,FIN_RAW[[#This Row],[CLIENTE]]=" "),"",FIN_RAW[[#This Row],[CLIENTE]])</f>
        <v/>
      </c>
      <c r="L447" s="3" t="str">
        <f>IF(OR(FIN_RAW[[#This Row],[DEPORTISTA]]=0,FIN_RAW[[#This Row],[DEPORTISTA]]=""),"",FIN_RAW[[#This Row],[DEPORTISTA]])</f>
        <v/>
      </c>
      <c r="M447" s="3">
        <f>IF(FIN_DATASET[[#This Row],[Method]]="Efectivo",1,0)</f>
        <v>1</v>
      </c>
      <c r="N447" s="12">
        <f>IF(FIN_DATASET[[#This Row],[Method]]="Efectivo",FIN_DATASET[[#This Row],[Amount]],0)</f>
        <v>-750000</v>
      </c>
      <c r="O447" s="3">
        <f>IF(FIN_DATASET[[#This Row],[Method]]="CxC",1,0)</f>
        <v>0</v>
      </c>
      <c r="P447" s="11">
        <f>IF(FIN_DATASET[[#This Row],[Method]]="CxC",FIN_DATASET[[#This Row],[Amount]],0)</f>
        <v>0</v>
      </c>
      <c r="Q447" s="3">
        <f>IF(OR(FIN_DATASET[[#This Row],[Account]]="CxP",FIN_DATASET[[#This Row],[Account]]="CxP (Liga)",FIN_DATASET[[#This Row],[Account]]="CxP (Terceros)"),1,0)</f>
        <v>0</v>
      </c>
      <c r="R447" s="3">
        <f>IF(FIN_DATASET[[#This Row],[AP_Flag]]=1,FIN_DATASET[[#This Row],[Amount]],0)</f>
        <v>0</v>
      </c>
    </row>
    <row r="448" spans="1:18" x14ac:dyDescent="0.2">
      <c r="A448" s="4">
        <f>FIN_RAW[[#This Row],[FECHA]]</f>
        <v>44282</v>
      </c>
      <c r="B448" s="3">
        <f>YEAR(FIN_DATASET[[#This Row],[Date]])</f>
        <v>2021</v>
      </c>
      <c r="C448" s="3" t="str">
        <f>TEXT(FIN_DATASET[[#This Row],[Date]],"mmmm")</f>
        <v>March</v>
      </c>
      <c r="D448" s="3" t="str">
        <f>IF(FIN_RAW[[#This Row],[VALOR (IN)]]&gt;0, "Income",IF(FIN_RAW[[#This Row],[VALOR (OUT)]]&gt;0, "Expense", "Check"))</f>
        <v>Expense</v>
      </c>
      <c r="E448" s="3" t="str">
        <f>_xlfn.XLOOKUP(FIN_DATASET[[#This Row],[Method]],CATEGORY_MAP[CUENTA_IN],CATEGORY_MAP[Category])</f>
        <v>Cash</v>
      </c>
      <c r="F448" s="3" t="str">
        <f>_xlfn.XLOOKUP(FIN_DATASET[[#This Row],[Account]],CATEGORY_MAP[CUENTA_OUT],CATEGORY_MAP[Subcategory])</f>
        <v>Financial Charges</v>
      </c>
      <c r="G448" s="3" t="str">
        <f>IF(OR(FIN_RAW[[#This Row],[CONCEPTO]]=0,FIN_RAW[[#This Row],[CONCEPTO]]=""),"",FIN_RAW[[#This Row],[CONCEPTO]])</f>
        <v>Gastos Financieros por Transferencia a otros bancos</v>
      </c>
      <c r="H448" s="5">
        <f>IF(FIN_DATASET[[#This Row],[Type]]="Income", FIN_RAW[[#This Row],[VALOR (IN)]], -FIN_RAW[[#This Row],[VALOR (OUT)]])</f>
        <v>-12000</v>
      </c>
      <c r="I448" s="3" t="str">
        <f>FIN_RAW[[#This Row],[CUENTA (IN)]]</f>
        <v>Efectivo</v>
      </c>
      <c r="J448" s="6" t="str">
        <f>FIN_RAW[[#This Row],[CUENTA (OUT)]]</f>
        <v>Gastos Financieros</v>
      </c>
      <c r="K448" s="3" t="str">
        <f>IF(OR(FIN_RAW[[#This Row],[CLIENTE]]=0,FIN_RAW[[#This Row],[CLIENTE]]=" "),"",FIN_RAW[[#This Row],[CLIENTE]])</f>
        <v/>
      </c>
      <c r="L448" s="3" t="str">
        <f>IF(OR(FIN_RAW[[#This Row],[DEPORTISTA]]=0,FIN_RAW[[#This Row],[DEPORTISTA]]=""),"",FIN_RAW[[#This Row],[DEPORTISTA]])</f>
        <v/>
      </c>
      <c r="M448" s="3">
        <f>IF(FIN_DATASET[[#This Row],[Method]]="Efectivo",1,0)</f>
        <v>1</v>
      </c>
      <c r="N448" s="12">
        <f>IF(FIN_DATASET[[#This Row],[Method]]="Efectivo",FIN_DATASET[[#This Row],[Amount]],0)</f>
        <v>-12000</v>
      </c>
      <c r="O448" s="3">
        <f>IF(FIN_DATASET[[#This Row],[Method]]="CxC",1,0)</f>
        <v>0</v>
      </c>
      <c r="P448" s="11">
        <f>IF(FIN_DATASET[[#This Row],[Method]]="CxC",FIN_DATASET[[#This Row],[Amount]],0)</f>
        <v>0</v>
      </c>
      <c r="Q448" s="3">
        <f>IF(OR(FIN_DATASET[[#This Row],[Account]]="CxP",FIN_DATASET[[#This Row],[Account]]="CxP (Liga)",FIN_DATASET[[#This Row],[Account]]="CxP (Terceros)"),1,0)</f>
        <v>0</v>
      </c>
      <c r="R448" s="3">
        <f>IF(FIN_DATASET[[#This Row],[AP_Flag]]=1,FIN_DATASET[[#This Row],[Amount]],0)</f>
        <v>0</v>
      </c>
    </row>
    <row r="449" spans="1:18" x14ac:dyDescent="0.2">
      <c r="A449" s="4">
        <f>FIN_RAW[[#This Row],[FECHA]]</f>
        <v>44285</v>
      </c>
      <c r="B449" s="3">
        <f>YEAR(FIN_DATASET[[#This Row],[Date]])</f>
        <v>2021</v>
      </c>
      <c r="C449" s="3" t="str">
        <f>TEXT(FIN_DATASET[[#This Row],[Date]],"mmmm")</f>
        <v>March</v>
      </c>
      <c r="D449" s="3" t="str">
        <f>IF(FIN_RAW[[#This Row],[VALOR (IN)]]&gt;0, "Income",IF(FIN_RAW[[#This Row],[VALOR (OUT)]]&gt;0, "Expense", "Check"))</f>
        <v>Expense</v>
      </c>
      <c r="E449" s="3" t="str">
        <f>_xlfn.XLOOKUP(FIN_DATASET[[#This Row],[Method]],CATEGORY_MAP[CUENTA_IN],CATEGORY_MAP[Category])</f>
        <v>Cash</v>
      </c>
      <c r="F449" s="3" t="str">
        <f>_xlfn.XLOOKUP(FIN_DATASET[[#This Row],[Account]],CATEGORY_MAP[CUENTA_OUT],CATEGORY_MAP[Subcategory])</f>
        <v>Uniforms</v>
      </c>
      <c r="G449" s="3" t="str">
        <f>IF(OR(FIN_RAW[[#This Row],[CONCEPTO]]=0,FIN_RAW[[#This Row],[CONCEPTO]]=""),"",FIN_RAW[[#This Row],[CONCEPTO]])</f>
        <v>Abono Uniformes</v>
      </c>
      <c r="H449" s="5">
        <f>IF(FIN_DATASET[[#This Row],[Type]]="Income", FIN_RAW[[#This Row],[VALOR (IN)]], -FIN_RAW[[#This Row],[VALOR (OUT)]])</f>
        <v>-700000</v>
      </c>
      <c r="I449" s="3" t="str">
        <f>FIN_RAW[[#This Row],[CUENTA (IN)]]</f>
        <v>Efectivo</v>
      </c>
      <c r="J449" s="6" t="str">
        <f>FIN_RAW[[#This Row],[CUENTA (OUT)]]</f>
        <v>Uniformes</v>
      </c>
      <c r="K449" s="3" t="str">
        <f>IF(OR(FIN_RAW[[#This Row],[CLIENTE]]=0,FIN_RAW[[#This Row],[CLIENTE]]=" "),"",FIN_RAW[[#This Row],[CLIENTE]])</f>
        <v/>
      </c>
      <c r="L449" s="3" t="str">
        <f>IF(OR(FIN_RAW[[#This Row],[DEPORTISTA]]=0,FIN_RAW[[#This Row],[DEPORTISTA]]=""),"",FIN_RAW[[#This Row],[DEPORTISTA]])</f>
        <v/>
      </c>
      <c r="M449" s="3">
        <f>IF(FIN_DATASET[[#This Row],[Method]]="Efectivo",1,0)</f>
        <v>1</v>
      </c>
      <c r="N449" s="12">
        <f>IF(FIN_DATASET[[#This Row],[Method]]="Efectivo",FIN_DATASET[[#This Row],[Amount]],0)</f>
        <v>-700000</v>
      </c>
      <c r="O449" s="3">
        <f>IF(FIN_DATASET[[#This Row],[Method]]="CxC",1,0)</f>
        <v>0</v>
      </c>
      <c r="P449" s="11">
        <f>IF(FIN_DATASET[[#This Row],[Method]]="CxC",FIN_DATASET[[#This Row],[Amount]],0)</f>
        <v>0</v>
      </c>
      <c r="Q449" s="3">
        <f>IF(OR(FIN_DATASET[[#This Row],[Account]]="CxP",FIN_DATASET[[#This Row],[Account]]="CxP (Liga)",FIN_DATASET[[#This Row],[Account]]="CxP (Terceros)"),1,0)</f>
        <v>0</v>
      </c>
      <c r="R449" s="3">
        <f>IF(FIN_DATASET[[#This Row],[AP_Flag]]=1,FIN_DATASET[[#This Row],[Amount]],0)</f>
        <v>0</v>
      </c>
    </row>
    <row r="450" spans="1:18" x14ac:dyDescent="0.2">
      <c r="A450" s="4">
        <f>FIN_RAW[[#This Row],[FECHA]]</f>
        <v>44285</v>
      </c>
      <c r="B450" s="3">
        <f>YEAR(FIN_DATASET[[#This Row],[Date]])</f>
        <v>2021</v>
      </c>
      <c r="C450" s="3" t="str">
        <f>TEXT(FIN_DATASET[[#This Row],[Date]],"mmmm")</f>
        <v>March</v>
      </c>
      <c r="D450" s="3" t="str">
        <f>IF(FIN_RAW[[#This Row],[VALOR (IN)]]&gt;0, "Income",IF(FIN_RAW[[#This Row],[VALOR (OUT)]]&gt;0, "Expense", "Check"))</f>
        <v>Expense</v>
      </c>
      <c r="E450" s="3" t="str">
        <f>_xlfn.XLOOKUP(FIN_DATASET[[#This Row],[Method]],CATEGORY_MAP[CUENTA_IN],CATEGORY_MAP[Category])</f>
        <v>Cash</v>
      </c>
      <c r="F450" s="3" t="str">
        <f>_xlfn.XLOOKUP(FIN_DATASET[[#This Row],[Account]],CATEGORY_MAP[CUENTA_OUT],CATEGORY_MAP[Subcategory])</f>
        <v>Payroll</v>
      </c>
      <c r="G450" s="3" t="str">
        <f>IF(OR(FIN_RAW[[#This Row],[CONCEPTO]]=0,FIN_RAW[[#This Row],[CONCEPTO]]=""),"",FIN_RAW[[#This Row],[CONCEPTO]])</f>
        <v>Pago Nomina (MAR)</v>
      </c>
      <c r="H450" s="5">
        <f>IF(FIN_DATASET[[#This Row],[Type]]="Income", FIN_RAW[[#This Row],[VALOR (IN)]], -FIN_RAW[[#This Row],[VALOR (OUT)]])</f>
        <v>-400000</v>
      </c>
      <c r="I450" s="3" t="str">
        <f>FIN_RAW[[#This Row],[CUENTA (IN)]]</f>
        <v>Efectivo</v>
      </c>
      <c r="J450" s="6" t="str">
        <f>FIN_RAW[[#This Row],[CUENTA (OUT)]]</f>
        <v>Nomina</v>
      </c>
      <c r="K450" s="3" t="str">
        <f>IF(OR(FIN_RAW[[#This Row],[CLIENTE]]=0,FIN_RAW[[#This Row],[CLIENTE]]=" "),"",FIN_RAW[[#This Row],[CLIENTE]])</f>
        <v>Tiffany Santamaría Escobar</v>
      </c>
      <c r="L450" s="3" t="str">
        <f>IF(OR(FIN_RAW[[#This Row],[DEPORTISTA]]=0,FIN_RAW[[#This Row],[DEPORTISTA]]=""),"",FIN_RAW[[#This Row],[DEPORTISTA]])</f>
        <v>Tiffany Santamaría Escobar</v>
      </c>
      <c r="M450" s="3">
        <f>IF(FIN_DATASET[[#This Row],[Method]]="Efectivo",1,0)</f>
        <v>1</v>
      </c>
      <c r="N450" s="12">
        <f>IF(FIN_DATASET[[#This Row],[Method]]="Efectivo",FIN_DATASET[[#This Row],[Amount]],0)</f>
        <v>-400000</v>
      </c>
      <c r="O450" s="3">
        <f>IF(FIN_DATASET[[#This Row],[Method]]="CxC",1,0)</f>
        <v>0</v>
      </c>
      <c r="P450" s="11">
        <f>IF(FIN_DATASET[[#This Row],[Method]]="CxC",FIN_DATASET[[#This Row],[Amount]],0)</f>
        <v>0</v>
      </c>
      <c r="Q450" s="3">
        <f>IF(OR(FIN_DATASET[[#This Row],[Account]]="CxP",FIN_DATASET[[#This Row],[Account]]="CxP (Liga)",FIN_DATASET[[#This Row],[Account]]="CxP (Terceros)"),1,0)</f>
        <v>0</v>
      </c>
      <c r="R450" s="3">
        <f>IF(FIN_DATASET[[#This Row],[AP_Flag]]=1,FIN_DATASET[[#This Row],[Amount]],0)</f>
        <v>0</v>
      </c>
    </row>
    <row r="451" spans="1:18" x14ac:dyDescent="0.2">
      <c r="A451" s="4">
        <f>FIN_RAW[[#This Row],[FECHA]]</f>
        <v>44285</v>
      </c>
      <c r="B451" s="3">
        <f>YEAR(FIN_DATASET[[#This Row],[Date]])</f>
        <v>2021</v>
      </c>
      <c r="C451" s="3" t="str">
        <f>TEXT(FIN_DATASET[[#This Row],[Date]],"mmmm")</f>
        <v>March</v>
      </c>
      <c r="D451" s="3" t="str">
        <f>IF(FIN_RAW[[#This Row],[VALOR (IN)]]&gt;0, "Income",IF(FIN_RAW[[#This Row],[VALOR (OUT)]]&gt;0, "Expense", "Check"))</f>
        <v>Expense</v>
      </c>
      <c r="E451" s="3" t="str">
        <f>_xlfn.XLOOKUP(FIN_DATASET[[#This Row],[Method]],CATEGORY_MAP[CUENTA_IN],CATEGORY_MAP[Category])</f>
        <v>Cash</v>
      </c>
      <c r="F451" s="3" t="str">
        <f>_xlfn.XLOOKUP(FIN_DATASET[[#This Row],[Account]],CATEGORY_MAP[CUENTA_OUT],CATEGORY_MAP[Subcategory])</f>
        <v>Payroll</v>
      </c>
      <c r="G451" s="3" t="str">
        <f>IF(OR(FIN_RAW[[#This Row],[CONCEPTO]]=0,FIN_RAW[[#This Row],[CONCEPTO]]=""),"",FIN_RAW[[#This Row],[CONCEPTO]])</f>
        <v>Pago Nomina (MAR)</v>
      </c>
      <c r="H451" s="5">
        <f>IF(FIN_DATASET[[#This Row],[Type]]="Income", FIN_RAW[[#This Row],[VALOR (IN)]], -FIN_RAW[[#This Row],[VALOR (OUT)]])</f>
        <v>-600000</v>
      </c>
      <c r="I451" s="3" t="str">
        <f>FIN_RAW[[#This Row],[CUENTA (IN)]]</f>
        <v>Efectivo</v>
      </c>
      <c r="J451" s="6" t="str">
        <f>FIN_RAW[[#This Row],[CUENTA (OUT)]]</f>
        <v>Nomina</v>
      </c>
      <c r="K451" s="3" t="str">
        <f>IF(OR(FIN_RAW[[#This Row],[CLIENTE]]=0,FIN_RAW[[#This Row],[CLIENTE]]=" "),"",FIN_RAW[[#This Row],[CLIENTE]])</f>
        <v>Miguel García Celis</v>
      </c>
      <c r="L451" s="3" t="str">
        <f>IF(OR(FIN_RAW[[#This Row],[DEPORTISTA]]=0,FIN_RAW[[#This Row],[DEPORTISTA]]=""),"",FIN_RAW[[#This Row],[DEPORTISTA]])</f>
        <v>Miguel García Celis</v>
      </c>
      <c r="M451" s="3">
        <f>IF(FIN_DATASET[[#This Row],[Method]]="Efectivo",1,0)</f>
        <v>1</v>
      </c>
      <c r="N451" s="12">
        <f>IF(FIN_DATASET[[#This Row],[Method]]="Efectivo",FIN_DATASET[[#This Row],[Amount]],0)</f>
        <v>-600000</v>
      </c>
      <c r="O451" s="3">
        <f>IF(FIN_DATASET[[#This Row],[Method]]="CxC",1,0)</f>
        <v>0</v>
      </c>
      <c r="P451" s="11">
        <f>IF(FIN_DATASET[[#This Row],[Method]]="CxC",FIN_DATASET[[#This Row],[Amount]],0)</f>
        <v>0</v>
      </c>
      <c r="Q451" s="3">
        <f>IF(OR(FIN_DATASET[[#This Row],[Account]]="CxP",FIN_DATASET[[#This Row],[Account]]="CxP (Liga)",FIN_DATASET[[#This Row],[Account]]="CxP (Terceros)"),1,0)</f>
        <v>0</v>
      </c>
      <c r="R451" s="3">
        <f>IF(FIN_DATASET[[#This Row],[AP_Flag]]=1,FIN_DATASET[[#This Row],[Amount]],0)</f>
        <v>0</v>
      </c>
    </row>
    <row r="452" spans="1:18" x14ac:dyDescent="0.2">
      <c r="A452" s="4">
        <f>FIN_RAW[[#This Row],[FECHA]]</f>
        <v>44285</v>
      </c>
      <c r="B452" s="3">
        <f>YEAR(FIN_DATASET[[#This Row],[Date]])</f>
        <v>2021</v>
      </c>
      <c r="C452" s="3" t="str">
        <f>TEXT(FIN_DATASET[[#This Row],[Date]],"mmmm")</f>
        <v>March</v>
      </c>
      <c r="D452" s="3" t="str">
        <f>IF(FIN_RAW[[#This Row],[VALOR (IN)]]&gt;0, "Income",IF(FIN_RAW[[#This Row],[VALOR (OUT)]]&gt;0, "Expense", "Check"))</f>
        <v>Expense</v>
      </c>
      <c r="E452" s="3" t="str">
        <f>_xlfn.XLOOKUP(FIN_DATASET[[#This Row],[Method]],CATEGORY_MAP[CUENTA_IN],CATEGORY_MAP[Category])</f>
        <v>Cash</v>
      </c>
      <c r="F452" s="3" t="str">
        <f>_xlfn.XLOOKUP(FIN_DATASET[[#This Row],[Account]],CATEGORY_MAP[CUENTA_OUT],CATEGORY_MAP[Subcategory])</f>
        <v>Payroll</v>
      </c>
      <c r="G452" s="3" t="str">
        <f>IF(OR(FIN_RAW[[#This Row],[CONCEPTO]]=0,FIN_RAW[[#This Row],[CONCEPTO]]=""),"",FIN_RAW[[#This Row],[CONCEPTO]])</f>
        <v>Pago Nomina (MAR)</v>
      </c>
      <c r="H452" s="5">
        <f>IF(FIN_DATASET[[#This Row],[Type]]="Income", FIN_RAW[[#This Row],[VALOR (IN)]], -FIN_RAW[[#This Row],[VALOR (OUT)]])</f>
        <v>-900000</v>
      </c>
      <c r="I452" s="3" t="str">
        <f>FIN_RAW[[#This Row],[CUENTA (IN)]]</f>
        <v>Efectivo</v>
      </c>
      <c r="J452" s="6" t="str">
        <f>FIN_RAW[[#This Row],[CUENTA (OUT)]]</f>
        <v>Nomina</v>
      </c>
      <c r="K452" s="3" t="str">
        <f>IF(OR(FIN_RAW[[#This Row],[CLIENTE]]=0,FIN_RAW[[#This Row],[CLIENTE]]=" "),"",FIN_RAW[[#This Row],[CLIENTE]])</f>
        <v>Farly Apraez Betancur</v>
      </c>
      <c r="L452" s="3" t="str">
        <f>IF(OR(FIN_RAW[[#This Row],[DEPORTISTA]]=0,FIN_RAW[[#This Row],[DEPORTISTA]]=""),"",FIN_RAW[[#This Row],[DEPORTISTA]])</f>
        <v>Farly Apraez Betancur</v>
      </c>
      <c r="M452" s="3">
        <f>IF(FIN_DATASET[[#This Row],[Method]]="Efectivo",1,0)</f>
        <v>1</v>
      </c>
      <c r="N452" s="12">
        <f>IF(FIN_DATASET[[#This Row],[Method]]="Efectivo",FIN_DATASET[[#This Row],[Amount]],0)</f>
        <v>-900000</v>
      </c>
      <c r="O452" s="3">
        <f>IF(FIN_DATASET[[#This Row],[Method]]="CxC",1,0)</f>
        <v>0</v>
      </c>
      <c r="P452" s="11">
        <f>IF(FIN_DATASET[[#This Row],[Method]]="CxC",FIN_DATASET[[#This Row],[Amount]],0)</f>
        <v>0</v>
      </c>
      <c r="Q452" s="3">
        <f>IF(OR(FIN_DATASET[[#This Row],[Account]]="CxP",FIN_DATASET[[#This Row],[Account]]="CxP (Liga)",FIN_DATASET[[#This Row],[Account]]="CxP (Terceros)"),1,0)</f>
        <v>0</v>
      </c>
      <c r="R452" s="3">
        <f>IF(FIN_DATASET[[#This Row],[AP_Flag]]=1,FIN_DATASET[[#This Row],[Amount]],0)</f>
        <v>0</v>
      </c>
    </row>
    <row r="453" spans="1:18" x14ac:dyDescent="0.2">
      <c r="A453" s="4">
        <f>FIN_RAW[[#This Row],[FECHA]]</f>
        <v>44287</v>
      </c>
      <c r="B453" s="3">
        <f>YEAR(FIN_DATASET[[#This Row],[Date]])</f>
        <v>2021</v>
      </c>
      <c r="C453" s="3" t="str">
        <f>TEXT(FIN_DATASET[[#This Row],[Date]],"mmmm")</f>
        <v>April</v>
      </c>
      <c r="D453" s="3" t="str">
        <f>IF(FIN_RAW[[#This Row],[VALOR (IN)]]&gt;0, "Income",IF(FIN_RAW[[#This Row],[VALOR (OUT)]]&gt;0, "Expense", "Check"))</f>
        <v>Expense</v>
      </c>
      <c r="E453" s="3" t="str">
        <f>_xlfn.XLOOKUP(FIN_DATASET[[#This Row],[Method]],CATEGORY_MAP[CUENTA_IN],CATEGORY_MAP[Category])</f>
        <v>Cash</v>
      </c>
      <c r="F453" s="3" t="str">
        <f>_xlfn.XLOOKUP(FIN_DATASET[[#This Row],[Account]],CATEGORY_MAP[CUENTA_OUT],CATEGORY_MAP[Subcategory])</f>
        <v>Transportation</v>
      </c>
      <c r="G453" s="3" t="str">
        <f>IF(OR(FIN_RAW[[#This Row],[CONCEPTO]]=0,FIN_RAW[[#This Row],[CONCEPTO]]=""),"",FIN_RAW[[#This Row],[CONCEPTO]])</f>
        <v>Pago Tiquete CLO-MDE-CLO de Miguel (Entrenador)</v>
      </c>
      <c r="H453" s="5">
        <f>IF(FIN_DATASET[[#This Row],[Type]]="Income", FIN_RAW[[#This Row],[VALOR (IN)]], -FIN_RAW[[#This Row],[VALOR (OUT)]])</f>
        <v>-194000</v>
      </c>
      <c r="I453" s="3" t="str">
        <f>FIN_RAW[[#This Row],[CUENTA (IN)]]</f>
        <v>Efectivo</v>
      </c>
      <c r="J453" s="6" t="str">
        <f>FIN_RAW[[#This Row],[CUENTA (OUT)]]</f>
        <v>Transporte</v>
      </c>
      <c r="K453" s="3" t="str">
        <f>IF(OR(FIN_RAW[[#This Row],[CLIENTE]]=0,FIN_RAW[[#This Row],[CLIENTE]]=" "),"",FIN_RAW[[#This Row],[CLIENTE]])</f>
        <v>Miguel García Celis</v>
      </c>
      <c r="L453" s="3" t="str">
        <f>IF(OR(FIN_RAW[[#This Row],[DEPORTISTA]]=0,FIN_RAW[[#This Row],[DEPORTISTA]]=""),"",FIN_RAW[[#This Row],[DEPORTISTA]])</f>
        <v>Miguel García Celis</v>
      </c>
      <c r="M453" s="3">
        <f>IF(FIN_DATASET[[#This Row],[Method]]="Efectivo",1,0)</f>
        <v>1</v>
      </c>
      <c r="N453" s="12">
        <f>IF(FIN_DATASET[[#This Row],[Method]]="Efectivo",FIN_DATASET[[#This Row],[Amount]],0)</f>
        <v>-194000</v>
      </c>
      <c r="O453" s="3">
        <f>IF(FIN_DATASET[[#This Row],[Method]]="CxC",1,0)</f>
        <v>0</v>
      </c>
      <c r="P453" s="11">
        <f>IF(FIN_DATASET[[#This Row],[Method]]="CxC",FIN_DATASET[[#This Row],[Amount]],0)</f>
        <v>0</v>
      </c>
      <c r="Q453" s="3">
        <f>IF(OR(FIN_DATASET[[#This Row],[Account]]="CxP",FIN_DATASET[[#This Row],[Account]]="CxP (Liga)",FIN_DATASET[[#This Row],[Account]]="CxP (Terceros)"),1,0)</f>
        <v>0</v>
      </c>
      <c r="R453" s="3">
        <f>IF(FIN_DATASET[[#This Row],[AP_Flag]]=1,FIN_DATASET[[#This Row],[Amount]],0)</f>
        <v>0</v>
      </c>
    </row>
    <row r="454" spans="1:18" x14ac:dyDescent="0.2">
      <c r="A454" s="4">
        <f>FIN_RAW[[#This Row],[FECHA]]</f>
        <v>44287</v>
      </c>
      <c r="B454" s="3">
        <f>YEAR(FIN_DATASET[[#This Row],[Date]])</f>
        <v>2021</v>
      </c>
      <c r="C454" s="3" t="str">
        <f>TEXT(FIN_DATASET[[#This Row],[Date]],"mmmm")</f>
        <v>April</v>
      </c>
      <c r="D454" s="3" t="str">
        <f>IF(FIN_RAW[[#This Row],[VALOR (IN)]]&gt;0, "Income",IF(FIN_RAW[[#This Row],[VALOR (OUT)]]&gt;0, "Expense", "Check"))</f>
        <v>Income</v>
      </c>
      <c r="E454" s="3" t="str">
        <f>_xlfn.XLOOKUP(FIN_DATASET[[#This Row],[Method]],CATEGORY_MAP[CUENTA_IN],CATEGORY_MAP[Category])</f>
        <v>Scholarships</v>
      </c>
      <c r="F454" s="3" t="str">
        <f>_xlfn.XLOOKUP(FIN_DATASET[[#This Row],[Account]],CATEGORY_MAP[CUENTA_OUT],CATEGORY_MAP[Subcategory])</f>
        <v>Monthly Fee</v>
      </c>
      <c r="G454" s="3" t="str">
        <f>IF(OR(FIN_RAW[[#This Row],[CONCEPTO]]=0,FIN_RAW[[#This Row],[CONCEPTO]]=""),"",FIN_RAW[[#This Row],[CONCEPTO]])</f>
        <v>Beca Resultados 2019 (100%) (ABR)</v>
      </c>
      <c r="H454" s="5">
        <f>IF(FIN_DATASET[[#This Row],[Type]]="Income", FIN_RAW[[#This Row],[VALOR (IN)]], -FIN_RAW[[#This Row],[VALOR (OUT)]])</f>
        <v>155000</v>
      </c>
      <c r="I454" s="3" t="str">
        <f>FIN_RAW[[#This Row],[CUENTA (IN)]]</f>
        <v>Becas</v>
      </c>
      <c r="J454" s="6" t="str">
        <f>FIN_RAW[[#This Row],[CUENTA (OUT)]]</f>
        <v>Mensualidad</v>
      </c>
      <c r="K454" s="3" t="str">
        <f>IF(OR(FIN_RAW[[#This Row],[CLIENTE]]=0,FIN_RAW[[#This Row],[CLIENTE]]=" "),"",FIN_RAW[[#This Row],[CLIENTE]])</f>
        <v>Omar Osorio Valencia</v>
      </c>
      <c r="L454" s="3" t="str">
        <f>IF(OR(FIN_RAW[[#This Row],[DEPORTISTA]]=0,FIN_RAW[[#This Row],[DEPORTISTA]]=""),"",FIN_RAW[[#This Row],[DEPORTISTA]])</f>
        <v>Juan Camilo Osorio Mendoza</v>
      </c>
      <c r="M454" s="3">
        <f>IF(FIN_DATASET[[#This Row],[Method]]="Efectivo",1,0)</f>
        <v>0</v>
      </c>
      <c r="N454" s="12">
        <f>IF(FIN_DATASET[[#This Row],[Method]]="Efectivo",FIN_DATASET[[#This Row],[Amount]],0)</f>
        <v>0</v>
      </c>
      <c r="O454" s="3">
        <f>IF(FIN_DATASET[[#This Row],[Method]]="CxC",1,0)</f>
        <v>0</v>
      </c>
      <c r="P454" s="11">
        <f>IF(FIN_DATASET[[#This Row],[Method]]="CxC",FIN_DATASET[[#This Row],[Amount]],0)</f>
        <v>0</v>
      </c>
      <c r="Q454" s="3">
        <f>IF(OR(FIN_DATASET[[#This Row],[Account]]="CxP",FIN_DATASET[[#This Row],[Account]]="CxP (Liga)",FIN_DATASET[[#This Row],[Account]]="CxP (Terceros)"),1,0)</f>
        <v>0</v>
      </c>
      <c r="R454" s="3">
        <f>IF(FIN_DATASET[[#This Row],[AP_Flag]]=1,FIN_DATASET[[#This Row],[Amount]],0)</f>
        <v>0</v>
      </c>
    </row>
    <row r="455" spans="1:18" x14ac:dyDescent="0.2">
      <c r="A455" s="4">
        <f>FIN_RAW[[#This Row],[FECHA]]</f>
        <v>44287</v>
      </c>
      <c r="B455" s="3">
        <f>YEAR(FIN_DATASET[[#This Row],[Date]])</f>
        <v>2021</v>
      </c>
      <c r="C455" s="3" t="str">
        <f>TEXT(FIN_DATASET[[#This Row],[Date]],"mmmm")</f>
        <v>April</v>
      </c>
      <c r="D455" s="3" t="str">
        <f>IF(FIN_RAW[[#This Row],[VALOR (IN)]]&gt;0, "Income",IF(FIN_RAW[[#This Row],[VALOR (OUT)]]&gt;0, "Expense", "Check"))</f>
        <v>Income</v>
      </c>
      <c r="E455" s="3" t="str">
        <f>_xlfn.XLOOKUP(FIN_DATASET[[#This Row],[Method]],CATEGORY_MAP[CUENTA_IN],CATEGORY_MAP[Category])</f>
        <v>Scholarships</v>
      </c>
      <c r="F455" s="3" t="str">
        <f>_xlfn.XLOOKUP(FIN_DATASET[[#This Row],[Account]],CATEGORY_MAP[CUENTA_OUT],CATEGORY_MAP[Subcategory])</f>
        <v>Monthly Fee</v>
      </c>
      <c r="G455" s="3" t="str">
        <f>IF(OR(FIN_RAW[[#This Row],[CONCEPTO]]=0,FIN_RAW[[#This Row],[CONCEPTO]]=""),"",FIN_RAW[[#This Row],[CONCEPTO]])</f>
        <v>Beca Resultados 2019 (100%) (ABR)</v>
      </c>
      <c r="H455" s="5">
        <f>IF(FIN_DATASET[[#This Row],[Type]]="Income", FIN_RAW[[#This Row],[VALOR (IN)]], -FIN_RAW[[#This Row],[VALOR (OUT)]])</f>
        <v>155000</v>
      </c>
      <c r="I455" s="3" t="str">
        <f>FIN_RAW[[#This Row],[CUENTA (IN)]]</f>
        <v>Becas</v>
      </c>
      <c r="J455" s="6" t="str">
        <f>FIN_RAW[[#This Row],[CUENTA (OUT)]]</f>
        <v>Mensualidad</v>
      </c>
      <c r="K455" s="3" t="str">
        <f>IF(OR(FIN_RAW[[#This Row],[CLIENTE]]=0,FIN_RAW[[#This Row],[CLIENTE]]=" "),"",FIN_RAW[[#This Row],[CLIENTE]])</f>
        <v>Omar Osorio Valencia</v>
      </c>
      <c r="L455" s="3" t="str">
        <f>IF(OR(FIN_RAW[[#This Row],[DEPORTISTA]]=0,FIN_RAW[[#This Row],[DEPORTISTA]]=""),"",FIN_RAW[[#This Row],[DEPORTISTA]])</f>
        <v>Mariana Osorio Mendoza</v>
      </c>
      <c r="M455" s="3">
        <f>IF(FIN_DATASET[[#This Row],[Method]]="Efectivo",1,0)</f>
        <v>0</v>
      </c>
      <c r="N455" s="12">
        <f>IF(FIN_DATASET[[#This Row],[Method]]="Efectivo",FIN_DATASET[[#This Row],[Amount]],0)</f>
        <v>0</v>
      </c>
      <c r="O455" s="3">
        <f>IF(FIN_DATASET[[#This Row],[Method]]="CxC",1,0)</f>
        <v>0</v>
      </c>
      <c r="P455" s="11">
        <f>IF(FIN_DATASET[[#This Row],[Method]]="CxC",FIN_DATASET[[#This Row],[Amount]],0)</f>
        <v>0</v>
      </c>
      <c r="Q455" s="3">
        <f>IF(OR(FIN_DATASET[[#This Row],[Account]]="CxP",FIN_DATASET[[#This Row],[Account]]="CxP (Liga)",FIN_DATASET[[#This Row],[Account]]="CxP (Terceros)"),1,0)</f>
        <v>0</v>
      </c>
      <c r="R455" s="3">
        <f>IF(FIN_DATASET[[#This Row],[AP_Flag]]=1,FIN_DATASET[[#This Row],[Amount]],0)</f>
        <v>0</v>
      </c>
    </row>
    <row r="456" spans="1:18" x14ac:dyDescent="0.2">
      <c r="A456" s="4">
        <f>FIN_RAW[[#This Row],[FECHA]]</f>
        <v>44287</v>
      </c>
      <c r="B456" s="3">
        <f>YEAR(FIN_DATASET[[#This Row],[Date]])</f>
        <v>2021</v>
      </c>
      <c r="C456" s="3" t="str">
        <f>TEXT(FIN_DATASET[[#This Row],[Date]],"mmmm")</f>
        <v>April</v>
      </c>
      <c r="D456" s="3" t="str">
        <f>IF(FIN_RAW[[#This Row],[VALOR (IN)]]&gt;0, "Income",IF(FIN_RAW[[#This Row],[VALOR (OUT)]]&gt;0, "Expense", "Check"))</f>
        <v>Income</v>
      </c>
      <c r="E456" s="3" t="str">
        <f>_xlfn.XLOOKUP(FIN_DATASET[[#This Row],[Method]],CATEGORY_MAP[CUENTA_IN],CATEGORY_MAP[Category])</f>
        <v>Scholarships</v>
      </c>
      <c r="F456" s="3" t="str">
        <f>_xlfn.XLOOKUP(FIN_DATASET[[#This Row],[Account]],CATEGORY_MAP[CUENTA_OUT],CATEGORY_MAP[Subcategory])</f>
        <v>Monthly Fee</v>
      </c>
      <c r="G456" s="3" t="str">
        <f>IF(OR(FIN_RAW[[#This Row],[CONCEPTO]]=0,FIN_RAW[[#This Row],[CONCEPTO]]=""),"",FIN_RAW[[#This Row],[CONCEPTO]])</f>
        <v>Beca Resultados 2019 (100%) (ABR)</v>
      </c>
      <c r="H456" s="5">
        <f>IF(FIN_DATASET[[#This Row],[Type]]="Income", FIN_RAW[[#This Row],[VALOR (IN)]], -FIN_RAW[[#This Row],[VALOR (OUT)]])</f>
        <v>155000</v>
      </c>
      <c r="I456" s="3" t="str">
        <f>FIN_RAW[[#This Row],[CUENTA (IN)]]</f>
        <v>Becas</v>
      </c>
      <c r="J456" s="6" t="str">
        <f>FIN_RAW[[#This Row],[CUENTA (OUT)]]</f>
        <v>Mensualidad</v>
      </c>
      <c r="K456" s="3" t="str">
        <f>IF(OR(FIN_RAW[[#This Row],[CLIENTE]]=0,FIN_RAW[[#This Row],[CLIENTE]]=" "),"",FIN_RAW[[#This Row],[CLIENTE]])</f>
        <v>Silvana Torres López</v>
      </c>
      <c r="L456" s="3" t="str">
        <f>IF(OR(FIN_RAW[[#This Row],[DEPORTISTA]]=0,FIN_RAW[[#This Row],[DEPORTISTA]]=""),"",FIN_RAW[[#This Row],[DEPORTISTA]])</f>
        <v>Valentina Quintero Torres</v>
      </c>
      <c r="M456" s="3">
        <f>IF(FIN_DATASET[[#This Row],[Method]]="Efectivo",1,0)</f>
        <v>0</v>
      </c>
      <c r="N456" s="12">
        <f>IF(FIN_DATASET[[#This Row],[Method]]="Efectivo",FIN_DATASET[[#This Row],[Amount]],0)</f>
        <v>0</v>
      </c>
      <c r="O456" s="3">
        <f>IF(FIN_DATASET[[#This Row],[Method]]="CxC",1,0)</f>
        <v>0</v>
      </c>
      <c r="P456" s="11">
        <f>IF(FIN_DATASET[[#This Row],[Method]]="CxC",FIN_DATASET[[#This Row],[Amount]],0)</f>
        <v>0</v>
      </c>
      <c r="Q456" s="3">
        <f>IF(OR(FIN_DATASET[[#This Row],[Account]]="CxP",FIN_DATASET[[#This Row],[Account]]="CxP (Liga)",FIN_DATASET[[#This Row],[Account]]="CxP (Terceros)"),1,0)</f>
        <v>0</v>
      </c>
      <c r="R456" s="3">
        <f>IF(FIN_DATASET[[#This Row],[AP_Flag]]=1,FIN_DATASET[[#This Row],[Amount]],0)</f>
        <v>0</v>
      </c>
    </row>
    <row r="457" spans="1:18" x14ac:dyDescent="0.2">
      <c r="A457" s="4">
        <f>FIN_RAW[[#This Row],[FECHA]]</f>
        <v>44287</v>
      </c>
      <c r="B457" s="3">
        <f>YEAR(FIN_DATASET[[#This Row],[Date]])</f>
        <v>2021</v>
      </c>
      <c r="C457" s="3" t="str">
        <f>TEXT(FIN_DATASET[[#This Row],[Date]],"mmmm")</f>
        <v>April</v>
      </c>
      <c r="D457" s="3" t="str">
        <f>IF(FIN_RAW[[#This Row],[VALOR (IN)]]&gt;0, "Income",IF(FIN_RAW[[#This Row],[VALOR (OUT)]]&gt;0, "Expense", "Check"))</f>
        <v>Income</v>
      </c>
      <c r="E457" s="3" t="str">
        <f>_xlfn.XLOOKUP(FIN_DATASET[[#This Row],[Method]],CATEGORY_MAP[CUENTA_IN],CATEGORY_MAP[Category])</f>
        <v>Cash</v>
      </c>
      <c r="F457" s="3" t="str">
        <f>_xlfn.XLOOKUP(FIN_DATASET[[#This Row],[Account]],CATEGORY_MAP[CUENTA_OUT],CATEGORY_MAP[Subcategory])</f>
        <v>Monthly Fee</v>
      </c>
      <c r="G457" s="3" t="str">
        <f>IF(OR(FIN_RAW[[#This Row],[CONCEPTO]]=0,FIN_RAW[[#This Row],[CONCEPTO]]=""),"",FIN_RAW[[#This Row],[CONCEPTO]])</f>
        <v>Pago Mensualidad Alto Rendimiento (50%) (ABR)</v>
      </c>
      <c r="H457" s="5">
        <f>IF(FIN_DATASET[[#This Row],[Type]]="Income", FIN_RAW[[#This Row],[VALOR (IN)]], -FIN_RAW[[#This Row],[VALOR (OUT)]])</f>
        <v>77500</v>
      </c>
      <c r="I457" s="3" t="str">
        <f>FIN_RAW[[#This Row],[CUENTA (IN)]]</f>
        <v>Efectivo</v>
      </c>
      <c r="J457" s="6" t="str">
        <f>FIN_RAW[[#This Row],[CUENTA (OUT)]]</f>
        <v>Mensualidad</v>
      </c>
      <c r="K457" s="3" t="str">
        <f>IF(OR(FIN_RAW[[#This Row],[CLIENTE]]=0,FIN_RAW[[#This Row],[CLIENTE]]=" "),"",FIN_RAW[[#This Row],[CLIENTE]])</f>
        <v>Rodrigo Valdiri Zambrano</v>
      </c>
      <c r="L457" s="3" t="str">
        <f>IF(OR(FIN_RAW[[#This Row],[DEPORTISTA]]=0,FIN_RAW[[#This Row],[DEPORTISTA]]=""),"",FIN_RAW[[#This Row],[DEPORTISTA]])</f>
        <v>Esteban Valdiri Guauña</v>
      </c>
      <c r="M457" s="3">
        <f>IF(FIN_DATASET[[#This Row],[Method]]="Efectivo",1,0)</f>
        <v>1</v>
      </c>
      <c r="N457" s="12">
        <f>IF(FIN_DATASET[[#This Row],[Method]]="Efectivo",FIN_DATASET[[#This Row],[Amount]],0)</f>
        <v>77500</v>
      </c>
      <c r="O457" s="3">
        <f>IF(FIN_DATASET[[#This Row],[Method]]="CxC",1,0)</f>
        <v>0</v>
      </c>
      <c r="P457" s="11">
        <f>IF(FIN_DATASET[[#This Row],[Method]]="CxC",FIN_DATASET[[#This Row],[Amount]],0)</f>
        <v>0</v>
      </c>
      <c r="Q457" s="3">
        <f>IF(OR(FIN_DATASET[[#This Row],[Account]]="CxP",FIN_DATASET[[#This Row],[Account]]="CxP (Liga)",FIN_DATASET[[#This Row],[Account]]="CxP (Terceros)"),1,0)</f>
        <v>0</v>
      </c>
      <c r="R457" s="3">
        <f>IF(FIN_DATASET[[#This Row],[AP_Flag]]=1,FIN_DATASET[[#This Row],[Amount]],0)</f>
        <v>0</v>
      </c>
    </row>
    <row r="458" spans="1:18" x14ac:dyDescent="0.2">
      <c r="A458" s="4">
        <f>FIN_RAW[[#This Row],[FECHA]]</f>
        <v>44287</v>
      </c>
      <c r="B458" s="3">
        <f>YEAR(FIN_DATASET[[#This Row],[Date]])</f>
        <v>2021</v>
      </c>
      <c r="C458" s="3" t="str">
        <f>TEXT(FIN_DATASET[[#This Row],[Date]],"mmmm")</f>
        <v>April</v>
      </c>
      <c r="D458" s="3" t="str">
        <f>IF(FIN_RAW[[#This Row],[VALOR (IN)]]&gt;0, "Income",IF(FIN_RAW[[#This Row],[VALOR (OUT)]]&gt;0, "Expense", "Check"))</f>
        <v>Income</v>
      </c>
      <c r="E458" s="3" t="str">
        <f>_xlfn.XLOOKUP(FIN_DATASET[[#This Row],[Method]],CATEGORY_MAP[CUENTA_IN],CATEGORY_MAP[Category])</f>
        <v>Adjustments</v>
      </c>
      <c r="F458" s="3" t="str">
        <f>_xlfn.XLOOKUP(FIN_DATASET[[#This Row],[Account]],CATEGORY_MAP[CUENTA_OUT],CATEGORY_MAP[Subcategory])</f>
        <v>Monthly Fee</v>
      </c>
      <c r="G458" s="3" t="str">
        <f>IF(OR(FIN_RAW[[#This Row],[CONCEPTO]]=0,FIN_RAW[[#This Row],[CONCEPTO]]=""),"",FIN_RAW[[#This Row],[CONCEPTO]])</f>
        <v>Descuento por Excusa Medica (50%) (ABR)</v>
      </c>
      <c r="H458" s="5">
        <f>IF(FIN_DATASET[[#This Row],[Type]]="Income", FIN_RAW[[#This Row],[VALOR (IN)]], -FIN_RAW[[#This Row],[VALOR (OUT)]])</f>
        <v>77500</v>
      </c>
      <c r="I458" s="3" t="str">
        <f>FIN_RAW[[#This Row],[CUENTA (IN)]]</f>
        <v>Descuentos</v>
      </c>
      <c r="J458" s="6" t="str">
        <f>FIN_RAW[[#This Row],[CUENTA (OUT)]]</f>
        <v>Mensualidad</v>
      </c>
      <c r="K458" s="3" t="str">
        <f>IF(OR(FIN_RAW[[#This Row],[CLIENTE]]=0,FIN_RAW[[#This Row],[CLIENTE]]=" "),"",FIN_RAW[[#This Row],[CLIENTE]])</f>
        <v>Rodrigo Valdiri Zambrano</v>
      </c>
      <c r="L458" s="3" t="str">
        <f>IF(OR(FIN_RAW[[#This Row],[DEPORTISTA]]=0,FIN_RAW[[#This Row],[DEPORTISTA]]=""),"",FIN_RAW[[#This Row],[DEPORTISTA]])</f>
        <v>Esteban Valdiri Guauña</v>
      </c>
      <c r="M458" s="3">
        <f>IF(FIN_DATASET[[#This Row],[Method]]="Efectivo",1,0)</f>
        <v>0</v>
      </c>
      <c r="N458" s="12">
        <f>IF(FIN_DATASET[[#This Row],[Method]]="Efectivo",FIN_DATASET[[#This Row],[Amount]],0)</f>
        <v>0</v>
      </c>
      <c r="O458" s="3">
        <f>IF(FIN_DATASET[[#This Row],[Method]]="CxC",1,0)</f>
        <v>0</v>
      </c>
      <c r="P458" s="11">
        <f>IF(FIN_DATASET[[#This Row],[Method]]="CxC",FIN_DATASET[[#This Row],[Amount]],0)</f>
        <v>0</v>
      </c>
      <c r="Q458" s="3">
        <f>IF(OR(FIN_DATASET[[#This Row],[Account]]="CxP",FIN_DATASET[[#This Row],[Account]]="CxP (Liga)",FIN_DATASET[[#This Row],[Account]]="CxP (Terceros)"),1,0)</f>
        <v>0</v>
      </c>
      <c r="R458" s="3">
        <f>IF(FIN_DATASET[[#This Row],[AP_Flag]]=1,FIN_DATASET[[#This Row],[Amount]],0)</f>
        <v>0</v>
      </c>
    </row>
    <row r="459" spans="1:18" x14ac:dyDescent="0.2">
      <c r="A459" s="4">
        <f>FIN_RAW[[#This Row],[FECHA]]</f>
        <v>44287</v>
      </c>
      <c r="B459" s="3">
        <f>YEAR(FIN_DATASET[[#This Row],[Date]])</f>
        <v>2021</v>
      </c>
      <c r="C459" s="3" t="str">
        <f>TEXT(FIN_DATASET[[#This Row],[Date]],"mmmm")</f>
        <v>April</v>
      </c>
      <c r="D459" s="3" t="str">
        <f>IF(FIN_RAW[[#This Row],[VALOR (IN)]]&gt;0, "Income",IF(FIN_RAW[[#This Row],[VALOR (OUT)]]&gt;0, "Expense", "Check"))</f>
        <v>Income</v>
      </c>
      <c r="E459" s="3" t="str">
        <f>_xlfn.XLOOKUP(FIN_DATASET[[#This Row],[Method]],CATEGORY_MAP[CUENTA_IN],CATEGORY_MAP[Category])</f>
        <v>Cash</v>
      </c>
      <c r="F459" s="3" t="str">
        <f>_xlfn.XLOOKUP(FIN_DATASET[[#This Row],[Account]],CATEGORY_MAP[CUENTA_OUT],CATEGORY_MAP[Subcategory])</f>
        <v>Monthly Fee</v>
      </c>
      <c r="G459" s="3" t="str">
        <f>IF(OR(FIN_RAW[[#This Row],[CONCEPTO]]=0,FIN_RAW[[#This Row],[CONCEPTO]]=""),"",FIN_RAW[[#This Row],[CONCEPTO]])</f>
        <v>Pago Mensualidad Formacion (80%) (ABR)</v>
      </c>
      <c r="H459" s="5">
        <f>IF(FIN_DATASET[[#This Row],[Type]]="Income", FIN_RAW[[#This Row],[VALOR (IN)]], -FIN_RAW[[#This Row],[VALOR (OUT)]])</f>
        <v>84000</v>
      </c>
      <c r="I459" s="3" t="str">
        <f>FIN_RAW[[#This Row],[CUENTA (IN)]]</f>
        <v>Efectivo</v>
      </c>
      <c r="J459" s="6" t="str">
        <f>FIN_RAW[[#This Row],[CUENTA (OUT)]]</f>
        <v>Mensualidad</v>
      </c>
      <c r="K459" s="3" t="str">
        <f>IF(OR(FIN_RAW[[#This Row],[CLIENTE]]=0,FIN_RAW[[#This Row],[CLIENTE]]=" "),"",FIN_RAW[[#This Row],[CLIENTE]])</f>
        <v>Luis Fernando Zea Sanabria</v>
      </c>
      <c r="L459" s="3" t="str">
        <f>IF(OR(FIN_RAW[[#This Row],[DEPORTISTA]]=0,FIN_RAW[[#This Row],[DEPORTISTA]]=""),"",FIN_RAW[[#This Row],[DEPORTISTA]])</f>
        <v>Jacobo Zea Osorio</v>
      </c>
      <c r="M459" s="3">
        <f>IF(FIN_DATASET[[#This Row],[Method]]="Efectivo",1,0)</f>
        <v>1</v>
      </c>
      <c r="N459" s="12">
        <f>IF(FIN_DATASET[[#This Row],[Method]]="Efectivo",FIN_DATASET[[#This Row],[Amount]],0)</f>
        <v>84000</v>
      </c>
      <c r="O459" s="3">
        <f>IF(FIN_DATASET[[#This Row],[Method]]="CxC",1,0)</f>
        <v>0</v>
      </c>
      <c r="P459" s="11">
        <f>IF(FIN_DATASET[[#This Row],[Method]]="CxC",FIN_DATASET[[#This Row],[Amount]],0)</f>
        <v>0</v>
      </c>
      <c r="Q459" s="3">
        <f>IF(OR(FIN_DATASET[[#This Row],[Account]]="CxP",FIN_DATASET[[#This Row],[Account]]="CxP (Liga)",FIN_DATASET[[#This Row],[Account]]="CxP (Terceros)"),1,0)</f>
        <v>0</v>
      </c>
      <c r="R459" s="3">
        <f>IF(FIN_DATASET[[#This Row],[AP_Flag]]=1,FIN_DATASET[[#This Row],[Amount]],0)</f>
        <v>0</v>
      </c>
    </row>
    <row r="460" spans="1:18" x14ac:dyDescent="0.2">
      <c r="A460" s="4">
        <f>FIN_RAW[[#This Row],[FECHA]]</f>
        <v>44287</v>
      </c>
      <c r="B460" s="3">
        <f>YEAR(FIN_DATASET[[#This Row],[Date]])</f>
        <v>2021</v>
      </c>
      <c r="C460" s="3" t="str">
        <f>TEXT(FIN_DATASET[[#This Row],[Date]],"mmmm")</f>
        <v>April</v>
      </c>
      <c r="D460" s="3" t="str">
        <f>IF(FIN_RAW[[#This Row],[VALOR (IN)]]&gt;0, "Income",IF(FIN_RAW[[#This Row],[VALOR (OUT)]]&gt;0, "Expense", "Check"))</f>
        <v>Income</v>
      </c>
      <c r="E460" s="3" t="str">
        <f>_xlfn.XLOOKUP(FIN_DATASET[[#This Row],[Method]],CATEGORY_MAP[CUENTA_IN],CATEGORY_MAP[Category])</f>
        <v>Scholarships</v>
      </c>
      <c r="F460" s="3" t="str">
        <f>_xlfn.XLOOKUP(FIN_DATASET[[#This Row],[Account]],CATEGORY_MAP[CUENTA_OUT],CATEGORY_MAP[Subcategory])</f>
        <v>Monthly Fee</v>
      </c>
      <c r="G460" s="3" t="str">
        <f>IF(OR(FIN_RAW[[#This Row],[CONCEPTO]]=0,FIN_RAW[[#This Row],[CONCEPTO]]=""),"",FIN_RAW[[#This Row],[CONCEPTO]])</f>
        <v>Beca Hermandad 2020 (20%) (ABR)</v>
      </c>
      <c r="H460" s="5">
        <f>IF(FIN_DATASET[[#This Row],[Type]]="Income", FIN_RAW[[#This Row],[VALOR (IN)]], -FIN_RAW[[#This Row],[VALOR (OUT)]])</f>
        <v>21000</v>
      </c>
      <c r="I460" s="3" t="str">
        <f>FIN_RAW[[#This Row],[CUENTA (IN)]]</f>
        <v>Becas</v>
      </c>
      <c r="J460" s="6" t="str">
        <f>FIN_RAW[[#This Row],[CUENTA (OUT)]]</f>
        <v>Mensualidad</v>
      </c>
      <c r="K460" s="3" t="str">
        <f>IF(OR(FIN_RAW[[#This Row],[CLIENTE]]=0,FIN_RAW[[#This Row],[CLIENTE]]=" "),"",FIN_RAW[[#This Row],[CLIENTE]])</f>
        <v>Luis Fernando Zea Sanabria</v>
      </c>
      <c r="L460" s="3" t="str">
        <f>IF(OR(FIN_RAW[[#This Row],[DEPORTISTA]]=0,FIN_RAW[[#This Row],[DEPORTISTA]]=""),"",FIN_RAW[[#This Row],[DEPORTISTA]])</f>
        <v>Jacobo Zea Osorio</v>
      </c>
      <c r="M460" s="3">
        <f>IF(FIN_DATASET[[#This Row],[Method]]="Efectivo",1,0)</f>
        <v>0</v>
      </c>
      <c r="N460" s="12">
        <f>IF(FIN_DATASET[[#This Row],[Method]]="Efectivo",FIN_DATASET[[#This Row],[Amount]],0)</f>
        <v>0</v>
      </c>
      <c r="O460" s="3">
        <f>IF(FIN_DATASET[[#This Row],[Method]]="CxC",1,0)</f>
        <v>0</v>
      </c>
      <c r="P460" s="11">
        <f>IF(FIN_DATASET[[#This Row],[Method]]="CxC",FIN_DATASET[[#This Row],[Amount]],0)</f>
        <v>0</v>
      </c>
      <c r="Q460" s="3">
        <f>IF(OR(FIN_DATASET[[#This Row],[Account]]="CxP",FIN_DATASET[[#This Row],[Account]]="CxP (Liga)",FIN_DATASET[[#This Row],[Account]]="CxP (Terceros)"),1,0)</f>
        <v>0</v>
      </c>
      <c r="R460" s="3">
        <f>IF(FIN_DATASET[[#This Row],[AP_Flag]]=1,FIN_DATASET[[#This Row],[Amount]],0)</f>
        <v>0</v>
      </c>
    </row>
    <row r="461" spans="1:18" x14ac:dyDescent="0.2">
      <c r="A461" s="4">
        <f>FIN_RAW[[#This Row],[FECHA]]</f>
        <v>44287</v>
      </c>
      <c r="B461" s="3">
        <f>YEAR(FIN_DATASET[[#This Row],[Date]])</f>
        <v>2021</v>
      </c>
      <c r="C461" s="3" t="str">
        <f>TEXT(FIN_DATASET[[#This Row],[Date]],"mmmm")</f>
        <v>April</v>
      </c>
      <c r="D461" s="3" t="str">
        <f>IF(FIN_RAW[[#This Row],[VALOR (IN)]]&gt;0, "Income",IF(FIN_RAW[[#This Row],[VALOR (OUT)]]&gt;0, "Expense", "Check"))</f>
        <v>Income</v>
      </c>
      <c r="E461" s="3" t="str">
        <f>_xlfn.XLOOKUP(FIN_DATASET[[#This Row],[Method]],CATEGORY_MAP[CUENTA_IN],CATEGORY_MAP[Category])</f>
        <v>Cash</v>
      </c>
      <c r="F461" s="3" t="str">
        <f>_xlfn.XLOOKUP(FIN_DATASET[[#This Row],[Account]],CATEGORY_MAP[CUENTA_OUT],CATEGORY_MAP[Subcategory])</f>
        <v>Monthly Fee</v>
      </c>
      <c r="G461" s="3" t="str">
        <f>IF(OR(FIN_RAW[[#This Row],[CONCEPTO]]=0,FIN_RAW[[#This Row],[CONCEPTO]]=""),"",FIN_RAW[[#This Row],[CONCEPTO]])</f>
        <v>Pago Mensualidad Alto Rendimiento (100%) (ABR)</v>
      </c>
      <c r="H461" s="5">
        <f>IF(FIN_DATASET[[#This Row],[Type]]="Income", FIN_RAW[[#This Row],[VALOR (IN)]], -FIN_RAW[[#This Row],[VALOR (OUT)]])</f>
        <v>155000</v>
      </c>
      <c r="I461" s="3" t="str">
        <f>FIN_RAW[[#This Row],[CUENTA (IN)]]</f>
        <v>Efectivo</v>
      </c>
      <c r="J461" s="6" t="str">
        <f>FIN_RAW[[#This Row],[CUENTA (OUT)]]</f>
        <v>Mensualidad</v>
      </c>
      <c r="K461" s="3" t="str">
        <f>IF(OR(FIN_RAW[[#This Row],[CLIENTE]]=0,FIN_RAW[[#This Row],[CLIENTE]]=" "),"",FIN_RAW[[#This Row],[CLIENTE]])</f>
        <v>Carlos Andrés Delgado</v>
      </c>
      <c r="L461" s="3" t="str">
        <f>IF(OR(FIN_RAW[[#This Row],[DEPORTISTA]]=0,FIN_RAW[[#This Row],[DEPORTISTA]]=""),"",FIN_RAW[[#This Row],[DEPORTISTA]])</f>
        <v>Juan Andrés Delgado Giraldo</v>
      </c>
      <c r="M461" s="3">
        <f>IF(FIN_DATASET[[#This Row],[Method]]="Efectivo",1,0)</f>
        <v>1</v>
      </c>
      <c r="N461" s="12">
        <f>IF(FIN_DATASET[[#This Row],[Method]]="Efectivo",FIN_DATASET[[#This Row],[Amount]],0)</f>
        <v>155000</v>
      </c>
      <c r="O461" s="3">
        <f>IF(FIN_DATASET[[#This Row],[Method]]="CxC",1,0)</f>
        <v>0</v>
      </c>
      <c r="P461" s="11">
        <f>IF(FIN_DATASET[[#This Row],[Method]]="CxC",FIN_DATASET[[#This Row],[Amount]],0)</f>
        <v>0</v>
      </c>
      <c r="Q461" s="3">
        <f>IF(OR(FIN_DATASET[[#This Row],[Account]]="CxP",FIN_DATASET[[#This Row],[Account]]="CxP (Liga)",FIN_DATASET[[#This Row],[Account]]="CxP (Terceros)"),1,0)</f>
        <v>0</v>
      </c>
      <c r="R461" s="3">
        <f>IF(FIN_DATASET[[#This Row],[AP_Flag]]=1,FIN_DATASET[[#This Row],[Amount]],0)</f>
        <v>0</v>
      </c>
    </row>
    <row r="462" spans="1:18" x14ac:dyDescent="0.2">
      <c r="A462" s="4">
        <f>FIN_RAW[[#This Row],[FECHA]]</f>
        <v>44287</v>
      </c>
      <c r="B462" s="3">
        <f>YEAR(FIN_DATASET[[#This Row],[Date]])</f>
        <v>2021</v>
      </c>
      <c r="C462" s="3" t="str">
        <f>TEXT(FIN_DATASET[[#This Row],[Date]],"mmmm")</f>
        <v>April</v>
      </c>
      <c r="D462" s="3" t="str">
        <f>IF(FIN_RAW[[#This Row],[VALOR (IN)]]&gt;0, "Income",IF(FIN_RAW[[#This Row],[VALOR (OUT)]]&gt;0, "Expense", "Check"))</f>
        <v>Income</v>
      </c>
      <c r="E462" s="3" t="str">
        <f>_xlfn.XLOOKUP(FIN_DATASET[[#This Row],[Method]],CATEGORY_MAP[CUENTA_IN],CATEGORY_MAP[Category])</f>
        <v>Cash</v>
      </c>
      <c r="F462" s="3" t="str">
        <f>_xlfn.XLOOKUP(FIN_DATASET[[#This Row],[Account]],CATEGORY_MAP[CUENTA_OUT],CATEGORY_MAP[Subcategory])</f>
        <v>Monthly Fee</v>
      </c>
      <c r="G462" s="3" t="str">
        <f>IF(OR(FIN_RAW[[#This Row],[CONCEPTO]]=0,FIN_RAW[[#This Row],[CONCEPTO]]=""),"",FIN_RAW[[#This Row],[CONCEPTO]])</f>
        <v>Pago Mensualidad Alto Rendimiento (100%) (ABR)</v>
      </c>
      <c r="H462" s="5">
        <f>IF(FIN_DATASET[[#This Row],[Type]]="Income", FIN_RAW[[#This Row],[VALOR (IN)]], -FIN_RAW[[#This Row],[VALOR (OUT)]])</f>
        <v>155000</v>
      </c>
      <c r="I462" s="3" t="str">
        <f>FIN_RAW[[#This Row],[CUENTA (IN)]]</f>
        <v>Efectivo</v>
      </c>
      <c r="J462" s="6" t="str">
        <f>FIN_RAW[[#This Row],[CUENTA (OUT)]]</f>
        <v>Mensualidad</v>
      </c>
      <c r="K462" s="3" t="str">
        <f>IF(OR(FIN_RAW[[#This Row],[CLIENTE]]=0,FIN_RAW[[#This Row],[CLIENTE]]=" "),"",FIN_RAW[[#This Row],[CLIENTE]])</f>
        <v>Juan Sebastián Floyd</v>
      </c>
      <c r="L462" s="3" t="str">
        <f>IF(OR(FIN_RAW[[#This Row],[DEPORTISTA]]=0,FIN_RAW[[#This Row],[DEPORTISTA]]=""),"",FIN_RAW[[#This Row],[DEPORTISTA]])</f>
        <v>Juan Diego Floyd Martínez</v>
      </c>
      <c r="M462" s="3">
        <f>IF(FIN_DATASET[[#This Row],[Method]]="Efectivo",1,0)</f>
        <v>1</v>
      </c>
      <c r="N462" s="12">
        <f>IF(FIN_DATASET[[#This Row],[Method]]="Efectivo",FIN_DATASET[[#This Row],[Amount]],0)</f>
        <v>155000</v>
      </c>
      <c r="O462" s="3">
        <f>IF(FIN_DATASET[[#This Row],[Method]]="CxC",1,0)</f>
        <v>0</v>
      </c>
      <c r="P462" s="11">
        <f>IF(FIN_DATASET[[#This Row],[Method]]="CxC",FIN_DATASET[[#This Row],[Amount]],0)</f>
        <v>0</v>
      </c>
      <c r="Q462" s="3">
        <f>IF(OR(FIN_DATASET[[#This Row],[Account]]="CxP",FIN_DATASET[[#This Row],[Account]]="CxP (Liga)",FIN_DATASET[[#This Row],[Account]]="CxP (Terceros)"),1,0)</f>
        <v>0</v>
      </c>
      <c r="R462" s="3">
        <f>IF(FIN_DATASET[[#This Row],[AP_Flag]]=1,FIN_DATASET[[#This Row],[Amount]],0)</f>
        <v>0</v>
      </c>
    </row>
    <row r="463" spans="1:18" x14ac:dyDescent="0.2">
      <c r="A463" s="4">
        <f>FIN_RAW[[#This Row],[FECHA]]</f>
        <v>44287</v>
      </c>
      <c r="B463" s="3">
        <f>YEAR(FIN_DATASET[[#This Row],[Date]])</f>
        <v>2021</v>
      </c>
      <c r="C463" s="3" t="str">
        <f>TEXT(FIN_DATASET[[#This Row],[Date]],"mmmm")</f>
        <v>April</v>
      </c>
      <c r="D463" s="3" t="str">
        <f>IF(FIN_RAW[[#This Row],[VALOR (IN)]]&gt;0, "Income",IF(FIN_RAW[[#This Row],[VALOR (OUT)]]&gt;0, "Expense", "Check"))</f>
        <v>Income</v>
      </c>
      <c r="E463" s="3" t="str">
        <f>_xlfn.XLOOKUP(FIN_DATASET[[#This Row],[Method]],CATEGORY_MAP[CUENTA_IN],CATEGORY_MAP[Category])</f>
        <v>Cash</v>
      </c>
      <c r="F463" s="3" t="str">
        <f>_xlfn.XLOOKUP(FIN_DATASET[[#This Row],[Account]],CATEGORY_MAP[CUENTA_OUT],CATEGORY_MAP[Subcategory])</f>
        <v>Monthly Fee</v>
      </c>
      <c r="G463" s="3" t="str">
        <f>IF(OR(FIN_RAW[[#This Row],[CONCEPTO]]=0,FIN_RAW[[#This Row],[CONCEPTO]]=""),"",FIN_RAW[[#This Row],[CONCEPTO]])</f>
        <v>Pago Mensualidad Formacion (80%) (ABR)</v>
      </c>
      <c r="H463" s="5">
        <f>IF(FIN_DATASET[[#This Row],[Type]]="Income", FIN_RAW[[#This Row],[VALOR (IN)]], -FIN_RAW[[#This Row],[VALOR (OUT)]])</f>
        <v>84000</v>
      </c>
      <c r="I463" s="3" t="str">
        <f>FIN_RAW[[#This Row],[CUENTA (IN)]]</f>
        <v>Efectivo</v>
      </c>
      <c r="J463" s="6" t="str">
        <f>FIN_RAW[[#This Row],[CUENTA (OUT)]]</f>
        <v>Mensualidad</v>
      </c>
      <c r="K463" s="3" t="str">
        <f>IF(OR(FIN_RAW[[#This Row],[CLIENTE]]=0,FIN_RAW[[#This Row],[CLIENTE]]=" "),"",FIN_RAW[[#This Row],[CLIENTE]])</f>
        <v>Víctor Manuel Duque Yepes</v>
      </c>
      <c r="L463" s="3" t="str">
        <f>IF(OR(FIN_RAW[[#This Row],[DEPORTISTA]]=0,FIN_RAW[[#This Row],[DEPORTISTA]]=""),"",FIN_RAW[[#This Row],[DEPORTISTA]])</f>
        <v>Juan Esteban Duque Pinto</v>
      </c>
      <c r="M463" s="3">
        <f>IF(FIN_DATASET[[#This Row],[Method]]="Efectivo",1,0)</f>
        <v>1</v>
      </c>
      <c r="N463" s="12">
        <f>IF(FIN_DATASET[[#This Row],[Method]]="Efectivo",FIN_DATASET[[#This Row],[Amount]],0)</f>
        <v>84000</v>
      </c>
      <c r="O463" s="3">
        <f>IF(FIN_DATASET[[#This Row],[Method]]="CxC",1,0)</f>
        <v>0</v>
      </c>
      <c r="P463" s="11">
        <f>IF(FIN_DATASET[[#This Row],[Method]]="CxC",FIN_DATASET[[#This Row],[Amount]],0)</f>
        <v>0</v>
      </c>
      <c r="Q463" s="3">
        <f>IF(OR(FIN_DATASET[[#This Row],[Account]]="CxP",FIN_DATASET[[#This Row],[Account]]="CxP (Liga)",FIN_DATASET[[#This Row],[Account]]="CxP (Terceros)"),1,0)</f>
        <v>0</v>
      </c>
      <c r="R463" s="3">
        <f>IF(FIN_DATASET[[#This Row],[AP_Flag]]=1,FIN_DATASET[[#This Row],[Amount]],0)</f>
        <v>0</v>
      </c>
    </row>
    <row r="464" spans="1:18" x14ac:dyDescent="0.2">
      <c r="A464" s="4">
        <f>FIN_RAW[[#This Row],[FECHA]]</f>
        <v>44287</v>
      </c>
      <c r="B464" s="3">
        <f>YEAR(FIN_DATASET[[#This Row],[Date]])</f>
        <v>2021</v>
      </c>
      <c r="C464" s="3" t="str">
        <f>TEXT(FIN_DATASET[[#This Row],[Date]],"mmmm")</f>
        <v>April</v>
      </c>
      <c r="D464" s="3" t="str">
        <f>IF(FIN_RAW[[#This Row],[VALOR (IN)]]&gt;0, "Income",IF(FIN_RAW[[#This Row],[VALOR (OUT)]]&gt;0, "Expense", "Check"))</f>
        <v>Income</v>
      </c>
      <c r="E464" s="3" t="str">
        <f>_xlfn.XLOOKUP(FIN_DATASET[[#This Row],[Method]],CATEGORY_MAP[CUENTA_IN],CATEGORY_MAP[Category])</f>
        <v>Scholarships</v>
      </c>
      <c r="F464" s="3" t="str">
        <f>_xlfn.XLOOKUP(FIN_DATASET[[#This Row],[Account]],CATEGORY_MAP[CUENTA_OUT],CATEGORY_MAP[Subcategory])</f>
        <v>Monthly Fee</v>
      </c>
      <c r="G464" s="3" t="str">
        <f>IF(OR(FIN_RAW[[#This Row],[CONCEPTO]]=0,FIN_RAW[[#This Row],[CONCEPTO]]=""),"",FIN_RAW[[#This Row],[CONCEPTO]])</f>
        <v>Beca Hermandad 2020 (20%) (ABR)</v>
      </c>
      <c r="H464" s="5">
        <f>IF(FIN_DATASET[[#This Row],[Type]]="Income", FIN_RAW[[#This Row],[VALOR (IN)]], -FIN_RAW[[#This Row],[VALOR (OUT)]])</f>
        <v>21000</v>
      </c>
      <c r="I464" s="3" t="str">
        <f>FIN_RAW[[#This Row],[CUENTA (IN)]]</f>
        <v>Becas</v>
      </c>
      <c r="J464" s="6" t="str">
        <f>FIN_RAW[[#This Row],[CUENTA (OUT)]]</f>
        <v>Mensualidad</v>
      </c>
      <c r="K464" s="3" t="str">
        <f>IF(OR(FIN_RAW[[#This Row],[CLIENTE]]=0,FIN_RAW[[#This Row],[CLIENTE]]=" "),"",FIN_RAW[[#This Row],[CLIENTE]])</f>
        <v>Víctor Manuel Duque Yepes</v>
      </c>
      <c r="L464" s="3" t="str">
        <f>IF(OR(FIN_RAW[[#This Row],[DEPORTISTA]]=0,FIN_RAW[[#This Row],[DEPORTISTA]]=""),"",FIN_RAW[[#This Row],[DEPORTISTA]])</f>
        <v>Juan Esteban Duque Pinto</v>
      </c>
      <c r="M464" s="3">
        <f>IF(FIN_DATASET[[#This Row],[Method]]="Efectivo",1,0)</f>
        <v>0</v>
      </c>
      <c r="N464" s="12">
        <f>IF(FIN_DATASET[[#This Row],[Method]]="Efectivo",FIN_DATASET[[#This Row],[Amount]],0)</f>
        <v>0</v>
      </c>
      <c r="O464" s="3">
        <f>IF(FIN_DATASET[[#This Row],[Method]]="CxC",1,0)</f>
        <v>0</v>
      </c>
      <c r="P464" s="11">
        <f>IF(FIN_DATASET[[#This Row],[Method]]="CxC",FIN_DATASET[[#This Row],[Amount]],0)</f>
        <v>0</v>
      </c>
      <c r="Q464" s="3">
        <f>IF(OR(FIN_DATASET[[#This Row],[Account]]="CxP",FIN_DATASET[[#This Row],[Account]]="CxP (Liga)",FIN_DATASET[[#This Row],[Account]]="CxP (Terceros)"),1,0)</f>
        <v>0</v>
      </c>
      <c r="R464" s="3">
        <f>IF(FIN_DATASET[[#This Row],[AP_Flag]]=1,FIN_DATASET[[#This Row],[Amount]],0)</f>
        <v>0</v>
      </c>
    </row>
    <row r="465" spans="1:18" x14ac:dyDescent="0.2">
      <c r="A465" s="4">
        <f>FIN_RAW[[#This Row],[FECHA]]</f>
        <v>44287</v>
      </c>
      <c r="B465" s="3">
        <f>YEAR(FIN_DATASET[[#This Row],[Date]])</f>
        <v>2021</v>
      </c>
      <c r="C465" s="3" t="str">
        <f>TEXT(FIN_DATASET[[#This Row],[Date]],"mmmm")</f>
        <v>April</v>
      </c>
      <c r="D465" s="3" t="str">
        <f>IF(FIN_RAW[[#This Row],[VALOR (IN)]]&gt;0, "Income",IF(FIN_RAW[[#This Row],[VALOR (OUT)]]&gt;0, "Expense", "Check"))</f>
        <v>Income</v>
      </c>
      <c r="E465" s="3" t="str">
        <f>_xlfn.XLOOKUP(FIN_DATASET[[#This Row],[Method]],CATEGORY_MAP[CUENTA_IN],CATEGORY_MAP[Category])</f>
        <v>Cash</v>
      </c>
      <c r="F465" s="3" t="str">
        <f>_xlfn.XLOOKUP(FIN_DATASET[[#This Row],[Account]],CATEGORY_MAP[CUENTA_OUT],CATEGORY_MAP[Subcategory])</f>
        <v>Monthly Fee</v>
      </c>
      <c r="G465" s="3" t="str">
        <f>IF(OR(FIN_RAW[[#This Row],[CONCEPTO]]=0,FIN_RAW[[#This Row],[CONCEPTO]]=""),"",FIN_RAW[[#This Row],[CONCEPTO]])</f>
        <v>Pago Mensualidad Alto Rendimiento (100%) (ABR)</v>
      </c>
      <c r="H465" s="5">
        <f>IF(FIN_DATASET[[#This Row],[Type]]="Income", FIN_RAW[[#This Row],[VALOR (IN)]], -FIN_RAW[[#This Row],[VALOR (OUT)]])</f>
        <v>155000</v>
      </c>
      <c r="I465" s="3" t="str">
        <f>FIN_RAW[[#This Row],[CUENTA (IN)]]</f>
        <v>Efectivo</v>
      </c>
      <c r="J465" s="6" t="str">
        <f>FIN_RAW[[#This Row],[CUENTA (OUT)]]</f>
        <v>Mensualidad</v>
      </c>
      <c r="K465" s="3" t="str">
        <f>IF(OR(FIN_RAW[[#This Row],[CLIENTE]]=0,FIN_RAW[[#This Row],[CLIENTE]]=" "),"",FIN_RAW[[#This Row],[CLIENTE]])</f>
        <v>Víctor Manuel Duque Yepes</v>
      </c>
      <c r="L465" s="3" t="str">
        <f>IF(OR(FIN_RAW[[#This Row],[DEPORTISTA]]=0,FIN_RAW[[#This Row],[DEPORTISTA]]=""),"",FIN_RAW[[#This Row],[DEPORTISTA]])</f>
        <v>Juan Manuel Duque Pinto</v>
      </c>
      <c r="M465" s="3">
        <f>IF(FIN_DATASET[[#This Row],[Method]]="Efectivo",1,0)</f>
        <v>1</v>
      </c>
      <c r="N465" s="12">
        <f>IF(FIN_DATASET[[#This Row],[Method]]="Efectivo",FIN_DATASET[[#This Row],[Amount]],0)</f>
        <v>155000</v>
      </c>
      <c r="O465" s="3">
        <f>IF(FIN_DATASET[[#This Row],[Method]]="CxC",1,0)</f>
        <v>0</v>
      </c>
      <c r="P465" s="11">
        <f>IF(FIN_DATASET[[#This Row],[Method]]="CxC",FIN_DATASET[[#This Row],[Amount]],0)</f>
        <v>0</v>
      </c>
      <c r="Q465" s="3">
        <f>IF(OR(FIN_DATASET[[#This Row],[Account]]="CxP",FIN_DATASET[[#This Row],[Account]]="CxP (Liga)",FIN_DATASET[[#This Row],[Account]]="CxP (Terceros)"),1,0)</f>
        <v>0</v>
      </c>
      <c r="R465" s="3">
        <f>IF(FIN_DATASET[[#This Row],[AP_Flag]]=1,FIN_DATASET[[#This Row],[Amount]],0)</f>
        <v>0</v>
      </c>
    </row>
    <row r="466" spans="1:18" x14ac:dyDescent="0.2">
      <c r="A466" s="4">
        <f>FIN_RAW[[#This Row],[FECHA]]</f>
        <v>44287</v>
      </c>
      <c r="B466" s="3">
        <f>YEAR(FIN_DATASET[[#This Row],[Date]])</f>
        <v>2021</v>
      </c>
      <c r="C466" s="3" t="str">
        <f>TEXT(FIN_DATASET[[#This Row],[Date]],"mmmm")</f>
        <v>April</v>
      </c>
      <c r="D466" s="3" t="str">
        <f>IF(FIN_RAW[[#This Row],[VALOR (IN)]]&gt;0, "Income",IF(FIN_RAW[[#This Row],[VALOR (OUT)]]&gt;0, "Expense", "Check"))</f>
        <v>Income</v>
      </c>
      <c r="E466" s="3" t="str">
        <f>_xlfn.XLOOKUP(FIN_DATASET[[#This Row],[Method]],CATEGORY_MAP[CUENTA_IN],CATEGORY_MAP[Category])</f>
        <v>Cash</v>
      </c>
      <c r="F466" s="3" t="str">
        <f>_xlfn.XLOOKUP(FIN_DATASET[[#This Row],[Account]],CATEGORY_MAP[CUENTA_OUT],CATEGORY_MAP[Subcategory])</f>
        <v>Monthly Fee</v>
      </c>
      <c r="G466" s="3" t="str">
        <f>IF(OR(FIN_RAW[[#This Row],[CONCEPTO]]=0,FIN_RAW[[#This Row],[CONCEPTO]]=""),"",FIN_RAW[[#This Row],[CONCEPTO]])</f>
        <v>Pago Mensualidad Formacion (80%) (ABR)</v>
      </c>
      <c r="H466" s="5">
        <f>IF(FIN_DATASET[[#This Row],[Type]]="Income", FIN_RAW[[#This Row],[VALOR (IN)]], -FIN_RAW[[#This Row],[VALOR (OUT)]])</f>
        <v>84000</v>
      </c>
      <c r="I466" s="3" t="str">
        <f>FIN_RAW[[#This Row],[CUENTA (IN)]]</f>
        <v>Efectivo</v>
      </c>
      <c r="J466" s="6" t="str">
        <f>FIN_RAW[[#This Row],[CUENTA (OUT)]]</f>
        <v>Mensualidad</v>
      </c>
      <c r="K466" s="3" t="str">
        <f>IF(OR(FIN_RAW[[#This Row],[CLIENTE]]=0,FIN_RAW[[#This Row],[CLIENTE]]=" "),"",FIN_RAW[[#This Row],[CLIENTE]])</f>
        <v>Ingrith Basto Zamorano</v>
      </c>
      <c r="L466" s="3" t="str">
        <f>IF(OR(FIN_RAW[[#This Row],[DEPORTISTA]]=0,FIN_RAW[[#This Row],[DEPORTISTA]]=""),"",FIN_RAW[[#This Row],[DEPORTISTA]])</f>
        <v>Juan Martin Solórzano Basto</v>
      </c>
      <c r="M466" s="3">
        <f>IF(FIN_DATASET[[#This Row],[Method]]="Efectivo",1,0)</f>
        <v>1</v>
      </c>
      <c r="N466" s="12">
        <f>IF(FIN_DATASET[[#This Row],[Method]]="Efectivo",FIN_DATASET[[#This Row],[Amount]],0)</f>
        <v>84000</v>
      </c>
      <c r="O466" s="3">
        <f>IF(FIN_DATASET[[#This Row],[Method]]="CxC",1,0)</f>
        <v>0</v>
      </c>
      <c r="P466" s="11">
        <f>IF(FIN_DATASET[[#This Row],[Method]]="CxC",FIN_DATASET[[#This Row],[Amount]],0)</f>
        <v>0</v>
      </c>
      <c r="Q466" s="3">
        <f>IF(OR(FIN_DATASET[[#This Row],[Account]]="CxP",FIN_DATASET[[#This Row],[Account]]="CxP (Liga)",FIN_DATASET[[#This Row],[Account]]="CxP (Terceros)"),1,0)</f>
        <v>0</v>
      </c>
      <c r="R466" s="3">
        <f>IF(FIN_DATASET[[#This Row],[AP_Flag]]=1,FIN_DATASET[[#This Row],[Amount]],0)</f>
        <v>0</v>
      </c>
    </row>
    <row r="467" spans="1:18" x14ac:dyDescent="0.2">
      <c r="A467" s="4">
        <f>FIN_RAW[[#This Row],[FECHA]]</f>
        <v>44287</v>
      </c>
      <c r="B467" s="3">
        <f>YEAR(FIN_DATASET[[#This Row],[Date]])</f>
        <v>2021</v>
      </c>
      <c r="C467" s="3" t="str">
        <f>TEXT(FIN_DATASET[[#This Row],[Date]],"mmmm")</f>
        <v>April</v>
      </c>
      <c r="D467" s="3" t="str">
        <f>IF(FIN_RAW[[#This Row],[VALOR (IN)]]&gt;0, "Income",IF(FIN_RAW[[#This Row],[VALOR (OUT)]]&gt;0, "Expense", "Check"))</f>
        <v>Income</v>
      </c>
      <c r="E467" s="3" t="str">
        <f>_xlfn.XLOOKUP(FIN_DATASET[[#This Row],[Method]],CATEGORY_MAP[CUENTA_IN],CATEGORY_MAP[Category])</f>
        <v>Scholarships</v>
      </c>
      <c r="F467" s="3" t="str">
        <f>_xlfn.XLOOKUP(FIN_DATASET[[#This Row],[Account]],CATEGORY_MAP[CUENTA_OUT],CATEGORY_MAP[Subcategory])</f>
        <v>Monthly Fee</v>
      </c>
      <c r="G467" s="3" t="str">
        <f>IF(OR(FIN_RAW[[#This Row],[CONCEPTO]]=0,FIN_RAW[[#This Row],[CONCEPTO]]=""),"",FIN_RAW[[#This Row],[CONCEPTO]])</f>
        <v>Beca Hermandad 2020 (20%) (ABR)</v>
      </c>
      <c r="H467" s="5">
        <f>IF(FIN_DATASET[[#This Row],[Type]]="Income", FIN_RAW[[#This Row],[VALOR (IN)]], -FIN_RAW[[#This Row],[VALOR (OUT)]])</f>
        <v>21000</v>
      </c>
      <c r="I467" s="3" t="str">
        <f>FIN_RAW[[#This Row],[CUENTA (IN)]]</f>
        <v>Becas</v>
      </c>
      <c r="J467" s="6" t="str">
        <f>FIN_RAW[[#This Row],[CUENTA (OUT)]]</f>
        <v>Mensualidad</v>
      </c>
      <c r="K467" s="3" t="str">
        <f>IF(OR(FIN_RAW[[#This Row],[CLIENTE]]=0,FIN_RAW[[#This Row],[CLIENTE]]=" "),"",FIN_RAW[[#This Row],[CLIENTE]])</f>
        <v>Ingrith Basto Zamorano</v>
      </c>
      <c r="L467" s="3" t="str">
        <f>IF(OR(FIN_RAW[[#This Row],[DEPORTISTA]]=0,FIN_RAW[[#This Row],[DEPORTISTA]]=""),"",FIN_RAW[[#This Row],[DEPORTISTA]])</f>
        <v>Juan Martin Solórzano Basto</v>
      </c>
      <c r="M467" s="3">
        <f>IF(FIN_DATASET[[#This Row],[Method]]="Efectivo",1,0)</f>
        <v>0</v>
      </c>
      <c r="N467" s="12">
        <f>IF(FIN_DATASET[[#This Row],[Method]]="Efectivo",FIN_DATASET[[#This Row],[Amount]],0)</f>
        <v>0</v>
      </c>
      <c r="O467" s="3">
        <f>IF(FIN_DATASET[[#This Row],[Method]]="CxC",1,0)</f>
        <v>0</v>
      </c>
      <c r="P467" s="11">
        <f>IF(FIN_DATASET[[#This Row],[Method]]="CxC",FIN_DATASET[[#This Row],[Amount]],0)</f>
        <v>0</v>
      </c>
      <c r="Q467" s="3">
        <f>IF(OR(FIN_DATASET[[#This Row],[Account]]="CxP",FIN_DATASET[[#This Row],[Account]]="CxP (Liga)",FIN_DATASET[[#This Row],[Account]]="CxP (Terceros)"),1,0)</f>
        <v>0</v>
      </c>
      <c r="R467" s="3">
        <f>IF(FIN_DATASET[[#This Row],[AP_Flag]]=1,FIN_DATASET[[#This Row],[Amount]],0)</f>
        <v>0</v>
      </c>
    </row>
    <row r="468" spans="1:18" x14ac:dyDescent="0.2">
      <c r="A468" s="4">
        <f>FIN_RAW[[#This Row],[FECHA]]</f>
        <v>44287</v>
      </c>
      <c r="B468" s="3">
        <f>YEAR(FIN_DATASET[[#This Row],[Date]])</f>
        <v>2021</v>
      </c>
      <c r="C468" s="3" t="str">
        <f>TEXT(FIN_DATASET[[#This Row],[Date]],"mmmm")</f>
        <v>April</v>
      </c>
      <c r="D468" s="3" t="str">
        <f>IF(FIN_RAW[[#This Row],[VALOR (IN)]]&gt;0, "Income",IF(FIN_RAW[[#This Row],[VALOR (OUT)]]&gt;0, "Expense", "Check"))</f>
        <v>Income</v>
      </c>
      <c r="E468" s="3" t="str">
        <f>_xlfn.XLOOKUP(FIN_DATASET[[#This Row],[Method]],CATEGORY_MAP[CUENTA_IN],CATEGORY_MAP[Category])</f>
        <v>Cash</v>
      </c>
      <c r="F468" s="3" t="str">
        <f>_xlfn.XLOOKUP(FIN_DATASET[[#This Row],[Account]],CATEGORY_MAP[CUENTA_OUT],CATEGORY_MAP[Subcategory])</f>
        <v>Monthly Fee</v>
      </c>
      <c r="G468" s="3" t="str">
        <f>IF(OR(FIN_RAW[[#This Row],[CONCEPTO]]=0,FIN_RAW[[#This Row],[CONCEPTO]]=""),"",FIN_RAW[[#This Row],[CONCEPTO]])</f>
        <v>Pago Mensualidad Formacion (60%) (ABR)</v>
      </c>
      <c r="H468" s="5">
        <f>IF(FIN_DATASET[[#This Row],[Type]]="Income", FIN_RAW[[#This Row],[VALOR (IN)]], -FIN_RAW[[#This Row],[VALOR (OUT)]])</f>
        <v>63000</v>
      </c>
      <c r="I468" s="3" t="str">
        <f>FIN_RAW[[#This Row],[CUENTA (IN)]]</f>
        <v>Efectivo</v>
      </c>
      <c r="J468" s="6" t="str">
        <f>FIN_RAW[[#This Row],[CUENTA (OUT)]]</f>
        <v>Mensualidad</v>
      </c>
      <c r="K468" s="3" t="str">
        <f>IF(OR(FIN_RAW[[#This Row],[CLIENTE]]=0,FIN_RAW[[#This Row],[CLIENTE]]=" "),"",FIN_RAW[[#This Row],[CLIENTE]])</f>
        <v>Silvana Torres López</v>
      </c>
      <c r="L468" s="3" t="str">
        <f>IF(OR(FIN_RAW[[#This Row],[DEPORTISTA]]=0,FIN_RAW[[#This Row],[DEPORTISTA]]=""),"",FIN_RAW[[#This Row],[DEPORTISTA]])</f>
        <v>Luciana Pinedo Torres</v>
      </c>
      <c r="M468" s="3">
        <f>IF(FIN_DATASET[[#This Row],[Method]]="Efectivo",1,0)</f>
        <v>1</v>
      </c>
      <c r="N468" s="12">
        <f>IF(FIN_DATASET[[#This Row],[Method]]="Efectivo",FIN_DATASET[[#This Row],[Amount]],0)</f>
        <v>63000</v>
      </c>
      <c r="O468" s="3">
        <f>IF(FIN_DATASET[[#This Row],[Method]]="CxC",1,0)</f>
        <v>0</v>
      </c>
      <c r="P468" s="11">
        <f>IF(FIN_DATASET[[#This Row],[Method]]="CxC",FIN_DATASET[[#This Row],[Amount]],0)</f>
        <v>0</v>
      </c>
      <c r="Q468" s="3">
        <f>IF(OR(FIN_DATASET[[#This Row],[Account]]="CxP",FIN_DATASET[[#This Row],[Account]]="CxP (Liga)",FIN_DATASET[[#This Row],[Account]]="CxP (Terceros)"),1,0)</f>
        <v>0</v>
      </c>
      <c r="R468" s="3">
        <f>IF(FIN_DATASET[[#This Row],[AP_Flag]]=1,FIN_DATASET[[#This Row],[Amount]],0)</f>
        <v>0</v>
      </c>
    </row>
    <row r="469" spans="1:18" x14ac:dyDescent="0.2">
      <c r="A469" s="4">
        <f>FIN_RAW[[#This Row],[FECHA]]</f>
        <v>44287</v>
      </c>
      <c r="B469" s="3">
        <f>YEAR(FIN_DATASET[[#This Row],[Date]])</f>
        <v>2021</v>
      </c>
      <c r="C469" s="3" t="str">
        <f>TEXT(FIN_DATASET[[#This Row],[Date]],"mmmm")</f>
        <v>April</v>
      </c>
      <c r="D469" s="3" t="str">
        <f>IF(FIN_RAW[[#This Row],[VALOR (IN)]]&gt;0, "Income",IF(FIN_RAW[[#This Row],[VALOR (OUT)]]&gt;0, "Expense", "Check"))</f>
        <v>Income</v>
      </c>
      <c r="E469" s="3" t="str">
        <f>_xlfn.XLOOKUP(FIN_DATASET[[#This Row],[Method]],CATEGORY_MAP[CUENTA_IN],CATEGORY_MAP[Category])</f>
        <v>Scholarships</v>
      </c>
      <c r="F469" s="3" t="str">
        <f>_xlfn.XLOOKUP(FIN_DATASET[[#This Row],[Account]],CATEGORY_MAP[CUENTA_OUT],CATEGORY_MAP[Subcategory])</f>
        <v>Monthly Fee</v>
      </c>
      <c r="G469" s="3" t="str">
        <f>IF(OR(FIN_RAW[[#This Row],[CONCEPTO]]=0,FIN_RAW[[#This Row],[CONCEPTO]]=""),"",FIN_RAW[[#This Row],[CONCEPTO]])</f>
        <v>Beca Hermandad 2020 (40%) (ABR)</v>
      </c>
      <c r="H469" s="5">
        <f>IF(FIN_DATASET[[#This Row],[Type]]="Income", FIN_RAW[[#This Row],[VALOR (IN)]], -FIN_RAW[[#This Row],[VALOR (OUT)]])</f>
        <v>42000</v>
      </c>
      <c r="I469" s="3" t="str">
        <f>FIN_RAW[[#This Row],[CUENTA (IN)]]</f>
        <v>Becas</v>
      </c>
      <c r="J469" s="6" t="str">
        <f>FIN_RAW[[#This Row],[CUENTA (OUT)]]</f>
        <v>Mensualidad</v>
      </c>
      <c r="K469" s="3" t="str">
        <f>IF(OR(FIN_RAW[[#This Row],[CLIENTE]]=0,FIN_RAW[[#This Row],[CLIENTE]]=" "),"",FIN_RAW[[#This Row],[CLIENTE]])</f>
        <v>Silvana Torres López</v>
      </c>
      <c r="L469" s="3" t="str">
        <f>IF(OR(FIN_RAW[[#This Row],[DEPORTISTA]]=0,FIN_RAW[[#This Row],[DEPORTISTA]]=""),"",FIN_RAW[[#This Row],[DEPORTISTA]])</f>
        <v>Luciana Pinedo Torres</v>
      </c>
      <c r="M469" s="3">
        <f>IF(FIN_DATASET[[#This Row],[Method]]="Efectivo",1,0)</f>
        <v>0</v>
      </c>
      <c r="N469" s="12">
        <f>IF(FIN_DATASET[[#This Row],[Method]]="Efectivo",FIN_DATASET[[#This Row],[Amount]],0)</f>
        <v>0</v>
      </c>
      <c r="O469" s="3">
        <f>IF(FIN_DATASET[[#This Row],[Method]]="CxC",1,0)</f>
        <v>0</v>
      </c>
      <c r="P469" s="11">
        <f>IF(FIN_DATASET[[#This Row],[Method]]="CxC",FIN_DATASET[[#This Row],[Amount]],0)</f>
        <v>0</v>
      </c>
      <c r="Q469" s="3">
        <f>IF(OR(FIN_DATASET[[#This Row],[Account]]="CxP",FIN_DATASET[[#This Row],[Account]]="CxP (Liga)",FIN_DATASET[[#This Row],[Account]]="CxP (Terceros)"),1,0)</f>
        <v>0</v>
      </c>
      <c r="R469" s="3">
        <f>IF(FIN_DATASET[[#This Row],[AP_Flag]]=1,FIN_DATASET[[#This Row],[Amount]],0)</f>
        <v>0</v>
      </c>
    </row>
    <row r="470" spans="1:18" x14ac:dyDescent="0.2">
      <c r="A470" s="4">
        <f>FIN_RAW[[#This Row],[FECHA]]</f>
        <v>44287</v>
      </c>
      <c r="B470" s="3">
        <f>YEAR(FIN_DATASET[[#This Row],[Date]])</f>
        <v>2021</v>
      </c>
      <c r="C470" s="3" t="str">
        <f>TEXT(FIN_DATASET[[#This Row],[Date]],"mmmm")</f>
        <v>April</v>
      </c>
      <c r="D470" s="3" t="str">
        <f>IF(FIN_RAW[[#This Row],[VALOR (IN)]]&gt;0, "Income",IF(FIN_RAW[[#This Row],[VALOR (OUT)]]&gt;0, "Expense", "Check"))</f>
        <v>Income</v>
      </c>
      <c r="E470" s="3" t="str">
        <f>_xlfn.XLOOKUP(FIN_DATASET[[#This Row],[Method]],CATEGORY_MAP[CUENTA_IN],CATEGORY_MAP[Category])</f>
        <v>Cash</v>
      </c>
      <c r="F470" s="3" t="str">
        <f>_xlfn.XLOOKUP(FIN_DATASET[[#This Row],[Account]],CATEGORY_MAP[CUENTA_OUT],CATEGORY_MAP[Subcategory])</f>
        <v>Monthly Fee</v>
      </c>
      <c r="G470" s="3" t="str">
        <f>IF(OR(FIN_RAW[[#This Row],[CONCEPTO]]=0,FIN_RAW[[#This Row],[CONCEPTO]]=""),"",FIN_RAW[[#This Row],[CONCEPTO]])</f>
        <v>Pago Mensualidad Formacion (80%) (ABR)</v>
      </c>
      <c r="H470" s="5">
        <f>IF(FIN_DATASET[[#This Row],[Type]]="Income", FIN_RAW[[#This Row],[VALOR (IN)]], -FIN_RAW[[#This Row],[VALOR (OUT)]])</f>
        <v>84000</v>
      </c>
      <c r="I470" s="3" t="str">
        <f>FIN_RAW[[#This Row],[CUENTA (IN)]]</f>
        <v>Efectivo</v>
      </c>
      <c r="J470" s="6" t="str">
        <f>FIN_RAW[[#This Row],[CUENTA (OUT)]]</f>
        <v>Mensualidad</v>
      </c>
      <c r="K470" s="3" t="str">
        <f>IF(OR(FIN_RAW[[#This Row],[CLIENTE]]=0,FIN_RAW[[#This Row],[CLIENTE]]=" "),"",FIN_RAW[[#This Row],[CLIENTE]])</f>
        <v>Carlos Andrés Delgado</v>
      </c>
      <c r="L470" s="3" t="str">
        <f>IF(OR(FIN_RAW[[#This Row],[DEPORTISTA]]=0,FIN_RAW[[#This Row],[DEPORTISTA]]=""),"",FIN_RAW[[#This Row],[DEPORTISTA]])</f>
        <v>María José Delgado Giraldo</v>
      </c>
      <c r="M470" s="3">
        <f>IF(FIN_DATASET[[#This Row],[Method]]="Efectivo",1,0)</f>
        <v>1</v>
      </c>
      <c r="N470" s="12">
        <f>IF(FIN_DATASET[[#This Row],[Method]]="Efectivo",FIN_DATASET[[#This Row],[Amount]],0)</f>
        <v>84000</v>
      </c>
      <c r="O470" s="3">
        <f>IF(FIN_DATASET[[#This Row],[Method]]="CxC",1,0)</f>
        <v>0</v>
      </c>
      <c r="P470" s="11">
        <f>IF(FIN_DATASET[[#This Row],[Method]]="CxC",FIN_DATASET[[#This Row],[Amount]],0)</f>
        <v>0</v>
      </c>
      <c r="Q470" s="3">
        <f>IF(OR(FIN_DATASET[[#This Row],[Account]]="CxP",FIN_DATASET[[#This Row],[Account]]="CxP (Liga)",FIN_DATASET[[#This Row],[Account]]="CxP (Terceros)"),1,0)</f>
        <v>0</v>
      </c>
      <c r="R470" s="3">
        <f>IF(FIN_DATASET[[#This Row],[AP_Flag]]=1,FIN_DATASET[[#This Row],[Amount]],0)</f>
        <v>0</v>
      </c>
    </row>
    <row r="471" spans="1:18" x14ac:dyDescent="0.2">
      <c r="A471" s="4">
        <f>FIN_RAW[[#This Row],[FECHA]]</f>
        <v>44287</v>
      </c>
      <c r="B471" s="3">
        <f>YEAR(FIN_DATASET[[#This Row],[Date]])</f>
        <v>2021</v>
      </c>
      <c r="C471" s="3" t="str">
        <f>TEXT(FIN_DATASET[[#This Row],[Date]],"mmmm")</f>
        <v>April</v>
      </c>
      <c r="D471" s="3" t="str">
        <f>IF(FIN_RAW[[#This Row],[VALOR (IN)]]&gt;0, "Income",IF(FIN_RAW[[#This Row],[VALOR (OUT)]]&gt;0, "Expense", "Check"))</f>
        <v>Income</v>
      </c>
      <c r="E471" s="3" t="str">
        <f>_xlfn.XLOOKUP(FIN_DATASET[[#This Row],[Method]],CATEGORY_MAP[CUENTA_IN],CATEGORY_MAP[Category])</f>
        <v>Scholarships</v>
      </c>
      <c r="F471" s="3" t="str">
        <f>_xlfn.XLOOKUP(FIN_DATASET[[#This Row],[Account]],CATEGORY_MAP[CUENTA_OUT],CATEGORY_MAP[Subcategory])</f>
        <v>Monthly Fee</v>
      </c>
      <c r="G471" s="3" t="str">
        <f>IF(OR(FIN_RAW[[#This Row],[CONCEPTO]]=0,FIN_RAW[[#This Row],[CONCEPTO]]=""),"",FIN_RAW[[#This Row],[CONCEPTO]])</f>
        <v>Beca Hermandad 2020 (20%) (ABR)</v>
      </c>
      <c r="H471" s="5">
        <f>IF(FIN_DATASET[[#This Row],[Type]]="Income", FIN_RAW[[#This Row],[VALOR (IN)]], -FIN_RAW[[#This Row],[VALOR (OUT)]])</f>
        <v>21000</v>
      </c>
      <c r="I471" s="3" t="str">
        <f>FIN_RAW[[#This Row],[CUENTA (IN)]]</f>
        <v>Becas</v>
      </c>
      <c r="J471" s="6" t="str">
        <f>FIN_RAW[[#This Row],[CUENTA (OUT)]]</f>
        <v>Mensualidad</v>
      </c>
      <c r="K471" s="3" t="str">
        <f>IF(OR(FIN_RAW[[#This Row],[CLIENTE]]=0,FIN_RAW[[#This Row],[CLIENTE]]=" "),"",FIN_RAW[[#This Row],[CLIENTE]])</f>
        <v>Carlos Andrés Delgado</v>
      </c>
      <c r="L471" s="3" t="str">
        <f>IF(OR(FIN_RAW[[#This Row],[DEPORTISTA]]=0,FIN_RAW[[#This Row],[DEPORTISTA]]=""),"",FIN_RAW[[#This Row],[DEPORTISTA]])</f>
        <v>María José Delgado Giraldo</v>
      </c>
      <c r="M471" s="3">
        <f>IF(FIN_DATASET[[#This Row],[Method]]="Efectivo",1,0)</f>
        <v>0</v>
      </c>
      <c r="N471" s="12">
        <f>IF(FIN_DATASET[[#This Row],[Method]]="Efectivo",FIN_DATASET[[#This Row],[Amount]],0)</f>
        <v>0</v>
      </c>
      <c r="O471" s="3">
        <f>IF(FIN_DATASET[[#This Row],[Method]]="CxC",1,0)</f>
        <v>0</v>
      </c>
      <c r="P471" s="11">
        <f>IF(FIN_DATASET[[#This Row],[Method]]="CxC",FIN_DATASET[[#This Row],[Amount]],0)</f>
        <v>0</v>
      </c>
      <c r="Q471" s="3">
        <f>IF(OR(FIN_DATASET[[#This Row],[Account]]="CxP",FIN_DATASET[[#This Row],[Account]]="CxP (Liga)",FIN_DATASET[[#This Row],[Account]]="CxP (Terceros)"),1,0)</f>
        <v>0</v>
      </c>
      <c r="R471" s="3">
        <f>IF(FIN_DATASET[[#This Row],[AP_Flag]]=1,FIN_DATASET[[#This Row],[Amount]],0)</f>
        <v>0</v>
      </c>
    </row>
    <row r="472" spans="1:18" x14ac:dyDescent="0.2">
      <c r="A472" s="4">
        <f>FIN_RAW[[#This Row],[FECHA]]</f>
        <v>44287</v>
      </c>
      <c r="B472" s="3">
        <f>YEAR(FIN_DATASET[[#This Row],[Date]])</f>
        <v>2021</v>
      </c>
      <c r="C472" s="3" t="str">
        <f>TEXT(FIN_DATASET[[#This Row],[Date]],"mmmm")</f>
        <v>April</v>
      </c>
      <c r="D472" s="3" t="str">
        <f>IF(FIN_RAW[[#This Row],[VALOR (IN)]]&gt;0, "Income",IF(FIN_RAW[[#This Row],[VALOR (OUT)]]&gt;0, "Expense", "Check"))</f>
        <v>Income</v>
      </c>
      <c r="E472" s="3" t="str">
        <f>_xlfn.XLOOKUP(FIN_DATASET[[#This Row],[Method]],CATEGORY_MAP[CUENTA_IN],CATEGORY_MAP[Category])</f>
        <v>Cash</v>
      </c>
      <c r="F472" s="3" t="str">
        <f>_xlfn.XLOOKUP(FIN_DATASET[[#This Row],[Account]],CATEGORY_MAP[CUENTA_OUT],CATEGORY_MAP[Subcategory])</f>
        <v>Monthly Fee</v>
      </c>
      <c r="G472" s="3" t="str">
        <f>IF(OR(FIN_RAW[[#This Row],[CONCEPTO]]=0,FIN_RAW[[#This Row],[CONCEPTO]]=""),"",FIN_RAW[[#This Row],[CONCEPTO]])</f>
        <v>Pago Mensualidad Formacion (100%) (ABR)</v>
      </c>
      <c r="H472" s="5">
        <f>IF(FIN_DATASET[[#This Row],[Type]]="Income", FIN_RAW[[#This Row],[VALOR (IN)]], -FIN_RAW[[#This Row],[VALOR (OUT)]])</f>
        <v>105000</v>
      </c>
      <c r="I472" s="3" t="str">
        <f>FIN_RAW[[#This Row],[CUENTA (IN)]]</f>
        <v>Efectivo</v>
      </c>
      <c r="J472" s="6" t="str">
        <f>FIN_RAW[[#This Row],[CUENTA (OUT)]]</f>
        <v>Mensualidad</v>
      </c>
      <c r="K472" s="3" t="str">
        <f>IF(OR(FIN_RAW[[#This Row],[CLIENTE]]=0,FIN_RAW[[#This Row],[CLIENTE]]=" "),"",FIN_RAW[[#This Row],[CLIENTE]])</f>
        <v>Edward Armando Rojas</v>
      </c>
      <c r="L472" s="3" t="str">
        <f>IF(OR(FIN_RAW[[#This Row],[DEPORTISTA]]=0,FIN_RAW[[#This Row],[DEPORTISTA]]=""),"",FIN_RAW[[#This Row],[DEPORTISTA]])</f>
        <v>Mathias Rojas Salcedo</v>
      </c>
      <c r="M472" s="3">
        <f>IF(FIN_DATASET[[#This Row],[Method]]="Efectivo",1,0)</f>
        <v>1</v>
      </c>
      <c r="N472" s="12">
        <f>IF(FIN_DATASET[[#This Row],[Method]]="Efectivo",FIN_DATASET[[#This Row],[Amount]],0)</f>
        <v>105000</v>
      </c>
      <c r="O472" s="3">
        <f>IF(FIN_DATASET[[#This Row],[Method]]="CxC",1,0)</f>
        <v>0</v>
      </c>
      <c r="P472" s="11">
        <f>IF(FIN_DATASET[[#This Row],[Method]]="CxC",FIN_DATASET[[#This Row],[Amount]],0)</f>
        <v>0</v>
      </c>
      <c r="Q472" s="3">
        <f>IF(OR(FIN_DATASET[[#This Row],[Account]]="CxP",FIN_DATASET[[#This Row],[Account]]="CxP (Liga)",FIN_DATASET[[#This Row],[Account]]="CxP (Terceros)"),1,0)</f>
        <v>0</v>
      </c>
      <c r="R472" s="3">
        <f>IF(FIN_DATASET[[#This Row],[AP_Flag]]=1,FIN_DATASET[[#This Row],[Amount]],0)</f>
        <v>0</v>
      </c>
    </row>
    <row r="473" spans="1:18" x14ac:dyDescent="0.2">
      <c r="A473" s="4">
        <f>FIN_RAW[[#This Row],[FECHA]]</f>
        <v>44287</v>
      </c>
      <c r="B473" s="3">
        <f>YEAR(FIN_DATASET[[#This Row],[Date]])</f>
        <v>2021</v>
      </c>
      <c r="C473" s="3" t="str">
        <f>TEXT(FIN_DATASET[[#This Row],[Date]],"mmmm")</f>
        <v>April</v>
      </c>
      <c r="D473" s="3" t="str">
        <f>IF(FIN_RAW[[#This Row],[VALOR (IN)]]&gt;0, "Income",IF(FIN_RAW[[#This Row],[VALOR (OUT)]]&gt;0, "Expense", "Check"))</f>
        <v>Income</v>
      </c>
      <c r="E473" s="3" t="str">
        <f>_xlfn.XLOOKUP(FIN_DATASET[[#This Row],[Method]],CATEGORY_MAP[CUENTA_IN],CATEGORY_MAP[Category])</f>
        <v>Cash</v>
      </c>
      <c r="F473" s="3" t="str">
        <f>_xlfn.XLOOKUP(FIN_DATASET[[#This Row],[Account]],CATEGORY_MAP[CUENTA_OUT],CATEGORY_MAP[Subcategory])</f>
        <v>Monthly Fee</v>
      </c>
      <c r="G473" s="3" t="str">
        <f>IF(OR(FIN_RAW[[#This Row],[CONCEPTO]]=0,FIN_RAW[[#This Row],[CONCEPTO]]=""),"",FIN_RAW[[#This Row],[CONCEPTO]])</f>
        <v>Pago Mensualidad Formacion (80%) (ABR)</v>
      </c>
      <c r="H473" s="5">
        <f>IF(FIN_DATASET[[#This Row],[Type]]="Income", FIN_RAW[[#This Row],[VALOR (IN)]], -FIN_RAW[[#This Row],[VALOR (OUT)]])</f>
        <v>84000</v>
      </c>
      <c r="I473" s="3" t="str">
        <f>FIN_RAW[[#This Row],[CUENTA (IN)]]</f>
        <v>Efectivo</v>
      </c>
      <c r="J473" s="6" t="str">
        <f>FIN_RAW[[#This Row],[CUENTA (OUT)]]</f>
        <v>Mensualidad</v>
      </c>
      <c r="K473" s="3" t="str">
        <f>IF(OR(FIN_RAW[[#This Row],[CLIENTE]]=0,FIN_RAW[[#This Row],[CLIENTE]]=" "),"",FIN_RAW[[#This Row],[CLIENTE]])</f>
        <v>Ana Milena Sánchez Patiño</v>
      </c>
      <c r="L473" s="3" t="str">
        <f>IF(OR(FIN_RAW[[#This Row],[DEPORTISTA]]=0,FIN_RAW[[#This Row],[DEPORTISTA]]=""),"",FIN_RAW[[#This Row],[DEPORTISTA]])</f>
        <v>Matías Carvajal Sánchez</v>
      </c>
      <c r="M473" s="3">
        <f>IF(FIN_DATASET[[#This Row],[Method]]="Efectivo",1,0)</f>
        <v>1</v>
      </c>
      <c r="N473" s="12">
        <f>IF(FIN_DATASET[[#This Row],[Method]]="Efectivo",FIN_DATASET[[#This Row],[Amount]],0)</f>
        <v>84000</v>
      </c>
      <c r="O473" s="3">
        <f>IF(FIN_DATASET[[#This Row],[Method]]="CxC",1,0)</f>
        <v>0</v>
      </c>
      <c r="P473" s="11">
        <f>IF(FIN_DATASET[[#This Row],[Method]]="CxC",FIN_DATASET[[#This Row],[Amount]],0)</f>
        <v>0</v>
      </c>
      <c r="Q473" s="3">
        <f>IF(OR(FIN_DATASET[[#This Row],[Account]]="CxP",FIN_DATASET[[#This Row],[Account]]="CxP (Liga)",FIN_DATASET[[#This Row],[Account]]="CxP (Terceros)"),1,0)</f>
        <v>0</v>
      </c>
      <c r="R473" s="3">
        <f>IF(FIN_DATASET[[#This Row],[AP_Flag]]=1,FIN_DATASET[[#This Row],[Amount]],0)</f>
        <v>0</v>
      </c>
    </row>
    <row r="474" spans="1:18" x14ac:dyDescent="0.2">
      <c r="A474" s="4">
        <f>FIN_RAW[[#This Row],[FECHA]]</f>
        <v>44287</v>
      </c>
      <c r="B474" s="3">
        <f>YEAR(FIN_DATASET[[#This Row],[Date]])</f>
        <v>2021</v>
      </c>
      <c r="C474" s="3" t="str">
        <f>TEXT(FIN_DATASET[[#This Row],[Date]],"mmmm")</f>
        <v>April</v>
      </c>
      <c r="D474" s="3" t="str">
        <f>IF(FIN_RAW[[#This Row],[VALOR (IN)]]&gt;0, "Income",IF(FIN_RAW[[#This Row],[VALOR (OUT)]]&gt;0, "Expense", "Check"))</f>
        <v>Income</v>
      </c>
      <c r="E474" s="3" t="str">
        <f>_xlfn.XLOOKUP(FIN_DATASET[[#This Row],[Method]],CATEGORY_MAP[CUENTA_IN],CATEGORY_MAP[Category])</f>
        <v>Scholarships</v>
      </c>
      <c r="F474" s="3" t="str">
        <f>_xlfn.XLOOKUP(FIN_DATASET[[#This Row],[Account]],CATEGORY_MAP[CUENTA_OUT],CATEGORY_MAP[Subcategory])</f>
        <v>Monthly Fee</v>
      </c>
      <c r="G474" s="3" t="str">
        <f>IF(OR(FIN_RAW[[#This Row],[CONCEPTO]]=0,FIN_RAW[[#This Row],[CONCEPTO]]=""),"",FIN_RAW[[#This Row],[CONCEPTO]])</f>
        <v>Beca Hermandad 2020 (20%) (ABR)</v>
      </c>
      <c r="H474" s="5">
        <f>IF(FIN_DATASET[[#This Row],[Type]]="Income", FIN_RAW[[#This Row],[VALOR (IN)]], -FIN_RAW[[#This Row],[VALOR (OUT)]])</f>
        <v>21000</v>
      </c>
      <c r="I474" s="3" t="str">
        <f>FIN_RAW[[#This Row],[CUENTA (IN)]]</f>
        <v>Becas</v>
      </c>
      <c r="J474" s="6" t="str">
        <f>FIN_RAW[[#This Row],[CUENTA (OUT)]]</f>
        <v>Mensualidad</v>
      </c>
      <c r="K474" s="3" t="str">
        <f>IF(OR(FIN_RAW[[#This Row],[CLIENTE]]=0,FIN_RAW[[#This Row],[CLIENTE]]=" "),"",FIN_RAW[[#This Row],[CLIENTE]])</f>
        <v>Ana Milena Sánchez Patiño</v>
      </c>
      <c r="L474" s="3" t="str">
        <f>IF(OR(FIN_RAW[[#This Row],[DEPORTISTA]]=0,FIN_RAW[[#This Row],[DEPORTISTA]]=""),"",FIN_RAW[[#This Row],[DEPORTISTA]])</f>
        <v>Matías Carvajal Sánchez</v>
      </c>
      <c r="M474" s="3">
        <f>IF(FIN_DATASET[[#This Row],[Method]]="Efectivo",1,0)</f>
        <v>0</v>
      </c>
      <c r="N474" s="12">
        <f>IF(FIN_DATASET[[#This Row],[Method]]="Efectivo",FIN_DATASET[[#This Row],[Amount]],0)</f>
        <v>0</v>
      </c>
      <c r="O474" s="3">
        <f>IF(FIN_DATASET[[#This Row],[Method]]="CxC",1,0)</f>
        <v>0</v>
      </c>
      <c r="P474" s="11">
        <f>IF(FIN_DATASET[[#This Row],[Method]]="CxC",FIN_DATASET[[#This Row],[Amount]],0)</f>
        <v>0</v>
      </c>
      <c r="Q474" s="3">
        <f>IF(OR(FIN_DATASET[[#This Row],[Account]]="CxP",FIN_DATASET[[#This Row],[Account]]="CxP (Liga)",FIN_DATASET[[#This Row],[Account]]="CxP (Terceros)"),1,0)</f>
        <v>0</v>
      </c>
      <c r="R474" s="3">
        <f>IF(FIN_DATASET[[#This Row],[AP_Flag]]=1,FIN_DATASET[[#This Row],[Amount]],0)</f>
        <v>0</v>
      </c>
    </row>
    <row r="475" spans="1:18" x14ac:dyDescent="0.2">
      <c r="A475" s="4">
        <f>FIN_RAW[[#This Row],[FECHA]]</f>
        <v>44287</v>
      </c>
      <c r="B475" s="3">
        <f>YEAR(FIN_DATASET[[#This Row],[Date]])</f>
        <v>2021</v>
      </c>
      <c r="C475" s="3" t="str">
        <f>TEXT(FIN_DATASET[[#This Row],[Date]],"mmmm")</f>
        <v>April</v>
      </c>
      <c r="D475" s="3" t="str">
        <f>IF(FIN_RAW[[#This Row],[VALOR (IN)]]&gt;0, "Income",IF(FIN_RAW[[#This Row],[VALOR (OUT)]]&gt;0, "Expense", "Check"))</f>
        <v>Income</v>
      </c>
      <c r="E475" s="3" t="str">
        <f>_xlfn.XLOOKUP(FIN_DATASET[[#This Row],[Method]],CATEGORY_MAP[CUENTA_IN],CATEGORY_MAP[Category])</f>
        <v>Cash</v>
      </c>
      <c r="F475" s="3" t="str">
        <f>_xlfn.XLOOKUP(FIN_DATASET[[#This Row],[Account]],CATEGORY_MAP[CUENTA_OUT],CATEGORY_MAP[Subcategory])</f>
        <v>Monthly Fee</v>
      </c>
      <c r="G475" s="3" t="str">
        <f>IF(OR(FIN_RAW[[#This Row],[CONCEPTO]]=0,FIN_RAW[[#This Row],[CONCEPTO]]=""),"",FIN_RAW[[#This Row],[CONCEPTO]])</f>
        <v>Pago Mensualidad Alto Rendimiento (100%) (ABR)</v>
      </c>
      <c r="H475" s="5">
        <f>IF(FIN_DATASET[[#This Row],[Type]]="Income", FIN_RAW[[#This Row],[VALOR (IN)]], -FIN_RAW[[#This Row],[VALOR (OUT)]])</f>
        <v>155000</v>
      </c>
      <c r="I475" s="3" t="str">
        <f>FIN_RAW[[#This Row],[CUENTA (IN)]]</f>
        <v>Efectivo</v>
      </c>
      <c r="J475" s="6" t="str">
        <f>FIN_RAW[[#This Row],[CUENTA (OUT)]]</f>
        <v>Mensualidad</v>
      </c>
      <c r="K475" s="3" t="str">
        <f>IF(OR(FIN_RAW[[#This Row],[CLIENTE]]=0,FIN_RAW[[#This Row],[CLIENTE]]=" "),"",FIN_RAW[[#This Row],[CLIENTE]])</f>
        <v>Yanibel Peña Londoño</v>
      </c>
      <c r="L475" s="3" t="str">
        <f>IF(OR(FIN_RAW[[#This Row],[DEPORTISTA]]=0,FIN_RAW[[#This Row],[DEPORTISTA]]=""),"",FIN_RAW[[#This Row],[DEPORTISTA]])</f>
        <v>Santiago Piedrahita Peña</v>
      </c>
      <c r="M475" s="3">
        <f>IF(FIN_DATASET[[#This Row],[Method]]="Efectivo",1,0)</f>
        <v>1</v>
      </c>
      <c r="N475" s="12">
        <f>IF(FIN_DATASET[[#This Row],[Method]]="Efectivo",FIN_DATASET[[#This Row],[Amount]],0)</f>
        <v>155000</v>
      </c>
      <c r="O475" s="3">
        <f>IF(FIN_DATASET[[#This Row],[Method]]="CxC",1,0)</f>
        <v>0</v>
      </c>
      <c r="P475" s="11">
        <f>IF(FIN_DATASET[[#This Row],[Method]]="CxC",FIN_DATASET[[#This Row],[Amount]],0)</f>
        <v>0</v>
      </c>
      <c r="Q475" s="3">
        <f>IF(OR(FIN_DATASET[[#This Row],[Account]]="CxP",FIN_DATASET[[#This Row],[Account]]="CxP (Liga)",FIN_DATASET[[#This Row],[Account]]="CxP (Terceros)"),1,0)</f>
        <v>0</v>
      </c>
      <c r="R475" s="3">
        <f>IF(FIN_DATASET[[#This Row],[AP_Flag]]=1,FIN_DATASET[[#This Row],[Amount]],0)</f>
        <v>0</v>
      </c>
    </row>
    <row r="476" spans="1:18" x14ac:dyDescent="0.2">
      <c r="A476" s="4">
        <f>FIN_RAW[[#This Row],[FECHA]]</f>
        <v>44287</v>
      </c>
      <c r="B476" s="3">
        <f>YEAR(FIN_DATASET[[#This Row],[Date]])</f>
        <v>2021</v>
      </c>
      <c r="C476" s="3" t="str">
        <f>TEXT(FIN_DATASET[[#This Row],[Date]],"mmmm")</f>
        <v>April</v>
      </c>
      <c r="D476" s="3" t="str">
        <f>IF(FIN_RAW[[#This Row],[VALOR (IN)]]&gt;0, "Income",IF(FIN_RAW[[#This Row],[VALOR (OUT)]]&gt;0, "Expense", "Check"))</f>
        <v>Income</v>
      </c>
      <c r="E476" s="3" t="str">
        <f>_xlfn.XLOOKUP(FIN_DATASET[[#This Row],[Method]],CATEGORY_MAP[CUENTA_IN],CATEGORY_MAP[Category])</f>
        <v>Cash</v>
      </c>
      <c r="F476" s="3" t="str">
        <f>_xlfn.XLOOKUP(FIN_DATASET[[#This Row],[Account]],CATEGORY_MAP[CUENTA_OUT],CATEGORY_MAP[Subcategory])</f>
        <v>Monthly Fee</v>
      </c>
      <c r="G476" s="3" t="str">
        <f>IF(OR(FIN_RAW[[#This Row],[CONCEPTO]]=0,FIN_RAW[[#This Row],[CONCEPTO]]=""),"",FIN_RAW[[#This Row],[CONCEPTO]])</f>
        <v>Pago Mensualidad Alto Rendimiento (100%) (ABR)</v>
      </c>
      <c r="H476" s="5">
        <f>IF(FIN_DATASET[[#This Row],[Type]]="Income", FIN_RAW[[#This Row],[VALOR (IN)]], -FIN_RAW[[#This Row],[VALOR (OUT)]])</f>
        <v>155000</v>
      </c>
      <c r="I476" s="3" t="str">
        <f>FIN_RAW[[#This Row],[CUENTA (IN)]]</f>
        <v>Efectivo</v>
      </c>
      <c r="J476" s="6" t="str">
        <f>FIN_RAW[[#This Row],[CUENTA (OUT)]]</f>
        <v>Mensualidad</v>
      </c>
      <c r="K476" s="3" t="str">
        <f>IF(OR(FIN_RAW[[#This Row],[CLIENTE]]=0,FIN_RAW[[#This Row],[CLIENTE]]=" "),"",FIN_RAW[[#This Row],[CLIENTE]])</f>
        <v>Ingrith Basto Zamorano</v>
      </c>
      <c r="L476" s="3" t="str">
        <f>IF(OR(FIN_RAW[[#This Row],[DEPORTISTA]]=0,FIN_RAW[[#This Row],[DEPORTISTA]]=""),"",FIN_RAW[[#This Row],[DEPORTISTA]])</f>
        <v>Santiago Solórzano Basto</v>
      </c>
      <c r="M476" s="3">
        <f>IF(FIN_DATASET[[#This Row],[Method]]="Efectivo",1,0)</f>
        <v>1</v>
      </c>
      <c r="N476" s="12">
        <f>IF(FIN_DATASET[[#This Row],[Method]]="Efectivo",FIN_DATASET[[#This Row],[Amount]],0)</f>
        <v>155000</v>
      </c>
      <c r="O476" s="3">
        <f>IF(FIN_DATASET[[#This Row],[Method]]="CxC",1,0)</f>
        <v>0</v>
      </c>
      <c r="P476" s="11">
        <f>IF(FIN_DATASET[[#This Row],[Method]]="CxC",FIN_DATASET[[#This Row],[Amount]],0)</f>
        <v>0</v>
      </c>
      <c r="Q476" s="3">
        <f>IF(OR(FIN_DATASET[[#This Row],[Account]]="CxP",FIN_DATASET[[#This Row],[Account]]="CxP (Liga)",FIN_DATASET[[#This Row],[Account]]="CxP (Terceros)"),1,0)</f>
        <v>0</v>
      </c>
      <c r="R476" s="3">
        <f>IF(FIN_DATASET[[#This Row],[AP_Flag]]=1,FIN_DATASET[[#This Row],[Amount]],0)</f>
        <v>0</v>
      </c>
    </row>
    <row r="477" spans="1:18" x14ac:dyDescent="0.2">
      <c r="A477" s="4">
        <f>FIN_RAW[[#This Row],[FECHA]]</f>
        <v>44287</v>
      </c>
      <c r="B477" s="3">
        <f>YEAR(FIN_DATASET[[#This Row],[Date]])</f>
        <v>2021</v>
      </c>
      <c r="C477" s="3" t="str">
        <f>TEXT(FIN_DATASET[[#This Row],[Date]],"mmmm")</f>
        <v>April</v>
      </c>
      <c r="D477" s="3" t="str">
        <f>IF(FIN_RAW[[#This Row],[VALOR (IN)]]&gt;0, "Income",IF(FIN_RAW[[#This Row],[VALOR (OUT)]]&gt;0, "Expense", "Check"))</f>
        <v>Income</v>
      </c>
      <c r="E477" s="3" t="str">
        <f>_xlfn.XLOOKUP(FIN_DATASET[[#This Row],[Method]],CATEGORY_MAP[CUENTA_IN],CATEGORY_MAP[Category])</f>
        <v>Cash</v>
      </c>
      <c r="F477" s="3" t="str">
        <f>_xlfn.XLOOKUP(FIN_DATASET[[#This Row],[Account]],CATEGORY_MAP[CUENTA_OUT],CATEGORY_MAP[Subcategory])</f>
        <v>Monthly Fee</v>
      </c>
      <c r="G477" s="3" t="str">
        <f>IF(OR(FIN_RAW[[#This Row],[CONCEPTO]]=0,FIN_RAW[[#This Row],[CONCEPTO]]=""),"",FIN_RAW[[#This Row],[CONCEPTO]])</f>
        <v>Pago Mensualidad Formacion (100%) (ABR)</v>
      </c>
      <c r="H477" s="5">
        <f>IF(FIN_DATASET[[#This Row],[Type]]="Income", FIN_RAW[[#This Row],[VALOR (IN)]], -FIN_RAW[[#This Row],[VALOR (OUT)]])</f>
        <v>105000</v>
      </c>
      <c r="I477" s="3" t="str">
        <f>FIN_RAW[[#This Row],[CUENTA (IN)]]</f>
        <v>Efectivo</v>
      </c>
      <c r="J477" s="6" t="str">
        <f>FIN_RAW[[#This Row],[CUENTA (OUT)]]</f>
        <v>Mensualidad</v>
      </c>
      <c r="K477" s="3" t="str">
        <f>IF(OR(FIN_RAW[[#This Row],[CLIENTE]]=0,FIN_RAW[[#This Row],[CLIENTE]]=" "),"",FIN_RAW[[#This Row],[CLIENTE]])</f>
        <v>Marcela Zapata Duque</v>
      </c>
      <c r="L477" s="3" t="str">
        <f>IF(OR(FIN_RAW[[#This Row],[DEPORTISTA]]=0,FIN_RAW[[#This Row],[DEPORTISTA]]=""),"",FIN_RAW[[#This Row],[DEPORTISTA]])</f>
        <v>Sara Zapata Zapata</v>
      </c>
      <c r="M477" s="3">
        <f>IF(FIN_DATASET[[#This Row],[Method]]="Efectivo",1,0)</f>
        <v>1</v>
      </c>
      <c r="N477" s="12">
        <f>IF(FIN_DATASET[[#This Row],[Method]]="Efectivo",FIN_DATASET[[#This Row],[Amount]],0)</f>
        <v>105000</v>
      </c>
      <c r="O477" s="3">
        <f>IF(FIN_DATASET[[#This Row],[Method]]="CxC",1,0)</f>
        <v>0</v>
      </c>
      <c r="P477" s="11">
        <f>IF(FIN_DATASET[[#This Row],[Method]]="CxC",FIN_DATASET[[#This Row],[Amount]],0)</f>
        <v>0</v>
      </c>
      <c r="Q477" s="3">
        <f>IF(OR(FIN_DATASET[[#This Row],[Account]]="CxP",FIN_DATASET[[#This Row],[Account]]="CxP (Liga)",FIN_DATASET[[#This Row],[Account]]="CxP (Terceros)"),1,0)</f>
        <v>0</v>
      </c>
      <c r="R477" s="3">
        <f>IF(FIN_DATASET[[#This Row],[AP_Flag]]=1,FIN_DATASET[[#This Row],[Amount]],0)</f>
        <v>0</v>
      </c>
    </row>
    <row r="478" spans="1:18" x14ac:dyDescent="0.2">
      <c r="A478" s="4">
        <f>FIN_RAW[[#This Row],[FECHA]]</f>
        <v>44287</v>
      </c>
      <c r="B478" s="3">
        <f>YEAR(FIN_DATASET[[#This Row],[Date]])</f>
        <v>2021</v>
      </c>
      <c r="C478" s="3" t="str">
        <f>TEXT(FIN_DATASET[[#This Row],[Date]],"mmmm")</f>
        <v>April</v>
      </c>
      <c r="D478" s="3" t="str">
        <f>IF(FIN_RAW[[#This Row],[VALOR (IN)]]&gt;0, "Income",IF(FIN_RAW[[#This Row],[VALOR (OUT)]]&gt;0, "Expense", "Check"))</f>
        <v>Income</v>
      </c>
      <c r="E478" s="3" t="str">
        <f>_xlfn.XLOOKUP(FIN_DATASET[[#This Row],[Method]],CATEGORY_MAP[CUENTA_IN],CATEGORY_MAP[Category])</f>
        <v>Cash</v>
      </c>
      <c r="F478" s="3" t="str">
        <f>_xlfn.XLOOKUP(FIN_DATASET[[#This Row],[Account]],CATEGORY_MAP[CUENTA_OUT],CATEGORY_MAP[Subcategory])</f>
        <v>Monthly Fee</v>
      </c>
      <c r="G478" s="3" t="str">
        <f>IF(OR(FIN_RAW[[#This Row],[CONCEPTO]]=0,FIN_RAW[[#This Row],[CONCEPTO]]=""),"",FIN_RAW[[#This Row],[CONCEPTO]])</f>
        <v>Pago Mensualidad Formacion (100%) (ABR)</v>
      </c>
      <c r="H478" s="5">
        <f>IF(FIN_DATASET[[#This Row],[Type]]="Income", FIN_RAW[[#This Row],[VALOR (IN)]], -FIN_RAW[[#This Row],[VALOR (OUT)]])</f>
        <v>105000</v>
      </c>
      <c r="I478" s="3" t="str">
        <f>FIN_RAW[[#This Row],[CUENTA (IN)]]</f>
        <v>Efectivo</v>
      </c>
      <c r="J478" s="6" t="str">
        <f>FIN_RAW[[#This Row],[CUENTA (OUT)]]</f>
        <v>Mensualidad</v>
      </c>
      <c r="K478" s="3" t="str">
        <f>IF(OR(FIN_RAW[[#This Row],[CLIENTE]]=0,FIN_RAW[[#This Row],[CLIENTE]]=" "),"",FIN_RAW[[#This Row],[CLIENTE]])</f>
        <v>Nelson Gómez Serna</v>
      </c>
      <c r="L478" s="3" t="str">
        <f>IF(OR(FIN_RAW[[#This Row],[DEPORTISTA]]=0,FIN_RAW[[#This Row],[DEPORTISTA]]=""),"",FIN_RAW[[#This Row],[DEPORTISTA]])</f>
        <v>Sofía Gómez Torres</v>
      </c>
      <c r="M478" s="3">
        <f>IF(FIN_DATASET[[#This Row],[Method]]="Efectivo",1,0)</f>
        <v>1</v>
      </c>
      <c r="N478" s="12">
        <f>IF(FIN_DATASET[[#This Row],[Method]]="Efectivo",FIN_DATASET[[#This Row],[Amount]],0)</f>
        <v>105000</v>
      </c>
      <c r="O478" s="3">
        <f>IF(FIN_DATASET[[#This Row],[Method]]="CxC",1,0)</f>
        <v>0</v>
      </c>
      <c r="P478" s="11">
        <f>IF(FIN_DATASET[[#This Row],[Method]]="CxC",FIN_DATASET[[#This Row],[Amount]],0)</f>
        <v>0</v>
      </c>
      <c r="Q478" s="3">
        <f>IF(OR(FIN_DATASET[[#This Row],[Account]]="CxP",FIN_DATASET[[#This Row],[Account]]="CxP (Liga)",FIN_DATASET[[#This Row],[Account]]="CxP (Terceros)"),1,0)</f>
        <v>0</v>
      </c>
      <c r="R478" s="3">
        <f>IF(FIN_DATASET[[#This Row],[AP_Flag]]=1,FIN_DATASET[[#This Row],[Amount]],0)</f>
        <v>0</v>
      </c>
    </row>
    <row r="479" spans="1:18" x14ac:dyDescent="0.2">
      <c r="A479" s="4">
        <f>FIN_RAW[[#This Row],[FECHA]]</f>
        <v>44287</v>
      </c>
      <c r="B479" s="3">
        <f>YEAR(FIN_DATASET[[#This Row],[Date]])</f>
        <v>2021</v>
      </c>
      <c r="C479" s="3" t="str">
        <f>TEXT(FIN_DATASET[[#This Row],[Date]],"mmmm")</f>
        <v>April</v>
      </c>
      <c r="D479" s="3" t="str">
        <f>IF(FIN_RAW[[#This Row],[VALOR (IN)]]&gt;0, "Income",IF(FIN_RAW[[#This Row],[VALOR (OUT)]]&gt;0, "Expense", "Check"))</f>
        <v>Income</v>
      </c>
      <c r="E479" s="3" t="str">
        <f>_xlfn.XLOOKUP(FIN_DATASET[[#This Row],[Method]],CATEGORY_MAP[CUENTA_IN],CATEGORY_MAP[Category])</f>
        <v>Cash</v>
      </c>
      <c r="F479" s="3" t="str">
        <f>_xlfn.XLOOKUP(FIN_DATASET[[#This Row],[Account]],CATEGORY_MAP[CUENTA_OUT],CATEGORY_MAP[Subcategory])</f>
        <v>Monthly Fee</v>
      </c>
      <c r="G479" s="3" t="str">
        <f>IF(OR(FIN_RAW[[#This Row],[CONCEPTO]]=0,FIN_RAW[[#This Row],[CONCEPTO]]=""),"",FIN_RAW[[#This Row],[CONCEPTO]])</f>
        <v>Pago Mensualidad Alto Rendimiento (100%) (ABR)</v>
      </c>
      <c r="H479" s="5">
        <f>IF(FIN_DATASET[[#This Row],[Type]]="Income", FIN_RAW[[#This Row],[VALOR (IN)]], -FIN_RAW[[#This Row],[VALOR (OUT)]])</f>
        <v>155000</v>
      </c>
      <c r="I479" s="3" t="str">
        <f>FIN_RAW[[#This Row],[CUENTA (IN)]]</f>
        <v>Efectivo</v>
      </c>
      <c r="J479" s="6" t="str">
        <f>FIN_RAW[[#This Row],[CUENTA (OUT)]]</f>
        <v>Mensualidad</v>
      </c>
      <c r="K479" s="3" t="str">
        <f>IF(OR(FIN_RAW[[#This Row],[CLIENTE]]=0,FIN_RAW[[#This Row],[CLIENTE]]=" "),"",FIN_RAW[[#This Row],[CLIENTE]])</f>
        <v>Ana Milena Sánchez Patiño</v>
      </c>
      <c r="L479" s="3" t="str">
        <f>IF(OR(FIN_RAW[[#This Row],[DEPORTISTA]]=0,FIN_RAW[[#This Row],[DEPORTISTA]]=""),"",FIN_RAW[[#This Row],[DEPORTISTA]])</f>
        <v>Valentina Carvajal Sánchez</v>
      </c>
      <c r="M479" s="3">
        <f>IF(FIN_DATASET[[#This Row],[Method]]="Efectivo",1,0)</f>
        <v>1</v>
      </c>
      <c r="N479" s="12">
        <f>IF(FIN_DATASET[[#This Row],[Method]]="Efectivo",FIN_DATASET[[#This Row],[Amount]],0)</f>
        <v>155000</v>
      </c>
      <c r="O479" s="3">
        <f>IF(FIN_DATASET[[#This Row],[Method]]="CxC",1,0)</f>
        <v>0</v>
      </c>
      <c r="P479" s="11">
        <f>IF(FIN_DATASET[[#This Row],[Method]]="CxC",FIN_DATASET[[#This Row],[Amount]],0)</f>
        <v>0</v>
      </c>
      <c r="Q479" s="3">
        <f>IF(OR(FIN_DATASET[[#This Row],[Account]]="CxP",FIN_DATASET[[#This Row],[Account]]="CxP (Liga)",FIN_DATASET[[#This Row],[Account]]="CxP (Terceros)"),1,0)</f>
        <v>0</v>
      </c>
      <c r="R479" s="3">
        <f>IF(FIN_DATASET[[#This Row],[AP_Flag]]=1,FIN_DATASET[[#This Row],[Amount]],0)</f>
        <v>0</v>
      </c>
    </row>
    <row r="480" spans="1:18" x14ac:dyDescent="0.2">
      <c r="A480" s="4">
        <f>FIN_RAW[[#This Row],[FECHA]]</f>
        <v>44287</v>
      </c>
      <c r="B480" s="3">
        <f>YEAR(FIN_DATASET[[#This Row],[Date]])</f>
        <v>2021</v>
      </c>
      <c r="C480" s="3" t="str">
        <f>TEXT(FIN_DATASET[[#This Row],[Date]],"mmmm")</f>
        <v>April</v>
      </c>
      <c r="D480" s="3" t="str">
        <f>IF(FIN_RAW[[#This Row],[VALOR (IN)]]&gt;0, "Income",IF(FIN_RAW[[#This Row],[VALOR (OUT)]]&gt;0, "Expense", "Check"))</f>
        <v>Income</v>
      </c>
      <c r="E480" s="3" t="str">
        <f>_xlfn.XLOOKUP(FIN_DATASET[[#This Row],[Method]],CATEGORY_MAP[CUENTA_IN],CATEGORY_MAP[Category])</f>
        <v>Cash</v>
      </c>
      <c r="F480" s="3" t="str">
        <f>_xlfn.XLOOKUP(FIN_DATASET[[#This Row],[Account]],CATEGORY_MAP[CUENTA_OUT],CATEGORY_MAP[Subcategory])</f>
        <v>Gymnastics Monthly Fee</v>
      </c>
      <c r="G480" s="3" t="str">
        <f>IF(OR(FIN_RAW[[#This Row],[CONCEPTO]]=0,FIN_RAW[[#This Row],[CONCEPTO]]=""),"",FIN_RAW[[#This Row],[CONCEPTO]])</f>
        <v>Pago Apoyo Mensualidad Gimnasia (ABR)</v>
      </c>
      <c r="H480" s="5">
        <f>IF(FIN_DATASET[[#This Row],[Type]]="Income", FIN_RAW[[#This Row],[VALOR (IN)]], -FIN_RAW[[#This Row],[VALOR (OUT)]])</f>
        <v>25000</v>
      </c>
      <c r="I480" s="3" t="str">
        <f>FIN_RAW[[#This Row],[CUENTA (IN)]]</f>
        <v>Efectivo</v>
      </c>
      <c r="J480" s="6" t="str">
        <f>FIN_RAW[[#This Row],[CUENTA (OUT)]]</f>
        <v>Mensualidad Gimnasia</v>
      </c>
      <c r="K480" s="3" t="str">
        <f>IF(OR(FIN_RAW[[#This Row],[CLIENTE]]=0,FIN_RAW[[#This Row],[CLIENTE]]=" "),"",FIN_RAW[[#This Row],[CLIENTE]])</f>
        <v>Rodrigo Valdiri Zambrano</v>
      </c>
      <c r="L480" s="3" t="str">
        <f>IF(OR(FIN_RAW[[#This Row],[DEPORTISTA]]=0,FIN_RAW[[#This Row],[DEPORTISTA]]=""),"",FIN_RAW[[#This Row],[DEPORTISTA]])</f>
        <v>Esteban Valdiri Guauña</v>
      </c>
      <c r="M480" s="3">
        <f>IF(FIN_DATASET[[#This Row],[Method]]="Efectivo",1,0)</f>
        <v>1</v>
      </c>
      <c r="N480" s="12">
        <f>IF(FIN_DATASET[[#This Row],[Method]]="Efectivo",FIN_DATASET[[#This Row],[Amount]],0)</f>
        <v>25000</v>
      </c>
      <c r="O480" s="3">
        <f>IF(FIN_DATASET[[#This Row],[Method]]="CxC",1,0)</f>
        <v>0</v>
      </c>
      <c r="P480" s="11">
        <f>IF(FIN_DATASET[[#This Row],[Method]]="CxC",FIN_DATASET[[#This Row],[Amount]],0)</f>
        <v>0</v>
      </c>
      <c r="Q480" s="3">
        <f>IF(OR(FIN_DATASET[[#This Row],[Account]]="CxP",FIN_DATASET[[#This Row],[Account]]="CxP (Liga)",FIN_DATASET[[#This Row],[Account]]="CxP (Terceros)"),1,0)</f>
        <v>0</v>
      </c>
      <c r="R480" s="3">
        <f>IF(FIN_DATASET[[#This Row],[AP_Flag]]=1,FIN_DATASET[[#This Row],[Amount]],0)</f>
        <v>0</v>
      </c>
    </row>
    <row r="481" spans="1:18" x14ac:dyDescent="0.2">
      <c r="A481" s="4">
        <f>FIN_RAW[[#This Row],[FECHA]]</f>
        <v>44287</v>
      </c>
      <c r="B481" s="3">
        <f>YEAR(FIN_DATASET[[#This Row],[Date]])</f>
        <v>2021</v>
      </c>
      <c r="C481" s="3" t="str">
        <f>TEXT(FIN_DATASET[[#This Row],[Date]],"mmmm")</f>
        <v>April</v>
      </c>
      <c r="D481" s="3" t="str">
        <f>IF(FIN_RAW[[#This Row],[VALOR (IN)]]&gt;0, "Income",IF(FIN_RAW[[#This Row],[VALOR (OUT)]]&gt;0, "Expense", "Check"))</f>
        <v>Income</v>
      </c>
      <c r="E481" s="3" t="str">
        <f>_xlfn.XLOOKUP(FIN_DATASET[[#This Row],[Method]],CATEGORY_MAP[CUENTA_IN],CATEGORY_MAP[Category])</f>
        <v>Cash</v>
      </c>
      <c r="F481" s="3" t="str">
        <f>_xlfn.XLOOKUP(FIN_DATASET[[#This Row],[Account]],CATEGORY_MAP[CUENTA_OUT],CATEGORY_MAP[Subcategory])</f>
        <v>Gymnastics Monthly Fee</v>
      </c>
      <c r="G481" s="3" t="str">
        <f>IF(OR(FIN_RAW[[#This Row],[CONCEPTO]]=0,FIN_RAW[[#This Row],[CONCEPTO]]=""),"",FIN_RAW[[#This Row],[CONCEPTO]])</f>
        <v>Pago Apoyo Mensualidad Gimnasia (ABR)</v>
      </c>
      <c r="H481" s="5">
        <f>IF(FIN_DATASET[[#This Row],[Type]]="Income", FIN_RAW[[#This Row],[VALOR (IN)]], -FIN_RAW[[#This Row],[VALOR (OUT)]])</f>
        <v>25000</v>
      </c>
      <c r="I481" s="3" t="str">
        <f>FIN_RAW[[#This Row],[CUENTA (IN)]]</f>
        <v>Efectivo</v>
      </c>
      <c r="J481" s="6" t="str">
        <f>FIN_RAW[[#This Row],[CUENTA (OUT)]]</f>
        <v>Mensualidad Gimnasia</v>
      </c>
      <c r="K481" s="3" t="str">
        <f>IF(OR(FIN_RAW[[#This Row],[CLIENTE]]=0,FIN_RAW[[#This Row],[CLIENTE]]=" "),"",FIN_RAW[[#This Row],[CLIENTE]])</f>
        <v>Luis Fernando Zea Sanabria</v>
      </c>
      <c r="L481" s="3" t="str">
        <f>IF(OR(FIN_RAW[[#This Row],[DEPORTISTA]]=0,FIN_RAW[[#This Row],[DEPORTISTA]]=""),"",FIN_RAW[[#This Row],[DEPORTISTA]])</f>
        <v>Jacobo Zea Osorio</v>
      </c>
      <c r="M481" s="3">
        <f>IF(FIN_DATASET[[#This Row],[Method]]="Efectivo",1,0)</f>
        <v>1</v>
      </c>
      <c r="N481" s="12">
        <f>IF(FIN_DATASET[[#This Row],[Method]]="Efectivo",FIN_DATASET[[#This Row],[Amount]],0)</f>
        <v>25000</v>
      </c>
      <c r="O481" s="3">
        <f>IF(FIN_DATASET[[#This Row],[Method]]="CxC",1,0)</f>
        <v>0</v>
      </c>
      <c r="P481" s="11">
        <f>IF(FIN_DATASET[[#This Row],[Method]]="CxC",FIN_DATASET[[#This Row],[Amount]],0)</f>
        <v>0</v>
      </c>
      <c r="Q481" s="3">
        <f>IF(OR(FIN_DATASET[[#This Row],[Account]]="CxP",FIN_DATASET[[#This Row],[Account]]="CxP (Liga)",FIN_DATASET[[#This Row],[Account]]="CxP (Terceros)"),1,0)</f>
        <v>0</v>
      </c>
      <c r="R481" s="3">
        <f>IF(FIN_DATASET[[#This Row],[AP_Flag]]=1,FIN_DATASET[[#This Row],[Amount]],0)</f>
        <v>0</v>
      </c>
    </row>
    <row r="482" spans="1:18" x14ac:dyDescent="0.2">
      <c r="A482" s="4">
        <f>FIN_RAW[[#This Row],[FECHA]]</f>
        <v>44287</v>
      </c>
      <c r="B482" s="3">
        <f>YEAR(FIN_DATASET[[#This Row],[Date]])</f>
        <v>2021</v>
      </c>
      <c r="C482" s="3" t="str">
        <f>TEXT(FIN_DATASET[[#This Row],[Date]],"mmmm")</f>
        <v>April</v>
      </c>
      <c r="D482" s="3" t="str">
        <f>IF(FIN_RAW[[#This Row],[VALOR (IN)]]&gt;0, "Income",IF(FIN_RAW[[#This Row],[VALOR (OUT)]]&gt;0, "Expense", "Check"))</f>
        <v>Income</v>
      </c>
      <c r="E482" s="3" t="str">
        <f>_xlfn.XLOOKUP(FIN_DATASET[[#This Row],[Method]],CATEGORY_MAP[CUENTA_IN],CATEGORY_MAP[Category])</f>
        <v>Cash</v>
      </c>
      <c r="F482" s="3" t="str">
        <f>_xlfn.XLOOKUP(FIN_DATASET[[#This Row],[Account]],CATEGORY_MAP[CUENTA_OUT],CATEGORY_MAP[Subcategory])</f>
        <v>Gymnastics Monthly Fee</v>
      </c>
      <c r="G482" s="3" t="str">
        <f>IF(OR(FIN_RAW[[#This Row],[CONCEPTO]]=0,FIN_RAW[[#This Row],[CONCEPTO]]=""),"",FIN_RAW[[#This Row],[CONCEPTO]])</f>
        <v>Pago Apoyo Mensualidad Gimnasia (ABR)</v>
      </c>
      <c r="H482" s="5">
        <f>IF(FIN_DATASET[[#This Row],[Type]]="Income", FIN_RAW[[#This Row],[VALOR (IN)]], -FIN_RAW[[#This Row],[VALOR (OUT)]])</f>
        <v>25000</v>
      </c>
      <c r="I482" s="3" t="str">
        <f>FIN_RAW[[#This Row],[CUENTA (IN)]]</f>
        <v>Efectivo</v>
      </c>
      <c r="J482" s="6" t="str">
        <f>FIN_RAW[[#This Row],[CUENTA (OUT)]]</f>
        <v>Mensualidad Gimnasia</v>
      </c>
      <c r="K482" s="3" t="str">
        <f>IF(OR(FIN_RAW[[#This Row],[CLIENTE]]=0,FIN_RAW[[#This Row],[CLIENTE]]=" "),"",FIN_RAW[[#This Row],[CLIENTE]])</f>
        <v>Carlos Andrés Delgado</v>
      </c>
      <c r="L482" s="3" t="str">
        <f>IF(OR(FIN_RAW[[#This Row],[DEPORTISTA]]=0,FIN_RAW[[#This Row],[DEPORTISTA]]=""),"",FIN_RAW[[#This Row],[DEPORTISTA]])</f>
        <v>Juan Andrés Delgado Giraldo</v>
      </c>
      <c r="M482" s="3">
        <f>IF(FIN_DATASET[[#This Row],[Method]]="Efectivo",1,0)</f>
        <v>1</v>
      </c>
      <c r="N482" s="12">
        <f>IF(FIN_DATASET[[#This Row],[Method]]="Efectivo",FIN_DATASET[[#This Row],[Amount]],0)</f>
        <v>25000</v>
      </c>
      <c r="O482" s="3">
        <f>IF(FIN_DATASET[[#This Row],[Method]]="CxC",1,0)</f>
        <v>0</v>
      </c>
      <c r="P482" s="11">
        <f>IF(FIN_DATASET[[#This Row],[Method]]="CxC",FIN_DATASET[[#This Row],[Amount]],0)</f>
        <v>0</v>
      </c>
      <c r="Q482" s="3">
        <f>IF(OR(FIN_DATASET[[#This Row],[Account]]="CxP",FIN_DATASET[[#This Row],[Account]]="CxP (Liga)",FIN_DATASET[[#This Row],[Account]]="CxP (Terceros)"),1,0)</f>
        <v>0</v>
      </c>
      <c r="R482" s="3">
        <f>IF(FIN_DATASET[[#This Row],[AP_Flag]]=1,FIN_DATASET[[#This Row],[Amount]],0)</f>
        <v>0</v>
      </c>
    </row>
    <row r="483" spans="1:18" x14ac:dyDescent="0.2">
      <c r="A483" s="4">
        <f>FIN_RAW[[#This Row],[FECHA]]</f>
        <v>44287</v>
      </c>
      <c r="B483" s="3">
        <f>YEAR(FIN_DATASET[[#This Row],[Date]])</f>
        <v>2021</v>
      </c>
      <c r="C483" s="3" t="str">
        <f>TEXT(FIN_DATASET[[#This Row],[Date]],"mmmm")</f>
        <v>April</v>
      </c>
      <c r="D483" s="3" t="str">
        <f>IF(FIN_RAW[[#This Row],[VALOR (IN)]]&gt;0, "Income",IF(FIN_RAW[[#This Row],[VALOR (OUT)]]&gt;0, "Expense", "Check"))</f>
        <v>Income</v>
      </c>
      <c r="E483" s="3" t="str">
        <f>_xlfn.XLOOKUP(FIN_DATASET[[#This Row],[Method]],CATEGORY_MAP[CUENTA_IN],CATEGORY_MAP[Category])</f>
        <v>Cash</v>
      </c>
      <c r="F483" s="3" t="str">
        <f>_xlfn.XLOOKUP(FIN_DATASET[[#This Row],[Account]],CATEGORY_MAP[CUENTA_OUT],CATEGORY_MAP[Subcategory])</f>
        <v>Gymnastics Monthly Fee</v>
      </c>
      <c r="G483" s="3" t="str">
        <f>IF(OR(FIN_RAW[[#This Row],[CONCEPTO]]=0,FIN_RAW[[#This Row],[CONCEPTO]]=""),"",FIN_RAW[[#This Row],[CONCEPTO]])</f>
        <v>Pago Apoyo Mensualidad Gimnasia (ABR)</v>
      </c>
      <c r="H483" s="5">
        <f>IF(FIN_DATASET[[#This Row],[Type]]="Income", FIN_RAW[[#This Row],[VALOR (IN)]], -FIN_RAW[[#This Row],[VALOR (OUT)]])</f>
        <v>25000</v>
      </c>
      <c r="I483" s="3" t="str">
        <f>FIN_RAW[[#This Row],[CUENTA (IN)]]</f>
        <v>Efectivo</v>
      </c>
      <c r="J483" s="6" t="str">
        <f>FIN_RAW[[#This Row],[CUENTA (OUT)]]</f>
        <v>Mensualidad Gimnasia</v>
      </c>
      <c r="K483" s="3" t="str">
        <f>IF(OR(FIN_RAW[[#This Row],[CLIENTE]]=0,FIN_RAW[[#This Row],[CLIENTE]]=" "),"",FIN_RAW[[#This Row],[CLIENTE]])</f>
        <v>Omar Osorio Valencia</v>
      </c>
      <c r="L483" s="3" t="str">
        <f>IF(OR(FIN_RAW[[#This Row],[DEPORTISTA]]=0,FIN_RAW[[#This Row],[DEPORTISTA]]=""),"",FIN_RAW[[#This Row],[DEPORTISTA]])</f>
        <v>Juan Camilo Osorio Mendoza</v>
      </c>
      <c r="M483" s="3">
        <f>IF(FIN_DATASET[[#This Row],[Method]]="Efectivo",1,0)</f>
        <v>1</v>
      </c>
      <c r="N483" s="12">
        <f>IF(FIN_DATASET[[#This Row],[Method]]="Efectivo",FIN_DATASET[[#This Row],[Amount]],0)</f>
        <v>25000</v>
      </c>
      <c r="O483" s="3">
        <f>IF(FIN_DATASET[[#This Row],[Method]]="CxC",1,0)</f>
        <v>0</v>
      </c>
      <c r="P483" s="11">
        <f>IF(FIN_DATASET[[#This Row],[Method]]="CxC",FIN_DATASET[[#This Row],[Amount]],0)</f>
        <v>0</v>
      </c>
      <c r="Q483" s="3">
        <f>IF(OR(FIN_DATASET[[#This Row],[Account]]="CxP",FIN_DATASET[[#This Row],[Account]]="CxP (Liga)",FIN_DATASET[[#This Row],[Account]]="CxP (Terceros)"),1,0)</f>
        <v>0</v>
      </c>
      <c r="R483" s="3">
        <f>IF(FIN_DATASET[[#This Row],[AP_Flag]]=1,FIN_DATASET[[#This Row],[Amount]],0)</f>
        <v>0</v>
      </c>
    </row>
    <row r="484" spans="1:18" x14ac:dyDescent="0.2">
      <c r="A484" s="4">
        <f>FIN_RAW[[#This Row],[FECHA]]</f>
        <v>44287</v>
      </c>
      <c r="B484" s="3">
        <f>YEAR(FIN_DATASET[[#This Row],[Date]])</f>
        <v>2021</v>
      </c>
      <c r="C484" s="3" t="str">
        <f>TEXT(FIN_DATASET[[#This Row],[Date]],"mmmm")</f>
        <v>April</v>
      </c>
      <c r="D484" s="3" t="str">
        <f>IF(FIN_RAW[[#This Row],[VALOR (IN)]]&gt;0, "Income",IF(FIN_RAW[[#This Row],[VALOR (OUT)]]&gt;0, "Expense", "Check"))</f>
        <v>Income</v>
      </c>
      <c r="E484" s="3" t="str">
        <f>_xlfn.XLOOKUP(FIN_DATASET[[#This Row],[Method]],CATEGORY_MAP[CUENTA_IN],CATEGORY_MAP[Category])</f>
        <v>Cash</v>
      </c>
      <c r="F484" s="3" t="str">
        <f>_xlfn.XLOOKUP(FIN_DATASET[[#This Row],[Account]],CATEGORY_MAP[CUENTA_OUT],CATEGORY_MAP[Subcategory])</f>
        <v>Gymnastics Monthly Fee</v>
      </c>
      <c r="G484" s="3" t="str">
        <f>IF(OR(FIN_RAW[[#This Row],[CONCEPTO]]=0,FIN_RAW[[#This Row],[CONCEPTO]]=""),"",FIN_RAW[[#This Row],[CONCEPTO]])</f>
        <v>Pago Apoyo Mensualidad Gimnasia (ABR)</v>
      </c>
      <c r="H484" s="5">
        <f>IF(FIN_DATASET[[#This Row],[Type]]="Income", FIN_RAW[[#This Row],[VALOR (IN)]], -FIN_RAW[[#This Row],[VALOR (OUT)]])</f>
        <v>25000</v>
      </c>
      <c r="I484" s="3" t="str">
        <f>FIN_RAW[[#This Row],[CUENTA (IN)]]</f>
        <v>Efectivo</v>
      </c>
      <c r="J484" s="6" t="str">
        <f>FIN_RAW[[#This Row],[CUENTA (OUT)]]</f>
        <v>Mensualidad Gimnasia</v>
      </c>
      <c r="K484" s="3" t="str">
        <f>IF(OR(FIN_RAW[[#This Row],[CLIENTE]]=0,FIN_RAW[[#This Row],[CLIENTE]]=" "),"",FIN_RAW[[#This Row],[CLIENTE]])</f>
        <v>Juan Sebastián Floyd</v>
      </c>
      <c r="L484" s="3" t="str">
        <f>IF(OR(FIN_RAW[[#This Row],[DEPORTISTA]]=0,FIN_RAW[[#This Row],[DEPORTISTA]]=""),"",FIN_RAW[[#This Row],[DEPORTISTA]])</f>
        <v>Juan Diego Floyd Martínez</v>
      </c>
      <c r="M484" s="3">
        <f>IF(FIN_DATASET[[#This Row],[Method]]="Efectivo",1,0)</f>
        <v>1</v>
      </c>
      <c r="N484" s="12">
        <f>IF(FIN_DATASET[[#This Row],[Method]]="Efectivo",FIN_DATASET[[#This Row],[Amount]],0)</f>
        <v>25000</v>
      </c>
      <c r="O484" s="3">
        <f>IF(FIN_DATASET[[#This Row],[Method]]="CxC",1,0)</f>
        <v>0</v>
      </c>
      <c r="P484" s="11">
        <f>IF(FIN_DATASET[[#This Row],[Method]]="CxC",FIN_DATASET[[#This Row],[Amount]],0)</f>
        <v>0</v>
      </c>
      <c r="Q484" s="3">
        <f>IF(OR(FIN_DATASET[[#This Row],[Account]]="CxP",FIN_DATASET[[#This Row],[Account]]="CxP (Liga)",FIN_DATASET[[#This Row],[Account]]="CxP (Terceros)"),1,0)</f>
        <v>0</v>
      </c>
      <c r="R484" s="3">
        <f>IF(FIN_DATASET[[#This Row],[AP_Flag]]=1,FIN_DATASET[[#This Row],[Amount]],0)</f>
        <v>0</v>
      </c>
    </row>
    <row r="485" spans="1:18" x14ac:dyDescent="0.2">
      <c r="A485" s="4">
        <f>FIN_RAW[[#This Row],[FECHA]]</f>
        <v>44287</v>
      </c>
      <c r="B485" s="3">
        <f>YEAR(FIN_DATASET[[#This Row],[Date]])</f>
        <v>2021</v>
      </c>
      <c r="C485" s="3" t="str">
        <f>TEXT(FIN_DATASET[[#This Row],[Date]],"mmmm")</f>
        <v>April</v>
      </c>
      <c r="D485" s="3" t="str">
        <f>IF(FIN_RAW[[#This Row],[VALOR (IN)]]&gt;0, "Income",IF(FIN_RAW[[#This Row],[VALOR (OUT)]]&gt;0, "Expense", "Check"))</f>
        <v>Income</v>
      </c>
      <c r="E485" s="3" t="str">
        <f>_xlfn.XLOOKUP(FIN_DATASET[[#This Row],[Method]],CATEGORY_MAP[CUENTA_IN],CATEGORY_MAP[Category])</f>
        <v>Cash</v>
      </c>
      <c r="F485" s="3" t="str">
        <f>_xlfn.XLOOKUP(FIN_DATASET[[#This Row],[Account]],CATEGORY_MAP[CUENTA_OUT],CATEGORY_MAP[Subcategory])</f>
        <v>Gymnastics Monthly Fee</v>
      </c>
      <c r="G485" s="3" t="str">
        <f>IF(OR(FIN_RAW[[#This Row],[CONCEPTO]]=0,FIN_RAW[[#This Row],[CONCEPTO]]=""),"",FIN_RAW[[#This Row],[CONCEPTO]])</f>
        <v>Pago Apoyo Mensualidad Gimnasia (ABR)</v>
      </c>
      <c r="H485" s="5">
        <f>IF(FIN_DATASET[[#This Row],[Type]]="Income", FIN_RAW[[#This Row],[VALOR (IN)]], -FIN_RAW[[#This Row],[VALOR (OUT)]])</f>
        <v>25000</v>
      </c>
      <c r="I485" s="3" t="str">
        <f>FIN_RAW[[#This Row],[CUENTA (IN)]]</f>
        <v>Efectivo</v>
      </c>
      <c r="J485" s="6" t="str">
        <f>FIN_RAW[[#This Row],[CUENTA (OUT)]]</f>
        <v>Mensualidad Gimnasia</v>
      </c>
      <c r="K485" s="3" t="str">
        <f>IF(OR(FIN_RAW[[#This Row],[CLIENTE]]=0,FIN_RAW[[#This Row],[CLIENTE]]=" "),"",FIN_RAW[[#This Row],[CLIENTE]])</f>
        <v>Víctor Manuel Duque Yepes</v>
      </c>
      <c r="L485" s="3" t="str">
        <f>IF(OR(FIN_RAW[[#This Row],[DEPORTISTA]]=0,FIN_RAW[[#This Row],[DEPORTISTA]]=""),"",FIN_RAW[[#This Row],[DEPORTISTA]])</f>
        <v>Juan Esteban Duque Pinto</v>
      </c>
      <c r="M485" s="3">
        <f>IF(FIN_DATASET[[#This Row],[Method]]="Efectivo",1,0)</f>
        <v>1</v>
      </c>
      <c r="N485" s="12">
        <f>IF(FIN_DATASET[[#This Row],[Method]]="Efectivo",FIN_DATASET[[#This Row],[Amount]],0)</f>
        <v>25000</v>
      </c>
      <c r="O485" s="3">
        <f>IF(FIN_DATASET[[#This Row],[Method]]="CxC",1,0)</f>
        <v>0</v>
      </c>
      <c r="P485" s="11">
        <f>IF(FIN_DATASET[[#This Row],[Method]]="CxC",FIN_DATASET[[#This Row],[Amount]],0)</f>
        <v>0</v>
      </c>
      <c r="Q485" s="3">
        <f>IF(OR(FIN_DATASET[[#This Row],[Account]]="CxP",FIN_DATASET[[#This Row],[Account]]="CxP (Liga)",FIN_DATASET[[#This Row],[Account]]="CxP (Terceros)"),1,0)</f>
        <v>0</v>
      </c>
      <c r="R485" s="3">
        <f>IF(FIN_DATASET[[#This Row],[AP_Flag]]=1,FIN_DATASET[[#This Row],[Amount]],0)</f>
        <v>0</v>
      </c>
    </row>
    <row r="486" spans="1:18" x14ac:dyDescent="0.2">
      <c r="A486" s="4">
        <f>FIN_RAW[[#This Row],[FECHA]]</f>
        <v>44287</v>
      </c>
      <c r="B486" s="3">
        <f>YEAR(FIN_DATASET[[#This Row],[Date]])</f>
        <v>2021</v>
      </c>
      <c r="C486" s="3" t="str">
        <f>TEXT(FIN_DATASET[[#This Row],[Date]],"mmmm")</f>
        <v>April</v>
      </c>
      <c r="D486" s="3" t="str">
        <f>IF(FIN_RAW[[#This Row],[VALOR (IN)]]&gt;0, "Income",IF(FIN_RAW[[#This Row],[VALOR (OUT)]]&gt;0, "Expense", "Check"))</f>
        <v>Income</v>
      </c>
      <c r="E486" s="3" t="str">
        <f>_xlfn.XLOOKUP(FIN_DATASET[[#This Row],[Method]],CATEGORY_MAP[CUENTA_IN],CATEGORY_MAP[Category])</f>
        <v>Cash</v>
      </c>
      <c r="F486" s="3" t="str">
        <f>_xlfn.XLOOKUP(FIN_DATASET[[#This Row],[Account]],CATEGORY_MAP[CUENTA_OUT],CATEGORY_MAP[Subcategory])</f>
        <v>Gymnastics Monthly Fee</v>
      </c>
      <c r="G486" s="3" t="str">
        <f>IF(OR(FIN_RAW[[#This Row],[CONCEPTO]]=0,FIN_RAW[[#This Row],[CONCEPTO]]=""),"",FIN_RAW[[#This Row],[CONCEPTO]])</f>
        <v>Pago Apoyo Mensualidad Gimnasia (ABR)</v>
      </c>
      <c r="H486" s="5">
        <f>IF(FIN_DATASET[[#This Row],[Type]]="Income", FIN_RAW[[#This Row],[VALOR (IN)]], -FIN_RAW[[#This Row],[VALOR (OUT)]])</f>
        <v>25000</v>
      </c>
      <c r="I486" s="3" t="str">
        <f>FIN_RAW[[#This Row],[CUENTA (IN)]]</f>
        <v>Efectivo</v>
      </c>
      <c r="J486" s="6" t="str">
        <f>FIN_RAW[[#This Row],[CUENTA (OUT)]]</f>
        <v>Mensualidad Gimnasia</v>
      </c>
      <c r="K486" s="3" t="str">
        <f>IF(OR(FIN_RAW[[#This Row],[CLIENTE]]=0,FIN_RAW[[#This Row],[CLIENTE]]=" "),"",FIN_RAW[[#This Row],[CLIENTE]])</f>
        <v>Víctor Manuel Duque Yepes</v>
      </c>
      <c r="L486" s="3" t="str">
        <f>IF(OR(FIN_RAW[[#This Row],[DEPORTISTA]]=0,FIN_RAW[[#This Row],[DEPORTISTA]]=""),"",FIN_RAW[[#This Row],[DEPORTISTA]])</f>
        <v>Juan Manuel Duque Pinto</v>
      </c>
      <c r="M486" s="3">
        <f>IF(FIN_DATASET[[#This Row],[Method]]="Efectivo",1,0)</f>
        <v>1</v>
      </c>
      <c r="N486" s="12">
        <f>IF(FIN_DATASET[[#This Row],[Method]]="Efectivo",FIN_DATASET[[#This Row],[Amount]],0)</f>
        <v>25000</v>
      </c>
      <c r="O486" s="3">
        <f>IF(FIN_DATASET[[#This Row],[Method]]="CxC",1,0)</f>
        <v>0</v>
      </c>
      <c r="P486" s="11">
        <f>IF(FIN_DATASET[[#This Row],[Method]]="CxC",FIN_DATASET[[#This Row],[Amount]],0)</f>
        <v>0</v>
      </c>
      <c r="Q486" s="3">
        <f>IF(OR(FIN_DATASET[[#This Row],[Account]]="CxP",FIN_DATASET[[#This Row],[Account]]="CxP (Liga)",FIN_DATASET[[#This Row],[Account]]="CxP (Terceros)"),1,0)</f>
        <v>0</v>
      </c>
      <c r="R486" s="3">
        <f>IF(FIN_DATASET[[#This Row],[AP_Flag]]=1,FIN_DATASET[[#This Row],[Amount]],0)</f>
        <v>0</v>
      </c>
    </row>
    <row r="487" spans="1:18" x14ac:dyDescent="0.2">
      <c r="A487" s="4">
        <f>FIN_RAW[[#This Row],[FECHA]]</f>
        <v>44287</v>
      </c>
      <c r="B487" s="3">
        <f>YEAR(FIN_DATASET[[#This Row],[Date]])</f>
        <v>2021</v>
      </c>
      <c r="C487" s="3" t="str">
        <f>TEXT(FIN_DATASET[[#This Row],[Date]],"mmmm")</f>
        <v>April</v>
      </c>
      <c r="D487" s="3" t="str">
        <f>IF(FIN_RAW[[#This Row],[VALOR (IN)]]&gt;0, "Income",IF(FIN_RAW[[#This Row],[VALOR (OUT)]]&gt;0, "Expense", "Check"))</f>
        <v>Income</v>
      </c>
      <c r="E487" s="3" t="str">
        <f>_xlfn.XLOOKUP(FIN_DATASET[[#This Row],[Method]],CATEGORY_MAP[CUENTA_IN],CATEGORY_MAP[Category])</f>
        <v>Cash</v>
      </c>
      <c r="F487" s="3" t="str">
        <f>_xlfn.XLOOKUP(FIN_DATASET[[#This Row],[Account]],CATEGORY_MAP[CUENTA_OUT],CATEGORY_MAP[Subcategory])</f>
        <v>Gymnastics Monthly Fee</v>
      </c>
      <c r="G487" s="3" t="str">
        <f>IF(OR(FIN_RAW[[#This Row],[CONCEPTO]]=0,FIN_RAW[[#This Row],[CONCEPTO]]=""),"",FIN_RAW[[#This Row],[CONCEPTO]])</f>
        <v>Pago Apoyo Mensualidad Gimnasia (ABR)</v>
      </c>
      <c r="H487" s="5">
        <f>IF(FIN_DATASET[[#This Row],[Type]]="Income", FIN_RAW[[#This Row],[VALOR (IN)]], -FIN_RAW[[#This Row],[VALOR (OUT)]])</f>
        <v>25000</v>
      </c>
      <c r="I487" s="3" t="str">
        <f>FIN_RAW[[#This Row],[CUENTA (IN)]]</f>
        <v>Efectivo</v>
      </c>
      <c r="J487" s="6" t="str">
        <f>FIN_RAW[[#This Row],[CUENTA (OUT)]]</f>
        <v>Mensualidad Gimnasia</v>
      </c>
      <c r="K487" s="3" t="str">
        <f>IF(OR(FIN_RAW[[#This Row],[CLIENTE]]=0,FIN_RAW[[#This Row],[CLIENTE]]=" "),"",FIN_RAW[[#This Row],[CLIENTE]])</f>
        <v>Ingrith Basto Zamorano</v>
      </c>
      <c r="L487" s="3" t="str">
        <f>IF(OR(FIN_RAW[[#This Row],[DEPORTISTA]]=0,FIN_RAW[[#This Row],[DEPORTISTA]]=""),"",FIN_RAW[[#This Row],[DEPORTISTA]])</f>
        <v>Juan Martin Solórzano Basto</v>
      </c>
      <c r="M487" s="3">
        <f>IF(FIN_DATASET[[#This Row],[Method]]="Efectivo",1,0)</f>
        <v>1</v>
      </c>
      <c r="N487" s="12">
        <f>IF(FIN_DATASET[[#This Row],[Method]]="Efectivo",FIN_DATASET[[#This Row],[Amount]],0)</f>
        <v>25000</v>
      </c>
      <c r="O487" s="3">
        <f>IF(FIN_DATASET[[#This Row],[Method]]="CxC",1,0)</f>
        <v>0</v>
      </c>
      <c r="P487" s="11">
        <f>IF(FIN_DATASET[[#This Row],[Method]]="CxC",FIN_DATASET[[#This Row],[Amount]],0)</f>
        <v>0</v>
      </c>
      <c r="Q487" s="3">
        <f>IF(OR(FIN_DATASET[[#This Row],[Account]]="CxP",FIN_DATASET[[#This Row],[Account]]="CxP (Liga)",FIN_DATASET[[#This Row],[Account]]="CxP (Terceros)"),1,0)</f>
        <v>0</v>
      </c>
      <c r="R487" s="3">
        <f>IF(FIN_DATASET[[#This Row],[AP_Flag]]=1,FIN_DATASET[[#This Row],[Amount]],0)</f>
        <v>0</v>
      </c>
    </row>
    <row r="488" spans="1:18" x14ac:dyDescent="0.2">
      <c r="A488" s="4">
        <f>FIN_RAW[[#This Row],[FECHA]]</f>
        <v>44287</v>
      </c>
      <c r="B488" s="3">
        <f>YEAR(FIN_DATASET[[#This Row],[Date]])</f>
        <v>2021</v>
      </c>
      <c r="C488" s="3" t="str">
        <f>TEXT(FIN_DATASET[[#This Row],[Date]],"mmmm")</f>
        <v>April</v>
      </c>
      <c r="D488" s="3" t="str">
        <f>IF(FIN_RAW[[#This Row],[VALOR (IN)]]&gt;0, "Income",IF(FIN_RAW[[#This Row],[VALOR (OUT)]]&gt;0, "Expense", "Check"))</f>
        <v>Income</v>
      </c>
      <c r="E488" s="3" t="str">
        <f>_xlfn.XLOOKUP(FIN_DATASET[[#This Row],[Method]],CATEGORY_MAP[CUENTA_IN],CATEGORY_MAP[Category])</f>
        <v>Cash</v>
      </c>
      <c r="F488" s="3" t="str">
        <f>_xlfn.XLOOKUP(FIN_DATASET[[#This Row],[Account]],CATEGORY_MAP[CUENTA_OUT],CATEGORY_MAP[Subcategory])</f>
        <v>Gymnastics Monthly Fee</v>
      </c>
      <c r="G488" s="3" t="str">
        <f>IF(OR(FIN_RAW[[#This Row],[CONCEPTO]]=0,FIN_RAW[[#This Row],[CONCEPTO]]=""),"",FIN_RAW[[#This Row],[CONCEPTO]])</f>
        <v>Pago Apoyo Mensualidad Gimnasia (ABR)</v>
      </c>
      <c r="H488" s="5">
        <f>IF(FIN_DATASET[[#This Row],[Type]]="Income", FIN_RAW[[#This Row],[VALOR (IN)]], -FIN_RAW[[#This Row],[VALOR (OUT)]])</f>
        <v>25000</v>
      </c>
      <c r="I488" s="3" t="str">
        <f>FIN_RAW[[#This Row],[CUENTA (IN)]]</f>
        <v>Efectivo</v>
      </c>
      <c r="J488" s="6" t="str">
        <f>FIN_RAW[[#This Row],[CUENTA (OUT)]]</f>
        <v>Mensualidad Gimnasia</v>
      </c>
      <c r="K488" s="3" t="str">
        <f>IF(OR(FIN_RAW[[#This Row],[CLIENTE]]=0,FIN_RAW[[#This Row],[CLIENTE]]=" "),"",FIN_RAW[[#This Row],[CLIENTE]])</f>
        <v>Silvana Torres López</v>
      </c>
      <c r="L488" s="3" t="str">
        <f>IF(OR(FIN_RAW[[#This Row],[DEPORTISTA]]=0,FIN_RAW[[#This Row],[DEPORTISTA]]=""),"",FIN_RAW[[#This Row],[DEPORTISTA]])</f>
        <v>Luciana Pinedo Torres</v>
      </c>
      <c r="M488" s="3">
        <f>IF(FIN_DATASET[[#This Row],[Method]]="Efectivo",1,0)</f>
        <v>1</v>
      </c>
      <c r="N488" s="12">
        <f>IF(FIN_DATASET[[#This Row],[Method]]="Efectivo",FIN_DATASET[[#This Row],[Amount]],0)</f>
        <v>25000</v>
      </c>
      <c r="O488" s="3">
        <f>IF(FIN_DATASET[[#This Row],[Method]]="CxC",1,0)</f>
        <v>0</v>
      </c>
      <c r="P488" s="11">
        <f>IF(FIN_DATASET[[#This Row],[Method]]="CxC",FIN_DATASET[[#This Row],[Amount]],0)</f>
        <v>0</v>
      </c>
      <c r="Q488" s="3">
        <f>IF(OR(FIN_DATASET[[#This Row],[Account]]="CxP",FIN_DATASET[[#This Row],[Account]]="CxP (Liga)",FIN_DATASET[[#This Row],[Account]]="CxP (Terceros)"),1,0)</f>
        <v>0</v>
      </c>
      <c r="R488" s="3">
        <f>IF(FIN_DATASET[[#This Row],[AP_Flag]]=1,FIN_DATASET[[#This Row],[Amount]],0)</f>
        <v>0</v>
      </c>
    </row>
    <row r="489" spans="1:18" x14ac:dyDescent="0.2">
      <c r="A489" s="4">
        <f>FIN_RAW[[#This Row],[FECHA]]</f>
        <v>44287</v>
      </c>
      <c r="B489" s="3">
        <f>YEAR(FIN_DATASET[[#This Row],[Date]])</f>
        <v>2021</v>
      </c>
      <c r="C489" s="3" t="str">
        <f>TEXT(FIN_DATASET[[#This Row],[Date]],"mmmm")</f>
        <v>April</v>
      </c>
      <c r="D489" s="3" t="str">
        <f>IF(FIN_RAW[[#This Row],[VALOR (IN)]]&gt;0, "Income",IF(FIN_RAW[[#This Row],[VALOR (OUT)]]&gt;0, "Expense", "Check"))</f>
        <v>Income</v>
      </c>
      <c r="E489" s="3" t="str">
        <f>_xlfn.XLOOKUP(FIN_DATASET[[#This Row],[Method]],CATEGORY_MAP[CUENTA_IN],CATEGORY_MAP[Category])</f>
        <v>Cash</v>
      </c>
      <c r="F489" s="3" t="str">
        <f>_xlfn.XLOOKUP(FIN_DATASET[[#This Row],[Account]],CATEGORY_MAP[CUENTA_OUT],CATEGORY_MAP[Subcategory])</f>
        <v>Gymnastics Monthly Fee</v>
      </c>
      <c r="G489" s="3" t="str">
        <f>IF(OR(FIN_RAW[[#This Row],[CONCEPTO]]=0,FIN_RAW[[#This Row],[CONCEPTO]]=""),"",FIN_RAW[[#This Row],[CONCEPTO]])</f>
        <v>Pago Apoyo Mensualidad Gimnasia (ABR)</v>
      </c>
      <c r="H489" s="5">
        <f>IF(FIN_DATASET[[#This Row],[Type]]="Income", FIN_RAW[[#This Row],[VALOR (IN)]], -FIN_RAW[[#This Row],[VALOR (OUT)]])</f>
        <v>25000</v>
      </c>
      <c r="I489" s="3" t="str">
        <f>FIN_RAW[[#This Row],[CUENTA (IN)]]</f>
        <v>Efectivo</v>
      </c>
      <c r="J489" s="6" t="str">
        <f>FIN_RAW[[#This Row],[CUENTA (OUT)]]</f>
        <v>Mensualidad Gimnasia</v>
      </c>
      <c r="K489" s="3" t="str">
        <f>IF(OR(FIN_RAW[[#This Row],[CLIENTE]]=0,FIN_RAW[[#This Row],[CLIENTE]]=" "),"",FIN_RAW[[#This Row],[CLIENTE]])</f>
        <v>Carlos Andrés Delgado</v>
      </c>
      <c r="L489" s="3" t="str">
        <f>IF(OR(FIN_RAW[[#This Row],[DEPORTISTA]]=0,FIN_RAW[[#This Row],[DEPORTISTA]]=""),"",FIN_RAW[[#This Row],[DEPORTISTA]])</f>
        <v>María José Delgado Giraldo</v>
      </c>
      <c r="M489" s="3">
        <f>IF(FIN_DATASET[[#This Row],[Method]]="Efectivo",1,0)</f>
        <v>1</v>
      </c>
      <c r="N489" s="12">
        <f>IF(FIN_DATASET[[#This Row],[Method]]="Efectivo",FIN_DATASET[[#This Row],[Amount]],0)</f>
        <v>25000</v>
      </c>
      <c r="O489" s="3">
        <f>IF(FIN_DATASET[[#This Row],[Method]]="CxC",1,0)</f>
        <v>0</v>
      </c>
      <c r="P489" s="11">
        <f>IF(FIN_DATASET[[#This Row],[Method]]="CxC",FIN_DATASET[[#This Row],[Amount]],0)</f>
        <v>0</v>
      </c>
      <c r="Q489" s="3">
        <f>IF(OR(FIN_DATASET[[#This Row],[Account]]="CxP",FIN_DATASET[[#This Row],[Account]]="CxP (Liga)",FIN_DATASET[[#This Row],[Account]]="CxP (Terceros)"),1,0)</f>
        <v>0</v>
      </c>
      <c r="R489" s="3">
        <f>IF(FIN_DATASET[[#This Row],[AP_Flag]]=1,FIN_DATASET[[#This Row],[Amount]],0)</f>
        <v>0</v>
      </c>
    </row>
    <row r="490" spans="1:18" x14ac:dyDescent="0.2">
      <c r="A490" s="4">
        <f>FIN_RAW[[#This Row],[FECHA]]</f>
        <v>44287</v>
      </c>
      <c r="B490" s="3">
        <f>YEAR(FIN_DATASET[[#This Row],[Date]])</f>
        <v>2021</v>
      </c>
      <c r="C490" s="3" t="str">
        <f>TEXT(FIN_DATASET[[#This Row],[Date]],"mmmm")</f>
        <v>April</v>
      </c>
      <c r="D490" s="3" t="str">
        <f>IF(FIN_RAW[[#This Row],[VALOR (IN)]]&gt;0, "Income",IF(FIN_RAW[[#This Row],[VALOR (OUT)]]&gt;0, "Expense", "Check"))</f>
        <v>Income</v>
      </c>
      <c r="E490" s="3" t="str">
        <f>_xlfn.XLOOKUP(FIN_DATASET[[#This Row],[Method]],CATEGORY_MAP[CUENTA_IN],CATEGORY_MAP[Category])</f>
        <v>Cash</v>
      </c>
      <c r="F490" s="3" t="str">
        <f>_xlfn.XLOOKUP(FIN_DATASET[[#This Row],[Account]],CATEGORY_MAP[CUENTA_OUT],CATEGORY_MAP[Subcategory])</f>
        <v>Gymnastics Monthly Fee</v>
      </c>
      <c r="G490" s="3" t="str">
        <f>IF(OR(FIN_RAW[[#This Row],[CONCEPTO]]=0,FIN_RAW[[#This Row],[CONCEPTO]]=""),"",FIN_RAW[[#This Row],[CONCEPTO]])</f>
        <v>Pago Apoyo Mensualidad Gimnasia (ABR)</v>
      </c>
      <c r="H490" s="5">
        <f>IF(FIN_DATASET[[#This Row],[Type]]="Income", FIN_RAW[[#This Row],[VALOR (IN)]], -FIN_RAW[[#This Row],[VALOR (OUT)]])</f>
        <v>25000</v>
      </c>
      <c r="I490" s="3" t="str">
        <f>FIN_RAW[[#This Row],[CUENTA (IN)]]</f>
        <v>Efectivo</v>
      </c>
      <c r="J490" s="6" t="str">
        <f>FIN_RAW[[#This Row],[CUENTA (OUT)]]</f>
        <v>Mensualidad Gimnasia</v>
      </c>
      <c r="K490" s="3" t="str">
        <f>IF(OR(FIN_RAW[[#This Row],[CLIENTE]]=0,FIN_RAW[[#This Row],[CLIENTE]]=" "),"",FIN_RAW[[#This Row],[CLIENTE]])</f>
        <v>Omar Osorio Valencia</v>
      </c>
      <c r="L490" s="3" t="str">
        <f>IF(OR(FIN_RAW[[#This Row],[DEPORTISTA]]=0,FIN_RAW[[#This Row],[DEPORTISTA]]=""),"",FIN_RAW[[#This Row],[DEPORTISTA]])</f>
        <v>Mariana Osorio Mendoza</v>
      </c>
      <c r="M490" s="3">
        <f>IF(FIN_DATASET[[#This Row],[Method]]="Efectivo",1,0)</f>
        <v>1</v>
      </c>
      <c r="N490" s="12">
        <f>IF(FIN_DATASET[[#This Row],[Method]]="Efectivo",FIN_DATASET[[#This Row],[Amount]],0)</f>
        <v>25000</v>
      </c>
      <c r="O490" s="3">
        <f>IF(FIN_DATASET[[#This Row],[Method]]="CxC",1,0)</f>
        <v>0</v>
      </c>
      <c r="P490" s="11">
        <f>IF(FIN_DATASET[[#This Row],[Method]]="CxC",FIN_DATASET[[#This Row],[Amount]],0)</f>
        <v>0</v>
      </c>
      <c r="Q490" s="3">
        <f>IF(OR(FIN_DATASET[[#This Row],[Account]]="CxP",FIN_DATASET[[#This Row],[Account]]="CxP (Liga)",FIN_DATASET[[#This Row],[Account]]="CxP (Terceros)"),1,0)</f>
        <v>0</v>
      </c>
      <c r="R490" s="3">
        <f>IF(FIN_DATASET[[#This Row],[AP_Flag]]=1,FIN_DATASET[[#This Row],[Amount]],0)</f>
        <v>0</v>
      </c>
    </row>
    <row r="491" spans="1:18" x14ac:dyDescent="0.2">
      <c r="A491" s="4">
        <f>FIN_RAW[[#This Row],[FECHA]]</f>
        <v>44287</v>
      </c>
      <c r="B491" s="3">
        <f>YEAR(FIN_DATASET[[#This Row],[Date]])</f>
        <v>2021</v>
      </c>
      <c r="C491" s="3" t="str">
        <f>TEXT(FIN_DATASET[[#This Row],[Date]],"mmmm")</f>
        <v>April</v>
      </c>
      <c r="D491" s="3" t="str">
        <f>IF(FIN_RAW[[#This Row],[VALOR (IN)]]&gt;0, "Income",IF(FIN_RAW[[#This Row],[VALOR (OUT)]]&gt;0, "Expense", "Check"))</f>
        <v>Income</v>
      </c>
      <c r="E491" s="3" t="str">
        <f>_xlfn.XLOOKUP(FIN_DATASET[[#This Row],[Method]],CATEGORY_MAP[CUENTA_IN],CATEGORY_MAP[Category])</f>
        <v>Cash</v>
      </c>
      <c r="F491" s="3" t="str">
        <f>_xlfn.XLOOKUP(FIN_DATASET[[#This Row],[Account]],CATEGORY_MAP[CUENTA_OUT],CATEGORY_MAP[Subcategory])</f>
        <v>Gymnastics Monthly Fee</v>
      </c>
      <c r="G491" s="3" t="str">
        <f>IF(OR(FIN_RAW[[#This Row],[CONCEPTO]]=0,FIN_RAW[[#This Row],[CONCEPTO]]=""),"",FIN_RAW[[#This Row],[CONCEPTO]])</f>
        <v>Pago Apoyo Mensualidad Gimnasia (ABR)</v>
      </c>
      <c r="H491" s="5">
        <f>IF(FIN_DATASET[[#This Row],[Type]]="Income", FIN_RAW[[#This Row],[VALOR (IN)]], -FIN_RAW[[#This Row],[VALOR (OUT)]])</f>
        <v>25000</v>
      </c>
      <c r="I491" s="3" t="str">
        <f>FIN_RAW[[#This Row],[CUENTA (IN)]]</f>
        <v>Efectivo</v>
      </c>
      <c r="J491" s="6" t="str">
        <f>FIN_RAW[[#This Row],[CUENTA (OUT)]]</f>
        <v>Mensualidad Gimnasia</v>
      </c>
      <c r="K491" s="3" t="str">
        <f>IF(OR(FIN_RAW[[#This Row],[CLIENTE]]=0,FIN_RAW[[#This Row],[CLIENTE]]=" "),"",FIN_RAW[[#This Row],[CLIENTE]])</f>
        <v>Edward Armando Rojas</v>
      </c>
      <c r="L491" s="3" t="str">
        <f>IF(OR(FIN_RAW[[#This Row],[DEPORTISTA]]=0,FIN_RAW[[#This Row],[DEPORTISTA]]=""),"",FIN_RAW[[#This Row],[DEPORTISTA]])</f>
        <v>Mathias Rojas Salcedo</v>
      </c>
      <c r="M491" s="3">
        <f>IF(FIN_DATASET[[#This Row],[Method]]="Efectivo",1,0)</f>
        <v>1</v>
      </c>
      <c r="N491" s="12">
        <f>IF(FIN_DATASET[[#This Row],[Method]]="Efectivo",FIN_DATASET[[#This Row],[Amount]],0)</f>
        <v>25000</v>
      </c>
      <c r="O491" s="3">
        <f>IF(FIN_DATASET[[#This Row],[Method]]="CxC",1,0)</f>
        <v>0</v>
      </c>
      <c r="P491" s="11">
        <f>IF(FIN_DATASET[[#This Row],[Method]]="CxC",FIN_DATASET[[#This Row],[Amount]],0)</f>
        <v>0</v>
      </c>
      <c r="Q491" s="3">
        <f>IF(OR(FIN_DATASET[[#This Row],[Account]]="CxP",FIN_DATASET[[#This Row],[Account]]="CxP (Liga)",FIN_DATASET[[#This Row],[Account]]="CxP (Terceros)"),1,0)</f>
        <v>0</v>
      </c>
      <c r="R491" s="3">
        <f>IF(FIN_DATASET[[#This Row],[AP_Flag]]=1,FIN_DATASET[[#This Row],[Amount]],0)</f>
        <v>0</v>
      </c>
    </row>
    <row r="492" spans="1:18" x14ac:dyDescent="0.2">
      <c r="A492" s="4">
        <f>FIN_RAW[[#This Row],[FECHA]]</f>
        <v>44287</v>
      </c>
      <c r="B492" s="3">
        <f>YEAR(FIN_DATASET[[#This Row],[Date]])</f>
        <v>2021</v>
      </c>
      <c r="C492" s="3" t="str">
        <f>TEXT(FIN_DATASET[[#This Row],[Date]],"mmmm")</f>
        <v>April</v>
      </c>
      <c r="D492" s="3" t="str">
        <f>IF(FIN_RAW[[#This Row],[VALOR (IN)]]&gt;0, "Income",IF(FIN_RAW[[#This Row],[VALOR (OUT)]]&gt;0, "Expense", "Check"))</f>
        <v>Income</v>
      </c>
      <c r="E492" s="3" t="str">
        <f>_xlfn.XLOOKUP(FIN_DATASET[[#This Row],[Method]],CATEGORY_MAP[CUENTA_IN],CATEGORY_MAP[Category])</f>
        <v>Cash</v>
      </c>
      <c r="F492" s="3" t="str">
        <f>_xlfn.XLOOKUP(FIN_DATASET[[#This Row],[Account]],CATEGORY_MAP[CUENTA_OUT],CATEGORY_MAP[Subcategory])</f>
        <v>Gymnastics Monthly Fee</v>
      </c>
      <c r="G492" s="3" t="str">
        <f>IF(OR(FIN_RAW[[#This Row],[CONCEPTO]]=0,FIN_RAW[[#This Row],[CONCEPTO]]=""),"",FIN_RAW[[#This Row],[CONCEPTO]])</f>
        <v>Pago Apoyo Mensualidad Gimnasia (ABR)</v>
      </c>
      <c r="H492" s="5">
        <f>IF(FIN_DATASET[[#This Row],[Type]]="Income", FIN_RAW[[#This Row],[VALOR (IN)]], -FIN_RAW[[#This Row],[VALOR (OUT)]])</f>
        <v>25000</v>
      </c>
      <c r="I492" s="3" t="str">
        <f>FIN_RAW[[#This Row],[CUENTA (IN)]]</f>
        <v>Efectivo</v>
      </c>
      <c r="J492" s="6" t="str">
        <f>FIN_RAW[[#This Row],[CUENTA (OUT)]]</f>
        <v>Mensualidad Gimnasia</v>
      </c>
      <c r="K492" s="3" t="str">
        <f>IF(OR(FIN_RAW[[#This Row],[CLIENTE]]=0,FIN_RAW[[#This Row],[CLIENTE]]=" "),"",FIN_RAW[[#This Row],[CLIENTE]])</f>
        <v>Ana Milena Sánchez Patiño</v>
      </c>
      <c r="L492" s="3" t="str">
        <f>IF(OR(FIN_RAW[[#This Row],[DEPORTISTA]]=0,FIN_RAW[[#This Row],[DEPORTISTA]]=""),"",FIN_RAW[[#This Row],[DEPORTISTA]])</f>
        <v>Matías Carvajal Sánchez</v>
      </c>
      <c r="M492" s="3">
        <f>IF(FIN_DATASET[[#This Row],[Method]]="Efectivo",1,0)</f>
        <v>1</v>
      </c>
      <c r="N492" s="12">
        <f>IF(FIN_DATASET[[#This Row],[Method]]="Efectivo",FIN_DATASET[[#This Row],[Amount]],0)</f>
        <v>25000</v>
      </c>
      <c r="O492" s="3">
        <f>IF(FIN_DATASET[[#This Row],[Method]]="CxC",1,0)</f>
        <v>0</v>
      </c>
      <c r="P492" s="11">
        <f>IF(FIN_DATASET[[#This Row],[Method]]="CxC",FIN_DATASET[[#This Row],[Amount]],0)</f>
        <v>0</v>
      </c>
      <c r="Q492" s="3">
        <f>IF(OR(FIN_DATASET[[#This Row],[Account]]="CxP",FIN_DATASET[[#This Row],[Account]]="CxP (Liga)",FIN_DATASET[[#This Row],[Account]]="CxP (Terceros)"),1,0)</f>
        <v>0</v>
      </c>
      <c r="R492" s="3">
        <f>IF(FIN_DATASET[[#This Row],[AP_Flag]]=1,FIN_DATASET[[#This Row],[Amount]],0)</f>
        <v>0</v>
      </c>
    </row>
    <row r="493" spans="1:18" x14ac:dyDescent="0.2">
      <c r="A493" s="4">
        <f>FIN_RAW[[#This Row],[FECHA]]</f>
        <v>44287</v>
      </c>
      <c r="B493" s="3">
        <f>YEAR(FIN_DATASET[[#This Row],[Date]])</f>
        <v>2021</v>
      </c>
      <c r="C493" s="3" t="str">
        <f>TEXT(FIN_DATASET[[#This Row],[Date]],"mmmm")</f>
        <v>April</v>
      </c>
      <c r="D493" s="3" t="str">
        <f>IF(FIN_RAW[[#This Row],[VALOR (IN)]]&gt;0, "Income",IF(FIN_RAW[[#This Row],[VALOR (OUT)]]&gt;0, "Expense", "Check"))</f>
        <v>Income</v>
      </c>
      <c r="E493" s="3" t="str">
        <f>_xlfn.XLOOKUP(FIN_DATASET[[#This Row],[Method]],CATEGORY_MAP[CUENTA_IN],CATEGORY_MAP[Category])</f>
        <v>Cash</v>
      </c>
      <c r="F493" s="3" t="str">
        <f>_xlfn.XLOOKUP(FIN_DATASET[[#This Row],[Account]],CATEGORY_MAP[CUENTA_OUT],CATEGORY_MAP[Subcategory])</f>
        <v>Gymnastics Monthly Fee</v>
      </c>
      <c r="G493" s="3" t="str">
        <f>IF(OR(FIN_RAW[[#This Row],[CONCEPTO]]=0,FIN_RAW[[#This Row],[CONCEPTO]]=""),"",FIN_RAW[[#This Row],[CONCEPTO]])</f>
        <v>Pago Apoyo Mensualidad Gimnasia (ABR)</v>
      </c>
      <c r="H493" s="5">
        <f>IF(FIN_DATASET[[#This Row],[Type]]="Income", FIN_RAW[[#This Row],[VALOR (IN)]], -FIN_RAW[[#This Row],[VALOR (OUT)]])</f>
        <v>25000</v>
      </c>
      <c r="I493" s="3" t="str">
        <f>FIN_RAW[[#This Row],[CUENTA (IN)]]</f>
        <v>Efectivo</v>
      </c>
      <c r="J493" s="6" t="str">
        <f>FIN_RAW[[#This Row],[CUENTA (OUT)]]</f>
        <v>Mensualidad Gimnasia</v>
      </c>
      <c r="K493" s="3" t="str">
        <f>IF(OR(FIN_RAW[[#This Row],[CLIENTE]]=0,FIN_RAW[[#This Row],[CLIENTE]]=" "),"",FIN_RAW[[#This Row],[CLIENTE]])</f>
        <v>Yanibel Peña Londoño</v>
      </c>
      <c r="L493" s="3" t="str">
        <f>IF(OR(FIN_RAW[[#This Row],[DEPORTISTA]]=0,FIN_RAW[[#This Row],[DEPORTISTA]]=""),"",FIN_RAW[[#This Row],[DEPORTISTA]])</f>
        <v>Santiago Piedrahita Peña</v>
      </c>
      <c r="M493" s="3">
        <f>IF(FIN_DATASET[[#This Row],[Method]]="Efectivo",1,0)</f>
        <v>1</v>
      </c>
      <c r="N493" s="12">
        <f>IF(FIN_DATASET[[#This Row],[Method]]="Efectivo",FIN_DATASET[[#This Row],[Amount]],0)</f>
        <v>25000</v>
      </c>
      <c r="O493" s="3">
        <f>IF(FIN_DATASET[[#This Row],[Method]]="CxC",1,0)</f>
        <v>0</v>
      </c>
      <c r="P493" s="11">
        <f>IF(FIN_DATASET[[#This Row],[Method]]="CxC",FIN_DATASET[[#This Row],[Amount]],0)</f>
        <v>0</v>
      </c>
      <c r="Q493" s="3">
        <f>IF(OR(FIN_DATASET[[#This Row],[Account]]="CxP",FIN_DATASET[[#This Row],[Account]]="CxP (Liga)",FIN_DATASET[[#This Row],[Account]]="CxP (Terceros)"),1,0)</f>
        <v>0</v>
      </c>
      <c r="R493" s="3">
        <f>IF(FIN_DATASET[[#This Row],[AP_Flag]]=1,FIN_DATASET[[#This Row],[Amount]],0)</f>
        <v>0</v>
      </c>
    </row>
    <row r="494" spans="1:18" x14ac:dyDescent="0.2">
      <c r="A494" s="4">
        <f>FIN_RAW[[#This Row],[FECHA]]</f>
        <v>44287</v>
      </c>
      <c r="B494" s="3">
        <f>YEAR(FIN_DATASET[[#This Row],[Date]])</f>
        <v>2021</v>
      </c>
      <c r="C494" s="3" t="str">
        <f>TEXT(FIN_DATASET[[#This Row],[Date]],"mmmm")</f>
        <v>April</v>
      </c>
      <c r="D494" s="3" t="str">
        <f>IF(FIN_RAW[[#This Row],[VALOR (IN)]]&gt;0, "Income",IF(FIN_RAW[[#This Row],[VALOR (OUT)]]&gt;0, "Expense", "Check"))</f>
        <v>Income</v>
      </c>
      <c r="E494" s="3" t="str">
        <f>_xlfn.XLOOKUP(FIN_DATASET[[#This Row],[Method]],CATEGORY_MAP[CUENTA_IN],CATEGORY_MAP[Category])</f>
        <v>Cash</v>
      </c>
      <c r="F494" s="3" t="str">
        <f>_xlfn.XLOOKUP(FIN_DATASET[[#This Row],[Account]],CATEGORY_MAP[CUENTA_OUT],CATEGORY_MAP[Subcategory])</f>
        <v>Gymnastics Monthly Fee</v>
      </c>
      <c r="G494" s="3" t="str">
        <f>IF(OR(FIN_RAW[[#This Row],[CONCEPTO]]=0,FIN_RAW[[#This Row],[CONCEPTO]]=""),"",FIN_RAW[[#This Row],[CONCEPTO]])</f>
        <v>Pago Apoyo Mensualidad Gimnasia (ABR)</v>
      </c>
      <c r="H494" s="5">
        <f>IF(FIN_DATASET[[#This Row],[Type]]="Income", FIN_RAW[[#This Row],[VALOR (IN)]], -FIN_RAW[[#This Row],[VALOR (OUT)]])</f>
        <v>25000</v>
      </c>
      <c r="I494" s="3" t="str">
        <f>FIN_RAW[[#This Row],[CUENTA (IN)]]</f>
        <v>Efectivo</v>
      </c>
      <c r="J494" s="6" t="str">
        <f>FIN_RAW[[#This Row],[CUENTA (OUT)]]</f>
        <v>Mensualidad Gimnasia</v>
      </c>
      <c r="K494" s="3" t="str">
        <f>IF(OR(FIN_RAW[[#This Row],[CLIENTE]]=0,FIN_RAW[[#This Row],[CLIENTE]]=" "),"",FIN_RAW[[#This Row],[CLIENTE]])</f>
        <v>Ingrith Basto Zamorano</v>
      </c>
      <c r="L494" s="3" t="str">
        <f>IF(OR(FIN_RAW[[#This Row],[DEPORTISTA]]=0,FIN_RAW[[#This Row],[DEPORTISTA]]=""),"",FIN_RAW[[#This Row],[DEPORTISTA]])</f>
        <v>Santiago Solórzano Basto</v>
      </c>
      <c r="M494" s="3">
        <f>IF(FIN_DATASET[[#This Row],[Method]]="Efectivo",1,0)</f>
        <v>1</v>
      </c>
      <c r="N494" s="12">
        <f>IF(FIN_DATASET[[#This Row],[Method]]="Efectivo",FIN_DATASET[[#This Row],[Amount]],0)</f>
        <v>25000</v>
      </c>
      <c r="O494" s="3">
        <f>IF(FIN_DATASET[[#This Row],[Method]]="CxC",1,0)</f>
        <v>0</v>
      </c>
      <c r="P494" s="11">
        <f>IF(FIN_DATASET[[#This Row],[Method]]="CxC",FIN_DATASET[[#This Row],[Amount]],0)</f>
        <v>0</v>
      </c>
      <c r="Q494" s="3">
        <f>IF(OR(FIN_DATASET[[#This Row],[Account]]="CxP",FIN_DATASET[[#This Row],[Account]]="CxP (Liga)",FIN_DATASET[[#This Row],[Account]]="CxP (Terceros)"),1,0)</f>
        <v>0</v>
      </c>
      <c r="R494" s="3">
        <f>IF(FIN_DATASET[[#This Row],[AP_Flag]]=1,FIN_DATASET[[#This Row],[Amount]],0)</f>
        <v>0</v>
      </c>
    </row>
    <row r="495" spans="1:18" x14ac:dyDescent="0.2">
      <c r="A495" s="4">
        <f>FIN_RAW[[#This Row],[FECHA]]</f>
        <v>44287</v>
      </c>
      <c r="B495" s="3">
        <f>YEAR(FIN_DATASET[[#This Row],[Date]])</f>
        <v>2021</v>
      </c>
      <c r="C495" s="3" t="str">
        <f>TEXT(FIN_DATASET[[#This Row],[Date]],"mmmm")</f>
        <v>April</v>
      </c>
      <c r="D495" s="3" t="str">
        <f>IF(FIN_RAW[[#This Row],[VALOR (IN)]]&gt;0, "Income",IF(FIN_RAW[[#This Row],[VALOR (OUT)]]&gt;0, "Expense", "Check"))</f>
        <v>Income</v>
      </c>
      <c r="E495" s="3" t="str">
        <f>_xlfn.XLOOKUP(FIN_DATASET[[#This Row],[Method]],CATEGORY_MAP[CUENTA_IN],CATEGORY_MAP[Category])</f>
        <v>Cash</v>
      </c>
      <c r="F495" s="3" t="str">
        <f>_xlfn.XLOOKUP(FIN_DATASET[[#This Row],[Account]],CATEGORY_MAP[CUENTA_OUT],CATEGORY_MAP[Subcategory])</f>
        <v>Gymnastics Monthly Fee</v>
      </c>
      <c r="G495" s="3" t="str">
        <f>IF(OR(FIN_RAW[[#This Row],[CONCEPTO]]=0,FIN_RAW[[#This Row],[CONCEPTO]]=""),"",FIN_RAW[[#This Row],[CONCEPTO]])</f>
        <v>Pago Apoyo Mensualidad Gimnasia (ABR)</v>
      </c>
      <c r="H495" s="5">
        <f>IF(FIN_DATASET[[#This Row],[Type]]="Income", FIN_RAW[[#This Row],[VALOR (IN)]], -FIN_RAW[[#This Row],[VALOR (OUT)]])</f>
        <v>25000</v>
      </c>
      <c r="I495" s="3" t="str">
        <f>FIN_RAW[[#This Row],[CUENTA (IN)]]</f>
        <v>Efectivo</v>
      </c>
      <c r="J495" s="6" t="str">
        <f>FIN_RAW[[#This Row],[CUENTA (OUT)]]</f>
        <v>Mensualidad Gimnasia</v>
      </c>
      <c r="K495" s="3" t="str">
        <f>IF(OR(FIN_RAW[[#This Row],[CLIENTE]]=0,FIN_RAW[[#This Row],[CLIENTE]]=" "),"",FIN_RAW[[#This Row],[CLIENTE]])</f>
        <v>Marcela Zapata Duque</v>
      </c>
      <c r="L495" s="3" t="str">
        <f>IF(OR(FIN_RAW[[#This Row],[DEPORTISTA]]=0,FIN_RAW[[#This Row],[DEPORTISTA]]=""),"",FIN_RAW[[#This Row],[DEPORTISTA]])</f>
        <v>Sara Zapata Zapata</v>
      </c>
      <c r="M495" s="3">
        <f>IF(FIN_DATASET[[#This Row],[Method]]="Efectivo",1,0)</f>
        <v>1</v>
      </c>
      <c r="N495" s="12">
        <f>IF(FIN_DATASET[[#This Row],[Method]]="Efectivo",FIN_DATASET[[#This Row],[Amount]],0)</f>
        <v>25000</v>
      </c>
      <c r="O495" s="3">
        <f>IF(FIN_DATASET[[#This Row],[Method]]="CxC",1,0)</f>
        <v>0</v>
      </c>
      <c r="P495" s="11">
        <f>IF(FIN_DATASET[[#This Row],[Method]]="CxC",FIN_DATASET[[#This Row],[Amount]],0)</f>
        <v>0</v>
      </c>
      <c r="Q495" s="3">
        <f>IF(OR(FIN_DATASET[[#This Row],[Account]]="CxP",FIN_DATASET[[#This Row],[Account]]="CxP (Liga)",FIN_DATASET[[#This Row],[Account]]="CxP (Terceros)"),1,0)</f>
        <v>0</v>
      </c>
      <c r="R495" s="3">
        <f>IF(FIN_DATASET[[#This Row],[AP_Flag]]=1,FIN_DATASET[[#This Row],[Amount]],0)</f>
        <v>0</v>
      </c>
    </row>
    <row r="496" spans="1:18" x14ac:dyDescent="0.2">
      <c r="A496" s="4">
        <f>FIN_RAW[[#This Row],[FECHA]]</f>
        <v>44287</v>
      </c>
      <c r="B496" s="3">
        <f>YEAR(FIN_DATASET[[#This Row],[Date]])</f>
        <v>2021</v>
      </c>
      <c r="C496" s="3" t="str">
        <f>TEXT(FIN_DATASET[[#This Row],[Date]],"mmmm")</f>
        <v>April</v>
      </c>
      <c r="D496" s="3" t="str">
        <f>IF(FIN_RAW[[#This Row],[VALOR (IN)]]&gt;0, "Income",IF(FIN_RAW[[#This Row],[VALOR (OUT)]]&gt;0, "Expense", "Check"))</f>
        <v>Income</v>
      </c>
      <c r="E496" s="3" t="str">
        <f>_xlfn.XLOOKUP(FIN_DATASET[[#This Row],[Method]],CATEGORY_MAP[CUENTA_IN],CATEGORY_MAP[Category])</f>
        <v>Cash</v>
      </c>
      <c r="F496" s="3" t="str">
        <f>_xlfn.XLOOKUP(FIN_DATASET[[#This Row],[Account]],CATEGORY_MAP[CUENTA_OUT],CATEGORY_MAP[Subcategory])</f>
        <v>Gymnastics Monthly Fee</v>
      </c>
      <c r="G496" s="3" t="str">
        <f>IF(OR(FIN_RAW[[#This Row],[CONCEPTO]]=0,FIN_RAW[[#This Row],[CONCEPTO]]=""),"",FIN_RAW[[#This Row],[CONCEPTO]])</f>
        <v>Pago Apoyo Mensualidad Gimnasia (ABR)</v>
      </c>
      <c r="H496" s="5">
        <f>IF(FIN_DATASET[[#This Row],[Type]]="Income", FIN_RAW[[#This Row],[VALOR (IN)]], -FIN_RAW[[#This Row],[VALOR (OUT)]])</f>
        <v>25000</v>
      </c>
      <c r="I496" s="3" t="str">
        <f>FIN_RAW[[#This Row],[CUENTA (IN)]]</f>
        <v>Efectivo</v>
      </c>
      <c r="J496" s="6" t="str">
        <f>FIN_RAW[[#This Row],[CUENTA (OUT)]]</f>
        <v>Mensualidad Gimnasia</v>
      </c>
      <c r="K496" s="3" t="str">
        <f>IF(OR(FIN_RAW[[#This Row],[CLIENTE]]=0,FIN_RAW[[#This Row],[CLIENTE]]=" "),"",FIN_RAW[[#This Row],[CLIENTE]])</f>
        <v>Nelson Gómez Serna</v>
      </c>
      <c r="L496" s="3" t="str">
        <f>IF(OR(FIN_RAW[[#This Row],[DEPORTISTA]]=0,FIN_RAW[[#This Row],[DEPORTISTA]]=""),"",FIN_RAW[[#This Row],[DEPORTISTA]])</f>
        <v>Sofía Gómez Torres</v>
      </c>
      <c r="M496" s="3">
        <f>IF(FIN_DATASET[[#This Row],[Method]]="Efectivo",1,0)</f>
        <v>1</v>
      </c>
      <c r="N496" s="12">
        <f>IF(FIN_DATASET[[#This Row],[Method]]="Efectivo",FIN_DATASET[[#This Row],[Amount]],0)</f>
        <v>25000</v>
      </c>
      <c r="O496" s="3">
        <f>IF(FIN_DATASET[[#This Row],[Method]]="CxC",1,0)</f>
        <v>0</v>
      </c>
      <c r="P496" s="11">
        <f>IF(FIN_DATASET[[#This Row],[Method]]="CxC",FIN_DATASET[[#This Row],[Amount]],0)</f>
        <v>0</v>
      </c>
      <c r="Q496" s="3">
        <f>IF(OR(FIN_DATASET[[#This Row],[Account]]="CxP",FIN_DATASET[[#This Row],[Account]]="CxP (Liga)",FIN_DATASET[[#This Row],[Account]]="CxP (Terceros)"),1,0)</f>
        <v>0</v>
      </c>
      <c r="R496" s="3">
        <f>IF(FIN_DATASET[[#This Row],[AP_Flag]]=1,FIN_DATASET[[#This Row],[Amount]],0)</f>
        <v>0</v>
      </c>
    </row>
    <row r="497" spans="1:18" x14ac:dyDescent="0.2">
      <c r="A497" s="4">
        <f>FIN_RAW[[#This Row],[FECHA]]</f>
        <v>44287</v>
      </c>
      <c r="B497" s="3">
        <f>YEAR(FIN_DATASET[[#This Row],[Date]])</f>
        <v>2021</v>
      </c>
      <c r="C497" s="3" t="str">
        <f>TEXT(FIN_DATASET[[#This Row],[Date]],"mmmm")</f>
        <v>April</v>
      </c>
      <c r="D497" s="3" t="str">
        <f>IF(FIN_RAW[[#This Row],[VALOR (IN)]]&gt;0, "Income",IF(FIN_RAW[[#This Row],[VALOR (OUT)]]&gt;0, "Expense", "Check"))</f>
        <v>Income</v>
      </c>
      <c r="E497" s="3" t="str">
        <f>_xlfn.XLOOKUP(FIN_DATASET[[#This Row],[Method]],CATEGORY_MAP[CUENTA_IN],CATEGORY_MAP[Category])</f>
        <v>Cash</v>
      </c>
      <c r="F497" s="3" t="str">
        <f>_xlfn.XLOOKUP(FIN_DATASET[[#This Row],[Account]],CATEGORY_MAP[CUENTA_OUT],CATEGORY_MAP[Subcategory])</f>
        <v>Gymnastics Monthly Fee</v>
      </c>
      <c r="G497" s="3" t="str">
        <f>IF(OR(FIN_RAW[[#This Row],[CONCEPTO]]=0,FIN_RAW[[#This Row],[CONCEPTO]]=""),"",FIN_RAW[[#This Row],[CONCEPTO]])</f>
        <v>Pago Apoyo Mensualidad Gimnasia (ABR)</v>
      </c>
      <c r="H497" s="5">
        <f>IF(FIN_DATASET[[#This Row],[Type]]="Income", FIN_RAW[[#This Row],[VALOR (IN)]], -FIN_RAW[[#This Row],[VALOR (OUT)]])</f>
        <v>25000</v>
      </c>
      <c r="I497" s="3" t="str">
        <f>FIN_RAW[[#This Row],[CUENTA (IN)]]</f>
        <v>Efectivo</v>
      </c>
      <c r="J497" s="6" t="str">
        <f>FIN_RAW[[#This Row],[CUENTA (OUT)]]</f>
        <v>Mensualidad Gimnasia</v>
      </c>
      <c r="K497" s="3" t="str">
        <f>IF(OR(FIN_RAW[[#This Row],[CLIENTE]]=0,FIN_RAW[[#This Row],[CLIENTE]]=" "),"",FIN_RAW[[#This Row],[CLIENTE]])</f>
        <v>Ana Milena Sánchez Patiño</v>
      </c>
      <c r="L497" s="3" t="str">
        <f>IF(OR(FIN_RAW[[#This Row],[DEPORTISTA]]=0,FIN_RAW[[#This Row],[DEPORTISTA]]=""),"",FIN_RAW[[#This Row],[DEPORTISTA]])</f>
        <v>Valentina Carvajal Sánchez</v>
      </c>
      <c r="M497" s="3">
        <f>IF(FIN_DATASET[[#This Row],[Method]]="Efectivo",1,0)</f>
        <v>1</v>
      </c>
      <c r="N497" s="12">
        <f>IF(FIN_DATASET[[#This Row],[Method]]="Efectivo",FIN_DATASET[[#This Row],[Amount]],0)</f>
        <v>25000</v>
      </c>
      <c r="O497" s="3">
        <f>IF(FIN_DATASET[[#This Row],[Method]]="CxC",1,0)</f>
        <v>0</v>
      </c>
      <c r="P497" s="11">
        <f>IF(FIN_DATASET[[#This Row],[Method]]="CxC",FIN_DATASET[[#This Row],[Amount]],0)</f>
        <v>0</v>
      </c>
      <c r="Q497" s="3">
        <f>IF(OR(FIN_DATASET[[#This Row],[Account]]="CxP",FIN_DATASET[[#This Row],[Account]]="CxP (Liga)",FIN_DATASET[[#This Row],[Account]]="CxP (Terceros)"),1,0)</f>
        <v>0</v>
      </c>
      <c r="R497" s="3">
        <f>IF(FIN_DATASET[[#This Row],[AP_Flag]]=1,FIN_DATASET[[#This Row],[Amount]],0)</f>
        <v>0</v>
      </c>
    </row>
    <row r="498" spans="1:18" x14ac:dyDescent="0.2">
      <c r="A498" s="4">
        <f>FIN_RAW[[#This Row],[FECHA]]</f>
        <v>44287</v>
      </c>
      <c r="B498" s="3">
        <f>YEAR(FIN_DATASET[[#This Row],[Date]])</f>
        <v>2021</v>
      </c>
      <c r="C498" s="3" t="str">
        <f>TEXT(FIN_DATASET[[#This Row],[Date]],"mmmm")</f>
        <v>April</v>
      </c>
      <c r="D498" s="3" t="str">
        <f>IF(FIN_RAW[[#This Row],[VALOR (IN)]]&gt;0, "Income",IF(FIN_RAW[[#This Row],[VALOR (OUT)]]&gt;0, "Expense", "Check"))</f>
        <v>Income</v>
      </c>
      <c r="E498" s="3" t="str">
        <f>_xlfn.XLOOKUP(FIN_DATASET[[#This Row],[Method]],CATEGORY_MAP[CUENTA_IN],CATEGORY_MAP[Category])</f>
        <v>Cash</v>
      </c>
      <c r="F498" s="3" t="str">
        <f>_xlfn.XLOOKUP(FIN_DATASET[[#This Row],[Account]],CATEGORY_MAP[CUENTA_OUT],CATEGORY_MAP[Subcategory])</f>
        <v>Gymnastics Monthly Fee</v>
      </c>
      <c r="G498" s="3" t="str">
        <f>IF(OR(FIN_RAW[[#This Row],[CONCEPTO]]=0,FIN_RAW[[#This Row],[CONCEPTO]]=""),"",FIN_RAW[[#This Row],[CONCEPTO]])</f>
        <v>Pago Apoyo Mensualidad Gimnasia (ABR)</v>
      </c>
      <c r="H498" s="5">
        <f>IF(FIN_DATASET[[#This Row],[Type]]="Income", FIN_RAW[[#This Row],[VALOR (IN)]], -FIN_RAW[[#This Row],[VALOR (OUT)]])</f>
        <v>25000</v>
      </c>
      <c r="I498" s="3" t="str">
        <f>FIN_RAW[[#This Row],[CUENTA (IN)]]</f>
        <v>Efectivo</v>
      </c>
      <c r="J498" s="6" t="str">
        <f>FIN_RAW[[#This Row],[CUENTA (OUT)]]</f>
        <v>Mensualidad Gimnasia</v>
      </c>
      <c r="K498" s="3" t="str">
        <f>IF(OR(FIN_RAW[[#This Row],[CLIENTE]]=0,FIN_RAW[[#This Row],[CLIENTE]]=" "),"",FIN_RAW[[#This Row],[CLIENTE]])</f>
        <v>Silvana Torres López</v>
      </c>
      <c r="L498" s="3" t="str">
        <f>IF(OR(FIN_RAW[[#This Row],[DEPORTISTA]]=0,FIN_RAW[[#This Row],[DEPORTISTA]]=""),"",FIN_RAW[[#This Row],[DEPORTISTA]])</f>
        <v>Valentina Quintero Torres</v>
      </c>
      <c r="M498" s="3">
        <f>IF(FIN_DATASET[[#This Row],[Method]]="Efectivo",1,0)</f>
        <v>1</v>
      </c>
      <c r="N498" s="12">
        <f>IF(FIN_DATASET[[#This Row],[Method]]="Efectivo",FIN_DATASET[[#This Row],[Amount]],0)</f>
        <v>25000</v>
      </c>
      <c r="O498" s="3">
        <f>IF(FIN_DATASET[[#This Row],[Method]]="CxC",1,0)</f>
        <v>0</v>
      </c>
      <c r="P498" s="11">
        <f>IF(FIN_DATASET[[#This Row],[Method]]="CxC",FIN_DATASET[[#This Row],[Amount]],0)</f>
        <v>0</v>
      </c>
      <c r="Q498" s="3">
        <f>IF(OR(FIN_DATASET[[#This Row],[Account]]="CxP",FIN_DATASET[[#This Row],[Account]]="CxP (Liga)",FIN_DATASET[[#This Row],[Account]]="CxP (Terceros)"),1,0)</f>
        <v>0</v>
      </c>
      <c r="R498" s="3">
        <f>IF(FIN_DATASET[[#This Row],[AP_Flag]]=1,FIN_DATASET[[#This Row],[Amount]],0)</f>
        <v>0</v>
      </c>
    </row>
    <row r="499" spans="1:18" x14ac:dyDescent="0.2">
      <c r="A499" s="4">
        <f>FIN_RAW[[#This Row],[FECHA]]</f>
        <v>44287</v>
      </c>
      <c r="B499" s="3">
        <f>YEAR(FIN_DATASET[[#This Row],[Date]])</f>
        <v>2021</v>
      </c>
      <c r="C499" s="3" t="str">
        <f>TEXT(FIN_DATASET[[#This Row],[Date]],"mmmm")</f>
        <v>April</v>
      </c>
      <c r="D499" s="3" t="str">
        <f>IF(FIN_RAW[[#This Row],[VALOR (IN)]]&gt;0, "Income",IF(FIN_RAW[[#This Row],[VALOR (OUT)]]&gt;0, "Expense", "Check"))</f>
        <v>Income</v>
      </c>
      <c r="E499" s="3" t="str">
        <f>_xlfn.XLOOKUP(FIN_DATASET[[#This Row],[Method]],CATEGORY_MAP[CUENTA_IN],CATEGORY_MAP[Category])</f>
        <v>Cash</v>
      </c>
      <c r="F499" s="3" t="str">
        <f>_xlfn.XLOOKUP(FIN_DATASET[[#This Row],[Account]],CATEGORY_MAP[CUENTA_OUT],CATEGORY_MAP[Subcategory])</f>
        <v>Gymnastics Monthly Fee</v>
      </c>
      <c r="G499" s="3" t="str">
        <f>IF(OR(FIN_RAW[[#This Row],[CONCEPTO]]=0,FIN_RAW[[#This Row],[CONCEPTO]]=""),"",FIN_RAW[[#This Row],[CONCEPTO]])</f>
        <v>Pago Apoyo Mensualidad Gimnasia (ABR)</v>
      </c>
      <c r="H499" s="5">
        <f>IF(FIN_DATASET[[#This Row],[Type]]="Income", FIN_RAW[[#This Row],[VALOR (IN)]], -FIN_RAW[[#This Row],[VALOR (OUT)]])</f>
        <v>25000</v>
      </c>
      <c r="I499" s="3" t="str">
        <f>FIN_RAW[[#This Row],[CUENTA (IN)]]</f>
        <v>Efectivo</v>
      </c>
      <c r="J499" s="6" t="str">
        <f>FIN_RAW[[#This Row],[CUENTA (OUT)]]</f>
        <v>Mensualidad Gimnasia</v>
      </c>
      <c r="K499" s="3" t="str">
        <f>IF(OR(FIN_RAW[[#This Row],[CLIENTE]]=0,FIN_RAW[[#This Row],[CLIENTE]]=" "),"",FIN_RAW[[#This Row],[CLIENTE]])</f>
        <v>Silvana Torres López</v>
      </c>
      <c r="L499" s="3" t="str">
        <f>IF(OR(FIN_RAW[[#This Row],[DEPORTISTA]]=0,FIN_RAW[[#This Row],[DEPORTISTA]]=""),"",FIN_RAW[[#This Row],[DEPORTISTA]])</f>
        <v>María Paula Quintero Torres</v>
      </c>
      <c r="M499" s="3">
        <f>IF(FIN_DATASET[[#This Row],[Method]]="Efectivo",1,0)</f>
        <v>1</v>
      </c>
      <c r="N499" s="12">
        <f>IF(FIN_DATASET[[#This Row],[Method]]="Efectivo",FIN_DATASET[[#This Row],[Amount]],0)</f>
        <v>25000</v>
      </c>
      <c r="O499" s="3">
        <f>IF(FIN_DATASET[[#This Row],[Method]]="CxC",1,0)</f>
        <v>0</v>
      </c>
      <c r="P499" s="11">
        <f>IF(FIN_DATASET[[#This Row],[Method]]="CxC",FIN_DATASET[[#This Row],[Amount]],0)</f>
        <v>0</v>
      </c>
      <c r="Q499" s="3">
        <f>IF(OR(FIN_DATASET[[#This Row],[Account]]="CxP",FIN_DATASET[[#This Row],[Account]]="CxP (Liga)",FIN_DATASET[[#This Row],[Account]]="CxP (Terceros)"),1,0)</f>
        <v>0</v>
      </c>
      <c r="R499" s="3">
        <f>IF(FIN_DATASET[[#This Row],[AP_Flag]]=1,FIN_DATASET[[#This Row],[Amount]],0)</f>
        <v>0</v>
      </c>
    </row>
    <row r="500" spans="1:18" x14ac:dyDescent="0.2">
      <c r="A500" s="4">
        <f>FIN_RAW[[#This Row],[FECHA]]</f>
        <v>44287</v>
      </c>
      <c r="B500" s="3">
        <f>YEAR(FIN_DATASET[[#This Row],[Date]])</f>
        <v>2021</v>
      </c>
      <c r="C500" s="3" t="str">
        <f>TEXT(FIN_DATASET[[#This Row],[Date]],"mmmm")</f>
        <v>April</v>
      </c>
      <c r="D500" s="3" t="str">
        <f>IF(FIN_RAW[[#This Row],[VALOR (IN)]]&gt;0, "Income",IF(FIN_RAW[[#This Row],[VALOR (OUT)]]&gt;0, "Expense", "Check"))</f>
        <v>Income</v>
      </c>
      <c r="E500" s="3" t="str">
        <f>_xlfn.XLOOKUP(FIN_DATASET[[#This Row],[Method]],CATEGORY_MAP[CUENTA_IN],CATEGORY_MAP[Category])</f>
        <v>Cash</v>
      </c>
      <c r="F500" s="3" t="str">
        <f>_xlfn.XLOOKUP(FIN_DATASET[[#This Row],[Account]],CATEGORY_MAP[CUENTA_OUT],CATEGORY_MAP[Subcategory])</f>
        <v>Gymnastics Monthly Fee</v>
      </c>
      <c r="G500" s="3" t="str">
        <f>IF(OR(FIN_RAW[[#This Row],[CONCEPTO]]=0,FIN_RAW[[#This Row],[CONCEPTO]]=""),"",FIN_RAW[[#This Row],[CONCEPTO]])</f>
        <v>Pago Apoyo Mensualidad Gimnasia (ABR)</v>
      </c>
      <c r="H500" s="5">
        <f>IF(FIN_DATASET[[#This Row],[Type]]="Income", FIN_RAW[[#This Row],[VALOR (IN)]], -FIN_RAW[[#This Row],[VALOR (OUT)]])</f>
        <v>100000</v>
      </c>
      <c r="I500" s="3" t="str">
        <f>FIN_RAW[[#This Row],[CUENTA (IN)]]</f>
        <v>Efectivo</v>
      </c>
      <c r="J500" s="6" t="str">
        <f>FIN_RAW[[#This Row],[CUENTA (OUT)]]</f>
        <v>Mensualidad Gimnasia</v>
      </c>
      <c r="K500" s="3" t="str">
        <f>IF(OR(FIN_RAW[[#This Row],[CLIENTE]]=0,FIN_RAW[[#This Row],[CLIENTE]]=" "),"",FIN_RAW[[#This Row],[CLIENTE]])</f>
        <v>Diana Marcela Bravo Clavijo</v>
      </c>
      <c r="L500" s="3" t="str">
        <f>IF(OR(FIN_RAW[[#This Row],[DEPORTISTA]]=0,FIN_RAW[[#This Row],[DEPORTISTA]]=""),"",FIN_RAW[[#This Row],[DEPORTISTA]])</f>
        <v>María Antonia Camacho Bravo</v>
      </c>
      <c r="M500" s="3">
        <f>IF(FIN_DATASET[[#This Row],[Method]]="Efectivo",1,0)</f>
        <v>1</v>
      </c>
      <c r="N500" s="12">
        <f>IF(FIN_DATASET[[#This Row],[Method]]="Efectivo",FIN_DATASET[[#This Row],[Amount]],0)</f>
        <v>100000</v>
      </c>
      <c r="O500" s="3">
        <f>IF(FIN_DATASET[[#This Row],[Method]]="CxC",1,0)</f>
        <v>0</v>
      </c>
      <c r="P500" s="11">
        <f>IF(FIN_DATASET[[#This Row],[Method]]="CxC",FIN_DATASET[[#This Row],[Amount]],0)</f>
        <v>0</v>
      </c>
      <c r="Q500" s="3">
        <f>IF(OR(FIN_DATASET[[#This Row],[Account]]="CxP",FIN_DATASET[[#This Row],[Account]]="CxP (Liga)",FIN_DATASET[[#This Row],[Account]]="CxP (Terceros)"),1,0)</f>
        <v>0</v>
      </c>
      <c r="R500" s="3">
        <f>IF(FIN_DATASET[[#This Row],[AP_Flag]]=1,FIN_DATASET[[#This Row],[Amount]],0)</f>
        <v>0</v>
      </c>
    </row>
    <row r="501" spans="1:18" x14ac:dyDescent="0.2">
      <c r="A501" s="4">
        <f>FIN_RAW[[#This Row],[FECHA]]</f>
        <v>44287</v>
      </c>
      <c r="B501" s="3">
        <f>YEAR(FIN_DATASET[[#This Row],[Date]])</f>
        <v>2021</v>
      </c>
      <c r="C501" s="3" t="str">
        <f>TEXT(FIN_DATASET[[#This Row],[Date]],"mmmm")</f>
        <v>April</v>
      </c>
      <c r="D501" s="3" t="str">
        <f>IF(FIN_RAW[[#This Row],[VALOR (IN)]]&gt;0, "Income",IF(FIN_RAW[[#This Row],[VALOR (OUT)]]&gt;0, "Expense", "Check"))</f>
        <v>Income</v>
      </c>
      <c r="E501" s="3" t="str">
        <f>_xlfn.XLOOKUP(FIN_DATASET[[#This Row],[Method]],CATEGORY_MAP[CUENTA_IN],CATEGORY_MAP[Category])</f>
        <v>Cash</v>
      </c>
      <c r="F501" s="3" t="str">
        <f>_xlfn.XLOOKUP(FIN_DATASET[[#This Row],[Account]],CATEGORY_MAP[CUENTA_OUT],CATEGORY_MAP[Subcategory])</f>
        <v>Gymnastics Monthly Fee</v>
      </c>
      <c r="G501" s="3" t="str">
        <f>IF(OR(FIN_RAW[[#This Row],[CONCEPTO]]=0,FIN_RAW[[#This Row],[CONCEPTO]]=""),"",FIN_RAW[[#This Row],[CONCEPTO]])</f>
        <v>Pago Apoyo Mensualidad Gimnasia (ABR)</v>
      </c>
      <c r="H501" s="5">
        <f>IF(FIN_DATASET[[#This Row],[Type]]="Income", FIN_RAW[[#This Row],[VALOR (IN)]], -FIN_RAW[[#This Row],[VALOR (OUT)]])</f>
        <v>100000</v>
      </c>
      <c r="I501" s="3" t="str">
        <f>FIN_RAW[[#This Row],[CUENTA (IN)]]</f>
        <v>Efectivo</v>
      </c>
      <c r="J501" s="6" t="str">
        <f>FIN_RAW[[#This Row],[CUENTA (OUT)]]</f>
        <v>Mensualidad Gimnasia</v>
      </c>
      <c r="K501" s="3" t="str">
        <f>IF(OR(FIN_RAW[[#This Row],[CLIENTE]]=0,FIN_RAW[[#This Row],[CLIENTE]]=" "),"",FIN_RAW[[#This Row],[CLIENTE]])</f>
        <v>Mónica González Esguerra</v>
      </c>
      <c r="L501" s="3" t="str">
        <f>IF(OR(FIN_RAW[[#This Row],[DEPORTISTA]]=0,FIN_RAW[[#This Row],[DEPORTISTA]]=""),"",FIN_RAW[[#This Row],[DEPORTISTA]])</f>
        <v>Mariana Vásquez González</v>
      </c>
      <c r="M501" s="3">
        <f>IF(FIN_DATASET[[#This Row],[Method]]="Efectivo",1,0)</f>
        <v>1</v>
      </c>
      <c r="N501" s="12">
        <f>IF(FIN_DATASET[[#This Row],[Method]]="Efectivo",FIN_DATASET[[#This Row],[Amount]],0)</f>
        <v>100000</v>
      </c>
      <c r="O501" s="3">
        <f>IF(FIN_DATASET[[#This Row],[Method]]="CxC",1,0)</f>
        <v>0</v>
      </c>
      <c r="P501" s="11">
        <f>IF(FIN_DATASET[[#This Row],[Method]]="CxC",FIN_DATASET[[#This Row],[Amount]],0)</f>
        <v>0</v>
      </c>
      <c r="Q501" s="3">
        <f>IF(OR(FIN_DATASET[[#This Row],[Account]]="CxP",FIN_DATASET[[#This Row],[Account]]="CxP (Liga)",FIN_DATASET[[#This Row],[Account]]="CxP (Terceros)"),1,0)</f>
        <v>0</v>
      </c>
      <c r="R501" s="3">
        <f>IF(FIN_DATASET[[#This Row],[AP_Flag]]=1,FIN_DATASET[[#This Row],[Amount]],0)</f>
        <v>0</v>
      </c>
    </row>
    <row r="502" spans="1:18" x14ac:dyDescent="0.2">
      <c r="A502" s="4">
        <f>FIN_RAW[[#This Row],[FECHA]]</f>
        <v>44292</v>
      </c>
      <c r="B502" s="3">
        <f>YEAR(FIN_DATASET[[#This Row],[Date]])</f>
        <v>2021</v>
      </c>
      <c r="C502" s="3" t="str">
        <f>TEXT(FIN_DATASET[[#This Row],[Date]],"mmmm")</f>
        <v>April</v>
      </c>
      <c r="D502" s="3" t="str">
        <f>IF(FIN_RAW[[#This Row],[VALOR (IN)]]&gt;0, "Income",IF(FIN_RAW[[#This Row],[VALOR (OUT)]]&gt;0, "Expense", "Check"))</f>
        <v>Expense</v>
      </c>
      <c r="E502" s="3" t="str">
        <f>_xlfn.XLOOKUP(FIN_DATASET[[#This Row],[Method]],CATEGORY_MAP[CUENTA_IN],CATEGORY_MAP[Category])</f>
        <v>Cash</v>
      </c>
      <c r="F502" s="3" t="str">
        <f>_xlfn.XLOOKUP(FIN_DATASET[[#This Row],[Account]],CATEGORY_MAP[CUENTA_OUT],CATEGORY_MAP[Subcategory])</f>
        <v>Tournaments</v>
      </c>
      <c r="G502" s="3" t="str">
        <f>IF(OR(FIN_RAW[[#This Row],[CONCEPTO]]=0,FIN_RAW[[#This Row],[CONCEPTO]]=""),"",FIN_RAW[[#This Row],[CONCEPTO]])</f>
        <v>Pago Refrigerios InterClubes Juvenil</v>
      </c>
      <c r="H502" s="5">
        <f>IF(FIN_DATASET[[#This Row],[Type]]="Income", FIN_RAW[[#This Row],[VALOR (IN)]], -FIN_RAW[[#This Row],[VALOR (OUT)]])</f>
        <v>-90000</v>
      </c>
      <c r="I502" s="3" t="str">
        <f>FIN_RAW[[#This Row],[CUENTA (IN)]]</f>
        <v>Efectivo</v>
      </c>
      <c r="J502" s="6" t="str">
        <f>FIN_RAW[[#This Row],[CUENTA (OUT)]]</f>
        <v>Torneos</v>
      </c>
      <c r="K502" s="3" t="str">
        <f>IF(OR(FIN_RAW[[#This Row],[CLIENTE]]=0,FIN_RAW[[#This Row],[CLIENTE]]=" "),"",FIN_RAW[[#This Row],[CLIENTE]])</f>
        <v/>
      </c>
      <c r="L502" s="3" t="str">
        <f>IF(OR(FIN_RAW[[#This Row],[DEPORTISTA]]=0,FIN_RAW[[#This Row],[DEPORTISTA]]=""),"",FIN_RAW[[#This Row],[DEPORTISTA]])</f>
        <v/>
      </c>
      <c r="M502" s="3">
        <f>IF(FIN_DATASET[[#This Row],[Method]]="Efectivo",1,0)</f>
        <v>1</v>
      </c>
      <c r="N502" s="12">
        <f>IF(FIN_DATASET[[#This Row],[Method]]="Efectivo",FIN_DATASET[[#This Row],[Amount]],0)</f>
        <v>-90000</v>
      </c>
      <c r="O502" s="3">
        <f>IF(FIN_DATASET[[#This Row],[Method]]="CxC",1,0)</f>
        <v>0</v>
      </c>
      <c r="P502" s="11">
        <f>IF(FIN_DATASET[[#This Row],[Method]]="CxC",FIN_DATASET[[#This Row],[Amount]],0)</f>
        <v>0</v>
      </c>
      <c r="Q502" s="3">
        <f>IF(OR(FIN_DATASET[[#This Row],[Account]]="CxP",FIN_DATASET[[#This Row],[Account]]="CxP (Liga)",FIN_DATASET[[#This Row],[Account]]="CxP (Terceros)"),1,0)</f>
        <v>0</v>
      </c>
      <c r="R502" s="3">
        <f>IF(FIN_DATASET[[#This Row],[AP_Flag]]=1,FIN_DATASET[[#This Row],[Amount]],0)</f>
        <v>0</v>
      </c>
    </row>
    <row r="503" spans="1:18" x14ac:dyDescent="0.2">
      <c r="A503" s="4">
        <f>FIN_RAW[[#This Row],[FECHA]]</f>
        <v>44300</v>
      </c>
      <c r="B503" s="3">
        <f>YEAR(FIN_DATASET[[#This Row],[Date]])</f>
        <v>2021</v>
      </c>
      <c r="C503" s="3" t="str">
        <f>TEXT(FIN_DATASET[[#This Row],[Date]],"mmmm")</f>
        <v>April</v>
      </c>
      <c r="D503" s="3" t="str">
        <f>IF(FIN_RAW[[#This Row],[VALOR (IN)]]&gt;0, "Income",IF(FIN_RAW[[#This Row],[VALOR (OUT)]]&gt;0, "Expense", "Check"))</f>
        <v>Expense</v>
      </c>
      <c r="E503" s="3" t="str">
        <f>_xlfn.XLOOKUP(FIN_DATASET[[#This Row],[Method]],CATEGORY_MAP[CUENTA_IN],CATEGORY_MAP[Category])</f>
        <v>Cash</v>
      </c>
      <c r="F503" s="3" t="str">
        <f>_xlfn.XLOOKUP(FIN_DATASET[[#This Row],[Account]],CATEGORY_MAP[CUENTA_OUT],CATEGORY_MAP[Subcategory])</f>
        <v>Operating Expenses</v>
      </c>
      <c r="G503" s="3" t="str">
        <f>IF(OR(FIN_RAW[[#This Row],[CONCEPTO]]=0,FIN_RAW[[#This Row],[CONCEPTO]]=""),"",FIN_RAW[[#This Row],[CONCEPTO]])</f>
        <v>Pago Liderman Trabajos Varios</v>
      </c>
      <c r="H503" s="5">
        <f>IF(FIN_DATASET[[#This Row],[Type]]="Income", FIN_RAW[[#This Row],[VALOR (IN)]], -FIN_RAW[[#This Row],[VALOR (OUT)]])</f>
        <v>-100000</v>
      </c>
      <c r="I503" s="3" t="str">
        <f>FIN_RAW[[#This Row],[CUENTA (IN)]]</f>
        <v>Efectivo</v>
      </c>
      <c r="J503" s="6" t="str">
        <f>FIN_RAW[[#This Row],[CUENTA (OUT)]]</f>
        <v>Otros Gastos</v>
      </c>
      <c r="K503" s="3" t="str">
        <f>IF(OR(FIN_RAW[[#This Row],[CLIENTE]]=0,FIN_RAW[[#This Row],[CLIENTE]]=" "),"",FIN_RAW[[#This Row],[CLIENTE]])</f>
        <v/>
      </c>
      <c r="L503" s="3" t="str">
        <f>IF(OR(FIN_RAW[[#This Row],[DEPORTISTA]]=0,FIN_RAW[[#This Row],[DEPORTISTA]]=""),"",FIN_RAW[[#This Row],[DEPORTISTA]])</f>
        <v/>
      </c>
      <c r="M503" s="3">
        <f>IF(FIN_DATASET[[#This Row],[Method]]="Efectivo",1,0)</f>
        <v>1</v>
      </c>
      <c r="N503" s="12">
        <f>IF(FIN_DATASET[[#This Row],[Method]]="Efectivo",FIN_DATASET[[#This Row],[Amount]],0)</f>
        <v>-100000</v>
      </c>
      <c r="O503" s="3">
        <f>IF(FIN_DATASET[[#This Row],[Method]]="CxC",1,0)</f>
        <v>0</v>
      </c>
      <c r="P503" s="11">
        <f>IF(FIN_DATASET[[#This Row],[Method]]="CxC",FIN_DATASET[[#This Row],[Amount]],0)</f>
        <v>0</v>
      </c>
      <c r="Q503" s="3">
        <f>IF(OR(FIN_DATASET[[#This Row],[Account]]="CxP",FIN_DATASET[[#This Row],[Account]]="CxP (Liga)",FIN_DATASET[[#This Row],[Account]]="CxP (Terceros)"),1,0)</f>
        <v>0</v>
      </c>
      <c r="R503" s="3">
        <f>IF(FIN_DATASET[[#This Row],[AP_Flag]]=1,FIN_DATASET[[#This Row],[Amount]],0)</f>
        <v>0</v>
      </c>
    </row>
    <row r="504" spans="1:18" x14ac:dyDescent="0.2">
      <c r="A504" s="4">
        <f>FIN_RAW[[#This Row],[FECHA]]</f>
        <v>44300</v>
      </c>
      <c r="B504" s="3">
        <f>YEAR(FIN_DATASET[[#This Row],[Date]])</f>
        <v>2021</v>
      </c>
      <c r="C504" s="3" t="str">
        <f>TEXT(FIN_DATASET[[#This Row],[Date]],"mmmm")</f>
        <v>April</v>
      </c>
      <c r="D504" s="3" t="str">
        <f>IF(FIN_RAW[[#This Row],[VALOR (IN)]]&gt;0, "Income",IF(FIN_RAW[[#This Row],[VALOR (OUT)]]&gt;0, "Expense", "Check"))</f>
        <v>Expense</v>
      </c>
      <c r="E504" s="3" t="str">
        <f>_xlfn.XLOOKUP(FIN_DATASET[[#This Row],[Method]],CATEGORY_MAP[CUENTA_IN],CATEGORY_MAP[Category])</f>
        <v>Cash</v>
      </c>
      <c r="F504" s="3" t="str">
        <f>_xlfn.XLOOKUP(FIN_DATASET[[#This Row],[Account]],CATEGORY_MAP[CUENTA_OUT],CATEGORY_MAP[Subcategory])</f>
        <v>Operating Expenses</v>
      </c>
      <c r="G504" s="3" t="str">
        <f>IF(OR(FIN_RAW[[#This Row],[CONCEPTO]]=0,FIN_RAW[[#This Row],[CONCEPTO]]=""),"",FIN_RAW[[#This Row],[CONCEPTO]])</f>
        <v>Pago Contadora (Declaracion de Renta 2020)</v>
      </c>
      <c r="H504" s="5">
        <f>IF(FIN_DATASET[[#This Row],[Type]]="Income", FIN_RAW[[#This Row],[VALOR (IN)]], -FIN_RAW[[#This Row],[VALOR (OUT)]])</f>
        <v>-150000</v>
      </c>
      <c r="I504" s="3" t="str">
        <f>FIN_RAW[[#This Row],[CUENTA (IN)]]</f>
        <v>Efectivo</v>
      </c>
      <c r="J504" s="6" t="str">
        <f>FIN_RAW[[#This Row],[CUENTA (OUT)]]</f>
        <v>Otros Gastos</v>
      </c>
      <c r="K504" s="3" t="str">
        <f>IF(OR(FIN_RAW[[#This Row],[CLIENTE]]=0,FIN_RAW[[#This Row],[CLIENTE]]=" "),"",FIN_RAW[[#This Row],[CLIENTE]])</f>
        <v/>
      </c>
      <c r="L504" s="3" t="str">
        <f>IF(OR(FIN_RAW[[#This Row],[DEPORTISTA]]=0,FIN_RAW[[#This Row],[DEPORTISTA]]=""),"",FIN_RAW[[#This Row],[DEPORTISTA]])</f>
        <v/>
      </c>
      <c r="M504" s="3">
        <f>IF(FIN_DATASET[[#This Row],[Method]]="Efectivo",1,0)</f>
        <v>1</v>
      </c>
      <c r="N504" s="12">
        <f>IF(FIN_DATASET[[#This Row],[Method]]="Efectivo",FIN_DATASET[[#This Row],[Amount]],0)</f>
        <v>-150000</v>
      </c>
      <c r="O504" s="3">
        <f>IF(FIN_DATASET[[#This Row],[Method]]="CxC",1,0)</f>
        <v>0</v>
      </c>
      <c r="P504" s="11">
        <f>IF(FIN_DATASET[[#This Row],[Method]]="CxC",FIN_DATASET[[#This Row],[Amount]],0)</f>
        <v>0</v>
      </c>
      <c r="Q504" s="3">
        <f>IF(OR(FIN_DATASET[[#This Row],[Account]]="CxP",FIN_DATASET[[#This Row],[Account]]="CxP (Liga)",FIN_DATASET[[#This Row],[Account]]="CxP (Terceros)"),1,0)</f>
        <v>0</v>
      </c>
      <c r="R504" s="3">
        <f>IF(FIN_DATASET[[#This Row],[AP_Flag]]=1,FIN_DATASET[[#This Row],[Amount]],0)</f>
        <v>0</v>
      </c>
    </row>
    <row r="505" spans="1:18" x14ac:dyDescent="0.2">
      <c r="A505" s="4">
        <f>FIN_RAW[[#This Row],[FECHA]]</f>
        <v>44306</v>
      </c>
      <c r="B505" s="3">
        <f>YEAR(FIN_DATASET[[#This Row],[Date]])</f>
        <v>2021</v>
      </c>
      <c r="C505" s="3" t="str">
        <f>TEXT(FIN_DATASET[[#This Row],[Date]],"mmmm")</f>
        <v>April</v>
      </c>
      <c r="D505" s="3" t="str">
        <f>IF(FIN_RAW[[#This Row],[VALOR (IN)]]&gt;0, "Income",IF(FIN_RAW[[#This Row],[VALOR (OUT)]]&gt;0, "Expense", "Check"))</f>
        <v>Income</v>
      </c>
      <c r="E505" s="3" t="str">
        <f>_xlfn.XLOOKUP(FIN_DATASET[[#This Row],[Method]],CATEGORY_MAP[CUENTA_IN],CATEGORY_MAP[Category])</f>
        <v>Cash</v>
      </c>
      <c r="F505" s="3" t="str">
        <f>_xlfn.XLOOKUP(FIN_DATASET[[#This Row],[Account]],CATEGORY_MAP[CUENTA_OUT],CATEGORY_MAP[Subcategory])</f>
        <v>Uniforms</v>
      </c>
      <c r="G505" s="3" t="str">
        <f>IF(OR(FIN_RAW[[#This Row],[CONCEPTO]]=0,FIN_RAW[[#This Row],[CONCEPTO]]=""),"",FIN_RAW[[#This Row],[CONCEPTO]])</f>
        <v>Pago de Uniformes (Talla Pequeña)</v>
      </c>
      <c r="H505" s="5">
        <f>IF(FIN_DATASET[[#This Row],[Type]]="Income", FIN_RAW[[#This Row],[VALOR (IN)]], -FIN_RAW[[#This Row],[VALOR (OUT)]])</f>
        <v>75000</v>
      </c>
      <c r="I505" s="3" t="str">
        <f>FIN_RAW[[#This Row],[CUENTA (IN)]]</f>
        <v>Efectivo</v>
      </c>
      <c r="J505" s="6" t="str">
        <f>FIN_RAW[[#This Row],[CUENTA (OUT)]]</f>
        <v>Uniformes</v>
      </c>
      <c r="K505" s="3" t="str">
        <f>IF(OR(FIN_RAW[[#This Row],[CLIENTE]]=0,FIN_RAW[[#This Row],[CLIENTE]]=" "),"",FIN_RAW[[#This Row],[CLIENTE]])</f>
        <v>Yanibel Peña Londoño</v>
      </c>
      <c r="L505" s="3" t="str">
        <f>IF(OR(FIN_RAW[[#This Row],[DEPORTISTA]]=0,FIN_RAW[[#This Row],[DEPORTISTA]]=""),"",FIN_RAW[[#This Row],[DEPORTISTA]])</f>
        <v>Santiago Piedrahita Peña</v>
      </c>
      <c r="M505" s="3">
        <f>IF(FIN_DATASET[[#This Row],[Method]]="Efectivo",1,0)</f>
        <v>1</v>
      </c>
      <c r="N505" s="12">
        <f>IF(FIN_DATASET[[#This Row],[Method]]="Efectivo",FIN_DATASET[[#This Row],[Amount]],0)</f>
        <v>75000</v>
      </c>
      <c r="O505" s="3">
        <f>IF(FIN_DATASET[[#This Row],[Method]]="CxC",1,0)</f>
        <v>0</v>
      </c>
      <c r="P505" s="11">
        <f>IF(FIN_DATASET[[#This Row],[Method]]="CxC",FIN_DATASET[[#This Row],[Amount]],0)</f>
        <v>0</v>
      </c>
      <c r="Q505" s="3">
        <f>IF(OR(FIN_DATASET[[#This Row],[Account]]="CxP",FIN_DATASET[[#This Row],[Account]]="CxP (Liga)",FIN_DATASET[[#This Row],[Account]]="CxP (Terceros)"),1,0)</f>
        <v>0</v>
      </c>
      <c r="R505" s="3">
        <f>IF(FIN_DATASET[[#This Row],[AP_Flag]]=1,FIN_DATASET[[#This Row],[Amount]],0)</f>
        <v>0</v>
      </c>
    </row>
    <row r="506" spans="1:18" x14ac:dyDescent="0.2">
      <c r="A506" s="4">
        <f>FIN_RAW[[#This Row],[FECHA]]</f>
        <v>44306</v>
      </c>
      <c r="B506" s="3">
        <f>YEAR(FIN_DATASET[[#This Row],[Date]])</f>
        <v>2021</v>
      </c>
      <c r="C506" s="3" t="str">
        <f>TEXT(FIN_DATASET[[#This Row],[Date]],"mmmm")</f>
        <v>April</v>
      </c>
      <c r="D506" s="3" t="str">
        <f>IF(FIN_RAW[[#This Row],[VALOR (IN)]]&gt;0, "Income",IF(FIN_RAW[[#This Row],[VALOR (OUT)]]&gt;0, "Expense", "Check"))</f>
        <v>Income</v>
      </c>
      <c r="E506" s="3" t="str">
        <f>_xlfn.XLOOKUP(FIN_DATASET[[#This Row],[Method]],CATEGORY_MAP[CUENTA_IN],CATEGORY_MAP[Category])</f>
        <v>Cash</v>
      </c>
      <c r="F506" s="3" t="str">
        <f>_xlfn.XLOOKUP(FIN_DATASET[[#This Row],[Account]],CATEGORY_MAP[CUENTA_OUT],CATEGORY_MAP[Subcategory])</f>
        <v>Uniforms</v>
      </c>
      <c r="G506" s="3" t="str">
        <f>IF(OR(FIN_RAW[[#This Row],[CONCEPTO]]=0,FIN_RAW[[#This Row],[CONCEPTO]]=""),"",FIN_RAW[[#This Row],[CONCEPTO]])</f>
        <v>Pago de Uniformes (Talla Pequeña)</v>
      </c>
      <c r="H506" s="5">
        <f>IF(FIN_DATASET[[#This Row],[Type]]="Income", FIN_RAW[[#This Row],[VALOR (IN)]], -FIN_RAW[[#This Row],[VALOR (OUT)]])</f>
        <v>111000</v>
      </c>
      <c r="I506" s="3" t="str">
        <f>FIN_RAW[[#This Row],[CUENTA (IN)]]</f>
        <v>Efectivo</v>
      </c>
      <c r="J506" s="6" t="str">
        <f>FIN_RAW[[#This Row],[CUENTA (OUT)]]</f>
        <v>Uniformes</v>
      </c>
      <c r="K506" s="3" t="str">
        <f>IF(OR(FIN_RAW[[#This Row],[CLIENTE]]=0,FIN_RAW[[#This Row],[CLIENTE]]=" "),"",FIN_RAW[[#This Row],[CLIENTE]])</f>
        <v>Yanibel Peña Londoño</v>
      </c>
      <c r="L506" s="3" t="str">
        <f>IF(OR(FIN_RAW[[#This Row],[DEPORTISTA]]=0,FIN_RAW[[#This Row],[DEPORTISTA]]=""),"",FIN_RAW[[#This Row],[DEPORTISTA]])</f>
        <v>Santiago Piedrahita Peña</v>
      </c>
      <c r="M506" s="3">
        <f>IF(FIN_DATASET[[#This Row],[Method]]="Efectivo",1,0)</f>
        <v>1</v>
      </c>
      <c r="N506" s="12">
        <f>IF(FIN_DATASET[[#This Row],[Method]]="Efectivo",FIN_DATASET[[#This Row],[Amount]],0)</f>
        <v>111000</v>
      </c>
      <c r="O506" s="3">
        <f>IF(FIN_DATASET[[#This Row],[Method]]="CxC",1,0)</f>
        <v>0</v>
      </c>
      <c r="P506" s="11">
        <f>IF(FIN_DATASET[[#This Row],[Method]]="CxC",FIN_DATASET[[#This Row],[Amount]],0)</f>
        <v>0</v>
      </c>
      <c r="Q506" s="3">
        <f>IF(OR(FIN_DATASET[[#This Row],[Account]]="CxP",FIN_DATASET[[#This Row],[Account]]="CxP (Liga)",FIN_DATASET[[#This Row],[Account]]="CxP (Terceros)"),1,0)</f>
        <v>0</v>
      </c>
      <c r="R506" s="3">
        <f>IF(FIN_DATASET[[#This Row],[AP_Flag]]=1,FIN_DATASET[[#This Row],[Amount]],0)</f>
        <v>0</v>
      </c>
    </row>
    <row r="507" spans="1:18" x14ac:dyDescent="0.2">
      <c r="A507" s="4">
        <f>FIN_RAW[[#This Row],[FECHA]]</f>
        <v>44306</v>
      </c>
      <c r="B507" s="3">
        <f>YEAR(FIN_DATASET[[#This Row],[Date]])</f>
        <v>2021</v>
      </c>
      <c r="C507" s="3" t="str">
        <f>TEXT(FIN_DATASET[[#This Row],[Date]],"mmmm")</f>
        <v>April</v>
      </c>
      <c r="D507" s="3" t="str">
        <f>IF(FIN_RAW[[#This Row],[VALOR (IN)]]&gt;0, "Income",IF(FIN_RAW[[#This Row],[VALOR (OUT)]]&gt;0, "Expense", "Check"))</f>
        <v>Income</v>
      </c>
      <c r="E507" s="3" t="str">
        <f>_xlfn.XLOOKUP(FIN_DATASET[[#This Row],[Method]],CATEGORY_MAP[CUENTA_IN],CATEGORY_MAP[Category])</f>
        <v>Cash</v>
      </c>
      <c r="F507" s="3" t="str">
        <f>_xlfn.XLOOKUP(FIN_DATASET[[#This Row],[Account]],CATEGORY_MAP[CUENTA_OUT],CATEGORY_MAP[Subcategory])</f>
        <v>Uniforms</v>
      </c>
      <c r="G507" s="3" t="str">
        <f>IF(OR(FIN_RAW[[#This Row],[CONCEPTO]]=0,FIN_RAW[[#This Row],[CONCEPTO]]=""),"",FIN_RAW[[#This Row],[CONCEPTO]])</f>
        <v>Pago de Vestido de Baño (Varon)</v>
      </c>
      <c r="H507" s="5">
        <f>IF(FIN_DATASET[[#This Row],[Type]]="Income", FIN_RAW[[#This Row],[VALOR (IN)]], -FIN_RAW[[#This Row],[VALOR (OUT)]])</f>
        <v>41000</v>
      </c>
      <c r="I507" s="3" t="str">
        <f>FIN_RAW[[#This Row],[CUENTA (IN)]]</f>
        <v>Efectivo</v>
      </c>
      <c r="J507" s="6" t="str">
        <f>FIN_RAW[[#This Row],[CUENTA (OUT)]]</f>
        <v>Uniformes</v>
      </c>
      <c r="K507" s="3" t="str">
        <f>IF(OR(FIN_RAW[[#This Row],[CLIENTE]]=0,FIN_RAW[[#This Row],[CLIENTE]]=" "),"",FIN_RAW[[#This Row],[CLIENTE]])</f>
        <v>Yanibel Peña Londoño</v>
      </c>
      <c r="L507" s="3" t="str">
        <f>IF(OR(FIN_RAW[[#This Row],[DEPORTISTA]]=0,FIN_RAW[[#This Row],[DEPORTISTA]]=""),"",FIN_RAW[[#This Row],[DEPORTISTA]])</f>
        <v>Santiago Piedrahita Peña</v>
      </c>
      <c r="M507" s="3">
        <f>IF(FIN_DATASET[[#This Row],[Method]]="Efectivo",1,0)</f>
        <v>1</v>
      </c>
      <c r="N507" s="12">
        <f>IF(FIN_DATASET[[#This Row],[Method]]="Efectivo",FIN_DATASET[[#This Row],[Amount]],0)</f>
        <v>41000</v>
      </c>
      <c r="O507" s="3">
        <f>IF(FIN_DATASET[[#This Row],[Method]]="CxC",1,0)</f>
        <v>0</v>
      </c>
      <c r="P507" s="11">
        <f>IF(FIN_DATASET[[#This Row],[Method]]="CxC",FIN_DATASET[[#This Row],[Amount]],0)</f>
        <v>0</v>
      </c>
      <c r="Q507" s="3">
        <f>IF(OR(FIN_DATASET[[#This Row],[Account]]="CxP",FIN_DATASET[[#This Row],[Account]]="CxP (Liga)",FIN_DATASET[[#This Row],[Account]]="CxP (Terceros)"),1,0)</f>
        <v>0</v>
      </c>
      <c r="R507" s="3">
        <f>IF(FIN_DATASET[[#This Row],[AP_Flag]]=1,FIN_DATASET[[#This Row],[Amount]],0)</f>
        <v>0</v>
      </c>
    </row>
    <row r="508" spans="1:18" x14ac:dyDescent="0.2">
      <c r="A508" s="4">
        <f>FIN_RAW[[#This Row],[FECHA]]</f>
        <v>44306</v>
      </c>
      <c r="B508" s="3">
        <f>YEAR(FIN_DATASET[[#This Row],[Date]])</f>
        <v>2021</v>
      </c>
      <c r="C508" s="3" t="str">
        <f>TEXT(FIN_DATASET[[#This Row],[Date]],"mmmm")</f>
        <v>April</v>
      </c>
      <c r="D508" s="3" t="str">
        <f>IF(FIN_RAW[[#This Row],[VALOR (IN)]]&gt;0, "Income",IF(FIN_RAW[[#This Row],[VALOR (OUT)]]&gt;0, "Expense", "Check"))</f>
        <v>Income</v>
      </c>
      <c r="E508" s="3" t="str">
        <f>_xlfn.XLOOKUP(FIN_DATASET[[#This Row],[Method]],CATEGORY_MAP[CUENTA_IN],CATEGORY_MAP[Category])</f>
        <v>Cash</v>
      </c>
      <c r="F508" s="3" t="str">
        <f>_xlfn.XLOOKUP(FIN_DATASET[[#This Row],[Account]],CATEGORY_MAP[CUENTA_OUT],CATEGORY_MAP[Subcategory])</f>
        <v>Uniforms</v>
      </c>
      <c r="G508" s="3" t="str">
        <f>IF(OR(FIN_RAW[[#This Row],[CONCEPTO]]=0,FIN_RAW[[#This Row],[CONCEPTO]]=""),"",FIN_RAW[[#This Row],[CONCEPTO]])</f>
        <v>Pago de Uniformes (Talla Grande)</v>
      </c>
      <c r="H508" s="5">
        <f>IF(FIN_DATASET[[#This Row],[Type]]="Income", FIN_RAW[[#This Row],[VALOR (IN)]], -FIN_RAW[[#This Row],[VALOR (OUT)]])</f>
        <v>210000</v>
      </c>
      <c r="I508" s="3" t="str">
        <f>FIN_RAW[[#This Row],[CUENTA (IN)]]</f>
        <v>Efectivo</v>
      </c>
      <c r="J508" s="6" t="str">
        <f>FIN_RAW[[#This Row],[CUENTA (OUT)]]</f>
        <v>Uniformes</v>
      </c>
      <c r="K508" s="3" t="str">
        <f>IF(OR(FIN_RAW[[#This Row],[CLIENTE]]=0,FIN_RAW[[#This Row],[CLIENTE]]=" "),"",FIN_RAW[[#This Row],[CLIENTE]])</f>
        <v>Víctor Manuel Duque Yepes</v>
      </c>
      <c r="L508" s="3" t="str">
        <f>IF(OR(FIN_RAW[[#This Row],[DEPORTISTA]]=0,FIN_RAW[[#This Row],[DEPORTISTA]]=""),"",FIN_RAW[[#This Row],[DEPORTISTA]])</f>
        <v>Juan Manuel Duque Pinto</v>
      </c>
      <c r="M508" s="3">
        <f>IF(FIN_DATASET[[#This Row],[Method]]="Efectivo",1,0)</f>
        <v>1</v>
      </c>
      <c r="N508" s="12">
        <f>IF(FIN_DATASET[[#This Row],[Method]]="Efectivo",FIN_DATASET[[#This Row],[Amount]],0)</f>
        <v>210000</v>
      </c>
      <c r="O508" s="3">
        <f>IF(FIN_DATASET[[#This Row],[Method]]="CxC",1,0)</f>
        <v>0</v>
      </c>
      <c r="P508" s="11">
        <f>IF(FIN_DATASET[[#This Row],[Method]]="CxC",FIN_DATASET[[#This Row],[Amount]],0)</f>
        <v>0</v>
      </c>
      <c r="Q508" s="3">
        <f>IF(OR(FIN_DATASET[[#This Row],[Account]]="CxP",FIN_DATASET[[#This Row],[Account]]="CxP (Liga)",FIN_DATASET[[#This Row],[Account]]="CxP (Terceros)"),1,0)</f>
        <v>0</v>
      </c>
      <c r="R508" s="3">
        <f>IF(FIN_DATASET[[#This Row],[AP_Flag]]=1,FIN_DATASET[[#This Row],[Amount]],0)</f>
        <v>0</v>
      </c>
    </row>
    <row r="509" spans="1:18" x14ac:dyDescent="0.2">
      <c r="A509" s="4">
        <f>FIN_RAW[[#This Row],[FECHA]]</f>
        <v>44306</v>
      </c>
      <c r="B509" s="3">
        <f>YEAR(FIN_DATASET[[#This Row],[Date]])</f>
        <v>2021</v>
      </c>
      <c r="C509" s="3" t="str">
        <f>TEXT(FIN_DATASET[[#This Row],[Date]],"mmmm")</f>
        <v>April</v>
      </c>
      <c r="D509" s="3" t="str">
        <f>IF(FIN_RAW[[#This Row],[VALOR (IN)]]&gt;0, "Income",IF(FIN_RAW[[#This Row],[VALOR (OUT)]]&gt;0, "Expense", "Check"))</f>
        <v>Income</v>
      </c>
      <c r="E509" s="3" t="str">
        <f>_xlfn.XLOOKUP(FIN_DATASET[[#This Row],[Method]],CATEGORY_MAP[CUENTA_IN],CATEGORY_MAP[Category])</f>
        <v>Cash</v>
      </c>
      <c r="F509" s="3" t="str">
        <f>_xlfn.XLOOKUP(FIN_DATASET[[#This Row],[Account]],CATEGORY_MAP[CUENTA_OUT],CATEGORY_MAP[Subcategory])</f>
        <v>Uniforms</v>
      </c>
      <c r="G509" s="3" t="str">
        <f>IF(OR(FIN_RAW[[#This Row],[CONCEPTO]]=0,FIN_RAW[[#This Row],[CONCEPTO]]=""),"",FIN_RAW[[#This Row],[CONCEPTO]])</f>
        <v>Pago de Vestido de Baño (Varon)</v>
      </c>
      <c r="H509" s="5">
        <f>IF(FIN_DATASET[[#This Row],[Type]]="Income", FIN_RAW[[#This Row],[VALOR (IN)]], -FIN_RAW[[#This Row],[VALOR (OUT)]])</f>
        <v>52000</v>
      </c>
      <c r="I509" s="3" t="str">
        <f>FIN_RAW[[#This Row],[CUENTA (IN)]]</f>
        <v>Efectivo</v>
      </c>
      <c r="J509" s="6" t="str">
        <f>FIN_RAW[[#This Row],[CUENTA (OUT)]]</f>
        <v>Uniformes</v>
      </c>
      <c r="K509" s="3" t="str">
        <f>IF(OR(FIN_RAW[[#This Row],[CLIENTE]]=0,FIN_RAW[[#This Row],[CLIENTE]]=" "),"",FIN_RAW[[#This Row],[CLIENTE]])</f>
        <v>Víctor Manuel Duque Yepes</v>
      </c>
      <c r="L509" s="3" t="str">
        <f>IF(OR(FIN_RAW[[#This Row],[DEPORTISTA]]=0,FIN_RAW[[#This Row],[DEPORTISTA]]=""),"",FIN_RAW[[#This Row],[DEPORTISTA]])</f>
        <v>Juan Manuel Duque Pinto</v>
      </c>
      <c r="M509" s="3">
        <f>IF(FIN_DATASET[[#This Row],[Method]]="Efectivo",1,0)</f>
        <v>1</v>
      </c>
      <c r="N509" s="12">
        <f>IF(FIN_DATASET[[#This Row],[Method]]="Efectivo",FIN_DATASET[[#This Row],[Amount]],0)</f>
        <v>52000</v>
      </c>
      <c r="O509" s="3">
        <f>IF(FIN_DATASET[[#This Row],[Method]]="CxC",1,0)</f>
        <v>0</v>
      </c>
      <c r="P509" s="11">
        <f>IF(FIN_DATASET[[#This Row],[Method]]="CxC",FIN_DATASET[[#This Row],[Amount]],0)</f>
        <v>0</v>
      </c>
      <c r="Q509" s="3">
        <f>IF(OR(FIN_DATASET[[#This Row],[Account]]="CxP",FIN_DATASET[[#This Row],[Account]]="CxP (Liga)",FIN_DATASET[[#This Row],[Account]]="CxP (Terceros)"),1,0)</f>
        <v>0</v>
      </c>
      <c r="R509" s="3">
        <f>IF(FIN_DATASET[[#This Row],[AP_Flag]]=1,FIN_DATASET[[#This Row],[Amount]],0)</f>
        <v>0</v>
      </c>
    </row>
    <row r="510" spans="1:18" x14ac:dyDescent="0.2">
      <c r="A510" s="4">
        <f>FIN_RAW[[#This Row],[FECHA]]</f>
        <v>44306</v>
      </c>
      <c r="B510" s="3">
        <f>YEAR(FIN_DATASET[[#This Row],[Date]])</f>
        <v>2021</v>
      </c>
      <c r="C510" s="3" t="str">
        <f>TEXT(FIN_DATASET[[#This Row],[Date]],"mmmm")</f>
        <v>April</v>
      </c>
      <c r="D510" s="3" t="str">
        <f>IF(FIN_RAW[[#This Row],[VALOR (IN)]]&gt;0, "Income",IF(FIN_RAW[[#This Row],[VALOR (OUT)]]&gt;0, "Expense", "Check"))</f>
        <v>Income</v>
      </c>
      <c r="E510" s="3" t="str">
        <f>_xlfn.XLOOKUP(FIN_DATASET[[#This Row],[Method]],CATEGORY_MAP[CUENTA_IN],CATEGORY_MAP[Category])</f>
        <v>Cash</v>
      </c>
      <c r="F510" s="3" t="str">
        <f>_xlfn.XLOOKUP(FIN_DATASET[[#This Row],[Account]],CATEGORY_MAP[CUENTA_OUT],CATEGORY_MAP[Subcategory])</f>
        <v>Uniforms</v>
      </c>
      <c r="G510" s="3" t="str">
        <f>IF(OR(FIN_RAW[[#This Row],[CONCEPTO]]=0,FIN_RAW[[#This Row],[CONCEPTO]]=""),"",FIN_RAW[[#This Row],[CONCEPTO]])</f>
        <v>Pago de Uniformes (Talla Grande)</v>
      </c>
      <c r="H510" s="5">
        <f>IF(FIN_DATASET[[#This Row],[Type]]="Income", FIN_RAW[[#This Row],[VALOR (IN)]], -FIN_RAW[[#This Row],[VALOR (OUT)]])</f>
        <v>210000</v>
      </c>
      <c r="I510" s="3" t="str">
        <f>FIN_RAW[[#This Row],[CUENTA (IN)]]</f>
        <v>Efectivo</v>
      </c>
      <c r="J510" s="6" t="str">
        <f>FIN_RAW[[#This Row],[CUENTA (OUT)]]</f>
        <v>Uniformes</v>
      </c>
      <c r="K510" s="3" t="str">
        <f>IF(OR(FIN_RAW[[#This Row],[CLIENTE]]=0,FIN_RAW[[#This Row],[CLIENTE]]=" "),"",FIN_RAW[[#This Row],[CLIENTE]])</f>
        <v>Ingrith Basto Zamorano</v>
      </c>
      <c r="L510" s="3" t="str">
        <f>IF(OR(FIN_RAW[[#This Row],[DEPORTISTA]]=0,FIN_RAW[[#This Row],[DEPORTISTA]]=""),"",FIN_RAW[[#This Row],[DEPORTISTA]])</f>
        <v>Santiago Solórzano Basto</v>
      </c>
      <c r="M510" s="3">
        <f>IF(FIN_DATASET[[#This Row],[Method]]="Efectivo",1,0)</f>
        <v>1</v>
      </c>
      <c r="N510" s="12">
        <f>IF(FIN_DATASET[[#This Row],[Method]]="Efectivo",FIN_DATASET[[#This Row],[Amount]],0)</f>
        <v>210000</v>
      </c>
      <c r="O510" s="3">
        <f>IF(FIN_DATASET[[#This Row],[Method]]="CxC",1,0)</f>
        <v>0</v>
      </c>
      <c r="P510" s="11">
        <f>IF(FIN_DATASET[[#This Row],[Method]]="CxC",FIN_DATASET[[#This Row],[Amount]],0)</f>
        <v>0</v>
      </c>
      <c r="Q510" s="3">
        <f>IF(OR(FIN_DATASET[[#This Row],[Account]]="CxP",FIN_DATASET[[#This Row],[Account]]="CxP (Liga)",FIN_DATASET[[#This Row],[Account]]="CxP (Terceros)"),1,0)</f>
        <v>0</v>
      </c>
      <c r="R510" s="3">
        <f>IF(FIN_DATASET[[#This Row],[AP_Flag]]=1,FIN_DATASET[[#This Row],[Amount]],0)</f>
        <v>0</v>
      </c>
    </row>
    <row r="511" spans="1:18" x14ac:dyDescent="0.2">
      <c r="A511" s="4">
        <f>FIN_RAW[[#This Row],[FECHA]]</f>
        <v>44306</v>
      </c>
      <c r="B511" s="3">
        <f>YEAR(FIN_DATASET[[#This Row],[Date]])</f>
        <v>2021</v>
      </c>
      <c r="C511" s="3" t="str">
        <f>TEXT(FIN_DATASET[[#This Row],[Date]],"mmmm")</f>
        <v>April</v>
      </c>
      <c r="D511" s="3" t="str">
        <f>IF(FIN_RAW[[#This Row],[VALOR (IN)]]&gt;0, "Income",IF(FIN_RAW[[#This Row],[VALOR (OUT)]]&gt;0, "Expense", "Check"))</f>
        <v>Income</v>
      </c>
      <c r="E511" s="3" t="str">
        <f>_xlfn.XLOOKUP(FIN_DATASET[[#This Row],[Method]],CATEGORY_MAP[CUENTA_IN],CATEGORY_MAP[Category])</f>
        <v>Cash</v>
      </c>
      <c r="F511" s="3" t="str">
        <f>_xlfn.XLOOKUP(FIN_DATASET[[#This Row],[Account]],CATEGORY_MAP[CUENTA_OUT],CATEGORY_MAP[Subcategory])</f>
        <v>Uniforms</v>
      </c>
      <c r="G511" s="3" t="str">
        <f>IF(OR(FIN_RAW[[#This Row],[CONCEPTO]]=0,FIN_RAW[[#This Row],[CONCEPTO]]=""),"",FIN_RAW[[#This Row],[CONCEPTO]])</f>
        <v>Pago de Vestido de Baño (Varon)</v>
      </c>
      <c r="H511" s="5">
        <f>IF(FIN_DATASET[[#This Row],[Type]]="Income", FIN_RAW[[#This Row],[VALOR (IN)]], -FIN_RAW[[#This Row],[VALOR (OUT)]])</f>
        <v>52000</v>
      </c>
      <c r="I511" s="3" t="str">
        <f>FIN_RAW[[#This Row],[CUENTA (IN)]]</f>
        <v>Efectivo</v>
      </c>
      <c r="J511" s="6" t="str">
        <f>FIN_RAW[[#This Row],[CUENTA (OUT)]]</f>
        <v>Uniformes</v>
      </c>
      <c r="K511" s="3" t="str">
        <f>IF(OR(FIN_RAW[[#This Row],[CLIENTE]]=0,FIN_RAW[[#This Row],[CLIENTE]]=" "),"",FIN_RAW[[#This Row],[CLIENTE]])</f>
        <v>Ingrith Basto Zamorano</v>
      </c>
      <c r="L511" s="3" t="str">
        <f>IF(OR(FIN_RAW[[#This Row],[DEPORTISTA]]=0,FIN_RAW[[#This Row],[DEPORTISTA]]=""),"",FIN_RAW[[#This Row],[DEPORTISTA]])</f>
        <v>Santiago Solórzano Basto</v>
      </c>
      <c r="M511" s="3">
        <f>IF(FIN_DATASET[[#This Row],[Method]]="Efectivo",1,0)</f>
        <v>1</v>
      </c>
      <c r="N511" s="12">
        <f>IF(FIN_DATASET[[#This Row],[Method]]="Efectivo",FIN_DATASET[[#This Row],[Amount]],0)</f>
        <v>52000</v>
      </c>
      <c r="O511" s="3">
        <f>IF(FIN_DATASET[[#This Row],[Method]]="CxC",1,0)</f>
        <v>0</v>
      </c>
      <c r="P511" s="11">
        <f>IF(FIN_DATASET[[#This Row],[Method]]="CxC",FIN_DATASET[[#This Row],[Amount]],0)</f>
        <v>0</v>
      </c>
      <c r="Q511" s="3">
        <f>IF(OR(FIN_DATASET[[#This Row],[Account]]="CxP",FIN_DATASET[[#This Row],[Account]]="CxP (Liga)",FIN_DATASET[[#This Row],[Account]]="CxP (Terceros)"),1,0)</f>
        <v>0</v>
      </c>
      <c r="R511" s="3">
        <f>IF(FIN_DATASET[[#This Row],[AP_Flag]]=1,FIN_DATASET[[#This Row],[Amount]],0)</f>
        <v>0</v>
      </c>
    </row>
    <row r="512" spans="1:18" x14ac:dyDescent="0.2">
      <c r="A512" s="4">
        <f>FIN_RAW[[#This Row],[FECHA]]</f>
        <v>44306</v>
      </c>
      <c r="B512" s="3">
        <f>YEAR(FIN_DATASET[[#This Row],[Date]])</f>
        <v>2021</v>
      </c>
      <c r="C512" s="3" t="str">
        <f>TEXT(FIN_DATASET[[#This Row],[Date]],"mmmm")</f>
        <v>April</v>
      </c>
      <c r="D512" s="3" t="str">
        <f>IF(FIN_RAW[[#This Row],[VALOR (IN)]]&gt;0, "Income",IF(FIN_RAW[[#This Row],[VALOR (OUT)]]&gt;0, "Expense", "Check"))</f>
        <v>Income</v>
      </c>
      <c r="E512" s="3" t="str">
        <f>_xlfn.XLOOKUP(FIN_DATASET[[#This Row],[Method]],CATEGORY_MAP[CUENTA_IN],CATEGORY_MAP[Category])</f>
        <v>Cash</v>
      </c>
      <c r="F512" s="3" t="str">
        <f>_xlfn.XLOOKUP(FIN_DATASET[[#This Row],[Account]],CATEGORY_MAP[CUENTA_OUT],CATEGORY_MAP[Subcategory])</f>
        <v>Uniforms</v>
      </c>
      <c r="G512" s="3" t="str">
        <f>IF(OR(FIN_RAW[[#This Row],[CONCEPTO]]=0,FIN_RAW[[#This Row],[CONCEPTO]]=""),"",FIN_RAW[[#This Row],[CONCEPTO]])</f>
        <v>Pago de Uniformes (Talla Grande)</v>
      </c>
      <c r="H512" s="5">
        <f>IF(FIN_DATASET[[#This Row],[Type]]="Income", FIN_RAW[[#This Row],[VALOR (IN)]], -FIN_RAW[[#This Row],[VALOR (OUT)]])</f>
        <v>24000</v>
      </c>
      <c r="I512" s="3" t="str">
        <f>FIN_RAW[[#This Row],[CUENTA (IN)]]</f>
        <v>Efectivo</v>
      </c>
      <c r="J512" s="6" t="str">
        <f>FIN_RAW[[#This Row],[CUENTA (OUT)]]</f>
        <v>Uniformes</v>
      </c>
      <c r="K512" s="3" t="str">
        <f>IF(OR(FIN_RAW[[#This Row],[CLIENTE]]=0,FIN_RAW[[#This Row],[CLIENTE]]=" "),"",FIN_RAW[[#This Row],[CLIENTE]])</f>
        <v>Ana Milena Sánchez Patiño</v>
      </c>
      <c r="L512" s="3" t="str">
        <f>IF(OR(FIN_RAW[[#This Row],[DEPORTISTA]]=0,FIN_RAW[[#This Row],[DEPORTISTA]]=""),"",FIN_RAW[[#This Row],[DEPORTISTA]])</f>
        <v>Valentina Carvajal Sánchez</v>
      </c>
      <c r="M512" s="3">
        <f>IF(FIN_DATASET[[#This Row],[Method]]="Efectivo",1,0)</f>
        <v>1</v>
      </c>
      <c r="N512" s="12">
        <f>IF(FIN_DATASET[[#This Row],[Method]]="Efectivo",FIN_DATASET[[#This Row],[Amount]],0)</f>
        <v>24000</v>
      </c>
      <c r="O512" s="3">
        <f>IF(FIN_DATASET[[#This Row],[Method]]="CxC",1,0)</f>
        <v>0</v>
      </c>
      <c r="P512" s="11">
        <f>IF(FIN_DATASET[[#This Row],[Method]]="CxC",FIN_DATASET[[#This Row],[Amount]],0)</f>
        <v>0</v>
      </c>
      <c r="Q512" s="3">
        <f>IF(OR(FIN_DATASET[[#This Row],[Account]]="CxP",FIN_DATASET[[#This Row],[Account]]="CxP (Liga)",FIN_DATASET[[#This Row],[Account]]="CxP (Terceros)"),1,0)</f>
        <v>0</v>
      </c>
      <c r="R512" s="3">
        <f>IF(FIN_DATASET[[#This Row],[AP_Flag]]=1,FIN_DATASET[[#This Row],[Amount]],0)</f>
        <v>0</v>
      </c>
    </row>
    <row r="513" spans="1:18" x14ac:dyDescent="0.2">
      <c r="A513" s="4">
        <f>FIN_RAW[[#This Row],[FECHA]]</f>
        <v>44306</v>
      </c>
      <c r="B513" s="3">
        <f>YEAR(FIN_DATASET[[#This Row],[Date]])</f>
        <v>2021</v>
      </c>
      <c r="C513" s="3" t="str">
        <f>TEXT(FIN_DATASET[[#This Row],[Date]],"mmmm")</f>
        <v>April</v>
      </c>
      <c r="D513" s="3" t="str">
        <f>IF(FIN_RAW[[#This Row],[VALOR (IN)]]&gt;0, "Income",IF(FIN_RAW[[#This Row],[VALOR (OUT)]]&gt;0, "Expense", "Check"))</f>
        <v>Income</v>
      </c>
      <c r="E513" s="3" t="str">
        <f>_xlfn.XLOOKUP(FIN_DATASET[[#This Row],[Method]],CATEGORY_MAP[CUENTA_IN],CATEGORY_MAP[Category])</f>
        <v>Cash</v>
      </c>
      <c r="F513" s="3" t="str">
        <f>_xlfn.XLOOKUP(FIN_DATASET[[#This Row],[Account]],CATEGORY_MAP[CUENTA_OUT],CATEGORY_MAP[Subcategory])</f>
        <v>Uniforms</v>
      </c>
      <c r="G513" s="3" t="str">
        <f>IF(OR(FIN_RAW[[#This Row],[CONCEPTO]]=0,FIN_RAW[[#This Row],[CONCEPTO]]=""),"",FIN_RAW[[#This Row],[CONCEPTO]])</f>
        <v>Pago de Vestido de Baño (Dama)</v>
      </c>
      <c r="H513" s="5">
        <f>IF(FIN_DATASET[[#This Row],[Type]]="Income", FIN_RAW[[#This Row],[VALOR (IN)]], -FIN_RAW[[#This Row],[VALOR (OUT)]])</f>
        <v>109000</v>
      </c>
      <c r="I513" s="3" t="str">
        <f>FIN_RAW[[#This Row],[CUENTA (IN)]]</f>
        <v>Efectivo</v>
      </c>
      <c r="J513" s="6" t="str">
        <f>FIN_RAW[[#This Row],[CUENTA (OUT)]]</f>
        <v>Uniformes</v>
      </c>
      <c r="K513" s="3" t="str">
        <f>IF(OR(FIN_RAW[[#This Row],[CLIENTE]]=0,FIN_RAW[[#This Row],[CLIENTE]]=" "),"",FIN_RAW[[#This Row],[CLIENTE]])</f>
        <v>Ana Milena Sánchez Patiño</v>
      </c>
      <c r="L513" s="3" t="str">
        <f>IF(OR(FIN_RAW[[#This Row],[DEPORTISTA]]=0,FIN_RAW[[#This Row],[DEPORTISTA]]=""),"",FIN_RAW[[#This Row],[DEPORTISTA]])</f>
        <v>Valentina Carvajal Sánchez</v>
      </c>
      <c r="M513" s="3">
        <f>IF(FIN_DATASET[[#This Row],[Method]]="Efectivo",1,0)</f>
        <v>1</v>
      </c>
      <c r="N513" s="12">
        <f>IF(FIN_DATASET[[#This Row],[Method]]="Efectivo",FIN_DATASET[[#This Row],[Amount]],0)</f>
        <v>109000</v>
      </c>
      <c r="O513" s="3">
        <f>IF(FIN_DATASET[[#This Row],[Method]]="CxC",1,0)</f>
        <v>0</v>
      </c>
      <c r="P513" s="11">
        <f>IF(FIN_DATASET[[#This Row],[Method]]="CxC",FIN_DATASET[[#This Row],[Amount]],0)</f>
        <v>0</v>
      </c>
      <c r="Q513" s="3">
        <f>IF(OR(FIN_DATASET[[#This Row],[Account]]="CxP",FIN_DATASET[[#This Row],[Account]]="CxP (Liga)",FIN_DATASET[[#This Row],[Account]]="CxP (Terceros)"),1,0)</f>
        <v>0</v>
      </c>
      <c r="R513" s="3">
        <f>IF(FIN_DATASET[[#This Row],[AP_Flag]]=1,FIN_DATASET[[#This Row],[Amount]],0)</f>
        <v>0</v>
      </c>
    </row>
    <row r="514" spans="1:18" x14ac:dyDescent="0.2">
      <c r="A514" s="4">
        <f>FIN_RAW[[#This Row],[FECHA]]</f>
        <v>44306</v>
      </c>
      <c r="B514" s="3">
        <f>YEAR(FIN_DATASET[[#This Row],[Date]])</f>
        <v>2021</v>
      </c>
      <c r="C514" s="3" t="str">
        <f>TEXT(FIN_DATASET[[#This Row],[Date]],"mmmm")</f>
        <v>April</v>
      </c>
      <c r="D514" s="3" t="str">
        <f>IF(FIN_RAW[[#This Row],[VALOR (IN)]]&gt;0, "Income",IF(FIN_RAW[[#This Row],[VALOR (OUT)]]&gt;0, "Expense", "Check"))</f>
        <v>Income</v>
      </c>
      <c r="E514" s="3" t="str">
        <f>_xlfn.XLOOKUP(FIN_DATASET[[#This Row],[Method]],CATEGORY_MAP[CUENTA_IN],CATEGORY_MAP[Category])</f>
        <v>Cash</v>
      </c>
      <c r="F514" s="3" t="str">
        <f>_xlfn.XLOOKUP(FIN_DATASET[[#This Row],[Account]],CATEGORY_MAP[CUENTA_OUT],CATEGORY_MAP[Subcategory])</f>
        <v>Uniforms</v>
      </c>
      <c r="G514" s="3" t="str">
        <f>IF(OR(FIN_RAW[[#This Row],[CONCEPTO]]=0,FIN_RAW[[#This Row],[CONCEPTO]]=""),"",FIN_RAW[[#This Row],[CONCEPTO]])</f>
        <v>Pago de Vestido de Baño (Dama)</v>
      </c>
      <c r="H514" s="5">
        <f>IF(FIN_DATASET[[#This Row],[Type]]="Income", FIN_RAW[[#This Row],[VALOR (IN)]], -FIN_RAW[[#This Row],[VALOR (OUT)]])</f>
        <v>76000</v>
      </c>
      <c r="I514" s="3" t="str">
        <f>FIN_RAW[[#This Row],[CUENTA (IN)]]</f>
        <v>Efectivo</v>
      </c>
      <c r="J514" s="6" t="str">
        <f>FIN_RAW[[#This Row],[CUENTA (OUT)]]</f>
        <v>Uniformes</v>
      </c>
      <c r="K514" s="3" t="str">
        <f>IF(OR(FIN_RAW[[#This Row],[CLIENTE]]=0,FIN_RAW[[#This Row],[CLIENTE]]=" "),"",FIN_RAW[[#This Row],[CLIENTE]])</f>
        <v>Ana Milena Sánchez Patiño</v>
      </c>
      <c r="L514" s="3" t="str">
        <f>IF(OR(FIN_RAW[[#This Row],[DEPORTISTA]]=0,FIN_RAW[[#This Row],[DEPORTISTA]]=""),"",FIN_RAW[[#This Row],[DEPORTISTA]])</f>
        <v>Valentina Carvajal Sánchez</v>
      </c>
      <c r="M514" s="3">
        <f>IF(FIN_DATASET[[#This Row],[Method]]="Efectivo",1,0)</f>
        <v>1</v>
      </c>
      <c r="N514" s="12">
        <f>IF(FIN_DATASET[[#This Row],[Method]]="Efectivo",FIN_DATASET[[#This Row],[Amount]],0)</f>
        <v>76000</v>
      </c>
      <c r="O514" s="3">
        <f>IF(FIN_DATASET[[#This Row],[Method]]="CxC",1,0)</f>
        <v>0</v>
      </c>
      <c r="P514" s="11">
        <f>IF(FIN_DATASET[[#This Row],[Method]]="CxC",FIN_DATASET[[#This Row],[Amount]],0)</f>
        <v>0</v>
      </c>
      <c r="Q514" s="3">
        <f>IF(OR(FIN_DATASET[[#This Row],[Account]]="CxP",FIN_DATASET[[#This Row],[Account]]="CxP (Liga)",FIN_DATASET[[#This Row],[Account]]="CxP (Terceros)"),1,0)</f>
        <v>0</v>
      </c>
      <c r="R514" s="3">
        <f>IF(FIN_DATASET[[#This Row],[AP_Flag]]=1,FIN_DATASET[[#This Row],[Amount]],0)</f>
        <v>0</v>
      </c>
    </row>
    <row r="515" spans="1:18" x14ac:dyDescent="0.2">
      <c r="A515" s="4">
        <f>FIN_RAW[[#This Row],[FECHA]]</f>
        <v>44306</v>
      </c>
      <c r="B515" s="3">
        <f>YEAR(FIN_DATASET[[#This Row],[Date]])</f>
        <v>2021</v>
      </c>
      <c r="C515" s="3" t="str">
        <f>TEXT(FIN_DATASET[[#This Row],[Date]],"mmmm")</f>
        <v>April</v>
      </c>
      <c r="D515" s="3" t="str">
        <f>IF(FIN_RAW[[#This Row],[VALOR (IN)]]&gt;0, "Income",IF(FIN_RAW[[#This Row],[VALOR (OUT)]]&gt;0, "Expense", "Check"))</f>
        <v>Income</v>
      </c>
      <c r="E515" s="3" t="str">
        <f>_xlfn.XLOOKUP(FIN_DATASET[[#This Row],[Method]],CATEGORY_MAP[CUENTA_IN],CATEGORY_MAP[Category])</f>
        <v>Cash</v>
      </c>
      <c r="F515" s="3" t="str">
        <f>_xlfn.XLOOKUP(FIN_DATASET[[#This Row],[Account]],CATEGORY_MAP[CUENTA_OUT],CATEGORY_MAP[Subcategory])</f>
        <v>Uniforms</v>
      </c>
      <c r="G515" s="3" t="str">
        <f>IF(OR(FIN_RAW[[#This Row],[CONCEPTO]]=0,FIN_RAW[[#This Row],[CONCEPTO]]=""),"",FIN_RAW[[#This Row],[CONCEPTO]])</f>
        <v>Pago de Vestido de Baño (Dama)</v>
      </c>
      <c r="H515" s="5">
        <f>IF(FIN_DATASET[[#This Row],[Type]]="Income", FIN_RAW[[#This Row],[VALOR (IN)]], -FIN_RAW[[#This Row],[VALOR (OUT)]])</f>
        <v>40000</v>
      </c>
      <c r="I515" s="3" t="str">
        <f>FIN_RAW[[#This Row],[CUENTA (IN)]]</f>
        <v>Efectivo</v>
      </c>
      <c r="J515" s="6" t="str">
        <f>FIN_RAW[[#This Row],[CUENTA (OUT)]]</f>
        <v>Uniformes</v>
      </c>
      <c r="K515" s="3" t="str">
        <f>IF(OR(FIN_RAW[[#This Row],[CLIENTE]]=0,FIN_RAW[[#This Row],[CLIENTE]]=" "),"",FIN_RAW[[#This Row],[CLIENTE]])</f>
        <v>Ana Milena Sánchez Patiño</v>
      </c>
      <c r="L515" s="3" t="str">
        <f>IF(OR(FIN_RAW[[#This Row],[DEPORTISTA]]=0,FIN_RAW[[#This Row],[DEPORTISTA]]=""),"",FIN_RAW[[#This Row],[DEPORTISTA]])</f>
        <v>Valentina Carvajal Sánchez</v>
      </c>
      <c r="M515" s="3">
        <f>IF(FIN_DATASET[[#This Row],[Method]]="Efectivo",1,0)</f>
        <v>1</v>
      </c>
      <c r="N515" s="12">
        <f>IF(FIN_DATASET[[#This Row],[Method]]="Efectivo",FIN_DATASET[[#This Row],[Amount]],0)</f>
        <v>40000</v>
      </c>
      <c r="O515" s="3">
        <f>IF(FIN_DATASET[[#This Row],[Method]]="CxC",1,0)</f>
        <v>0</v>
      </c>
      <c r="P515" s="11">
        <f>IF(FIN_DATASET[[#This Row],[Method]]="CxC",FIN_DATASET[[#This Row],[Amount]],0)</f>
        <v>0</v>
      </c>
      <c r="Q515" s="3">
        <f>IF(OR(FIN_DATASET[[#This Row],[Account]]="CxP",FIN_DATASET[[#This Row],[Account]]="CxP (Liga)",FIN_DATASET[[#This Row],[Account]]="CxP (Terceros)"),1,0)</f>
        <v>0</v>
      </c>
      <c r="R515" s="3">
        <f>IF(FIN_DATASET[[#This Row],[AP_Flag]]=1,FIN_DATASET[[#This Row],[Amount]],0)</f>
        <v>0</v>
      </c>
    </row>
    <row r="516" spans="1:18" x14ac:dyDescent="0.2">
      <c r="A516" s="4">
        <f>FIN_RAW[[#This Row],[FECHA]]</f>
        <v>44306</v>
      </c>
      <c r="B516" s="3">
        <f>YEAR(FIN_DATASET[[#This Row],[Date]])</f>
        <v>2021</v>
      </c>
      <c r="C516" s="3" t="str">
        <f>TEXT(FIN_DATASET[[#This Row],[Date]],"mmmm")</f>
        <v>April</v>
      </c>
      <c r="D516" s="3" t="str">
        <f>IF(FIN_RAW[[#This Row],[VALOR (IN)]]&gt;0, "Income",IF(FIN_RAW[[#This Row],[VALOR (OUT)]]&gt;0, "Expense", "Check"))</f>
        <v>Income</v>
      </c>
      <c r="E516" s="3" t="str">
        <f>_xlfn.XLOOKUP(FIN_DATASET[[#This Row],[Method]],CATEGORY_MAP[CUENTA_IN],CATEGORY_MAP[Category])</f>
        <v>Cash</v>
      </c>
      <c r="F516" s="3" t="str">
        <f>_xlfn.XLOOKUP(FIN_DATASET[[#This Row],[Account]],CATEGORY_MAP[CUENTA_OUT],CATEGORY_MAP[Subcategory])</f>
        <v>Uniforms</v>
      </c>
      <c r="G516" s="3" t="str">
        <f>IF(OR(FIN_RAW[[#This Row],[CONCEPTO]]=0,FIN_RAW[[#This Row],[CONCEPTO]]=""),"",FIN_RAW[[#This Row],[CONCEPTO]])</f>
        <v>Pago de Uniformes (Talla Pequeña)</v>
      </c>
      <c r="H516" s="5">
        <f>IF(FIN_DATASET[[#This Row],[Type]]="Income", FIN_RAW[[#This Row],[VALOR (IN)]], -FIN_RAW[[#This Row],[VALOR (OUT)]])</f>
        <v>58300</v>
      </c>
      <c r="I516" s="3" t="str">
        <f>FIN_RAW[[#This Row],[CUENTA (IN)]]</f>
        <v>Efectivo</v>
      </c>
      <c r="J516" s="6" t="str">
        <f>FIN_RAW[[#This Row],[CUENTA (OUT)]]</f>
        <v>Uniformes</v>
      </c>
      <c r="K516" s="3" t="str">
        <f>IF(OR(FIN_RAW[[#This Row],[CLIENTE]]=0,FIN_RAW[[#This Row],[CLIENTE]]=" "),"",FIN_RAW[[#This Row],[CLIENTE]])</f>
        <v>Juan Sebastián Floyd</v>
      </c>
      <c r="L516" s="3" t="str">
        <f>IF(OR(FIN_RAW[[#This Row],[DEPORTISTA]]=0,FIN_RAW[[#This Row],[DEPORTISTA]]=""),"",FIN_RAW[[#This Row],[DEPORTISTA]])</f>
        <v>Juan Diego Floyd Martínez</v>
      </c>
      <c r="M516" s="3">
        <f>IF(FIN_DATASET[[#This Row],[Method]]="Efectivo",1,0)</f>
        <v>1</v>
      </c>
      <c r="N516" s="12">
        <f>IF(FIN_DATASET[[#This Row],[Method]]="Efectivo",FIN_DATASET[[#This Row],[Amount]],0)</f>
        <v>58300</v>
      </c>
      <c r="O516" s="3">
        <f>IF(FIN_DATASET[[#This Row],[Method]]="CxC",1,0)</f>
        <v>0</v>
      </c>
      <c r="P516" s="11">
        <f>IF(FIN_DATASET[[#This Row],[Method]]="CxC",FIN_DATASET[[#This Row],[Amount]],0)</f>
        <v>0</v>
      </c>
      <c r="Q516" s="3">
        <f>IF(OR(FIN_DATASET[[#This Row],[Account]]="CxP",FIN_DATASET[[#This Row],[Account]]="CxP (Liga)",FIN_DATASET[[#This Row],[Account]]="CxP (Terceros)"),1,0)</f>
        <v>0</v>
      </c>
      <c r="R516" s="3">
        <f>IF(FIN_DATASET[[#This Row],[AP_Flag]]=1,FIN_DATASET[[#This Row],[Amount]],0)</f>
        <v>0</v>
      </c>
    </row>
    <row r="517" spans="1:18" x14ac:dyDescent="0.2">
      <c r="A517" s="4">
        <f>FIN_RAW[[#This Row],[FECHA]]</f>
        <v>44306</v>
      </c>
      <c r="B517" s="3">
        <f>YEAR(FIN_DATASET[[#This Row],[Date]])</f>
        <v>2021</v>
      </c>
      <c r="C517" s="3" t="str">
        <f>TEXT(FIN_DATASET[[#This Row],[Date]],"mmmm")</f>
        <v>April</v>
      </c>
      <c r="D517" s="3" t="str">
        <f>IF(FIN_RAW[[#This Row],[VALOR (IN)]]&gt;0, "Income",IF(FIN_RAW[[#This Row],[VALOR (OUT)]]&gt;0, "Expense", "Check"))</f>
        <v>Income</v>
      </c>
      <c r="E517" s="3" t="str">
        <f>_xlfn.XLOOKUP(FIN_DATASET[[#This Row],[Method]],CATEGORY_MAP[CUENTA_IN],CATEGORY_MAP[Category])</f>
        <v>Cash</v>
      </c>
      <c r="F517" s="3" t="str">
        <f>_xlfn.XLOOKUP(FIN_DATASET[[#This Row],[Account]],CATEGORY_MAP[CUENTA_OUT],CATEGORY_MAP[Subcategory])</f>
        <v>Uniforms</v>
      </c>
      <c r="G517" s="3" t="str">
        <f>IF(OR(FIN_RAW[[#This Row],[CONCEPTO]]=0,FIN_RAW[[#This Row],[CONCEPTO]]=""),"",FIN_RAW[[#This Row],[CONCEPTO]])</f>
        <v>Pago de Uniformes (Talla Pequeña)</v>
      </c>
      <c r="H517" s="5">
        <f>IF(FIN_DATASET[[#This Row],[Type]]="Income", FIN_RAW[[#This Row],[VALOR (IN)]], -FIN_RAW[[#This Row],[VALOR (OUT)]])</f>
        <v>116700</v>
      </c>
      <c r="I517" s="3" t="str">
        <f>FIN_RAW[[#This Row],[CUENTA (IN)]]</f>
        <v>Efectivo</v>
      </c>
      <c r="J517" s="6" t="str">
        <f>FIN_RAW[[#This Row],[CUENTA (OUT)]]</f>
        <v>Uniformes</v>
      </c>
      <c r="K517" s="3" t="str">
        <f>IF(OR(FIN_RAW[[#This Row],[CLIENTE]]=0,FIN_RAW[[#This Row],[CLIENTE]]=" "),"",FIN_RAW[[#This Row],[CLIENTE]])</f>
        <v>Juan Sebastián Floyd</v>
      </c>
      <c r="L517" s="3" t="str">
        <f>IF(OR(FIN_RAW[[#This Row],[DEPORTISTA]]=0,FIN_RAW[[#This Row],[DEPORTISTA]]=""),"",FIN_RAW[[#This Row],[DEPORTISTA]])</f>
        <v>Juan Diego Floyd Martínez</v>
      </c>
      <c r="M517" s="3">
        <f>IF(FIN_DATASET[[#This Row],[Method]]="Efectivo",1,0)</f>
        <v>1</v>
      </c>
      <c r="N517" s="12">
        <f>IF(FIN_DATASET[[#This Row],[Method]]="Efectivo",FIN_DATASET[[#This Row],[Amount]],0)</f>
        <v>116700</v>
      </c>
      <c r="O517" s="3">
        <f>IF(FIN_DATASET[[#This Row],[Method]]="CxC",1,0)</f>
        <v>0</v>
      </c>
      <c r="P517" s="11">
        <f>IF(FIN_DATASET[[#This Row],[Method]]="CxC",FIN_DATASET[[#This Row],[Amount]],0)</f>
        <v>0</v>
      </c>
      <c r="Q517" s="3">
        <f>IF(OR(FIN_DATASET[[#This Row],[Account]]="CxP",FIN_DATASET[[#This Row],[Account]]="CxP (Liga)",FIN_DATASET[[#This Row],[Account]]="CxP (Terceros)"),1,0)</f>
        <v>0</v>
      </c>
      <c r="R517" s="3">
        <f>IF(FIN_DATASET[[#This Row],[AP_Flag]]=1,FIN_DATASET[[#This Row],[Amount]],0)</f>
        <v>0</v>
      </c>
    </row>
    <row r="518" spans="1:18" x14ac:dyDescent="0.2">
      <c r="A518" s="4">
        <f>FIN_RAW[[#This Row],[FECHA]]</f>
        <v>44306</v>
      </c>
      <c r="B518" s="3">
        <f>YEAR(FIN_DATASET[[#This Row],[Date]])</f>
        <v>2021</v>
      </c>
      <c r="C518" s="3" t="str">
        <f>TEXT(FIN_DATASET[[#This Row],[Date]],"mmmm")</f>
        <v>April</v>
      </c>
      <c r="D518" s="3" t="str">
        <f>IF(FIN_RAW[[#This Row],[VALOR (IN)]]&gt;0, "Income",IF(FIN_RAW[[#This Row],[VALOR (OUT)]]&gt;0, "Expense", "Check"))</f>
        <v>Income</v>
      </c>
      <c r="E518" s="3" t="str">
        <f>_xlfn.XLOOKUP(FIN_DATASET[[#This Row],[Method]],CATEGORY_MAP[CUENTA_IN],CATEGORY_MAP[Category])</f>
        <v>Cash</v>
      </c>
      <c r="F518" s="3" t="str">
        <f>_xlfn.XLOOKUP(FIN_DATASET[[#This Row],[Account]],CATEGORY_MAP[CUENTA_OUT],CATEGORY_MAP[Subcategory])</f>
        <v>Uniforms</v>
      </c>
      <c r="G518" s="3" t="str">
        <f>IF(OR(FIN_RAW[[#This Row],[CONCEPTO]]=0,FIN_RAW[[#This Row],[CONCEPTO]]=""),"",FIN_RAW[[#This Row],[CONCEPTO]])</f>
        <v>Pago de Vestido de Baño (Varon)</v>
      </c>
      <c r="H518" s="5">
        <f>IF(FIN_DATASET[[#This Row],[Type]]="Income", FIN_RAW[[#This Row],[VALOR (IN)]], -FIN_RAW[[#This Row],[VALOR (OUT)]])</f>
        <v>52000</v>
      </c>
      <c r="I518" s="3" t="str">
        <f>FIN_RAW[[#This Row],[CUENTA (IN)]]</f>
        <v>Efectivo</v>
      </c>
      <c r="J518" s="6" t="str">
        <f>FIN_RAW[[#This Row],[CUENTA (OUT)]]</f>
        <v>Uniformes</v>
      </c>
      <c r="K518" s="3" t="str">
        <f>IF(OR(FIN_RAW[[#This Row],[CLIENTE]]=0,FIN_RAW[[#This Row],[CLIENTE]]=" "),"",FIN_RAW[[#This Row],[CLIENTE]])</f>
        <v>Juan Sebastián Floyd</v>
      </c>
      <c r="L518" s="3" t="str">
        <f>IF(OR(FIN_RAW[[#This Row],[DEPORTISTA]]=0,FIN_RAW[[#This Row],[DEPORTISTA]]=""),"",FIN_RAW[[#This Row],[DEPORTISTA]])</f>
        <v>Juan Diego Floyd Martínez</v>
      </c>
      <c r="M518" s="3">
        <f>IF(FIN_DATASET[[#This Row],[Method]]="Efectivo",1,0)</f>
        <v>1</v>
      </c>
      <c r="N518" s="12">
        <f>IF(FIN_DATASET[[#This Row],[Method]]="Efectivo",FIN_DATASET[[#This Row],[Amount]],0)</f>
        <v>52000</v>
      </c>
      <c r="O518" s="3">
        <f>IF(FIN_DATASET[[#This Row],[Method]]="CxC",1,0)</f>
        <v>0</v>
      </c>
      <c r="P518" s="11">
        <f>IF(FIN_DATASET[[#This Row],[Method]]="CxC",FIN_DATASET[[#This Row],[Amount]],0)</f>
        <v>0</v>
      </c>
      <c r="Q518" s="3">
        <f>IF(OR(FIN_DATASET[[#This Row],[Account]]="CxP",FIN_DATASET[[#This Row],[Account]]="CxP (Liga)",FIN_DATASET[[#This Row],[Account]]="CxP (Terceros)"),1,0)</f>
        <v>0</v>
      </c>
      <c r="R518" s="3">
        <f>IF(FIN_DATASET[[#This Row],[AP_Flag]]=1,FIN_DATASET[[#This Row],[Amount]],0)</f>
        <v>0</v>
      </c>
    </row>
    <row r="519" spans="1:18" x14ac:dyDescent="0.2">
      <c r="A519" s="4">
        <f>FIN_RAW[[#This Row],[FECHA]]</f>
        <v>44306</v>
      </c>
      <c r="B519" s="3">
        <f>YEAR(FIN_DATASET[[#This Row],[Date]])</f>
        <v>2021</v>
      </c>
      <c r="C519" s="3" t="str">
        <f>TEXT(FIN_DATASET[[#This Row],[Date]],"mmmm")</f>
        <v>April</v>
      </c>
      <c r="D519" s="3" t="str">
        <f>IF(FIN_RAW[[#This Row],[VALOR (IN)]]&gt;0, "Income",IF(FIN_RAW[[#This Row],[VALOR (OUT)]]&gt;0, "Expense", "Check"))</f>
        <v>Income</v>
      </c>
      <c r="E519" s="3" t="str">
        <f>_xlfn.XLOOKUP(FIN_DATASET[[#This Row],[Method]],CATEGORY_MAP[CUENTA_IN],CATEGORY_MAP[Category])</f>
        <v>Cash</v>
      </c>
      <c r="F519" s="3" t="str">
        <f>_xlfn.XLOOKUP(FIN_DATASET[[#This Row],[Account]],CATEGORY_MAP[CUENTA_OUT],CATEGORY_MAP[Subcategory])</f>
        <v>Uniforms</v>
      </c>
      <c r="G519" s="3" t="str">
        <f>IF(OR(FIN_RAW[[#This Row],[CONCEPTO]]=0,FIN_RAW[[#This Row],[CONCEPTO]]=""),"",FIN_RAW[[#This Row],[CONCEPTO]])</f>
        <v>Pago de Uniformes (Talla Pequeña)</v>
      </c>
      <c r="H519" s="5">
        <f>IF(FIN_DATASET[[#This Row],[Type]]="Income", FIN_RAW[[#This Row],[VALOR (IN)]], -FIN_RAW[[#This Row],[VALOR (OUT)]])</f>
        <v>175000</v>
      </c>
      <c r="I519" s="3" t="str">
        <f>FIN_RAW[[#This Row],[CUENTA (IN)]]</f>
        <v>Efectivo</v>
      </c>
      <c r="J519" s="6" t="str">
        <f>FIN_RAW[[#This Row],[CUENTA (OUT)]]</f>
        <v>Uniformes</v>
      </c>
      <c r="K519" s="3" t="str">
        <f>IF(OR(FIN_RAW[[#This Row],[CLIENTE]]=0,FIN_RAW[[#This Row],[CLIENTE]]=" "),"",FIN_RAW[[#This Row],[CLIENTE]])</f>
        <v>Carlos Andrés Delgado</v>
      </c>
      <c r="L519" s="3" t="str">
        <f>IF(OR(FIN_RAW[[#This Row],[DEPORTISTA]]=0,FIN_RAW[[#This Row],[DEPORTISTA]]=""),"",FIN_RAW[[#This Row],[DEPORTISTA]])</f>
        <v>Juan Andrés Delgado Giraldo</v>
      </c>
      <c r="M519" s="3">
        <f>IF(FIN_DATASET[[#This Row],[Method]]="Efectivo",1,0)</f>
        <v>1</v>
      </c>
      <c r="N519" s="12">
        <f>IF(FIN_DATASET[[#This Row],[Method]]="Efectivo",FIN_DATASET[[#This Row],[Amount]],0)</f>
        <v>175000</v>
      </c>
      <c r="O519" s="3">
        <f>IF(FIN_DATASET[[#This Row],[Method]]="CxC",1,0)</f>
        <v>0</v>
      </c>
      <c r="P519" s="11">
        <f>IF(FIN_DATASET[[#This Row],[Method]]="CxC",FIN_DATASET[[#This Row],[Amount]],0)</f>
        <v>0</v>
      </c>
      <c r="Q519" s="3">
        <f>IF(OR(FIN_DATASET[[#This Row],[Account]]="CxP",FIN_DATASET[[#This Row],[Account]]="CxP (Liga)",FIN_DATASET[[#This Row],[Account]]="CxP (Terceros)"),1,0)</f>
        <v>0</v>
      </c>
      <c r="R519" s="3">
        <f>IF(FIN_DATASET[[#This Row],[AP_Flag]]=1,FIN_DATASET[[#This Row],[Amount]],0)</f>
        <v>0</v>
      </c>
    </row>
    <row r="520" spans="1:18" x14ac:dyDescent="0.2">
      <c r="A520" s="4">
        <f>FIN_RAW[[#This Row],[FECHA]]</f>
        <v>44306</v>
      </c>
      <c r="B520" s="3">
        <f>YEAR(FIN_DATASET[[#This Row],[Date]])</f>
        <v>2021</v>
      </c>
      <c r="C520" s="3" t="str">
        <f>TEXT(FIN_DATASET[[#This Row],[Date]],"mmmm")</f>
        <v>April</v>
      </c>
      <c r="D520" s="3" t="str">
        <f>IF(FIN_RAW[[#This Row],[VALOR (IN)]]&gt;0, "Income",IF(FIN_RAW[[#This Row],[VALOR (OUT)]]&gt;0, "Expense", "Check"))</f>
        <v>Income</v>
      </c>
      <c r="E520" s="3" t="str">
        <f>_xlfn.XLOOKUP(FIN_DATASET[[#This Row],[Method]],CATEGORY_MAP[CUENTA_IN],CATEGORY_MAP[Category])</f>
        <v>Cash</v>
      </c>
      <c r="F520" s="3" t="str">
        <f>_xlfn.XLOOKUP(FIN_DATASET[[#This Row],[Account]],CATEGORY_MAP[CUENTA_OUT],CATEGORY_MAP[Subcategory])</f>
        <v>Uniforms</v>
      </c>
      <c r="G520" s="3" t="str">
        <f>IF(OR(FIN_RAW[[#This Row],[CONCEPTO]]=0,FIN_RAW[[#This Row],[CONCEPTO]]=""),"",FIN_RAW[[#This Row],[CONCEPTO]])</f>
        <v>Pago de Vestido de Baño (Varon)</v>
      </c>
      <c r="H520" s="5">
        <f>IF(FIN_DATASET[[#This Row],[Type]]="Income", FIN_RAW[[#This Row],[VALOR (IN)]], -FIN_RAW[[#This Row],[VALOR (OUT)]])</f>
        <v>52000</v>
      </c>
      <c r="I520" s="3" t="str">
        <f>FIN_RAW[[#This Row],[CUENTA (IN)]]</f>
        <v>Efectivo</v>
      </c>
      <c r="J520" s="6" t="str">
        <f>FIN_RAW[[#This Row],[CUENTA (OUT)]]</f>
        <v>Uniformes</v>
      </c>
      <c r="K520" s="3" t="str">
        <f>IF(OR(FIN_RAW[[#This Row],[CLIENTE]]=0,FIN_RAW[[#This Row],[CLIENTE]]=" "),"",FIN_RAW[[#This Row],[CLIENTE]])</f>
        <v>Carlos Andrés Delgado</v>
      </c>
      <c r="L520" s="3" t="str">
        <f>IF(OR(FIN_RAW[[#This Row],[DEPORTISTA]]=0,FIN_RAW[[#This Row],[DEPORTISTA]]=""),"",FIN_RAW[[#This Row],[DEPORTISTA]])</f>
        <v>Juan Andrés Delgado Giraldo</v>
      </c>
      <c r="M520" s="3">
        <f>IF(FIN_DATASET[[#This Row],[Method]]="Efectivo",1,0)</f>
        <v>1</v>
      </c>
      <c r="N520" s="12">
        <f>IF(FIN_DATASET[[#This Row],[Method]]="Efectivo",FIN_DATASET[[#This Row],[Amount]],0)</f>
        <v>52000</v>
      </c>
      <c r="O520" s="3">
        <f>IF(FIN_DATASET[[#This Row],[Method]]="CxC",1,0)</f>
        <v>0</v>
      </c>
      <c r="P520" s="11">
        <f>IF(FIN_DATASET[[#This Row],[Method]]="CxC",FIN_DATASET[[#This Row],[Amount]],0)</f>
        <v>0</v>
      </c>
      <c r="Q520" s="3">
        <f>IF(OR(FIN_DATASET[[#This Row],[Account]]="CxP",FIN_DATASET[[#This Row],[Account]]="CxP (Liga)",FIN_DATASET[[#This Row],[Account]]="CxP (Terceros)"),1,0)</f>
        <v>0</v>
      </c>
      <c r="R520" s="3">
        <f>IF(FIN_DATASET[[#This Row],[AP_Flag]]=1,FIN_DATASET[[#This Row],[Amount]],0)</f>
        <v>0</v>
      </c>
    </row>
    <row r="521" spans="1:18" x14ac:dyDescent="0.2">
      <c r="A521" s="4">
        <f>FIN_RAW[[#This Row],[FECHA]]</f>
        <v>44306</v>
      </c>
      <c r="B521" s="3">
        <f>YEAR(FIN_DATASET[[#This Row],[Date]])</f>
        <v>2021</v>
      </c>
      <c r="C521" s="3" t="str">
        <f>TEXT(FIN_DATASET[[#This Row],[Date]],"mmmm")</f>
        <v>April</v>
      </c>
      <c r="D521" s="3" t="str">
        <f>IF(FIN_RAW[[#This Row],[VALOR (IN)]]&gt;0, "Income",IF(FIN_RAW[[#This Row],[VALOR (OUT)]]&gt;0, "Expense", "Check"))</f>
        <v>Income</v>
      </c>
      <c r="E521" s="3" t="str">
        <f>_xlfn.XLOOKUP(FIN_DATASET[[#This Row],[Method]],CATEGORY_MAP[CUENTA_IN],CATEGORY_MAP[Category])</f>
        <v>Cash</v>
      </c>
      <c r="F521" s="3" t="str">
        <f>_xlfn.XLOOKUP(FIN_DATASET[[#This Row],[Account]],CATEGORY_MAP[CUENTA_OUT],CATEGORY_MAP[Subcategory])</f>
        <v>Uniforms</v>
      </c>
      <c r="G521" s="3" t="str">
        <f>IF(OR(FIN_RAW[[#This Row],[CONCEPTO]]=0,FIN_RAW[[#This Row],[CONCEPTO]]=""),"",FIN_RAW[[#This Row],[CONCEPTO]])</f>
        <v>Pago de Uniformes (Talla Pequeña)</v>
      </c>
      <c r="H521" s="5">
        <f>IF(FIN_DATASET[[#This Row],[Type]]="Income", FIN_RAW[[#This Row],[VALOR (IN)]], -FIN_RAW[[#This Row],[VALOR (OUT)]])</f>
        <v>195000</v>
      </c>
      <c r="I521" s="3" t="str">
        <f>FIN_RAW[[#This Row],[CUENTA (IN)]]</f>
        <v>Efectivo</v>
      </c>
      <c r="J521" s="6" t="str">
        <f>FIN_RAW[[#This Row],[CUENTA (OUT)]]</f>
        <v>Uniformes</v>
      </c>
      <c r="K521" s="3" t="str">
        <f>IF(OR(FIN_RAW[[#This Row],[CLIENTE]]=0,FIN_RAW[[#This Row],[CLIENTE]]=" "),"",FIN_RAW[[#This Row],[CLIENTE]])</f>
        <v>Nelson Gómez Serna</v>
      </c>
      <c r="L521" s="3" t="str">
        <f>IF(OR(FIN_RAW[[#This Row],[DEPORTISTA]]=0,FIN_RAW[[#This Row],[DEPORTISTA]]=""),"",FIN_RAW[[#This Row],[DEPORTISTA]])</f>
        <v>Sofía Gómez Torres</v>
      </c>
      <c r="M521" s="3">
        <f>IF(FIN_DATASET[[#This Row],[Method]]="Efectivo",1,0)</f>
        <v>1</v>
      </c>
      <c r="N521" s="12">
        <f>IF(FIN_DATASET[[#This Row],[Method]]="Efectivo",FIN_DATASET[[#This Row],[Amount]],0)</f>
        <v>195000</v>
      </c>
      <c r="O521" s="3">
        <f>IF(FIN_DATASET[[#This Row],[Method]]="CxC",1,0)</f>
        <v>0</v>
      </c>
      <c r="P521" s="11">
        <f>IF(FIN_DATASET[[#This Row],[Method]]="CxC",FIN_DATASET[[#This Row],[Amount]],0)</f>
        <v>0</v>
      </c>
      <c r="Q521" s="3">
        <f>IF(OR(FIN_DATASET[[#This Row],[Account]]="CxP",FIN_DATASET[[#This Row],[Account]]="CxP (Liga)",FIN_DATASET[[#This Row],[Account]]="CxP (Terceros)"),1,0)</f>
        <v>0</v>
      </c>
      <c r="R521" s="3">
        <f>IF(FIN_DATASET[[#This Row],[AP_Flag]]=1,FIN_DATASET[[#This Row],[Amount]],0)</f>
        <v>0</v>
      </c>
    </row>
    <row r="522" spans="1:18" x14ac:dyDescent="0.2">
      <c r="A522" s="4">
        <f>FIN_RAW[[#This Row],[FECHA]]</f>
        <v>44306</v>
      </c>
      <c r="B522" s="3">
        <f>YEAR(FIN_DATASET[[#This Row],[Date]])</f>
        <v>2021</v>
      </c>
      <c r="C522" s="3" t="str">
        <f>TEXT(FIN_DATASET[[#This Row],[Date]],"mmmm")</f>
        <v>April</v>
      </c>
      <c r="D522" s="3" t="str">
        <f>IF(FIN_RAW[[#This Row],[VALOR (IN)]]&gt;0, "Income",IF(FIN_RAW[[#This Row],[VALOR (OUT)]]&gt;0, "Expense", "Check"))</f>
        <v>Income</v>
      </c>
      <c r="E522" s="3" t="str">
        <f>_xlfn.XLOOKUP(FIN_DATASET[[#This Row],[Method]],CATEGORY_MAP[CUENTA_IN],CATEGORY_MAP[Category])</f>
        <v>Cash</v>
      </c>
      <c r="F522" s="3" t="str">
        <f>_xlfn.XLOOKUP(FIN_DATASET[[#This Row],[Account]],CATEGORY_MAP[CUENTA_OUT],CATEGORY_MAP[Subcategory])</f>
        <v>Uniforms</v>
      </c>
      <c r="G522" s="3" t="str">
        <f>IF(OR(FIN_RAW[[#This Row],[CONCEPTO]]=0,FIN_RAW[[#This Row],[CONCEPTO]]=""),"",FIN_RAW[[#This Row],[CONCEPTO]])</f>
        <v>Pago de Uniformes (Talla Pequeña)</v>
      </c>
      <c r="H522" s="5">
        <f>IF(FIN_DATASET[[#This Row],[Type]]="Income", FIN_RAW[[#This Row],[VALOR (IN)]], -FIN_RAW[[#This Row],[VALOR (OUT)]])</f>
        <v>195000</v>
      </c>
      <c r="I522" s="3" t="str">
        <f>FIN_RAW[[#This Row],[CUENTA (IN)]]</f>
        <v>Efectivo</v>
      </c>
      <c r="J522" s="6" t="str">
        <f>FIN_RAW[[#This Row],[CUENTA (OUT)]]</f>
        <v>Uniformes</v>
      </c>
      <c r="K522" s="3" t="str">
        <f>IF(OR(FIN_RAW[[#This Row],[CLIENTE]]=0,FIN_RAW[[#This Row],[CLIENTE]]=" "),"",FIN_RAW[[#This Row],[CLIENTE]])</f>
        <v>Silvana Torres López</v>
      </c>
      <c r="L522" s="3" t="str">
        <f>IF(OR(FIN_RAW[[#This Row],[DEPORTISTA]]=0,FIN_RAW[[#This Row],[DEPORTISTA]]=""),"",FIN_RAW[[#This Row],[DEPORTISTA]])</f>
        <v>Luciana Pinedo Torres</v>
      </c>
      <c r="M522" s="3">
        <f>IF(FIN_DATASET[[#This Row],[Method]]="Efectivo",1,0)</f>
        <v>1</v>
      </c>
      <c r="N522" s="12">
        <f>IF(FIN_DATASET[[#This Row],[Method]]="Efectivo",FIN_DATASET[[#This Row],[Amount]],0)</f>
        <v>195000</v>
      </c>
      <c r="O522" s="3">
        <f>IF(FIN_DATASET[[#This Row],[Method]]="CxC",1,0)</f>
        <v>0</v>
      </c>
      <c r="P522" s="11">
        <f>IF(FIN_DATASET[[#This Row],[Method]]="CxC",FIN_DATASET[[#This Row],[Amount]],0)</f>
        <v>0</v>
      </c>
      <c r="Q522" s="3">
        <f>IF(OR(FIN_DATASET[[#This Row],[Account]]="CxP",FIN_DATASET[[#This Row],[Account]]="CxP (Liga)",FIN_DATASET[[#This Row],[Account]]="CxP (Terceros)"),1,0)</f>
        <v>0</v>
      </c>
      <c r="R522" s="3">
        <f>IF(FIN_DATASET[[#This Row],[AP_Flag]]=1,FIN_DATASET[[#This Row],[Amount]],0)</f>
        <v>0</v>
      </c>
    </row>
    <row r="523" spans="1:18" x14ac:dyDescent="0.2">
      <c r="A523" s="4">
        <f>FIN_RAW[[#This Row],[FECHA]]</f>
        <v>44307</v>
      </c>
      <c r="B523" s="3">
        <f>YEAR(FIN_DATASET[[#This Row],[Date]])</f>
        <v>2021</v>
      </c>
      <c r="C523" s="3" t="str">
        <f>TEXT(FIN_DATASET[[#This Row],[Date]],"mmmm")</f>
        <v>April</v>
      </c>
      <c r="D523" s="3" t="str">
        <f>IF(FIN_RAW[[#This Row],[VALOR (IN)]]&gt;0, "Income",IF(FIN_RAW[[#This Row],[VALOR (OUT)]]&gt;0, "Expense", "Check"))</f>
        <v>Income</v>
      </c>
      <c r="E523" s="3" t="str">
        <f>_xlfn.XLOOKUP(FIN_DATASET[[#This Row],[Method]],CATEGORY_MAP[CUENTA_IN],CATEGORY_MAP[Category])</f>
        <v>Cash</v>
      </c>
      <c r="F523" s="3" t="str">
        <f>_xlfn.XLOOKUP(FIN_DATASET[[#This Row],[Account]],CATEGORY_MAP[CUENTA_OUT],CATEGORY_MAP[Subcategory])</f>
        <v>Uniforms</v>
      </c>
      <c r="G523" s="3" t="str">
        <f>IF(OR(FIN_RAW[[#This Row],[CONCEPTO]]=0,FIN_RAW[[#This Row],[CONCEPTO]]=""),"",FIN_RAW[[#This Row],[CONCEPTO]])</f>
        <v>Pago de Vestido de Baño (Dama)</v>
      </c>
      <c r="H523" s="5">
        <f>IF(FIN_DATASET[[#This Row],[Type]]="Income", FIN_RAW[[#This Row],[VALOR (IN)]], -FIN_RAW[[#This Row],[VALOR (OUT)]])</f>
        <v>94000</v>
      </c>
      <c r="I523" s="3" t="str">
        <f>FIN_RAW[[#This Row],[CUENTA (IN)]]</f>
        <v>Efectivo</v>
      </c>
      <c r="J523" s="6" t="str">
        <f>FIN_RAW[[#This Row],[CUENTA (OUT)]]</f>
        <v>Uniformes</v>
      </c>
      <c r="K523" s="3" t="str">
        <f>IF(OR(FIN_RAW[[#This Row],[CLIENTE]]=0,FIN_RAW[[#This Row],[CLIENTE]]=" "),"",FIN_RAW[[#This Row],[CLIENTE]])</f>
        <v>Silvana Torres López</v>
      </c>
      <c r="L523" s="3" t="str">
        <f>IF(OR(FIN_RAW[[#This Row],[DEPORTISTA]]=0,FIN_RAW[[#This Row],[DEPORTISTA]]=""),"",FIN_RAW[[#This Row],[DEPORTISTA]])</f>
        <v>Luciana Pinedo Torres</v>
      </c>
      <c r="M523" s="3">
        <f>IF(FIN_DATASET[[#This Row],[Method]]="Efectivo",1,0)</f>
        <v>1</v>
      </c>
      <c r="N523" s="12">
        <f>IF(FIN_DATASET[[#This Row],[Method]]="Efectivo",FIN_DATASET[[#This Row],[Amount]],0)</f>
        <v>94000</v>
      </c>
      <c r="O523" s="3">
        <f>IF(FIN_DATASET[[#This Row],[Method]]="CxC",1,0)</f>
        <v>0</v>
      </c>
      <c r="P523" s="11">
        <f>IF(FIN_DATASET[[#This Row],[Method]]="CxC",FIN_DATASET[[#This Row],[Amount]],0)</f>
        <v>0</v>
      </c>
      <c r="Q523" s="3">
        <f>IF(OR(FIN_DATASET[[#This Row],[Account]]="CxP",FIN_DATASET[[#This Row],[Account]]="CxP (Liga)",FIN_DATASET[[#This Row],[Account]]="CxP (Terceros)"),1,0)</f>
        <v>0</v>
      </c>
      <c r="R523" s="3">
        <f>IF(FIN_DATASET[[#This Row],[AP_Flag]]=1,FIN_DATASET[[#This Row],[Amount]],0)</f>
        <v>0</v>
      </c>
    </row>
    <row r="524" spans="1:18" x14ac:dyDescent="0.2">
      <c r="A524" s="4">
        <f>FIN_RAW[[#This Row],[FECHA]]</f>
        <v>44307</v>
      </c>
      <c r="B524" s="3">
        <f>YEAR(FIN_DATASET[[#This Row],[Date]])</f>
        <v>2021</v>
      </c>
      <c r="C524" s="3" t="str">
        <f>TEXT(FIN_DATASET[[#This Row],[Date]],"mmmm")</f>
        <v>April</v>
      </c>
      <c r="D524" s="3" t="str">
        <f>IF(FIN_RAW[[#This Row],[VALOR (IN)]]&gt;0, "Income",IF(FIN_RAW[[#This Row],[VALOR (OUT)]]&gt;0, "Expense", "Check"))</f>
        <v>Expense</v>
      </c>
      <c r="E524" s="3" t="str">
        <f>_xlfn.XLOOKUP(FIN_DATASET[[#This Row],[Method]],CATEGORY_MAP[CUENTA_IN],CATEGORY_MAP[Category])</f>
        <v>Cash</v>
      </c>
      <c r="F524" s="3" t="str">
        <f>_xlfn.XLOOKUP(FIN_DATASET[[#This Row],[Account]],CATEGORY_MAP[CUENTA_OUT],CATEGORY_MAP[Subcategory])</f>
        <v>Uniforms</v>
      </c>
      <c r="G524" s="3" t="str">
        <f>IF(OR(FIN_RAW[[#This Row],[CONCEPTO]]=0,FIN_RAW[[#This Row],[CONCEPTO]]=""),"",FIN_RAW[[#This Row],[CONCEPTO]])</f>
        <v>Abono Uniformes</v>
      </c>
      <c r="H524" s="5">
        <f>IF(FIN_DATASET[[#This Row],[Type]]="Income", FIN_RAW[[#This Row],[VALOR (IN)]], -FIN_RAW[[#This Row],[VALOR (OUT)]])</f>
        <v>-500000</v>
      </c>
      <c r="I524" s="3" t="str">
        <f>FIN_RAW[[#This Row],[CUENTA (IN)]]</f>
        <v>Efectivo</v>
      </c>
      <c r="J524" s="6" t="str">
        <f>FIN_RAW[[#This Row],[CUENTA (OUT)]]</f>
        <v>Uniformes</v>
      </c>
      <c r="K524" s="3" t="str">
        <f>IF(OR(FIN_RAW[[#This Row],[CLIENTE]]=0,FIN_RAW[[#This Row],[CLIENTE]]=" "),"",FIN_RAW[[#This Row],[CLIENTE]])</f>
        <v/>
      </c>
      <c r="L524" s="3" t="str">
        <f>IF(OR(FIN_RAW[[#This Row],[DEPORTISTA]]=0,FIN_RAW[[#This Row],[DEPORTISTA]]=""),"",FIN_RAW[[#This Row],[DEPORTISTA]])</f>
        <v/>
      </c>
      <c r="M524" s="3">
        <f>IF(FIN_DATASET[[#This Row],[Method]]="Efectivo",1,0)</f>
        <v>1</v>
      </c>
      <c r="N524" s="12">
        <f>IF(FIN_DATASET[[#This Row],[Method]]="Efectivo",FIN_DATASET[[#This Row],[Amount]],0)</f>
        <v>-500000</v>
      </c>
      <c r="O524" s="3">
        <f>IF(FIN_DATASET[[#This Row],[Method]]="CxC",1,0)</f>
        <v>0</v>
      </c>
      <c r="P524" s="11">
        <f>IF(FIN_DATASET[[#This Row],[Method]]="CxC",FIN_DATASET[[#This Row],[Amount]],0)</f>
        <v>0</v>
      </c>
      <c r="Q524" s="3">
        <f>IF(OR(FIN_DATASET[[#This Row],[Account]]="CxP",FIN_DATASET[[#This Row],[Account]]="CxP (Liga)",FIN_DATASET[[#This Row],[Account]]="CxP (Terceros)"),1,0)</f>
        <v>0</v>
      </c>
      <c r="R524" s="3">
        <f>IF(FIN_DATASET[[#This Row],[AP_Flag]]=1,FIN_DATASET[[#This Row],[Amount]],0)</f>
        <v>0</v>
      </c>
    </row>
    <row r="525" spans="1:18" x14ac:dyDescent="0.2">
      <c r="A525" s="4">
        <f>FIN_RAW[[#This Row],[FECHA]]</f>
        <v>44307</v>
      </c>
      <c r="B525" s="3">
        <f>YEAR(FIN_DATASET[[#This Row],[Date]])</f>
        <v>2021</v>
      </c>
      <c r="C525" s="3" t="str">
        <f>TEXT(FIN_DATASET[[#This Row],[Date]],"mmmm")</f>
        <v>April</v>
      </c>
      <c r="D525" s="3" t="str">
        <f>IF(FIN_RAW[[#This Row],[VALOR (IN)]]&gt;0, "Income",IF(FIN_RAW[[#This Row],[VALOR (OUT)]]&gt;0, "Expense", "Check"))</f>
        <v>Expense</v>
      </c>
      <c r="E525" s="3" t="str">
        <f>_xlfn.XLOOKUP(FIN_DATASET[[#This Row],[Method]],CATEGORY_MAP[CUENTA_IN],CATEGORY_MAP[Category])</f>
        <v>Cash</v>
      </c>
      <c r="F525" s="3" t="str">
        <f>_xlfn.XLOOKUP(FIN_DATASET[[#This Row],[Account]],CATEGORY_MAP[CUENTA_OUT],CATEGORY_MAP[Subcategory])</f>
        <v>Tournaments</v>
      </c>
      <c r="G525" s="3" t="str">
        <f>IF(OR(FIN_RAW[[#This Row],[CONCEPTO]]=0,FIN_RAW[[#This Row],[CONCEPTO]]=""),"",FIN_RAW[[#This Row],[CONCEPTO]])</f>
        <v>Pago Refrigerios InterClubes Infantil</v>
      </c>
      <c r="H525" s="5">
        <f>IF(FIN_DATASET[[#This Row],[Type]]="Income", FIN_RAW[[#This Row],[VALOR (IN)]], -FIN_RAW[[#This Row],[VALOR (OUT)]])</f>
        <v>-200000</v>
      </c>
      <c r="I525" s="3" t="str">
        <f>FIN_RAW[[#This Row],[CUENTA (IN)]]</f>
        <v>Efectivo</v>
      </c>
      <c r="J525" s="6" t="str">
        <f>FIN_RAW[[#This Row],[CUENTA (OUT)]]</f>
        <v>Torneos</v>
      </c>
      <c r="K525" s="3" t="str">
        <f>IF(OR(FIN_RAW[[#This Row],[CLIENTE]]=0,FIN_RAW[[#This Row],[CLIENTE]]=" "),"",FIN_RAW[[#This Row],[CLIENTE]])</f>
        <v/>
      </c>
      <c r="L525" s="3" t="str">
        <f>IF(OR(FIN_RAW[[#This Row],[DEPORTISTA]]=0,FIN_RAW[[#This Row],[DEPORTISTA]]=""),"",FIN_RAW[[#This Row],[DEPORTISTA]])</f>
        <v/>
      </c>
      <c r="M525" s="3">
        <f>IF(FIN_DATASET[[#This Row],[Method]]="Efectivo",1,0)</f>
        <v>1</v>
      </c>
      <c r="N525" s="12">
        <f>IF(FIN_DATASET[[#This Row],[Method]]="Efectivo",FIN_DATASET[[#This Row],[Amount]],0)</f>
        <v>-200000</v>
      </c>
      <c r="O525" s="3">
        <f>IF(FIN_DATASET[[#This Row],[Method]]="CxC",1,0)</f>
        <v>0</v>
      </c>
      <c r="P525" s="11">
        <f>IF(FIN_DATASET[[#This Row],[Method]]="CxC",FIN_DATASET[[#This Row],[Amount]],0)</f>
        <v>0</v>
      </c>
      <c r="Q525" s="3">
        <f>IF(OR(FIN_DATASET[[#This Row],[Account]]="CxP",FIN_DATASET[[#This Row],[Account]]="CxP (Liga)",FIN_DATASET[[#This Row],[Account]]="CxP (Terceros)"),1,0)</f>
        <v>0</v>
      </c>
      <c r="R525" s="3">
        <f>IF(FIN_DATASET[[#This Row],[AP_Flag]]=1,FIN_DATASET[[#This Row],[Amount]],0)</f>
        <v>0</v>
      </c>
    </row>
    <row r="526" spans="1:18" x14ac:dyDescent="0.2">
      <c r="A526" s="4">
        <f>FIN_RAW[[#This Row],[FECHA]]</f>
        <v>44316</v>
      </c>
      <c r="B526" s="3">
        <f>YEAR(FIN_DATASET[[#This Row],[Date]])</f>
        <v>2021</v>
      </c>
      <c r="C526" s="3" t="str">
        <f>TEXT(FIN_DATASET[[#This Row],[Date]],"mmmm")</f>
        <v>April</v>
      </c>
      <c r="D526" s="3" t="str">
        <f>IF(FIN_RAW[[#This Row],[VALOR (IN)]]&gt;0, "Income",IF(FIN_RAW[[#This Row],[VALOR (OUT)]]&gt;0, "Expense", "Check"))</f>
        <v>Expense</v>
      </c>
      <c r="E526" s="3" t="str">
        <f>_xlfn.XLOOKUP(FIN_DATASET[[#This Row],[Method]],CATEGORY_MAP[CUENTA_IN],CATEGORY_MAP[Category])</f>
        <v>Cash</v>
      </c>
      <c r="F526" s="3" t="str">
        <f>_xlfn.XLOOKUP(FIN_DATASET[[#This Row],[Account]],CATEGORY_MAP[CUENTA_OUT],CATEGORY_MAP[Subcategory])</f>
        <v>Payroll</v>
      </c>
      <c r="G526" s="3" t="str">
        <f>IF(OR(FIN_RAW[[#This Row],[CONCEPTO]]=0,FIN_RAW[[#This Row],[CONCEPTO]]=""),"",FIN_RAW[[#This Row],[CONCEPTO]])</f>
        <v>Pago Nomina (ABR)</v>
      </c>
      <c r="H526" s="5">
        <f>IF(FIN_DATASET[[#This Row],[Type]]="Income", FIN_RAW[[#This Row],[VALOR (IN)]], -FIN_RAW[[#This Row],[VALOR (OUT)]])</f>
        <v>-400000</v>
      </c>
      <c r="I526" s="3" t="str">
        <f>FIN_RAW[[#This Row],[CUENTA (IN)]]</f>
        <v>Efectivo</v>
      </c>
      <c r="J526" s="6" t="str">
        <f>FIN_RAW[[#This Row],[CUENTA (OUT)]]</f>
        <v>Nomina</v>
      </c>
      <c r="K526" s="3" t="str">
        <f>IF(OR(FIN_RAW[[#This Row],[CLIENTE]]=0,FIN_RAW[[#This Row],[CLIENTE]]=" "),"",FIN_RAW[[#This Row],[CLIENTE]])</f>
        <v>Tiffany Santamaría Escobar</v>
      </c>
      <c r="L526" s="3" t="str">
        <f>IF(OR(FIN_RAW[[#This Row],[DEPORTISTA]]=0,FIN_RAW[[#This Row],[DEPORTISTA]]=""),"",FIN_RAW[[#This Row],[DEPORTISTA]])</f>
        <v>Tiffany Santamaría Escobar</v>
      </c>
      <c r="M526" s="3">
        <f>IF(FIN_DATASET[[#This Row],[Method]]="Efectivo",1,0)</f>
        <v>1</v>
      </c>
      <c r="N526" s="12">
        <f>IF(FIN_DATASET[[#This Row],[Method]]="Efectivo",FIN_DATASET[[#This Row],[Amount]],0)</f>
        <v>-400000</v>
      </c>
      <c r="O526" s="3">
        <f>IF(FIN_DATASET[[#This Row],[Method]]="CxC",1,0)</f>
        <v>0</v>
      </c>
      <c r="P526" s="11">
        <f>IF(FIN_DATASET[[#This Row],[Method]]="CxC",FIN_DATASET[[#This Row],[Amount]],0)</f>
        <v>0</v>
      </c>
      <c r="Q526" s="3">
        <f>IF(OR(FIN_DATASET[[#This Row],[Account]]="CxP",FIN_DATASET[[#This Row],[Account]]="CxP (Liga)",FIN_DATASET[[#This Row],[Account]]="CxP (Terceros)"),1,0)</f>
        <v>0</v>
      </c>
      <c r="R526" s="3">
        <f>IF(FIN_DATASET[[#This Row],[AP_Flag]]=1,FIN_DATASET[[#This Row],[Amount]],0)</f>
        <v>0</v>
      </c>
    </row>
    <row r="527" spans="1:18" x14ac:dyDescent="0.2">
      <c r="A527" s="4">
        <f>FIN_RAW[[#This Row],[FECHA]]</f>
        <v>44316</v>
      </c>
      <c r="B527" s="3">
        <f>YEAR(FIN_DATASET[[#This Row],[Date]])</f>
        <v>2021</v>
      </c>
      <c r="C527" s="3" t="str">
        <f>TEXT(FIN_DATASET[[#This Row],[Date]],"mmmm")</f>
        <v>April</v>
      </c>
      <c r="D527" s="3" t="str">
        <f>IF(FIN_RAW[[#This Row],[VALOR (IN)]]&gt;0, "Income",IF(FIN_RAW[[#This Row],[VALOR (OUT)]]&gt;0, "Expense", "Check"))</f>
        <v>Expense</v>
      </c>
      <c r="E527" s="3" t="str">
        <f>_xlfn.XLOOKUP(FIN_DATASET[[#This Row],[Method]],CATEGORY_MAP[CUENTA_IN],CATEGORY_MAP[Category])</f>
        <v>Cash</v>
      </c>
      <c r="F527" s="3" t="str">
        <f>_xlfn.XLOOKUP(FIN_DATASET[[#This Row],[Account]],CATEGORY_MAP[CUENTA_OUT],CATEGORY_MAP[Subcategory])</f>
        <v>Payroll</v>
      </c>
      <c r="G527" s="3" t="str">
        <f>IF(OR(FIN_RAW[[#This Row],[CONCEPTO]]=0,FIN_RAW[[#This Row],[CONCEPTO]]=""),"",FIN_RAW[[#This Row],[CONCEPTO]])</f>
        <v>Pago Nomina (ABR)</v>
      </c>
      <c r="H527" s="5">
        <f>IF(FIN_DATASET[[#This Row],[Type]]="Income", FIN_RAW[[#This Row],[VALOR (IN)]], -FIN_RAW[[#This Row],[VALOR (OUT)]])</f>
        <v>-600000</v>
      </c>
      <c r="I527" s="3" t="str">
        <f>FIN_RAW[[#This Row],[CUENTA (IN)]]</f>
        <v>Efectivo</v>
      </c>
      <c r="J527" s="6" t="str">
        <f>FIN_RAW[[#This Row],[CUENTA (OUT)]]</f>
        <v>Nomina</v>
      </c>
      <c r="K527" s="3" t="str">
        <f>IF(OR(FIN_RAW[[#This Row],[CLIENTE]]=0,FIN_RAW[[#This Row],[CLIENTE]]=" "),"",FIN_RAW[[#This Row],[CLIENTE]])</f>
        <v>Miguel García Celis</v>
      </c>
      <c r="L527" s="3" t="str">
        <f>IF(OR(FIN_RAW[[#This Row],[DEPORTISTA]]=0,FIN_RAW[[#This Row],[DEPORTISTA]]=""),"",FIN_RAW[[#This Row],[DEPORTISTA]])</f>
        <v>Miguel García Celis</v>
      </c>
      <c r="M527" s="3">
        <f>IF(FIN_DATASET[[#This Row],[Method]]="Efectivo",1,0)</f>
        <v>1</v>
      </c>
      <c r="N527" s="12">
        <f>IF(FIN_DATASET[[#This Row],[Method]]="Efectivo",FIN_DATASET[[#This Row],[Amount]],0)</f>
        <v>-600000</v>
      </c>
      <c r="O527" s="3">
        <f>IF(FIN_DATASET[[#This Row],[Method]]="CxC",1,0)</f>
        <v>0</v>
      </c>
      <c r="P527" s="11">
        <f>IF(FIN_DATASET[[#This Row],[Method]]="CxC",FIN_DATASET[[#This Row],[Amount]],0)</f>
        <v>0</v>
      </c>
      <c r="Q527" s="3">
        <f>IF(OR(FIN_DATASET[[#This Row],[Account]]="CxP",FIN_DATASET[[#This Row],[Account]]="CxP (Liga)",FIN_DATASET[[#This Row],[Account]]="CxP (Terceros)"),1,0)</f>
        <v>0</v>
      </c>
      <c r="R527" s="3">
        <f>IF(FIN_DATASET[[#This Row],[AP_Flag]]=1,FIN_DATASET[[#This Row],[Amount]],0)</f>
        <v>0</v>
      </c>
    </row>
    <row r="528" spans="1:18" x14ac:dyDescent="0.2">
      <c r="A528" s="4">
        <f>FIN_RAW[[#This Row],[FECHA]]</f>
        <v>44316</v>
      </c>
      <c r="B528" s="3">
        <f>YEAR(FIN_DATASET[[#This Row],[Date]])</f>
        <v>2021</v>
      </c>
      <c r="C528" s="3" t="str">
        <f>TEXT(FIN_DATASET[[#This Row],[Date]],"mmmm")</f>
        <v>April</v>
      </c>
      <c r="D528" s="3" t="str">
        <f>IF(FIN_RAW[[#This Row],[VALOR (IN)]]&gt;0, "Income",IF(FIN_RAW[[#This Row],[VALOR (OUT)]]&gt;0, "Expense", "Check"))</f>
        <v>Expense</v>
      </c>
      <c r="E528" s="3" t="str">
        <f>_xlfn.XLOOKUP(FIN_DATASET[[#This Row],[Method]],CATEGORY_MAP[CUENTA_IN],CATEGORY_MAP[Category])</f>
        <v>Cash</v>
      </c>
      <c r="F528" s="3" t="str">
        <f>_xlfn.XLOOKUP(FIN_DATASET[[#This Row],[Account]],CATEGORY_MAP[CUENTA_OUT],CATEGORY_MAP[Subcategory])</f>
        <v>Payroll</v>
      </c>
      <c r="G528" s="3" t="str">
        <f>IF(OR(FIN_RAW[[#This Row],[CONCEPTO]]=0,FIN_RAW[[#This Row],[CONCEPTO]]=""),"",FIN_RAW[[#This Row],[CONCEPTO]])</f>
        <v>Pago Nomina (ABR)</v>
      </c>
      <c r="H528" s="5">
        <f>IF(FIN_DATASET[[#This Row],[Type]]="Income", FIN_RAW[[#This Row],[VALOR (IN)]], -FIN_RAW[[#This Row],[VALOR (OUT)]])</f>
        <v>-900000</v>
      </c>
      <c r="I528" s="3" t="str">
        <f>FIN_RAW[[#This Row],[CUENTA (IN)]]</f>
        <v>Efectivo</v>
      </c>
      <c r="J528" s="6" t="str">
        <f>FIN_RAW[[#This Row],[CUENTA (OUT)]]</f>
        <v>Nomina</v>
      </c>
      <c r="K528" s="3" t="str">
        <f>IF(OR(FIN_RAW[[#This Row],[CLIENTE]]=0,FIN_RAW[[#This Row],[CLIENTE]]=" "),"",FIN_RAW[[#This Row],[CLIENTE]])</f>
        <v>Farly Apraez Betancur</v>
      </c>
      <c r="L528" s="3" t="str">
        <f>IF(OR(FIN_RAW[[#This Row],[DEPORTISTA]]=0,FIN_RAW[[#This Row],[DEPORTISTA]]=""),"",FIN_RAW[[#This Row],[DEPORTISTA]])</f>
        <v>Farly Apraez Betancur</v>
      </c>
      <c r="M528" s="3">
        <f>IF(FIN_DATASET[[#This Row],[Method]]="Efectivo",1,0)</f>
        <v>1</v>
      </c>
      <c r="N528" s="12">
        <f>IF(FIN_DATASET[[#This Row],[Method]]="Efectivo",FIN_DATASET[[#This Row],[Amount]],0)</f>
        <v>-900000</v>
      </c>
      <c r="O528" s="3">
        <f>IF(FIN_DATASET[[#This Row],[Method]]="CxC",1,0)</f>
        <v>0</v>
      </c>
      <c r="P528" s="11">
        <f>IF(FIN_DATASET[[#This Row],[Method]]="CxC",FIN_DATASET[[#This Row],[Amount]],0)</f>
        <v>0</v>
      </c>
      <c r="Q528" s="3">
        <f>IF(OR(FIN_DATASET[[#This Row],[Account]]="CxP",FIN_DATASET[[#This Row],[Account]]="CxP (Liga)",FIN_DATASET[[#This Row],[Account]]="CxP (Terceros)"),1,0)</f>
        <v>0</v>
      </c>
      <c r="R528" s="3">
        <f>IF(FIN_DATASET[[#This Row],[AP_Flag]]=1,FIN_DATASET[[#This Row],[Amount]],0)</f>
        <v>0</v>
      </c>
    </row>
    <row r="529" spans="1:18" x14ac:dyDescent="0.2">
      <c r="A529" s="4">
        <f>FIN_RAW[[#This Row],[FECHA]]</f>
        <v>44316</v>
      </c>
      <c r="B529" s="3">
        <f>YEAR(FIN_DATASET[[#This Row],[Date]])</f>
        <v>2021</v>
      </c>
      <c r="C529" s="3" t="str">
        <f>TEXT(FIN_DATASET[[#This Row],[Date]],"mmmm")</f>
        <v>April</v>
      </c>
      <c r="D529" s="3" t="str">
        <f>IF(FIN_RAW[[#This Row],[VALOR (IN)]]&gt;0, "Income",IF(FIN_RAW[[#This Row],[VALOR (OUT)]]&gt;0, "Expense", "Check"))</f>
        <v>Expense</v>
      </c>
      <c r="E529" s="3" t="str">
        <f>_xlfn.XLOOKUP(FIN_DATASET[[#This Row],[Method]],CATEGORY_MAP[CUENTA_IN],CATEGORY_MAP[Category])</f>
        <v>Cash</v>
      </c>
      <c r="F529" s="3" t="str">
        <f>_xlfn.XLOOKUP(FIN_DATASET[[#This Row],[Account]],CATEGORY_MAP[CUENTA_OUT],CATEGORY_MAP[Subcategory])</f>
        <v>Sports Expenses</v>
      </c>
      <c r="G529" s="3" t="str">
        <f>IF(OR(FIN_RAW[[#This Row],[CONCEPTO]]=0,FIN_RAW[[#This Row],[CONCEPTO]]=""),"",FIN_RAW[[#This Row],[CONCEPTO]])</f>
        <v>Pago Coach Deportiva</v>
      </c>
      <c r="H529" s="5">
        <f>IF(FIN_DATASET[[#This Row],[Type]]="Income", FIN_RAW[[#This Row],[VALOR (IN)]], -FIN_RAW[[#This Row],[VALOR (OUT)]])</f>
        <v>-100000</v>
      </c>
      <c r="I529" s="3" t="str">
        <f>FIN_RAW[[#This Row],[CUENTA (IN)]]</f>
        <v>Efectivo</v>
      </c>
      <c r="J529" s="6" t="str">
        <f>FIN_RAW[[#This Row],[CUENTA (OUT)]]</f>
        <v>Otros Gastos Deportivos</v>
      </c>
      <c r="K529" s="3" t="str">
        <f>IF(OR(FIN_RAW[[#This Row],[CLIENTE]]=0,FIN_RAW[[#This Row],[CLIENTE]]=" "),"",FIN_RAW[[#This Row],[CLIENTE]])</f>
        <v/>
      </c>
      <c r="L529" s="3" t="str">
        <f>IF(OR(FIN_RAW[[#This Row],[DEPORTISTA]]=0,FIN_RAW[[#This Row],[DEPORTISTA]]=""),"",FIN_RAW[[#This Row],[DEPORTISTA]])</f>
        <v/>
      </c>
      <c r="M529" s="3">
        <f>IF(FIN_DATASET[[#This Row],[Method]]="Efectivo",1,0)</f>
        <v>1</v>
      </c>
      <c r="N529" s="12">
        <f>IF(FIN_DATASET[[#This Row],[Method]]="Efectivo",FIN_DATASET[[#This Row],[Amount]],0)</f>
        <v>-100000</v>
      </c>
      <c r="O529" s="3">
        <f>IF(FIN_DATASET[[#This Row],[Method]]="CxC",1,0)</f>
        <v>0</v>
      </c>
      <c r="P529" s="11">
        <f>IF(FIN_DATASET[[#This Row],[Method]]="CxC",FIN_DATASET[[#This Row],[Amount]],0)</f>
        <v>0</v>
      </c>
      <c r="Q529" s="3">
        <f>IF(OR(FIN_DATASET[[#This Row],[Account]]="CxP",FIN_DATASET[[#This Row],[Account]]="CxP (Liga)",FIN_DATASET[[#This Row],[Account]]="CxP (Terceros)"),1,0)</f>
        <v>0</v>
      </c>
      <c r="R529" s="3">
        <f>IF(FIN_DATASET[[#This Row],[AP_Flag]]=1,FIN_DATASET[[#This Row],[Amount]],0)</f>
        <v>0</v>
      </c>
    </row>
    <row r="530" spans="1:18" x14ac:dyDescent="0.2">
      <c r="A530" s="4">
        <f>FIN_RAW[[#This Row],[FECHA]]</f>
        <v>44316</v>
      </c>
      <c r="B530" s="3">
        <f>YEAR(FIN_DATASET[[#This Row],[Date]])</f>
        <v>2021</v>
      </c>
      <c r="C530" s="3" t="str">
        <f>TEXT(FIN_DATASET[[#This Row],[Date]],"mmmm")</f>
        <v>April</v>
      </c>
      <c r="D530" s="3" t="str">
        <f>IF(FIN_RAW[[#This Row],[VALOR (IN)]]&gt;0, "Income",IF(FIN_RAW[[#This Row],[VALOR (OUT)]]&gt;0, "Expense", "Check"))</f>
        <v>Expense</v>
      </c>
      <c r="E530" s="3" t="str">
        <f>_xlfn.XLOOKUP(FIN_DATASET[[#This Row],[Method]],CATEGORY_MAP[CUENTA_IN],CATEGORY_MAP[Category])</f>
        <v>Cash</v>
      </c>
      <c r="F530" s="3" t="str">
        <f>_xlfn.XLOOKUP(FIN_DATASET[[#This Row],[Account]],CATEGORY_MAP[CUENTA_OUT],CATEGORY_MAP[Subcategory])</f>
        <v>Financial Charges</v>
      </c>
      <c r="G530" s="3" t="str">
        <f>IF(OR(FIN_RAW[[#This Row],[CONCEPTO]]=0,FIN_RAW[[#This Row],[CONCEPTO]]=""),"",FIN_RAW[[#This Row],[CONCEPTO]])</f>
        <v>Gastos Financieros por Transferencia a otros bancos</v>
      </c>
      <c r="H530" s="5">
        <f>IF(FIN_DATASET[[#This Row],[Type]]="Income", FIN_RAW[[#This Row],[VALOR (IN)]], -FIN_RAW[[#This Row],[VALOR (OUT)]])</f>
        <v>-8179</v>
      </c>
      <c r="I530" s="3" t="str">
        <f>FIN_RAW[[#This Row],[CUENTA (IN)]]</f>
        <v>Efectivo</v>
      </c>
      <c r="J530" s="6" t="str">
        <f>FIN_RAW[[#This Row],[CUENTA (OUT)]]</f>
        <v>Gastos Financieros</v>
      </c>
      <c r="K530" s="3" t="str">
        <f>IF(OR(FIN_RAW[[#This Row],[CLIENTE]]=0,FIN_RAW[[#This Row],[CLIENTE]]=" "),"",FIN_RAW[[#This Row],[CLIENTE]])</f>
        <v/>
      </c>
      <c r="L530" s="3" t="str">
        <f>IF(OR(FIN_RAW[[#This Row],[DEPORTISTA]]=0,FIN_RAW[[#This Row],[DEPORTISTA]]=""),"",FIN_RAW[[#This Row],[DEPORTISTA]])</f>
        <v/>
      </c>
      <c r="M530" s="3">
        <f>IF(FIN_DATASET[[#This Row],[Method]]="Efectivo",1,0)</f>
        <v>1</v>
      </c>
      <c r="N530" s="12">
        <f>IF(FIN_DATASET[[#This Row],[Method]]="Efectivo",FIN_DATASET[[#This Row],[Amount]],0)</f>
        <v>-8179</v>
      </c>
      <c r="O530" s="3">
        <f>IF(FIN_DATASET[[#This Row],[Method]]="CxC",1,0)</f>
        <v>0</v>
      </c>
      <c r="P530" s="11">
        <f>IF(FIN_DATASET[[#This Row],[Method]]="CxC",FIN_DATASET[[#This Row],[Amount]],0)</f>
        <v>0</v>
      </c>
      <c r="Q530" s="3">
        <f>IF(OR(FIN_DATASET[[#This Row],[Account]]="CxP",FIN_DATASET[[#This Row],[Account]]="CxP (Liga)",FIN_DATASET[[#This Row],[Account]]="CxP (Terceros)"),1,0)</f>
        <v>0</v>
      </c>
      <c r="R530" s="3">
        <f>IF(FIN_DATASET[[#This Row],[AP_Flag]]=1,FIN_DATASET[[#This Row],[Amount]],0)</f>
        <v>0</v>
      </c>
    </row>
    <row r="531" spans="1:18" x14ac:dyDescent="0.2">
      <c r="A531" s="4">
        <f>FIN_RAW[[#This Row],[FECHA]]</f>
        <v>44316</v>
      </c>
      <c r="B531" s="3">
        <f>YEAR(FIN_DATASET[[#This Row],[Date]])</f>
        <v>2021</v>
      </c>
      <c r="C531" s="3" t="str">
        <f>TEXT(FIN_DATASET[[#This Row],[Date]],"mmmm")</f>
        <v>April</v>
      </c>
      <c r="D531" s="3" t="str">
        <f>IF(FIN_RAW[[#This Row],[VALOR (IN)]]&gt;0, "Income",IF(FIN_RAW[[#This Row],[VALOR (OUT)]]&gt;0, "Expense", "Check"))</f>
        <v>Expense</v>
      </c>
      <c r="E531" s="3" t="str">
        <f>_xlfn.XLOOKUP(FIN_DATASET[[#This Row],[Method]],CATEGORY_MAP[CUENTA_IN],CATEGORY_MAP[Category])</f>
        <v>Cash</v>
      </c>
      <c r="F531" s="3" t="str">
        <f>_xlfn.XLOOKUP(FIN_DATASET[[#This Row],[Account]],CATEGORY_MAP[CUENTA_OUT],CATEGORY_MAP[Subcategory])</f>
        <v>Financial Charges</v>
      </c>
      <c r="G531" s="3" t="str">
        <f>IF(OR(FIN_RAW[[#This Row],[CONCEPTO]]=0,FIN_RAW[[#This Row],[CONCEPTO]]=""),"",FIN_RAW[[#This Row],[CONCEPTO]])</f>
        <v>Pago Cuota de Manejo Davivienda (ABR)</v>
      </c>
      <c r="H531" s="5">
        <f>IF(FIN_DATASET[[#This Row],[Type]]="Income", FIN_RAW[[#This Row],[VALOR (IN)]], -FIN_RAW[[#This Row],[VALOR (OUT)]])</f>
        <v>-2000</v>
      </c>
      <c r="I531" s="3" t="str">
        <f>FIN_RAW[[#This Row],[CUENTA (IN)]]</f>
        <v>Efectivo</v>
      </c>
      <c r="J531" s="6" t="str">
        <f>FIN_RAW[[#This Row],[CUENTA (OUT)]]</f>
        <v>Gastos Financieros</v>
      </c>
      <c r="K531" s="3" t="str">
        <f>IF(OR(FIN_RAW[[#This Row],[CLIENTE]]=0,FIN_RAW[[#This Row],[CLIENTE]]=" "),"",FIN_RAW[[#This Row],[CLIENTE]])</f>
        <v/>
      </c>
      <c r="L531" s="3" t="str">
        <f>IF(OR(FIN_RAW[[#This Row],[DEPORTISTA]]=0,FIN_RAW[[#This Row],[DEPORTISTA]]=""),"",FIN_RAW[[#This Row],[DEPORTISTA]])</f>
        <v/>
      </c>
      <c r="M531" s="3">
        <f>IF(FIN_DATASET[[#This Row],[Method]]="Efectivo",1,0)</f>
        <v>1</v>
      </c>
      <c r="N531" s="12">
        <f>IF(FIN_DATASET[[#This Row],[Method]]="Efectivo",FIN_DATASET[[#This Row],[Amount]],0)</f>
        <v>-2000</v>
      </c>
      <c r="O531" s="3">
        <f>IF(FIN_DATASET[[#This Row],[Method]]="CxC",1,0)</f>
        <v>0</v>
      </c>
      <c r="P531" s="11">
        <f>IF(FIN_DATASET[[#This Row],[Method]]="CxC",FIN_DATASET[[#This Row],[Amount]],0)</f>
        <v>0</v>
      </c>
      <c r="Q531" s="3">
        <f>IF(OR(FIN_DATASET[[#This Row],[Account]]="CxP",FIN_DATASET[[#This Row],[Account]]="CxP (Liga)",FIN_DATASET[[#This Row],[Account]]="CxP (Terceros)"),1,0)</f>
        <v>0</v>
      </c>
      <c r="R531" s="3">
        <f>IF(FIN_DATASET[[#This Row],[AP_Flag]]=1,FIN_DATASET[[#This Row],[Amount]],0)</f>
        <v>0</v>
      </c>
    </row>
    <row r="532" spans="1:18" x14ac:dyDescent="0.2">
      <c r="A532" s="4">
        <f>FIN_RAW[[#This Row],[FECHA]]</f>
        <v>44317</v>
      </c>
      <c r="B532" s="3">
        <f>YEAR(FIN_DATASET[[#This Row],[Date]])</f>
        <v>2021</v>
      </c>
      <c r="C532" s="3" t="str">
        <f>TEXT(FIN_DATASET[[#This Row],[Date]],"mmmm")</f>
        <v>May</v>
      </c>
      <c r="D532" s="3" t="str">
        <f>IF(FIN_RAW[[#This Row],[VALOR (IN)]]&gt;0, "Income",IF(FIN_RAW[[#This Row],[VALOR (OUT)]]&gt;0, "Expense", "Check"))</f>
        <v>Income</v>
      </c>
      <c r="E532" s="3" t="str">
        <f>_xlfn.XLOOKUP(FIN_DATASET[[#This Row],[Method]],CATEGORY_MAP[CUENTA_IN],CATEGORY_MAP[Category])</f>
        <v>Scholarships</v>
      </c>
      <c r="F532" s="3" t="str">
        <f>_xlfn.XLOOKUP(FIN_DATASET[[#This Row],[Account]],CATEGORY_MAP[CUENTA_OUT],CATEGORY_MAP[Subcategory])</f>
        <v>Monthly Fee</v>
      </c>
      <c r="G532" s="3" t="str">
        <f>IF(OR(FIN_RAW[[#This Row],[CONCEPTO]]=0,FIN_RAW[[#This Row],[CONCEPTO]]=""),"",FIN_RAW[[#This Row],[CONCEPTO]])</f>
        <v>Beca Resultados 2019 (100%) (MAY)</v>
      </c>
      <c r="H532" s="5">
        <f>IF(FIN_DATASET[[#This Row],[Type]]="Income", FIN_RAW[[#This Row],[VALOR (IN)]], -FIN_RAW[[#This Row],[VALOR (OUT)]])</f>
        <v>155000</v>
      </c>
      <c r="I532" s="3" t="str">
        <f>FIN_RAW[[#This Row],[CUENTA (IN)]]</f>
        <v>Becas</v>
      </c>
      <c r="J532" s="6" t="str">
        <f>FIN_RAW[[#This Row],[CUENTA (OUT)]]</f>
        <v>Mensualidad</v>
      </c>
      <c r="K532" s="3" t="str">
        <f>IF(OR(FIN_RAW[[#This Row],[CLIENTE]]=0,FIN_RAW[[#This Row],[CLIENTE]]=" "),"",FIN_RAW[[#This Row],[CLIENTE]])</f>
        <v>Omar Osorio Valencia</v>
      </c>
      <c r="L532" s="3" t="str">
        <f>IF(OR(FIN_RAW[[#This Row],[DEPORTISTA]]=0,FIN_RAW[[#This Row],[DEPORTISTA]]=""),"",FIN_RAW[[#This Row],[DEPORTISTA]])</f>
        <v>Juan Camilo Osorio Mendoza</v>
      </c>
      <c r="M532" s="3">
        <f>IF(FIN_DATASET[[#This Row],[Method]]="Efectivo",1,0)</f>
        <v>0</v>
      </c>
      <c r="N532" s="12">
        <f>IF(FIN_DATASET[[#This Row],[Method]]="Efectivo",FIN_DATASET[[#This Row],[Amount]],0)</f>
        <v>0</v>
      </c>
      <c r="O532" s="3">
        <f>IF(FIN_DATASET[[#This Row],[Method]]="CxC",1,0)</f>
        <v>0</v>
      </c>
      <c r="P532" s="11">
        <f>IF(FIN_DATASET[[#This Row],[Method]]="CxC",FIN_DATASET[[#This Row],[Amount]],0)</f>
        <v>0</v>
      </c>
      <c r="Q532" s="3">
        <f>IF(OR(FIN_DATASET[[#This Row],[Account]]="CxP",FIN_DATASET[[#This Row],[Account]]="CxP (Liga)",FIN_DATASET[[#This Row],[Account]]="CxP (Terceros)"),1,0)</f>
        <v>0</v>
      </c>
      <c r="R532" s="3">
        <f>IF(FIN_DATASET[[#This Row],[AP_Flag]]=1,FIN_DATASET[[#This Row],[Amount]],0)</f>
        <v>0</v>
      </c>
    </row>
    <row r="533" spans="1:18" x14ac:dyDescent="0.2">
      <c r="A533" s="4">
        <f>FIN_RAW[[#This Row],[FECHA]]</f>
        <v>44317</v>
      </c>
      <c r="B533" s="3">
        <f>YEAR(FIN_DATASET[[#This Row],[Date]])</f>
        <v>2021</v>
      </c>
      <c r="C533" s="3" t="str">
        <f>TEXT(FIN_DATASET[[#This Row],[Date]],"mmmm")</f>
        <v>May</v>
      </c>
      <c r="D533" s="3" t="str">
        <f>IF(FIN_RAW[[#This Row],[VALOR (IN)]]&gt;0, "Income",IF(FIN_RAW[[#This Row],[VALOR (OUT)]]&gt;0, "Expense", "Check"))</f>
        <v>Income</v>
      </c>
      <c r="E533" s="3" t="str">
        <f>_xlfn.XLOOKUP(FIN_DATASET[[#This Row],[Method]],CATEGORY_MAP[CUENTA_IN],CATEGORY_MAP[Category])</f>
        <v>Scholarships</v>
      </c>
      <c r="F533" s="3" t="str">
        <f>_xlfn.XLOOKUP(FIN_DATASET[[#This Row],[Account]],CATEGORY_MAP[CUENTA_OUT],CATEGORY_MAP[Subcategory])</f>
        <v>Monthly Fee</v>
      </c>
      <c r="G533" s="3" t="str">
        <f>IF(OR(FIN_RAW[[#This Row],[CONCEPTO]]=0,FIN_RAW[[#This Row],[CONCEPTO]]=""),"",FIN_RAW[[#This Row],[CONCEPTO]])</f>
        <v>Beca Resultados 2019 (100%) (MAY)</v>
      </c>
      <c r="H533" s="5">
        <f>IF(FIN_DATASET[[#This Row],[Type]]="Income", FIN_RAW[[#This Row],[VALOR (IN)]], -FIN_RAW[[#This Row],[VALOR (OUT)]])</f>
        <v>155000</v>
      </c>
      <c r="I533" s="3" t="str">
        <f>FIN_RAW[[#This Row],[CUENTA (IN)]]</f>
        <v>Becas</v>
      </c>
      <c r="J533" s="6" t="str">
        <f>FIN_RAW[[#This Row],[CUENTA (OUT)]]</f>
        <v>Mensualidad</v>
      </c>
      <c r="K533" s="3" t="str">
        <f>IF(OR(FIN_RAW[[#This Row],[CLIENTE]]=0,FIN_RAW[[#This Row],[CLIENTE]]=" "),"",FIN_RAW[[#This Row],[CLIENTE]])</f>
        <v>Omar Osorio Valencia</v>
      </c>
      <c r="L533" s="3" t="str">
        <f>IF(OR(FIN_RAW[[#This Row],[DEPORTISTA]]=0,FIN_RAW[[#This Row],[DEPORTISTA]]=""),"",FIN_RAW[[#This Row],[DEPORTISTA]])</f>
        <v>Mariana Osorio Mendoza</v>
      </c>
      <c r="M533" s="3">
        <f>IF(FIN_DATASET[[#This Row],[Method]]="Efectivo",1,0)</f>
        <v>0</v>
      </c>
      <c r="N533" s="12">
        <f>IF(FIN_DATASET[[#This Row],[Method]]="Efectivo",FIN_DATASET[[#This Row],[Amount]],0)</f>
        <v>0</v>
      </c>
      <c r="O533" s="3">
        <f>IF(FIN_DATASET[[#This Row],[Method]]="CxC",1,0)</f>
        <v>0</v>
      </c>
      <c r="P533" s="11">
        <f>IF(FIN_DATASET[[#This Row],[Method]]="CxC",FIN_DATASET[[#This Row],[Amount]],0)</f>
        <v>0</v>
      </c>
      <c r="Q533" s="3">
        <f>IF(OR(FIN_DATASET[[#This Row],[Account]]="CxP",FIN_DATASET[[#This Row],[Account]]="CxP (Liga)",FIN_DATASET[[#This Row],[Account]]="CxP (Terceros)"),1,0)</f>
        <v>0</v>
      </c>
      <c r="R533" s="3">
        <f>IF(FIN_DATASET[[#This Row],[AP_Flag]]=1,FIN_DATASET[[#This Row],[Amount]],0)</f>
        <v>0</v>
      </c>
    </row>
    <row r="534" spans="1:18" x14ac:dyDescent="0.2">
      <c r="A534" s="4">
        <f>FIN_RAW[[#This Row],[FECHA]]</f>
        <v>44317</v>
      </c>
      <c r="B534" s="3">
        <f>YEAR(FIN_DATASET[[#This Row],[Date]])</f>
        <v>2021</v>
      </c>
      <c r="C534" s="3" t="str">
        <f>TEXT(FIN_DATASET[[#This Row],[Date]],"mmmm")</f>
        <v>May</v>
      </c>
      <c r="D534" s="3" t="str">
        <f>IF(FIN_RAW[[#This Row],[VALOR (IN)]]&gt;0, "Income",IF(FIN_RAW[[#This Row],[VALOR (OUT)]]&gt;0, "Expense", "Check"))</f>
        <v>Income</v>
      </c>
      <c r="E534" s="3" t="str">
        <f>_xlfn.XLOOKUP(FIN_DATASET[[#This Row],[Method]],CATEGORY_MAP[CUENTA_IN],CATEGORY_MAP[Category])</f>
        <v>Scholarships</v>
      </c>
      <c r="F534" s="3" t="str">
        <f>_xlfn.XLOOKUP(FIN_DATASET[[#This Row],[Account]],CATEGORY_MAP[CUENTA_OUT],CATEGORY_MAP[Subcategory])</f>
        <v>Monthly Fee</v>
      </c>
      <c r="G534" s="3" t="str">
        <f>IF(OR(FIN_RAW[[#This Row],[CONCEPTO]]=0,FIN_RAW[[#This Row],[CONCEPTO]]=""),"",FIN_RAW[[#This Row],[CONCEPTO]])</f>
        <v>Beca Resultados 2019 (100%) (MAY)</v>
      </c>
      <c r="H534" s="5">
        <f>IF(FIN_DATASET[[#This Row],[Type]]="Income", FIN_RAW[[#This Row],[VALOR (IN)]], -FIN_RAW[[#This Row],[VALOR (OUT)]])</f>
        <v>155000</v>
      </c>
      <c r="I534" s="3" t="str">
        <f>FIN_RAW[[#This Row],[CUENTA (IN)]]</f>
        <v>Becas</v>
      </c>
      <c r="J534" s="6" t="str">
        <f>FIN_RAW[[#This Row],[CUENTA (OUT)]]</f>
        <v>Mensualidad</v>
      </c>
      <c r="K534" s="3" t="str">
        <f>IF(OR(FIN_RAW[[#This Row],[CLIENTE]]=0,FIN_RAW[[#This Row],[CLIENTE]]=" "),"",FIN_RAW[[#This Row],[CLIENTE]])</f>
        <v>Silvana Torres López</v>
      </c>
      <c r="L534" s="3" t="str">
        <f>IF(OR(FIN_RAW[[#This Row],[DEPORTISTA]]=0,FIN_RAW[[#This Row],[DEPORTISTA]]=""),"",FIN_RAW[[#This Row],[DEPORTISTA]])</f>
        <v>Valentina Quintero Torres</v>
      </c>
      <c r="M534" s="3">
        <f>IF(FIN_DATASET[[#This Row],[Method]]="Efectivo",1,0)</f>
        <v>0</v>
      </c>
      <c r="N534" s="12">
        <f>IF(FIN_DATASET[[#This Row],[Method]]="Efectivo",FIN_DATASET[[#This Row],[Amount]],0)</f>
        <v>0</v>
      </c>
      <c r="O534" s="3">
        <f>IF(FIN_DATASET[[#This Row],[Method]]="CxC",1,0)</f>
        <v>0</v>
      </c>
      <c r="P534" s="11">
        <f>IF(FIN_DATASET[[#This Row],[Method]]="CxC",FIN_DATASET[[#This Row],[Amount]],0)</f>
        <v>0</v>
      </c>
      <c r="Q534" s="3">
        <f>IF(OR(FIN_DATASET[[#This Row],[Account]]="CxP",FIN_DATASET[[#This Row],[Account]]="CxP (Liga)",FIN_DATASET[[#This Row],[Account]]="CxP (Terceros)"),1,0)</f>
        <v>0</v>
      </c>
      <c r="R534" s="3">
        <f>IF(FIN_DATASET[[#This Row],[AP_Flag]]=1,FIN_DATASET[[#This Row],[Amount]],0)</f>
        <v>0</v>
      </c>
    </row>
    <row r="535" spans="1:18" x14ac:dyDescent="0.2">
      <c r="A535" s="4">
        <f>FIN_RAW[[#This Row],[FECHA]]</f>
        <v>44317</v>
      </c>
      <c r="B535" s="3">
        <f>YEAR(FIN_DATASET[[#This Row],[Date]])</f>
        <v>2021</v>
      </c>
      <c r="C535" s="3" t="str">
        <f>TEXT(FIN_DATASET[[#This Row],[Date]],"mmmm")</f>
        <v>May</v>
      </c>
      <c r="D535" s="3" t="str">
        <f>IF(FIN_RAW[[#This Row],[VALOR (IN)]]&gt;0, "Income",IF(FIN_RAW[[#This Row],[VALOR (OUT)]]&gt;0, "Expense", "Check"))</f>
        <v>Income</v>
      </c>
      <c r="E535" s="3" t="str">
        <f>_xlfn.XLOOKUP(FIN_DATASET[[#This Row],[Method]],CATEGORY_MAP[CUENTA_IN],CATEGORY_MAP[Category])</f>
        <v>Cash</v>
      </c>
      <c r="F535" s="3" t="str">
        <f>_xlfn.XLOOKUP(FIN_DATASET[[#This Row],[Account]],CATEGORY_MAP[CUENTA_OUT],CATEGORY_MAP[Subcategory])</f>
        <v>Monthly Fee</v>
      </c>
      <c r="G535" s="3" t="str">
        <f>IF(OR(FIN_RAW[[#This Row],[CONCEPTO]]=0,FIN_RAW[[#This Row],[CONCEPTO]]=""),"",FIN_RAW[[#This Row],[CONCEPTO]])</f>
        <v>Pago Mensualidad Formacion (80%) (MAY)</v>
      </c>
      <c r="H535" s="5">
        <f>IF(FIN_DATASET[[#This Row],[Type]]="Income", FIN_RAW[[#This Row],[VALOR (IN)]], -FIN_RAW[[#This Row],[VALOR (OUT)]])</f>
        <v>84000</v>
      </c>
      <c r="I535" s="3" t="str">
        <f>FIN_RAW[[#This Row],[CUENTA (IN)]]</f>
        <v>Efectivo</v>
      </c>
      <c r="J535" s="6" t="str">
        <f>FIN_RAW[[#This Row],[CUENTA (OUT)]]</f>
        <v>Mensualidad</v>
      </c>
      <c r="K535" s="3" t="str">
        <f>IF(OR(FIN_RAW[[#This Row],[CLIENTE]]=0,FIN_RAW[[#This Row],[CLIENTE]]=" "),"",FIN_RAW[[#This Row],[CLIENTE]])</f>
        <v>Luis Fernando Zea Sanabria</v>
      </c>
      <c r="L535" s="3" t="str">
        <f>IF(OR(FIN_RAW[[#This Row],[DEPORTISTA]]=0,FIN_RAW[[#This Row],[DEPORTISTA]]=""),"",FIN_RAW[[#This Row],[DEPORTISTA]])</f>
        <v>Jacobo Zea Osorio</v>
      </c>
      <c r="M535" s="3">
        <f>IF(FIN_DATASET[[#This Row],[Method]]="Efectivo",1,0)</f>
        <v>1</v>
      </c>
      <c r="N535" s="12">
        <f>IF(FIN_DATASET[[#This Row],[Method]]="Efectivo",FIN_DATASET[[#This Row],[Amount]],0)</f>
        <v>84000</v>
      </c>
      <c r="O535" s="3">
        <f>IF(FIN_DATASET[[#This Row],[Method]]="CxC",1,0)</f>
        <v>0</v>
      </c>
      <c r="P535" s="11">
        <f>IF(FIN_DATASET[[#This Row],[Method]]="CxC",FIN_DATASET[[#This Row],[Amount]],0)</f>
        <v>0</v>
      </c>
      <c r="Q535" s="3">
        <f>IF(OR(FIN_DATASET[[#This Row],[Account]]="CxP",FIN_DATASET[[#This Row],[Account]]="CxP (Liga)",FIN_DATASET[[#This Row],[Account]]="CxP (Terceros)"),1,0)</f>
        <v>0</v>
      </c>
      <c r="R535" s="3">
        <f>IF(FIN_DATASET[[#This Row],[AP_Flag]]=1,FIN_DATASET[[#This Row],[Amount]],0)</f>
        <v>0</v>
      </c>
    </row>
    <row r="536" spans="1:18" x14ac:dyDescent="0.2">
      <c r="A536" s="4">
        <f>FIN_RAW[[#This Row],[FECHA]]</f>
        <v>44317</v>
      </c>
      <c r="B536" s="3">
        <f>YEAR(FIN_DATASET[[#This Row],[Date]])</f>
        <v>2021</v>
      </c>
      <c r="C536" s="3" t="str">
        <f>TEXT(FIN_DATASET[[#This Row],[Date]],"mmmm")</f>
        <v>May</v>
      </c>
      <c r="D536" s="3" t="str">
        <f>IF(FIN_RAW[[#This Row],[VALOR (IN)]]&gt;0, "Income",IF(FIN_RAW[[#This Row],[VALOR (OUT)]]&gt;0, "Expense", "Check"))</f>
        <v>Income</v>
      </c>
      <c r="E536" s="3" t="str">
        <f>_xlfn.XLOOKUP(FIN_DATASET[[#This Row],[Method]],CATEGORY_MAP[CUENTA_IN],CATEGORY_MAP[Category])</f>
        <v>Scholarships</v>
      </c>
      <c r="F536" s="3" t="str">
        <f>_xlfn.XLOOKUP(FIN_DATASET[[#This Row],[Account]],CATEGORY_MAP[CUENTA_OUT],CATEGORY_MAP[Subcategory])</f>
        <v>Monthly Fee</v>
      </c>
      <c r="G536" s="3" t="str">
        <f>IF(OR(FIN_RAW[[#This Row],[CONCEPTO]]=0,FIN_RAW[[#This Row],[CONCEPTO]]=""),"",FIN_RAW[[#This Row],[CONCEPTO]])</f>
        <v>Beca Hermandad 2020 (20%) (MAY)</v>
      </c>
      <c r="H536" s="5">
        <f>IF(FIN_DATASET[[#This Row],[Type]]="Income", FIN_RAW[[#This Row],[VALOR (IN)]], -FIN_RAW[[#This Row],[VALOR (OUT)]])</f>
        <v>21000</v>
      </c>
      <c r="I536" s="3" t="str">
        <f>FIN_RAW[[#This Row],[CUENTA (IN)]]</f>
        <v>Becas</v>
      </c>
      <c r="J536" s="6" t="str">
        <f>FIN_RAW[[#This Row],[CUENTA (OUT)]]</f>
        <v>Mensualidad</v>
      </c>
      <c r="K536" s="3" t="str">
        <f>IF(OR(FIN_RAW[[#This Row],[CLIENTE]]=0,FIN_RAW[[#This Row],[CLIENTE]]=" "),"",FIN_RAW[[#This Row],[CLIENTE]])</f>
        <v>Luis Fernando Zea Sanabria</v>
      </c>
      <c r="L536" s="3" t="str">
        <f>IF(OR(FIN_RAW[[#This Row],[DEPORTISTA]]=0,FIN_RAW[[#This Row],[DEPORTISTA]]=""),"",FIN_RAW[[#This Row],[DEPORTISTA]])</f>
        <v>Jacobo Zea Osorio</v>
      </c>
      <c r="M536" s="3">
        <f>IF(FIN_DATASET[[#This Row],[Method]]="Efectivo",1,0)</f>
        <v>0</v>
      </c>
      <c r="N536" s="12">
        <f>IF(FIN_DATASET[[#This Row],[Method]]="Efectivo",FIN_DATASET[[#This Row],[Amount]],0)</f>
        <v>0</v>
      </c>
      <c r="O536" s="3">
        <f>IF(FIN_DATASET[[#This Row],[Method]]="CxC",1,0)</f>
        <v>0</v>
      </c>
      <c r="P536" s="11">
        <f>IF(FIN_DATASET[[#This Row],[Method]]="CxC",FIN_DATASET[[#This Row],[Amount]],0)</f>
        <v>0</v>
      </c>
      <c r="Q536" s="3">
        <f>IF(OR(FIN_DATASET[[#This Row],[Account]]="CxP",FIN_DATASET[[#This Row],[Account]]="CxP (Liga)",FIN_DATASET[[#This Row],[Account]]="CxP (Terceros)"),1,0)</f>
        <v>0</v>
      </c>
      <c r="R536" s="3">
        <f>IF(FIN_DATASET[[#This Row],[AP_Flag]]=1,FIN_DATASET[[#This Row],[Amount]],0)</f>
        <v>0</v>
      </c>
    </row>
    <row r="537" spans="1:18" x14ac:dyDescent="0.2">
      <c r="A537" s="4">
        <f>FIN_RAW[[#This Row],[FECHA]]</f>
        <v>44317</v>
      </c>
      <c r="B537" s="3">
        <f>YEAR(FIN_DATASET[[#This Row],[Date]])</f>
        <v>2021</v>
      </c>
      <c r="C537" s="3" t="str">
        <f>TEXT(FIN_DATASET[[#This Row],[Date]],"mmmm")</f>
        <v>May</v>
      </c>
      <c r="D537" s="3" t="str">
        <f>IF(FIN_RAW[[#This Row],[VALOR (IN)]]&gt;0, "Income",IF(FIN_RAW[[#This Row],[VALOR (OUT)]]&gt;0, "Expense", "Check"))</f>
        <v>Income</v>
      </c>
      <c r="E537" s="3" t="str">
        <f>_xlfn.XLOOKUP(FIN_DATASET[[#This Row],[Method]],CATEGORY_MAP[CUENTA_IN],CATEGORY_MAP[Category])</f>
        <v>Cash</v>
      </c>
      <c r="F537" s="3" t="str">
        <f>_xlfn.XLOOKUP(FIN_DATASET[[#This Row],[Account]],CATEGORY_MAP[CUENTA_OUT],CATEGORY_MAP[Subcategory])</f>
        <v>Monthly Fee</v>
      </c>
      <c r="G537" s="3" t="str">
        <f>IF(OR(FIN_RAW[[#This Row],[CONCEPTO]]=0,FIN_RAW[[#This Row],[CONCEPTO]]=""),"",FIN_RAW[[#This Row],[CONCEPTO]])</f>
        <v>Pago Mensualidad Alto Rendimiento (100%) (MAY)</v>
      </c>
      <c r="H537" s="5">
        <f>IF(FIN_DATASET[[#This Row],[Type]]="Income", FIN_RAW[[#This Row],[VALOR (IN)]], -FIN_RAW[[#This Row],[VALOR (OUT)]])</f>
        <v>155000</v>
      </c>
      <c r="I537" s="3" t="str">
        <f>FIN_RAW[[#This Row],[CUENTA (IN)]]</f>
        <v>Efectivo</v>
      </c>
      <c r="J537" s="6" t="str">
        <f>FIN_RAW[[#This Row],[CUENTA (OUT)]]</f>
        <v>Mensualidad</v>
      </c>
      <c r="K537" s="3" t="str">
        <f>IF(OR(FIN_RAW[[#This Row],[CLIENTE]]=0,FIN_RAW[[#This Row],[CLIENTE]]=" "),"",FIN_RAW[[#This Row],[CLIENTE]])</f>
        <v>Carlos Andrés Delgado</v>
      </c>
      <c r="L537" s="3" t="str">
        <f>IF(OR(FIN_RAW[[#This Row],[DEPORTISTA]]=0,FIN_RAW[[#This Row],[DEPORTISTA]]=""),"",FIN_RAW[[#This Row],[DEPORTISTA]])</f>
        <v>Juan Andrés Delgado Giraldo</v>
      </c>
      <c r="M537" s="3">
        <f>IF(FIN_DATASET[[#This Row],[Method]]="Efectivo",1,0)</f>
        <v>1</v>
      </c>
      <c r="N537" s="12">
        <f>IF(FIN_DATASET[[#This Row],[Method]]="Efectivo",FIN_DATASET[[#This Row],[Amount]],0)</f>
        <v>155000</v>
      </c>
      <c r="O537" s="3">
        <f>IF(FIN_DATASET[[#This Row],[Method]]="CxC",1,0)</f>
        <v>0</v>
      </c>
      <c r="P537" s="11">
        <f>IF(FIN_DATASET[[#This Row],[Method]]="CxC",FIN_DATASET[[#This Row],[Amount]],0)</f>
        <v>0</v>
      </c>
      <c r="Q537" s="3">
        <f>IF(OR(FIN_DATASET[[#This Row],[Account]]="CxP",FIN_DATASET[[#This Row],[Account]]="CxP (Liga)",FIN_DATASET[[#This Row],[Account]]="CxP (Terceros)"),1,0)</f>
        <v>0</v>
      </c>
      <c r="R537" s="3">
        <f>IF(FIN_DATASET[[#This Row],[AP_Flag]]=1,FIN_DATASET[[#This Row],[Amount]],0)</f>
        <v>0</v>
      </c>
    </row>
    <row r="538" spans="1:18" x14ac:dyDescent="0.2">
      <c r="A538" s="4">
        <f>FIN_RAW[[#This Row],[FECHA]]</f>
        <v>44317</v>
      </c>
      <c r="B538" s="3">
        <f>YEAR(FIN_DATASET[[#This Row],[Date]])</f>
        <v>2021</v>
      </c>
      <c r="C538" s="3" t="str">
        <f>TEXT(FIN_DATASET[[#This Row],[Date]],"mmmm")</f>
        <v>May</v>
      </c>
      <c r="D538" s="3" t="str">
        <f>IF(FIN_RAW[[#This Row],[VALOR (IN)]]&gt;0, "Income",IF(FIN_RAW[[#This Row],[VALOR (OUT)]]&gt;0, "Expense", "Check"))</f>
        <v>Income</v>
      </c>
      <c r="E538" s="3" t="str">
        <f>_xlfn.XLOOKUP(FIN_DATASET[[#This Row],[Method]],CATEGORY_MAP[CUENTA_IN],CATEGORY_MAP[Category])</f>
        <v>Cash</v>
      </c>
      <c r="F538" s="3" t="str">
        <f>_xlfn.XLOOKUP(FIN_DATASET[[#This Row],[Account]],CATEGORY_MAP[CUENTA_OUT],CATEGORY_MAP[Subcategory])</f>
        <v>Monthly Fee</v>
      </c>
      <c r="G538" s="3" t="str">
        <f>IF(OR(FIN_RAW[[#This Row],[CONCEPTO]]=0,FIN_RAW[[#This Row],[CONCEPTO]]=""),"",FIN_RAW[[#This Row],[CONCEPTO]])</f>
        <v>Pago Mensualidad Alto Rendimiento (100%) (MAY)</v>
      </c>
      <c r="H538" s="5">
        <f>IF(FIN_DATASET[[#This Row],[Type]]="Income", FIN_RAW[[#This Row],[VALOR (IN)]], -FIN_RAW[[#This Row],[VALOR (OUT)]])</f>
        <v>155000</v>
      </c>
      <c r="I538" s="3" t="str">
        <f>FIN_RAW[[#This Row],[CUENTA (IN)]]</f>
        <v>Efectivo</v>
      </c>
      <c r="J538" s="6" t="str">
        <f>FIN_RAW[[#This Row],[CUENTA (OUT)]]</f>
        <v>Mensualidad</v>
      </c>
      <c r="K538" s="3" t="str">
        <f>IF(OR(FIN_RAW[[#This Row],[CLIENTE]]=0,FIN_RAW[[#This Row],[CLIENTE]]=" "),"",FIN_RAW[[#This Row],[CLIENTE]])</f>
        <v>Juan Sebastián Floyd</v>
      </c>
      <c r="L538" s="3" t="str">
        <f>IF(OR(FIN_RAW[[#This Row],[DEPORTISTA]]=0,FIN_RAW[[#This Row],[DEPORTISTA]]=""),"",FIN_RAW[[#This Row],[DEPORTISTA]])</f>
        <v>Juan Diego Floyd Martínez</v>
      </c>
      <c r="M538" s="3">
        <f>IF(FIN_DATASET[[#This Row],[Method]]="Efectivo",1,0)</f>
        <v>1</v>
      </c>
      <c r="N538" s="12">
        <f>IF(FIN_DATASET[[#This Row],[Method]]="Efectivo",FIN_DATASET[[#This Row],[Amount]],0)</f>
        <v>155000</v>
      </c>
      <c r="O538" s="3">
        <f>IF(FIN_DATASET[[#This Row],[Method]]="CxC",1,0)</f>
        <v>0</v>
      </c>
      <c r="P538" s="11">
        <f>IF(FIN_DATASET[[#This Row],[Method]]="CxC",FIN_DATASET[[#This Row],[Amount]],0)</f>
        <v>0</v>
      </c>
      <c r="Q538" s="3">
        <f>IF(OR(FIN_DATASET[[#This Row],[Account]]="CxP",FIN_DATASET[[#This Row],[Account]]="CxP (Liga)",FIN_DATASET[[#This Row],[Account]]="CxP (Terceros)"),1,0)</f>
        <v>0</v>
      </c>
      <c r="R538" s="3">
        <f>IF(FIN_DATASET[[#This Row],[AP_Flag]]=1,FIN_DATASET[[#This Row],[Amount]],0)</f>
        <v>0</v>
      </c>
    </row>
    <row r="539" spans="1:18" x14ac:dyDescent="0.2">
      <c r="A539" s="4">
        <f>FIN_RAW[[#This Row],[FECHA]]</f>
        <v>44317</v>
      </c>
      <c r="B539" s="3">
        <f>YEAR(FIN_DATASET[[#This Row],[Date]])</f>
        <v>2021</v>
      </c>
      <c r="C539" s="3" t="str">
        <f>TEXT(FIN_DATASET[[#This Row],[Date]],"mmmm")</f>
        <v>May</v>
      </c>
      <c r="D539" s="3" t="str">
        <f>IF(FIN_RAW[[#This Row],[VALOR (IN)]]&gt;0, "Income",IF(FIN_RAW[[#This Row],[VALOR (OUT)]]&gt;0, "Expense", "Check"))</f>
        <v>Income</v>
      </c>
      <c r="E539" s="3" t="str">
        <f>_xlfn.XLOOKUP(FIN_DATASET[[#This Row],[Method]],CATEGORY_MAP[CUENTA_IN],CATEGORY_MAP[Category])</f>
        <v>Cash</v>
      </c>
      <c r="F539" s="3" t="str">
        <f>_xlfn.XLOOKUP(FIN_DATASET[[#This Row],[Account]],CATEGORY_MAP[CUENTA_OUT],CATEGORY_MAP[Subcategory])</f>
        <v>Monthly Fee</v>
      </c>
      <c r="G539" s="3" t="str">
        <f>IF(OR(FIN_RAW[[#This Row],[CONCEPTO]]=0,FIN_RAW[[#This Row],[CONCEPTO]]=""),"",FIN_RAW[[#This Row],[CONCEPTO]])</f>
        <v>Pago Mensualidad Formacion (80%) (MAY)</v>
      </c>
      <c r="H539" s="5">
        <f>IF(FIN_DATASET[[#This Row],[Type]]="Income", FIN_RAW[[#This Row],[VALOR (IN)]], -FIN_RAW[[#This Row],[VALOR (OUT)]])</f>
        <v>84000</v>
      </c>
      <c r="I539" s="3" t="str">
        <f>FIN_RAW[[#This Row],[CUENTA (IN)]]</f>
        <v>Efectivo</v>
      </c>
      <c r="J539" s="6" t="str">
        <f>FIN_RAW[[#This Row],[CUENTA (OUT)]]</f>
        <v>Mensualidad</v>
      </c>
      <c r="K539" s="3" t="str">
        <f>IF(OR(FIN_RAW[[#This Row],[CLIENTE]]=0,FIN_RAW[[#This Row],[CLIENTE]]=" "),"",FIN_RAW[[#This Row],[CLIENTE]])</f>
        <v>Víctor Manuel Duque Yepes</v>
      </c>
      <c r="L539" s="3" t="str">
        <f>IF(OR(FIN_RAW[[#This Row],[DEPORTISTA]]=0,FIN_RAW[[#This Row],[DEPORTISTA]]=""),"",FIN_RAW[[#This Row],[DEPORTISTA]])</f>
        <v>Juan Esteban Duque Pinto</v>
      </c>
      <c r="M539" s="3">
        <f>IF(FIN_DATASET[[#This Row],[Method]]="Efectivo",1,0)</f>
        <v>1</v>
      </c>
      <c r="N539" s="12">
        <f>IF(FIN_DATASET[[#This Row],[Method]]="Efectivo",FIN_DATASET[[#This Row],[Amount]],0)</f>
        <v>84000</v>
      </c>
      <c r="O539" s="3">
        <f>IF(FIN_DATASET[[#This Row],[Method]]="CxC",1,0)</f>
        <v>0</v>
      </c>
      <c r="P539" s="11">
        <f>IF(FIN_DATASET[[#This Row],[Method]]="CxC",FIN_DATASET[[#This Row],[Amount]],0)</f>
        <v>0</v>
      </c>
      <c r="Q539" s="3">
        <f>IF(OR(FIN_DATASET[[#This Row],[Account]]="CxP",FIN_DATASET[[#This Row],[Account]]="CxP (Liga)",FIN_DATASET[[#This Row],[Account]]="CxP (Terceros)"),1,0)</f>
        <v>0</v>
      </c>
      <c r="R539" s="3">
        <f>IF(FIN_DATASET[[#This Row],[AP_Flag]]=1,FIN_DATASET[[#This Row],[Amount]],0)</f>
        <v>0</v>
      </c>
    </row>
    <row r="540" spans="1:18" x14ac:dyDescent="0.2">
      <c r="A540" s="4">
        <f>FIN_RAW[[#This Row],[FECHA]]</f>
        <v>44317</v>
      </c>
      <c r="B540" s="3">
        <f>YEAR(FIN_DATASET[[#This Row],[Date]])</f>
        <v>2021</v>
      </c>
      <c r="C540" s="3" t="str">
        <f>TEXT(FIN_DATASET[[#This Row],[Date]],"mmmm")</f>
        <v>May</v>
      </c>
      <c r="D540" s="3" t="str">
        <f>IF(FIN_RAW[[#This Row],[VALOR (IN)]]&gt;0, "Income",IF(FIN_RAW[[#This Row],[VALOR (OUT)]]&gt;0, "Expense", "Check"))</f>
        <v>Income</v>
      </c>
      <c r="E540" s="3" t="str">
        <f>_xlfn.XLOOKUP(FIN_DATASET[[#This Row],[Method]],CATEGORY_MAP[CUENTA_IN],CATEGORY_MAP[Category])</f>
        <v>Scholarships</v>
      </c>
      <c r="F540" s="3" t="str">
        <f>_xlfn.XLOOKUP(FIN_DATASET[[#This Row],[Account]],CATEGORY_MAP[CUENTA_OUT],CATEGORY_MAP[Subcategory])</f>
        <v>Monthly Fee</v>
      </c>
      <c r="G540" s="3" t="str">
        <f>IF(OR(FIN_RAW[[#This Row],[CONCEPTO]]=0,FIN_RAW[[#This Row],[CONCEPTO]]=""),"",FIN_RAW[[#This Row],[CONCEPTO]])</f>
        <v>Beca Hermandad 2020 (20%) (MAY)</v>
      </c>
      <c r="H540" s="5">
        <f>IF(FIN_DATASET[[#This Row],[Type]]="Income", FIN_RAW[[#This Row],[VALOR (IN)]], -FIN_RAW[[#This Row],[VALOR (OUT)]])</f>
        <v>21000</v>
      </c>
      <c r="I540" s="3" t="str">
        <f>FIN_RAW[[#This Row],[CUENTA (IN)]]</f>
        <v>Becas</v>
      </c>
      <c r="J540" s="6" t="str">
        <f>FIN_RAW[[#This Row],[CUENTA (OUT)]]</f>
        <v>Mensualidad</v>
      </c>
      <c r="K540" s="3" t="str">
        <f>IF(OR(FIN_RAW[[#This Row],[CLIENTE]]=0,FIN_RAW[[#This Row],[CLIENTE]]=" "),"",FIN_RAW[[#This Row],[CLIENTE]])</f>
        <v>Víctor Manuel Duque Yepes</v>
      </c>
      <c r="L540" s="3" t="str">
        <f>IF(OR(FIN_RAW[[#This Row],[DEPORTISTA]]=0,FIN_RAW[[#This Row],[DEPORTISTA]]=""),"",FIN_RAW[[#This Row],[DEPORTISTA]])</f>
        <v>Juan Esteban Duque Pinto</v>
      </c>
      <c r="M540" s="3">
        <f>IF(FIN_DATASET[[#This Row],[Method]]="Efectivo",1,0)</f>
        <v>0</v>
      </c>
      <c r="N540" s="12">
        <f>IF(FIN_DATASET[[#This Row],[Method]]="Efectivo",FIN_DATASET[[#This Row],[Amount]],0)</f>
        <v>0</v>
      </c>
      <c r="O540" s="3">
        <f>IF(FIN_DATASET[[#This Row],[Method]]="CxC",1,0)</f>
        <v>0</v>
      </c>
      <c r="P540" s="11">
        <f>IF(FIN_DATASET[[#This Row],[Method]]="CxC",FIN_DATASET[[#This Row],[Amount]],0)</f>
        <v>0</v>
      </c>
      <c r="Q540" s="3">
        <f>IF(OR(FIN_DATASET[[#This Row],[Account]]="CxP",FIN_DATASET[[#This Row],[Account]]="CxP (Liga)",FIN_DATASET[[#This Row],[Account]]="CxP (Terceros)"),1,0)</f>
        <v>0</v>
      </c>
      <c r="R540" s="3">
        <f>IF(FIN_DATASET[[#This Row],[AP_Flag]]=1,FIN_DATASET[[#This Row],[Amount]],0)</f>
        <v>0</v>
      </c>
    </row>
    <row r="541" spans="1:18" x14ac:dyDescent="0.2">
      <c r="A541" s="4">
        <f>FIN_RAW[[#This Row],[FECHA]]</f>
        <v>44317</v>
      </c>
      <c r="B541" s="3">
        <f>YEAR(FIN_DATASET[[#This Row],[Date]])</f>
        <v>2021</v>
      </c>
      <c r="C541" s="3" t="str">
        <f>TEXT(FIN_DATASET[[#This Row],[Date]],"mmmm")</f>
        <v>May</v>
      </c>
      <c r="D541" s="3" t="str">
        <f>IF(FIN_RAW[[#This Row],[VALOR (IN)]]&gt;0, "Income",IF(FIN_RAW[[#This Row],[VALOR (OUT)]]&gt;0, "Expense", "Check"))</f>
        <v>Income</v>
      </c>
      <c r="E541" s="3" t="str">
        <f>_xlfn.XLOOKUP(FIN_DATASET[[#This Row],[Method]],CATEGORY_MAP[CUENTA_IN],CATEGORY_MAP[Category])</f>
        <v>Cash</v>
      </c>
      <c r="F541" s="3" t="str">
        <f>_xlfn.XLOOKUP(FIN_DATASET[[#This Row],[Account]],CATEGORY_MAP[CUENTA_OUT],CATEGORY_MAP[Subcategory])</f>
        <v>Monthly Fee</v>
      </c>
      <c r="G541" s="3" t="str">
        <f>IF(OR(FIN_RAW[[#This Row],[CONCEPTO]]=0,FIN_RAW[[#This Row],[CONCEPTO]]=""),"",FIN_RAW[[#This Row],[CONCEPTO]])</f>
        <v>Pago Mensualidad Alto Rendimiento (100%) (MAY)</v>
      </c>
      <c r="H541" s="5">
        <f>IF(FIN_DATASET[[#This Row],[Type]]="Income", FIN_RAW[[#This Row],[VALOR (IN)]], -FIN_RAW[[#This Row],[VALOR (OUT)]])</f>
        <v>155000</v>
      </c>
      <c r="I541" s="3" t="str">
        <f>FIN_RAW[[#This Row],[CUENTA (IN)]]</f>
        <v>Efectivo</v>
      </c>
      <c r="J541" s="6" t="str">
        <f>FIN_RAW[[#This Row],[CUENTA (OUT)]]</f>
        <v>Mensualidad</v>
      </c>
      <c r="K541" s="3" t="str">
        <f>IF(OR(FIN_RAW[[#This Row],[CLIENTE]]=0,FIN_RAW[[#This Row],[CLIENTE]]=" "),"",FIN_RAW[[#This Row],[CLIENTE]])</f>
        <v>Víctor Manuel Duque Yepes</v>
      </c>
      <c r="L541" s="3" t="str">
        <f>IF(OR(FIN_RAW[[#This Row],[DEPORTISTA]]=0,FIN_RAW[[#This Row],[DEPORTISTA]]=""),"",FIN_RAW[[#This Row],[DEPORTISTA]])</f>
        <v>Juan Manuel Duque Pinto</v>
      </c>
      <c r="M541" s="3">
        <f>IF(FIN_DATASET[[#This Row],[Method]]="Efectivo",1,0)</f>
        <v>1</v>
      </c>
      <c r="N541" s="12">
        <f>IF(FIN_DATASET[[#This Row],[Method]]="Efectivo",FIN_DATASET[[#This Row],[Amount]],0)</f>
        <v>155000</v>
      </c>
      <c r="O541" s="3">
        <f>IF(FIN_DATASET[[#This Row],[Method]]="CxC",1,0)</f>
        <v>0</v>
      </c>
      <c r="P541" s="11">
        <f>IF(FIN_DATASET[[#This Row],[Method]]="CxC",FIN_DATASET[[#This Row],[Amount]],0)</f>
        <v>0</v>
      </c>
      <c r="Q541" s="3">
        <f>IF(OR(FIN_DATASET[[#This Row],[Account]]="CxP",FIN_DATASET[[#This Row],[Account]]="CxP (Liga)",FIN_DATASET[[#This Row],[Account]]="CxP (Terceros)"),1,0)</f>
        <v>0</v>
      </c>
      <c r="R541" s="3">
        <f>IF(FIN_DATASET[[#This Row],[AP_Flag]]=1,FIN_DATASET[[#This Row],[Amount]],0)</f>
        <v>0</v>
      </c>
    </row>
    <row r="542" spans="1:18" x14ac:dyDescent="0.2">
      <c r="A542" s="4">
        <f>FIN_RAW[[#This Row],[FECHA]]</f>
        <v>44317</v>
      </c>
      <c r="B542" s="3">
        <f>YEAR(FIN_DATASET[[#This Row],[Date]])</f>
        <v>2021</v>
      </c>
      <c r="C542" s="3" t="str">
        <f>TEXT(FIN_DATASET[[#This Row],[Date]],"mmmm")</f>
        <v>May</v>
      </c>
      <c r="D542" s="3" t="str">
        <f>IF(FIN_RAW[[#This Row],[VALOR (IN)]]&gt;0, "Income",IF(FIN_RAW[[#This Row],[VALOR (OUT)]]&gt;0, "Expense", "Check"))</f>
        <v>Income</v>
      </c>
      <c r="E542" s="3" t="str">
        <f>_xlfn.XLOOKUP(FIN_DATASET[[#This Row],[Method]],CATEGORY_MAP[CUENTA_IN],CATEGORY_MAP[Category])</f>
        <v>Cash</v>
      </c>
      <c r="F542" s="3" t="str">
        <f>_xlfn.XLOOKUP(FIN_DATASET[[#This Row],[Account]],CATEGORY_MAP[CUENTA_OUT],CATEGORY_MAP[Subcategory])</f>
        <v>Monthly Fee</v>
      </c>
      <c r="G542" s="3" t="str">
        <f>IF(OR(FIN_RAW[[#This Row],[CONCEPTO]]=0,FIN_RAW[[#This Row],[CONCEPTO]]=""),"",FIN_RAW[[#This Row],[CONCEPTO]])</f>
        <v>Pago Mensualidad Alto Rendimiento (100%) (MAY)</v>
      </c>
      <c r="H542" s="5">
        <f>IF(FIN_DATASET[[#This Row],[Type]]="Income", FIN_RAW[[#This Row],[VALOR (IN)]], -FIN_RAW[[#This Row],[VALOR (OUT)]])</f>
        <v>155000</v>
      </c>
      <c r="I542" s="3" t="str">
        <f>FIN_RAW[[#This Row],[CUENTA (IN)]]</f>
        <v>Efectivo</v>
      </c>
      <c r="J542" s="6" t="str">
        <f>FIN_RAW[[#This Row],[CUENTA (OUT)]]</f>
        <v>Mensualidad</v>
      </c>
      <c r="K542" s="3" t="str">
        <f>IF(OR(FIN_RAW[[#This Row],[CLIENTE]]=0,FIN_RAW[[#This Row],[CLIENTE]]=" "),"",FIN_RAW[[#This Row],[CLIENTE]])</f>
        <v>Diana Gómez Herrera</v>
      </c>
      <c r="L542" s="3" t="str">
        <f>IF(OR(FIN_RAW[[#This Row],[DEPORTISTA]]=0,FIN_RAW[[#This Row],[DEPORTISTA]]=""),"",FIN_RAW[[#This Row],[DEPORTISTA]])</f>
        <v>Juan Manuel López Gómez</v>
      </c>
      <c r="M542" s="3">
        <f>IF(FIN_DATASET[[#This Row],[Method]]="Efectivo",1,0)</f>
        <v>1</v>
      </c>
      <c r="N542" s="12">
        <f>IF(FIN_DATASET[[#This Row],[Method]]="Efectivo",FIN_DATASET[[#This Row],[Amount]],0)</f>
        <v>155000</v>
      </c>
      <c r="O542" s="3">
        <f>IF(FIN_DATASET[[#This Row],[Method]]="CxC",1,0)</f>
        <v>0</v>
      </c>
      <c r="P542" s="11">
        <f>IF(FIN_DATASET[[#This Row],[Method]]="CxC",FIN_DATASET[[#This Row],[Amount]],0)</f>
        <v>0</v>
      </c>
      <c r="Q542" s="3">
        <f>IF(OR(FIN_DATASET[[#This Row],[Account]]="CxP",FIN_DATASET[[#This Row],[Account]]="CxP (Liga)",FIN_DATASET[[#This Row],[Account]]="CxP (Terceros)"),1,0)</f>
        <v>0</v>
      </c>
      <c r="R542" s="3">
        <f>IF(FIN_DATASET[[#This Row],[AP_Flag]]=1,FIN_DATASET[[#This Row],[Amount]],0)</f>
        <v>0</v>
      </c>
    </row>
    <row r="543" spans="1:18" x14ac:dyDescent="0.2">
      <c r="A543" s="4">
        <f>FIN_RAW[[#This Row],[FECHA]]</f>
        <v>44317</v>
      </c>
      <c r="B543" s="3">
        <f>YEAR(FIN_DATASET[[#This Row],[Date]])</f>
        <v>2021</v>
      </c>
      <c r="C543" s="3" t="str">
        <f>TEXT(FIN_DATASET[[#This Row],[Date]],"mmmm")</f>
        <v>May</v>
      </c>
      <c r="D543" s="3" t="str">
        <f>IF(FIN_RAW[[#This Row],[VALOR (IN)]]&gt;0, "Income",IF(FIN_RAW[[#This Row],[VALOR (OUT)]]&gt;0, "Expense", "Check"))</f>
        <v>Income</v>
      </c>
      <c r="E543" s="3" t="str">
        <f>_xlfn.XLOOKUP(FIN_DATASET[[#This Row],[Method]],CATEGORY_MAP[CUENTA_IN],CATEGORY_MAP[Category])</f>
        <v>Cash</v>
      </c>
      <c r="F543" s="3" t="str">
        <f>_xlfn.XLOOKUP(FIN_DATASET[[#This Row],[Account]],CATEGORY_MAP[CUENTA_OUT],CATEGORY_MAP[Subcategory])</f>
        <v>Monthly Fee</v>
      </c>
      <c r="G543" s="3" t="str">
        <f>IF(OR(FIN_RAW[[#This Row],[CONCEPTO]]=0,FIN_RAW[[#This Row],[CONCEPTO]]=""),"",FIN_RAW[[#This Row],[CONCEPTO]])</f>
        <v>Pago Mensualidad Formacion (80%) (MAY)</v>
      </c>
      <c r="H543" s="5">
        <f>IF(FIN_DATASET[[#This Row],[Type]]="Income", FIN_RAW[[#This Row],[VALOR (IN)]], -FIN_RAW[[#This Row],[VALOR (OUT)]])</f>
        <v>84000</v>
      </c>
      <c r="I543" s="3" t="str">
        <f>FIN_RAW[[#This Row],[CUENTA (IN)]]</f>
        <v>Efectivo</v>
      </c>
      <c r="J543" s="6" t="str">
        <f>FIN_RAW[[#This Row],[CUENTA (OUT)]]</f>
        <v>Mensualidad</v>
      </c>
      <c r="K543" s="3" t="str">
        <f>IF(OR(FIN_RAW[[#This Row],[CLIENTE]]=0,FIN_RAW[[#This Row],[CLIENTE]]=" "),"",FIN_RAW[[#This Row],[CLIENTE]])</f>
        <v>Ingrith Basto Zamorano</v>
      </c>
      <c r="L543" s="3" t="str">
        <f>IF(OR(FIN_RAW[[#This Row],[DEPORTISTA]]=0,FIN_RAW[[#This Row],[DEPORTISTA]]=""),"",FIN_RAW[[#This Row],[DEPORTISTA]])</f>
        <v>Juan Martin Solórzano Basto</v>
      </c>
      <c r="M543" s="3">
        <f>IF(FIN_DATASET[[#This Row],[Method]]="Efectivo",1,0)</f>
        <v>1</v>
      </c>
      <c r="N543" s="12">
        <f>IF(FIN_DATASET[[#This Row],[Method]]="Efectivo",FIN_DATASET[[#This Row],[Amount]],0)</f>
        <v>84000</v>
      </c>
      <c r="O543" s="3">
        <f>IF(FIN_DATASET[[#This Row],[Method]]="CxC",1,0)</f>
        <v>0</v>
      </c>
      <c r="P543" s="11">
        <f>IF(FIN_DATASET[[#This Row],[Method]]="CxC",FIN_DATASET[[#This Row],[Amount]],0)</f>
        <v>0</v>
      </c>
      <c r="Q543" s="3">
        <f>IF(OR(FIN_DATASET[[#This Row],[Account]]="CxP",FIN_DATASET[[#This Row],[Account]]="CxP (Liga)",FIN_DATASET[[#This Row],[Account]]="CxP (Terceros)"),1,0)</f>
        <v>0</v>
      </c>
      <c r="R543" s="3">
        <f>IF(FIN_DATASET[[#This Row],[AP_Flag]]=1,FIN_DATASET[[#This Row],[Amount]],0)</f>
        <v>0</v>
      </c>
    </row>
    <row r="544" spans="1:18" x14ac:dyDescent="0.2">
      <c r="A544" s="4">
        <f>FIN_RAW[[#This Row],[FECHA]]</f>
        <v>44317</v>
      </c>
      <c r="B544" s="3">
        <f>YEAR(FIN_DATASET[[#This Row],[Date]])</f>
        <v>2021</v>
      </c>
      <c r="C544" s="3" t="str">
        <f>TEXT(FIN_DATASET[[#This Row],[Date]],"mmmm")</f>
        <v>May</v>
      </c>
      <c r="D544" s="3" t="str">
        <f>IF(FIN_RAW[[#This Row],[VALOR (IN)]]&gt;0, "Income",IF(FIN_RAW[[#This Row],[VALOR (OUT)]]&gt;0, "Expense", "Check"))</f>
        <v>Income</v>
      </c>
      <c r="E544" s="3" t="str">
        <f>_xlfn.XLOOKUP(FIN_DATASET[[#This Row],[Method]],CATEGORY_MAP[CUENTA_IN],CATEGORY_MAP[Category])</f>
        <v>Scholarships</v>
      </c>
      <c r="F544" s="3" t="str">
        <f>_xlfn.XLOOKUP(FIN_DATASET[[#This Row],[Account]],CATEGORY_MAP[CUENTA_OUT],CATEGORY_MAP[Subcategory])</f>
        <v>Monthly Fee</v>
      </c>
      <c r="G544" s="3" t="str">
        <f>IF(OR(FIN_RAW[[#This Row],[CONCEPTO]]=0,FIN_RAW[[#This Row],[CONCEPTO]]=""),"",FIN_RAW[[#This Row],[CONCEPTO]])</f>
        <v>Beca Hermandad 2020 (20%) (MAY)</v>
      </c>
      <c r="H544" s="5">
        <f>IF(FIN_DATASET[[#This Row],[Type]]="Income", FIN_RAW[[#This Row],[VALOR (IN)]], -FIN_RAW[[#This Row],[VALOR (OUT)]])</f>
        <v>21000</v>
      </c>
      <c r="I544" s="3" t="str">
        <f>FIN_RAW[[#This Row],[CUENTA (IN)]]</f>
        <v>Becas</v>
      </c>
      <c r="J544" s="6" t="str">
        <f>FIN_RAW[[#This Row],[CUENTA (OUT)]]</f>
        <v>Mensualidad</v>
      </c>
      <c r="K544" s="3" t="str">
        <f>IF(OR(FIN_RAW[[#This Row],[CLIENTE]]=0,FIN_RAW[[#This Row],[CLIENTE]]=" "),"",FIN_RAW[[#This Row],[CLIENTE]])</f>
        <v>Ingrith Basto Zamorano</v>
      </c>
      <c r="L544" s="3" t="str">
        <f>IF(OR(FIN_RAW[[#This Row],[DEPORTISTA]]=0,FIN_RAW[[#This Row],[DEPORTISTA]]=""),"",FIN_RAW[[#This Row],[DEPORTISTA]])</f>
        <v>Juan Martin Solórzano Basto</v>
      </c>
      <c r="M544" s="3">
        <f>IF(FIN_DATASET[[#This Row],[Method]]="Efectivo",1,0)</f>
        <v>0</v>
      </c>
      <c r="N544" s="12">
        <f>IF(FIN_DATASET[[#This Row],[Method]]="Efectivo",FIN_DATASET[[#This Row],[Amount]],0)</f>
        <v>0</v>
      </c>
      <c r="O544" s="3">
        <f>IF(FIN_DATASET[[#This Row],[Method]]="CxC",1,0)</f>
        <v>0</v>
      </c>
      <c r="P544" s="11">
        <f>IF(FIN_DATASET[[#This Row],[Method]]="CxC",FIN_DATASET[[#This Row],[Amount]],0)</f>
        <v>0</v>
      </c>
      <c r="Q544" s="3">
        <f>IF(OR(FIN_DATASET[[#This Row],[Account]]="CxP",FIN_DATASET[[#This Row],[Account]]="CxP (Liga)",FIN_DATASET[[#This Row],[Account]]="CxP (Terceros)"),1,0)</f>
        <v>0</v>
      </c>
      <c r="R544" s="3">
        <f>IF(FIN_DATASET[[#This Row],[AP_Flag]]=1,FIN_DATASET[[#This Row],[Amount]],0)</f>
        <v>0</v>
      </c>
    </row>
    <row r="545" spans="1:18" x14ac:dyDescent="0.2">
      <c r="A545" s="4">
        <f>FIN_RAW[[#This Row],[FECHA]]</f>
        <v>44317</v>
      </c>
      <c r="B545" s="3">
        <f>YEAR(FIN_DATASET[[#This Row],[Date]])</f>
        <v>2021</v>
      </c>
      <c r="C545" s="3" t="str">
        <f>TEXT(FIN_DATASET[[#This Row],[Date]],"mmmm")</f>
        <v>May</v>
      </c>
      <c r="D545" s="3" t="str">
        <f>IF(FIN_RAW[[#This Row],[VALOR (IN)]]&gt;0, "Income",IF(FIN_RAW[[#This Row],[VALOR (OUT)]]&gt;0, "Expense", "Check"))</f>
        <v>Income</v>
      </c>
      <c r="E545" s="3" t="str">
        <f>_xlfn.XLOOKUP(FIN_DATASET[[#This Row],[Method]],CATEGORY_MAP[CUENTA_IN],CATEGORY_MAP[Category])</f>
        <v>Cash</v>
      </c>
      <c r="F545" s="3" t="str">
        <f>_xlfn.XLOOKUP(FIN_DATASET[[#This Row],[Account]],CATEGORY_MAP[CUENTA_OUT],CATEGORY_MAP[Subcategory])</f>
        <v>Monthly Fee</v>
      </c>
      <c r="G545" s="3" t="str">
        <f>IF(OR(FIN_RAW[[#This Row],[CONCEPTO]]=0,FIN_RAW[[#This Row],[CONCEPTO]]=""),"",FIN_RAW[[#This Row],[CONCEPTO]])</f>
        <v>Pago Mensualidad Formacion (80%) (MAY)</v>
      </c>
      <c r="H545" s="5">
        <f>IF(FIN_DATASET[[#This Row],[Type]]="Income", FIN_RAW[[#This Row],[VALOR (IN)]], -FIN_RAW[[#This Row],[VALOR (OUT)]])</f>
        <v>84000</v>
      </c>
      <c r="I545" s="3" t="str">
        <f>FIN_RAW[[#This Row],[CUENTA (IN)]]</f>
        <v>Efectivo</v>
      </c>
      <c r="J545" s="6" t="str">
        <f>FIN_RAW[[#This Row],[CUENTA (OUT)]]</f>
        <v>Mensualidad</v>
      </c>
      <c r="K545" s="3" t="str">
        <f>IF(OR(FIN_RAW[[#This Row],[CLIENTE]]=0,FIN_RAW[[#This Row],[CLIENTE]]=" "),"",FIN_RAW[[#This Row],[CLIENTE]])</f>
        <v>Carlos Andrés Delgado</v>
      </c>
      <c r="L545" s="3" t="str">
        <f>IF(OR(FIN_RAW[[#This Row],[DEPORTISTA]]=0,FIN_RAW[[#This Row],[DEPORTISTA]]=""),"",FIN_RAW[[#This Row],[DEPORTISTA]])</f>
        <v>María José Delgado Giraldo</v>
      </c>
      <c r="M545" s="3">
        <f>IF(FIN_DATASET[[#This Row],[Method]]="Efectivo",1,0)</f>
        <v>1</v>
      </c>
      <c r="N545" s="12">
        <f>IF(FIN_DATASET[[#This Row],[Method]]="Efectivo",FIN_DATASET[[#This Row],[Amount]],0)</f>
        <v>84000</v>
      </c>
      <c r="O545" s="3">
        <f>IF(FIN_DATASET[[#This Row],[Method]]="CxC",1,0)</f>
        <v>0</v>
      </c>
      <c r="P545" s="11">
        <f>IF(FIN_DATASET[[#This Row],[Method]]="CxC",FIN_DATASET[[#This Row],[Amount]],0)</f>
        <v>0</v>
      </c>
      <c r="Q545" s="3">
        <f>IF(OR(FIN_DATASET[[#This Row],[Account]]="CxP",FIN_DATASET[[#This Row],[Account]]="CxP (Liga)",FIN_DATASET[[#This Row],[Account]]="CxP (Terceros)"),1,0)</f>
        <v>0</v>
      </c>
      <c r="R545" s="3">
        <f>IF(FIN_DATASET[[#This Row],[AP_Flag]]=1,FIN_DATASET[[#This Row],[Amount]],0)</f>
        <v>0</v>
      </c>
    </row>
    <row r="546" spans="1:18" x14ac:dyDescent="0.2">
      <c r="A546" s="4">
        <f>FIN_RAW[[#This Row],[FECHA]]</f>
        <v>44317</v>
      </c>
      <c r="B546" s="3">
        <f>YEAR(FIN_DATASET[[#This Row],[Date]])</f>
        <v>2021</v>
      </c>
      <c r="C546" s="3" t="str">
        <f>TEXT(FIN_DATASET[[#This Row],[Date]],"mmmm")</f>
        <v>May</v>
      </c>
      <c r="D546" s="3" t="str">
        <f>IF(FIN_RAW[[#This Row],[VALOR (IN)]]&gt;0, "Income",IF(FIN_RAW[[#This Row],[VALOR (OUT)]]&gt;0, "Expense", "Check"))</f>
        <v>Income</v>
      </c>
      <c r="E546" s="3" t="str">
        <f>_xlfn.XLOOKUP(FIN_DATASET[[#This Row],[Method]],CATEGORY_MAP[CUENTA_IN],CATEGORY_MAP[Category])</f>
        <v>Scholarships</v>
      </c>
      <c r="F546" s="3" t="str">
        <f>_xlfn.XLOOKUP(FIN_DATASET[[#This Row],[Account]],CATEGORY_MAP[CUENTA_OUT],CATEGORY_MAP[Subcategory])</f>
        <v>Monthly Fee</v>
      </c>
      <c r="G546" s="3" t="str">
        <f>IF(OR(FIN_RAW[[#This Row],[CONCEPTO]]=0,FIN_RAW[[#This Row],[CONCEPTO]]=""),"",FIN_RAW[[#This Row],[CONCEPTO]])</f>
        <v>Beca Hermandad 2020 (20%) (MAY)</v>
      </c>
      <c r="H546" s="5">
        <f>IF(FIN_DATASET[[#This Row],[Type]]="Income", FIN_RAW[[#This Row],[VALOR (IN)]], -FIN_RAW[[#This Row],[VALOR (OUT)]])</f>
        <v>21000</v>
      </c>
      <c r="I546" s="3" t="str">
        <f>FIN_RAW[[#This Row],[CUENTA (IN)]]</f>
        <v>Becas</v>
      </c>
      <c r="J546" s="6" t="str">
        <f>FIN_RAW[[#This Row],[CUENTA (OUT)]]</f>
        <v>Mensualidad</v>
      </c>
      <c r="K546" s="3" t="str">
        <f>IF(OR(FIN_RAW[[#This Row],[CLIENTE]]=0,FIN_RAW[[#This Row],[CLIENTE]]=" "),"",FIN_RAW[[#This Row],[CLIENTE]])</f>
        <v>Carlos Andrés Delgado</v>
      </c>
      <c r="L546" s="3" t="str">
        <f>IF(OR(FIN_RAW[[#This Row],[DEPORTISTA]]=0,FIN_RAW[[#This Row],[DEPORTISTA]]=""),"",FIN_RAW[[#This Row],[DEPORTISTA]])</f>
        <v>María José Delgado Giraldo</v>
      </c>
      <c r="M546" s="3">
        <f>IF(FIN_DATASET[[#This Row],[Method]]="Efectivo",1,0)</f>
        <v>0</v>
      </c>
      <c r="N546" s="12">
        <f>IF(FIN_DATASET[[#This Row],[Method]]="Efectivo",FIN_DATASET[[#This Row],[Amount]],0)</f>
        <v>0</v>
      </c>
      <c r="O546" s="3">
        <f>IF(FIN_DATASET[[#This Row],[Method]]="CxC",1,0)</f>
        <v>0</v>
      </c>
      <c r="P546" s="11">
        <f>IF(FIN_DATASET[[#This Row],[Method]]="CxC",FIN_DATASET[[#This Row],[Amount]],0)</f>
        <v>0</v>
      </c>
      <c r="Q546" s="3">
        <f>IF(OR(FIN_DATASET[[#This Row],[Account]]="CxP",FIN_DATASET[[#This Row],[Account]]="CxP (Liga)",FIN_DATASET[[#This Row],[Account]]="CxP (Terceros)"),1,0)</f>
        <v>0</v>
      </c>
      <c r="R546" s="3">
        <f>IF(FIN_DATASET[[#This Row],[AP_Flag]]=1,FIN_DATASET[[#This Row],[Amount]],0)</f>
        <v>0</v>
      </c>
    </row>
    <row r="547" spans="1:18" x14ac:dyDescent="0.2">
      <c r="A547" s="4">
        <f>FIN_RAW[[#This Row],[FECHA]]</f>
        <v>44317</v>
      </c>
      <c r="B547" s="3">
        <f>YEAR(FIN_DATASET[[#This Row],[Date]])</f>
        <v>2021</v>
      </c>
      <c r="C547" s="3" t="str">
        <f>TEXT(FIN_DATASET[[#This Row],[Date]],"mmmm")</f>
        <v>May</v>
      </c>
      <c r="D547" s="3" t="str">
        <f>IF(FIN_RAW[[#This Row],[VALOR (IN)]]&gt;0, "Income",IF(FIN_RAW[[#This Row],[VALOR (OUT)]]&gt;0, "Expense", "Check"))</f>
        <v>Income</v>
      </c>
      <c r="E547" s="3" t="str">
        <f>_xlfn.XLOOKUP(FIN_DATASET[[#This Row],[Method]],CATEGORY_MAP[CUENTA_IN],CATEGORY_MAP[Category])</f>
        <v>Cash</v>
      </c>
      <c r="F547" s="3" t="str">
        <f>_xlfn.XLOOKUP(FIN_DATASET[[#This Row],[Account]],CATEGORY_MAP[CUENTA_OUT],CATEGORY_MAP[Subcategory])</f>
        <v>Monthly Fee</v>
      </c>
      <c r="G547" s="3" t="str">
        <f>IF(OR(FIN_RAW[[#This Row],[CONCEPTO]]=0,FIN_RAW[[#This Row],[CONCEPTO]]=""),"",FIN_RAW[[#This Row],[CONCEPTO]])</f>
        <v>Pago Mensualidad Formacion (100%) (MAY)</v>
      </c>
      <c r="H547" s="5">
        <f>IF(FIN_DATASET[[#This Row],[Type]]="Income", FIN_RAW[[#This Row],[VALOR (IN)]], -FIN_RAW[[#This Row],[VALOR (OUT)]])</f>
        <v>105000</v>
      </c>
      <c r="I547" s="3" t="str">
        <f>FIN_RAW[[#This Row],[CUENTA (IN)]]</f>
        <v>Efectivo</v>
      </c>
      <c r="J547" s="6" t="str">
        <f>FIN_RAW[[#This Row],[CUENTA (OUT)]]</f>
        <v>Mensualidad</v>
      </c>
      <c r="K547" s="3" t="str">
        <f>IF(OR(FIN_RAW[[#This Row],[CLIENTE]]=0,FIN_RAW[[#This Row],[CLIENTE]]=" "),"",FIN_RAW[[#This Row],[CLIENTE]])</f>
        <v>Edward Armando Rojas</v>
      </c>
      <c r="L547" s="3" t="str">
        <f>IF(OR(FIN_RAW[[#This Row],[DEPORTISTA]]=0,FIN_RAW[[#This Row],[DEPORTISTA]]=""),"",FIN_RAW[[#This Row],[DEPORTISTA]])</f>
        <v>Mathias Rojas Salcedo</v>
      </c>
      <c r="M547" s="3">
        <f>IF(FIN_DATASET[[#This Row],[Method]]="Efectivo",1,0)</f>
        <v>1</v>
      </c>
      <c r="N547" s="12">
        <f>IF(FIN_DATASET[[#This Row],[Method]]="Efectivo",FIN_DATASET[[#This Row],[Amount]],0)</f>
        <v>105000</v>
      </c>
      <c r="O547" s="3">
        <f>IF(FIN_DATASET[[#This Row],[Method]]="CxC",1,0)</f>
        <v>0</v>
      </c>
      <c r="P547" s="11">
        <f>IF(FIN_DATASET[[#This Row],[Method]]="CxC",FIN_DATASET[[#This Row],[Amount]],0)</f>
        <v>0</v>
      </c>
      <c r="Q547" s="3">
        <f>IF(OR(FIN_DATASET[[#This Row],[Account]]="CxP",FIN_DATASET[[#This Row],[Account]]="CxP (Liga)",FIN_DATASET[[#This Row],[Account]]="CxP (Terceros)"),1,0)</f>
        <v>0</v>
      </c>
      <c r="R547" s="3">
        <f>IF(FIN_DATASET[[#This Row],[AP_Flag]]=1,FIN_DATASET[[#This Row],[Amount]],0)</f>
        <v>0</v>
      </c>
    </row>
    <row r="548" spans="1:18" x14ac:dyDescent="0.2">
      <c r="A548" s="4">
        <f>FIN_RAW[[#This Row],[FECHA]]</f>
        <v>44317</v>
      </c>
      <c r="B548" s="3">
        <f>YEAR(FIN_DATASET[[#This Row],[Date]])</f>
        <v>2021</v>
      </c>
      <c r="C548" s="3" t="str">
        <f>TEXT(FIN_DATASET[[#This Row],[Date]],"mmmm")</f>
        <v>May</v>
      </c>
      <c r="D548" s="3" t="str">
        <f>IF(FIN_RAW[[#This Row],[VALOR (IN)]]&gt;0, "Income",IF(FIN_RAW[[#This Row],[VALOR (OUT)]]&gt;0, "Expense", "Check"))</f>
        <v>Income</v>
      </c>
      <c r="E548" s="3" t="str">
        <f>_xlfn.XLOOKUP(FIN_DATASET[[#This Row],[Method]],CATEGORY_MAP[CUENTA_IN],CATEGORY_MAP[Category])</f>
        <v>Cash</v>
      </c>
      <c r="F548" s="3" t="str">
        <f>_xlfn.XLOOKUP(FIN_DATASET[[#This Row],[Account]],CATEGORY_MAP[CUENTA_OUT],CATEGORY_MAP[Subcategory])</f>
        <v>Monthly Fee</v>
      </c>
      <c r="G548" s="3" t="str">
        <f>IF(OR(FIN_RAW[[#This Row],[CONCEPTO]]=0,FIN_RAW[[#This Row],[CONCEPTO]]=""),"",FIN_RAW[[#This Row],[CONCEPTO]])</f>
        <v>Pago Mensualidad Formacion (80%) (MAY)</v>
      </c>
      <c r="H548" s="5">
        <f>IF(FIN_DATASET[[#This Row],[Type]]="Income", FIN_RAW[[#This Row],[VALOR (IN)]], -FIN_RAW[[#This Row],[VALOR (OUT)]])</f>
        <v>84000</v>
      </c>
      <c r="I548" s="3" t="str">
        <f>FIN_RAW[[#This Row],[CUENTA (IN)]]</f>
        <v>Efectivo</v>
      </c>
      <c r="J548" s="6" t="str">
        <f>FIN_RAW[[#This Row],[CUENTA (OUT)]]</f>
        <v>Mensualidad</v>
      </c>
      <c r="K548" s="3" t="str">
        <f>IF(OR(FIN_RAW[[#This Row],[CLIENTE]]=0,FIN_RAW[[#This Row],[CLIENTE]]=" "),"",FIN_RAW[[#This Row],[CLIENTE]])</f>
        <v>Ana Milena Sánchez Patiño</v>
      </c>
      <c r="L548" s="3" t="str">
        <f>IF(OR(FIN_RAW[[#This Row],[DEPORTISTA]]=0,FIN_RAW[[#This Row],[DEPORTISTA]]=""),"",FIN_RAW[[#This Row],[DEPORTISTA]])</f>
        <v>Matías Carvajal Sánchez</v>
      </c>
      <c r="M548" s="3">
        <f>IF(FIN_DATASET[[#This Row],[Method]]="Efectivo",1,0)</f>
        <v>1</v>
      </c>
      <c r="N548" s="12">
        <f>IF(FIN_DATASET[[#This Row],[Method]]="Efectivo",FIN_DATASET[[#This Row],[Amount]],0)</f>
        <v>84000</v>
      </c>
      <c r="O548" s="3">
        <f>IF(FIN_DATASET[[#This Row],[Method]]="CxC",1,0)</f>
        <v>0</v>
      </c>
      <c r="P548" s="11">
        <f>IF(FIN_DATASET[[#This Row],[Method]]="CxC",FIN_DATASET[[#This Row],[Amount]],0)</f>
        <v>0</v>
      </c>
      <c r="Q548" s="3">
        <f>IF(OR(FIN_DATASET[[#This Row],[Account]]="CxP",FIN_DATASET[[#This Row],[Account]]="CxP (Liga)",FIN_DATASET[[#This Row],[Account]]="CxP (Terceros)"),1,0)</f>
        <v>0</v>
      </c>
      <c r="R548" s="3">
        <f>IF(FIN_DATASET[[#This Row],[AP_Flag]]=1,FIN_DATASET[[#This Row],[Amount]],0)</f>
        <v>0</v>
      </c>
    </row>
    <row r="549" spans="1:18" x14ac:dyDescent="0.2">
      <c r="A549" s="4">
        <f>FIN_RAW[[#This Row],[FECHA]]</f>
        <v>44317</v>
      </c>
      <c r="B549" s="3">
        <f>YEAR(FIN_DATASET[[#This Row],[Date]])</f>
        <v>2021</v>
      </c>
      <c r="C549" s="3" t="str">
        <f>TEXT(FIN_DATASET[[#This Row],[Date]],"mmmm")</f>
        <v>May</v>
      </c>
      <c r="D549" s="3" t="str">
        <f>IF(FIN_RAW[[#This Row],[VALOR (IN)]]&gt;0, "Income",IF(FIN_RAW[[#This Row],[VALOR (OUT)]]&gt;0, "Expense", "Check"))</f>
        <v>Income</v>
      </c>
      <c r="E549" s="3" t="str">
        <f>_xlfn.XLOOKUP(FIN_DATASET[[#This Row],[Method]],CATEGORY_MAP[CUENTA_IN],CATEGORY_MAP[Category])</f>
        <v>Scholarships</v>
      </c>
      <c r="F549" s="3" t="str">
        <f>_xlfn.XLOOKUP(FIN_DATASET[[#This Row],[Account]],CATEGORY_MAP[CUENTA_OUT],CATEGORY_MAP[Subcategory])</f>
        <v>Monthly Fee</v>
      </c>
      <c r="G549" s="3" t="str">
        <f>IF(OR(FIN_RAW[[#This Row],[CONCEPTO]]=0,FIN_RAW[[#This Row],[CONCEPTO]]=""),"",FIN_RAW[[#This Row],[CONCEPTO]])</f>
        <v>Beca Hermandad 2020 (20%) (MAY)</v>
      </c>
      <c r="H549" s="5">
        <f>IF(FIN_DATASET[[#This Row],[Type]]="Income", FIN_RAW[[#This Row],[VALOR (IN)]], -FIN_RAW[[#This Row],[VALOR (OUT)]])</f>
        <v>21000</v>
      </c>
      <c r="I549" s="3" t="str">
        <f>FIN_RAW[[#This Row],[CUENTA (IN)]]</f>
        <v>Becas</v>
      </c>
      <c r="J549" s="6" t="str">
        <f>FIN_RAW[[#This Row],[CUENTA (OUT)]]</f>
        <v>Mensualidad</v>
      </c>
      <c r="K549" s="3" t="str">
        <f>IF(OR(FIN_RAW[[#This Row],[CLIENTE]]=0,FIN_RAW[[#This Row],[CLIENTE]]=" "),"",FIN_RAW[[#This Row],[CLIENTE]])</f>
        <v>Ana Milena Sánchez Patiño</v>
      </c>
      <c r="L549" s="3" t="str">
        <f>IF(OR(FIN_RAW[[#This Row],[DEPORTISTA]]=0,FIN_RAW[[#This Row],[DEPORTISTA]]=""),"",FIN_RAW[[#This Row],[DEPORTISTA]])</f>
        <v>Matías Carvajal Sánchez</v>
      </c>
      <c r="M549" s="3">
        <f>IF(FIN_DATASET[[#This Row],[Method]]="Efectivo",1,0)</f>
        <v>0</v>
      </c>
      <c r="N549" s="12">
        <f>IF(FIN_DATASET[[#This Row],[Method]]="Efectivo",FIN_DATASET[[#This Row],[Amount]],0)</f>
        <v>0</v>
      </c>
      <c r="O549" s="3">
        <f>IF(FIN_DATASET[[#This Row],[Method]]="CxC",1,0)</f>
        <v>0</v>
      </c>
      <c r="P549" s="11">
        <f>IF(FIN_DATASET[[#This Row],[Method]]="CxC",FIN_DATASET[[#This Row],[Amount]],0)</f>
        <v>0</v>
      </c>
      <c r="Q549" s="3">
        <f>IF(OR(FIN_DATASET[[#This Row],[Account]]="CxP",FIN_DATASET[[#This Row],[Account]]="CxP (Liga)",FIN_DATASET[[#This Row],[Account]]="CxP (Terceros)"),1,0)</f>
        <v>0</v>
      </c>
      <c r="R549" s="3">
        <f>IF(FIN_DATASET[[#This Row],[AP_Flag]]=1,FIN_DATASET[[#This Row],[Amount]],0)</f>
        <v>0</v>
      </c>
    </row>
    <row r="550" spans="1:18" x14ac:dyDescent="0.2">
      <c r="A550" s="4">
        <f>FIN_RAW[[#This Row],[FECHA]]</f>
        <v>44317</v>
      </c>
      <c r="B550" s="3">
        <f>YEAR(FIN_DATASET[[#This Row],[Date]])</f>
        <v>2021</v>
      </c>
      <c r="C550" s="3" t="str">
        <f>TEXT(FIN_DATASET[[#This Row],[Date]],"mmmm")</f>
        <v>May</v>
      </c>
      <c r="D550" s="3" t="str">
        <f>IF(FIN_RAW[[#This Row],[VALOR (IN)]]&gt;0, "Income",IF(FIN_RAW[[#This Row],[VALOR (OUT)]]&gt;0, "Expense", "Check"))</f>
        <v>Income</v>
      </c>
      <c r="E550" s="3" t="str">
        <f>_xlfn.XLOOKUP(FIN_DATASET[[#This Row],[Method]],CATEGORY_MAP[CUENTA_IN],CATEGORY_MAP[Category])</f>
        <v>Cash</v>
      </c>
      <c r="F550" s="3" t="str">
        <f>_xlfn.XLOOKUP(FIN_DATASET[[#This Row],[Account]],CATEGORY_MAP[CUENTA_OUT],CATEGORY_MAP[Subcategory])</f>
        <v>Monthly Fee</v>
      </c>
      <c r="G550" s="3" t="str">
        <f>IF(OR(FIN_RAW[[#This Row],[CONCEPTO]]=0,FIN_RAW[[#This Row],[CONCEPTO]]=""),"",FIN_RAW[[#This Row],[CONCEPTO]])</f>
        <v>Pago Mensualidad Formacion (80%) (MAY)</v>
      </c>
      <c r="H550" s="5">
        <f>IF(FIN_DATASET[[#This Row],[Type]]="Income", FIN_RAW[[#This Row],[VALOR (IN)]], -FIN_RAW[[#This Row],[VALOR (OUT)]])</f>
        <v>84000</v>
      </c>
      <c r="I550" s="3" t="str">
        <f>FIN_RAW[[#This Row],[CUENTA (IN)]]</f>
        <v>Efectivo</v>
      </c>
      <c r="J550" s="6" t="str">
        <f>FIN_RAW[[#This Row],[CUENTA (OUT)]]</f>
        <v>Mensualidad</v>
      </c>
      <c r="K550" s="3" t="str">
        <f>IF(OR(FIN_RAW[[#This Row],[CLIENTE]]=0,FIN_RAW[[#This Row],[CLIENTE]]=" "),"",FIN_RAW[[#This Row],[CLIENTE]])</f>
        <v>Diana Gómez Herrera</v>
      </c>
      <c r="L550" s="3" t="str">
        <f>IF(OR(FIN_RAW[[#This Row],[DEPORTISTA]]=0,FIN_RAW[[#This Row],[DEPORTISTA]]=""),"",FIN_RAW[[#This Row],[DEPORTISTA]])</f>
        <v>Samuel David López Gómez</v>
      </c>
      <c r="M550" s="3">
        <f>IF(FIN_DATASET[[#This Row],[Method]]="Efectivo",1,0)</f>
        <v>1</v>
      </c>
      <c r="N550" s="12">
        <f>IF(FIN_DATASET[[#This Row],[Method]]="Efectivo",FIN_DATASET[[#This Row],[Amount]],0)</f>
        <v>84000</v>
      </c>
      <c r="O550" s="3">
        <f>IF(FIN_DATASET[[#This Row],[Method]]="CxC",1,0)</f>
        <v>0</v>
      </c>
      <c r="P550" s="11">
        <f>IF(FIN_DATASET[[#This Row],[Method]]="CxC",FIN_DATASET[[#This Row],[Amount]],0)</f>
        <v>0</v>
      </c>
      <c r="Q550" s="3">
        <f>IF(OR(FIN_DATASET[[#This Row],[Account]]="CxP",FIN_DATASET[[#This Row],[Account]]="CxP (Liga)",FIN_DATASET[[#This Row],[Account]]="CxP (Terceros)"),1,0)</f>
        <v>0</v>
      </c>
      <c r="R550" s="3">
        <f>IF(FIN_DATASET[[#This Row],[AP_Flag]]=1,FIN_DATASET[[#This Row],[Amount]],0)</f>
        <v>0</v>
      </c>
    </row>
    <row r="551" spans="1:18" x14ac:dyDescent="0.2">
      <c r="A551" s="4">
        <f>FIN_RAW[[#This Row],[FECHA]]</f>
        <v>44317</v>
      </c>
      <c r="B551" s="3">
        <f>YEAR(FIN_DATASET[[#This Row],[Date]])</f>
        <v>2021</v>
      </c>
      <c r="C551" s="3" t="str">
        <f>TEXT(FIN_DATASET[[#This Row],[Date]],"mmmm")</f>
        <v>May</v>
      </c>
      <c r="D551" s="3" t="str">
        <f>IF(FIN_RAW[[#This Row],[VALOR (IN)]]&gt;0, "Income",IF(FIN_RAW[[#This Row],[VALOR (OUT)]]&gt;0, "Expense", "Check"))</f>
        <v>Income</v>
      </c>
      <c r="E551" s="3" t="str">
        <f>_xlfn.XLOOKUP(FIN_DATASET[[#This Row],[Method]],CATEGORY_MAP[CUENTA_IN],CATEGORY_MAP[Category])</f>
        <v>Scholarships</v>
      </c>
      <c r="F551" s="3" t="str">
        <f>_xlfn.XLOOKUP(FIN_DATASET[[#This Row],[Account]],CATEGORY_MAP[CUENTA_OUT],CATEGORY_MAP[Subcategory])</f>
        <v>Monthly Fee</v>
      </c>
      <c r="G551" s="3" t="str">
        <f>IF(OR(FIN_RAW[[#This Row],[CONCEPTO]]=0,FIN_RAW[[#This Row],[CONCEPTO]]=""),"",FIN_RAW[[#This Row],[CONCEPTO]])</f>
        <v>Beca Hermandad 2020 (20%) (MAY)</v>
      </c>
      <c r="H551" s="5">
        <f>IF(FIN_DATASET[[#This Row],[Type]]="Income", FIN_RAW[[#This Row],[VALOR (IN)]], -FIN_RAW[[#This Row],[VALOR (OUT)]])</f>
        <v>21000</v>
      </c>
      <c r="I551" s="3" t="str">
        <f>FIN_RAW[[#This Row],[CUENTA (IN)]]</f>
        <v>Becas</v>
      </c>
      <c r="J551" s="6" t="str">
        <f>FIN_RAW[[#This Row],[CUENTA (OUT)]]</f>
        <v>Mensualidad</v>
      </c>
      <c r="K551" s="3" t="str">
        <f>IF(OR(FIN_RAW[[#This Row],[CLIENTE]]=0,FIN_RAW[[#This Row],[CLIENTE]]=" "),"",FIN_RAW[[#This Row],[CLIENTE]])</f>
        <v>Diana Gómez Herrera</v>
      </c>
      <c r="L551" s="3" t="str">
        <f>IF(OR(FIN_RAW[[#This Row],[DEPORTISTA]]=0,FIN_RAW[[#This Row],[DEPORTISTA]]=""),"",FIN_RAW[[#This Row],[DEPORTISTA]])</f>
        <v>Samuel David López Gómez</v>
      </c>
      <c r="M551" s="3">
        <f>IF(FIN_DATASET[[#This Row],[Method]]="Efectivo",1,0)</f>
        <v>0</v>
      </c>
      <c r="N551" s="12">
        <f>IF(FIN_DATASET[[#This Row],[Method]]="Efectivo",FIN_DATASET[[#This Row],[Amount]],0)</f>
        <v>0</v>
      </c>
      <c r="O551" s="3">
        <f>IF(FIN_DATASET[[#This Row],[Method]]="CxC",1,0)</f>
        <v>0</v>
      </c>
      <c r="P551" s="11">
        <f>IF(FIN_DATASET[[#This Row],[Method]]="CxC",FIN_DATASET[[#This Row],[Amount]],0)</f>
        <v>0</v>
      </c>
      <c r="Q551" s="3">
        <f>IF(OR(FIN_DATASET[[#This Row],[Account]]="CxP",FIN_DATASET[[#This Row],[Account]]="CxP (Liga)",FIN_DATASET[[#This Row],[Account]]="CxP (Terceros)"),1,0)</f>
        <v>0</v>
      </c>
      <c r="R551" s="3">
        <f>IF(FIN_DATASET[[#This Row],[AP_Flag]]=1,FIN_DATASET[[#This Row],[Amount]],0)</f>
        <v>0</v>
      </c>
    </row>
    <row r="552" spans="1:18" x14ac:dyDescent="0.2">
      <c r="A552" s="4">
        <f>FIN_RAW[[#This Row],[FECHA]]</f>
        <v>44317</v>
      </c>
      <c r="B552" s="3">
        <f>YEAR(FIN_DATASET[[#This Row],[Date]])</f>
        <v>2021</v>
      </c>
      <c r="C552" s="3" t="str">
        <f>TEXT(FIN_DATASET[[#This Row],[Date]],"mmmm")</f>
        <v>May</v>
      </c>
      <c r="D552" s="3" t="str">
        <f>IF(FIN_RAW[[#This Row],[VALOR (IN)]]&gt;0, "Income",IF(FIN_RAW[[#This Row],[VALOR (OUT)]]&gt;0, "Expense", "Check"))</f>
        <v>Income</v>
      </c>
      <c r="E552" s="3" t="str">
        <f>_xlfn.XLOOKUP(FIN_DATASET[[#This Row],[Method]],CATEGORY_MAP[CUENTA_IN],CATEGORY_MAP[Category])</f>
        <v>Cash</v>
      </c>
      <c r="F552" s="3" t="str">
        <f>_xlfn.XLOOKUP(FIN_DATASET[[#This Row],[Account]],CATEGORY_MAP[CUENTA_OUT],CATEGORY_MAP[Subcategory])</f>
        <v>Monthly Fee</v>
      </c>
      <c r="G552" s="3" t="str">
        <f>IF(OR(FIN_RAW[[#This Row],[CONCEPTO]]=0,FIN_RAW[[#This Row],[CONCEPTO]]=""),"",FIN_RAW[[#This Row],[CONCEPTO]])</f>
        <v>Pago Mensualidad Alto Rendimiento (100%) (MAY)</v>
      </c>
      <c r="H552" s="5">
        <f>IF(FIN_DATASET[[#This Row],[Type]]="Income", FIN_RAW[[#This Row],[VALOR (IN)]], -FIN_RAW[[#This Row],[VALOR (OUT)]])</f>
        <v>155000</v>
      </c>
      <c r="I552" s="3" t="str">
        <f>FIN_RAW[[#This Row],[CUENTA (IN)]]</f>
        <v>Efectivo</v>
      </c>
      <c r="J552" s="6" t="str">
        <f>FIN_RAW[[#This Row],[CUENTA (OUT)]]</f>
        <v>Mensualidad</v>
      </c>
      <c r="K552" s="3" t="str">
        <f>IF(OR(FIN_RAW[[#This Row],[CLIENTE]]=0,FIN_RAW[[#This Row],[CLIENTE]]=" "),"",FIN_RAW[[#This Row],[CLIENTE]])</f>
        <v>Yanibel Peña Londoño</v>
      </c>
      <c r="L552" s="3" t="str">
        <f>IF(OR(FIN_RAW[[#This Row],[DEPORTISTA]]=0,FIN_RAW[[#This Row],[DEPORTISTA]]=""),"",FIN_RAW[[#This Row],[DEPORTISTA]])</f>
        <v>Santiago Piedrahita Peña</v>
      </c>
      <c r="M552" s="3">
        <f>IF(FIN_DATASET[[#This Row],[Method]]="Efectivo",1,0)</f>
        <v>1</v>
      </c>
      <c r="N552" s="12">
        <f>IF(FIN_DATASET[[#This Row],[Method]]="Efectivo",FIN_DATASET[[#This Row],[Amount]],0)</f>
        <v>155000</v>
      </c>
      <c r="O552" s="3">
        <f>IF(FIN_DATASET[[#This Row],[Method]]="CxC",1,0)</f>
        <v>0</v>
      </c>
      <c r="P552" s="11">
        <f>IF(FIN_DATASET[[#This Row],[Method]]="CxC",FIN_DATASET[[#This Row],[Amount]],0)</f>
        <v>0</v>
      </c>
      <c r="Q552" s="3">
        <f>IF(OR(FIN_DATASET[[#This Row],[Account]]="CxP",FIN_DATASET[[#This Row],[Account]]="CxP (Liga)",FIN_DATASET[[#This Row],[Account]]="CxP (Terceros)"),1,0)</f>
        <v>0</v>
      </c>
      <c r="R552" s="3">
        <f>IF(FIN_DATASET[[#This Row],[AP_Flag]]=1,FIN_DATASET[[#This Row],[Amount]],0)</f>
        <v>0</v>
      </c>
    </row>
    <row r="553" spans="1:18" x14ac:dyDescent="0.2">
      <c r="A553" s="4">
        <f>FIN_RAW[[#This Row],[FECHA]]</f>
        <v>44317</v>
      </c>
      <c r="B553" s="3">
        <f>YEAR(FIN_DATASET[[#This Row],[Date]])</f>
        <v>2021</v>
      </c>
      <c r="C553" s="3" t="str">
        <f>TEXT(FIN_DATASET[[#This Row],[Date]],"mmmm")</f>
        <v>May</v>
      </c>
      <c r="D553" s="3" t="str">
        <f>IF(FIN_RAW[[#This Row],[VALOR (IN)]]&gt;0, "Income",IF(FIN_RAW[[#This Row],[VALOR (OUT)]]&gt;0, "Expense", "Check"))</f>
        <v>Income</v>
      </c>
      <c r="E553" s="3" t="str">
        <f>_xlfn.XLOOKUP(FIN_DATASET[[#This Row],[Method]],CATEGORY_MAP[CUENTA_IN],CATEGORY_MAP[Category])</f>
        <v>Cash</v>
      </c>
      <c r="F553" s="3" t="str">
        <f>_xlfn.XLOOKUP(FIN_DATASET[[#This Row],[Account]],CATEGORY_MAP[CUENTA_OUT],CATEGORY_MAP[Subcategory])</f>
        <v>Monthly Fee</v>
      </c>
      <c r="G553" s="3" t="str">
        <f>IF(OR(FIN_RAW[[#This Row],[CONCEPTO]]=0,FIN_RAW[[#This Row],[CONCEPTO]]=""),"",FIN_RAW[[#This Row],[CONCEPTO]])</f>
        <v>Pago Mensualidad Alto Rendimiento (100%) (MAY)</v>
      </c>
      <c r="H553" s="5">
        <f>IF(FIN_DATASET[[#This Row],[Type]]="Income", FIN_RAW[[#This Row],[VALOR (IN)]], -FIN_RAW[[#This Row],[VALOR (OUT)]])</f>
        <v>155000</v>
      </c>
      <c r="I553" s="3" t="str">
        <f>FIN_RAW[[#This Row],[CUENTA (IN)]]</f>
        <v>Efectivo</v>
      </c>
      <c r="J553" s="6" t="str">
        <f>FIN_RAW[[#This Row],[CUENTA (OUT)]]</f>
        <v>Mensualidad</v>
      </c>
      <c r="K553" s="3" t="str">
        <f>IF(OR(FIN_RAW[[#This Row],[CLIENTE]]=0,FIN_RAW[[#This Row],[CLIENTE]]=" "),"",FIN_RAW[[#This Row],[CLIENTE]])</f>
        <v>Ingrith Basto Zamorano</v>
      </c>
      <c r="L553" s="3" t="str">
        <f>IF(OR(FIN_RAW[[#This Row],[DEPORTISTA]]=0,FIN_RAW[[#This Row],[DEPORTISTA]]=""),"",FIN_RAW[[#This Row],[DEPORTISTA]])</f>
        <v>Santiago Solórzano Basto</v>
      </c>
      <c r="M553" s="3">
        <f>IF(FIN_DATASET[[#This Row],[Method]]="Efectivo",1,0)</f>
        <v>1</v>
      </c>
      <c r="N553" s="12">
        <f>IF(FIN_DATASET[[#This Row],[Method]]="Efectivo",FIN_DATASET[[#This Row],[Amount]],0)</f>
        <v>155000</v>
      </c>
      <c r="O553" s="3">
        <f>IF(FIN_DATASET[[#This Row],[Method]]="CxC",1,0)</f>
        <v>0</v>
      </c>
      <c r="P553" s="11">
        <f>IF(FIN_DATASET[[#This Row],[Method]]="CxC",FIN_DATASET[[#This Row],[Amount]],0)</f>
        <v>0</v>
      </c>
      <c r="Q553" s="3">
        <f>IF(OR(FIN_DATASET[[#This Row],[Account]]="CxP",FIN_DATASET[[#This Row],[Account]]="CxP (Liga)",FIN_DATASET[[#This Row],[Account]]="CxP (Terceros)"),1,0)</f>
        <v>0</v>
      </c>
      <c r="R553" s="3">
        <f>IF(FIN_DATASET[[#This Row],[AP_Flag]]=1,FIN_DATASET[[#This Row],[Amount]],0)</f>
        <v>0</v>
      </c>
    </row>
    <row r="554" spans="1:18" x14ac:dyDescent="0.2">
      <c r="A554" s="4">
        <f>FIN_RAW[[#This Row],[FECHA]]</f>
        <v>44317</v>
      </c>
      <c r="B554" s="3">
        <f>YEAR(FIN_DATASET[[#This Row],[Date]])</f>
        <v>2021</v>
      </c>
      <c r="C554" s="3" t="str">
        <f>TEXT(FIN_DATASET[[#This Row],[Date]],"mmmm")</f>
        <v>May</v>
      </c>
      <c r="D554" s="3" t="str">
        <f>IF(FIN_RAW[[#This Row],[VALOR (IN)]]&gt;0, "Income",IF(FIN_RAW[[#This Row],[VALOR (OUT)]]&gt;0, "Expense", "Check"))</f>
        <v>Income</v>
      </c>
      <c r="E554" s="3" t="str">
        <f>_xlfn.XLOOKUP(FIN_DATASET[[#This Row],[Method]],CATEGORY_MAP[CUENTA_IN],CATEGORY_MAP[Category])</f>
        <v>Cash</v>
      </c>
      <c r="F554" s="3" t="str">
        <f>_xlfn.XLOOKUP(FIN_DATASET[[#This Row],[Account]],CATEGORY_MAP[CUENTA_OUT],CATEGORY_MAP[Subcategory])</f>
        <v>Monthly Fee</v>
      </c>
      <c r="G554" s="3" t="str">
        <f>IF(OR(FIN_RAW[[#This Row],[CONCEPTO]]=0,FIN_RAW[[#This Row],[CONCEPTO]]=""),"",FIN_RAW[[#This Row],[CONCEPTO]])</f>
        <v>Pago Mensualidad Formacion (100%) (MAY)</v>
      </c>
      <c r="H554" s="5">
        <f>IF(FIN_DATASET[[#This Row],[Type]]="Income", FIN_RAW[[#This Row],[VALOR (IN)]], -FIN_RAW[[#This Row],[VALOR (OUT)]])</f>
        <v>105000</v>
      </c>
      <c r="I554" s="3" t="str">
        <f>FIN_RAW[[#This Row],[CUENTA (IN)]]</f>
        <v>Efectivo</v>
      </c>
      <c r="J554" s="6" t="str">
        <f>FIN_RAW[[#This Row],[CUENTA (OUT)]]</f>
        <v>Mensualidad</v>
      </c>
      <c r="K554" s="3" t="str">
        <f>IF(OR(FIN_RAW[[#This Row],[CLIENTE]]=0,FIN_RAW[[#This Row],[CLIENTE]]=" "),"",FIN_RAW[[#This Row],[CLIENTE]])</f>
        <v>Marcela Zapata Duque</v>
      </c>
      <c r="L554" s="3" t="str">
        <f>IF(OR(FIN_RAW[[#This Row],[DEPORTISTA]]=0,FIN_RAW[[#This Row],[DEPORTISTA]]=""),"",FIN_RAW[[#This Row],[DEPORTISTA]])</f>
        <v>Sara Zapata Zapata</v>
      </c>
      <c r="M554" s="3">
        <f>IF(FIN_DATASET[[#This Row],[Method]]="Efectivo",1,0)</f>
        <v>1</v>
      </c>
      <c r="N554" s="12">
        <f>IF(FIN_DATASET[[#This Row],[Method]]="Efectivo",FIN_DATASET[[#This Row],[Amount]],0)</f>
        <v>105000</v>
      </c>
      <c r="O554" s="3">
        <f>IF(FIN_DATASET[[#This Row],[Method]]="CxC",1,0)</f>
        <v>0</v>
      </c>
      <c r="P554" s="11">
        <f>IF(FIN_DATASET[[#This Row],[Method]]="CxC",FIN_DATASET[[#This Row],[Amount]],0)</f>
        <v>0</v>
      </c>
      <c r="Q554" s="3">
        <f>IF(OR(FIN_DATASET[[#This Row],[Account]]="CxP",FIN_DATASET[[#This Row],[Account]]="CxP (Liga)",FIN_DATASET[[#This Row],[Account]]="CxP (Terceros)"),1,0)</f>
        <v>0</v>
      </c>
      <c r="R554" s="3">
        <f>IF(FIN_DATASET[[#This Row],[AP_Flag]]=1,FIN_DATASET[[#This Row],[Amount]],0)</f>
        <v>0</v>
      </c>
    </row>
    <row r="555" spans="1:18" x14ac:dyDescent="0.2">
      <c r="A555" s="4">
        <f>FIN_RAW[[#This Row],[FECHA]]</f>
        <v>44317</v>
      </c>
      <c r="B555" s="3">
        <f>YEAR(FIN_DATASET[[#This Row],[Date]])</f>
        <v>2021</v>
      </c>
      <c r="C555" s="3" t="str">
        <f>TEXT(FIN_DATASET[[#This Row],[Date]],"mmmm")</f>
        <v>May</v>
      </c>
      <c r="D555" s="3" t="str">
        <f>IF(FIN_RAW[[#This Row],[VALOR (IN)]]&gt;0, "Income",IF(FIN_RAW[[#This Row],[VALOR (OUT)]]&gt;0, "Expense", "Check"))</f>
        <v>Income</v>
      </c>
      <c r="E555" s="3" t="str">
        <f>_xlfn.XLOOKUP(FIN_DATASET[[#This Row],[Method]],CATEGORY_MAP[CUENTA_IN],CATEGORY_MAP[Category])</f>
        <v>Cash</v>
      </c>
      <c r="F555" s="3" t="str">
        <f>_xlfn.XLOOKUP(FIN_DATASET[[#This Row],[Account]],CATEGORY_MAP[CUENTA_OUT],CATEGORY_MAP[Subcategory])</f>
        <v>Monthly Fee</v>
      </c>
      <c r="G555" s="3" t="str">
        <f>IF(OR(FIN_RAW[[#This Row],[CONCEPTO]]=0,FIN_RAW[[#This Row],[CONCEPTO]]=""),"",FIN_RAW[[#This Row],[CONCEPTO]])</f>
        <v>Pago Mensualidad Formacion (100%) (MAY)</v>
      </c>
      <c r="H555" s="5">
        <f>IF(FIN_DATASET[[#This Row],[Type]]="Income", FIN_RAW[[#This Row],[VALOR (IN)]], -FIN_RAW[[#This Row],[VALOR (OUT)]])</f>
        <v>105000</v>
      </c>
      <c r="I555" s="3" t="str">
        <f>FIN_RAW[[#This Row],[CUENTA (IN)]]</f>
        <v>Efectivo</v>
      </c>
      <c r="J555" s="6" t="str">
        <f>FIN_RAW[[#This Row],[CUENTA (OUT)]]</f>
        <v>Mensualidad</v>
      </c>
      <c r="K555" s="3" t="str">
        <f>IF(OR(FIN_RAW[[#This Row],[CLIENTE]]=0,FIN_RAW[[#This Row],[CLIENTE]]=" "),"",FIN_RAW[[#This Row],[CLIENTE]])</f>
        <v>Nelson Gómez Serna</v>
      </c>
      <c r="L555" s="3" t="str">
        <f>IF(OR(FIN_RAW[[#This Row],[DEPORTISTA]]=0,FIN_RAW[[#This Row],[DEPORTISTA]]=""),"",FIN_RAW[[#This Row],[DEPORTISTA]])</f>
        <v>Sofía Gómez Torres</v>
      </c>
      <c r="M555" s="3">
        <f>IF(FIN_DATASET[[#This Row],[Method]]="Efectivo",1,0)</f>
        <v>1</v>
      </c>
      <c r="N555" s="12">
        <f>IF(FIN_DATASET[[#This Row],[Method]]="Efectivo",FIN_DATASET[[#This Row],[Amount]],0)</f>
        <v>105000</v>
      </c>
      <c r="O555" s="3">
        <f>IF(FIN_DATASET[[#This Row],[Method]]="CxC",1,0)</f>
        <v>0</v>
      </c>
      <c r="P555" s="11">
        <f>IF(FIN_DATASET[[#This Row],[Method]]="CxC",FIN_DATASET[[#This Row],[Amount]],0)</f>
        <v>0</v>
      </c>
      <c r="Q555" s="3">
        <f>IF(OR(FIN_DATASET[[#This Row],[Account]]="CxP",FIN_DATASET[[#This Row],[Account]]="CxP (Liga)",FIN_DATASET[[#This Row],[Account]]="CxP (Terceros)"),1,0)</f>
        <v>0</v>
      </c>
      <c r="R555" s="3">
        <f>IF(FIN_DATASET[[#This Row],[AP_Flag]]=1,FIN_DATASET[[#This Row],[Amount]],0)</f>
        <v>0</v>
      </c>
    </row>
    <row r="556" spans="1:18" x14ac:dyDescent="0.2">
      <c r="A556" s="4">
        <f>FIN_RAW[[#This Row],[FECHA]]</f>
        <v>44317</v>
      </c>
      <c r="B556" s="3">
        <f>YEAR(FIN_DATASET[[#This Row],[Date]])</f>
        <v>2021</v>
      </c>
      <c r="C556" s="3" t="str">
        <f>TEXT(FIN_DATASET[[#This Row],[Date]],"mmmm")</f>
        <v>May</v>
      </c>
      <c r="D556" s="3" t="str">
        <f>IF(FIN_RAW[[#This Row],[VALOR (IN)]]&gt;0, "Income",IF(FIN_RAW[[#This Row],[VALOR (OUT)]]&gt;0, "Expense", "Check"))</f>
        <v>Income</v>
      </c>
      <c r="E556" s="3" t="str">
        <f>_xlfn.XLOOKUP(FIN_DATASET[[#This Row],[Method]],CATEGORY_MAP[CUENTA_IN],CATEGORY_MAP[Category])</f>
        <v>Cash</v>
      </c>
      <c r="F556" s="3" t="str">
        <f>_xlfn.XLOOKUP(FIN_DATASET[[#This Row],[Account]],CATEGORY_MAP[CUENTA_OUT],CATEGORY_MAP[Subcategory])</f>
        <v>Monthly Fee</v>
      </c>
      <c r="G556" s="3" t="str">
        <f>IF(OR(FIN_RAW[[#This Row],[CONCEPTO]]=0,FIN_RAW[[#This Row],[CONCEPTO]]=""),"",FIN_RAW[[#This Row],[CONCEPTO]])</f>
        <v>Pago Mensualidad Alto Rendimiento (100%) (MAY)</v>
      </c>
      <c r="H556" s="5">
        <f>IF(FIN_DATASET[[#This Row],[Type]]="Income", FIN_RAW[[#This Row],[VALOR (IN)]], -FIN_RAW[[#This Row],[VALOR (OUT)]])</f>
        <v>155000</v>
      </c>
      <c r="I556" s="3" t="str">
        <f>FIN_RAW[[#This Row],[CUENTA (IN)]]</f>
        <v>Efectivo</v>
      </c>
      <c r="J556" s="6" t="str">
        <f>FIN_RAW[[#This Row],[CUENTA (OUT)]]</f>
        <v>Mensualidad</v>
      </c>
      <c r="K556" s="3" t="str">
        <f>IF(OR(FIN_RAW[[#This Row],[CLIENTE]]=0,FIN_RAW[[#This Row],[CLIENTE]]=" "),"",FIN_RAW[[#This Row],[CLIENTE]])</f>
        <v>Ana Milena Sánchez Patiño</v>
      </c>
      <c r="L556" s="3" t="str">
        <f>IF(OR(FIN_RAW[[#This Row],[DEPORTISTA]]=0,FIN_RAW[[#This Row],[DEPORTISTA]]=""),"",FIN_RAW[[#This Row],[DEPORTISTA]])</f>
        <v>Valentina Carvajal Sánchez</v>
      </c>
      <c r="M556" s="3">
        <f>IF(FIN_DATASET[[#This Row],[Method]]="Efectivo",1,0)</f>
        <v>1</v>
      </c>
      <c r="N556" s="12">
        <f>IF(FIN_DATASET[[#This Row],[Method]]="Efectivo",FIN_DATASET[[#This Row],[Amount]],0)</f>
        <v>155000</v>
      </c>
      <c r="O556" s="3">
        <f>IF(FIN_DATASET[[#This Row],[Method]]="CxC",1,0)</f>
        <v>0</v>
      </c>
      <c r="P556" s="11">
        <f>IF(FIN_DATASET[[#This Row],[Method]]="CxC",FIN_DATASET[[#This Row],[Amount]],0)</f>
        <v>0</v>
      </c>
      <c r="Q556" s="3">
        <f>IF(OR(FIN_DATASET[[#This Row],[Account]]="CxP",FIN_DATASET[[#This Row],[Account]]="CxP (Liga)",FIN_DATASET[[#This Row],[Account]]="CxP (Terceros)"),1,0)</f>
        <v>0</v>
      </c>
      <c r="R556" s="3">
        <f>IF(FIN_DATASET[[#This Row],[AP_Flag]]=1,FIN_DATASET[[#This Row],[Amount]],0)</f>
        <v>0</v>
      </c>
    </row>
    <row r="557" spans="1:18" x14ac:dyDescent="0.2">
      <c r="A557" s="4">
        <f>FIN_RAW[[#This Row],[FECHA]]</f>
        <v>44347</v>
      </c>
      <c r="B557" s="3">
        <f>YEAR(FIN_DATASET[[#This Row],[Date]])</f>
        <v>2021</v>
      </c>
      <c r="C557" s="3" t="str">
        <f>TEXT(FIN_DATASET[[#This Row],[Date]],"mmmm")</f>
        <v>May</v>
      </c>
      <c r="D557" s="3" t="str">
        <f>IF(FIN_RAW[[#This Row],[VALOR (IN)]]&gt;0, "Income",IF(FIN_RAW[[#This Row],[VALOR (OUT)]]&gt;0, "Expense", "Check"))</f>
        <v>Expense</v>
      </c>
      <c r="E557" s="3" t="str">
        <f>_xlfn.XLOOKUP(FIN_DATASET[[#This Row],[Method]],CATEGORY_MAP[CUENTA_IN],CATEGORY_MAP[Category])</f>
        <v>Cash</v>
      </c>
      <c r="F557" s="3" t="str">
        <f>_xlfn.XLOOKUP(FIN_DATASET[[#This Row],[Account]],CATEGORY_MAP[CUENTA_OUT],CATEGORY_MAP[Subcategory])</f>
        <v>Payroll</v>
      </c>
      <c r="G557" s="3" t="str">
        <f>IF(OR(FIN_RAW[[#This Row],[CONCEPTO]]=0,FIN_RAW[[#This Row],[CONCEPTO]]=""),"",FIN_RAW[[#This Row],[CONCEPTO]])</f>
        <v>Pago Nomina (MAY)</v>
      </c>
      <c r="H557" s="5">
        <f>IF(FIN_DATASET[[#This Row],[Type]]="Income", FIN_RAW[[#This Row],[VALOR (IN)]], -FIN_RAW[[#This Row],[VALOR (OUT)]])</f>
        <v>-300000</v>
      </c>
      <c r="I557" s="3" t="str">
        <f>FIN_RAW[[#This Row],[CUENTA (IN)]]</f>
        <v>Efectivo</v>
      </c>
      <c r="J557" s="6" t="str">
        <f>FIN_RAW[[#This Row],[CUENTA (OUT)]]</f>
        <v>Nomina</v>
      </c>
      <c r="K557" s="3" t="str">
        <f>IF(OR(FIN_RAW[[#This Row],[CLIENTE]]=0,FIN_RAW[[#This Row],[CLIENTE]]=" "),"",FIN_RAW[[#This Row],[CLIENTE]])</f>
        <v>Tiffany Santamaría Escobar</v>
      </c>
      <c r="L557" s="3" t="str">
        <f>IF(OR(FIN_RAW[[#This Row],[DEPORTISTA]]=0,FIN_RAW[[#This Row],[DEPORTISTA]]=""),"",FIN_RAW[[#This Row],[DEPORTISTA]])</f>
        <v>Tiffany Santamaría Escobar</v>
      </c>
      <c r="M557" s="3">
        <f>IF(FIN_DATASET[[#This Row],[Method]]="Efectivo",1,0)</f>
        <v>1</v>
      </c>
      <c r="N557" s="12">
        <f>IF(FIN_DATASET[[#This Row],[Method]]="Efectivo",FIN_DATASET[[#This Row],[Amount]],0)</f>
        <v>-300000</v>
      </c>
      <c r="O557" s="3">
        <f>IF(FIN_DATASET[[#This Row],[Method]]="CxC",1,0)</f>
        <v>0</v>
      </c>
      <c r="P557" s="11">
        <f>IF(FIN_DATASET[[#This Row],[Method]]="CxC",FIN_DATASET[[#This Row],[Amount]],0)</f>
        <v>0</v>
      </c>
      <c r="Q557" s="3">
        <f>IF(OR(FIN_DATASET[[#This Row],[Account]]="CxP",FIN_DATASET[[#This Row],[Account]]="CxP (Liga)",FIN_DATASET[[#This Row],[Account]]="CxP (Terceros)"),1,0)</f>
        <v>0</v>
      </c>
      <c r="R557" s="3">
        <f>IF(FIN_DATASET[[#This Row],[AP_Flag]]=1,FIN_DATASET[[#This Row],[Amount]],0)</f>
        <v>0</v>
      </c>
    </row>
    <row r="558" spans="1:18" x14ac:dyDescent="0.2">
      <c r="A558" s="4">
        <f>FIN_RAW[[#This Row],[FECHA]]</f>
        <v>44347</v>
      </c>
      <c r="B558" s="3">
        <f>YEAR(FIN_DATASET[[#This Row],[Date]])</f>
        <v>2021</v>
      </c>
      <c r="C558" s="3" t="str">
        <f>TEXT(FIN_DATASET[[#This Row],[Date]],"mmmm")</f>
        <v>May</v>
      </c>
      <c r="D558" s="3" t="str">
        <f>IF(FIN_RAW[[#This Row],[VALOR (IN)]]&gt;0, "Income",IF(FIN_RAW[[#This Row],[VALOR (OUT)]]&gt;0, "Expense", "Check"))</f>
        <v>Expense</v>
      </c>
      <c r="E558" s="3" t="str">
        <f>_xlfn.XLOOKUP(FIN_DATASET[[#This Row],[Method]],CATEGORY_MAP[CUENTA_IN],CATEGORY_MAP[Category])</f>
        <v>Cash</v>
      </c>
      <c r="F558" s="3" t="str">
        <f>_xlfn.XLOOKUP(FIN_DATASET[[#This Row],[Account]],CATEGORY_MAP[CUENTA_OUT],CATEGORY_MAP[Subcategory])</f>
        <v>Payroll</v>
      </c>
      <c r="G558" s="3" t="str">
        <f>IF(OR(FIN_RAW[[#This Row],[CONCEPTO]]=0,FIN_RAW[[#This Row],[CONCEPTO]]=""),"",FIN_RAW[[#This Row],[CONCEPTO]])</f>
        <v>Pago Nomina (MAY)</v>
      </c>
      <c r="H558" s="5">
        <f>IF(FIN_DATASET[[#This Row],[Type]]="Income", FIN_RAW[[#This Row],[VALOR (IN)]], -FIN_RAW[[#This Row],[VALOR (OUT)]])</f>
        <v>-600000</v>
      </c>
      <c r="I558" s="3" t="str">
        <f>FIN_RAW[[#This Row],[CUENTA (IN)]]</f>
        <v>Efectivo</v>
      </c>
      <c r="J558" s="6" t="str">
        <f>FIN_RAW[[#This Row],[CUENTA (OUT)]]</f>
        <v>Nomina</v>
      </c>
      <c r="K558" s="3" t="str">
        <f>IF(OR(FIN_RAW[[#This Row],[CLIENTE]]=0,FIN_RAW[[#This Row],[CLIENTE]]=" "),"",FIN_RAW[[#This Row],[CLIENTE]])</f>
        <v>Miguel García Celis</v>
      </c>
      <c r="L558" s="3" t="str">
        <f>IF(OR(FIN_RAW[[#This Row],[DEPORTISTA]]=0,FIN_RAW[[#This Row],[DEPORTISTA]]=""),"",FIN_RAW[[#This Row],[DEPORTISTA]])</f>
        <v>Miguel García Celis</v>
      </c>
      <c r="M558" s="3">
        <f>IF(FIN_DATASET[[#This Row],[Method]]="Efectivo",1,0)</f>
        <v>1</v>
      </c>
      <c r="N558" s="12">
        <f>IF(FIN_DATASET[[#This Row],[Method]]="Efectivo",FIN_DATASET[[#This Row],[Amount]],0)</f>
        <v>-600000</v>
      </c>
      <c r="O558" s="3">
        <f>IF(FIN_DATASET[[#This Row],[Method]]="CxC",1,0)</f>
        <v>0</v>
      </c>
      <c r="P558" s="11">
        <f>IF(FIN_DATASET[[#This Row],[Method]]="CxC",FIN_DATASET[[#This Row],[Amount]],0)</f>
        <v>0</v>
      </c>
      <c r="Q558" s="3">
        <f>IF(OR(FIN_DATASET[[#This Row],[Account]]="CxP",FIN_DATASET[[#This Row],[Account]]="CxP (Liga)",FIN_DATASET[[#This Row],[Account]]="CxP (Terceros)"),1,0)</f>
        <v>0</v>
      </c>
      <c r="R558" s="3">
        <f>IF(FIN_DATASET[[#This Row],[AP_Flag]]=1,FIN_DATASET[[#This Row],[Amount]],0)</f>
        <v>0</v>
      </c>
    </row>
    <row r="559" spans="1:18" x14ac:dyDescent="0.2">
      <c r="A559" s="4">
        <f>FIN_RAW[[#This Row],[FECHA]]</f>
        <v>44347</v>
      </c>
      <c r="B559" s="3">
        <f>YEAR(FIN_DATASET[[#This Row],[Date]])</f>
        <v>2021</v>
      </c>
      <c r="C559" s="3" t="str">
        <f>TEXT(FIN_DATASET[[#This Row],[Date]],"mmmm")</f>
        <v>May</v>
      </c>
      <c r="D559" s="3" t="str">
        <f>IF(FIN_RAW[[#This Row],[VALOR (IN)]]&gt;0, "Income",IF(FIN_RAW[[#This Row],[VALOR (OUT)]]&gt;0, "Expense", "Check"))</f>
        <v>Expense</v>
      </c>
      <c r="E559" s="3" t="str">
        <f>_xlfn.XLOOKUP(FIN_DATASET[[#This Row],[Method]],CATEGORY_MAP[CUENTA_IN],CATEGORY_MAP[Category])</f>
        <v>Cash</v>
      </c>
      <c r="F559" s="3" t="str">
        <f>_xlfn.XLOOKUP(FIN_DATASET[[#This Row],[Account]],CATEGORY_MAP[CUENTA_OUT],CATEGORY_MAP[Subcategory])</f>
        <v>Payroll</v>
      </c>
      <c r="G559" s="3" t="str">
        <f>IF(OR(FIN_RAW[[#This Row],[CONCEPTO]]=0,FIN_RAW[[#This Row],[CONCEPTO]]=""),"",FIN_RAW[[#This Row],[CONCEPTO]])</f>
        <v>Pago Nomina (MAY)</v>
      </c>
      <c r="H559" s="5">
        <f>IF(FIN_DATASET[[#This Row],[Type]]="Income", FIN_RAW[[#This Row],[VALOR (IN)]], -FIN_RAW[[#This Row],[VALOR (OUT)]])</f>
        <v>-400000</v>
      </c>
      <c r="I559" s="3" t="str">
        <f>FIN_RAW[[#This Row],[CUENTA (IN)]]</f>
        <v>Efectivo</v>
      </c>
      <c r="J559" s="6" t="str">
        <f>FIN_RAW[[#This Row],[CUENTA (OUT)]]</f>
        <v>Nomina</v>
      </c>
      <c r="K559" s="3" t="str">
        <f>IF(OR(FIN_RAW[[#This Row],[CLIENTE]]=0,FIN_RAW[[#This Row],[CLIENTE]]=" "),"",FIN_RAW[[#This Row],[CLIENTE]])</f>
        <v>Farly Apraez Betancur</v>
      </c>
      <c r="L559" s="3" t="str">
        <f>IF(OR(FIN_RAW[[#This Row],[DEPORTISTA]]=0,FIN_RAW[[#This Row],[DEPORTISTA]]=""),"",FIN_RAW[[#This Row],[DEPORTISTA]])</f>
        <v>Farly Apraez Betancur</v>
      </c>
      <c r="M559" s="3">
        <f>IF(FIN_DATASET[[#This Row],[Method]]="Efectivo",1,0)</f>
        <v>1</v>
      </c>
      <c r="N559" s="12">
        <f>IF(FIN_DATASET[[#This Row],[Method]]="Efectivo",FIN_DATASET[[#This Row],[Amount]],0)</f>
        <v>-400000</v>
      </c>
      <c r="O559" s="3">
        <f>IF(FIN_DATASET[[#This Row],[Method]]="CxC",1,0)</f>
        <v>0</v>
      </c>
      <c r="P559" s="11">
        <f>IF(FIN_DATASET[[#This Row],[Method]]="CxC",FIN_DATASET[[#This Row],[Amount]],0)</f>
        <v>0</v>
      </c>
      <c r="Q559" s="3">
        <f>IF(OR(FIN_DATASET[[#This Row],[Account]]="CxP",FIN_DATASET[[#This Row],[Account]]="CxP (Liga)",FIN_DATASET[[#This Row],[Account]]="CxP (Terceros)"),1,0)</f>
        <v>0</v>
      </c>
      <c r="R559" s="3">
        <f>IF(FIN_DATASET[[#This Row],[AP_Flag]]=1,FIN_DATASET[[#This Row],[Amount]],0)</f>
        <v>0</v>
      </c>
    </row>
    <row r="560" spans="1:18" x14ac:dyDescent="0.2">
      <c r="A560" s="4">
        <f>FIN_RAW[[#This Row],[FECHA]]</f>
        <v>44348</v>
      </c>
      <c r="B560" s="3">
        <f>YEAR(FIN_DATASET[[#This Row],[Date]])</f>
        <v>2021</v>
      </c>
      <c r="C560" s="3" t="str">
        <f>TEXT(FIN_DATASET[[#This Row],[Date]],"mmmm")</f>
        <v>June</v>
      </c>
      <c r="D560" s="3" t="str">
        <f>IF(FIN_RAW[[#This Row],[VALOR (IN)]]&gt;0, "Income",IF(FIN_RAW[[#This Row],[VALOR (OUT)]]&gt;0, "Expense", "Check"))</f>
        <v>Income</v>
      </c>
      <c r="E560" s="3" t="str">
        <f>_xlfn.XLOOKUP(FIN_DATASET[[#This Row],[Method]],CATEGORY_MAP[CUENTA_IN],CATEGORY_MAP[Category])</f>
        <v>Scholarships</v>
      </c>
      <c r="F560" s="3" t="str">
        <f>_xlfn.XLOOKUP(FIN_DATASET[[#This Row],[Account]],CATEGORY_MAP[CUENTA_OUT],CATEGORY_MAP[Subcategory])</f>
        <v>Monthly Fee</v>
      </c>
      <c r="G560" s="3" t="str">
        <f>IF(OR(FIN_RAW[[#This Row],[CONCEPTO]]=0,FIN_RAW[[#This Row],[CONCEPTO]]=""),"",FIN_RAW[[#This Row],[CONCEPTO]])</f>
        <v>Beca Resultados 2019 (100%) (JUN)</v>
      </c>
      <c r="H560" s="5">
        <f>IF(FIN_DATASET[[#This Row],[Type]]="Income", FIN_RAW[[#This Row],[VALOR (IN)]], -FIN_RAW[[#This Row],[VALOR (OUT)]])</f>
        <v>155000</v>
      </c>
      <c r="I560" s="3" t="str">
        <f>FIN_RAW[[#This Row],[CUENTA (IN)]]</f>
        <v>Becas</v>
      </c>
      <c r="J560" s="6" t="str">
        <f>FIN_RAW[[#This Row],[CUENTA (OUT)]]</f>
        <v>Mensualidad</v>
      </c>
      <c r="K560" s="3" t="str">
        <f>IF(OR(FIN_RAW[[#This Row],[CLIENTE]]=0,FIN_RAW[[#This Row],[CLIENTE]]=" "),"",FIN_RAW[[#This Row],[CLIENTE]])</f>
        <v>Omar Osorio Valencia</v>
      </c>
      <c r="L560" s="3" t="str">
        <f>IF(OR(FIN_RAW[[#This Row],[DEPORTISTA]]=0,FIN_RAW[[#This Row],[DEPORTISTA]]=""),"",FIN_RAW[[#This Row],[DEPORTISTA]])</f>
        <v>Juan Camilo Osorio Mendoza</v>
      </c>
      <c r="M560" s="3">
        <f>IF(FIN_DATASET[[#This Row],[Method]]="Efectivo",1,0)</f>
        <v>0</v>
      </c>
      <c r="N560" s="12">
        <f>IF(FIN_DATASET[[#This Row],[Method]]="Efectivo",FIN_DATASET[[#This Row],[Amount]],0)</f>
        <v>0</v>
      </c>
      <c r="O560" s="3">
        <f>IF(FIN_DATASET[[#This Row],[Method]]="CxC",1,0)</f>
        <v>0</v>
      </c>
      <c r="P560" s="11">
        <f>IF(FIN_DATASET[[#This Row],[Method]]="CxC",FIN_DATASET[[#This Row],[Amount]],0)</f>
        <v>0</v>
      </c>
      <c r="Q560" s="3">
        <f>IF(OR(FIN_DATASET[[#This Row],[Account]]="CxP",FIN_DATASET[[#This Row],[Account]]="CxP (Liga)",FIN_DATASET[[#This Row],[Account]]="CxP (Terceros)"),1,0)</f>
        <v>0</v>
      </c>
      <c r="R560" s="3">
        <f>IF(FIN_DATASET[[#This Row],[AP_Flag]]=1,FIN_DATASET[[#This Row],[Amount]],0)</f>
        <v>0</v>
      </c>
    </row>
    <row r="561" spans="1:18" x14ac:dyDescent="0.2">
      <c r="A561" s="4">
        <f>FIN_RAW[[#This Row],[FECHA]]</f>
        <v>44348</v>
      </c>
      <c r="B561" s="3">
        <f>YEAR(FIN_DATASET[[#This Row],[Date]])</f>
        <v>2021</v>
      </c>
      <c r="C561" s="3" t="str">
        <f>TEXT(FIN_DATASET[[#This Row],[Date]],"mmmm")</f>
        <v>June</v>
      </c>
      <c r="D561" s="3" t="str">
        <f>IF(FIN_RAW[[#This Row],[VALOR (IN)]]&gt;0, "Income",IF(FIN_RAW[[#This Row],[VALOR (OUT)]]&gt;0, "Expense", "Check"))</f>
        <v>Income</v>
      </c>
      <c r="E561" s="3" t="str">
        <f>_xlfn.XLOOKUP(FIN_DATASET[[#This Row],[Method]],CATEGORY_MAP[CUENTA_IN],CATEGORY_MAP[Category])</f>
        <v>Scholarships</v>
      </c>
      <c r="F561" s="3" t="str">
        <f>_xlfn.XLOOKUP(FIN_DATASET[[#This Row],[Account]],CATEGORY_MAP[CUENTA_OUT],CATEGORY_MAP[Subcategory])</f>
        <v>Monthly Fee</v>
      </c>
      <c r="G561" s="3" t="str">
        <f>IF(OR(FIN_RAW[[#This Row],[CONCEPTO]]=0,FIN_RAW[[#This Row],[CONCEPTO]]=""),"",FIN_RAW[[#This Row],[CONCEPTO]])</f>
        <v>Beca Resultados 2019 (100%) (JUN)</v>
      </c>
      <c r="H561" s="5">
        <f>IF(FIN_DATASET[[#This Row],[Type]]="Income", FIN_RAW[[#This Row],[VALOR (IN)]], -FIN_RAW[[#This Row],[VALOR (OUT)]])</f>
        <v>155000</v>
      </c>
      <c r="I561" s="3" t="str">
        <f>FIN_RAW[[#This Row],[CUENTA (IN)]]</f>
        <v>Becas</v>
      </c>
      <c r="J561" s="6" t="str">
        <f>FIN_RAW[[#This Row],[CUENTA (OUT)]]</f>
        <v>Mensualidad</v>
      </c>
      <c r="K561" s="3" t="str">
        <f>IF(OR(FIN_RAW[[#This Row],[CLIENTE]]=0,FIN_RAW[[#This Row],[CLIENTE]]=" "),"",FIN_RAW[[#This Row],[CLIENTE]])</f>
        <v>Omar Osorio Valencia</v>
      </c>
      <c r="L561" s="3" t="str">
        <f>IF(OR(FIN_RAW[[#This Row],[DEPORTISTA]]=0,FIN_RAW[[#This Row],[DEPORTISTA]]=""),"",FIN_RAW[[#This Row],[DEPORTISTA]])</f>
        <v>Mariana Osorio Mendoza</v>
      </c>
      <c r="M561" s="3">
        <f>IF(FIN_DATASET[[#This Row],[Method]]="Efectivo",1,0)</f>
        <v>0</v>
      </c>
      <c r="N561" s="12">
        <f>IF(FIN_DATASET[[#This Row],[Method]]="Efectivo",FIN_DATASET[[#This Row],[Amount]],0)</f>
        <v>0</v>
      </c>
      <c r="O561" s="3">
        <f>IF(FIN_DATASET[[#This Row],[Method]]="CxC",1,0)</f>
        <v>0</v>
      </c>
      <c r="P561" s="11">
        <f>IF(FIN_DATASET[[#This Row],[Method]]="CxC",FIN_DATASET[[#This Row],[Amount]],0)</f>
        <v>0</v>
      </c>
      <c r="Q561" s="3">
        <f>IF(OR(FIN_DATASET[[#This Row],[Account]]="CxP",FIN_DATASET[[#This Row],[Account]]="CxP (Liga)",FIN_DATASET[[#This Row],[Account]]="CxP (Terceros)"),1,0)</f>
        <v>0</v>
      </c>
      <c r="R561" s="3">
        <f>IF(FIN_DATASET[[#This Row],[AP_Flag]]=1,FIN_DATASET[[#This Row],[Amount]],0)</f>
        <v>0</v>
      </c>
    </row>
    <row r="562" spans="1:18" x14ac:dyDescent="0.2">
      <c r="A562" s="4">
        <f>FIN_RAW[[#This Row],[FECHA]]</f>
        <v>44348</v>
      </c>
      <c r="B562" s="3">
        <f>YEAR(FIN_DATASET[[#This Row],[Date]])</f>
        <v>2021</v>
      </c>
      <c r="C562" s="3" t="str">
        <f>TEXT(FIN_DATASET[[#This Row],[Date]],"mmmm")</f>
        <v>June</v>
      </c>
      <c r="D562" s="3" t="str">
        <f>IF(FIN_RAW[[#This Row],[VALOR (IN)]]&gt;0, "Income",IF(FIN_RAW[[#This Row],[VALOR (OUT)]]&gt;0, "Expense", "Check"))</f>
        <v>Income</v>
      </c>
      <c r="E562" s="3" t="str">
        <f>_xlfn.XLOOKUP(FIN_DATASET[[#This Row],[Method]],CATEGORY_MAP[CUENTA_IN],CATEGORY_MAP[Category])</f>
        <v>Scholarships</v>
      </c>
      <c r="F562" s="3" t="str">
        <f>_xlfn.XLOOKUP(FIN_DATASET[[#This Row],[Account]],CATEGORY_MAP[CUENTA_OUT],CATEGORY_MAP[Subcategory])</f>
        <v>Monthly Fee</v>
      </c>
      <c r="G562" s="3" t="str">
        <f>IF(OR(FIN_RAW[[#This Row],[CONCEPTO]]=0,FIN_RAW[[#This Row],[CONCEPTO]]=""),"",FIN_RAW[[#This Row],[CONCEPTO]])</f>
        <v>Beca Resultados 2019 (100%) (JUN)</v>
      </c>
      <c r="H562" s="5">
        <f>IF(FIN_DATASET[[#This Row],[Type]]="Income", FIN_RAW[[#This Row],[VALOR (IN)]], -FIN_RAW[[#This Row],[VALOR (OUT)]])</f>
        <v>155000</v>
      </c>
      <c r="I562" s="3" t="str">
        <f>FIN_RAW[[#This Row],[CUENTA (IN)]]</f>
        <v>Becas</v>
      </c>
      <c r="J562" s="6" t="str">
        <f>FIN_RAW[[#This Row],[CUENTA (OUT)]]</f>
        <v>Mensualidad</v>
      </c>
      <c r="K562" s="3" t="str">
        <f>IF(OR(FIN_RAW[[#This Row],[CLIENTE]]=0,FIN_RAW[[#This Row],[CLIENTE]]=" "),"",FIN_RAW[[#This Row],[CLIENTE]])</f>
        <v>Silvana Torres López</v>
      </c>
      <c r="L562" s="3" t="str">
        <f>IF(OR(FIN_RAW[[#This Row],[DEPORTISTA]]=0,FIN_RAW[[#This Row],[DEPORTISTA]]=""),"",FIN_RAW[[#This Row],[DEPORTISTA]])</f>
        <v>Valentina Quintero Torres</v>
      </c>
      <c r="M562" s="3">
        <f>IF(FIN_DATASET[[#This Row],[Method]]="Efectivo",1,0)</f>
        <v>0</v>
      </c>
      <c r="N562" s="12">
        <f>IF(FIN_DATASET[[#This Row],[Method]]="Efectivo",FIN_DATASET[[#This Row],[Amount]],0)</f>
        <v>0</v>
      </c>
      <c r="O562" s="3">
        <f>IF(FIN_DATASET[[#This Row],[Method]]="CxC",1,0)</f>
        <v>0</v>
      </c>
      <c r="P562" s="11">
        <f>IF(FIN_DATASET[[#This Row],[Method]]="CxC",FIN_DATASET[[#This Row],[Amount]],0)</f>
        <v>0</v>
      </c>
      <c r="Q562" s="3">
        <f>IF(OR(FIN_DATASET[[#This Row],[Account]]="CxP",FIN_DATASET[[#This Row],[Account]]="CxP (Liga)",FIN_DATASET[[#This Row],[Account]]="CxP (Terceros)"),1,0)</f>
        <v>0</v>
      </c>
      <c r="R562" s="3">
        <f>IF(FIN_DATASET[[#This Row],[AP_Flag]]=1,FIN_DATASET[[#This Row],[Amount]],0)</f>
        <v>0</v>
      </c>
    </row>
    <row r="563" spans="1:18" x14ac:dyDescent="0.2">
      <c r="A563" s="4">
        <f>FIN_RAW[[#This Row],[FECHA]]</f>
        <v>44348</v>
      </c>
      <c r="B563" s="3">
        <f>YEAR(FIN_DATASET[[#This Row],[Date]])</f>
        <v>2021</v>
      </c>
      <c r="C563" s="3" t="str">
        <f>TEXT(FIN_DATASET[[#This Row],[Date]],"mmmm")</f>
        <v>June</v>
      </c>
      <c r="D563" s="3" t="str">
        <f>IF(FIN_RAW[[#This Row],[VALOR (IN)]]&gt;0, "Income",IF(FIN_RAW[[#This Row],[VALOR (OUT)]]&gt;0, "Expense", "Check"))</f>
        <v>Income</v>
      </c>
      <c r="E563" s="3" t="str">
        <f>_xlfn.XLOOKUP(FIN_DATASET[[#This Row],[Method]],CATEGORY_MAP[CUENTA_IN],CATEGORY_MAP[Category])</f>
        <v>Cash</v>
      </c>
      <c r="F563" s="3" t="str">
        <f>_xlfn.XLOOKUP(FIN_DATASET[[#This Row],[Account]],CATEGORY_MAP[CUENTA_OUT],CATEGORY_MAP[Subcategory])</f>
        <v>Monthly Fee</v>
      </c>
      <c r="G563" s="3" t="str">
        <f>IF(OR(FIN_RAW[[#This Row],[CONCEPTO]]=0,FIN_RAW[[#This Row],[CONCEPTO]]=""),"",FIN_RAW[[#This Row],[CONCEPTO]])</f>
        <v>Pago Mensualidad Alto Rendimiento (50%) (JUN)</v>
      </c>
      <c r="H563" s="5">
        <f>IF(FIN_DATASET[[#This Row],[Type]]="Income", FIN_RAW[[#This Row],[VALOR (IN)]], -FIN_RAW[[#This Row],[VALOR (OUT)]])</f>
        <v>77500</v>
      </c>
      <c r="I563" s="3" t="str">
        <f>FIN_RAW[[#This Row],[CUENTA (IN)]]</f>
        <v>Efectivo</v>
      </c>
      <c r="J563" s="6" t="str">
        <f>FIN_RAW[[#This Row],[CUENTA (OUT)]]</f>
        <v>Mensualidad</v>
      </c>
      <c r="K563" s="3" t="str">
        <f>IF(OR(FIN_RAW[[#This Row],[CLIENTE]]=0,FIN_RAW[[#This Row],[CLIENTE]]=" "),"",FIN_RAW[[#This Row],[CLIENTE]])</f>
        <v>Rodrigo Valdiri Zambrano</v>
      </c>
      <c r="L563" s="3" t="str">
        <f>IF(OR(FIN_RAW[[#This Row],[DEPORTISTA]]=0,FIN_RAW[[#This Row],[DEPORTISTA]]=""),"",FIN_RAW[[#This Row],[DEPORTISTA]])</f>
        <v>Esteban Valdiri Guauña</v>
      </c>
      <c r="M563" s="3">
        <f>IF(FIN_DATASET[[#This Row],[Method]]="Efectivo",1,0)</f>
        <v>1</v>
      </c>
      <c r="N563" s="12">
        <f>IF(FIN_DATASET[[#This Row],[Method]]="Efectivo",FIN_DATASET[[#This Row],[Amount]],0)</f>
        <v>77500</v>
      </c>
      <c r="O563" s="3">
        <f>IF(FIN_DATASET[[#This Row],[Method]]="CxC",1,0)</f>
        <v>0</v>
      </c>
      <c r="P563" s="11">
        <f>IF(FIN_DATASET[[#This Row],[Method]]="CxC",FIN_DATASET[[#This Row],[Amount]],0)</f>
        <v>0</v>
      </c>
      <c r="Q563" s="3">
        <f>IF(OR(FIN_DATASET[[#This Row],[Account]]="CxP",FIN_DATASET[[#This Row],[Account]]="CxP (Liga)",FIN_DATASET[[#This Row],[Account]]="CxP (Terceros)"),1,0)</f>
        <v>0</v>
      </c>
      <c r="R563" s="3">
        <f>IF(FIN_DATASET[[#This Row],[AP_Flag]]=1,FIN_DATASET[[#This Row],[Amount]],0)</f>
        <v>0</v>
      </c>
    </row>
    <row r="564" spans="1:18" x14ac:dyDescent="0.2">
      <c r="A564" s="4">
        <f>FIN_RAW[[#This Row],[FECHA]]</f>
        <v>44348</v>
      </c>
      <c r="B564" s="3">
        <f>YEAR(FIN_DATASET[[#This Row],[Date]])</f>
        <v>2021</v>
      </c>
      <c r="C564" s="3" t="str">
        <f>TEXT(FIN_DATASET[[#This Row],[Date]],"mmmm")</f>
        <v>June</v>
      </c>
      <c r="D564" s="3" t="str">
        <f>IF(FIN_RAW[[#This Row],[VALOR (IN)]]&gt;0, "Income",IF(FIN_RAW[[#This Row],[VALOR (OUT)]]&gt;0, "Expense", "Check"))</f>
        <v>Income</v>
      </c>
      <c r="E564" s="3" t="str">
        <f>_xlfn.XLOOKUP(FIN_DATASET[[#This Row],[Method]],CATEGORY_MAP[CUENTA_IN],CATEGORY_MAP[Category])</f>
        <v>Adjustments</v>
      </c>
      <c r="F564" s="3" t="str">
        <f>_xlfn.XLOOKUP(FIN_DATASET[[#This Row],[Account]],CATEGORY_MAP[CUENTA_OUT],CATEGORY_MAP[Subcategory])</f>
        <v>Monthly Fee</v>
      </c>
      <c r="G564" s="3" t="str">
        <f>IF(OR(FIN_RAW[[#This Row],[CONCEPTO]]=0,FIN_RAW[[#This Row],[CONCEPTO]]=""),"",FIN_RAW[[#This Row],[CONCEPTO]])</f>
        <v>Descuento por Excusa Medica (50%) (JUN)</v>
      </c>
      <c r="H564" s="5">
        <f>IF(FIN_DATASET[[#This Row],[Type]]="Income", FIN_RAW[[#This Row],[VALOR (IN)]], -FIN_RAW[[#This Row],[VALOR (OUT)]])</f>
        <v>77500</v>
      </c>
      <c r="I564" s="3" t="str">
        <f>FIN_RAW[[#This Row],[CUENTA (IN)]]</f>
        <v>Descuentos</v>
      </c>
      <c r="J564" s="6" t="str">
        <f>FIN_RAW[[#This Row],[CUENTA (OUT)]]</f>
        <v>Mensualidad</v>
      </c>
      <c r="K564" s="3" t="str">
        <f>IF(OR(FIN_RAW[[#This Row],[CLIENTE]]=0,FIN_RAW[[#This Row],[CLIENTE]]=" "),"",FIN_RAW[[#This Row],[CLIENTE]])</f>
        <v>Rodrigo Valdiri Zambrano</v>
      </c>
      <c r="L564" s="3" t="str">
        <f>IF(OR(FIN_RAW[[#This Row],[DEPORTISTA]]=0,FIN_RAW[[#This Row],[DEPORTISTA]]=""),"",FIN_RAW[[#This Row],[DEPORTISTA]])</f>
        <v>Esteban Valdiri Guauña</v>
      </c>
      <c r="M564" s="3">
        <f>IF(FIN_DATASET[[#This Row],[Method]]="Efectivo",1,0)</f>
        <v>0</v>
      </c>
      <c r="N564" s="12">
        <f>IF(FIN_DATASET[[#This Row],[Method]]="Efectivo",FIN_DATASET[[#This Row],[Amount]],0)</f>
        <v>0</v>
      </c>
      <c r="O564" s="3">
        <f>IF(FIN_DATASET[[#This Row],[Method]]="CxC",1,0)</f>
        <v>0</v>
      </c>
      <c r="P564" s="11">
        <f>IF(FIN_DATASET[[#This Row],[Method]]="CxC",FIN_DATASET[[#This Row],[Amount]],0)</f>
        <v>0</v>
      </c>
      <c r="Q564" s="3">
        <f>IF(OR(FIN_DATASET[[#This Row],[Account]]="CxP",FIN_DATASET[[#This Row],[Account]]="CxP (Liga)",FIN_DATASET[[#This Row],[Account]]="CxP (Terceros)"),1,0)</f>
        <v>0</v>
      </c>
      <c r="R564" s="3">
        <f>IF(FIN_DATASET[[#This Row],[AP_Flag]]=1,FIN_DATASET[[#This Row],[Amount]],0)</f>
        <v>0</v>
      </c>
    </row>
    <row r="565" spans="1:18" x14ac:dyDescent="0.2">
      <c r="A565" s="4">
        <f>FIN_RAW[[#This Row],[FECHA]]</f>
        <v>44348</v>
      </c>
      <c r="B565" s="3">
        <f>YEAR(FIN_DATASET[[#This Row],[Date]])</f>
        <v>2021</v>
      </c>
      <c r="C565" s="3" t="str">
        <f>TEXT(FIN_DATASET[[#This Row],[Date]],"mmmm")</f>
        <v>June</v>
      </c>
      <c r="D565" s="3" t="str">
        <f>IF(FIN_RAW[[#This Row],[VALOR (IN)]]&gt;0, "Income",IF(FIN_RAW[[#This Row],[VALOR (OUT)]]&gt;0, "Expense", "Check"))</f>
        <v>Income</v>
      </c>
      <c r="E565" s="3" t="str">
        <f>_xlfn.XLOOKUP(FIN_DATASET[[#This Row],[Method]],CATEGORY_MAP[CUENTA_IN],CATEGORY_MAP[Category])</f>
        <v>Cash</v>
      </c>
      <c r="F565" s="3" t="str">
        <f>_xlfn.XLOOKUP(FIN_DATASET[[#This Row],[Account]],CATEGORY_MAP[CUENTA_OUT],CATEGORY_MAP[Subcategory])</f>
        <v>Monthly Fee</v>
      </c>
      <c r="G565" s="3" t="str">
        <f>IF(OR(FIN_RAW[[#This Row],[CONCEPTO]]=0,FIN_RAW[[#This Row],[CONCEPTO]]=""),"",FIN_RAW[[#This Row],[CONCEPTO]])</f>
        <v>Pago Mensualidad Alto Rendimiento (100%) (JUN)</v>
      </c>
      <c r="H565" s="5">
        <f>IF(FIN_DATASET[[#This Row],[Type]]="Income", FIN_RAW[[#This Row],[VALOR (IN)]], -FIN_RAW[[#This Row],[VALOR (OUT)]])</f>
        <v>155000</v>
      </c>
      <c r="I565" s="3" t="str">
        <f>FIN_RAW[[#This Row],[CUENTA (IN)]]</f>
        <v>Efectivo</v>
      </c>
      <c r="J565" s="6" t="str">
        <f>FIN_RAW[[#This Row],[CUENTA (OUT)]]</f>
        <v>Mensualidad</v>
      </c>
      <c r="K565" s="3" t="str">
        <f>IF(OR(FIN_RAW[[#This Row],[CLIENTE]]=0,FIN_RAW[[#This Row],[CLIENTE]]=" "),"",FIN_RAW[[#This Row],[CLIENTE]])</f>
        <v>Carlos Andrés Delgado</v>
      </c>
      <c r="L565" s="3" t="str">
        <f>IF(OR(FIN_RAW[[#This Row],[DEPORTISTA]]=0,FIN_RAW[[#This Row],[DEPORTISTA]]=""),"",FIN_RAW[[#This Row],[DEPORTISTA]])</f>
        <v>Juan Andrés Delgado Giraldo</v>
      </c>
      <c r="M565" s="3">
        <f>IF(FIN_DATASET[[#This Row],[Method]]="Efectivo",1,0)</f>
        <v>1</v>
      </c>
      <c r="N565" s="12">
        <f>IF(FIN_DATASET[[#This Row],[Method]]="Efectivo",FIN_DATASET[[#This Row],[Amount]],0)</f>
        <v>155000</v>
      </c>
      <c r="O565" s="3">
        <f>IF(FIN_DATASET[[#This Row],[Method]]="CxC",1,0)</f>
        <v>0</v>
      </c>
      <c r="P565" s="11">
        <f>IF(FIN_DATASET[[#This Row],[Method]]="CxC",FIN_DATASET[[#This Row],[Amount]],0)</f>
        <v>0</v>
      </c>
      <c r="Q565" s="3">
        <f>IF(OR(FIN_DATASET[[#This Row],[Account]]="CxP",FIN_DATASET[[#This Row],[Account]]="CxP (Liga)",FIN_DATASET[[#This Row],[Account]]="CxP (Terceros)"),1,0)</f>
        <v>0</v>
      </c>
      <c r="R565" s="3">
        <f>IF(FIN_DATASET[[#This Row],[AP_Flag]]=1,FIN_DATASET[[#This Row],[Amount]],0)</f>
        <v>0</v>
      </c>
    </row>
    <row r="566" spans="1:18" x14ac:dyDescent="0.2">
      <c r="A566" s="4">
        <f>FIN_RAW[[#This Row],[FECHA]]</f>
        <v>44348</v>
      </c>
      <c r="B566" s="3">
        <f>YEAR(FIN_DATASET[[#This Row],[Date]])</f>
        <v>2021</v>
      </c>
      <c r="C566" s="3" t="str">
        <f>TEXT(FIN_DATASET[[#This Row],[Date]],"mmmm")</f>
        <v>June</v>
      </c>
      <c r="D566" s="3" t="str">
        <f>IF(FIN_RAW[[#This Row],[VALOR (IN)]]&gt;0, "Income",IF(FIN_RAW[[#This Row],[VALOR (OUT)]]&gt;0, "Expense", "Check"))</f>
        <v>Income</v>
      </c>
      <c r="E566" s="3" t="str">
        <f>_xlfn.XLOOKUP(FIN_DATASET[[#This Row],[Method]],CATEGORY_MAP[CUENTA_IN],CATEGORY_MAP[Category])</f>
        <v>Cash</v>
      </c>
      <c r="F566" s="3" t="str">
        <f>_xlfn.XLOOKUP(FIN_DATASET[[#This Row],[Account]],CATEGORY_MAP[CUENTA_OUT],CATEGORY_MAP[Subcategory])</f>
        <v>Monthly Fee</v>
      </c>
      <c r="G566" s="3" t="str">
        <f>IF(OR(FIN_RAW[[#This Row],[CONCEPTO]]=0,FIN_RAW[[#This Row],[CONCEPTO]]=""),"",FIN_RAW[[#This Row],[CONCEPTO]])</f>
        <v>Pago Mensualidad Formacion (80%) (JUN)</v>
      </c>
      <c r="H566" s="5">
        <f>IF(FIN_DATASET[[#This Row],[Type]]="Income", FIN_RAW[[#This Row],[VALOR (IN)]], -FIN_RAW[[#This Row],[VALOR (OUT)]])</f>
        <v>84000</v>
      </c>
      <c r="I566" s="3" t="str">
        <f>FIN_RAW[[#This Row],[CUENTA (IN)]]</f>
        <v>Efectivo</v>
      </c>
      <c r="J566" s="6" t="str">
        <f>FIN_RAW[[#This Row],[CUENTA (OUT)]]</f>
        <v>Mensualidad</v>
      </c>
      <c r="K566" s="3" t="str">
        <f>IF(OR(FIN_RAW[[#This Row],[CLIENTE]]=0,FIN_RAW[[#This Row],[CLIENTE]]=" "),"",FIN_RAW[[#This Row],[CLIENTE]])</f>
        <v>Víctor Manuel Duque Yepes</v>
      </c>
      <c r="L566" s="3" t="str">
        <f>IF(OR(FIN_RAW[[#This Row],[DEPORTISTA]]=0,FIN_RAW[[#This Row],[DEPORTISTA]]=""),"",FIN_RAW[[#This Row],[DEPORTISTA]])</f>
        <v>Juan Esteban Duque Pinto</v>
      </c>
      <c r="M566" s="3">
        <f>IF(FIN_DATASET[[#This Row],[Method]]="Efectivo",1,0)</f>
        <v>1</v>
      </c>
      <c r="N566" s="12">
        <f>IF(FIN_DATASET[[#This Row],[Method]]="Efectivo",FIN_DATASET[[#This Row],[Amount]],0)</f>
        <v>84000</v>
      </c>
      <c r="O566" s="3">
        <f>IF(FIN_DATASET[[#This Row],[Method]]="CxC",1,0)</f>
        <v>0</v>
      </c>
      <c r="P566" s="11">
        <f>IF(FIN_DATASET[[#This Row],[Method]]="CxC",FIN_DATASET[[#This Row],[Amount]],0)</f>
        <v>0</v>
      </c>
      <c r="Q566" s="3">
        <f>IF(OR(FIN_DATASET[[#This Row],[Account]]="CxP",FIN_DATASET[[#This Row],[Account]]="CxP (Liga)",FIN_DATASET[[#This Row],[Account]]="CxP (Terceros)"),1,0)</f>
        <v>0</v>
      </c>
      <c r="R566" s="3">
        <f>IF(FIN_DATASET[[#This Row],[AP_Flag]]=1,FIN_DATASET[[#This Row],[Amount]],0)</f>
        <v>0</v>
      </c>
    </row>
    <row r="567" spans="1:18" x14ac:dyDescent="0.2">
      <c r="A567" s="4">
        <f>FIN_RAW[[#This Row],[FECHA]]</f>
        <v>44348</v>
      </c>
      <c r="B567" s="3">
        <f>YEAR(FIN_DATASET[[#This Row],[Date]])</f>
        <v>2021</v>
      </c>
      <c r="C567" s="3" t="str">
        <f>TEXT(FIN_DATASET[[#This Row],[Date]],"mmmm")</f>
        <v>June</v>
      </c>
      <c r="D567" s="3" t="str">
        <f>IF(FIN_RAW[[#This Row],[VALOR (IN)]]&gt;0, "Income",IF(FIN_RAW[[#This Row],[VALOR (OUT)]]&gt;0, "Expense", "Check"))</f>
        <v>Income</v>
      </c>
      <c r="E567" s="3" t="str">
        <f>_xlfn.XLOOKUP(FIN_DATASET[[#This Row],[Method]],CATEGORY_MAP[CUENTA_IN],CATEGORY_MAP[Category])</f>
        <v>Scholarships</v>
      </c>
      <c r="F567" s="3" t="str">
        <f>_xlfn.XLOOKUP(FIN_DATASET[[#This Row],[Account]],CATEGORY_MAP[CUENTA_OUT],CATEGORY_MAP[Subcategory])</f>
        <v>Monthly Fee</v>
      </c>
      <c r="G567" s="3" t="str">
        <f>IF(OR(FIN_RAW[[#This Row],[CONCEPTO]]=0,FIN_RAW[[#This Row],[CONCEPTO]]=""),"",FIN_RAW[[#This Row],[CONCEPTO]])</f>
        <v>Beca Hermandad 2020 (20%) (JUN)</v>
      </c>
      <c r="H567" s="5">
        <f>IF(FIN_DATASET[[#This Row],[Type]]="Income", FIN_RAW[[#This Row],[VALOR (IN)]], -FIN_RAW[[#This Row],[VALOR (OUT)]])</f>
        <v>21000</v>
      </c>
      <c r="I567" s="3" t="str">
        <f>FIN_RAW[[#This Row],[CUENTA (IN)]]</f>
        <v>Becas</v>
      </c>
      <c r="J567" s="6" t="str">
        <f>FIN_RAW[[#This Row],[CUENTA (OUT)]]</f>
        <v>Mensualidad</v>
      </c>
      <c r="K567" s="3" t="str">
        <f>IF(OR(FIN_RAW[[#This Row],[CLIENTE]]=0,FIN_RAW[[#This Row],[CLIENTE]]=" "),"",FIN_RAW[[#This Row],[CLIENTE]])</f>
        <v>Víctor Manuel Duque Yepes</v>
      </c>
      <c r="L567" s="3" t="str">
        <f>IF(OR(FIN_RAW[[#This Row],[DEPORTISTA]]=0,FIN_RAW[[#This Row],[DEPORTISTA]]=""),"",FIN_RAW[[#This Row],[DEPORTISTA]])</f>
        <v>Juan Esteban Duque Pinto</v>
      </c>
      <c r="M567" s="3">
        <f>IF(FIN_DATASET[[#This Row],[Method]]="Efectivo",1,0)</f>
        <v>0</v>
      </c>
      <c r="N567" s="12">
        <f>IF(FIN_DATASET[[#This Row],[Method]]="Efectivo",FIN_DATASET[[#This Row],[Amount]],0)</f>
        <v>0</v>
      </c>
      <c r="O567" s="3">
        <f>IF(FIN_DATASET[[#This Row],[Method]]="CxC",1,0)</f>
        <v>0</v>
      </c>
      <c r="P567" s="11">
        <f>IF(FIN_DATASET[[#This Row],[Method]]="CxC",FIN_DATASET[[#This Row],[Amount]],0)</f>
        <v>0</v>
      </c>
      <c r="Q567" s="3">
        <f>IF(OR(FIN_DATASET[[#This Row],[Account]]="CxP",FIN_DATASET[[#This Row],[Account]]="CxP (Liga)",FIN_DATASET[[#This Row],[Account]]="CxP (Terceros)"),1,0)</f>
        <v>0</v>
      </c>
      <c r="R567" s="3">
        <f>IF(FIN_DATASET[[#This Row],[AP_Flag]]=1,FIN_DATASET[[#This Row],[Amount]],0)</f>
        <v>0</v>
      </c>
    </row>
    <row r="568" spans="1:18" x14ac:dyDescent="0.2">
      <c r="A568" s="4">
        <f>FIN_RAW[[#This Row],[FECHA]]</f>
        <v>44348</v>
      </c>
      <c r="B568" s="3">
        <f>YEAR(FIN_DATASET[[#This Row],[Date]])</f>
        <v>2021</v>
      </c>
      <c r="C568" s="3" t="str">
        <f>TEXT(FIN_DATASET[[#This Row],[Date]],"mmmm")</f>
        <v>June</v>
      </c>
      <c r="D568" s="3" t="str">
        <f>IF(FIN_RAW[[#This Row],[VALOR (IN)]]&gt;0, "Income",IF(FIN_RAW[[#This Row],[VALOR (OUT)]]&gt;0, "Expense", "Check"))</f>
        <v>Income</v>
      </c>
      <c r="E568" s="3" t="str">
        <f>_xlfn.XLOOKUP(FIN_DATASET[[#This Row],[Method]],CATEGORY_MAP[CUENTA_IN],CATEGORY_MAP[Category])</f>
        <v>Cash</v>
      </c>
      <c r="F568" s="3" t="str">
        <f>_xlfn.XLOOKUP(FIN_DATASET[[#This Row],[Account]],CATEGORY_MAP[CUENTA_OUT],CATEGORY_MAP[Subcategory])</f>
        <v>Monthly Fee</v>
      </c>
      <c r="G568" s="3" t="str">
        <f>IF(OR(FIN_RAW[[#This Row],[CONCEPTO]]=0,FIN_RAW[[#This Row],[CONCEPTO]]=""),"",FIN_RAW[[#This Row],[CONCEPTO]])</f>
        <v>Pago Mensualidad Alto Rendimiento (100%) (JUN)</v>
      </c>
      <c r="H568" s="5">
        <f>IF(FIN_DATASET[[#This Row],[Type]]="Income", FIN_RAW[[#This Row],[VALOR (IN)]], -FIN_RAW[[#This Row],[VALOR (OUT)]])</f>
        <v>155000</v>
      </c>
      <c r="I568" s="3" t="str">
        <f>FIN_RAW[[#This Row],[CUENTA (IN)]]</f>
        <v>Efectivo</v>
      </c>
      <c r="J568" s="6" t="str">
        <f>FIN_RAW[[#This Row],[CUENTA (OUT)]]</f>
        <v>Mensualidad</v>
      </c>
      <c r="K568" s="3" t="str">
        <f>IF(OR(FIN_RAW[[#This Row],[CLIENTE]]=0,FIN_RAW[[#This Row],[CLIENTE]]=" "),"",FIN_RAW[[#This Row],[CLIENTE]])</f>
        <v>Víctor Manuel Duque Yepes</v>
      </c>
      <c r="L568" s="3" t="str">
        <f>IF(OR(FIN_RAW[[#This Row],[DEPORTISTA]]=0,FIN_RAW[[#This Row],[DEPORTISTA]]=""),"",FIN_RAW[[#This Row],[DEPORTISTA]])</f>
        <v>Juan Manuel Duque Pinto</v>
      </c>
      <c r="M568" s="3">
        <f>IF(FIN_DATASET[[#This Row],[Method]]="Efectivo",1,0)</f>
        <v>1</v>
      </c>
      <c r="N568" s="12">
        <f>IF(FIN_DATASET[[#This Row],[Method]]="Efectivo",FIN_DATASET[[#This Row],[Amount]],0)</f>
        <v>155000</v>
      </c>
      <c r="O568" s="3">
        <f>IF(FIN_DATASET[[#This Row],[Method]]="CxC",1,0)</f>
        <v>0</v>
      </c>
      <c r="P568" s="11">
        <f>IF(FIN_DATASET[[#This Row],[Method]]="CxC",FIN_DATASET[[#This Row],[Amount]],0)</f>
        <v>0</v>
      </c>
      <c r="Q568" s="3">
        <f>IF(OR(FIN_DATASET[[#This Row],[Account]]="CxP",FIN_DATASET[[#This Row],[Account]]="CxP (Liga)",FIN_DATASET[[#This Row],[Account]]="CxP (Terceros)"),1,0)</f>
        <v>0</v>
      </c>
      <c r="R568" s="3">
        <f>IF(FIN_DATASET[[#This Row],[AP_Flag]]=1,FIN_DATASET[[#This Row],[Amount]],0)</f>
        <v>0</v>
      </c>
    </row>
    <row r="569" spans="1:18" x14ac:dyDescent="0.2">
      <c r="A569" s="4">
        <f>FIN_RAW[[#This Row],[FECHA]]</f>
        <v>44348</v>
      </c>
      <c r="B569" s="3">
        <f>YEAR(FIN_DATASET[[#This Row],[Date]])</f>
        <v>2021</v>
      </c>
      <c r="C569" s="3" t="str">
        <f>TEXT(FIN_DATASET[[#This Row],[Date]],"mmmm")</f>
        <v>June</v>
      </c>
      <c r="D569" s="3" t="str">
        <f>IF(FIN_RAW[[#This Row],[VALOR (IN)]]&gt;0, "Income",IF(FIN_RAW[[#This Row],[VALOR (OUT)]]&gt;0, "Expense", "Check"))</f>
        <v>Income</v>
      </c>
      <c r="E569" s="3" t="str">
        <f>_xlfn.XLOOKUP(FIN_DATASET[[#This Row],[Method]],CATEGORY_MAP[CUENTA_IN],CATEGORY_MAP[Category])</f>
        <v>Cash</v>
      </c>
      <c r="F569" s="3" t="str">
        <f>_xlfn.XLOOKUP(FIN_DATASET[[#This Row],[Account]],CATEGORY_MAP[CUENTA_OUT],CATEGORY_MAP[Subcategory])</f>
        <v>Monthly Fee</v>
      </c>
      <c r="G569" s="3" t="str">
        <f>IF(OR(FIN_RAW[[#This Row],[CONCEPTO]]=0,FIN_RAW[[#This Row],[CONCEPTO]]=""),"",FIN_RAW[[#This Row],[CONCEPTO]])</f>
        <v>Pago Mensualidad Alto Rendimiento (100%) (JUN)</v>
      </c>
      <c r="H569" s="5">
        <f>IF(FIN_DATASET[[#This Row],[Type]]="Income", FIN_RAW[[#This Row],[VALOR (IN)]], -FIN_RAW[[#This Row],[VALOR (OUT)]])</f>
        <v>155000</v>
      </c>
      <c r="I569" s="3" t="str">
        <f>FIN_RAW[[#This Row],[CUENTA (IN)]]</f>
        <v>Efectivo</v>
      </c>
      <c r="J569" s="6" t="str">
        <f>FIN_RAW[[#This Row],[CUENTA (OUT)]]</f>
        <v>Mensualidad</v>
      </c>
      <c r="K569" s="3" t="str">
        <f>IF(OR(FIN_RAW[[#This Row],[CLIENTE]]=0,FIN_RAW[[#This Row],[CLIENTE]]=" "),"",FIN_RAW[[#This Row],[CLIENTE]])</f>
        <v>Diana Marcela Bravo Clavijo</v>
      </c>
      <c r="L569" s="3" t="str">
        <f>IF(OR(FIN_RAW[[#This Row],[DEPORTISTA]]=0,FIN_RAW[[#This Row],[DEPORTISTA]]=""),"",FIN_RAW[[#This Row],[DEPORTISTA]])</f>
        <v>Adelaida Camacho Bravo</v>
      </c>
      <c r="M569" s="3">
        <f>IF(FIN_DATASET[[#This Row],[Method]]="Efectivo",1,0)</f>
        <v>1</v>
      </c>
      <c r="N569" s="12">
        <f>IF(FIN_DATASET[[#This Row],[Method]]="Efectivo",FIN_DATASET[[#This Row],[Amount]],0)</f>
        <v>155000</v>
      </c>
      <c r="O569" s="3">
        <f>IF(FIN_DATASET[[#This Row],[Method]]="CxC",1,0)</f>
        <v>0</v>
      </c>
      <c r="P569" s="11">
        <f>IF(FIN_DATASET[[#This Row],[Method]]="CxC",FIN_DATASET[[#This Row],[Amount]],0)</f>
        <v>0</v>
      </c>
      <c r="Q569" s="3">
        <f>IF(OR(FIN_DATASET[[#This Row],[Account]]="CxP",FIN_DATASET[[#This Row],[Account]]="CxP (Liga)",FIN_DATASET[[#This Row],[Account]]="CxP (Terceros)"),1,0)</f>
        <v>0</v>
      </c>
      <c r="R569" s="3">
        <f>IF(FIN_DATASET[[#This Row],[AP_Flag]]=1,FIN_DATASET[[#This Row],[Amount]],0)</f>
        <v>0</v>
      </c>
    </row>
    <row r="570" spans="1:18" x14ac:dyDescent="0.2">
      <c r="A570" s="4">
        <f>FIN_RAW[[#This Row],[FECHA]]</f>
        <v>44348</v>
      </c>
      <c r="B570" s="3">
        <f>YEAR(FIN_DATASET[[#This Row],[Date]])</f>
        <v>2021</v>
      </c>
      <c r="C570" s="3" t="str">
        <f>TEXT(FIN_DATASET[[#This Row],[Date]],"mmmm")</f>
        <v>June</v>
      </c>
      <c r="D570" s="3" t="str">
        <f>IF(FIN_RAW[[#This Row],[VALOR (IN)]]&gt;0, "Income",IF(FIN_RAW[[#This Row],[VALOR (OUT)]]&gt;0, "Expense", "Check"))</f>
        <v>Income</v>
      </c>
      <c r="E570" s="3" t="str">
        <f>_xlfn.XLOOKUP(FIN_DATASET[[#This Row],[Method]],CATEGORY_MAP[CUENTA_IN],CATEGORY_MAP[Category])</f>
        <v>Cash</v>
      </c>
      <c r="F570" s="3" t="str">
        <f>_xlfn.XLOOKUP(FIN_DATASET[[#This Row],[Account]],CATEGORY_MAP[CUENTA_OUT],CATEGORY_MAP[Subcategory])</f>
        <v>Monthly Fee</v>
      </c>
      <c r="G570" s="3" t="str">
        <f>IF(OR(FIN_RAW[[#This Row],[CONCEPTO]]=0,FIN_RAW[[#This Row],[CONCEPTO]]=""),"",FIN_RAW[[#This Row],[CONCEPTO]])</f>
        <v>Pago Mensualidad Formacion (80%) (JUN)</v>
      </c>
      <c r="H570" s="5">
        <f>IF(FIN_DATASET[[#This Row],[Type]]="Income", FIN_RAW[[#This Row],[VALOR (IN)]], -FIN_RAW[[#This Row],[VALOR (OUT)]])</f>
        <v>84000</v>
      </c>
      <c r="I570" s="3" t="str">
        <f>FIN_RAW[[#This Row],[CUENTA (IN)]]</f>
        <v>Efectivo</v>
      </c>
      <c r="J570" s="6" t="str">
        <f>FIN_RAW[[#This Row],[CUENTA (OUT)]]</f>
        <v>Mensualidad</v>
      </c>
      <c r="K570" s="3" t="str">
        <f>IF(OR(FIN_RAW[[#This Row],[CLIENTE]]=0,FIN_RAW[[#This Row],[CLIENTE]]=" "),"",FIN_RAW[[#This Row],[CLIENTE]])</f>
        <v>Ingrith Basto Zamorano</v>
      </c>
      <c r="L570" s="3" t="str">
        <f>IF(OR(FIN_RAW[[#This Row],[DEPORTISTA]]=0,FIN_RAW[[#This Row],[DEPORTISTA]]=""),"",FIN_RAW[[#This Row],[DEPORTISTA]])</f>
        <v>Juan Martin Solórzano Basto</v>
      </c>
      <c r="M570" s="3">
        <f>IF(FIN_DATASET[[#This Row],[Method]]="Efectivo",1,0)</f>
        <v>1</v>
      </c>
      <c r="N570" s="12">
        <f>IF(FIN_DATASET[[#This Row],[Method]]="Efectivo",FIN_DATASET[[#This Row],[Amount]],0)</f>
        <v>84000</v>
      </c>
      <c r="O570" s="3">
        <f>IF(FIN_DATASET[[#This Row],[Method]]="CxC",1,0)</f>
        <v>0</v>
      </c>
      <c r="P570" s="11">
        <f>IF(FIN_DATASET[[#This Row],[Method]]="CxC",FIN_DATASET[[#This Row],[Amount]],0)</f>
        <v>0</v>
      </c>
      <c r="Q570" s="3">
        <f>IF(OR(FIN_DATASET[[#This Row],[Account]]="CxP",FIN_DATASET[[#This Row],[Account]]="CxP (Liga)",FIN_DATASET[[#This Row],[Account]]="CxP (Terceros)"),1,0)</f>
        <v>0</v>
      </c>
      <c r="R570" s="3">
        <f>IF(FIN_DATASET[[#This Row],[AP_Flag]]=1,FIN_DATASET[[#This Row],[Amount]],0)</f>
        <v>0</v>
      </c>
    </row>
    <row r="571" spans="1:18" x14ac:dyDescent="0.2">
      <c r="A571" s="4">
        <f>FIN_RAW[[#This Row],[FECHA]]</f>
        <v>44348</v>
      </c>
      <c r="B571" s="3">
        <f>YEAR(FIN_DATASET[[#This Row],[Date]])</f>
        <v>2021</v>
      </c>
      <c r="C571" s="3" t="str">
        <f>TEXT(FIN_DATASET[[#This Row],[Date]],"mmmm")</f>
        <v>June</v>
      </c>
      <c r="D571" s="3" t="str">
        <f>IF(FIN_RAW[[#This Row],[VALOR (IN)]]&gt;0, "Income",IF(FIN_RAW[[#This Row],[VALOR (OUT)]]&gt;0, "Expense", "Check"))</f>
        <v>Income</v>
      </c>
      <c r="E571" s="3" t="str">
        <f>_xlfn.XLOOKUP(FIN_DATASET[[#This Row],[Method]],CATEGORY_MAP[CUENTA_IN],CATEGORY_MAP[Category])</f>
        <v>Scholarships</v>
      </c>
      <c r="F571" s="3" t="str">
        <f>_xlfn.XLOOKUP(FIN_DATASET[[#This Row],[Account]],CATEGORY_MAP[CUENTA_OUT],CATEGORY_MAP[Subcategory])</f>
        <v>Monthly Fee</v>
      </c>
      <c r="G571" s="3" t="str">
        <f>IF(OR(FIN_RAW[[#This Row],[CONCEPTO]]=0,FIN_RAW[[#This Row],[CONCEPTO]]=""),"",FIN_RAW[[#This Row],[CONCEPTO]])</f>
        <v>Beca Hermandad 2020 (20%) (JUN)</v>
      </c>
      <c r="H571" s="5">
        <f>IF(FIN_DATASET[[#This Row],[Type]]="Income", FIN_RAW[[#This Row],[VALOR (IN)]], -FIN_RAW[[#This Row],[VALOR (OUT)]])</f>
        <v>21000</v>
      </c>
      <c r="I571" s="3" t="str">
        <f>FIN_RAW[[#This Row],[CUENTA (IN)]]</f>
        <v>Becas</v>
      </c>
      <c r="J571" s="6" t="str">
        <f>FIN_RAW[[#This Row],[CUENTA (OUT)]]</f>
        <v>Mensualidad</v>
      </c>
      <c r="K571" s="3" t="str">
        <f>IF(OR(FIN_RAW[[#This Row],[CLIENTE]]=0,FIN_RAW[[#This Row],[CLIENTE]]=" "),"",FIN_RAW[[#This Row],[CLIENTE]])</f>
        <v>Ingrith Basto Zamorano</v>
      </c>
      <c r="L571" s="3" t="str">
        <f>IF(OR(FIN_RAW[[#This Row],[DEPORTISTA]]=0,FIN_RAW[[#This Row],[DEPORTISTA]]=""),"",FIN_RAW[[#This Row],[DEPORTISTA]])</f>
        <v>Juan Martin Solórzano Basto</v>
      </c>
      <c r="M571" s="3">
        <f>IF(FIN_DATASET[[#This Row],[Method]]="Efectivo",1,0)</f>
        <v>0</v>
      </c>
      <c r="N571" s="12">
        <f>IF(FIN_DATASET[[#This Row],[Method]]="Efectivo",FIN_DATASET[[#This Row],[Amount]],0)</f>
        <v>0</v>
      </c>
      <c r="O571" s="3">
        <f>IF(FIN_DATASET[[#This Row],[Method]]="CxC",1,0)</f>
        <v>0</v>
      </c>
      <c r="P571" s="11">
        <f>IF(FIN_DATASET[[#This Row],[Method]]="CxC",FIN_DATASET[[#This Row],[Amount]],0)</f>
        <v>0</v>
      </c>
      <c r="Q571" s="3">
        <f>IF(OR(FIN_DATASET[[#This Row],[Account]]="CxP",FIN_DATASET[[#This Row],[Account]]="CxP (Liga)",FIN_DATASET[[#This Row],[Account]]="CxP (Terceros)"),1,0)</f>
        <v>0</v>
      </c>
      <c r="R571" s="3">
        <f>IF(FIN_DATASET[[#This Row],[AP_Flag]]=1,FIN_DATASET[[#This Row],[Amount]],0)</f>
        <v>0</v>
      </c>
    </row>
    <row r="572" spans="1:18" x14ac:dyDescent="0.2">
      <c r="A572" s="4">
        <f>FIN_RAW[[#This Row],[FECHA]]</f>
        <v>44348</v>
      </c>
      <c r="B572" s="3">
        <f>YEAR(FIN_DATASET[[#This Row],[Date]])</f>
        <v>2021</v>
      </c>
      <c r="C572" s="3" t="str">
        <f>TEXT(FIN_DATASET[[#This Row],[Date]],"mmmm")</f>
        <v>June</v>
      </c>
      <c r="D572" s="3" t="str">
        <f>IF(FIN_RAW[[#This Row],[VALOR (IN)]]&gt;0, "Income",IF(FIN_RAW[[#This Row],[VALOR (OUT)]]&gt;0, "Expense", "Check"))</f>
        <v>Income</v>
      </c>
      <c r="E572" s="3" t="str">
        <f>_xlfn.XLOOKUP(FIN_DATASET[[#This Row],[Method]],CATEGORY_MAP[CUENTA_IN],CATEGORY_MAP[Category])</f>
        <v>Cash</v>
      </c>
      <c r="F572" s="3" t="str">
        <f>_xlfn.XLOOKUP(FIN_DATASET[[#This Row],[Account]],CATEGORY_MAP[CUENTA_OUT],CATEGORY_MAP[Subcategory])</f>
        <v>Monthly Fee</v>
      </c>
      <c r="G572" s="3" t="str">
        <f>IF(OR(FIN_RAW[[#This Row],[CONCEPTO]]=0,FIN_RAW[[#This Row],[CONCEPTO]]=""),"",FIN_RAW[[#This Row],[CONCEPTO]])</f>
        <v>Pago Mensualidad Formacion (80%) (JUN)</v>
      </c>
      <c r="H572" s="5">
        <f>IF(FIN_DATASET[[#This Row],[Type]]="Income", FIN_RAW[[#This Row],[VALOR (IN)]], -FIN_RAW[[#This Row],[VALOR (OUT)]])</f>
        <v>84000</v>
      </c>
      <c r="I572" s="3" t="str">
        <f>FIN_RAW[[#This Row],[CUENTA (IN)]]</f>
        <v>Efectivo</v>
      </c>
      <c r="J572" s="6" t="str">
        <f>FIN_RAW[[#This Row],[CUENTA (OUT)]]</f>
        <v>Mensualidad</v>
      </c>
      <c r="K572" s="3" t="str">
        <f>IF(OR(FIN_RAW[[#This Row],[CLIENTE]]=0,FIN_RAW[[#This Row],[CLIENTE]]=" "),"",FIN_RAW[[#This Row],[CLIENTE]])</f>
        <v>Carlos Andrés Delgado</v>
      </c>
      <c r="L572" s="3" t="str">
        <f>IF(OR(FIN_RAW[[#This Row],[DEPORTISTA]]=0,FIN_RAW[[#This Row],[DEPORTISTA]]=""),"",FIN_RAW[[#This Row],[DEPORTISTA]])</f>
        <v>María José Delgado Giraldo</v>
      </c>
      <c r="M572" s="3">
        <f>IF(FIN_DATASET[[#This Row],[Method]]="Efectivo",1,0)</f>
        <v>1</v>
      </c>
      <c r="N572" s="12">
        <f>IF(FIN_DATASET[[#This Row],[Method]]="Efectivo",FIN_DATASET[[#This Row],[Amount]],0)</f>
        <v>84000</v>
      </c>
      <c r="O572" s="3">
        <f>IF(FIN_DATASET[[#This Row],[Method]]="CxC",1,0)</f>
        <v>0</v>
      </c>
      <c r="P572" s="11">
        <f>IF(FIN_DATASET[[#This Row],[Method]]="CxC",FIN_DATASET[[#This Row],[Amount]],0)</f>
        <v>0</v>
      </c>
      <c r="Q572" s="3">
        <f>IF(OR(FIN_DATASET[[#This Row],[Account]]="CxP",FIN_DATASET[[#This Row],[Account]]="CxP (Liga)",FIN_DATASET[[#This Row],[Account]]="CxP (Terceros)"),1,0)</f>
        <v>0</v>
      </c>
      <c r="R572" s="3">
        <f>IF(FIN_DATASET[[#This Row],[AP_Flag]]=1,FIN_DATASET[[#This Row],[Amount]],0)</f>
        <v>0</v>
      </c>
    </row>
    <row r="573" spans="1:18" x14ac:dyDescent="0.2">
      <c r="A573" s="4">
        <f>FIN_RAW[[#This Row],[FECHA]]</f>
        <v>44348</v>
      </c>
      <c r="B573" s="3">
        <f>YEAR(FIN_DATASET[[#This Row],[Date]])</f>
        <v>2021</v>
      </c>
      <c r="C573" s="3" t="str">
        <f>TEXT(FIN_DATASET[[#This Row],[Date]],"mmmm")</f>
        <v>June</v>
      </c>
      <c r="D573" s="3" t="str">
        <f>IF(FIN_RAW[[#This Row],[VALOR (IN)]]&gt;0, "Income",IF(FIN_RAW[[#This Row],[VALOR (OUT)]]&gt;0, "Expense", "Check"))</f>
        <v>Income</v>
      </c>
      <c r="E573" s="3" t="str">
        <f>_xlfn.XLOOKUP(FIN_DATASET[[#This Row],[Method]],CATEGORY_MAP[CUENTA_IN],CATEGORY_MAP[Category])</f>
        <v>Scholarships</v>
      </c>
      <c r="F573" s="3" t="str">
        <f>_xlfn.XLOOKUP(FIN_DATASET[[#This Row],[Account]],CATEGORY_MAP[CUENTA_OUT],CATEGORY_MAP[Subcategory])</f>
        <v>Monthly Fee</v>
      </c>
      <c r="G573" s="3" t="str">
        <f>IF(OR(FIN_RAW[[#This Row],[CONCEPTO]]=0,FIN_RAW[[#This Row],[CONCEPTO]]=""),"",FIN_RAW[[#This Row],[CONCEPTO]])</f>
        <v>Beca Hermandad 2020 (20%) (JUN)</v>
      </c>
      <c r="H573" s="5">
        <f>IF(FIN_DATASET[[#This Row],[Type]]="Income", FIN_RAW[[#This Row],[VALOR (IN)]], -FIN_RAW[[#This Row],[VALOR (OUT)]])</f>
        <v>21000</v>
      </c>
      <c r="I573" s="3" t="str">
        <f>FIN_RAW[[#This Row],[CUENTA (IN)]]</f>
        <v>Becas</v>
      </c>
      <c r="J573" s="6" t="str">
        <f>FIN_RAW[[#This Row],[CUENTA (OUT)]]</f>
        <v>Mensualidad</v>
      </c>
      <c r="K573" s="3" t="str">
        <f>IF(OR(FIN_RAW[[#This Row],[CLIENTE]]=0,FIN_RAW[[#This Row],[CLIENTE]]=" "),"",FIN_RAW[[#This Row],[CLIENTE]])</f>
        <v>Carlos Andrés Delgado</v>
      </c>
      <c r="L573" s="3" t="str">
        <f>IF(OR(FIN_RAW[[#This Row],[DEPORTISTA]]=0,FIN_RAW[[#This Row],[DEPORTISTA]]=""),"",FIN_RAW[[#This Row],[DEPORTISTA]])</f>
        <v>María José Delgado Giraldo</v>
      </c>
      <c r="M573" s="3">
        <f>IF(FIN_DATASET[[#This Row],[Method]]="Efectivo",1,0)</f>
        <v>0</v>
      </c>
      <c r="N573" s="12">
        <f>IF(FIN_DATASET[[#This Row],[Method]]="Efectivo",FIN_DATASET[[#This Row],[Amount]],0)</f>
        <v>0</v>
      </c>
      <c r="O573" s="3">
        <f>IF(FIN_DATASET[[#This Row],[Method]]="CxC",1,0)</f>
        <v>0</v>
      </c>
      <c r="P573" s="11">
        <f>IF(FIN_DATASET[[#This Row],[Method]]="CxC",FIN_DATASET[[#This Row],[Amount]],0)</f>
        <v>0</v>
      </c>
      <c r="Q573" s="3">
        <f>IF(OR(FIN_DATASET[[#This Row],[Account]]="CxP",FIN_DATASET[[#This Row],[Account]]="CxP (Liga)",FIN_DATASET[[#This Row],[Account]]="CxP (Terceros)"),1,0)</f>
        <v>0</v>
      </c>
      <c r="R573" s="3">
        <f>IF(FIN_DATASET[[#This Row],[AP_Flag]]=1,FIN_DATASET[[#This Row],[Amount]],0)</f>
        <v>0</v>
      </c>
    </row>
    <row r="574" spans="1:18" x14ac:dyDescent="0.2">
      <c r="A574" s="4">
        <f>FIN_RAW[[#This Row],[FECHA]]</f>
        <v>44348</v>
      </c>
      <c r="B574" s="3">
        <f>YEAR(FIN_DATASET[[#This Row],[Date]])</f>
        <v>2021</v>
      </c>
      <c r="C574" s="3" t="str">
        <f>TEXT(FIN_DATASET[[#This Row],[Date]],"mmmm")</f>
        <v>June</v>
      </c>
      <c r="D574" s="3" t="str">
        <f>IF(FIN_RAW[[#This Row],[VALOR (IN)]]&gt;0, "Income",IF(FIN_RAW[[#This Row],[VALOR (OUT)]]&gt;0, "Expense", "Check"))</f>
        <v>Income</v>
      </c>
      <c r="E574" s="3" t="str">
        <f>_xlfn.XLOOKUP(FIN_DATASET[[#This Row],[Method]],CATEGORY_MAP[CUENTA_IN],CATEGORY_MAP[Category])</f>
        <v>Cash</v>
      </c>
      <c r="F574" s="3" t="str">
        <f>_xlfn.XLOOKUP(FIN_DATASET[[#This Row],[Account]],CATEGORY_MAP[CUENTA_OUT],CATEGORY_MAP[Subcategory])</f>
        <v>Monthly Fee</v>
      </c>
      <c r="G574" s="3" t="str">
        <f>IF(OR(FIN_RAW[[#This Row],[CONCEPTO]]=0,FIN_RAW[[#This Row],[CONCEPTO]]=""),"",FIN_RAW[[#This Row],[CONCEPTO]])</f>
        <v>Pago Mensualidad Formacion (80%) (JUN)</v>
      </c>
      <c r="H574" s="5">
        <f>IF(FIN_DATASET[[#This Row],[Type]]="Income", FIN_RAW[[#This Row],[VALOR (IN)]], -FIN_RAW[[#This Row],[VALOR (OUT)]])</f>
        <v>84000</v>
      </c>
      <c r="I574" s="3" t="str">
        <f>FIN_RAW[[#This Row],[CUENTA (IN)]]</f>
        <v>Efectivo</v>
      </c>
      <c r="J574" s="6" t="str">
        <f>FIN_RAW[[#This Row],[CUENTA (OUT)]]</f>
        <v>Mensualidad</v>
      </c>
      <c r="K574" s="3" t="str">
        <f>IF(OR(FIN_RAW[[#This Row],[CLIENTE]]=0,FIN_RAW[[#This Row],[CLIENTE]]=" "),"",FIN_RAW[[#This Row],[CLIENTE]])</f>
        <v>Ana Milena Sánchez Patiño</v>
      </c>
      <c r="L574" s="3" t="str">
        <f>IF(OR(FIN_RAW[[#This Row],[DEPORTISTA]]=0,FIN_RAW[[#This Row],[DEPORTISTA]]=""),"",FIN_RAW[[#This Row],[DEPORTISTA]])</f>
        <v>Matías Carvajal Sánchez</v>
      </c>
      <c r="M574" s="3">
        <f>IF(FIN_DATASET[[#This Row],[Method]]="Efectivo",1,0)</f>
        <v>1</v>
      </c>
      <c r="N574" s="12">
        <f>IF(FIN_DATASET[[#This Row],[Method]]="Efectivo",FIN_DATASET[[#This Row],[Amount]],0)</f>
        <v>84000</v>
      </c>
      <c r="O574" s="3">
        <f>IF(FIN_DATASET[[#This Row],[Method]]="CxC",1,0)</f>
        <v>0</v>
      </c>
      <c r="P574" s="11">
        <f>IF(FIN_DATASET[[#This Row],[Method]]="CxC",FIN_DATASET[[#This Row],[Amount]],0)</f>
        <v>0</v>
      </c>
      <c r="Q574" s="3">
        <f>IF(OR(FIN_DATASET[[#This Row],[Account]]="CxP",FIN_DATASET[[#This Row],[Account]]="CxP (Liga)",FIN_DATASET[[#This Row],[Account]]="CxP (Terceros)"),1,0)</f>
        <v>0</v>
      </c>
      <c r="R574" s="3">
        <f>IF(FIN_DATASET[[#This Row],[AP_Flag]]=1,FIN_DATASET[[#This Row],[Amount]],0)</f>
        <v>0</v>
      </c>
    </row>
    <row r="575" spans="1:18" x14ac:dyDescent="0.2">
      <c r="A575" s="4">
        <f>FIN_RAW[[#This Row],[FECHA]]</f>
        <v>44348</v>
      </c>
      <c r="B575" s="3">
        <f>YEAR(FIN_DATASET[[#This Row],[Date]])</f>
        <v>2021</v>
      </c>
      <c r="C575" s="3" t="str">
        <f>TEXT(FIN_DATASET[[#This Row],[Date]],"mmmm")</f>
        <v>June</v>
      </c>
      <c r="D575" s="3" t="str">
        <f>IF(FIN_RAW[[#This Row],[VALOR (IN)]]&gt;0, "Income",IF(FIN_RAW[[#This Row],[VALOR (OUT)]]&gt;0, "Expense", "Check"))</f>
        <v>Income</v>
      </c>
      <c r="E575" s="3" t="str">
        <f>_xlfn.XLOOKUP(FIN_DATASET[[#This Row],[Method]],CATEGORY_MAP[CUENTA_IN],CATEGORY_MAP[Category])</f>
        <v>Scholarships</v>
      </c>
      <c r="F575" s="3" t="str">
        <f>_xlfn.XLOOKUP(FIN_DATASET[[#This Row],[Account]],CATEGORY_MAP[CUENTA_OUT],CATEGORY_MAP[Subcategory])</f>
        <v>Monthly Fee</v>
      </c>
      <c r="G575" s="3" t="str">
        <f>IF(OR(FIN_RAW[[#This Row],[CONCEPTO]]=0,FIN_RAW[[#This Row],[CONCEPTO]]=""),"",FIN_RAW[[#This Row],[CONCEPTO]])</f>
        <v>Beca Hermandad 2020 (20%) (JUN)</v>
      </c>
      <c r="H575" s="5">
        <f>IF(FIN_DATASET[[#This Row],[Type]]="Income", FIN_RAW[[#This Row],[VALOR (IN)]], -FIN_RAW[[#This Row],[VALOR (OUT)]])</f>
        <v>21000</v>
      </c>
      <c r="I575" s="3" t="str">
        <f>FIN_RAW[[#This Row],[CUENTA (IN)]]</f>
        <v>Becas</v>
      </c>
      <c r="J575" s="6" t="str">
        <f>FIN_RAW[[#This Row],[CUENTA (OUT)]]</f>
        <v>Mensualidad</v>
      </c>
      <c r="K575" s="3" t="str">
        <f>IF(OR(FIN_RAW[[#This Row],[CLIENTE]]=0,FIN_RAW[[#This Row],[CLIENTE]]=" "),"",FIN_RAW[[#This Row],[CLIENTE]])</f>
        <v>Ana Milena Sánchez Patiño</v>
      </c>
      <c r="L575" s="3" t="str">
        <f>IF(OR(FIN_RAW[[#This Row],[DEPORTISTA]]=0,FIN_RAW[[#This Row],[DEPORTISTA]]=""),"",FIN_RAW[[#This Row],[DEPORTISTA]])</f>
        <v>Matías Carvajal Sánchez</v>
      </c>
      <c r="M575" s="3">
        <f>IF(FIN_DATASET[[#This Row],[Method]]="Efectivo",1,0)</f>
        <v>0</v>
      </c>
      <c r="N575" s="12">
        <f>IF(FIN_DATASET[[#This Row],[Method]]="Efectivo",FIN_DATASET[[#This Row],[Amount]],0)</f>
        <v>0</v>
      </c>
      <c r="O575" s="3">
        <f>IF(FIN_DATASET[[#This Row],[Method]]="CxC",1,0)</f>
        <v>0</v>
      </c>
      <c r="P575" s="11">
        <f>IF(FIN_DATASET[[#This Row],[Method]]="CxC",FIN_DATASET[[#This Row],[Amount]],0)</f>
        <v>0</v>
      </c>
      <c r="Q575" s="3">
        <f>IF(OR(FIN_DATASET[[#This Row],[Account]]="CxP",FIN_DATASET[[#This Row],[Account]]="CxP (Liga)",FIN_DATASET[[#This Row],[Account]]="CxP (Terceros)"),1,0)</f>
        <v>0</v>
      </c>
      <c r="R575" s="3">
        <f>IF(FIN_DATASET[[#This Row],[AP_Flag]]=1,FIN_DATASET[[#This Row],[Amount]],0)</f>
        <v>0</v>
      </c>
    </row>
    <row r="576" spans="1:18" x14ac:dyDescent="0.2">
      <c r="A576" s="4">
        <f>FIN_RAW[[#This Row],[FECHA]]</f>
        <v>44348</v>
      </c>
      <c r="B576" s="3">
        <f>YEAR(FIN_DATASET[[#This Row],[Date]])</f>
        <v>2021</v>
      </c>
      <c r="C576" s="3" t="str">
        <f>TEXT(FIN_DATASET[[#This Row],[Date]],"mmmm")</f>
        <v>June</v>
      </c>
      <c r="D576" s="3" t="str">
        <f>IF(FIN_RAW[[#This Row],[VALOR (IN)]]&gt;0, "Income",IF(FIN_RAW[[#This Row],[VALOR (OUT)]]&gt;0, "Expense", "Check"))</f>
        <v>Income</v>
      </c>
      <c r="E576" s="3" t="str">
        <f>_xlfn.XLOOKUP(FIN_DATASET[[#This Row],[Method]],CATEGORY_MAP[CUENTA_IN],CATEGORY_MAP[Category])</f>
        <v>Cash</v>
      </c>
      <c r="F576" s="3" t="str">
        <f>_xlfn.XLOOKUP(FIN_DATASET[[#This Row],[Account]],CATEGORY_MAP[CUENTA_OUT],CATEGORY_MAP[Subcategory])</f>
        <v>Monthly Fee</v>
      </c>
      <c r="G576" s="3" t="str">
        <f>IF(OR(FIN_RAW[[#This Row],[CONCEPTO]]=0,FIN_RAW[[#This Row],[CONCEPTO]]=""),"",FIN_RAW[[#This Row],[CONCEPTO]])</f>
        <v>Pago Mensualidad Formacion (80%) (JUN)</v>
      </c>
      <c r="H576" s="5">
        <f>IF(FIN_DATASET[[#This Row],[Type]]="Income", FIN_RAW[[#This Row],[VALOR (IN)]], -FIN_RAW[[#This Row],[VALOR (OUT)]])</f>
        <v>84000</v>
      </c>
      <c r="I576" s="3" t="str">
        <f>FIN_RAW[[#This Row],[CUENTA (IN)]]</f>
        <v>Efectivo</v>
      </c>
      <c r="J576" s="6" t="str">
        <f>FIN_RAW[[#This Row],[CUENTA (OUT)]]</f>
        <v>Mensualidad</v>
      </c>
      <c r="K576" s="3" t="str">
        <f>IF(OR(FIN_RAW[[#This Row],[CLIENTE]]=0,FIN_RAW[[#This Row],[CLIENTE]]=" "),"",FIN_RAW[[#This Row],[CLIENTE]])</f>
        <v>Diana Gómez Herrera</v>
      </c>
      <c r="L576" s="3" t="str">
        <f>IF(OR(FIN_RAW[[#This Row],[DEPORTISTA]]=0,FIN_RAW[[#This Row],[DEPORTISTA]]=""),"",FIN_RAW[[#This Row],[DEPORTISTA]])</f>
        <v>Samuel David López Gómez</v>
      </c>
      <c r="M576" s="3">
        <f>IF(FIN_DATASET[[#This Row],[Method]]="Efectivo",1,0)</f>
        <v>1</v>
      </c>
      <c r="N576" s="12">
        <f>IF(FIN_DATASET[[#This Row],[Method]]="Efectivo",FIN_DATASET[[#This Row],[Amount]],0)</f>
        <v>84000</v>
      </c>
      <c r="O576" s="3">
        <f>IF(FIN_DATASET[[#This Row],[Method]]="CxC",1,0)</f>
        <v>0</v>
      </c>
      <c r="P576" s="11">
        <f>IF(FIN_DATASET[[#This Row],[Method]]="CxC",FIN_DATASET[[#This Row],[Amount]],0)</f>
        <v>0</v>
      </c>
      <c r="Q576" s="3">
        <f>IF(OR(FIN_DATASET[[#This Row],[Account]]="CxP",FIN_DATASET[[#This Row],[Account]]="CxP (Liga)",FIN_DATASET[[#This Row],[Account]]="CxP (Terceros)"),1,0)</f>
        <v>0</v>
      </c>
      <c r="R576" s="3">
        <f>IF(FIN_DATASET[[#This Row],[AP_Flag]]=1,FIN_DATASET[[#This Row],[Amount]],0)</f>
        <v>0</v>
      </c>
    </row>
    <row r="577" spans="1:18" x14ac:dyDescent="0.2">
      <c r="A577" s="4">
        <f>FIN_RAW[[#This Row],[FECHA]]</f>
        <v>44348</v>
      </c>
      <c r="B577" s="3">
        <f>YEAR(FIN_DATASET[[#This Row],[Date]])</f>
        <v>2021</v>
      </c>
      <c r="C577" s="3" t="str">
        <f>TEXT(FIN_DATASET[[#This Row],[Date]],"mmmm")</f>
        <v>June</v>
      </c>
      <c r="D577" s="3" t="str">
        <f>IF(FIN_RAW[[#This Row],[VALOR (IN)]]&gt;0, "Income",IF(FIN_RAW[[#This Row],[VALOR (OUT)]]&gt;0, "Expense", "Check"))</f>
        <v>Income</v>
      </c>
      <c r="E577" s="3" t="str">
        <f>_xlfn.XLOOKUP(FIN_DATASET[[#This Row],[Method]],CATEGORY_MAP[CUENTA_IN],CATEGORY_MAP[Category])</f>
        <v>Scholarships</v>
      </c>
      <c r="F577" s="3" t="str">
        <f>_xlfn.XLOOKUP(FIN_DATASET[[#This Row],[Account]],CATEGORY_MAP[CUENTA_OUT],CATEGORY_MAP[Subcategory])</f>
        <v>Monthly Fee</v>
      </c>
      <c r="G577" s="3" t="str">
        <f>IF(OR(FIN_RAW[[#This Row],[CONCEPTO]]=0,FIN_RAW[[#This Row],[CONCEPTO]]=""),"",FIN_RAW[[#This Row],[CONCEPTO]])</f>
        <v>Beca Hermandad 2020 (20%) (JUN)</v>
      </c>
      <c r="H577" s="5">
        <f>IF(FIN_DATASET[[#This Row],[Type]]="Income", FIN_RAW[[#This Row],[VALOR (IN)]], -FIN_RAW[[#This Row],[VALOR (OUT)]])</f>
        <v>21000</v>
      </c>
      <c r="I577" s="3" t="str">
        <f>FIN_RAW[[#This Row],[CUENTA (IN)]]</f>
        <v>Becas</v>
      </c>
      <c r="J577" s="6" t="str">
        <f>FIN_RAW[[#This Row],[CUENTA (OUT)]]</f>
        <v>Mensualidad</v>
      </c>
      <c r="K577" s="3" t="str">
        <f>IF(OR(FIN_RAW[[#This Row],[CLIENTE]]=0,FIN_RAW[[#This Row],[CLIENTE]]=" "),"",FIN_RAW[[#This Row],[CLIENTE]])</f>
        <v>Diana Gómez Herrera</v>
      </c>
      <c r="L577" s="3" t="str">
        <f>IF(OR(FIN_RAW[[#This Row],[DEPORTISTA]]=0,FIN_RAW[[#This Row],[DEPORTISTA]]=""),"",FIN_RAW[[#This Row],[DEPORTISTA]])</f>
        <v>Samuel David López Gómez</v>
      </c>
      <c r="M577" s="3">
        <f>IF(FIN_DATASET[[#This Row],[Method]]="Efectivo",1,0)</f>
        <v>0</v>
      </c>
      <c r="N577" s="12">
        <f>IF(FIN_DATASET[[#This Row],[Method]]="Efectivo",FIN_DATASET[[#This Row],[Amount]],0)</f>
        <v>0</v>
      </c>
      <c r="O577" s="3">
        <f>IF(FIN_DATASET[[#This Row],[Method]]="CxC",1,0)</f>
        <v>0</v>
      </c>
      <c r="P577" s="11">
        <f>IF(FIN_DATASET[[#This Row],[Method]]="CxC",FIN_DATASET[[#This Row],[Amount]],0)</f>
        <v>0</v>
      </c>
      <c r="Q577" s="3">
        <f>IF(OR(FIN_DATASET[[#This Row],[Account]]="CxP",FIN_DATASET[[#This Row],[Account]]="CxP (Liga)",FIN_DATASET[[#This Row],[Account]]="CxP (Terceros)"),1,0)</f>
        <v>0</v>
      </c>
      <c r="R577" s="3">
        <f>IF(FIN_DATASET[[#This Row],[AP_Flag]]=1,FIN_DATASET[[#This Row],[Amount]],0)</f>
        <v>0</v>
      </c>
    </row>
    <row r="578" spans="1:18" x14ac:dyDescent="0.2">
      <c r="A578" s="4">
        <f>FIN_RAW[[#This Row],[FECHA]]</f>
        <v>44348</v>
      </c>
      <c r="B578" s="3">
        <f>YEAR(FIN_DATASET[[#This Row],[Date]])</f>
        <v>2021</v>
      </c>
      <c r="C578" s="3" t="str">
        <f>TEXT(FIN_DATASET[[#This Row],[Date]],"mmmm")</f>
        <v>June</v>
      </c>
      <c r="D578" s="3" t="str">
        <f>IF(FIN_RAW[[#This Row],[VALOR (IN)]]&gt;0, "Income",IF(FIN_RAW[[#This Row],[VALOR (OUT)]]&gt;0, "Expense", "Check"))</f>
        <v>Income</v>
      </c>
      <c r="E578" s="3" t="str">
        <f>_xlfn.XLOOKUP(FIN_DATASET[[#This Row],[Method]],CATEGORY_MAP[CUENTA_IN],CATEGORY_MAP[Category])</f>
        <v>Cash</v>
      </c>
      <c r="F578" s="3" t="str">
        <f>_xlfn.XLOOKUP(FIN_DATASET[[#This Row],[Account]],CATEGORY_MAP[CUENTA_OUT],CATEGORY_MAP[Subcategory])</f>
        <v>Monthly Fee</v>
      </c>
      <c r="G578" s="3" t="str">
        <f>IF(OR(FIN_RAW[[#This Row],[CONCEPTO]]=0,FIN_RAW[[#This Row],[CONCEPTO]]=""),"",FIN_RAW[[#This Row],[CONCEPTO]])</f>
        <v>Pago Mensualidad Alto Rendimiento (100%) (JUN)</v>
      </c>
      <c r="H578" s="5">
        <f>IF(FIN_DATASET[[#This Row],[Type]]="Income", FIN_RAW[[#This Row],[VALOR (IN)]], -FIN_RAW[[#This Row],[VALOR (OUT)]])</f>
        <v>155000</v>
      </c>
      <c r="I578" s="3" t="str">
        <f>FIN_RAW[[#This Row],[CUENTA (IN)]]</f>
        <v>Efectivo</v>
      </c>
      <c r="J578" s="6" t="str">
        <f>FIN_RAW[[#This Row],[CUENTA (OUT)]]</f>
        <v>Mensualidad</v>
      </c>
      <c r="K578" s="3" t="str">
        <f>IF(OR(FIN_RAW[[#This Row],[CLIENTE]]=0,FIN_RAW[[#This Row],[CLIENTE]]=" "),"",FIN_RAW[[#This Row],[CLIENTE]])</f>
        <v>Yanibel Peña Londoño</v>
      </c>
      <c r="L578" s="3" t="str">
        <f>IF(OR(FIN_RAW[[#This Row],[DEPORTISTA]]=0,FIN_RAW[[#This Row],[DEPORTISTA]]=""),"",FIN_RAW[[#This Row],[DEPORTISTA]])</f>
        <v>Santiago Piedrahita Peña</v>
      </c>
      <c r="M578" s="3">
        <f>IF(FIN_DATASET[[#This Row],[Method]]="Efectivo",1,0)</f>
        <v>1</v>
      </c>
      <c r="N578" s="12">
        <f>IF(FIN_DATASET[[#This Row],[Method]]="Efectivo",FIN_DATASET[[#This Row],[Amount]],0)</f>
        <v>155000</v>
      </c>
      <c r="O578" s="3">
        <f>IF(FIN_DATASET[[#This Row],[Method]]="CxC",1,0)</f>
        <v>0</v>
      </c>
      <c r="P578" s="11">
        <f>IF(FIN_DATASET[[#This Row],[Method]]="CxC",FIN_DATASET[[#This Row],[Amount]],0)</f>
        <v>0</v>
      </c>
      <c r="Q578" s="3">
        <f>IF(OR(FIN_DATASET[[#This Row],[Account]]="CxP",FIN_DATASET[[#This Row],[Account]]="CxP (Liga)",FIN_DATASET[[#This Row],[Account]]="CxP (Terceros)"),1,0)</f>
        <v>0</v>
      </c>
      <c r="R578" s="3">
        <f>IF(FIN_DATASET[[#This Row],[AP_Flag]]=1,FIN_DATASET[[#This Row],[Amount]],0)</f>
        <v>0</v>
      </c>
    </row>
    <row r="579" spans="1:18" x14ac:dyDescent="0.2">
      <c r="A579" s="4">
        <f>FIN_RAW[[#This Row],[FECHA]]</f>
        <v>44348</v>
      </c>
      <c r="B579" s="3">
        <f>YEAR(FIN_DATASET[[#This Row],[Date]])</f>
        <v>2021</v>
      </c>
      <c r="C579" s="3" t="str">
        <f>TEXT(FIN_DATASET[[#This Row],[Date]],"mmmm")</f>
        <v>June</v>
      </c>
      <c r="D579" s="3" t="str">
        <f>IF(FIN_RAW[[#This Row],[VALOR (IN)]]&gt;0, "Income",IF(FIN_RAW[[#This Row],[VALOR (OUT)]]&gt;0, "Expense", "Check"))</f>
        <v>Income</v>
      </c>
      <c r="E579" s="3" t="str">
        <f>_xlfn.XLOOKUP(FIN_DATASET[[#This Row],[Method]],CATEGORY_MAP[CUENTA_IN],CATEGORY_MAP[Category])</f>
        <v>Cash</v>
      </c>
      <c r="F579" s="3" t="str">
        <f>_xlfn.XLOOKUP(FIN_DATASET[[#This Row],[Account]],CATEGORY_MAP[CUENTA_OUT],CATEGORY_MAP[Subcategory])</f>
        <v>Monthly Fee</v>
      </c>
      <c r="G579" s="3" t="str">
        <f>IF(OR(FIN_RAW[[#This Row],[CONCEPTO]]=0,FIN_RAW[[#This Row],[CONCEPTO]]=""),"",FIN_RAW[[#This Row],[CONCEPTO]])</f>
        <v>Pago Mensualidad Alto Rendimiento (100%) (JUN)</v>
      </c>
      <c r="H579" s="5">
        <f>IF(FIN_DATASET[[#This Row],[Type]]="Income", FIN_RAW[[#This Row],[VALOR (IN)]], -FIN_RAW[[#This Row],[VALOR (OUT)]])</f>
        <v>155000</v>
      </c>
      <c r="I579" s="3" t="str">
        <f>FIN_RAW[[#This Row],[CUENTA (IN)]]</f>
        <v>Efectivo</v>
      </c>
      <c r="J579" s="6" t="str">
        <f>FIN_RAW[[#This Row],[CUENTA (OUT)]]</f>
        <v>Mensualidad</v>
      </c>
      <c r="K579" s="3" t="str">
        <f>IF(OR(FIN_RAW[[#This Row],[CLIENTE]]=0,FIN_RAW[[#This Row],[CLIENTE]]=" "),"",FIN_RAW[[#This Row],[CLIENTE]])</f>
        <v>Ingrith Basto Zamorano</v>
      </c>
      <c r="L579" s="3" t="str">
        <f>IF(OR(FIN_RAW[[#This Row],[DEPORTISTA]]=0,FIN_RAW[[#This Row],[DEPORTISTA]]=""),"",FIN_RAW[[#This Row],[DEPORTISTA]])</f>
        <v>Santiago Solórzano Basto</v>
      </c>
      <c r="M579" s="3">
        <f>IF(FIN_DATASET[[#This Row],[Method]]="Efectivo",1,0)</f>
        <v>1</v>
      </c>
      <c r="N579" s="12">
        <f>IF(FIN_DATASET[[#This Row],[Method]]="Efectivo",FIN_DATASET[[#This Row],[Amount]],0)</f>
        <v>155000</v>
      </c>
      <c r="O579" s="3">
        <f>IF(FIN_DATASET[[#This Row],[Method]]="CxC",1,0)</f>
        <v>0</v>
      </c>
      <c r="P579" s="11">
        <f>IF(FIN_DATASET[[#This Row],[Method]]="CxC",FIN_DATASET[[#This Row],[Amount]],0)</f>
        <v>0</v>
      </c>
      <c r="Q579" s="3">
        <f>IF(OR(FIN_DATASET[[#This Row],[Account]]="CxP",FIN_DATASET[[#This Row],[Account]]="CxP (Liga)",FIN_DATASET[[#This Row],[Account]]="CxP (Terceros)"),1,0)</f>
        <v>0</v>
      </c>
      <c r="R579" s="3">
        <f>IF(FIN_DATASET[[#This Row],[AP_Flag]]=1,FIN_DATASET[[#This Row],[Amount]],0)</f>
        <v>0</v>
      </c>
    </row>
    <row r="580" spans="1:18" x14ac:dyDescent="0.2">
      <c r="A580" s="4">
        <f>FIN_RAW[[#This Row],[FECHA]]</f>
        <v>44348</v>
      </c>
      <c r="B580" s="3">
        <f>YEAR(FIN_DATASET[[#This Row],[Date]])</f>
        <v>2021</v>
      </c>
      <c r="C580" s="3" t="str">
        <f>TEXT(FIN_DATASET[[#This Row],[Date]],"mmmm")</f>
        <v>June</v>
      </c>
      <c r="D580" s="3" t="str">
        <f>IF(FIN_RAW[[#This Row],[VALOR (IN)]]&gt;0, "Income",IF(FIN_RAW[[#This Row],[VALOR (OUT)]]&gt;0, "Expense", "Check"))</f>
        <v>Income</v>
      </c>
      <c r="E580" s="3" t="str">
        <f>_xlfn.XLOOKUP(FIN_DATASET[[#This Row],[Method]],CATEGORY_MAP[CUENTA_IN],CATEGORY_MAP[Category])</f>
        <v>Cash</v>
      </c>
      <c r="F580" s="3" t="str">
        <f>_xlfn.XLOOKUP(FIN_DATASET[[#This Row],[Account]],CATEGORY_MAP[CUENTA_OUT],CATEGORY_MAP[Subcategory])</f>
        <v>Monthly Fee</v>
      </c>
      <c r="G580" s="3" t="str">
        <f>IF(OR(FIN_RAW[[#This Row],[CONCEPTO]]=0,FIN_RAW[[#This Row],[CONCEPTO]]=""),"",FIN_RAW[[#This Row],[CONCEPTO]])</f>
        <v>Pago Mensualidad Formacion (100%) (JUN)</v>
      </c>
      <c r="H580" s="5">
        <f>IF(FIN_DATASET[[#This Row],[Type]]="Income", FIN_RAW[[#This Row],[VALOR (IN)]], -FIN_RAW[[#This Row],[VALOR (OUT)]])</f>
        <v>105000</v>
      </c>
      <c r="I580" s="3" t="str">
        <f>FIN_RAW[[#This Row],[CUENTA (IN)]]</f>
        <v>Efectivo</v>
      </c>
      <c r="J580" s="6" t="str">
        <f>FIN_RAW[[#This Row],[CUENTA (OUT)]]</f>
        <v>Mensualidad</v>
      </c>
      <c r="K580" s="3" t="str">
        <f>IF(OR(FIN_RAW[[#This Row],[CLIENTE]]=0,FIN_RAW[[#This Row],[CLIENTE]]=" "),"",FIN_RAW[[#This Row],[CLIENTE]])</f>
        <v>Marcela Zapata Duque</v>
      </c>
      <c r="L580" s="3" t="str">
        <f>IF(OR(FIN_RAW[[#This Row],[DEPORTISTA]]=0,FIN_RAW[[#This Row],[DEPORTISTA]]=""),"",FIN_RAW[[#This Row],[DEPORTISTA]])</f>
        <v>Sara Zapata Zapata</v>
      </c>
      <c r="M580" s="3">
        <f>IF(FIN_DATASET[[#This Row],[Method]]="Efectivo",1,0)</f>
        <v>1</v>
      </c>
      <c r="N580" s="12">
        <f>IF(FIN_DATASET[[#This Row],[Method]]="Efectivo",FIN_DATASET[[#This Row],[Amount]],0)</f>
        <v>105000</v>
      </c>
      <c r="O580" s="3">
        <f>IF(FIN_DATASET[[#This Row],[Method]]="CxC",1,0)</f>
        <v>0</v>
      </c>
      <c r="P580" s="11">
        <f>IF(FIN_DATASET[[#This Row],[Method]]="CxC",FIN_DATASET[[#This Row],[Amount]],0)</f>
        <v>0</v>
      </c>
      <c r="Q580" s="3">
        <f>IF(OR(FIN_DATASET[[#This Row],[Account]]="CxP",FIN_DATASET[[#This Row],[Account]]="CxP (Liga)",FIN_DATASET[[#This Row],[Account]]="CxP (Terceros)"),1,0)</f>
        <v>0</v>
      </c>
      <c r="R580" s="3">
        <f>IF(FIN_DATASET[[#This Row],[AP_Flag]]=1,FIN_DATASET[[#This Row],[Amount]],0)</f>
        <v>0</v>
      </c>
    </row>
    <row r="581" spans="1:18" x14ac:dyDescent="0.2">
      <c r="A581" s="4">
        <f>FIN_RAW[[#This Row],[FECHA]]</f>
        <v>44348</v>
      </c>
      <c r="B581" s="3">
        <f>YEAR(FIN_DATASET[[#This Row],[Date]])</f>
        <v>2021</v>
      </c>
      <c r="C581" s="3" t="str">
        <f>TEXT(FIN_DATASET[[#This Row],[Date]],"mmmm")</f>
        <v>June</v>
      </c>
      <c r="D581" s="3" t="str">
        <f>IF(FIN_RAW[[#This Row],[VALOR (IN)]]&gt;0, "Income",IF(FIN_RAW[[#This Row],[VALOR (OUT)]]&gt;0, "Expense", "Check"))</f>
        <v>Income</v>
      </c>
      <c r="E581" s="3" t="str">
        <f>_xlfn.XLOOKUP(FIN_DATASET[[#This Row],[Method]],CATEGORY_MAP[CUENTA_IN],CATEGORY_MAP[Category])</f>
        <v>Cash</v>
      </c>
      <c r="F581" s="3" t="str">
        <f>_xlfn.XLOOKUP(FIN_DATASET[[#This Row],[Account]],CATEGORY_MAP[CUENTA_OUT],CATEGORY_MAP[Subcategory])</f>
        <v>Monthly Fee</v>
      </c>
      <c r="G581" s="3" t="str">
        <f>IF(OR(FIN_RAW[[#This Row],[CONCEPTO]]=0,FIN_RAW[[#This Row],[CONCEPTO]]=""),"",FIN_RAW[[#This Row],[CONCEPTO]])</f>
        <v>Pago Mensualidad Formacion (100%) (JUN)</v>
      </c>
      <c r="H581" s="5">
        <f>IF(FIN_DATASET[[#This Row],[Type]]="Income", FIN_RAW[[#This Row],[VALOR (IN)]], -FIN_RAW[[#This Row],[VALOR (OUT)]])</f>
        <v>105000</v>
      </c>
      <c r="I581" s="3" t="str">
        <f>FIN_RAW[[#This Row],[CUENTA (IN)]]</f>
        <v>Efectivo</v>
      </c>
      <c r="J581" s="6" t="str">
        <f>FIN_RAW[[#This Row],[CUENTA (OUT)]]</f>
        <v>Mensualidad</v>
      </c>
      <c r="K581" s="3" t="str">
        <f>IF(OR(FIN_RAW[[#This Row],[CLIENTE]]=0,FIN_RAW[[#This Row],[CLIENTE]]=" "),"",FIN_RAW[[#This Row],[CLIENTE]])</f>
        <v>Nelson Gómez Serna</v>
      </c>
      <c r="L581" s="3" t="str">
        <f>IF(OR(FIN_RAW[[#This Row],[DEPORTISTA]]=0,FIN_RAW[[#This Row],[DEPORTISTA]]=""),"",FIN_RAW[[#This Row],[DEPORTISTA]])</f>
        <v>Sofía Gómez Torres</v>
      </c>
      <c r="M581" s="3">
        <f>IF(FIN_DATASET[[#This Row],[Method]]="Efectivo",1,0)</f>
        <v>1</v>
      </c>
      <c r="N581" s="12">
        <f>IF(FIN_DATASET[[#This Row],[Method]]="Efectivo",FIN_DATASET[[#This Row],[Amount]],0)</f>
        <v>105000</v>
      </c>
      <c r="O581" s="3">
        <f>IF(FIN_DATASET[[#This Row],[Method]]="CxC",1,0)</f>
        <v>0</v>
      </c>
      <c r="P581" s="11">
        <f>IF(FIN_DATASET[[#This Row],[Method]]="CxC",FIN_DATASET[[#This Row],[Amount]],0)</f>
        <v>0</v>
      </c>
      <c r="Q581" s="3">
        <f>IF(OR(FIN_DATASET[[#This Row],[Account]]="CxP",FIN_DATASET[[#This Row],[Account]]="CxP (Liga)",FIN_DATASET[[#This Row],[Account]]="CxP (Terceros)"),1,0)</f>
        <v>0</v>
      </c>
      <c r="R581" s="3">
        <f>IF(FIN_DATASET[[#This Row],[AP_Flag]]=1,FIN_DATASET[[#This Row],[Amount]],0)</f>
        <v>0</v>
      </c>
    </row>
    <row r="582" spans="1:18" x14ac:dyDescent="0.2">
      <c r="A582" s="4">
        <f>FIN_RAW[[#This Row],[FECHA]]</f>
        <v>44348</v>
      </c>
      <c r="B582" s="3">
        <f>YEAR(FIN_DATASET[[#This Row],[Date]])</f>
        <v>2021</v>
      </c>
      <c r="C582" s="3" t="str">
        <f>TEXT(FIN_DATASET[[#This Row],[Date]],"mmmm")</f>
        <v>June</v>
      </c>
      <c r="D582" s="3" t="str">
        <f>IF(FIN_RAW[[#This Row],[VALOR (IN)]]&gt;0, "Income",IF(FIN_RAW[[#This Row],[VALOR (OUT)]]&gt;0, "Expense", "Check"))</f>
        <v>Income</v>
      </c>
      <c r="E582" s="3" t="str">
        <f>_xlfn.XLOOKUP(FIN_DATASET[[#This Row],[Method]],CATEGORY_MAP[CUENTA_IN],CATEGORY_MAP[Category])</f>
        <v>Cash</v>
      </c>
      <c r="F582" s="3" t="str">
        <f>_xlfn.XLOOKUP(FIN_DATASET[[#This Row],[Account]],CATEGORY_MAP[CUENTA_OUT],CATEGORY_MAP[Subcategory])</f>
        <v>Monthly Fee</v>
      </c>
      <c r="G582" s="3" t="str">
        <f>IF(OR(FIN_RAW[[#This Row],[CONCEPTO]]=0,FIN_RAW[[#This Row],[CONCEPTO]]=""),"",FIN_RAW[[#This Row],[CONCEPTO]])</f>
        <v>Pago Mensualidad Alto Rendimiento (100%) (JUN)</v>
      </c>
      <c r="H582" s="5">
        <f>IF(FIN_DATASET[[#This Row],[Type]]="Income", FIN_RAW[[#This Row],[VALOR (IN)]], -FIN_RAW[[#This Row],[VALOR (OUT)]])</f>
        <v>155000</v>
      </c>
      <c r="I582" s="3" t="str">
        <f>FIN_RAW[[#This Row],[CUENTA (IN)]]</f>
        <v>Efectivo</v>
      </c>
      <c r="J582" s="6" t="str">
        <f>FIN_RAW[[#This Row],[CUENTA (OUT)]]</f>
        <v>Mensualidad</v>
      </c>
      <c r="K582" s="3" t="str">
        <f>IF(OR(FIN_RAW[[#This Row],[CLIENTE]]=0,FIN_RAW[[#This Row],[CLIENTE]]=" "),"",FIN_RAW[[#This Row],[CLIENTE]])</f>
        <v>Ana Milena Sánchez Patiño</v>
      </c>
      <c r="L582" s="3" t="str">
        <f>IF(OR(FIN_RAW[[#This Row],[DEPORTISTA]]=0,FIN_RAW[[#This Row],[DEPORTISTA]]=""),"",FIN_RAW[[#This Row],[DEPORTISTA]])</f>
        <v>Valentina Carvajal Sánchez</v>
      </c>
      <c r="M582" s="3">
        <f>IF(FIN_DATASET[[#This Row],[Method]]="Efectivo",1,0)</f>
        <v>1</v>
      </c>
      <c r="N582" s="12">
        <f>IF(FIN_DATASET[[#This Row],[Method]]="Efectivo",FIN_DATASET[[#This Row],[Amount]],0)</f>
        <v>155000</v>
      </c>
      <c r="O582" s="3">
        <f>IF(FIN_DATASET[[#This Row],[Method]]="CxC",1,0)</f>
        <v>0</v>
      </c>
      <c r="P582" s="11">
        <f>IF(FIN_DATASET[[#This Row],[Method]]="CxC",FIN_DATASET[[#This Row],[Amount]],0)</f>
        <v>0</v>
      </c>
      <c r="Q582" s="3">
        <f>IF(OR(FIN_DATASET[[#This Row],[Account]]="CxP",FIN_DATASET[[#This Row],[Account]]="CxP (Liga)",FIN_DATASET[[#This Row],[Account]]="CxP (Terceros)"),1,0)</f>
        <v>0</v>
      </c>
      <c r="R582" s="3">
        <f>IF(FIN_DATASET[[#This Row],[AP_Flag]]=1,FIN_DATASET[[#This Row],[Amount]],0)</f>
        <v>0</v>
      </c>
    </row>
    <row r="583" spans="1:18" x14ac:dyDescent="0.2">
      <c r="A583" s="4">
        <f>FIN_RAW[[#This Row],[FECHA]]</f>
        <v>44348</v>
      </c>
      <c r="B583" s="3">
        <f>YEAR(FIN_DATASET[[#This Row],[Date]])</f>
        <v>2021</v>
      </c>
      <c r="C583" s="3" t="str">
        <f>TEXT(FIN_DATASET[[#This Row],[Date]],"mmmm")</f>
        <v>June</v>
      </c>
      <c r="D583" s="3" t="str">
        <f>IF(FIN_RAW[[#This Row],[VALOR (IN)]]&gt;0, "Income",IF(FIN_RAW[[#This Row],[VALOR (OUT)]]&gt;0, "Expense", "Check"))</f>
        <v>Income</v>
      </c>
      <c r="E583" s="3" t="str">
        <f>_xlfn.XLOOKUP(FIN_DATASET[[#This Row],[Method]],CATEGORY_MAP[CUENTA_IN],CATEGORY_MAP[Category])</f>
        <v>Cash</v>
      </c>
      <c r="F583" s="3" t="str">
        <f>_xlfn.XLOOKUP(FIN_DATASET[[#This Row],[Account]],CATEGORY_MAP[CUENTA_OUT],CATEGORY_MAP[Subcategory])</f>
        <v>Gymnastics Monthly Fee</v>
      </c>
      <c r="G583" s="3" t="str">
        <f>IF(OR(FIN_RAW[[#This Row],[CONCEPTO]]=0,FIN_RAW[[#This Row],[CONCEPTO]]=""),"",FIN_RAW[[#This Row],[CONCEPTO]])</f>
        <v>Pago Apoyo Mensualidad Gimnasia (JUN)</v>
      </c>
      <c r="H583" s="5">
        <f>IF(FIN_DATASET[[#This Row],[Type]]="Income", FIN_RAW[[#This Row],[VALOR (IN)]], -FIN_RAW[[#This Row],[VALOR (OUT)]])</f>
        <v>25000</v>
      </c>
      <c r="I583" s="3" t="str">
        <f>FIN_RAW[[#This Row],[CUENTA (IN)]]</f>
        <v>Efectivo</v>
      </c>
      <c r="J583" s="6" t="str">
        <f>FIN_RAW[[#This Row],[CUENTA (OUT)]]</f>
        <v>Mensualidad Gimnasia</v>
      </c>
      <c r="K583" s="3" t="str">
        <f>IF(OR(FIN_RAW[[#This Row],[CLIENTE]]=0,FIN_RAW[[#This Row],[CLIENTE]]=" "),"",FIN_RAW[[#This Row],[CLIENTE]])</f>
        <v>Rodrigo Valdiri Zambrano</v>
      </c>
      <c r="L583" s="3" t="str">
        <f>IF(OR(FIN_RAW[[#This Row],[DEPORTISTA]]=0,FIN_RAW[[#This Row],[DEPORTISTA]]=""),"",FIN_RAW[[#This Row],[DEPORTISTA]])</f>
        <v>Esteban Valdiri Guauña</v>
      </c>
      <c r="M583" s="3">
        <f>IF(FIN_DATASET[[#This Row],[Method]]="Efectivo",1,0)</f>
        <v>1</v>
      </c>
      <c r="N583" s="12">
        <f>IF(FIN_DATASET[[#This Row],[Method]]="Efectivo",FIN_DATASET[[#This Row],[Amount]],0)</f>
        <v>25000</v>
      </c>
      <c r="O583" s="3">
        <f>IF(FIN_DATASET[[#This Row],[Method]]="CxC",1,0)</f>
        <v>0</v>
      </c>
      <c r="P583" s="11">
        <f>IF(FIN_DATASET[[#This Row],[Method]]="CxC",FIN_DATASET[[#This Row],[Amount]],0)</f>
        <v>0</v>
      </c>
      <c r="Q583" s="3">
        <f>IF(OR(FIN_DATASET[[#This Row],[Account]]="CxP",FIN_DATASET[[#This Row],[Account]]="CxP (Liga)",FIN_DATASET[[#This Row],[Account]]="CxP (Terceros)"),1,0)</f>
        <v>0</v>
      </c>
      <c r="R583" s="3">
        <f>IF(FIN_DATASET[[#This Row],[AP_Flag]]=1,FIN_DATASET[[#This Row],[Amount]],0)</f>
        <v>0</v>
      </c>
    </row>
    <row r="584" spans="1:18" x14ac:dyDescent="0.2">
      <c r="A584" s="4">
        <f>FIN_RAW[[#This Row],[FECHA]]</f>
        <v>44348</v>
      </c>
      <c r="B584" s="3">
        <f>YEAR(FIN_DATASET[[#This Row],[Date]])</f>
        <v>2021</v>
      </c>
      <c r="C584" s="3" t="str">
        <f>TEXT(FIN_DATASET[[#This Row],[Date]],"mmmm")</f>
        <v>June</v>
      </c>
      <c r="D584" s="3" t="str">
        <f>IF(FIN_RAW[[#This Row],[VALOR (IN)]]&gt;0, "Income",IF(FIN_RAW[[#This Row],[VALOR (OUT)]]&gt;0, "Expense", "Check"))</f>
        <v>Income</v>
      </c>
      <c r="E584" s="3" t="str">
        <f>_xlfn.XLOOKUP(FIN_DATASET[[#This Row],[Method]],CATEGORY_MAP[CUENTA_IN],CATEGORY_MAP[Category])</f>
        <v>Cash</v>
      </c>
      <c r="F584" s="3" t="str">
        <f>_xlfn.XLOOKUP(FIN_DATASET[[#This Row],[Account]],CATEGORY_MAP[CUENTA_OUT],CATEGORY_MAP[Subcategory])</f>
        <v>Gymnastics Monthly Fee</v>
      </c>
      <c r="G584" s="3" t="str">
        <f>IF(OR(FIN_RAW[[#This Row],[CONCEPTO]]=0,FIN_RAW[[#This Row],[CONCEPTO]]=""),"",FIN_RAW[[#This Row],[CONCEPTO]])</f>
        <v>Pago Apoyo Mensualidad Gimnasia (JUN)</v>
      </c>
      <c r="H584" s="5">
        <f>IF(FIN_DATASET[[#This Row],[Type]]="Income", FIN_RAW[[#This Row],[VALOR (IN)]], -FIN_RAW[[#This Row],[VALOR (OUT)]])</f>
        <v>25000</v>
      </c>
      <c r="I584" s="3" t="str">
        <f>FIN_RAW[[#This Row],[CUENTA (IN)]]</f>
        <v>Efectivo</v>
      </c>
      <c r="J584" s="6" t="str">
        <f>FIN_RAW[[#This Row],[CUENTA (OUT)]]</f>
        <v>Mensualidad Gimnasia</v>
      </c>
      <c r="K584" s="3" t="str">
        <f>IF(OR(FIN_RAW[[#This Row],[CLIENTE]]=0,FIN_RAW[[#This Row],[CLIENTE]]=" "),"",FIN_RAW[[#This Row],[CLIENTE]])</f>
        <v>Carlos Andrés Delgado</v>
      </c>
      <c r="L584" s="3" t="str">
        <f>IF(OR(FIN_RAW[[#This Row],[DEPORTISTA]]=0,FIN_RAW[[#This Row],[DEPORTISTA]]=""),"",FIN_RAW[[#This Row],[DEPORTISTA]])</f>
        <v>Juan Andrés Delgado Giraldo</v>
      </c>
      <c r="M584" s="3">
        <f>IF(FIN_DATASET[[#This Row],[Method]]="Efectivo",1,0)</f>
        <v>1</v>
      </c>
      <c r="N584" s="12">
        <f>IF(FIN_DATASET[[#This Row],[Method]]="Efectivo",FIN_DATASET[[#This Row],[Amount]],0)</f>
        <v>25000</v>
      </c>
      <c r="O584" s="3">
        <f>IF(FIN_DATASET[[#This Row],[Method]]="CxC",1,0)</f>
        <v>0</v>
      </c>
      <c r="P584" s="11">
        <f>IF(FIN_DATASET[[#This Row],[Method]]="CxC",FIN_DATASET[[#This Row],[Amount]],0)</f>
        <v>0</v>
      </c>
      <c r="Q584" s="3">
        <f>IF(OR(FIN_DATASET[[#This Row],[Account]]="CxP",FIN_DATASET[[#This Row],[Account]]="CxP (Liga)",FIN_DATASET[[#This Row],[Account]]="CxP (Terceros)"),1,0)</f>
        <v>0</v>
      </c>
      <c r="R584" s="3">
        <f>IF(FIN_DATASET[[#This Row],[AP_Flag]]=1,FIN_DATASET[[#This Row],[Amount]],0)</f>
        <v>0</v>
      </c>
    </row>
    <row r="585" spans="1:18" x14ac:dyDescent="0.2">
      <c r="A585" s="4">
        <f>FIN_RAW[[#This Row],[FECHA]]</f>
        <v>44348</v>
      </c>
      <c r="B585" s="3">
        <f>YEAR(FIN_DATASET[[#This Row],[Date]])</f>
        <v>2021</v>
      </c>
      <c r="C585" s="3" t="str">
        <f>TEXT(FIN_DATASET[[#This Row],[Date]],"mmmm")</f>
        <v>June</v>
      </c>
      <c r="D585" s="3" t="str">
        <f>IF(FIN_RAW[[#This Row],[VALOR (IN)]]&gt;0, "Income",IF(FIN_RAW[[#This Row],[VALOR (OUT)]]&gt;0, "Expense", "Check"))</f>
        <v>Income</v>
      </c>
      <c r="E585" s="3" t="str">
        <f>_xlfn.XLOOKUP(FIN_DATASET[[#This Row],[Method]],CATEGORY_MAP[CUENTA_IN],CATEGORY_MAP[Category])</f>
        <v>Cash</v>
      </c>
      <c r="F585" s="3" t="str">
        <f>_xlfn.XLOOKUP(FIN_DATASET[[#This Row],[Account]],CATEGORY_MAP[CUENTA_OUT],CATEGORY_MAP[Subcategory])</f>
        <v>Gymnastics Monthly Fee</v>
      </c>
      <c r="G585" s="3" t="str">
        <f>IF(OR(FIN_RAW[[#This Row],[CONCEPTO]]=0,FIN_RAW[[#This Row],[CONCEPTO]]=""),"",FIN_RAW[[#This Row],[CONCEPTO]])</f>
        <v>Pago Apoyo Mensualidad Gimnasia (JUN)</v>
      </c>
      <c r="H585" s="5">
        <f>IF(FIN_DATASET[[#This Row],[Type]]="Income", FIN_RAW[[#This Row],[VALOR (IN)]], -FIN_RAW[[#This Row],[VALOR (OUT)]])</f>
        <v>25000</v>
      </c>
      <c r="I585" s="3" t="str">
        <f>FIN_RAW[[#This Row],[CUENTA (IN)]]</f>
        <v>Efectivo</v>
      </c>
      <c r="J585" s="6" t="str">
        <f>FIN_RAW[[#This Row],[CUENTA (OUT)]]</f>
        <v>Mensualidad Gimnasia</v>
      </c>
      <c r="K585" s="3" t="str">
        <f>IF(OR(FIN_RAW[[#This Row],[CLIENTE]]=0,FIN_RAW[[#This Row],[CLIENTE]]=" "),"",FIN_RAW[[#This Row],[CLIENTE]])</f>
        <v>Víctor Manuel Duque Yepes</v>
      </c>
      <c r="L585" s="3" t="str">
        <f>IF(OR(FIN_RAW[[#This Row],[DEPORTISTA]]=0,FIN_RAW[[#This Row],[DEPORTISTA]]=""),"",FIN_RAW[[#This Row],[DEPORTISTA]])</f>
        <v>Juan Esteban Duque Pinto</v>
      </c>
      <c r="M585" s="3">
        <f>IF(FIN_DATASET[[#This Row],[Method]]="Efectivo",1,0)</f>
        <v>1</v>
      </c>
      <c r="N585" s="12">
        <f>IF(FIN_DATASET[[#This Row],[Method]]="Efectivo",FIN_DATASET[[#This Row],[Amount]],0)</f>
        <v>25000</v>
      </c>
      <c r="O585" s="3">
        <f>IF(FIN_DATASET[[#This Row],[Method]]="CxC",1,0)</f>
        <v>0</v>
      </c>
      <c r="P585" s="11">
        <f>IF(FIN_DATASET[[#This Row],[Method]]="CxC",FIN_DATASET[[#This Row],[Amount]],0)</f>
        <v>0</v>
      </c>
      <c r="Q585" s="3">
        <f>IF(OR(FIN_DATASET[[#This Row],[Account]]="CxP",FIN_DATASET[[#This Row],[Account]]="CxP (Liga)",FIN_DATASET[[#This Row],[Account]]="CxP (Terceros)"),1,0)</f>
        <v>0</v>
      </c>
      <c r="R585" s="3">
        <f>IF(FIN_DATASET[[#This Row],[AP_Flag]]=1,FIN_DATASET[[#This Row],[Amount]],0)</f>
        <v>0</v>
      </c>
    </row>
    <row r="586" spans="1:18" x14ac:dyDescent="0.2">
      <c r="A586" s="4">
        <f>FIN_RAW[[#This Row],[FECHA]]</f>
        <v>44348</v>
      </c>
      <c r="B586" s="3">
        <f>YEAR(FIN_DATASET[[#This Row],[Date]])</f>
        <v>2021</v>
      </c>
      <c r="C586" s="3" t="str">
        <f>TEXT(FIN_DATASET[[#This Row],[Date]],"mmmm")</f>
        <v>June</v>
      </c>
      <c r="D586" s="3" t="str">
        <f>IF(FIN_RAW[[#This Row],[VALOR (IN)]]&gt;0, "Income",IF(FIN_RAW[[#This Row],[VALOR (OUT)]]&gt;0, "Expense", "Check"))</f>
        <v>Income</v>
      </c>
      <c r="E586" s="3" t="str">
        <f>_xlfn.XLOOKUP(FIN_DATASET[[#This Row],[Method]],CATEGORY_MAP[CUENTA_IN],CATEGORY_MAP[Category])</f>
        <v>Cash</v>
      </c>
      <c r="F586" s="3" t="str">
        <f>_xlfn.XLOOKUP(FIN_DATASET[[#This Row],[Account]],CATEGORY_MAP[CUENTA_OUT],CATEGORY_MAP[Subcategory])</f>
        <v>Gymnastics Monthly Fee</v>
      </c>
      <c r="G586" s="3" t="str">
        <f>IF(OR(FIN_RAW[[#This Row],[CONCEPTO]]=0,FIN_RAW[[#This Row],[CONCEPTO]]=""),"",FIN_RAW[[#This Row],[CONCEPTO]])</f>
        <v>Pago Apoyo Mensualidad Gimnasia (JUN)</v>
      </c>
      <c r="H586" s="5">
        <f>IF(FIN_DATASET[[#This Row],[Type]]="Income", FIN_RAW[[#This Row],[VALOR (IN)]], -FIN_RAW[[#This Row],[VALOR (OUT)]])</f>
        <v>25000</v>
      </c>
      <c r="I586" s="3" t="str">
        <f>FIN_RAW[[#This Row],[CUENTA (IN)]]</f>
        <v>Efectivo</v>
      </c>
      <c r="J586" s="6" t="str">
        <f>FIN_RAW[[#This Row],[CUENTA (OUT)]]</f>
        <v>Mensualidad Gimnasia</v>
      </c>
      <c r="K586" s="3" t="str">
        <f>IF(OR(FIN_RAW[[#This Row],[CLIENTE]]=0,FIN_RAW[[#This Row],[CLIENTE]]=" "),"",FIN_RAW[[#This Row],[CLIENTE]])</f>
        <v>Víctor Manuel Duque Yepes</v>
      </c>
      <c r="L586" s="3" t="str">
        <f>IF(OR(FIN_RAW[[#This Row],[DEPORTISTA]]=0,FIN_RAW[[#This Row],[DEPORTISTA]]=""),"",FIN_RAW[[#This Row],[DEPORTISTA]])</f>
        <v>Juan Manuel Duque Pinto</v>
      </c>
      <c r="M586" s="3">
        <f>IF(FIN_DATASET[[#This Row],[Method]]="Efectivo",1,0)</f>
        <v>1</v>
      </c>
      <c r="N586" s="12">
        <f>IF(FIN_DATASET[[#This Row],[Method]]="Efectivo",FIN_DATASET[[#This Row],[Amount]],0)</f>
        <v>25000</v>
      </c>
      <c r="O586" s="3">
        <f>IF(FIN_DATASET[[#This Row],[Method]]="CxC",1,0)</f>
        <v>0</v>
      </c>
      <c r="P586" s="11">
        <f>IF(FIN_DATASET[[#This Row],[Method]]="CxC",FIN_DATASET[[#This Row],[Amount]],0)</f>
        <v>0</v>
      </c>
      <c r="Q586" s="3">
        <f>IF(OR(FIN_DATASET[[#This Row],[Account]]="CxP",FIN_DATASET[[#This Row],[Account]]="CxP (Liga)",FIN_DATASET[[#This Row],[Account]]="CxP (Terceros)"),1,0)</f>
        <v>0</v>
      </c>
      <c r="R586" s="3">
        <f>IF(FIN_DATASET[[#This Row],[AP_Flag]]=1,FIN_DATASET[[#This Row],[Amount]],0)</f>
        <v>0</v>
      </c>
    </row>
    <row r="587" spans="1:18" x14ac:dyDescent="0.2">
      <c r="A587" s="4">
        <f>FIN_RAW[[#This Row],[FECHA]]</f>
        <v>44348</v>
      </c>
      <c r="B587" s="3">
        <f>YEAR(FIN_DATASET[[#This Row],[Date]])</f>
        <v>2021</v>
      </c>
      <c r="C587" s="3" t="str">
        <f>TEXT(FIN_DATASET[[#This Row],[Date]],"mmmm")</f>
        <v>June</v>
      </c>
      <c r="D587" s="3" t="str">
        <f>IF(FIN_RAW[[#This Row],[VALOR (IN)]]&gt;0, "Income",IF(FIN_RAW[[#This Row],[VALOR (OUT)]]&gt;0, "Expense", "Check"))</f>
        <v>Income</v>
      </c>
      <c r="E587" s="3" t="str">
        <f>_xlfn.XLOOKUP(FIN_DATASET[[#This Row],[Method]],CATEGORY_MAP[CUENTA_IN],CATEGORY_MAP[Category])</f>
        <v>Cash</v>
      </c>
      <c r="F587" s="3" t="str">
        <f>_xlfn.XLOOKUP(FIN_DATASET[[#This Row],[Account]],CATEGORY_MAP[CUENTA_OUT],CATEGORY_MAP[Subcategory])</f>
        <v>Gymnastics Monthly Fee</v>
      </c>
      <c r="G587" s="3" t="str">
        <f>IF(OR(FIN_RAW[[#This Row],[CONCEPTO]]=0,FIN_RAW[[#This Row],[CONCEPTO]]=""),"",FIN_RAW[[#This Row],[CONCEPTO]])</f>
        <v>Pago Apoyo Mensualidad Gimnasia (JUN)</v>
      </c>
      <c r="H587" s="5">
        <f>IF(FIN_DATASET[[#This Row],[Type]]="Income", FIN_RAW[[#This Row],[VALOR (IN)]], -FIN_RAW[[#This Row],[VALOR (OUT)]])</f>
        <v>25000</v>
      </c>
      <c r="I587" s="3" t="str">
        <f>FIN_RAW[[#This Row],[CUENTA (IN)]]</f>
        <v>Efectivo</v>
      </c>
      <c r="J587" s="6" t="str">
        <f>FIN_RAW[[#This Row],[CUENTA (OUT)]]</f>
        <v>Mensualidad Gimnasia</v>
      </c>
      <c r="K587" s="3" t="str">
        <f>IF(OR(FIN_RAW[[#This Row],[CLIENTE]]=0,FIN_RAW[[#This Row],[CLIENTE]]=" "),"",FIN_RAW[[#This Row],[CLIENTE]])</f>
        <v>Diana Gómez Herrera</v>
      </c>
      <c r="L587" s="3" t="str">
        <f>IF(OR(FIN_RAW[[#This Row],[DEPORTISTA]]=0,FIN_RAW[[#This Row],[DEPORTISTA]]=""),"",FIN_RAW[[#This Row],[DEPORTISTA]])</f>
        <v>Juan Manuel López Gómez</v>
      </c>
      <c r="M587" s="3">
        <f>IF(FIN_DATASET[[#This Row],[Method]]="Efectivo",1,0)</f>
        <v>1</v>
      </c>
      <c r="N587" s="12">
        <f>IF(FIN_DATASET[[#This Row],[Method]]="Efectivo",FIN_DATASET[[#This Row],[Amount]],0)</f>
        <v>25000</v>
      </c>
      <c r="O587" s="3">
        <f>IF(FIN_DATASET[[#This Row],[Method]]="CxC",1,0)</f>
        <v>0</v>
      </c>
      <c r="P587" s="11">
        <f>IF(FIN_DATASET[[#This Row],[Method]]="CxC",FIN_DATASET[[#This Row],[Amount]],0)</f>
        <v>0</v>
      </c>
      <c r="Q587" s="3">
        <f>IF(OR(FIN_DATASET[[#This Row],[Account]]="CxP",FIN_DATASET[[#This Row],[Account]]="CxP (Liga)",FIN_DATASET[[#This Row],[Account]]="CxP (Terceros)"),1,0)</f>
        <v>0</v>
      </c>
      <c r="R587" s="3">
        <f>IF(FIN_DATASET[[#This Row],[AP_Flag]]=1,FIN_DATASET[[#This Row],[Amount]],0)</f>
        <v>0</v>
      </c>
    </row>
    <row r="588" spans="1:18" x14ac:dyDescent="0.2">
      <c r="A588" s="4">
        <f>FIN_RAW[[#This Row],[FECHA]]</f>
        <v>44348</v>
      </c>
      <c r="B588" s="3">
        <f>YEAR(FIN_DATASET[[#This Row],[Date]])</f>
        <v>2021</v>
      </c>
      <c r="C588" s="3" t="str">
        <f>TEXT(FIN_DATASET[[#This Row],[Date]],"mmmm")</f>
        <v>June</v>
      </c>
      <c r="D588" s="3" t="str">
        <f>IF(FIN_RAW[[#This Row],[VALOR (IN)]]&gt;0, "Income",IF(FIN_RAW[[#This Row],[VALOR (OUT)]]&gt;0, "Expense", "Check"))</f>
        <v>Income</v>
      </c>
      <c r="E588" s="3" t="str">
        <f>_xlfn.XLOOKUP(FIN_DATASET[[#This Row],[Method]],CATEGORY_MAP[CUENTA_IN],CATEGORY_MAP[Category])</f>
        <v>Cash</v>
      </c>
      <c r="F588" s="3" t="str">
        <f>_xlfn.XLOOKUP(FIN_DATASET[[#This Row],[Account]],CATEGORY_MAP[CUENTA_OUT],CATEGORY_MAP[Subcategory])</f>
        <v>Gymnastics Monthly Fee</v>
      </c>
      <c r="G588" s="3" t="str">
        <f>IF(OR(FIN_RAW[[#This Row],[CONCEPTO]]=0,FIN_RAW[[#This Row],[CONCEPTO]]=""),"",FIN_RAW[[#This Row],[CONCEPTO]])</f>
        <v>Pago Apoyo Mensualidad Gimnasia (JUN)</v>
      </c>
      <c r="H588" s="5">
        <f>IF(FIN_DATASET[[#This Row],[Type]]="Income", FIN_RAW[[#This Row],[VALOR (IN)]], -FIN_RAW[[#This Row],[VALOR (OUT)]])</f>
        <v>25000</v>
      </c>
      <c r="I588" s="3" t="str">
        <f>FIN_RAW[[#This Row],[CUENTA (IN)]]</f>
        <v>Efectivo</v>
      </c>
      <c r="J588" s="6" t="str">
        <f>FIN_RAW[[#This Row],[CUENTA (OUT)]]</f>
        <v>Mensualidad Gimnasia</v>
      </c>
      <c r="K588" s="3" t="str">
        <f>IF(OR(FIN_RAW[[#This Row],[CLIENTE]]=0,FIN_RAW[[#This Row],[CLIENTE]]=" "),"",FIN_RAW[[#This Row],[CLIENTE]])</f>
        <v>Ingrith Basto Zamorano</v>
      </c>
      <c r="L588" s="3" t="str">
        <f>IF(OR(FIN_RAW[[#This Row],[DEPORTISTA]]=0,FIN_RAW[[#This Row],[DEPORTISTA]]=""),"",FIN_RAW[[#This Row],[DEPORTISTA]])</f>
        <v>Juan Martin Solórzano Basto</v>
      </c>
      <c r="M588" s="3">
        <f>IF(FIN_DATASET[[#This Row],[Method]]="Efectivo",1,0)</f>
        <v>1</v>
      </c>
      <c r="N588" s="12">
        <f>IF(FIN_DATASET[[#This Row],[Method]]="Efectivo",FIN_DATASET[[#This Row],[Amount]],0)</f>
        <v>25000</v>
      </c>
      <c r="O588" s="3">
        <f>IF(FIN_DATASET[[#This Row],[Method]]="CxC",1,0)</f>
        <v>0</v>
      </c>
      <c r="P588" s="11">
        <f>IF(FIN_DATASET[[#This Row],[Method]]="CxC",FIN_DATASET[[#This Row],[Amount]],0)</f>
        <v>0</v>
      </c>
      <c r="Q588" s="3">
        <f>IF(OR(FIN_DATASET[[#This Row],[Account]]="CxP",FIN_DATASET[[#This Row],[Account]]="CxP (Liga)",FIN_DATASET[[#This Row],[Account]]="CxP (Terceros)"),1,0)</f>
        <v>0</v>
      </c>
      <c r="R588" s="3">
        <f>IF(FIN_DATASET[[#This Row],[AP_Flag]]=1,FIN_DATASET[[#This Row],[Amount]],0)</f>
        <v>0</v>
      </c>
    </row>
    <row r="589" spans="1:18" x14ac:dyDescent="0.2">
      <c r="A589" s="4">
        <f>FIN_RAW[[#This Row],[FECHA]]</f>
        <v>44348</v>
      </c>
      <c r="B589" s="3">
        <f>YEAR(FIN_DATASET[[#This Row],[Date]])</f>
        <v>2021</v>
      </c>
      <c r="C589" s="3" t="str">
        <f>TEXT(FIN_DATASET[[#This Row],[Date]],"mmmm")</f>
        <v>June</v>
      </c>
      <c r="D589" s="3" t="str">
        <f>IF(FIN_RAW[[#This Row],[VALOR (IN)]]&gt;0, "Income",IF(FIN_RAW[[#This Row],[VALOR (OUT)]]&gt;0, "Expense", "Check"))</f>
        <v>Income</v>
      </c>
      <c r="E589" s="3" t="str">
        <f>_xlfn.XLOOKUP(FIN_DATASET[[#This Row],[Method]],CATEGORY_MAP[CUENTA_IN],CATEGORY_MAP[Category])</f>
        <v>Cash</v>
      </c>
      <c r="F589" s="3" t="str">
        <f>_xlfn.XLOOKUP(FIN_DATASET[[#This Row],[Account]],CATEGORY_MAP[CUENTA_OUT],CATEGORY_MAP[Subcategory])</f>
        <v>Gymnastics Monthly Fee</v>
      </c>
      <c r="G589" s="3" t="str">
        <f>IF(OR(FIN_RAW[[#This Row],[CONCEPTO]]=0,FIN_RAW[[#This Row],[CONCEPTO]]=""),"",FIN_RAW[[#This Row],[CONCEPTO]])</f>
        <v>Pago Apoyo Mensualidad Gimnasia (JUN)</v>
      </c>
      <c r="H589" s="5">
        <f>IF(FIN_DATASET[[#This Row],[Type]]="Income", FIN_RAW[[#This Row],[VALOR (IN)]], -FIN_RAW[[#This Row],[VALOR (OUT)]])</f>
        <v>25000</v>
      </c>
      <c r="I589" s="3" t="str">
        <f>FIN_RAW[[#This Row],[CUENTA (IN)]]</f>
        <v>Efectivo</v>
      </c>
      <c r="J589" s="6" t="str">
        <f>FIN_RAW[[#This Row],[CUENTA (OUT)]]</f>
        <v>Mensualidad Gimnasia</v>
      </c>
      <c r="K589" s="3" t="str">
        <f>IF(OR(FIN_RAW[[#This Row],[CLIENTE]]=0,FIN_RAW[[#This Row],[CLIENTE]]=" "),"",FIN_RAW[[#This Row],[CLIENTE]])</f>
        <v>Carlos Andrés Delgado</v>
      </c>
      <c r="L589" s="3" t="str">
        <f>IF(OR(FIN_RAW[[#This Row],[DEPORTISTA]]=0,FIN_RAW[[#This Row],[DEPORTISTA]]=""),"",FIN_RAW[[#This Row],[DEPORTISTA]])</f>
        <v>María José Delgado Giraldo</v>
      </c>
      <c r="M589" s="3">
        <f>IF(FIN_DATASET[[#This Row],[Method]]="Efectivo",1,0)</f>
        <v>1</v>
      </c>
      <c r="N589" s="12">
        <f>IF(FIN_DATASET[[#This Row],[Method]]="Efectivo",FIN_DATASET[[#This Row],[Amount]],0)</f>
        <v>25000</v>
      </c>
      <c r="O589" s="3">
        <f>IF(FIN_DATASET[[#This Row],[Method]]="CxC",1,0)</f>
        <v>0</v>
      </c>
      <c r="P589" s="11">
        <f>IF(FIN_DATASET[[#This Row],[Method]]="CxC",FIN_DATASET[[#This Row],[Amount]],0)</f>
        <v>0</v>
      </c>
      <c r="Q589" s="3">
        <f>IF(OR(FIN_DATASET[[#This Row],[Account]]="CxP",FIN_DATASET[[#This Row],[Account]]="CxP (Liga)",FIN_DATASET[[#This Row],[Account]]="CxP (Terceros)"),1,0)</f>
        <v>0</v>
      </c>
      <c r="R589" s="3">
        <f>IF(FIN_DATASET[[#This Row],[AP_Flag]]=1,FIN_DATASET[[#This Row],[Amount]],0)</f>
        <v>0</v>
      </c>
    </row>
    <row r="590" spans="1:18" x14ac:dyDescent="0.2">
      <c r="A590" s="4">
        <f>FIN_RAW[[#This Row],[FECHA]]</f>
        <v>44348</v>
      </c>
      <c r="B590" s="3">
        <f>YEAR(FIN_DATASET[[#This Row],[Date]])</f>
        <v>2021</v>
      </c>
      <c r="C590" s="3" t="str">
        <f>TEXT(FIN_DATASET[[#This Row],[Date]],"mmmm")</f>
        <v>June</v>
      </c>
      <c r="D590" s="3" t="str">
        <f>IF(FIN_RAW[[#This Row],[VALOR (IN)]]&gt;0, "Income",IF(FIN_RAW[[#This Row],[VALOR (OUT)]]&gt;0, "Expense", "Check"))</f>
        <v>Income</v>
      </c>
      <c r="E590" s="3" t="str">
        <f>_xlfn.XLOOKUP(FIN_DATASET[[#This Row],[Method]],CATEGORY_MAP[CUENTA_IN],CATEGORY_MAP[Category])</f>
        <v>Cash</v>
      </c>
      <c r="F590" s="3" t="str">
        <f>_xlfn.XLOOKUP(FIN_DATASET[[#This Row],[Account]],CATEGORY_MAP[CUENTA_OUT],CATEGORY_MAP[Subcategory])</f>
        <v>Gymnastics Monthly Fee</v>
      </c>
      <c r="G590" s="3" t="str">
        <f>IF(OR(FIN_RAW[[#This Row],[CONCEPTO]]=0,FIN_RAW[[#This Row],[CONCEPTO]]=""),"",FIN_RAW[[#This Row],[CONCEPTO]])</f>
        <v>Pago Apoyo Mensualidad Gimnasia (JUN)</v>
      </c>
      <c r="H590" s="5">
        <f>IF(FIN_DATASET[[#This Row],[Type]]="Income", FIN_RAW[[#This Row],[VALOR (IN)]], -FIN_RAW[[#This Row],[VALOR (OUT)]])</f>
        <v>25000</v>
      </c>
      <c r="I590" s="3" t="str">
        <f>FIN_RAW[[#This Row],[CUENTA (IN)]]</f>
        <v>Efectivo</v>
      </c>
      <c r="J590" s="6" t="str">
        <f>FIN_RAW[[#This Row],[CUENTA (OUT)]]</f>
        <v>Mensualidad Gimnasia</v>
      </c>
      <c r="K590" s="3" t="str">
        <f>IF(OR(FIN_RAW[[#This Row],[CLIENTE]]=0,FIN_RAW[[#This Row],[CLIENTE]]=" "),"",FIN_RAW[[#This Row],[CLIENTE]])</f>
        <v>Ana Milena Sánchez Patiño</v>
      </c>
      <c r="L590" s="3" t="str">
        <f>IF(OR(FIN_RAW[[#This Row],[DEPORTISTA]]=0,FIN_RAW[[#This Row],[DEPORTISTA]]=""),"",FIN_RAW[[#This Row],[DEPORTISTA]])</f>
        <v>Matías Carvajal Sánchez</v>
      </c>
      <c r="M590" s="3">
        <f>IF(FIN_DATASET[[#This Row],[Method]]="Efectivo",1,0)</f>
        <v>1</v>
      </c>
      <c r="N590" s="12">
        <f>IF(FIN_DATASET[[#This Row],[Method]]="Efectivo",FIN_DATASET[[#This Row],[Amount]],0)</f>
        <v>25000</v>
      </c>
      <c r="O590" s="3">
        <f>IF(FIN_DATASET[[#This Row],[Method]]="CxC",1,0)</f>
        <v>0</v>
      </c>
      <c r="P590" s="11">
        <f>IF(FIN_DATASET[[#This Row],[Method]]="CxC",FIN_DATASET[[#This Row],[Amount]],0)</f>
        <v>0</v>
      </c>
      <c r="Q590" s="3">
        <f>IF(OR(FIN_DATASET[[#This Row],[Account]]="CxP",FIN_DATASET[[#This Row],[Account]]="CxP (Liga)",FIN_DATASET[[#This Row],[Account]]="CxP (Terceros)"),1,0)</f>
        <v>0</v>
      </c>
      <c r="R590" s="3">
        <f>IF(FIN_DATASET[[#This Row],[AP_Flag]]=1,FIN_DATASET[[#This Row],[Amount]],0)</f>
        <v>0</v>
      </c>
    </row>
    <row r="591" spans="1:18" x14ac:dyDescent="0.2">
      <c r="A591" s="4">
        <f>FIN_RAW[[#This Row],[FECHA]]</f>
        <v>44348</v>
      </c>
      <c r="B591" s="3">
        <f>YEAR(FIN_DATASET[[#This Row],[Date]])</f>
        <v>2021</v>
      </c>
      <c r="C591" s="3" t="str">
        <f>TEXT(FIN_DATASET[[#This Row],[Date]],"mmmm")</f>
        <v>June</v>
      </c>
      <c r="D591" s="3" t="str">
        <f>IF(FIN_RAW[[#This Row],[VALOR (IN)]]&gt;0, "Income",IF(FIN_RAW[[#This Row],[VALOR (OUT)]]&gt;0, "Expense", "Check"))</f>
        <v>Income</v>
      </c>
      <c r="E591" s="3" t="str">
        <f>_xlfn.XLOOKUP(FIN_DATASET[[#This Row],[Method]],CATEGORY_MAP[CUENTA_IN],CATEGORY_MAP[Category])</f>
        <v>Cash</v>
      </c>
      <c r="F591" s="3" t="str">
        <f>_xlfn.XLOOKUP(FIN_DATASET[[#This Row],[Account]],CATEGORY_MAP[CUENTA_OUT],CATEGORY_MAP[Subcategory])</f>
        <v>Gymnastics Monthly Fee</v>
      </c>
      <c r="G591" s="3" t="str">
        <f>IF(OR(FIN_RAW[[#This Row],[CONCEPTO]]=0,FIN_RAW[[#This Row],[CONCEPTO]]=""),"",FIN_RAW[[#This Row],[CONCEPTO]])</f>
        <v>Pago Apoyo Mensualidad Gimnasia (JUN)</v>
      </c>
      <c r="H591" s="5">
        <f>IF(FIN_DATASET[[#This Row],[Type]]="Income", FIN_RAW[[#This Row],[VALOR (IN)]], -FIN_RAW[[#This Row],[VALOR (OUT)]])</f>
        <v>25000</v>
      </c>
      <c r="I591" s="3" t="str">
        <f>FIN_RAW[[#This Row],[CUENTA (IN)]]</f>
        <v>Efectivo</v>
      </c>
      <c r="J591" s="6" t="str">
        <f>FIN_RAW[[#This Row],[CUENTA (OUT)]]</f>
        <v>Mensualidad Gimnasia</v>
      </c>
      <c r="K591" s="3" t="str">
        <f>IF(OR(FIN_RAW[[#This Row],[CLIENTE]]=0,FIN_RAW[[#This Row],[CLIENTE]]=" "),"",FIN_RAW[[#This Row],[CLIENTE]])</f>
        <v>Diana Gómez Herrera</v>
      </c>
      <c r="L591" s="3" t="str">
        <f>IF(OR(FIN_RAW[[#This Row],[DEPORTISTA]]=0,FIN_RAW[[#This Row],[DEPORTISTA]]=""),"",FIN_RAW[[#This Row],[DEPORTISTA]])</f>
        <v>Samuel David López Gómez</v>
      </c>
      <c r="M591" s="3">
        <f>IF(FIN_DATASET[[#This Row],[Method]]="Efectivo",1,0)</f>
        <v>1</v>
      </c>
      <c r="N591" s="12">
        <f>IF(FIN_DATASET[[#This Row],[Method]]="Efectivo",FIN_DATASET[[#This Row],[Amount]],0)</f>
        <v>25000</v>
      </c>
      <c r="O591" s="3">
        <f>IF(FIN_DATASET[[#This Row],[Method]]="CxC",1,0)</f>
        <v>0</v>
      </c>
      <c r="P591" s="11">
        <f>IF(FIN_DATASET[[#This Row],[Method]]="CxC",FIN_DATASET[[#This Row],[Amount]],0)</f>
        <v>0</v>
      </c>
      <c r="Q591" s="3">
        <f>IF(OR(FIN_DATASET[[#This Row],[Account]]="CxP",FIN_DATASET[[#This Row],[Account]]="CxP (Liga)",FIN_DATASET[[#This Row],[Account]]="CxP (Terceros)"),1,0)</f>
        <v>0</v>
      </c>
      <c r="R591" s="3">
        <f>IF(FIN_DATASET[[#This Row],[AP_Flag]]=1,FIN_DATASET[[#This Row],[Amount]],0)</f>
        <v>0</v>
      </c>
    </row>
    <row r="592" spans="1:18" x14ac:dyDescent="0.2">
      <c r="A592" s="4">
        <f>FIN_RAW[[#This Row],[FECHA]]</f>
        <v>44348</v>
      </c>
      <c r="B592" s="3">
        <f>YEAR(FIN_DATASET[[#This Row],[Date]])</f>
        <v>2021</v>
      </c>
      <c r="C592" s="3" t="str">
        <f>TEXT(FIN_DATASET[[#This Row],[Date]],"mmmm")</f>
        <v>June</v>
      </c>
      <c r="D592" s="3" t="str">
        <f>IF(FIN_RAW[[#This Row],[VALOR (IN)]]&gt;0, "Income",IF(FIN_RAW[[#This Row],[VALOR (OUT)]]&gt;0, "Expense", "Check"))</f>
        <v>Income</v>
      </c>
      <c r="E592" s="3" t="str">
        <f>_xlfn.XLOOKUP(FIN_DATASET[[#This Row],[Method]],CATEGORY_MAP[CUENTA_IN],CATEGORY_MAP[Category])</f>
        <v>Cash</v>
      </c>
      <c r="F592" s="3" t="str">
        <f>_xlfn.XLOOKUP(FIN_DATASET[[#This Row],[Account]],CATEGORY_MAP[CUENTA_OUT],CATEGORY_MAP[Subcategory])</f>
        <v>Gymnastics Monthly Fee</v>
      </c>
      <c r="G592" s="3" t="str">
        <f>IF(OR(FIN_RAW[[#This Row],[CONCEPTO]]=0,FIN_RAW[[#This Row],[CONCEPTO]]=""),"",FIN_RAW[[#This Row],[CONCEPTO]])</f>
        <v>Pago Apoyo Mensualidad Gimnasia (JUN)</v>
      </c>
      <c r="H592" s="5">
        <f>IF(FIN_DATASET[[#This Row],[Type]]="Income", FIN_RAW[[#This Row],[VALOR (IN)]], -FIN_RAW[[#This Row],[VALOR (OUT)]])</f>
        <v>25000</v>
      </c>
      <c r="I592" s="3" t="str">
        <f>FIN_RAW[[#This Row],[CUENTA (IN)]]</f>
        <v>Efectivo</v>
      </c>
      <c r="J592" s="6" t="str">
        <f>FIN_RAW[[#This Row],[CUENTA (OUT)]]</f>
        <v>Mensualidad Gimnasia</v>
      </c>
      <c r="K592" s="3" t="str">
        <f>IF(OR(FIN_RAW[[#This Row],[CLIENTE]]=0,FIN_RAW[[#This Row],[CLIENTE]]=" "),"",FIN_RAW[[#This Row],[CLIENTE]])</f>
        <v>Yanibel Peña Londoño</v>
      </c>
      <c r="L592" s="3" t="str">
        <f>IF(OR(FIN_RAW[[#This Row],[DEPORTISTA]]=0,FIN_RAW[[#This Row],[DEPORTISTA]]=""),"",FIN_RAW[[#This Row],[DEPORTISTA]])</f>
        <v>Santiago Piedrahita Peña</v>
      </c>
      <c r="M592" s="3">
        <f>IF(FIN_DATASET[[#This Row],[Method]]="Efectivo",1,0)</f>
        <v>1</v>
      </c>
      <c r="N592" s="12">
        <f>IF(FIN_DATASET[[#This Row],[Method]]="Efectivo",FIN_DATASET[[#This Row],[Amount]],0)</f>
        <v>25000</v>
      </c>
      <c r="O592" s="3">
        <f>IF(FIN_DATASET[[#This Row],[Method]]="CxC",1,0)</f>
        <v>0</v>
      </c>
      <c r="P592" s="11">
        <f>IF(FIN_DATASET[[#This Row],[Method]]="CxC",FIN_DATASET[[#This Row],[Amount]],0)</f>
        <v>0</v>
      </c>
      <c r="Q592" s="3">
        <f>IF(OR(FIN_DATASET[[#This Row],[Account]]="CxP",FIN_DATASET[[#This Row],[Account]]="CxP (Liga)",FIN_DATASET[[#This Row],[Account]]="CxP (Terceros)"),1,0)</f>
        <v>0</v>
      </c>
      <c r="R592" s="3">
        <f>IF(FIN_DATASET[[#This Row],[AP_Flag]]=1,FIN_DATASET[[#This Row],[Amount]],0)</f>
        <v>0</v>
      </c>
    </row>
    <row r="593" spans="1:18" x14ac:dyDescent="0.2">
      <c r="A593" s="4">
        <f>FIN_RAW[[#This Row],[FECHA]]</f>
        <v>44348</v>
      </c>
      <c r="B593" s="3">
        <f>YEAR(FIN_DATASET[[#This Row],[Date]])</f>
        <v>2021</v>
      </c>
      <c r="C593" s="3" t="str">
        <f>TEXT(FIN_DATASET[[#This Row],[Date]],"mmmm")</f>
        <v>June</v>
      </c>
      <c r="D593" s="3" t="str">
        <f>IF(FIN_RAW[[#This Row],[VALOR (IN)]]&gt;0, "Income",IF(FIN_RAW[[#This Row],[VALOR (OUT)]]&gt;0, "Expense", "Check"))</f>
        <v>Income</v>
      </c>
      <c r="E593" s="3" t="str">
        <f>_xlfn.XLOOKUP(FIN_DATASET[[#This Row],[Method]],CATEGORY_MAP[CUENTA_IN],CATEGORY_MAP[Category])</f>
        <v>Cash</v>
      </c>
      <c r="F593" s="3" t="str">
        <f>_xlfn.XLOOKUP(FIN_DATASET[[#This Row],[Account]],CATEGORY_MAP[CUENTA_OUT],CATEGORY_MAP[Subcategory])</f>
        <v>Gymnastics Monthly Fee</v>
      </c>
      <c r="G593" s="3" t="str">
        <f>IF(OR(FIN_RAW[[#This Row],[CONCEPTO]]=0,FIN_RAW[[#This Row],[CONCEPTO]]=""),"",FIN_RAW[[#This Row],[CONCEPTO]])</f>
        <v>Pago Apoyo Mensualidad Gimnasia (JUN)</v>
      </c>
      <c r="H593" s="5">
        <f>IF(FIN_DATASET[[#This Row],[Type]]="Income", FIN_RAW[[#This Row],[VALOR (IN)]], -FIN_RAW[[#This Row],[VALOR (OUT)]])</f>
        <v>25000</v>
      </c>
      <c r="I593" s="3" t="str">
        <f>FIN_RAW[[#This Row],[CUENTA (IN)]]</f>
        <v>Efectivo</v>
      </c>
      <c r="J593" s="6" t="str">
        <f>FIN_RAW[[#This Row],[CUENTA (OUT)]]</f>
        <v>Mensualidad Gimnasia</v>
      </c>
      <c r="K593" s="3" t="str">
        <f>IF(OR(FIN_RAW[[#This Row],[CLIENTE]]=0,FIN_RAW[[#This Row],[CLIENTE]]=" "),"",FIN_RAW[[#This Row],[CLIENTE]])</f>
        <v>Ingrith Basto Zamorano</v>
      </c>
      <c r="L593" s="3" t="str">
        <f>IF(OR(FIN_RAW[[#This Row],[DEPORTISTA]]=0,FIN_RAW[[#This Row],[DEPORTISTA]]=""),"",FIN_RAW[[#This Row],[DEPORTISTA]])</f>
        <v>Santiago Solórzano Basto</v>
      </c>
      <c r="M593" s="3">
        <f>IF(FIN_DATASET[[#This Row],[Method]]="Efectivo",1,0)</f>
        <v>1</v>
      </c>
      <c r="N593" s="12">
        <f>IF(FIN_DATASET[[#This Row],[Method]]="Efectivo",FIN_DATASET[[#This Row],[Amount]],0)</f>
        <v>25000</v>
      </c>
      <c r="O593" s="3">
        <f>IF(FIN_DATASET[[#This Row],[Method]]="CxC",1,0)</f>
        <v>0</v>
      </c>
      <c r="P593" s="11">
        <f>IF(FIN_DATASET[[#This Row],[Method]]="CxC",FIN_DATASET[[#This Row],[Amount]],0)</f>
        <v>0</v>
      </c>
      <c r="Q593" s="3">
        <f>IF(OR(FIN_DATASET[[#This Row],[Account]]="CxP",FIN_DATASET[[#This Row],[Account]]="CxP (Liga)",FIN_DATASET[[#This Row],[Account]]="CxP (Terceros)"),1,0)</f>
        <v>0</v>
      </c>
      <c r="R593" s="3">
        <f>IF(FIN_DATASET[[#This Row],[AP_Flag]]=1,FIN_DATASET[[#This Row],[Amount]],0)</f>
        <v>0</v>
      </c>
    </row>
    <row r="594" spans="1:18" x14ac:dyDescent="0.2">
      <c r="A594" s="4">
        <f>FIN_RAW[[#This Row],[FECHA]]</f>
        <v>44348</v>
      </c>
      <c r="B594" s="3">
        <f>YEAR(FIN_DATASET[[#This Row],[Date]])</f>
        <v>2021</v>
      </c>
      <c r="C594" s="3" t="str">
        <f>TEXT(FIN_DATASET[[#This Row],[Date]],"mmmm")</f>
        <v>June</v>
      </c>
      <c r="D594" s="3" t="str">
        <f>IF(FIN_RAW[[#This Row],[VALOR (IN)]]&gt;0, "Income",IF(FIN_RAW[[#This Row],[VALOR (OUT)]]&gt;0, "Expense", "Check"))</f>
        <v>Income</v>
      </c>
      <c r="E594" s="3" t="str">
        <f>_xlfn.XLOOKUP(FIN_DATASET[[#This Row],[Method]],CATEGORY_MAP[CUENTA_IN],CATEGORY_MAP[Category])</f>
        <v>Cash</v>
      </c>
      <c r="F594" s="3" t="str">
        <f>_xlfn.XLOOKUP(FIN_DATASET[[#This Row],[Account]],CATEGORY_MAP[CUENTA_OUT],CATEGORY_MAP[Subcategory])</f>
        <v>Gymnastics Monthly Fee</v>
      </c>
      <c r="G594" s="3" t="str">
        <f>IF(OR(FIN_RAW[[#This Row],[CONCEPTO]]=0,FIN_RAW[[#This Row],[CONCEPTO]]=""),"",FIN_RAW[[#This Row],[CONCEPTO]])</f>
        <v>Pago Apoyo Mensualidad Gimnasia (JUN)</v>
      </c>
      <c r="H594" s="5">
        <f>IF(FIN_DATASET[[#This Row],[Type]]="Income", FIN_RAW[[#This Row],[VALOR (IN)]], -FIN_RAW[[#This Row],[VALOR (OUT)]])</f>
        <v>25000</v>
      </c>
      <c r="I594" s="3" t="str">
        <f>FIN_RAW[[#This Row],[CUENTA (IN)]]</f>
        <v>Efectivo</v>
      </c>
      <c r="J594" s="6" t="str">
        <f>FIN_RAW[[#This Row],[CUENTA (OUT)]]</f>
        <v>Mensualidad Gimnasia</v>
      </c>
      <c r="K594" s="3" t="str">
        <f>IF(OR(FIN_RAW[[#This Row],[CLIENTE]]=0,FIN_RAW[[#This Row],[CLIENTE]]=" "),"",FIN_RAW[[#This Row],[CLIENTE]])</f>
        <v>Marcela Zapata Duque</v>
      </c>
      <c r="L594" s="3" t="str">
        <f>IF(OR(FIN_RAW[[#This Row],[DEPORTISTA]]=0,FIN_RAW[[#This Row],[DEPORTISTA]]=""),"",FIN_RAW[[#This Row],[DEPORTISTA]])</f>
        <v>Sara Zapata Zapata</v>
      </c>
      <c r="M594" s="3">
        <f>IF(FIN_DATASET[[#This Row],[Method]]="Efectivo",1,0)</f>
        <v>1</v>
      </c>
      <c r="N594" s="12">
        <f>IF(FIN_DATASET[[#This Row],[Method]]="Efectivo",FIN_DATASET[[#This Row],[Amount]],0)</f>
        <v>25000</v>
      </c>
      <c r="O594" s="3">
        <f>IF(FIN_DATASET[[#This Row],[Method]]="CxC",1,0)</f>
        <v>0</v>
      </c>
      <c r="P594" s="11">
        <f>IF(FIN_DATASET[[#This Row],[Method]]="CxC",FIN_DATASET[[#This Row],[Amount]],0)</f>
        <v>0</v>
      </c>
      <c r="Q594" s="3">
        <f>IF(OR(FIN_DATASET[[#This Row],[Account]]="CxP",FIN_DATASET[[#This Row],[Account]]="CxP (Liga)",FIN_DATASET[[#This Row],[Account]]="CxP (Terceros)"),1,0)</f>
        <v>0</v>
      </c>
      <c r="R594" s="3">
        <f>IF(FIN_DATASET[[#This Row],[AP_Flag]]=1,FIN_DATASET[[#This Row],[Amount]],0)</f>
        <v>0</v>
      </c>
    </row>
    <row r="595" spans="1:18" x14ac:dyDescent="0.2">
      <c r="A595" s="4">
        <f>FIN_RAW[[#This Row],[FECHA]]</f>
        <v>44348</v>
      </c>
      <c r="B595" s="3">
        <f>YEAR(FIN_DATASET[[#This Row],[Date]])</f>
        <v>2021</v>
      </c>
      <c r="C595" s="3" t="str">
        <f>TEXT(FIN_DATASET[[#This Row],[Date]],"mmmm")</f>
        <v>June</v>
      </c>
      <c r="D595" s="3" t="str">
        <f>IF(FIN_RAW[[#This Row],[VALOR (IN)]]&gt;0, "Income",IF(FIN_RAW[[#This Row],[VALOR (OUT)]]&gt;0, "Expense", "Check"))</f>
        <v>Income</v>
      </c>
      <c r="E595" s="3" t="str">
        <f>_xlfn.XLOOKUP(FIN_DATASET[[#This Row],[Method]],CATEGORY_MAP[CUENTA_IN],CATEGORY_MAP[Category])</f>
        <v>Cash</v>
      </c>
      <c r="F595" s="3" t="str">
        <f>_xlfn.XLOOKUP(FIN_DATASET[[#This Row],[Account]],CATEGORY_MAP[CUENTA_OUT],CATEGORY_MAP[Subcategory])</f>
        <v>Gymnastics Monthly Fee</v>
      </c>
      <c r="G595" s="3" t="str">
        <f>IF(OR(FIN_RAW[[#This Row],[CONCEPTO]]=0,FIN_RAW[[#This Row],[CONCEPTO]]=""),"",FIN_RAW[[#This Row],[CONCEPTO]])</f>
        <v>Pago Apoyo Mensualidad Gimnasia (JUN)</v>
      </c>
      <c r="H595" s="5">
        <f>IF(FIN_DATASET[[#This Row],[Type]]="Income", FIN_RAW[[#This Row],[VALOR (IN)]], -FIN_RAW[[#This Row],[VALOR (OUT)]])</f>
        <v>25000</v>
      </c>
      <c r="I595" s="3" t="str">
        <f>FIN_RAW[[#This Row],[CUENTA (IN)]]</f>
        <v>Efectivo</v>
      </c>
      <c r="J595" s="6" t="str">
        <f>FIN_RAW[[#This Row],[CUENTA (OUT)]]</f>
        <v>Mensualidad Gimnasia</v>
      </c>
      <c r="K595" s="3" t="str">
        <f>IF(OR(FIN_RAW[[#This Row],[CLIENTE]]=0,FIN_RAW[[#This Row],[CLIENTE]]=" "),"",FIN_RAW[[#This Row],[CLIENTE]])</f>
        <v>Nelson Gómez Serna</v>
      </c>
      <c r="L595" s="3" t="str">
        <f>IF(OR(FIN_RAW[[#This Row],[DEPORTISTA]]=0,FIN_RAW[[#This Row],[DEPORTISTA]]=""),"",FIN_RAW[[#This Row],[DEPORTISTA]])</f>
        <v>Sofía Gómez Torres</v>
      </c>
      <c r="M595" s="3">
        <f>IF(FIN_DATASET[[#This Row],[Method]]="Efectivo",1,0)</f>
        <v>1</v>
      </c>
      <c r="N595" s="12">
        <f>IF(FIN_DATASET[[#This Row],[Method]]="Efectivo",FIN_DATASET[[#This Row],[Amount]],0)</f>
        <v>25000</v>
      </c>
      <c r="O595" s="3">
        <f>IF(FIN_DATASET[[#This Row],[Method]]="CxC",1,0)</f>
        <v>0</v>
      </c>
      <c r="P595" s="11">
        <f>IF(FIN_DATASET[[#This Row],[Method]]="CxC",FIN_DATASET[[#This Row],[Amount]],0)</f>
        <v>0</v>
      </c>
      <c r="Q595" s="3">
        <f>IF(OR(FIN_DATASET[[#This Row],[Account]]="CxP",FIN_DATASET[[#This Row],[Account]]="CxP (Liga)",FIN_DATASET[[#This Row],[Account]]="CxP (Terceros)"),1,0)</f>
        <v>0</v>
      </c>
      <c r="R595" s="3">
        <f>IF(FIN_DATASET[[#This Row],[AP_Flag]]=1,FIN_DATASET[[#This Row],[Amount]],0)</f>
        <v>0</v>
      </c>
    </row>
    <row r="596" spans="1:18" x14ac:dyDescent="0.2">
      <c r="A596" s="4">
        <f>FIN_RAW[[#This Row],[FECHA]]</f>
        <v>44348</v>
      </c>
      <c r="B596" s="3">
        <f>YEAR(FIN_DATASET[[#This Row],[Date]])</f>
        <v>2021</v>
      </c>
      <c r="C596" s="3" t="str">
        <f>TEXT(FIN_DATASET[[#This Row],[Date]],"mmmm")</f>
        <v>June</v>
      </c>
      <c r="D596" s="3" t="str">
        <f>IF(FIN_RAW[[#This Row],[VALOR (IN)]]&gt;0, "Income",IF(FIN_RAW[[#This Row],[VALOR (OUT)]]&gt;0, "Expense", "Check"))</f>
        <v>Income</v>
      </c>
      <c r="E596" s="3" t="str">
        <f>_xlfn.XLOOKUP(FIN_DATASET[[#This Row],[Method]],CATEGORY_MAP[CUENTA_IN],CATEGORY_MAP[Category])</f>
        <v>Cash</v>
      </c>
      <c r="F596" s="3" t="str">
        <f>_xlfn.XLOOKUP(FIN_DATASET[[#This Row],[Account]],CATEGORY_MAP[CUENTA_OUT],CATEGORY_MAP[Subcategory])</f>
        <v>Gymnastics Monthly Fee</v>
      </c>
      <c r="G596" s="3" t="str">
        <f>IF(OR(FIN_RAW[[#This Row],[CONCEPTO]]=0,FIN_RAW[[#This Row],[CONCEPTO]]=""),"",FIN_RAW[[#This Row],[CONCEPTO]])</f>
        <v>Pago Apoyo Mensualidad Gimnasia (JUN)</v>
      </c>
      <c r="H596" s="5">
        <f>IF(FIN_DATASET[[#This Row],[Type]]="Income", FIN_RAW[[#This Row],[VALOR (IN)]], -FIN_RAW[[#This Row],[VALOR (OUT)]])</f>
        <v>25000</v>
      </c>
      <c r="I596" s="3" t="str">
        <f>FIN_RAW[[#This Row],[CUENTA (IN)]]</f>
        <v>Efectivo</v>
      </c>
      <c r="J596" s="6" t="str">
        <f>FIN_RAW[[#This Row],[CUENTA (OUT)]]</f>
        <v>Mensualidad Gimnasia</v>
      </c>
      <c r="K596" s="3" t="str">
        <f>IF(OR(FIN_RAW[[#This Row],[CLIENTE]]=0,FIN_RAW[[#This Row],[CLIENTE]]=" "),"",FIN_RAW[[#This Row],[CLIENTE]])</f>
        <v>Ana Milena Sánchez Patiño</v>
      </c>
      <c r="L596" s="3" t="str">
        <f>IF(OR(FIN_RAW[[#This Row],[DEPORTISTA]]=0,FIN_RAW[[#This Row],[DEPORTISTA]]=""),"",FIN_RAW[[#This Row],[DEPORTISTA]])</f>
        <v>Valentina Carvajal Sánchez</v>
      </c>
      <c r="M596" s="3">
        <f>IF(FIN_DATASET[[#This Row],[Method]]="Efectivo",1,0)</f>
        <v>1</v>
      </c>
      <c r="N596" s="12">
        <f>IF(FIN_DATASET[[#This Row],[Method]]="Efectivo",FIN_DATASET[[#This Row],[Amount]],0)</f>
        <v>25000</v>
      </c>
      <c r="O596" s="3">
        <f>IF(FIN_DATASET[[#This Row],[Method]]="CxC",1,0)</f>
        <v>0</v>
      </c>
      <c r="P596" s="11">
        <f>IF(FIN_DATASET[[#This Row],[Method]]="CxC",FIN_DATASET[[#This Row],[Amount]],0)</f>
        <v>0</v>
      </c>
      <c r="Q596" s="3">
        <f>IF(OR(FIN_DATASET[[#This Row],[Account]]="CxP",FIN_DATASET[[#This Row],[Account]]="CxP (Liga)",FIN_DATASET[[#This Row],[Account]]="CxP (Terceros)"),1,0)</f>
        <v>0</v>
      </c>
      <c r="R596" s="3">
        <f>IF(FIN_DATASET[[#This Row],[AP_Flag]]=1,FIN_DATASET[[#This Row],[Amount]],0)</f>
        <v>0</v>
      </c>
    </row>
    <row r="597" spans="1:18" x14ac:dyDescent="0.2">
      <c r="A597" s="4">
        <f>FIN_RAW[[#This Row],[FECHA]]</f>
        <v>44348</v>
      </c>
      <c r="B597" s="3">
        <f>YEAR(FIN_DATASET[[#This Row],[Date]])</f>
        <v>2021</v>
      </c>
      <c r="C597" s="3" t="str">
        <f>TEXT(FIN_DATASET[[#This Row],[Date]],"mmmm")</f>
        <v>June</v>
      </c>
      <c r="D597" s="3" t="str">
        <f>IF(FIN_RAW[[#This Row],[VALOR (IN)]]&gt;0, "Income",IF(FIN_RAW[[#This Row],[VALOR (OUT)]]&gt;0, "Expense", "Check"))</f>
        <v>Income</v>
      </c>
      <c r="E597" s="3" t="str">
        <f>_xlfn.XLOOKUP(FIN_DATASET[[#This Row],[Method]],CATEGORY_MAP[CUENTA_IN],CATEGORY_MAP[Category])</f>
        <v>Cash</v>
      </c>
      <c r="F597" s="3" t="str">
        <f>_xlfn.XLOOKUP(FIN_DATASET[[#This Row],[Account]],CATEGORY_MAP[CUENTA_OUT],CATEGORY_MAP[Subcategory])</f>
        <v>Gymnastics Monthly Fee</v>
      </c>
      <c r="G597" s="3" t="str">
        <f>IF(OR(FIN_RAW[[#This Row],[CONCEPTO]]=0,FIN_RAW[[#This Row],[CONCEPTO]]=""),"",FIN_RAW[[#This Row],[CONCEPTO]])</f>
        <v>Pago Apoyo Mensualidad Gimnasia (JUN)</v>
      </c>
      <c r="H597" s="5">
        <f>IF(FIN_DATASET[[#This Row],[Type]]="Income", FIN_RAW[[#This Row],[VALOR (IN)]], -FIN_RAW[[#This Row],[VALOR (OUT)]])</f>
        <v>80000</v>
      </c>
      <c r="I597" s="3" t="str">
        <f>FIN_RAW[[#This Row],[CUENTA (IN)]]</f>
        <v>Efectivo</v>
      </c>
      <c r="J597" s="6" t="str">
        <f>FIN_RAW[[#This Row],[CUENTA (OUT)]]</f>
        <v>Mensualidad Gimnasia</v>
      </c>
      <c r="K597" s="3" t="str">
        <f>IF(OR(FIN_RAW[[#This Row],[CLIENTE]]=0,FIN_RAW[[#This Row],[CLIENTE]]=" "),"",FIN_RAW[[#This Row],[CLIENTE]])</f>
        <v>Diana Marcela Bravo Clavijo</v>
      </c>
      <c r="L597" s="3" t="str">
        <f>IF(OR(FIN_RAW[[#This Row],[DEPORTISTA]]=0,FIN_RAW[[#This Row],[DEPORTISTA]]=""),"",FIN_RAW[[#This Row],[DEPORTISTA]])</f>
        <v>María Antonia Camacho Bravo</v>
      </c>
      <c r="M597" s="3">
        <f>IF(FIN_DATASET[[#This Row],[Method]]="Efectivo",1,0)</f>
        <v>1</v>
      </c>
      <c r="N597" s="12">
        <f>IF(FIN_DATASET[[#This Row],[Method]]="Efectivo",FIN_DATASET[[#This Row],[Amount]],0)</f>
        <v>80000</v>
      </c>
      <c r="O597" s="3">
        <f>IF(FIN_DATASET[[#This Row],[Method]]="CxC",1,0)</f>
        <v>0</v>
      </c>
      <c r="P597" s="11">
        <f>IF(FIN_DATASET[[#This Row],[Method]]="CxC",FIN_DATASET[[#This Row],[Amount]],0)</f>
        <v>0</v>
      </c>
      <c r="Q597" s="3">
        <f>IF(OR(FIN_DATASET[[#This Row],[Account]]="CxP",FIN_DATASET[[#This Row],[Account]]="CxP (Liga)",FIN_DATASET[[#This Row],[Account]]="CxP (Terceros)"),1,0)</f>
        <v>0</v>
      </c>
      <c r="R597" s="3">
        <f>IF(FIN_DATASET[[#This Row],[AP_Flag]]=1,FIN_DATASET[[#This Row],[Amount]],0)</f>
        <v>0</v>
      </c>
    </row>
    <row r="598" spans="1:18" x14ac:dyDescent="0.2">
      <c r="A598" s="4">
        <f>FIN_RAW[[#This Row],[FECHA]]</f>
        <v>44348</v>
      </c>
      <c r="B598" s="3">
        <f>YEAR(FIN_DATASET[[#This Row],[Date]])</f>
        <v>2021</v>
      </c>
      <c r="C598" s="3" t="str">
        <f>TEXT(FIN_DATASET[[#This Row],[Date]],"mmmm")</f>
        <v>June</v>
      </c>
      <c r="D598" s="3" t="str">
        <f>IF(FIN_RAW[[#This Row],[VALOR (IN)]]&gt;0, "Income",IF(FIN_RAW[[#This Row],[VALOR (OUT)]]&gt;0, "Expense", "Check"))</f>
        <v>Income</v>
      </c>
      <c r="E598" s="3" t="str">
        <f>_xlfn.XLOOKUP(FIN_DATASET[[#This Row],[Method]],CATEGORY_MAP[CUENTA_IN],CATEGORY_MAP[Category])</f>
        <v>Cash</v>
      </c>
      <c r="F598" s="3" t="str">
        <f>_xlfn.XLOOKUP(FIN_DATASET[[#This Row],[Account]],CATEGORY_MAP[CUENTA_OUT],CATEGORY_MAP[Subcategory])</f>
        <v>Gymnastics Monthly Fee</v>
      </c>
      <c r="G598" s="3" t="str">
        <f>IF(OR(FIN_RAW[[#This Row],[CONCEPTO]]=0,FIN_RAW[[#This Row],[CONCEPTO]]=""),"",FIN_RAW[[#This Row],[CONCEPTO]])</f>
        <v>Pago Apoyo Mensualidad Gimnasia (JUN)</v>
      </c>
      <c r="H598" s="5">
        <f>IF(FIN_DATASET[[#This Row],[Type]]="Income", FIN_RAW[[#This Row],[VALOR (IN)]], -FIN_RAW[[#This Row],[VALOR (OUT)]])</f>
        <v>80000</v>
      </c>
      <c r="I598" s="3" t="str">
        <f>FIN_RAW[[#This Row],[CUENTA (IN)]]</f>
        <v>Efectivo</v>
      </c>
      <c r="J598" s="6" t="str">
        <f>FIN_RAW[[#This Row],[CUENTA (OUT)]]</f>
        <v>Mensualidad Gimnasia</v>
      </c>
      <c r="K598" s="3" t="str">
        <f>IF(OR(FIN_RAW[[#This Row],[CLIENTE]]=0,FIN_RAW[[#This Row],[CLIENTE]]=" "),"",FIN_RAW[[#This Row],[CLIENTE]])</f>
        <v>Mónica González Esguerra</v>
      </c>
      <c r="L598" s="3" t="str">
        <f>IF(OR(FIN_RAW[[#This Row],[DEPORTISTA]]=0,FIN_RAW[[#This Row],[DEPORTISTA]]=""),"",FIN_RAW[[#This Row],[DEPORTISTA]])</f>
        <v>Mariana Vásquez González</v>
      </c>
      <c r="M598" s="3">
        <f>IF(FIN_DATASET[[#This Row],[Method]]="Efectivo",1,0)</f>
        <v>1</v>
      </c>
      <c r="N598" s="12">
        <f>IF(FIN_DATASET[[#This Row],[Method]]="Efectivo",FIN_DATASET[[#This Row],[Amount]],0)</f>
        <v>80000</v>
      </c>
      <c r="O598" s="3">
        <f>IF(FIN_DATASET[[#This Row],[Method]]="CxC",1,0)</f>
        <v>0</v>
      </c>
      <c r="P598" s="11">
        <f>IF(FIN_DATASET[[#This Row],[Method]]="CxC",FIN_DATASET[[#This Row],[Amount]],0)</f>
        <v>0</v>
      </c>
      <c r="Q598" s="3">
        <f>IF(OR(FIN_DATASET[[#This Row],[Account]]="CxP",FIN_DATASET[[#This Row],[Account]]="CxP (Liga)",FIN_DATASET[[#This Row],[Account]]="CxP (Terceros)"),1,0)</f>
        <v>0</v>
      </c>
      <c r="R598" s="3">
        <f>IF(FIN_DATASET[[#This Row],[AP_Flag]]=1,FIN_DATASET[[#This Row],[Amount]],0)</f>
        <v>0</v>
      </c>
    </row>
    <row r="599" spans="1:18" x14ac:dyDescent="0.2">
      <c r="A599" s="4">
        <f>FIN_RAW[[#This Row],[FECHA]]</f>
        <v>44348</v>
      </c>
      <c r="B599" s="3">
        <f>YEAR(FIN_DATASET[[#This Row],[Date]])</f>
        <v>2021</v>
      </c>
      <c r="C599" s="3" t="str">
        <f>TEXT(FIN_DATASET[[#This Row],[Date]],"mmmm")</f>
        <v>June</v>
      </c>
      <c r="D599" s="3" t="str">
        <f>IF(FIN_RAW[[#This Row],[VALOR (IN)]]&gt;0, "Income",IF(FIN_RAW[[#This Row],[VALOR (OUT)]]&gt;0, "Expense", "Check"))</f>
        <v>Income</v>
      </c>
      <c r="E599" s="3" t="str">
        <f>_xlfn.XLOOKUP(FIN_DATASET[[#This Row],[Method]],CATEGORY_MAP[CUENTA_IN],CATEGORY_MAP[Category])</f>
        <v>Cash</v>
      </c>
      <c r="F599" s="3" t="str">
        <f>_xlfn.XLOOKUP(FIN_DATASET[[#This Row],[Account]],CATEGORY_MAP[CUENTA_OUT],CATEGORY_MAP[Subcategory])</f>
        <v>Gymnastics Monthly Fee</v>
      </c>
      <c r="G599" s="3" t="str">
        <f>IF(OR(FIN_RAW[[#This Row],[CONCEPTO]]=0,FIN_RAW[[#This Row],[CONCEPTO]]=""),"",FIN_RAW[[#This Row],[CONCEPTO]])</f>
        <v>Pago Apoyo Mensualidad Gimnasia (JUN)</v>
      </c>
      <c r="H599" s="5">
        <f>IF(FIN_DATASET[[#This Row],[Type]]="Income", FIN_RAW[[#This Row],[VALOR (IN)]], -FIN_RAW[[#This Row],[VALOR (OUT)]])</f>
        <v>80000</v>
      </c>
      <c r="I599" s="3" t="str">
        <f>FIN_RAW[[#This Row],[CUENTA (IN)]]</f>
        <v>Efectivo</v>
      </c>
      <c r="J599" s="6" t="str">
        <f>FIN_RAW[[#This Row],[CUENTA (OUT)]]</f>
        <v>Mensualidad Gimnasia</v>
      </c>
      <c r="K599" s="3" t="str">
        <f>IF(OR(FIN_RAW[[#This Row],[CLIENTE]]=0,FIN_RAW[[#This Row],[CLIENTE]]=" "),"",FIN_RAW[[#This Row],[CLIENTE]])</f>
        <v/>
      </c>
      <c r="L599" s="3" t="str">
        <f>IF(OR(FIN_RAW[[#This Row],[DEPORTISTA]]=0,FIN_RAW[[#This Row],[DEPORTISTA]]=""),"",FIN_RAW[[#This Row],[DEPORTISTA]])</f>
        <v>Thalyana Domingos Criollo</v>
      </c>
      <c r="M599" s="3">
        <f>IF(FIN_DATASET[[#This Row],[Method]]="Efectivo",1,0)</f>
        <v>1</v>
      </c>
      <c r="N599" s="12">
        <f>IF(FIN_DATASET[[#This Row],[Method]]="Efectivo",FIN_DATASET[[#This Row],[Amount]],0)</f>
        <v>80000</v>
      </c>
      <c r="O599" s="3">
        <f>IF(FIN_DATASET[[#This Row],[Method]]="CxC",1,0)</f>
        <v>0</v>
      </c>
      <c r="P599" s="11">
        <f>IF(FIN_DATASET[[#This Row],[Method]]="CxC",FIN_DATASET[[#This Row],[Amount]],0)</f>
        <v>0</v>
      </c>
      <c r="Q599" s="3">
        <f>IF(OR(FIN_DATASET[[#This Row],[Account]]="CxP",FIN_DATASET[[#This Row],[Account]]="CxP (Liga)",FIN_DATASET[[#This Row],[Account]]="CxP (Terceros)"),1,0)</f>
        <v>0</v>
      </c>
      <c r="R599" s="3">
        <f>IF(FIN_DATASET[[#This Row],[AP_Flag]]=1,FIN_DATASET[[#This Row],[Amount]],0)</f>
        <v>0</v>
      </c>
    </row>
    <row r="600" spans="1:18" x14ac:dyDescent="0.2">
      <c r="A600" s="4">
        <f>FIN_RAW[[#This Row],[FECHA]]</f>
        <v>44367</v>
      </c>
      <c r="B600" s="3">
        <f>YEAR(FIN_DATASET[[#This Row],[Date]])</f>
        <v>2021</v>
      </c>
      <c r="C600" s="3" t="str">
        <f>TEXT(FIN_DATASET[[#This Row],[Date]],"mmmm")</f>
        <v>June</v>
      </c>
      <c r="D600" s="3" t="str">
        <f>IF(FIN_RAW[[#This Row],[VALOR (IN)]]&gt;0, "Income",IF(FIN_RAW[[#This Row],[VALOR (OUT)]]&gt;0, "Expense", "Check"))</f>
        <v>Income</v>
      </c>
      <c r="E600" s="3" t="str">
        <f>_xlfn.XLOOKUP(FIN_DATASET[[#This Row],[Method]],CATEGORY_MAP[CUENTA_IN],CATEGORY_MAP[Category])</f>
        <v>Cash</v>
      </c>
      <c r="F600" s="3" t="str">
        <f>_xlfn.XLOOKUP(FIN_DATASET[[#This Row],[Account]],CATEGORY_MAP[CUENTA_OUT],CATEGORY_MAP[Subcategory])</f>
        <v>Uniforms</v>
      </c>
      <c r="G600" s="3" t="str">
        <f>IF(OR(FIN_RAW[[#This Row],[CONCEPTO]]=0,FIN_RAW[[#This Row],[CONCEPTO]]=""),"",FIN_RAW[[#This Row],[CONCEPTO]])</f>
        <v>Pago de Vestido de Baño (Dama)</v>
      </c>
      <c r="H600" s="5">
        <f>IF(FIN_DATASET[[#This Row],[Type]]="Income", FIN_RAW[[#This Row],[VALOR (IN)]], -FIN_RAW[[#This Row],[VALOR (OUT)]])</f>
        <v>94000</v>
      </c>
      <c r="I600" s="3" t="str">
        <f>FIN_RAW[[#This Row],[CUENTA (IN)]]</f>
        <v>Efectivo</v>
      </c>
      <c r="J600" s="6" t="str">
        <f>FIN_RAW[[#This Row],[CUENTA (OUT)]]</f>
        <v>Uniformes</v>
      </c>
      <c r="K600" s="3" t="str">
        <f>IF(OR(FIN_RAW[[#This Row],[CLIENTE]]=0,FIN_RAW[[#This Row],[CLIENTE]]=" "),"",FIN_RAW[[#This Row],[CLIENTE]])</f>
        <v>Omar Osorio Valencia</v>
      </c>
      <c r="L600" s="3" t="str">
        <f>IF(OR(FIN_RAW[[#This Row],[DEPORTISTA]]=0,FIN_RAW[[#This Row],[DEPORTISTA]]=""),"",FIN_RAW[[#This Row],[DEPORTISTA]])</f>
        <v>Mariana Osorio Mendoza</v>
      </c>
      <c r="M600" s="3">
        <f>IF(FIN_DATASET[[#This Row],[Method]]="Efectivo",1,0)</f>
        <v>1</v>
      </c>
      <c r="N600" s="12">
        <f>IF(FIN_DATASET[[#This Row],[Method]]="Efectivo",FIN_DATASET[[#This Row],[Amount]],0)</f>
        <v>94000</v>
      </c>
      <c r="O600" s="3">
        <f>IF(FIN_DATASET[[#This Row],[Method]]="CxC",1,0)</f>
        <v>0</v>
      </c>
      <c r="P600" s="11">
        <f>IF(FIN_DATASET[[#This Row],[Method]]="CxC",FIN_DATASET[[#This Row],[Amount]],0)</f>
        <v>0</v>
      </c>
      <c r="Q600" s="3">
        <f>IF(OR(FIN_DATASET[[#This Row],[Account]]="CxP",FIN_DATASET[[#This Row],[Account]]="CxP (Liga)",FIN_DATASET[[#This Row],[Account]]="CxP (Terceros)"),1,0)</f>
        <v>0</v>
      </c>
      <c r="R600" s="3">
        <f>IF(FIN_DATASET[[#This Row],[AP_Flag]]=1,FIN_DATASET[[#This Row],[Amount]],0)</f>
        <v>0</v>
      </c>
    </row>
    <row r="601" spans="1:18" x14ac:dyDescent="0.2">
      <c r="A601" s="4">
        <f>FIN_RAW[[#This Row],[FECHA]]</f>
        <v>44367</v>
      </c>
      <c r="B601" s="3">
        <f>YEAR(FIN_DATASET[[#This Row],[Date]])</f>
        <v>2021</v>
      </c>
      <c r="C601" s="3" t="str">
        <f>TEXT(FIN_DATASET[[#This Row],[Date]],"mmmm")</f>
        <v>June</v>
      </c>
      <c r="D601" s="3" t="str">
        <f>IF(FIN_RAW[[#This Row],[VALOR (IN)]]&gt;0, "Income",IF(FIN_RAW[[#This Row],[VALOR (OUT)]]&gt;0, "Expense", "Check"))</f>
        <v>Income</v>
      </c>
      <c r="E601" s="3" t="str">
        <f>_xlfn.XLOOKUP(FIN_DATASET[[#This Row],[Method]],CATEGORY_MAP[CUENTA_IN],CATEGORY_MAP[Category])</f>
        <v>Cash</v>
      </c>
      <c r="F601" s="3" t="str">
        <f>_xlfn.XLOOKUP(FIN_DATASET[[#This Row],[Account]],CATEGORY_MAP[CUENTA_OUT],CATEGORY_MAP[Subcategory])</f>
        <v>Uniforms</v>
      </c>
      <c r="G601" s="3" t="str">
        <f>IF(OR(FIN_RAW[[#This Row],[CONCEPTO]]=0,FIN_RAW[[#This Row],[CONCEPTO]]=""),"",FIN_RAW[[#This Row],[CONCEPTO]])</f>
        <v>Pago de Vestido de Baño (Dama)</v>
      </c>
      <c r="H601" s="5">
        <f>IF(FIN_DATASET[[#This Row],[Type]]="Income", FIN_RAW[[#This Row],[VALOR (IN)]], -FIN_RAW[[#This Row],[VALOR (OUT)]])</f>
        <v>94000</v>
      </c>
      <c r="I601" s="3" t="str">
        <f>FIN_RAW[[#This Row],[CUENTA (IN)]]</f>
        <v>Efectivo</v>
      </c>
      <c r="J601" s="6" t="str">
        <f>FIN_RAW[[#This Row],[CUENTA (OUT)]]</f>
        <v>Uniformes</v>
      </c>
      <c r="K601" s="3" t="str">
        <f>IF(OR(FIN_RAW[[#This Row],[CLIENTE]]=0,FIN_RAW[[#This Row],[CLIENTE]]=" "),"",FIN_RAW[[#This Row],[CLIENTE]])</f>
        <v>Nelson Gómez Serna</v>
      </c>
      <c r="L601" s="3" t="str">
        <f>IF(OR(FIN_RAW[[#This Row],[DEPORTISTA]]=0,FIN_RAW[[#This Row],[DEPORTISTA]]=""),"",FIN_RAW[[#This Row],[DEPORTISTA]])</f>
        <v>Sofía Gómez Torres</v>
      </c>
      <c r="M601" s="3">
        <f>IF(FIN_DATASET[[#This Row],[Method]]="Efectivo",1,0)</f>
        <v>1</v>
      </c>
      <c r="N601" s="12">
        <f>IF(FIN_DATASET[[#This Row],[Method]]="Efectivo",FIN_DATASET[[#This Row],[Amount]],0)</f>
        <v>94000</v>
      </c>
      <c r="O601" s="3">
        <f>IF(FIN_DATASET[[#This Row],[Method]]="CxC",1,0)</f>
        <v>0</v>
      </c>
      <c r="P601" s="11">
        <f>IF(FIN_DATASET[[#This Row],[Method]]="CxC",FIN_DATASET[[#This Row],[Amount]],0)</f>
        <v>0</v>
      </c>
      <c r="Q601" s="3">
        <f>IF(OR(FIN_DATASET[[#This Row],[Account]]="CxP",FIN_DATASET[[#This Row],[Account]]="CxP (Liga)",FIN_DATASET[[#This Row],[Account]]="CxP (Terceros)"),1,0)</f>
        <v>0</v>
      </c>
      <c r="R601" s="3">
        <f>IF(FIN_DATASET[[#This Row],[AP_Flag]]=1,FIN_DATASET[[#This Row],[Amount]],0)</f>
        <v>0</v>
      </c>
    </row>
    <row r="602" spans="1:18" x14ac:dyDescent="0.2">
      <c r="A602" s="4">
        <f>FIN_RAW[[#This Row],[FECHA]]</f>
        <v>44370</v>
      </c>
      <c r="B602" s="3">
        <f>YEAR(FIN_DATASET[[#This Row],[Date]])</f>
        <v>2021</v>
      </c>
      <c r="C602" s="3" t="str">
        <f>TEXT(FIN_DATASET[[#This Row],[Date]],"mmmm")</f>
        <v>June</v>
      </c>
      <c r="D602" s="3" t="str">
        <f>IF(FIN_RAW[[#This Row],[VALOR (IN)]]&gt;0, "Income",IF(FIN_RAW[[#This Row],[VALOR (OUT)]]&gt;0, "Expense", "Check"))</f>
        <v>Expense</v>
      </c>
      <c r="E602" s="3" t="str">
        <f>_xlfn.XLOOKUP(FIN_DATASET[[#This Row],[Method]],CATEGORY_MAP[CUENTA_IN],CATEGORY_MAP[Category])</f>
        <v>Cash</v>
      </c>
      <c r="F602" s="3" t="str">
        <f>_xlfn.XLOOKUP(FIN_DATASET[[#This Row],[Account]],CATEGORY_MAP[CUENTA_OUT],CATEGORY_MAP[Subcategory])</f>
        <v>Uniforms</v>
      </c>
      <c r="G602" s="3" t="str">
        <f>IF(OR(FIN_RAW[[#This Row],[CONCEPTO]]=0,FIN_RAW[[#This Row],[CONCEPTO]]=""),"",FIN_RAW[[#This Row],[CONCEPTO]])</f>
        <v>Abono Vestidos de Baño Natare (22 prendas)</v>
      </c>
      <c r="H602" s="5">
        <f>IF(FIN_DATASET[[#This Row],[Type]]="Income", FIN_RAW[[#This Row],[VALOR (IN)]], -FIN_RAW[[#This Row],[VALOR (OUT)]])</f>
        <v>-1022000</v>
      </c>
      <c r="I602" s="3" t="str">
        <f>FIN_RAW[[#This Row],[CUENTA (IN)]]</f>
        <v>Efectivo</v>
      </c>
      <c r="J602" s="6" t="str">
        <f>FIN_RAW[[#This Row],[CUENTA (OUT)]]</f>
        <v>Uniformes</v>
      </c>
      <c r="K602" s="3" t="str">
        <f>IF(OR(FIN_RAW[[#This Row],[CLIENTE]]=0,FIN_RAW[[#This Row],[CLIENTE]]=" "),"",FIN_RAW[[#This Row],[CLIENTE]])</f>
        <v/>
      </c>
      <c r="L602" s="3" t="str">
        <f>IF(OR(FIN_RAW[[#This Row],[DEPORTISTA]]=0,FIN_RAW[[#This Row],[DEPORTISTA]]=""),"",FIN_RAW[[#This Row],[DEPORTISTA]])</f>
        <v/>
      </c>
      <c r="M602" s="3">
        <f>IF(FIN_DATASET[[#This Row],[Method]]="Efectivo",1,0)</f>
        <v>1</v>
      </c>
      <c r="N602" s="12">
        <f>IF(FIN_DATASET[[#This Row],[Method]]="Efectivo",FIN_DATASET[[#This Row],[Amount]],0)</f>
        <v>-1022000</v>
      </c>
      <c r="O602" s="3">
        <f>IF(FIN_DATASET[[#This Row],[Method]]="CxC",1,0)</f>
        <v>0</v>
      </c>
      <c r="P602" s="11">
        <f>IF(FIN_DATASET[[#This Row],[Method]]="CxC",FIN_DATASET[[#This Row],[Amount]],0)</f>
        <v>0</v>
      </c>
      <c r="Q602" s="3">
        <f>IF(OR(FIN_DATASET[[#This Row],[Account]]="CxP",FIN_DATASET[[#This Row],[Account]]="CxP (Liga)",FIN_DATASET[[#This Row],[Account]]="CxP (Terceros)"),1,0)</f>
        <v>0</v>
      </c>
      <c r="R602" s="3">
        <f>IF(FIN_DATASET[[#This Row],[AP_Flag]]=1,FIN_DATASET[[#This Row],[Amount]],0)</f>
        <v>0</v>
      </c>
    </row>
    <row r="603" spans="1:18" x14ac:dyDescent="0.2">
      <c r="A603" s="4">
        <f>FIN_RAW[[#This Row],[FECHA]]</f>
        <v>44377</v>
      </c>
      <c r="B603" s="3">
        <f>YEAR(FIN_DATASET[[#This Row],[Date]])</f>
        <v>2021</v>
      </c>
      <c r="C603" s="3" t="str">
        <f>TEXT(FIN_DATASET[[#This Row],[Date]],"mmmm")</f>
        <v>June</v>
      </c>
      <c r="D603" s="3" t="str">
        <f>IF(FIN_RAW[[#This Row],[VALOR (IN)]]&gt;0, "Income",IF(FIN_RAW[[#This Row],[VALOR (OUT)]]&gt;0, "Expense", "Check"))</f>
        <v>Expense</v>
      </c>
      <c r="E603" s="3" t="str">
        <f>_xlfn.XLOOKUP(FIN_DATASET[[#This Row],[Method]],CATEGORY_MAP[CUENTA_IN],CATEGORY_MAP[Category])</f>
        <v>Cash</v>
      </c>
      <c r="F603" s="3" t="str">
        <f>_xlfn.XLOOKUP(FIN_DATASET[[#This Row],[Account]],CATEGORY_MAP[CUENTA_OUT],CATEGORY_MAP[Subcategory])</f>
        <v>Payroll</v>
      </c>
      <c r="G603" s="3" t="str">
        <f>IF(OR(FIN_RAW[[#This Row],[CONCEPTO]]=0,FIN_RAW[[#This Row],[CONCEPTO]]=""),"",FIN_RAW[[#This Row],[CONCEPTO]])</f>
        <v>Pago Nomina (JUN)</v>
      </c>
      <c r="H603" s="5">
        <f>IF(FIN_DATASET[[#This Row],[Type]]="Income", FIN_RAW[[#This Row],[VALOR (IN)]], -FIN_RAW[[#This Row],[VALOR (OUT)]])</f>
        <v>-400000</v>
      </c>
      <c r="I603" s="3" t="str">
        <f>FIN_RAW[[#This Row],[CUENTA (IN)]]</f>
        <v>Efectivo</v>
      </c>
      <c r="J603" s="6" t="str">
        <f>FIN_RAW[[#This Row],[CUENTA (OUT)]]</f>
        <v>Nomina</v>
      </c>
      <c r="K603" s="3" t="str">
        <f>IF(OR(FIN_RAW[[#This Row],[CLIENTE]]=0,FIN_RAW[[#This Row],[CLIENTE]]=" "),"",FIN_RAW[[#This Row],[CLIENTE]])</f>
        <v>Tiffany Santamaría Escobar</v>
      </c>
      <c r="L603" s="3" t="str">
        <f>IF(OR(FIN_RAW[[#This Row],[DEPORTISTA]]=0,FIN_RAW[[#This Row],[DEPORTISTA]]=""),"",FIN_RAW[[#This Row],[DEPORTISTA]])</f>
        <v>Tiffany Santamaría Escobar</v>
      </c>
      <c r="M603" s="3">
        <f>IF(FIN_DATASET[[#This Row],[Method]]="Efectivo",1,0)</f>
        <v>1</v>
      </c>
      <c r="N603" s="12">
        <f>IF(FIN_DATASET[[#This Row],[Method]]="Efectivo",FIN_DATASET[[#This Row],[Amount]],0)</f>
        <v>-400000</v>
      </c>
      <c r="O603" s="3">
        <f>IF(FIN_DATASET[[#This Row],[Method]]="CxC",1,0)</f>
        <v>0</v>
      </c>
      <c r="P603" s="11">
        <f>IF(FIN_DATASET[[#This Row],[Method]]="CxC",FIN_DATASET[[#This Row],[Amount]],0)</f>
        <v>0</v>
      </c>
      <c r="Q603" s="3">
        <f>IF(OR(FIN_DATASET[[#This Row],[Account]]="CxP",FIN_DATASET[[#This Row],[Account]]="CxP (Liga)",FIN_DATASET[[#This Row],[Account]]="CxP (Terceros)"),1,0)</f>
        <v>0</v>
      </c>
      <c r="R603" s="3">
        <f>IF(FIN_DATASET[[#This Row],[AP_Flag]]=1,FIN_DATASET[[#This Row],[Amount]],0)</f>
        <v>0</v>
      </c>
    </row>
    <row r="604" spans="1:18" x14ac:dyDescent="0.2">
      <c r="A604" s="4">
        <f>FIN_RAW[[#This Row],[FECHA]]</f>
        <v>44377</v>
      </c>
      <c r="B604" s="3">
        <f>YEAR(FIN_DATASET[[#This Row],[Date]])</f>
        <v>2021</v>
      </c>
      <c r="C604" s="3" t="str">
        <f>TEXT(FIN_DATASET[[#This Row],[Date]],"mmmm")</f>
        <v>June</v>
      </c>
      <c r="D604" s="3" t="str">
        <f>IF(FIN_RAW[[#This Row],[VALOR (IN)]]&gt;0, "Income",IF(FIN_RAW[[#This Row],[VALOR (OUT)]]&gt;0, "Expense", "Check"))</f>
        <v>Expense</v>
      </c>
      <c r="E604" s="3" t="str">
        <f>_xlfn.XLOOKUP(FIN_DATASET[[#This Row],[Method]],CATEGORY_MAP[CUENTA_IN],CATEGORY_MAP[Category])</f>
        <v>Cash</v>
      </c>
      <c r="F604" s="3" t="str">
        <f>_xlfn.XLOOKUP(FIN_DATASET[[#This Row],[Account]],CATEGORY_MAP[CUENTA_OUT],CATEGORY_MAP[Subcategory])</f>
        <v>Payroll</v>
      </c>
      <c r="G604" s="3" t="str">
        <f>IF(OR(FIN_RAW[[#This Row],[CONCEPTO]]=0,FIN_RAW[[#This Row],[CONCEPTO]]=""),"",FIN_RAW[[#This Row],[CONCEPTO]])</f>
        <v>Pago Nomina (JUN)</v>
      </c>
      <c r="H604" s="5">
        <f>IF(FIN_DATASET[[#This Row],[Type]]="Income", FIN_RAW[[#This Row],[VALOR (IN)]], -FIN_RAW[[#This Row],[VALOR (OUT)]])</f>
        <v>-600000</v>
      </c>
      <c r="I604" s="3" t="str">
        <f>FIN_RAW[[#This Row],[CUENTA (IN)]]</f>
        <v>Efectivo</v>
      </c>
      <c r="J604" s="6" t="str">
        <f>FIN_RAW[[#This Row],[CUENTA (OUT)]]</f>
        <v>Nomina</v>
      </c>
      <c r="K604" s="3" t="str">
        <f>IF(OR(FIN_RAW[[#This Row],[CLIENTE]]=0,FIN_RAW[[#This Row],[CLIENTE]]=" "),"",FIN_RAW[[#This Row],[CLIENTE]])</f>
        <v>Miguel García Celis</v>
      </c>
      <c r="L604" s="3" t="str">
        <f>IF(OR(FIN_RAW[[#This Row],[DEPORTISTA]]=0,FIN_RAW[[#This Row],[DEPORTISTA]]=""),"",FIN_RAW[[#This Row],[DEPORTISTA]])</f>
        <v>Miguel García Celis</v>
      </c>
      <c r="M604" s="3">
        <f>IF(FIN_DATASET[[#This Row],[Method]]="Efectivo",1,0)</f>
        <v>1</v>
      </c>
      <c r="N604" s="12">
        <f>IF(FIN_DATASET[[#This Row],[Method]]="Efectivo",FIN_DATASET[[#This Row],[Amount]],0)</f>
        <v>-600000</v>
      </c>
      <c r="O604" s="3">
        <f>IF(FIN_DATASET[[#This Row],[Method]]="CxC",1,0)</f>
        <v>0</v>
      </c>
      <c r="P604" s="11">
        <f>IF(FIN_DATASET[[#This Row],[Method]]="CxC",FIN_DATASET[[#This Row],[Amount]],0)</f>
        <v>0</v>
      </c>
      <c r="Q604" s="3">
        <f>IF(OR(FIN_DATASET[[#This Row],[Account]]="CxP",FIN_DATASET[[#This Row],[Account]]="CxP (Liga)",FIN_DATASET[[#This Row],[Account]]="CxP (Terceros)"),1,0)</f>
        <v>0</v>
      </c>
      <c r="R604" s="3">
        <f>IF(FIN_DATASET[[#This Row],[AP_Flag]]=1,FIN_DATASET[[#This Row],[Amount]],0)</f>
        <v>0</v>
      </c>
    </row>
    <row r="605" spans="1:18" x14ac:dyDescent="0.2">
      <c r="A605" s="4">
        <f>FIN_RAW[[#This Row],[FECHA]]</f>
        <v>44377</v>
      </c>
      <c r="B605" s="3">
        <f>YEAR(FIN_DATASET[[#This Row],[Date]])</f>
        <v>2021</v>
      </c>
      <c r="C605" s="3" t="str">
        <f>TEXT(FIN_DATASET[[#This Row],[Date]],"mmmm")</f>
        <v>June</v>
      </c>
      <c r="D605" s="3" t="str">
        <f>IF(FIN_RAW[[#This Row],[VALOR (IN)]]&gt;0, "Income",IF(FIN_RAW[[#This Row],[VALOR (OUT)]]&gt;0, "Expense", "Check"))</f>
        <v>Expense</v>
      </c>
      <c r="E605" s="3" t="str">
        <f>_xlfn.XLOOKUP(FIN_DATASET[[#This Row],[Method]],CATEGORY_MAP[CUENTA_IN],CATEGORY_MAP[Category])</f>
        <v>Cash</v>
      </c>
      <c r="F605" s="3" t="str">
        <f>_xlfn.XLOOKUP(FIN_DATASET[[#This Row],[Account]],CATEGORY_MAP[CUENTA_OUT],CATEGORY_MAP[Subcategory])</f>
        <v>Payroll</v>
      </c>
      <c r="G605" s="3" t="str">
        <f>IF(OR(FIN_RAW[[#This Row],[CONCEPTO]]=0,FIN_RAW[[#This Row],[CONCEPTO]]=""),"",FIN_RAW[[#This Row],[CONCEPTO]])</f>
        <v>Pago Nomina (JUN)</v>
      </c>
      <c r="H605" s="5">
        <f>IF(FIN_DATASET[[#This Row],[Type]]="Income", FIN_RAW[[#This Row],[VALOR (IN)]], -FIN_RAW[[#This Row],[VALOR (OUT)]])</f>
        <v>-900000</v>
      </c>
      <c r="I605" s="3" t="str">
        <f>FIN_RAW[[#This Row],[CUENTA (IN)]]</f>
        <v>Efectivo</v>
      </c>
      <c r="J605" s="6" t="str">
        <f>FIN_RAW[[#This Row],[CUENTA (OUT)]]</f>
        <v>Nomina</v>
      </c>
      <c r="K605" s="3" t="str">
        <f>IF(OR(FIN_RAW[[#This Row],[CLIENTE]]=0,FIN_RAW[[#This Row],[CLIENTE]]=" "),"",FIN_RAW[[#This Row],[CLIENTE]])</f>
        <v>Farly Apraez Betancur</v>
      </c>
      <c r="L605" s="3" t="str">
        <f>IF(OR(FIN_RAW[[#This Row],[DEPORTISTA]]=0,FIN_RAW[[#This Row],[DEPORTISTA]]=""),"",FIN_RAW[[#This Row],[DEPORTISTA]])</f>
        <v>Farly Apraez Betancur</v>
      </c>
      <c r="M605" s="3">
        <f>IF(FIN_DATASET[[#This Row],[Method]]="Efectivo",1,0)</f>
        <v>1</v>
      </c>
      <c r="N605" s="12">
        <f>IF(FIN_DATASET[[#This Row],[Method]]="Efectivo",FIN_DATASET[[#This Row],[Amount]],0)</f>
        <v>-900000</v>
      </c>
      <c r="O605" s="3">
        <f>IF(FIN_DATASET[[#This Row],[Method]]="CxC",1,0)</f>
        <v>0</v>
      </c>
      <c r="P605" s="11">
        <f>IF(FIN_DATASET[[#This Row],[Method]]="CxC",FIN_DATASET[[#This Row],[Amount]],0)</f>
        <v>0</v>
      </c>
      <c r="Q605" s="3">
        <f>IF(OR(FIN_DATASET[[#This Row],[Account]]="CxP",FIN_DATASET[[#This Row],[Account]]="CxP (Liga)",FIN_DATASET[[#This Row],[Account]]="CxP (Terceros)"),1,0)</f>
        <v>0</v>
      </c>
      <c r="R605" s="3">
        <f>IF(FIN_DATASET[[#This Row],[AP_Flag]]=1,FIN_DATASET[[#This Row],[Amount]],0)</f>
        <v>0</v>
      </c>
    </row>
    <row r="606" spans="1:18" x14ac:dyDescent="0.2">
      <c r="A606" s="4">
        <f>FIN_RAW[[#This Row],[FECHA]]</f>
        <v>44377</v>
      </c>
      <c r="B606" s="3">
        <f>YEAR(FIN_DATASET[[#This Row],[Date]])</f>
        <v>2021</v>
      </c>
      <c r="C606" s="3" t="str">
        <f>TEXT(FIN_DATASET[[#This Row],[Date]],"mmmm")</f>
        <v>June</v>
      </c>
      <c r="D606" s="3" t="str">
        <f>IF(FIN_RAW[[#This Row],[VALOR (IN)]]&gt;0, "Income",IF(FIN_RAW[[#This Row],[VALOR (OUT)]]&gt;0, "Expense", "Check"))</f>
        <v>Expense</v>
      </c>
      <c r="E606" s="3" t="str">
        <f>_xlfn.XLOOKUP(FIN_DATASET[[#This Row],[Method]],CATEGORY_MAP[CUENTA_IN],CATEGORY_MAP[Category])</f>
        <v>Cash</v>
      </c>
      <c r="F606" s="3" t="str">
        <f>_xlfn.XLOOKUP(FIN_DATASET[[#This Row],[Account]],CATEGORY_MAP[CUENTA_OUT],CATEGORY_MAP[Subcategory])</f>
        <v>Uniforms</v>
      </c>
      <c r="G606" s="3" t="str">
        <f>IF(OR(FIN_RAW[[#This Row],[CONCEPTO]]=0,FIN_RAW[[#This Row],[CONCEPTO]]=""),"",FIN_RAW[[#This Row],[CONCEPTO]])</f>
        <v>Abono Uniformes</v>
      </c>
      <c r="H606" s="5">
        <f>IF(FIN_DATASET[[#This Row],[Type]]="Income", FIN_RAW[[#This Row],[VALOR (IN)]], -FIN_RAW[[#This Row],[VALOR (OUT)]])</f>
        <v>-400000</v>
      </c>
      <c r="I606" s="3" t="str">
        <f>FIN_RAW[[#This Row],[CUENTA (IN)]]</f>
        <v>Efectivo</v>
      </c>
      <c r="J606" s="6" t="str">
        <f>FIN_RAW[[#This Row],[CUENTA (OUT)]]</f>
        <v>Uniformes</v>
      </c>
      <c r="K606" s="3" t="str">
        <f>IF(OR(FIN_RAW[[#This Row],[CLIENTE]]=0,FIN_RAW[[#This Row],[CLIENTE]]=" "),"",FIN_RAW[[#This Row],[CLIENTE]])</f>
        <v/>
      </c>
      <c r="L606" s="3" t="str">
        <f>IF(OR(FIN_RAW[[#This Row],[DEPORTISTA]]=0,FIN_RAW[[#This Row],[DEPORTISTA]]=""),"",FIN_RAW[[#This Row],[DEPORTISTA]])</f>
        <v/>
      </c>
      <c r="M606" s="3">
        <f>IF(FIN_DATASET[[#This Row],[Method]]="Efectivo",1,0)</f>
        <v>1</v>
      </c>
      <c r="N606" s="12">
        <f>IF(FIN_DATASET[[#This Row],[Method]]="Efectivo",FIN_DATASET[[#This Row],[Amount]],0)</f>
        <v>-400000</v>
      </c>
      <c r="O606" s="3">
        <f>IF(FIN_DATASET[[#This Row],[Method]]="CxC",1,0)</f>
        <v>0</v>
      </c>
      <c r="P606" s="11">
        <f>IF(FIN_DATASET[[#This Row],[Method]]="CxC",FIN_DATASET[[#This Row],[Amount]],0)</f>
        <v>0</v>
      </c>
      <c r="Q606" s="3">
        <f>IF(OR(FIN_DATASET[[#This Row],[Account]]="CxP",FIN_DATASET[[#This Row],[Account]]="CxP (Liga)",FIN_DATASET[[#This Row],[Account]]="CxP (Terceros)"),1,0)</f>
        <v>0</v>
      </c>
      <c r="R606" s="3">
        <f>IF(FIN_DATASET[[#This Row],[AP_Flag]]=1,FIN_DATASET[[#This Row],[Amount]],0)</f>
        <v>0</v>
      </c>
    </row>
    <row r="607" spans="1:18" x14ac:dyDescent="0.2">
      <c r="A607" s="4">
        <f>FIN_RAW[[#This Row],[FECHA]]</f>
        <v>44377</v>
      </c>
      <c r="B607" s="3">
        <f>YEAR(FIN_DATASET[[#This Row],[Date]])</f>
        <v>2021</v>
      </c>
      <c r="C607" s="3" t="str">
        <f>TEXT(FIN_DATASET[[#This Row],[Date]],"mmmm")</f>
        <v>June</v>
      </c>
      <c r="D607" s="3" t="str">
        <f>IF(FIN_RAW[[#This Row],[VALOR (IN)]]&gt;0, "Income",IF(FIN_RAW[[#This Row],[VALOR (OUT)]]&gt;0, "Expense", "Check"))</f>
        <v>Expense</v>
      </c>
      <c r="E607" s="3" t="str">
        <f>_xlfn.XLOOKUP(FIN_DATASET[[#This Row],[Method]],CATEGORY_MAP[CUENTA_IN],CATEGORY_MAP[Category])</f>
        <v>Cash</v>
      </c>
      <c r="F607" s="3" t="str">
        <f>_xlfn.XLOOKUP(FIN_DATASET[[#This Row],[Account]],CATEGORY_MAP[CUENTA_OUT],CATEGORY_MAP[Subcategory])</f>
        <v>Tournaments</v>
      </c>
      <c r="G607" s="3" t="str">
        <f>IF(OR(FIN_RAW[[#This Row],[CONCEPTO]]=0,FIN_RAW[[#This Row],[CONCEPTO]]=""),"",FIN_RAW[[#This Row],[CONCEPTO]])</f>
        <v>Pago Inscripcion y Pruebas InterClubes 2021</v>
      </c>
      <c r="H607" s="5">
        <f>IF(FIN_DATASET[[#This Row],[Type]]="Income", FIN_RAW[[#This Row],[VALOR (IN)]], -FIN_RAW[[#This Row],[VALOR (OUT)]])</f>
        <v>-712000</v>
      </c>
      <c r="I607" s="3" t="str">
        <f>FIN_RAW[[#This Row],[CUENTA (IN)]]</f>
        <v>Efectivo</v>
      </c>
      <c r="J607" s="6" t="str">
        <f>FIN_RAW[[#This Row],[CUENTA (OUT)]]</f>
        <v>Torneos</v>
      </c>
      <c r="K607" s="3" t="str">
        <f>IF(OR(FIN_RAW[[#This Row],[CLIENTE]]=0,FIN_RAW[[#This Row],[CLIENTE]]=" "),"",FIN_RAW[[#This Row],[CLIENTE]])</f>
        <v/>
      </c>
      <c r="L607" s="3" t="str">
        <f>IF(OR(FIN_RAW[[#This Row],[DEPORTISTA]]=0,FIN_RAW[[#This Row],[DEPORTISTA]]=""),"",FIN_RAW[[#This Row],[DEPORTISTA]])</f>
        <v/>
      </c>
      <c r="M607" s="3">
        <f>IF(FIN_DATASET[[#This Row],[Method]]="Efectivo",1,0)</f>
        <v>1</v>
      </c>
      <c r="N607" s="12">
        <f>IF(FIN_DATASET[[#This Row],[Method]]="Efectivo",FIN_DATASET[[#This Row],[Amount]],0)</f>
        <v>-712000</v>
      </c>
      <c r="O607" s="3">
        <f>IF(FIN_DATASET[[#This Row],[Method]]="CxC",1,0)</f>
        <v>0</v>
      </c>
      <c r="P607" s="11">
        <f>IF(FIN_DATASET[[#This Row],[Method]]="CxC",FIN_DATASET[[#This Row],[Amount]],0)</f>
        <v>0</v>
      </c>
      <c r="Q607" s="3">
        <f>IF(OR(FIN_DATASET[[#This Row],[Account]]="CxP",FIN_DATASET[[#This Row],[Account]]="CxP (Liga)",FIN_DATASET[[#This Row],[Account]]="CxP (Terceros)"),1,0)</f>
        <v>0</v>
      </c>
      <c r="R607" s="3">
        <f>IF(FIN_DATASET[[#This Row],[AP_Flag]]=1,FIN_DATASET[[#This Row],[Amount]],0)</f>
        <v>0</v>
      </c>
    </row>
    <row r="608" spans="1:18" x14ac:dyDescent="0.2">
      <c r="A608" s="4">
        <f>FIN_RAW[[#This Row],[FECHA]]</f>
        <v>44377</v>
      </c>
      <c r="B608" s="3">
        <f>YEAR(FIN_DATASET[[#This Row],[Date]])</f>
        <v>2021</v>
      </c>
      <c r="C608" s="3" t="str">
        <f>TEXT(FIN_DATASET[[#This Row],[Date]],"mmmm")</f>
        <v>June</v>
      </c>
      <c r="D608" s="3" t="str">
        <f>IF(FIN_RAW[[#This Row],[VALOR (IN)]]&gt;0, "Income",IF(FIN_RAW[[#This Row],[VALOR (OUT)]]&gt;0, "Expense", "Check"))</f>
        <v>Income</v>
      </c>
      <c r="E608" s="3" t="str">
        <f>_xlfn.XLOOKUP(FIN_DATASET[[#This Row],[Method]],CATEGORY_MAP[CUENTA_IN],CATEGORY_MAP[Category])</f>
        <v>Cash</v>
      </c>
      <c r="F608" s="3" t="str">
        <f>_xlfn.XLOOKUP(FIN_DATASET[[#This Row],[Account]],CATEGORY_MAP[CUENTA_OUT],CATEGORY_MAP[Subcategory])</f>
        <v>Other Incomes</v>
      </c>
      <c r="G608" s="3" t="str">
        <f>IF(OR(FIN_RAW[[#This Row],[CONCEPTO]]=0,FIN_RAW[[#This Row],[CONCEPTO]]=""),"",FIN_RAW[[#This Row],[CONCEPTO]])</f>
        <v>Pruebas InterClubes 2021 - Pereira</v>
      </c>
      <c r="H608" s="5">
        <f>IF(FIN_DATASET[[#This Row],[Type]]="Income", FIN_RAW[[#This Row],[VALOR (IN)]], -FIN_RAW[[#This Row],[VALOR (OUT)]])</f>
        <v>113000</v>
      </c>
      <c r="I608" s="3" t="str">
        <f>FIN_RAW[[#This Row],[CUENTA (IN)]]</f>
        <v>Efectivo</v>
      </c>
      <c r="J608" s="6" t="str">
        <f>FIN_RAW[[#This Row],[CUENTA (OUT)]]</f>
        <v>Otros Ingresos</v>
      </c>
      <c r="K608" s="3" t="str">
        <f>IF(OR(FIN_RAW[[#This Row],[CLIENTE]]=0,FIN_RAW[[#This Row],[CLIENTE]]=" "),"",FIN_RAW[[#This Row],[CLIENTE]])</f>
        <v>Ana Milena Sánchez Patiño</v>
      </c>
      <c r="L608" s="3" t="str">
        <f>IF(OR(FIN_RAW[[#This Row],[DEPORTISTA]]=0,FIN_RAW[[#This Row],[DEPORTISTA]]=""),"",FIN_RAW[[#This Row],[DEPORTISTA]])</f>
        <v>Valentina Carvajal Sánchez</v>
      </c>
      <c r="M608" s="3">
        <f>IF(FIN_DATASET[[#This Row],[Method]]="Efectivo",1,0)</f>
        <v>1</v>
      </c>
      <c r="N608" s="12">
        <f>IF(FIN_DATASET[[#This Row],[Method]]="Efectivo",FIN_DATASET[[#This Row],[Amount]],0)</f>
        <v>113000</v>
      </c>
      <c r="O608" s="3">
        <f>IF(FIN_DATASET[[#This Row],[Method]]="CxC",1,0)</f>
        <v>0</v>
      </c>
      <c r="P608" s="11">
        <f>IF(FIN_DATASET[[#This Row],[Method]]="CxC",FIN_DATASET[[#This Row],[Amount]],0)</f>
        <v>0</v>
      </c>
      <c r="Q608" s="3">
        <f>IF(OR(FIN_DATASET[[#This Row],[Account]]="CxP",FIN_DATASET[[#This Row],[Account]]="CxP (Liga)",FIN_DATASET[[#This Row],[Account]]="CxP (Terceros)"),1,0)</f>
        <v>0</v>
      </c>
      <c r="R608" s="3">
        <f>IF(FIN_DATASET[[#This Row],[AP_Flag]]=1,FIN_DATASET[[#This Row],[Amount]],0)</f>
        <v>0</v>
      </c>
    </row>
    <row r="609" spans="1:18" x14ac:dyDescent="0.2">
      <c r="A609" s="4">
        <f>FIN_RAW[[#This Row],[FECHA]]</f>
        <v>44377</v>
      </c>
      <c r="B609" s="3">
        <f>YEAR(FIN_DATASET[[#This Row],[Date]])</f>
        <v>2021</v>
      </c>
      <c r="C609" s="3" t="str">
        <f>TEXT(FIN_DATASET[[#This Row],[Date]],"mmmm")</f>
        <v>June</v>
      </c>
      <c r="D609" s="3" t="str">
        <f>IF(FIN_RAW[[#This Row],[VALOR (IN)]]&gt;0, "Income",IF(FIN_RAW[[#This Row],[VALOR (OUT)]]&gt;0, "Expense", "Check"))</f>
        <v>Income</v>
      </c>
      <c r="E609" s="3" t="str">
        <f>_xlfn.XLOOKUP(FIN_DATASET[[#This Row],[Method]],CATEGORY_MAP[CUENTA_IN],CATEGORY_MAP[Category])</f>
        <v>Cash</v>
      </c>
      <c r="F609" s="3" t="str">
        <f>_xlfn.XLOOKUP(FIN_DATASET[[#This Row],[Account]],CATEGORY_MAP[CUENTA_OUT],CATEGORY_MAP[Subcategory])</f>
        <v>Other Incomes</v>
      </c>
      <c r="G609" s="3" t="str">
        <f>IF(OR(FIN_RAW[[#This Row],[CONCEPTO]]=0,FIN_RAW[[#This Row],[CONCEPTO]]=""),"",FIN_RAW[[#This Row],[CONCEPTO]])</f>
        <v>Pruebas InterClubes 2021 - Pereira</v>
      </c>
      <c r="H609" s="5">
        <f>IF(FIN_DATASET[[#This Row],[Type]]="Income", FIN_RAW[[#This Row],[VALOR (IN)]], -FIN_RAW[[#This Row],[VALOR (OUT)]])</f>
        <v>74000</v>
      </c>
      <c r="I609" s="3" t="str">
        <f>FIN_RAW[[#This Row],[CUENTA (IN)]]</f>
        <v>Efectivo</v>
      </c>
      <c r="J609" s="6" t="str">
        <f>FIN_RAW[[#This Row],[CUENTA (OUT)]]</f>
        <v>Otros Ingresos</v>
      </c>
      <c r="K609" s="3" t="str">
        <f>IF(OR(FIN_RAW[[#This Row],[CLIENTE]]=0,FIN_RAW[[#This Row],[CLIENTE]]=" "),"",FIN_RAW[[#This Row],[CLIENTE]])</f>
        <v>Juan Sebastián Floyd</v>
      </c>
      <c r="L609" s="3" t="str">
        <f>IF(OR(FIN_RAW[[#This Row],[DEPORTISTA]]=0,FIN_RAW[[#This Row],[DEPORTISTA]]=""),"",FIN_RAW[[#This Row],[DEPORTISTA]])</f>
        <v>Juan Diego Floyd Martínez</v>
      </c>
      <c r="M609" s="3">
        <f>IF(FIN_DATASET[[#This Row],[Method]]="Efectivo",1,0)</f>
        <v>1</v>
      </c>
      <c r="N609" s="12">
        <f>IF(FIN_DATASET[[#This Row],[Method]]="Efectivo",FIN_DATASET[[#This Row],[Amount]],0)</f>
        <v>74000</v>
      </c>
      <c r="O609" s="3">
        <f>IF(FIN_DATASET[[#This Row],[Method]]="CxC",1,0)</f>
        <v>0</v>
      </c>
      <c r="P609" s="11">
        <f>IF(FIN_DATASET[[#This Row],[Method]]="CxC",FIN_DATASET[[#This Row],[Amount]],0)</f>
        <v>0</v>
      </c>
      <c r="Q609" s="3">
        <f>IF(OR(FIN_DATASET[[#This Row],[Account]]="CxP",FIN_DATASET[[#This Row],[Account]]="CxP (Liga)",FIN_DATASET[[#This Row],[Account]]="CxP (Terceros)"),1,0)</f>
        <v>0</v>
      </c>
      <c r="R609" s="3">
        <f>IF(FIN_DATASET[[#This Row],[AP_Flag]]=1,FIN_DATASET[[#This Row],[Amount]],0)</f>
        <v>0</v>
      </c>
    </row>
    <row r="610" spans="1:18" x14ac:dyDescent="0.2">
      <c r="A610" s="4">
        <f>FIN_RAW[[#This Row],[FECHA]]</f>
        <v>44377</v>
      </c>
      <c r="B610" s="3">
        <f>YEAR(FIN_DATASET[[#This Row],[Date]])</f>
        <v>2021</v>
      </c>
      <c r="C610" s="3" t="str">
        <f>TEXT(FIN_DATASET[[#This Row],[Date]],"mmmm")</f>
        <v>June</v>
      </c>
      <c r="D610" s="3" t="str">
        <f>IF(FIN_RAW[[#This Row],[VALOR (IN)]]&gt;0, "Income",IF(FIN_RAW[[#This Row],[VALOR (OUT)]]&gt;0, "Expense", "Check"))</f>
        <v>Income</v>
      </c>
      <c r="E610" s="3" t="str">
        <f>_xlfn.XLOOKUP(FIN_DATASET[[#This Row],[Method]],CATEGORY_MAP[CUENTA_IN],CATEGORY_MAP[Category])</f>
        <v>Cash</v>
      </c>
      <c r="F610" s="3" t="str">
        <f>_xlfn.XLOOKUP(FIN_DATASET[[#This Row],[Account]],CATEGORY_MAP[CUENTA_OUT],CATEGORY_MAP[Subcategory])</f>
        <v>Other Incomes</v>
      </c>
      <c r="G610" s="3" t="str">
        <f>IF(OR(FIN_RAW[[#This Row],[CONCEPTO]]=0,FIN_RAW[[#This Row],[CONCEPTO]]=""),"",FIN_RAW[[#This Row],[CONCEPTO]])</f>
        <v>Pruebas InterClubes 2021 - Pereira</v>
      </c>
      <c r="H610" s="5">
        <f>IF(FIN_DATASET[[#This Row],[Type]]="Income", FIN_RAW[[#This Row],[VALOR (IN)]], -FIN_RAW[[#This Row],[VALOR (OUT)]])</f>
        <v>113000</v>
      </c>
      <c r="I610" s="3" t="str">
        <f>FIN_RAW[[#This Row],[CUENTA (IN)]]</f>
        <v>Efectivo</v>
      </c>
      <c r="J610" s="6" t="str">
        <f>FIN_RAW[[#This Row],[CUENTA (OUT)]]</f>
        <v>Otros Ingresos</v>
      </c>
      <c r="K610" s="3" t="str">
        <f>IF(OR(FIN_RAW[[#This Row],[CLIENTE]]=0,FIN_RAW[[#This Row],[CLIENTE]]=" "),"",FIN_RAW[[#This Row],[CLIENTE]])</f>
        <v>Víctor Manuel Duque Yepes</v>
      </c>
      <c r="L610" s="3" t="str">
        <f>IF(OR(FIN_RAW[[#This Row],[DEPORTISTA]]=0,FIN_RAW[[#This Row],[DEPORTISTA]]=""),"",FIN_RAW[[#This Row],[DEPORTISTA]])</f>
        <v>Juan Manuel Duque Pinto</v>
      </c>
      <c r="M610" s="3">
        <f>IF(FIN_DATASET[[#This Row],[Method]]="Efectivo",1,0)</f>
        <v>1</v>
      </c>
      <c r="N610" s="12">
        <f>IF(FIN_DATASET[[#This Row],[Method]]="Efectivo",FIN_DATASET[[#This Row],[Amount]],0)</f>
        <v>113000</v>
      </c>
      <c r="O610" s="3">
        <f>IF(FIN_DATASET[[#This Row],[Method]]="CxC",1,0)</f>
        <v>0</v>
      </c>
      <c r="P610" s="11">
        <f>IF(FIN_DATASET[[#This Row],[Method]]="CxC",FIN_DATASET[[#This Row],[Amount]],0)</f>
        <v>0</v>
      </c>
      <c r="Q610" s="3">
        <f>IF(OR(FIN_DATASET[[#This Row],[Account]]="CxP",FIN_DATASET[[#This Row],[Account]]="CxP (Liga)",FIN_DATASET[[#This Row],[Account]]="CxP (Terceros)"),1,0)</f>
        <v>0</v>
      </c>
      <c r="R610" s="3">
        <f>IF(FIN_DATASET[[#This Row],[AP_Flag]]=1,FIN_DATASET[[#This Row],[Amount]],0)</f>
        <v>0</v>
      </c>
    </row>
    <row r="611" spans="1:18" x14ac:dyDescent="0.2">
      <c r="A611" s="4">
        <f>FIN_RAW[[#This Row],[FECHA]]</f>
        <v>44377</v>
      </c>
      <c r="B611" s="3">
        <f>YEAR(FIN_DATASET[[#This Row],[Date]])</f>
        <v>2021</v>
      </c>
      <c r="C611" s="3" t="str">
        <f>TEXT(FIN_DATASET[[#This Row],[Date]],"mmmm")</f>
        <v>June</v>
      </c>
      <c r="D611" s="3" t="str">
        <f>IF(FIN_RAW[[#This Row],[VALOR (IN)]]&gt;0, "Income",IF(FIN_RAW[[#This Row],[VALOR (OUT)]]&gt;0, "Expense", "Check"))</f>
        <v>Income</v>
      </c>
      <c r="E611" s="3" t="str">
        <f>_xlfn.XLOOKUP(FIN_DATASET[[#This Row],[Method]],CATEGORY_MAP[CUENTA_IN],CATEGORY_MAP[Category])</f>
        <v>Cash</v>
      </c>
      <c r="F611" s="3" t="str">
        <f>_xlfn.XLOOKUP(FIN_DATASET[[#This Row],[Account]],CATEGORY_MAP[CUENTA_OUT],CATEGORY_MAP[Subcategory])</f>
        <v>Other Incomes</v>
      </c>
      <c r="G611" s="3" t="str">
        <f>IF(OR(FIN_RAW[[#This Row],[CONCEPTO]]=0,FIN_RAW[[#This Row],[CONCEPTO]]=""),"",FIN_RAW[[#This Row],[CONCEPTO]])</f>
        <v>Pruebas InterClubes 2021 - Pereira</v>
      </c>
      <c r="H611" s="5">
        <f>IF(FIN_DATASET[[#This Row],[Type]]="Income", FIN_RAW[[#This Row],[VALOR (IN)]], -FIN_RAW[[#This Row],[VALOR (OUT)]])</f>
        <v>74000</v>
      </c>
      <c r="I611" s="3" t="str">
        <f>FIN_RAW[[#This Row],[CUENTA (IN)]]</f>
        <v>Efectivo</v>
      </c>
      <c r="J611" s="6" t="str">
        <f>FIN_RAW[[#This Row],[CUENTA (OUT)]]</f>
        <v>Otros Ingresos</v>
      </c>
      <c r="K611" s="3" t="str">
        <f>IF(OR(FIN_RAW[[#This Row],[CLIENTE]]=0,FIN_RAW[[#This Row],[CLIENTE]]=" "),"",FIN_RAW[[#This Row],[CLIENTE]])</f>
        <v>Yanibel Peña Londoño</v>
      </c>
      <c r="L611" s="3" t="str">
        <f>IF(OR(FIN_RAW[[#This Row],[DEPORTISTA]]=0,FIN_RAW[[#This Row],[DEPORTISTA]]=""),"",FIN_RAW[[#This Row],[DEPORTISTA]])</f>
        <v>Santiago Piedrahita Peña</v>
      </c>
      <c r="M611" s="3">
        <f>IF(FIN_DATASET[[#This Row],[Method]]="Efectivo",1,0)</f>
        <v>1</v>
      </c>
      <c r="N611" s="12">
        <f>IF(FIN_DATASET[[#This Row],[Method]]="Efectivo",FIN_DATASET[[#This Row],[Amount]],0)</f>
        <v>74000</v>
      </c>
      <c r="O611" s="3">
        <f>IF(FIN_DATASET[[#This Row],[Method]]="CxC",1,0)</f>
        <v>0</v>
      </c>
      <c r="P611" s="11">
        <f>IF(FIN_DATASET[[#This Row],[Method]]="CxC",FIN_DATASET[[#This Row],[Amount]],0)</f>
        <v>0</v>
      </c>
      <c r="Q611" s="3">
        <f>IF(OR(FIN_DATASET[[#This Row],[Account]]="CxP",FIN_DATASET[[#This Row],[Account]]="CxP (Liga)",FIN_DATASET[[#This Row],[Account]]="CxP (Terceros)"),1,0)</f>
        <v>0</v>
      </c>
      <c r="R611" s="3">
        <f>IF(FIN_DATASET[[#This Row],[AP_Flag]]=1,FIN_DATASET[[#This Row],[Amount]],0)</f>
        <v>0</v>
      </c>
    </row>
    <row r="612" spans="1:18" x14ac:dyDescent="0.2">
      <c r="A612" s="4">
        <f>FIN_RAW[[#This Row],[FECHA]]</f>
        <v>44377</v>
      </c>
      <c r="B612" s="3">
        <f>YEAR(FIN_DATASET[[#This Row],[Date]])</f>
        <v>2021</v>
      </c>
      <c r="C612" s="3" t="str">
        <f>TEXT(FIN_DATASET[[#This Row],[Date]],"mmmm")</f>
        <v>June</v>
      </c>
      <c r="D612" s="3" t="str">
        <f>IF(FIN_RAW[[#This Row],[VALOR (IN)]]&gt;0, "Income",IF(FIN_RAW[[#This Row],[VALOR (OUT)]]&gt;0, "Expense", "Check"))</f>
        <v>Income</v>
      </c>
      <c r="E612" s="3" t="str">
        <f>_xlfn.XLOOKUP(FIN_DATASET[[#This Row],[Method]],CATEGORY_MAP[CUENTA_IN],CATEGORY_MAP[Category])</f>
        <v>Cash</v>
      </c>
      <c r="F612" s="3" t="str">
        <f>_xlfn.XLOOKUP(FIN_DATASET[[#This Row],[Account]],CATEGORY_MAP[CUENTA_OUT],CATEGORY_MAP[Subcategory])</f>
        <v>Other Incomes</v>
      </c>
      <c r="G612" s="3" t="str">
        <f>IF(OR(FIN_RAW[[#This Row],[CONCEPTO]]=0,FIN_RAW[[#This Row],[CONCEPTO]]=""),"",FIN_RAW[[#This Row],[CONCEPTO]])</f>
        <v>Pruebas InterClubes 2021 - Pereira</v>
      </c>
      <c r="H612" s="5">
        <f>IF(FIN_DATASET[[#This Row],[Type]]="Income", FIN_RAW[[#This Row],[VALOR (IN)]], -FIN_RAW[[#This Row],[VALOR (OUT)]])</f>
        <v>113000</v>
      </c>
      <c r="I612" s="3" t="str">
        <f>FIN_RAW[[#This Row],[CUENTA (IN)]]</f>
        <v>Efectivo</v>
      </c>
      <c r="J612" s="6" t="str">
        <f>FIN_RAW[[#This Row],[CUENTA (OUT)]]</f>
        <v>Otros Ingresos</v>
      </c>
      <c r="K612" s="3" t="str">
        <f>IF(OR(FIN_RAW[[#This Row],[CLIENTE]]=0,FIN_RAW[[#This Row],[CLIENTE]]=" "),"",FIN_RAW[[#This Row],[CLIENTE]])</f>
        <v>Ingrith Basto Zamorano</v>
      </c>
      <c r="L612" s="3" t="str">
        <f>IF(OR(FIN_RAW[[#This Row],[DEPORTISTA]]=0,FIN_RAW[[#This Row],[DEPORTISTA]]=""),"",FIN_RAW[[#This Row],[DEPORTISTA]])</f>
        <v>Santiago Solórzano Basto</v>
      </c>
      <c r="M612" s="3">
        <f>IF(FIN_DATASET[[#This Row],[Method]]="Efectivo",1,0)</f>
        <v>1</v>
      </c>
      <c r="N612" s="12">
        <f>IF(FIN_DATASET[[#This Row],[Method]]="Efectivo",FIN_DATASET[[#This Row],[Amount]],0)</f>
        <v>113000</v>
      </c>
      <c r="O612" s="3">
        <f>IF(FIN_DATASET[[#This Row],[Method]]="CxC",1,0)</f>
        <v>0</v>
      </c>
      <c r="P612" s="11">
        <f>IF(FIN_DATASET[[#This Row],[Method]]="CxC",FIN_DATASET[[#This Row],[Amount]],0)</f>
        <v>0</v>
      </c>
      <c r="Q612" s="3">
        <f>IF(OR(FIN_DATASET[[#This Row],[Account]]="CxP",FIN_DATASET[[#This Row],[Account]]="CxP (Liga)",FIN_DATASET[[#This Row],[Account]]="CxP (Terceros)"),1,0)</f>
        <v>0</v>
      </c>
      <c r="R612" s="3">
        <f>IF(FIN_DATASET[[#This Row],[AP_Flag]]=1,FIN_DATASET[[#This Row],[Amount]],0)</f>
        <v>0</v>
      </c>
    </row>
    <row r="613" spans="1:18" x14ac:dyDescent="0.2">
      <c r="A613" s="4">
        <f>FIN_RAW[[#This Row],[FECHA]]</f>
        <v>44377</v>
      </c>
      <c r="B613" s="3">
        <f>YEAR(FIN_DATASET[[#This Row],[Date]])</f>
        <v>2021</v>
      </c>
      <c r="C613" s="3" t="str">
        <f>TEXT(FIN_DATASET[[#This Row],[Date]],"mmmm")</f>
        <v>June</v>
      </c>
      <c r="D613" s="3" t="str">
        <f>IF(FIN_RAW[[#This Row],[VALOR (IN)]]&gt;0, "Income",IF(FIN_RAW[[#This Row],[VALOR (OUT)]]&gt;0, "Expense", "Check"))</f>
        <v>Income</v>
      </c>
      <c r="E613" s="3" t="str">
        <f>_xlfn.XLOOKUP(FIN_DATASET[[#This Row],[Method]],CATEGORY_MAP[CUENTA_IN],CATEGORY_MAP[Category])</f>
        <v>Cash</v>
      </c>
      <c r="F613" s="3" t="str">
        <f>_xlfn.XLOOKUP(FIN_DATASET[[#This Row],[Account]],CATEGORY_MAP[CUENTA_OUT],CATEGORY_MAP[Subcategory])</f>
        <v>Other Incomes</v>
      </c>
      <c r="G613" s="3" t="str">
        <f>IF(OR(FIN_RAW[[#This Row],[CONCEPTO]]=0,FIN_RAW[[#This Row],[CONCEPTO]]=""),"",FIN_RAW[[#This Row],[CONCEPTO]])</f>
        <v>Pruebas InterClubes 2021 - Pereira</v>
      </c>
      <c r="H613" s="5">
        <f>IF(FIN_DATASET[[#This Row],[Type]]="Income", FIN_RAW[[#This Row],[VALOR (IN)]], -FIN_RAW[[#This Row],[VALOR (OUT)]])</f>
        <v>74000</v>
      </c>
      <c r="I613" s="3" t="str">
        <f>FIN_RAW[[#This Row],[CUENTA (IN)]]</f>
        <v>Efectivo</v>
      </c>
      <c r="J613" s="6" t="str">
        <f>FIN_RAW[[#This Row],[CUENTA (OUT)]]</f>
        <v>Otros Ingresos</v>
      </c>
      <c r="K613" s="3" t="str">
        <f>IF(OR(FIN_RAW[[#This Row],[CLIENTE]]=0,FIN_RAW[[#This Row],[CLIENTE]]=" "),"",FIN_RAW[[#This Row],[CLIENTE]])</f>
        <v>Carlos Andrés Delgado</v>
      </c>
      <c r="L613" s="3" t="str">
        <f>IF(OR(FIN_RAW[[#This Row],[DEPORTISTA]]=0,FIN_RAW[[#This Row],[DEPORTISTA]]=""),"",FIN_RAW[[#This Row],[DEPORTISTA]])</f>
        <v>Juan Andrés Delgado Giraldo</v>
      </c>
      <c r="M613" s="3">
        <f>IF(FIN_DATASET[[#This Row],[Method]]="Efectivo",1,0)</f>
        <v>1</v>
      </c>
      <c r="N613" s="12">
        <f>IF(FIN_DATASET[[#This Row],[Method]]="Efectivo",FIN_DATASET[[#This Row],[Amount]],0)</f>
        <v>74000</v>
      </c>
      <c r="O613" s="3">
        <f>IF(FIN_DATASET[[#This Row],[Method]]="CxC",1,0)</f>
        <v>0</v>
      </c>
      <c r="P613" s="11">
        <f>IF(FIN_DATASET[[#This Row],[Method]]="CxC",FIN_DATASET[[#This Row],[Amount]],0)</f>
        <v>0</v>
      </c>
      <c r="Q613" s="3">
        <f>IF(OR(FIN_DATASET[[#This Row],[Account]]="CxP",FIN_DATASET[[#This Row],[Account]]="CxP (Liga)",FIN_DATASET[[#This Row],[Account]]="CxP (Terceros)"),1,0)</f>
        <v>0</v>
      </c>
      <c r="R613" s="3">
        <f>IF(FIN_DATASET[[#This Row],[AP_Flag]]=1,FIN_DATASET[[#This Row],[Amount]],0)</f>
        <v>0</v>
      </c>
    </row>
    <row r="614" spans="1:18" x14ac:dyDescent="0.2">
      <c r="A614" s="4">
        <f>FIN_RAW[[#This Row],[FECHA]]</f>
        <v>44377</v>
      </c>
      <c r="B614" s="3">
        <f>YEAR(FIN_DATASET[[#This Row],[Date]])</f>
        <v>2021</v>
      </c>
      <c r="C614" s="3" t="str">
        <f>TEXT(FIN_DATASET[[#This Row],[Date]],"mmmm")</f>
        <v>June</v>
      </c>
      <c r="D614" s="3" t="str">
        <f>IF(FIN_RAW[[#This Row],[VALOR (IN)]]&gt;0, "Income",IF(FIN_RAW[[#This Row],[VALOR (OUT)]]&gt;0, "Expense", "Check"))</f>
        <v>Income</v>
      </c>
      <c r="E614" s="3" t="str">
        <f>_xlfn.XLOOKUP(FIN_DATASET[[#This Row],[Method]],CATEGORY_MAP[CUENTA_IN],CATEGORY_MAP[Category])</f>
        <v>Cash</v>
      </c>
      <c r="F614" s="3" t="str">
        <f>_xlfn.XLOOKUP(FIN_DATASET[[#This Row],[Account]],CATEGORY_MAP[CUENTA_OUT],CATEGORY_MAP[Subcategory])</f>
        <v>Uniforms</v>
      </c>
      <c r="G614" s="3" t="str">
        <f>IF(OR(FIN_RAW[[#This Row],[CONCEPTO]]=0,FIN_RAW[[#This Row],[CONCEPTO]]=""),"",FIN_RAW[[#This Row],[CONCEPTO]])</f>
        <v>Pago de Vestido de Baño (Varon)</v>
      </c>
      <c r="H614" s="5">
        <f>IF(FIN_DATASET[[#This Row],[Type]]="Income", FIN_RAW[[#This Row],[VALOR (IN)]], -FIN_RAW[[#This Row],[VALOR (OUT)]])</f>
        <v>52000</v>
      </c>
      <c r="I614" s="3" t="str">
        <f>FIN_RAW[[#This Row],[CUENTA (IN)]]</f>
        <v>Efectivo</v>
      </c>
      <c r="J614" s="6" t="str">
        <f>FIN_RAW[[#This Row],[CUENTA (OUT)]]</f>
        <v>Uniformes</v>
      </c>
      <c r="K614" s="3" t="str">
        <f>IF(OR(FIN_RAW[[#This Row],[CLIENTE]]=0,FIN_RAW[[#This Row],[CLIENTE]]=" "),"",FIN_RAW[[#This Row],[CLIENTE]])</f>
        <v>Carlos Andrés Delgado</v>
      </c>
      <c r="L614" s="3" t="str">
        <f>IF(OR(FIN_RAW[[#This Row],[DEPORTISTA]]=0,FIN_RAW[[#This Row],[DEPORTISTA]]=""),"",FIN_RAW[[#This Row],[DEPORTISTA]])</f>
        <v>Juan Andrés Delgado Giraldo</v>
      </c>
      <c r="M614" s="3">
        <f>IF(FIN_DATASET[[#This Row],[Method]]="Efectivo",1,0)</f>
        <v>1</v>
      </c>
      <c r="N614" s="12">
        <f>IF(FIN_DATASET[[#This Row],[Method]]="Efectivo",FIN_DATASET[[#This Row],[Amount]],0)</f>
        <v>52000</v>
      </c>
      <c r="O614" s="3">
        <f>IF(FIN_DATASET[[#This Row],[Method]]="CxC",1,0)</f>
        <v>0</v>
      </c>
      <c r="P614" s="11">
        <f>IF(FIN_DATASET[[#This Row],[Method]]="CxC",FIN_DATASET[[#This Row],[Amount]],0)</f>
        <v>0</v>
      </c>
      <c r="Q614" s="3">
        <f>IF(OR(FIN_DATASET[[#This Row],[Account]]="CxP",FIN_DATASET[[#This Row],[Account]]="CxP (Liga)",FIN_DATASET[[#This Row],[Account]]="CxP (Terceros)"),1,0)</f>
        <v>0</v>
      </c>
      <c r="R614" s="3">
        <f>IF(FIN_DATASET[[#This Row],[AP_Flag]]=1,FIN_DATASET[[#This Row],[Amount]],0)</f>
        <v>0</v>
      </c>
    </row>
    <row r="615" spans="1:18" x14ac:dyDescent="0.2">
      <c r="A615" s="4">
        <f>FIN_RAW[[#This Row],[FECHA]]</f>
        <v>44377</v>
      </c>
      <c r="B615" s="3">
        <f>YEAR(FIN_DATASET[[#This Row],[Date]])</f>
        <v>2021</v>
      </c>
      <c r="C615" s="3" t="str">
        <f>TEXT(FIN_DATASET[[#This Row],[Date]],"mmmm")</f>
        <v>June</v>
      </c>
      <c r="D615" s="3" t="str">
        <f>IF(FIN_RAW[[#This Row],[VALOR (IN)]]&gt;0, "Income",IF(FIN_RAW[[#This Row],[VALOR (OUT)]]&gt;0, "Expense", "Check"))</f>
        <v>Income</v>
      </c>
      <c r="E615" s="3" t="str">
        <f>_xlfn.XLOOKUP(FIN_DATASET[[#This Row],[Method]],CATEGORY_MAP[CUENTA_IN],CATEGORY_MAP[Category])</f>
        <v>Cash</v>
      </c>
      <c r="F615" s="3" t="str">
        <f>_xlfn.XLOOKUP(FIN_DATASET[[#This Row],[Account]],CATEGORY_MAP[CUENTA_OUT],CATEGORY_MAP[Subcategory])</f>
        <v>Uniforms</v>
      </c>
      <c r="G615" s="3" t="str">
        <f>IF(OR(FIN_RAW[[#This Row],[CONCEPTO]]=0,FIN_RAW[[#This Row],[CONCEPTO]]=""),"",FIN_RAW[[#This Row],[CONCEPTO]])</f>
        <v>Pago de Vestido de Baño (Varon)</v>
      </c>
      <c r="H615" s="5">
        <f>IF(FIN_DATASET[[#This Row],[Type]]="Income", FIN_RAW[[#This Row],[VALOR (IN)]], -FIN_RAW[[#This Row],[VALOR (OUT)]])</f>
        <v>52000</v>
      </c>
      <c r="I615" s="3" t="str">
        <f>FIN_RAW[[#This Row],[CUENTA (IN)]]</f>
        <v>Efectivo</v>
      </c>
      <c r="J615" s="6" t="str">
        <f>FIN_RAW[[#This Row],[CUENTA (OUT)]]</f>
        <v>Uniformes</v>
      </c>
      <c r="K615" s="3" t="str">
        <f>IF(OR(FIN_RAW[[#This Row],[CLIENTE]]=0,FIN_RAW[[#This Row],[CLIENTE]]=" "),"",FIN_RAW[[#This Row],[CLIENTE]])</f>
        <v>Yanibel Peña Londoño</v>
      </c>
      <c r="L615" s="3" t="str">
        <f>IF(OR(FIN_RAW[[#This Row],[DEPORTISTA]]=0,FIN_RAW[[#This Row],[DEPORTISTA]]=""),"",FIN_RAW[[#This Row],[DEPORTISTA]])</f>
        <v>Santiago Piedrahita Peña</v>
      </c>
      <c r="M615" s="3">
        <f>IF(FIN_DATASET[[#This Row],[Method]]="Efectivo",1,0)</f>
        <v>1</v>
      </c>
      <c r="N615" s="12">
        <f>IF(FIN_DATASET[[#This Row],[Method]]="Efectivo",FIN_DATASET[[#This Row],[Amount]],0)</f>
        <v>52000</v>
      </c>
      <c r="O615" s="3">
        <f>IF(FIN_DATASET[[#This Row],[Method]]="CxC",1,0)</f>
        <v>0</v>
      </c>
      <c r="P615" s="11">
        <f>IF(FIN_DATASET[[#This Row],[Method]]="CxC",FIN_DATASET[[#This Row],[Amount]],0)</f>
        <v>0</v>
      </c>
      <c r="Q615" s="3">
        <f>IF(OR(FIN_DATASET[[#This Row],[Account]]="CxP",FIN_DATASET[[#This Row],[Account]]="CxP (Liga)",FIN_DATASET[[#This Row],[Account]]="CxP (Terceros)"),1,0)</f>
        <v>0</v>
      </c>
      <c r="R615" s="3">
        <f>IF(FIN_DATASET[[#This Row],[AP_Flag]]=1,FIN_DATASET[[#This Row],[Amount]],0)</f>
        <v>0</v>
      </c>
    </row>
    <row r="616" spans="1:18" x14ac:dyDescent="0.2">
      <c r="A616" s="4">
        <f>FIN_RAW[[#This Row],[FECHA]]</f>
        <v>44378</v>
      </c>
      <c r="B616" s="3">
        <f>YEAR(FIN_DATASET[[#This Row],[Date]])</f>
        <v>2021</v>
      </c>
      <c r="C616" s="3" t="str">
        <f>TEXT(FIN_DATASET[[#This Row],[Date]],"mmmm")</f>
        <v>July</v>
      </c>
      <c r="D616" s="3" t="str">
        <f>IF(FIN_RAW[[#This Row],[VALOR (IN)]]&gt;0, "Income",IF(FIN_RAW[[#This Row],[VALOR (OUT)]]&gt;0, "Expense", "Check"))</f>
        <v>Income</v>
      </c>
      <c r="E616" s="3" t="str">
        <f>_xlfn.XLOOKUP(FIN_DATASET[[#This Row],[Method]],CATEGORY_MAP[CUENTA_IN],CATEGORY_MAP[Category])</f>
        <v>Scholarships</v>
      </c>
      <c r="F616" s="3" t="str">
        <f>_xlfn.XLOOKUP(FIN_DATASET[[#This Row],[Account]],CATEGORY_MAP[CUENTA_OUT],CATEGORY_MAP[Subcategory])</f>
        <v>Monthly Fee</v>
      </c>
      <c r="G616" s="3" t="str">
        <f>IF(OR(FIN_RAW[[#This Row],[CONCEPTO]]=0,FIN_RAW[[#This Row],[CONCEPTO]]=""),"",FIN_RAW[[#This Row],[CONCEPTO]])</f>
        <v>Beca Resultados 2019 (100%) (JUL)</v>
      </c>
      <c r="H616" s="5">
        <f>IF(FIN_DATASET[[#This Row],[Type]]="Income", FIN_RAW[[#This Row],[VALOR (IN)]], -FIN_RAW[[#This Row],[VALOR (OUT)]])</f>
        <v>155000</v>
      </c>
      <c r="I616" s="3" t="str">
        <f>FIN_RAW[[#This Row],[CUENTA (IN)]]</f>
        <v>Becas</v>
      </c>
      <c r="J616" s="6" t="str">
        <f>FIN_RAW[[#This Row],[CUENTA (OUT)]]</f>
        <v>Mensualidad</v>
      </c>
      <c r="K616" s="3" t="str">
        <f>IF(OR(FIN_RAW[[#This Row],[CLIENTE]]=0,FIN_RAW[[#This Row],[CLIENTE]]=" "),"",FIN_RAW[[#This Row],[CLIENTE]])</f>
        <v>Omar Osorio Valencia</v>
      </c>
      <c r="L616" s="3" t="str">
        <f>IF(OR(FIN_RAW[[#This Row],[DEPORTISTA]]=0,FIN_RAW[[#This Row],[DEPORTISTA]]=""),"",FIN_RAW[[#This Row],[DEPORTISTA]])</f>
        <v>Juan Camilo Osorio Mendoza</v>
      </c>
      <c r="M616" s="3">
        <f>IF(FIN_DATASET[[#This Row],[Method]]="Efectivo",1,0)</f>
        <v>0</v>
      </c>
      <c r="N616" s="12">
        <f>IF(FIN_DATASET[[#This Row],[Method]]="Efectivo",FIN_DATASET[[#This Row],[Amount]],0)</f>
        <v>0</v>
      </c>
      <c r="O616" s="3">
        <f>IF(FIN_DATASET[[#This Row],[Method]]="CxC",1,0)</f>
        <v>0</v>
      </c>
      <c r="P616" s="11">
        <f>IF(FIN_DATASET[[#This Row],[Method]]="CxC",FIN_DATASET[[#This Row],[Amount]],0)</f>
        <v>0</v>
      </c>
      <c r="Q616" s="3">
        <f>IF(OR(FIN_DATASET[[#This Row],[Account]]="CxP",FIN_DATASET[[#This Row],[Account]]="CxP (Liga)",FIN_DATASET[[#This Row],[Account]]="CxP (Terceros)"),1,0)</f>
        <v>0</v>
      </c>
      <c r="R616" s="3">
        <f>IF(FIN_DATASET[[#This Row],[AP_Flag]]=1,FIN_DATASET[[#This Row],[Amount]],0)</f>
        <v>0</v>
      </c>
    </row>
    <row r="617" spans="1:18" x14ac:dyDescent="0.2">
      <c r="A617" s="4">
        <f>FIN_RAW[[#This Row],[FECHA]]</f>
        <v>44378</v>
      </c>
      <c r="B617" s="3">
        <f>YEAR(FIN_DATASET[[#This Row],[Date]])</f>
        <v>2021</v>
      </c>
      <c r="C617" s="3" t="str">
        <f>TEXT(FIN_DATASET[[#This Row],[Date]],"mmmm")</f>
        <v>July</v>
      </c>
      <c r="D617" s="3" t="str">
        <f>IF(FIN_RAW[[#This Row],[VALOR (IN)]]&gt;0, "Income",IF(FIN_RAW[[#This Row],[VALOR (OUT)]]&gt;0, "Expense", "Check"))</f>
        <v>Income</v>
      </c>
      <c r="E617" s="3" t="str">
        <f>_xlfn.XLOOKUP(FIN_DATASET[[#This Row],[Method]],CATEGORY_MAP[CUENTA_IN],CATEGORY_MAP[Category])</f>
        <v>Scholarships</v>
      </c>
      <c r="F617" s="3" t="str">
        <f>_xlfn.XLOOKUP(FIN_DATASET[[#This Row],[Account]],CATEGORY_MAP[CUENTA_OUT],CATEGORY_MAP[Subcategory])</f>
        <v>Monthly Fee</v>
      </c>
      <c r="G617" s="3" t="str">
        <f>IF(OR(FIN_RAW[[#This Row],[CONCEPTO]]=0,FIN_RAW[[#This Row],[CONCEPTO]]=""),"",FIN_RAW[[#This Row],[CONCEPTO]])</f>
        <v>Beca Resultados 2019 (100%) (JUL)</v>
      </c>
      <c r="H617" s="5">
        <f>IF(FIN_DATASET[[#This Row],[Type]]="Income", FIN_RAW[[#This Row],[VALOR (IN)]], -FIN_RAW[[#This Row],[VALOR (OUT)]])</f>
        <v>155000</v>
      </c>
      <c r="I617" s="3" t="str">
        <f>FIN_RAW[[#This Row],[CUENTA (IN)]]</f>
        <v>Becas</v>
      </c>
      <c r="J617" s="6" t="str">
        <f>FIN_RAW[[#This Row],[CUENTA (OUT)]]</f>
        <v>Mensualidad</v>
      </c>
      <c r="K617" s="3" t="str">
        <f>IF(OR(FIN_RAW[[#This Row],[CLIENTE]]=0,FIN_RAW[[#This Row],[CLIENTE]]=" "),"",FIN_RAW[[#This Row],[CLIENTE]])</f>
        <v>Omar Osorio Valencia</v>
      </c>
      <c r="L617" s="3" t="str">
        <f>IF(OR(FIN_RAW[[#This Row],[DEPORTISTA]]=0,FIN_RAW[[#This Row],[DEPORTISTA]]=""),"",FIN_RAW[[#This Row],[DEPORTISTA]])</f>
        <v>Mariana Osorio Mendoza</v>
      </c>
      <c r="M617" s="3">
        <f>IF(FIN_DATASET[[#This Row],[Method]]="Efectivo",1,0)</f>
        <v>0</v>
      </c>
      <c r="N617" s="12">
        <f>IF(FIN_DATASET[[#This Row],[Method]]="Efectivo",FIN_DATASET[[#This Row],[Amount]],0)</f>
        <v>0</v>
      </c>
      <c r="O617" s="3">
        <f>IF(FIN_DATASET[[#This Row],[Method]]="CxC",1,0)</f>
        <v>0</v>
      </c>
      <c r="P617" s="11">
        <f>IF(FIN_DATASET[[#This Row],[Method]]="CxC",FIN_DATASET[[#This Row],[Amount]],0)</f>
        <v>0</v>
      </c>
      <c r="Q617" s="3">
        <f>IF(OR(FIN_DATASET[[#This Row],[Account]]="CxP",FIN_DATASET[[#This Row],[Account]]="CxP (Liga)",FIN_DATASET[[#This Row],[Account]]="CxP (Terceros)"),1,0)</f>
        <v>0</v>
      </c>
      <c r="R617" s="3">
        <f>IF(FIN_DATASET[[#This Row],[AP_Flag]]=1,FIN_DATASET[[#This Row],[Amount]],0)</f>
        <v>0</v>
      </c>
    </row>
    <row r="618" spans="1:18" x14ac:dyDescent="0.2">
      <c r="A618" s="4">
        <f>FIN_RAW[[#This Row],[FECHA]]</f>
        <v>44378</v>
      </c>
      <c r="B618" s="3">
        <f>YEAR(FIN_DATASET[[#This Row],[Date]])</f>
        <v>2021</v>
      </c>
      <c r="C618" s="3" t="str">
        <f>TEXT(FIN_DATASET[[#This Row],[Date]],"mmmm")</f>
        <v>July</v>
      </c>
      <c r="D618" s="3" t="str">
        <f>IF(FIN_RAW[[#This Row],[VALOR (IN)]]&gt;0, "Income",IF(FIN_RAW[[#This Row],[VALOR (OUT)]]&gt;0, "Expense", "Check"))</f>
        <v>Income</v>
      </c>
      <c r="E618" s="3" t="str">
        <f>_xlfn.XLOOKUP(FIN_DATASET[[#This Row],[Method]],CATEGORY_MAP[CUENTA_IN],CATEGORY_MAP[Category])</f>
        <v>Scholarships</v>
      </c>
      <c r="F618" s="3" t="str">
        <f>_xlfn.XLOOKUP(FIN_DATASET[[#This Row],[Account]],CATEGORY_MAP[CUENTA_OUT],CATEGORY_MAP[Subcategory])</f>
        <v>Monthly Fee</v>
      </c>
      <c r="G618" s="3" t="str">
        <f>IF(OR(FIN_RAW[[#This Row],[CONCEPTO]]=0,FIN_RAW[[#This Row],[CONCEPTO]]=""),"",FIN_RAW[[#This Row],[CONCEPTO]])</f>
        <v>Beca Resultados 2019 (100%) (JUL)</v>
      </c>
      <c r="H618" s="5">
        <f>IF(FIN_DATASET[[#This Row],[Type]]="Income", FIN_RAW[[#This Row],[VALOR (IN)]], -FIN_RAW[[#This Row],[VALOR (OUT)]])</f>
        <v>155000</v>
      </c>
      <c r="I618" s="3" t="str">
        <f>FIN_RAW[[#This Row],[CUENTA (IN)]]</f>
        <v>Becas</v>
      </c>
      <c r="J618" s="6" t="str">
        <f>FIN_RAW[[#This Row],[CUENTA (OUT)]]</f>
        <v>Mensualidad</v>
      </c>
      <c r="K618" s="3" t="str">
        <f>IF(OR(FIN_RAW[[#This Row],[CLIENTE]]=0,FIN_RAW[[#This Row],[CLIENTE]]=" "),"",FIN_RAW[[#This Row],[CLIENTE]])</f>
        <v>Silvana Torres López</v>
      </c>
      <c r="L618" s="3" t="str">
        <f>IF(OR(FIN_RAW[[#This Row],[DEPORTISTA]]=0,FIN_RAW[[#This Row],[DEPORTISTA]]=""),"",FIN_RAW[[#This Row],[DEPORTISTA]])</f>
        <v>Valentina Quintero Torres</v>
      </c>
      <c r="M618" s="3">
        <f>IF(FIN_DATASET[[#This Row],[Method]]="Efectivo",1,0)</f>
        <v>0</v>
      </c>
      <c r="N618" s="12">
        <f>IF(FIN_DATASET[[#This Row],[Method]]="Efectivo",FIN_DATASET[[#This Row],[Amount]],0)</f>
        <v>0</v>
      </c>
      <c r="O618" s="3">
        <f>IF(FIN_DATASET[[#This Row],[Method]]="CxC",1,0)</f>
        <v>0</v>
      </c>
      <c r="P618" s="11">
        <f>IF(FIN_DATASET[[#This Row],[Method]]="CxC",FIN_DATASET[[#This Row],[Amount]],0)</f>
        <v>0</v>
      </c>
      <c r="Q618" s="3">
        <f>IF(OR(FIN_DATASET[[#This Row],[Account]]="CxP",FIN_DATASET[[#This Row],[Account]]="CxP (Liga)",FIN_DATASET[[#This Row],[Account]]="CxP (Terceros)"),1,0)</f>
        <v>0</v>
      </c>
      <c r="R618" s="3">
        <f>IF(FIN_DATASET[[#This Row],[AP_Flag]]=1,FIN_DATASET[[#This Row],[Amount]],0)</f>
        <v>0</v>
      </c>
    </row>
    <row r="619" spans="1:18" x14ac:dyDescent="0.2">
      <c r="A619" s="4">
        <f>FIN_RAW[[#This Row],[FECHA]]</f>
        <v>44378</v>
      </c>
      <c r="B619" s="3">
        <f>YEAR(FIN_DATASET[[#This Row],[Date]])</f>
        <v>2021</v>
      </c>
      <c r="C619" s="3" t="str">
        <f>TEXT(FIN_DATASET[[#This Row],[Date]],"mmmm")</f>
        <v>July</v>
      </c>
      <c r="D619" s="3" t="str">
        <f>IF(FIN_RAW[[#This Row],[VALOR (IN)]]&gt;0, "Income",IF(FIN_RAW[[#This Row],[VALOR (OUT)]]&gt;0, "Expense", "Check"))</f>
        <v>Income</v>
      </c>
      <c r="E619" s="3" t="str">
        <f>_xlfn.XLOOKUP(FIN_DATASET[[#This Row],[Method]],CATEGORY_MAP[CUENTA_IN],CATEGORY_MAP[Category])</f>
        <v>Cash</v>
      </c>
      <c r="F619" s="3" t="str">
        <f>_xlfn.XLOOKUP(FIN_DATASET[[#This Row],[Account]],CATEGORY_MAP[CUENTA_OUT],CATEGORY_MAP[Subcategory])</f>
        <v>Monthly Fee</v>
      </c>
      <c r="G619" s="3" t="str">
        <f>IF(OR(FIN_RAW[[#This Row],[CONCEPTO]]=0,FIN_RAW[[#This Row],[CONCEPTO]]=""),"",FIN_RAW[[#This Row],[CONCEPTO]])</f>
        <v>Pago Mensualidad Alto Rendimiento (50%) (JUL)</v>
      </c>
      <c r="H619" s="5">
        <f>IF(FIN_DATASET[[#This Row],[Type]]="Income", FIN_RAW[[#This Row],[VALOR (IN)]], -FIN_RAW[[#This Row],[VALOR (OUT)]])</f>
        <v>77500</v>
      </c>
      <c r="I619" s="3" t="str">
        <f>FIN_RAW[[#This Row],[CUENTA (IN)]]</f>
        <v>Efectivo</v>
      </c>
      <c r="J619" s="6" t="str">
        <f>FIN_RAW[[#This Row],[CUENTA (OUT)]]</f>
        <v>Mensualidad</v>
      </c>
      <c r="K619" s="3" t="str">
        <f>IF(OR(FIN_RAW[[#This Row],[CLIENTE]]=0,FIN_RAW[[#This Row],[CLIENTE]]=" "),"",FIN_RAW[[#This Row],[CLIENTE]])</f>
        <v>Rodrigo Valdiri Zambrano</v>
      </c>
      <c r="L619" s="3" t="str">
        <f>IF(OR(FIN_RAW[[#This Row],[DEPORTISTA]]=0,FIN_RAW[[#This Row],[DEPORTISTA]]=""),"",FIN_RAW[[#This Row],[DEPORTISTA]])</f>
        <v>Esteban Valdiri Guauña</v>
      </c>
      <c r="M619" s="3">
        <f>IF(FIN_DATASET[[#This Row],[Method]]="Efectivo",1,0)</f>
        <v>1</v>
      </c>
      <c r="N619" s="12">
        <f>IF(FIN_DATASET[[#This Row],[Method]]="Efectivo",FIN_DATASET[[#This Row],[Amount]],0)</f>
        <v>77500</v>
      </c>
      <c r="O619" s="3">
        <f>IF(FIN_DATASET[[#This Row],[Method]]="CxC",1,0)</f>
        <v>0</v>
      </c>
      <c r="P619" s="11">
        <f>IF(FIN_DATASET[[#This Row],[Method]]="CxC",FIN_DATASET[[#This Row],[Amount]],0)</f>
        <v>0</v>
      </c>
      <c r="Q619" s="3">
        <f>IF(OR(FIN_DATASET[[#This Row],[Account]]="CxP",FIN_DATASET[[#This Row],[Account]]="CxP (Liga)",FIN_DATASET[[#This Row],[Account]]="CxP (Terceros)"),1,0)</f>
        <v>0</v>
      </c>
      <c r="R619" s="3">
        <f>IF(FIN_DATASET[[#This Row],[AP_Flag]]=1,FIN_DATASET[[#This Row],[Amount]],0)</f>
        <v>0</v>
      </c>
    </row>
    <row r="620" spans="1:18" x14ac:dyDescent="0.2">
      <c r="A620" s="4">
        <f>FIN_RAW[[#This Row],[FECHA]]</f>
        <v>44378</v>
      </c>
      <c r="B620" s="3">
        <f>YEAR(FIN_DATASET[[#This Row],[Date]])</f>
        <v>2021</v>
      </c>
      <c r="C620" s="3" t="str">
        <f>TEXT(FIN_DATASET[[#This Row],[Date]],"mmmm")</f>
        <v>July</v>
      </c>
      <c r="D620" s="3" t="str">
        <f>IF(FIN_RAW[[#This Row],[VALOR (IN)]]&gt;0, "Income",IF(FIN_RAW[[#This Row],[VALOR (OUT)]]&gt;0, "Expense", "Check"))</f>
        <v>Income</v>
      </c>
      <c r="E620" s="3" t="str">
        <f>_xlfn.XLOOKUP(FIN_DATASET[[#This Row],[Method]],CATEGORY_MAP[CUENTA_IN],CATEGORY_MAP[Category])</f>
        <v>Adjustments</v>
      </c>
      <c r="F620" s="3" t="str">
        <f>_xlfn.XLOOKUP(FIN_DATASET[[#This Row],[Account]],CATEGORY_MAP[CUENTA_OUT],CATEGORY_MAP[Subcategory])</f>
        <v>Monthly Fee</v>
      </c>
      <c r="G620" s="3" t="str">
        <f>IF(OR(FIN_RAW[[#This Row],[CONCEPTO]]=0,FIN_RAW[[#This Row],[CONCEPTO]]=""),"",FIN_RAW[[#This Row],[CONCEPTO]])</f>
        <v>Descuento por Excusa Medica (50%) (JUL)</v>
      </c>
      <c r="H620" s="5">
        <f>IF(FIN_DATASET[[#This Row],[Type]]="Income", FIN_RAW[[#This Row],[VALOR (IN)]], -FIN_RAW[[#This Row],[VALOR (OUT)]])</f>
        <v>77500</v>
      </c>
      <c r="I620" s="3" t="str">
        <f>FIN_RAW[[#This Row],[CUENTA (IN)]]</f>
        <v>Descuentos</v>
      </c>
      <c r="J620" s="6" t="str">
        <f>FIN_RAW[[#This Row],[CUENTA (OUT)]]</f>
        <v>Mensualidad</v>
      </c>
      <c r="K620" s="3" t="str">
        <f>IF(OR(FIN_RAW[[#This Row],[CLIENTE]]=0,FIN_RAW[[#This Row],[CLIENTE]]=" "),"",FIN_RAW[[#This Row],[CLIENTE]])</f>
        <v>Rodrigo Valdiri Zambrano</v>
      </c>
      <c r="L620" s="3" t="str">
        <f>IF(OR(FIN_RAW[[#This Row],[DEPORTISTA]]=0,FIN_RAW[[#This Row],[DEPORTISTA]]=""),"",FIN_RAW[[#This Row],[DEPORTISTA]])</f>
        <v>Esteban Valdiri Guauña</v>
      </c>
      <c r="M620" s="3">
        <f>IF(FIN_DATASET[[#This Row],[Method]]="Efectivo",1,0)</f>
        <v>0</v>
      </c>
      <c r="N620" s="12">
        <f>IF(FIN_DATASET[[#This Row],[Method]]="Efectivo",FIN_DATASET[[#This Row],[Amount]],0)</f>
        <v>0</v>
      </c>
      <c r="O620" s="3">
        <f>IF(FIN_DATASET[[#This Row],[Method]]="CxC",1,0)</f>
        <v>0</v>
      </c>
      <c r="P620" s="11">
        <f>IF(FIN_DATASET[[#This Row],[Method]]="CxC",FIN_DATASET[[#This Row],[Amount]],0)</f>
        <v>0</v>
      </c>
      <c r="Q620" s="3">
        <f>IF(OR(FIN_DATASET[[#This Row],[Account]]="CxP",FIN_DATASET[[#This Row],[Account]]="CxP (Liga)",FIN_DATASET[[#This Row],[Account]]="CxP (Terceros)"),1,0)</f>
        <v>0</v>
      </c>
      <c r="R620" s="3">
        <f>IF(FIN_DATASET[[#This Row],[AP_Flag]]=1,FIN_DATASET[[#This Row],[Amount]],0)</f>
        <v>0</v>
      </c>
    </row>
    <row r="621" spans="1:18" x14ac:dyDescent="0.2">
      <c r="A621" s="4">
        <f>FIN_RAW[[#This Row],[FECHA]]</f>
        <v>44378</v>
      </c>
      <c r="B621" s="3">
        <f>YEAR(FIN_DATASET[[#This Row],[Date]])</f>
        <v>2021</v>
      </c>
      <c r="C621" s="3" t="str">
        <f>TEXT(FIN_DATASET[[#This Row],[Date]],"mmmm")</f>
        <v>July</v>
      </c>
      <c r="D621" s="3" t="str">
        <f>IF(FIN_RAW[[#This Row],[VALOR (IN)]]&gt;0, "Income",IF(FIN_RAW[[#This Row],[VALOR (OUT)]]&gt;0, "Expense", "Check"))</f>
        <v>Income</v>
      </c>
      <c r="E621" s="3" t="str">
        <f>_xlfn.XLOOKUP(FIN_DATASET[[#This Row],[Method]],CATEGORY_MAP[CUENTA_IN],CATEGORY_MAP[Category])</f>
        <v>Cash</v>
      </c>
      <c r="F621" s="3" t="str">
        <f>_xlfn.XLOOKUP(FIN_DATASET[[#This Row],[Account]],CATEGORY_MAP[CUENTA_OUT],CATEGORY_MAP[Subcategory])</f>
        <v>Monthly Fee</v>
      </c>
      <c r="G621" s="3" t="str">
        <f>IF(OR(FIN_RAW[[#This Row],[CONCEPTO]]=0,FIN_RAW[[#This Row],[CONCEPTO]]=""),"",FIN_RAW[[#This Row],[CONCEPTO]])</f>
        <v>Pago Mensualidad Alto Rendimiento (100%) (JUL)</v>
      </c>
      <c r="H621" s="5">
        <f>IF(FIN_DATASET[[#This Row],[Type]]="Income", FIN_RAW[[#This Row],[VALOR (IN)]], -FIN_RAW[[#This Row],[VALOR (OUT)]])</f>
        <v>155000</v>
      </c>
      <c r="I621" s="3" t="str">
        <f>FIN_RAW[[#This Row],[CUENTA (IN)]]</f>
        <v>Efectivo</v>
      </c>
      <c r="J621" s="6" t="str">
        <f>FIN_RAW[[#This Row],[CUENTA (OUT)]]</f>
        <v>Mensualidad</v>
      </c>
      <c r="K621" s="3" t="str">
        <f>IF(OR(FIN_RAW[[#This Row],[CLIENTE]]=0,FIN_RAW[[#This Row],[CLIENTE]]=" "),"",FIN_RAW[[#This Row],[CLIENTE]])</f>
        <v>Carlos Andrés Delgado</v>
      </c>
      <c r="L621" s="3" t="str">
        <f>IF(OR(FIN_RAW[[#This Row],[DEPORTISTA]]=0,FIN_RAW[[#This Row],[DEPORTISTA]]=""),"",FIN_RAW[[#This Row],[DEPORTISTA]])</f>
        <v>Juan Andrés Delgado Giraldo</v>
      </c>
      <c r="M621" s="3">
        <f>IF(FIN_DATASET[[#This Row],[Method]]="Efectivo",1,0)</f>
        <v>1</v>
      </c>
      <c r="N621" s="12">
        <f>IF(FIN_DATASET[[#This Row],[Method]]="Efectivo",FIN_DATASET[[#This Row],[Amount]],0)</f>
        <v>155000</v>
      </c>
      <c r="O621" s="3">
        <f>IF(FIN_DATASET[[#This Row],[Method]]="CxC",1,0)</f>
        <v>0</v>
      </c>
      <c r="P621" s="11">
        <f>IF(FIN_DATASET[[#This Row],[Method]]="CxC",FIN_DATASET[[#This Row],[Amount]],0)</f>
        <v>0</v>
      </c>
      <c r="Q621" s="3">
        <f>IF(OR(FIN_DATASET[[#This Row],[Account]]="CxP",FIN_DATASET[[#This Row],[Account]]="CxP (Liga)",FIN_DATASET[[#This Row],[Account]]="CxP (Terceros)"),1,0)</f>
        <v>0</v>
      </c>
      <c r="R621" s="3">
        <f>IF(FIN_DATASET[[#This Row],[AP_Flag]]=1,FIN_DATASET[[#This Row],[Amount]],0)</f>
        <v>0</v>
      </c>
    </row>
    <row r="622" spans="1:18" x14ac:dyDescent="0.2">
      <c r="A622" s="4">
        <f>FIN_RAW[[#This Row],[FECHA]]</f>
        <v>44378</v>
      </c>
      <c r="B622" s="3">
        <f>YEAR(FIN_DATASET[[#This Row],[Date]])</f>
        <v>2021</v>
      </c>
      <c r="C622" s="3" t="str">
        <f>TEXT(FIN_DATASET[[#This Row],[Date]],"mmmm")</f>
        <v>July</v>
      </c>
      <c r="D622" s="3" t="str">
        <f>IF(FIN_RAW[[#This Row],[VALOR (IN)]]&gt;0, "Income",IF(FIN_RAW[[#This Row],[VALOR (OUT)]]&gt;0, "Expense", "Check"))</f>
        <v>Income</v>
      </c>
      <c r="E622" s="3" t="str">
        <f>_xlfn.XLOOKUP(FIN_DATASET[[#This Row],[Method]],CATEGORY_MAP[CUENTA_IN],CATEGORY_MAP[Category])</f>
        <v>Cash</v>
      </c>
      <c r="F622" s="3" t="str">
        <f>_xlfn.XLOOKUP(FIN_DATASET[[#This Row],[Account]],CATEGORY_MAP[CUENTA_OUT],CATEGORY_MAP[Subcategory])</f>
        <v>Monthly Fee</v>
      </c>
      <c r="G622" s="3" t="str">
        <f>IF(OR(FIN_RAW[[#This Row],[CONCEPTO]]=0,FIN_RAW[[#This Row],[CONCEPTO]]=""),"",FIN_RAW[[#This Row],[CONCEPTO]])</f>
        <v>Pago Mensualidad Alto Rendimiento (100%) (JUL)</v>
      </c>
      <c r="H622" s="5">
        <f>IF(FIN_DATASET[[#This Row],[Type]]="Income", FIN_RAW[[#This Row],[VALOR (IN)]], -FIN_RAW[[#This Row],[VALOR (OUT)]])</f>
        <v>155000</v>
      </c>
      <c r="I622" s="3" t="str">
        <f>FIN_RAW[[#This Row],[CUENTA (IN)]]</f>
        <v>Efectivo</v>
      </c>
      <c r="J622" s="6" t="str">
        <f>FIN_RAW[[#This Row],[CUENTA (OUT)]]</f>
        <v>Mensualidad</v>
      </c>
      <c r="K622" s="3" t="str">
        <f>IF(OR(FIN_RAW[[#This Row],[CLIENTE]]=0,FIN_RAW[[#This Row],[CLIENTE]]=" "),"",FIN_RAW[[#This Row],[CLIENTE]])</f>
        <v>Juan Sebastián Floyd</v>
      </c>
      <c r="L622" s="3" t="str">
        <f>IF(OR(FIN_RAW[[#This Row],[DEPORTISTA]]=0,FIN_RAW[[#This Row],[DEPORTISTA]]=""),"",FIN_RAW[[#This Row],[DEPORTISTA]])</f>
        <v>Juan Diego Floyd Martínez</v>
      </c>
      <c r="M622" s="3">
        <f>IF(FIN_DATASET[[#This Row],[Method]]="Efectivo",1,0)</f>
        <v>1</v>
      </c>
      <c r="N622" s="12">
        <f>IF(FIN_DATASET[[#This Row],[Method]]="Efectivo",FIN_DATASET[[#This Row],[Amount]],0)</f>
        <v>155000</v>
      </c>
      <c r="O622" s="3">
        <f>IF(FIN_DATASET[[#This Row],[Method]]="CxC",1,0)</f>
        <v>0</v>
      </c>
      <c r="P622" s="11">
        <f>IF(FIN_DATASET[[#This Row],[Method]]="CxC",FIN_DATASET[[#This Row],[Amount]],0)</f>
        <v>0</v>
      </c>
      <c r="Q622" s="3">
        <f>IF(OR(FIN_DATASET[[#This Row],[Account]]="CxP",FIN_DATASET[[#This Row],[Account]]="CxP (Liga)",FIN_DATASET[[#This Row],[Account]]="CxP (Terceros)"),1,0)</f>
        <v>0</v>
      </c>
      <c r="R622" s="3">
        <f>IF(FIN_DATASET[[#This Row],[AP_Flag]]=1,FIN_DATASET[[#This Row],[Amount]],0)</f>
        <v>0</v>
      </c>
    </row>
    <row r="623" spans="1:18" x14ac:dyDescent="0.2">
      <c r="A623" s="4">
        <f>FIN_RAW[[#This Row],[FECHA]]</f>
        <v>44378</v>
      </c>
      <c r="B623" s="3">
        <f>YEAR(FIN_DATASET[[#This Row],[Date]])</f>
        <v>2021</v>
      </c>
      <c r="C623" s="3" t="str">
        <f>TEXT(FIN_DATASET[[#This Row],[Date]],"mmmm")</f>
        <v>July</v>
      </c>
      <c r="D623" s="3" t="str">
        <f>IF(FIN_RAW[[#This Row],[VALOR (IN)]]&gt;0, "Income",IF(FIN_RAW[[#This Row],[VALOR (OUT)]]&gt;0, "Expense", "Check"))</f>
        <v>Income</v>
      </c>
      <c r="E623" s="3" t="str">
        <f>_xlfn.XLOOKUP(FIN_DATASET[[#This Row],[Method]],CATEGORY_MAP[CUENTA_IN],CATEGORY_MAP[Category])</f>
        <v>Cash</v>
      </c>
      <c r="F623" s="3" t="str">
        <f>_xlfn.XLOOKUP(FIN_DATASET[[#This Row],[Account]],CATEGORY_MAP[CUENTA_OUT],CATEGORY_MAP[Subcategory])</f>
        <v>Monthly Fee</v>
      </c>
      <c r="G623" s="3" t="str">
        <f>IF(OR(FIN_RAW[[#This Row],[CONCEPTO]]=0,FIN_RAW[[#This Row],[CONCEPTO]]=""),"",FIN_RAW[[#This Row],[CONCEPTO]])</f>
        <v>Pago Mensualidad Formacion (80%) (JUL)</v>
      </c>
      <c r="H623" s="5">
        <f>IF(FIN_DATASET[[#This Row],[Type]]="Income", FIN_RAW[[#This Row],[VALOR (IN)]], -FIN_RAW[[#This Row],[VALOR (OUT)]])</f>
        <v>84000</v>
      </c>
      <c r="I623" s="3" t="str">
        <f>FIN_RAW[[#This Row],[CUENTA (IN)]]</f>
        <v>Efectivo</v>
      </c>
      <c r="J623" s="6" t="str">
        <f>FIN_RAW[[#This Row],[CUENTA (OUT)]]</f>
        <v>Mensualidad</v>
      </c>
      <c r="K623" s="3" t="str">
        <f>IF(OR(FIN_RAW[[#This Row],[CLIENTE]]=0,FIN_RAW[[#This Row],[CLIENTE]]=" "),"",FIN_RAW[[#This Row],[CLIENTE]])</f>
        <v>Víctor Manuel Duque Yepes</v>
      </c>
      <c r="L623" s="3" t="str">
        <f>IF(OR(FIN_RAW[[#This Row],[DEPORTISTA]]=0,FIN_RAW[[#This Row],[DEPORTISTA]]=""),"",FIN_RAW[[#This Row],[DEPORTISTA]])</f>
        <v>Juan Esteban Duque Pinto</v>
      </c>
      <c r="M623" s="3">
        <f>IF(FIN_DATASET[[#This Row],[Method]]="Efectivo",1,0)</f>
        <v>1</v>
      </c>
      <c r="N623" s="12">
        <f>IF(FIN_DATASET[[#This Row],[Method]]="Efectivo",FIN_DATASET[[#This Row],[Amount]],0)</f>
        <v>84000</v>
      </c>
      <c r="O623" s="3">
        <f>IF(FIN_DATASET[[#This Row],[Method]]="CxC",1,0)</f>
        <v>0</v>
      </c>
      <c r="P623" s="11">
        <f>IF(FIN_DATASET[[#This Row],[Method]]="CxC",FIN_DATASET[[#This Row],[Amount]],0)</f>
        <v>0</v>
      </c>
      <c r="Q623" s="3">
        <f>IF(OR(FIN_DATASET[[#This Row],[Account]]="CxP",FIN_DATASET[[#This Row],[Account]]="CxP (Liga)",FIN_DATASET[[#This Row],[Account]]="CxP (Terceros)"),1,0)</f>
        <v>0</v>
      </c>
      <c r="R623" s="3">
        <f>IF(FIN_DATASET[[#This Row],[AP_Flag]]=1,FIN_DATASET[[#This Row],[Amount]],0)</f>
        <v>0</v>
      </c>
    </row>
    <row r="624" spans="1:18" x14ac:dyDescent="0.2">
      <c r="A624" s="4">
        <f>FIN_RAW[[#This Row],[FECHA]]</f>
        <v>44378</v>
      </c>
      <c r="B624" s="3">
        <f>YEAR(FIN_DATASET[[#This Row],[Date]])</f>
        <v>2021</v>
      </c>
      <c r="C624" s="3" t="str">
        <f>TEXT(FIN_DATASET[[#This Row],[Date]],"mmmm")</f>
        <v>July</v>
      </c>
      <c r="D624" s="3" t="str">
        <f>IF(FIN_RAW[[#This Row],[VALOR (IN)]]&gt;0, "Income",IF(FIN_RAW[[#This Row],[VALOR (OUT)]]&gt;0, "Expense", "Check"))</f>
        <v>Income</v>
      </c>
      <c r="E624" s="3" t="str">
        <f>_xlfn.XLOOKUP(FIN_DATASET[[#This Row],[Method]],CATEGORY_MAP[CUENTA_IN],CATEGORY_MAP[Category])</f>
        <v>Scholarships</v>
      </c>
      <c r="F624" s="3" t="str">
        <f>_xlfn.XLOOKUP(FIN_DATASET[[#This Row],[Account]],CATEGORY_MAP[CUENTA_OUT],CATEGORY_MAP[Subcategory])</f>
        <v>Monthly Fee</v>
      </c>
      <c r="G624" s="3" t="str">
        <f>IF(OR(FIN_RAW[[#This Row],[CONCEPTO]]=0,FIN_RAW[[#This Row],[CONCEPTO]]=""),"",FIN_RAW[[#This Row],[CONCEPTO]])</f>
        <v>Beca Hermandad 2020 (20%) (JUL)</v>
      </c>
      <c r="H624" s="5">
        <f>IF(FIN_DATASET[[#This Row],[Type]]="Income", FIN_RAW[[#This Row],[VALOR (IN)]], -FIN_RAW[[#This Row],[VALOR (OUT)]])</f>
        <v>21000</v>
      </c>
      <c r="I624" s="3" t="str">
        <f>FIN_RAW[[#This Row],[CUENTA (IN)]]</f>
        <v>Becas</v>
      </c>
      <c r="J624" s="6" t="str">
        <f>FIN_RAW[[#This Row],[CUENTA (OUT)]]</f>
        <v>Mensualidad</v>
      </c>
      <c r="K624" s="3" t="str">
        <f>IF(OR(FIN_RAW[[#This Row],[CLIENTE]]=0,FIN_RAW[[#This Row],[CLIENTE]]=" "),"",FIN_RAW[[#This Row],[CLIENTE]])</f>
        <v>Víctor Manuel Duque Yepes</v>
      </c>
      <c r="L624" s="3" t="str">
        <f>IF(OR(FIN_RAW[[#This Row],[DEPORTISTA]]=0,FIN_RAW[[#This Row],[DEPORTISTA]]=""),"",FIN_RAW[[#This Row],[DEPORTISTA]])</f>
        <v>Juan Esteban Duque Pinto</v>
      </c>
      <c r="M624" s="3">
        <f>IF(FIN_DATASET[[#This Row],[Method]]="Efectivo",1,0)</f>
        <v>0</v>
      </c>
      <c r="N624" s="12">
        <f>IF(FIN_DATASET[[#This Row],[Method]]="Efectivo",FIN_DATASET[[#This Row],[Amount]],0)</f>
        <v>0</v>
      </c>
      <c r="O624" s="3">
        <f>IF(FIN_DATASET[[#This Row],[Method]]="CxC",1,0)</f>
        <v>0</v>
      </c>
      <c r="P624" s="11">
        <f>IF(FIN_DATASET[[#This Row],[Method]]="CxC",FIN_DATASET[[#This Row],[Amount]],0)</f>
        <v>0</v>
      </c>
      <c r="Q624" s="3">
        <f>IF(OR(FIN_DATASET[[#This Row],[Account]]="CxP",FIN_DATASET[[#This Row],[Account]]="CxP (Liga)",FIN_DATASET[[#This Row],[Account]]="CxP (Terceros)"),1,0)</f>
        <v>0</v>
      </c>
      <c r="R624" s="3">
        <f>IF(FIN_DATASET[[#This Row],[AP_Flag]]=1,FIN_DATASET[[#This Row],[Amount]],0)</f>
        <v>0</v>
      </c>
    </row>
    <row r="625" spans="1:18" x14ac:dyDescent="0.2">
      <c r="A625" s="4">
        <f>FIN_RAW[[#This Row],[FECHA]]</f>
        <v>44378</v>
      </c>
      <c r="B625" s="3">
        <f>YEAR(FIN_DATASET[[#This Row],[Date]])</f>
        <v>2021</v>
      </c>
      <c r="C625" s="3" t="str">
        <f>TEXT(FIN_DATASET[[#This Row],[Date]],"mmmm")</f>
        <v>July</v>
      </c>
      <c r="D625" s="3" t="str">
        <f>IF(FIN_RAW[[#This Row],[VALOR (IN)]]&gt;0, "Income",IF(FIN_RAW[[#This Row],[VALOR (OUT)]]&gt;0, "Expense", "Check"))</f>
        <v>Income</v>
      </c>
      <c r="E625" s="3" t="str">
        <f>_xlfn.XLOOKUP(FIN_DATASET[[#This Row],[Method]],CATEGORY_MAP[CUENTA_IN],CATEGORY_MAP[Category])</f>
        <v>Cash</v>
      </c>
      <c r="F625" s="3" t="str">
        <f>_xlfn.XLOOKUP(FIN_DATASET[[#This Row],[Account]],CATEGORY_MAP[CUENTA_OUT],CATEGORY_MAP[Subcategory])</f>
        <v>Monthly Fee</v>
      </c>
      <c r="G625" s="3" t="str">
        <f>IF(OR(FIN_RAW[[#This Row],[CONCEPTO]]=0,FIN_RAW[[#This Row],[CONCEPTO]]=""),"",FIN_RAW[[#This Row],[CONCEPTO]])</f>
        <v>Pago Mensualidad Alto Rendimiento (100%) (JUL)</v>
      </c>
      <c r="H625" s="5">
        <f>IF(FIN_DATASET[[#This Row],[Type]]="Income", FIN_RAW[[#This Row],[VALOR (IN)]], -FIN_RAW[[#This Row],[VALOR (OUT)]])</f>
        <v>155000</v>
      </c>
      <c r="I625" s="3" t="str">
        <f>FIN_RAW[[#This Row],[CUENTA (IN)]]</f>
        <v>Efectivo</v>
      </c>
      <c r="J625" s="6" t="str">
        <f>FIN_RAW[[#This Row],[CUENTA (OUT)]]</f>
        <v>Mensualidad</v>
      </c>
      <c r="K625" s="3" t="str">
        <f>IF(OR(FIN_RAW[[#This Row],[CLIENTE]]=0,FIN_RAW[[#This Row],[CLIENTE]]=" "),"",FIN_RAW[[#This Row],[CLIENTE]])</f>
        <v>Víctor Manuel Duque Yepes</v>
      </c>
      <c r="L625" s="3" t="str">
        <f>IF(OR(FIN_RAW[[#This Row],[DEPORTISTA]]=0,FIN_RAW[[#This Row],[DEPORTISTA]]=""),"",FIN_RAW[[#This Row],[DEPORTISTA]])</f>
        <v>Juan Manuel Duque Pinto</v>
      </c>
      <c r="M625" s="3">
        <f>IF(FIN_DATASET[[#This Row],[Method]]="Efectivo",1,0)</f>
        <v>1</v>
      </c>
      <c r="N625" s="12">
        <f>IF(FIN_DATASET[[#This Row],[Method]]="Efectivo",FIN_DATASET[[#This Row],[Amount]],0)</f>
        <v>155000</v>
      </c>
      <c r="O625" s="3">
        <f>IF(FIN_DATASET[[#This Row],[Method]]="CxC",1,0)</f>
        <v>0</v>
      </c>
      <c r="P625" s="11">
        <f>IF(FIN_DATASET[[#This Row],[Method]]="CxC",FIN_DATASET[[#This Row],[Amount]],0)</f>
        <v>0</v>
      </c>
      <c r="Q625" s="3">
        <f>IF(OR(FIN_DATASET[[#This Row],[Account]]="CxP",FIN_DATASET[[#This Row],[Account]]="CxP (Liga)",FIN_DATASET[[#This Row],[Account]]="CxP (Terceros)"),1,0)</f>
        <v>0</v>
      </c>
      <c r="R625" s="3">
        <f>IF(FIN_DATASET[[#This Row],[AP_Flag]]=1,FIN_DATASET[[#This Row],[Amount]],0)</f>
        <v>0</v>
      </c>
    </row>
    <row r="626" spans="1:18" x14ac:dyDescent="0.2">
      <c r="A626" s="4">
        <f>FIN_RAW[[#This Row],[FECHA]]</f>
        <v>44378</v>
      </c>
      <c r="B626" s="3">
        <f>YEAR(FIN_DATASET[[#This Row],[Date]])</f>
        <v>2021</v>
      </c>
      <c r="C626" s="3" t="str">
        <f>TEXT(FIN_DATASET[[#This Row],[Date]],"mmmm")</f>
        <v>July</v>
      </c>
      <c r="D626" s="3" t="str">
        <f>IF(FIN_RAW[[#This Row],[VALOR (IN)]]&gt;0, "Income",IF(FIN_RAW[[#This Row],[VALOR (OUT)]]&gt;0, "Expense", "Check"))</f>
        <v>Income</v>
      </c>
      <c r="E626" s="3" t="str">
        <f>_xlfn.XLOOKUP(FIN_DATASET[[#This Row],[Method]],CATEGORY_MAP[CUENTA_IN],CATEGORY_MAP[Category])</f>
        <v>Cash</v>
      </c>
      <c r="F626" s="3" t="str">
        <f>_xlfn.XLOOKUP(FIN_DATASET[[#This Row],[Account]],CATEGORY_MAP[CUENTA_OUT],CATEGORY_MAP[Subcategory])</f>
        <v>Monthly Fee</v>
      </c>
      <c r="G626" s="3" t="str">
        <f>IF(OR(FIN_RAW[[#This Row],[CONCEPTO]]=0,FIN_RAW[[#This Row],[CONCEPTO]]=""),"",FIN_RAW[[#This Row],[CONCEPTO]])</f>
        <v>Pago Mensualidad Alto Rendimiento (100%) (JUL)</v>
      </c>
      <c r="H626" s="5">
        <f>IF(FIN_DATASET[[#This Row],[Type]]="Income", FIN_RAW[[#This Row],[VALOR (IN)]], -FIN_RAW[[#This Row],[VALOR (OUT)]])</f>
        <v>155000</v>
      </c>
      <c r="I626" s="3" t="str">
        <f>FIN_RAW[[#This Row],[CUENTA (IN)]]</f>
        <v>Efectivo</v>
      </c>
      <c r="J626" s="6" t="str">
        <f>FIN_RAW[[#This Row],[CUENTA (OUT)]]</f>
        <v>Mensualidad</v>
      </c>
      <c r="K626" s="3" t="str">
        <f>IF(OR(FIN_RAW[[#This Row],[CLIENTE]]=0,FIN_RAW[[#This Row],[CLIENTE]]=" "),"",FIN_RAW[[#This Row],[CLIENTE]])</f>
        <v>Diana Gómez Herrera</v>
      </c>
      <c r="L626" s="3" t="str">
        <f>IF(OR(FIN_RAW[[#This Row],[DEPORTISTA]]=0,FIN_RAW[[#This Row],[DEPORTISTA]]=""),"",FIN_RAW[[#This Row],[DEPORTISTA]])</f>
        <v>Juan Manuel López Gómez</v>
      </c>
      <c r="M626" s="3">
        <f>IF(FIN_DATASET[[#This Row],[Method]]="Efectivo",1,0)</f>
        <v>1</v>
      </c>
      <c r="N626" s="12">
        <f>IF(FIN_DATASET[[#This Row],[Method]]="Efectivo",FIN_DATASET[[#This Row],[Amount]],0)</f>
        <v>155000</v>
      </c>
      <c r="O626" s="3">
        <f>IF(FIN_DATASET[[#This Row],[Method]]="CxC",1,0)</f>
        <v>0</v>
      </c>
      <c r="P626" s="11">
        <f>IF(FIN_DATASET[[#This Row],[Method]]="CxC",FIN_DATASET[[#This Row],[Amount]],0)</f>
        <v>0</v>
      </c>
      <c r="Q626" s="3">
        <f>IF(OR(FIN_DATASET[[#This Row],[Account]]="CxP",FIN_DATASET[[#This Row],[Account]]="CxP (Liga)",FIN_DATASET[[#This Row],[Account]]="CxP (Terceros)"),1,0)</f>
        <v>0</v>
      </c>
      <c r="R626" s="3">
        <f>IF(FIN_DATASET[[#This Row],[AP_Flag]]=1,FIN_DATASET[[#This Row],[Amount]],0)</f>
        <v>0</v>
      </c>
    </row>
    <row r="627" spans="1:18" x14ac:dyDescent="0.2">
      <c r="A627" s="4">
        <f>FIN_RAW[[#This Row],[FECHA]]</f>
        <v>44378</v>
      </c>
      <c r="B627" s="3">
        <f>YEAR(FIN_DATASET[[#This Row],[Date]])</f>
        <v>2021</v>
      </c>
      <c r="C627" s="3" t="str">
        <f>TEXT(FIN_DATASET[[#This Row],[Date]],"mmmm")</f>
        <v>July</v>
      </c>
      <c r="D627" s="3" t="str">
        <f>IF(FIN_RAW[[#This Row],[VALOR (IN)]]&gt;0, "Income",IF(FIN_RAW[[#This Row],[VALOR (OUT)]]&gt;0, "Expense", "Check"))</f>
        <v>Income</v>
      </c>
      <c r="E627" s="3" t="str">
        <f>_xlfn.XLOOKUP(FIN_DATASET[[#This Row],[Method]],CATEGORY_MAP[CUENTA_IN],CATEGORY_MAP[Category])</f>
        <v>Cash</v>
      </c>
      <c r="F627" s="3" t="str">
        <f>_xlfn.XLOOKUP(FIN_DATASET[[#This Row],[Account]],CATEGORY_MAP[CUENTA_OUT],CATEGORY_MAP[Subcategory])</f>
        <v>Monthly Fee</v>
      </c>
      <c r="G627" s="3" t="str">
        <f>IF(OR(FIN_RAW[[#This Row],[CONCEPTO]]=0,FIN_RAW[[#This Row],[CONCEPTO]]=""),"",FIN_RAW[[#This Row],[CONCEPTO]])</f>
        <v>Pago Mensualidad Formacion (80%) (JUL)</v>
      </c>
      <c r="H627" s="5">
        <f>IF(FIN_DATASET[[#This Row],[Type]]="Income", FIN_RAW[[#This Row],[VALOR (IN)]], -FIN_RAW[[#This Row],[VALOR (OUT)]])</f>
        <v>84000</v>
      </c>
      <c r="I627" s="3" t="str">
        <f>FIN_RAW[[#This Row],[CUENTA (IN)]]</f>
        <v>Efectivo</v>
      </c>
      <c r="J627" s="6" t="str">
        <f>FIN_RAW[[#This Row],[CUENTA (OUT)]]</f>
        <v>Mensualidad</v>
      </c>
      <c r="K627" s="3" t="str">
        <f>IF(OR(FIN_RAW[[#This Row],[CLIENTE]]=0,FIN_RAW[[#This Row],[CLIENTE]]=" "),"",FIN_RAW[[#This Row],[CLIENTE]])</f>
        <v>Ingrith Basto Zamorano</v>
      </c>
      <c r="L627" s="3" t="str">
        <f>IF(OR(FIN_RAW[[#This Row],[DEPORTISTA]]=0,FIN_RAW[[#This Row],[DEPORTISTA]]=""),"",FIN_RAW[[#This Row],[DEPORTISTA]])</f>
        <v>Juan Martin Solórzano Basto</v>
      </c>
      <c r="M627" s="3">
        <f>IF(FIN_DATASET[[#This Row],[Method]]="Efectivo",1,0)</f>
        <v>1</v>
      </c>
      <c r="N627" s="12">
        <f>IF(FIN_DATASET[[#This Row],[Method]]="Efectivo",FIN_DATASET[[#This Row],[Amount]],0)</f>
        <v>84000</v>
      </c>
      <c r="O627" s="3">
        <f>IF(FIN_DATASET[[#This Row],[Method]]="CxC",1,0)</f>
        <v>0</v>
      </c>
      <c r="P627" s="11">
        <f>IF(FIN_DATASET[[#This Row],[Method]]="CxC",FIN_DATASET[[#This Row],[Amount]],0)</f>
        <v>0</v>
      </c>
      <c r="Q627" s="3">
        <f>IF(OR(FIN_DATASET[[#This Row],[Account]]="CxP",FIN_DATASET[[#This Row],[Account]]="CxP (Liga)",FIN_DATASET[[#This Row],[Account]]="CxP (Terceros)"),1,0)</f>
        <v>0</v>
      </c>
      <c r="R627" s="3">
        <f>IF(FIN_DATASET[[#This Row],[AP_Flag]]=1,FIN_DATASET[[#This Row],[Amount]],0)</f>
        <v>0</v>
      </c>
    </row>
    <row r="628" spans="1:18" x14ac:dyDescent="0.2">
      <c r="A628" s="4">
        <f>FIN_RAW[[#This Row],[FECHA]]</f>
        <v>44378</v>
      </c>
      <c r="B628" s="3">
        <f>YEAR(FIN_DATASET[[#This Row],[Date]])</f>
        <v>2021</v>
      </c>
      <c r="C628" s="3" t="str">
        <f>TEXT(FIN_DATASET[[#This Row],[Date]],"mmmm")</f>
        <v>July</v>
      </c>
      <c r="D628" s="3" t="str">
        <f>IF(FIN_RAW[[#This Row],[VALOR (IN)]]&gt;0, "Income",IF(FIN_RAW[[#This Row],[VALOR (OUT)]]&gt;0, "Expense", "Check"))</f>
        <v>Income</v>
      </c>
      <c r="E628" s="3" t="str">
        <f>_xlfn.XLOOKUP(FIN_DATASET[[#This Row],[Method]],CATEGORY_MAP[CUENTA_IN],CATEGORY_MAP[Category])</f>
        <v>Scholarships</v>
      </c>
      <c r="F628" s="3" t="str">
        <f>_xlfn.XLOOKUP(FIN_DATASET[[#This Row],[Account]],CATEGORY_MAP[CUENTA_OUT],CATEGORY_MAP[Subcategory])</f>
        <v>Monthly Fee</v>
      </c>
      <c r="G628" s="3" t="str">
        <f>IF(OR(FIN_RAW[[#This Row],[CONCEPTO]]=0,FIN_RAW[[#This Row],[CONCEPTO]]=""),"",FIN_RAW[[#This Row],[CONCEPTO]])</f>
        <v>Beca Hermandad 2020 (20%) (JUL)</v>
      </c>
      <c r="H628" s="5">
        <f>IF(FIN_DATASET[[#This Row],[Type]]="Income", FIN_RAW[[#This Row],[VALOR (IN)]], -FIN_RAW[[#This Row],[VALOR (OUT)]])</f>
        <v>21000</v>
      </c>
      <c r="I628" s="3" t="str">
        <f>FIN_RAW[[#This Row],[CUENTA (IN)]]</f>
        <v>Becas</v>
      </c>
      <c r="J628" s="6" t="str">
        <f>FIN_RAW[[#This Row],[CUENTA (OUT)]]</f>
        <v>Mensualidad</v>
      </c>
      <c r="K628" s="3" t="str">
        <f>IF(OR(FIN_RAW[[#This Row],[CLIENTE]]=0,FIN_RAW[[#This Row],[CLIENTE]]=" "),"",FIN_RAW[[#This Row],[CLIENTE]])</f>
        <v>Ingrith Basto Zamorano</v>
      </c>
      <c r="L628" s="3" t="str">
        <f>IF(OR(FIN_RAW[[#This Row],[DEPORTISTA]]=0,FIN_RAW[[#This Row],[DEPORTISTA]]=""),"",FIN_RAW[[#This Row],[DEPORTISTA]])</f>
        <v>Juan Martin Solórzano Basto</v>
      </c>
      <c r="M628" s="3">
        <f>IF(FIN_DATASET[[#This Row],[Method]]="Efectivo",1,0)</f>
        <v>0</v>
      </c>
      <c r="N628" s="12">
        <f>IF(FIN_DATASET[[#This Row],[Method]]="Efectivo",FIN_DATASET[[#This Row],[Amount]],0)</f>
        <v>0</v>
      </c>
      <c r="O628" s="3">
        <f>IF(FIN_DATASET[[#This Row],[Method]]="CxC",1,0)</f>
        <v>0</v>
      </c>
      <c r="P628" s="11">
        <f>IF(FIN_DATASET[[#This Row],[Method]]="CxC",FIN_DATASET[[#This Row],[Amount]],0)</f>
        <v>0</v>
      </c>
      <c r="Q628" s="3">
        <f>IF(OR(FIN_DATASET[[#This Row],[Account]]="CxP",FIN_DATASET[[#This Row],[Account]]="CxP (Liga)",FIN_DATASET[[#This Row],[Account]]="CxP (Terceros)"),1,0)</f>
        <v>0</v>
      </c>
      <c r="R628" s="3">
        <f>IF(FIN_DATASET[[#This Row],[AP_Flag]]=1,FIN_DATASET[[#This Row],[Amount]],0)</f>
        <v>0</v>
      </c>
    </row>
    <row r="629" spans="1:18" x14ac:dyDescent="0.2">
      <c r="A629" s="4">
        <f>FIN_RAW[[#This Row],[FECHA]]</f>
        <v>44378</v>
      </c>
      <c r="B629" s="3">
        <f>YEAR(FIN_DATASET[[#This Row],[Date]])</f>
        <v>2021</v>
      </c>
      <c r="C629" s="3" t="str">
        <f>TEXT(FIN_DATASET[[#This Row],[Date]],"mmmm")</f>
        <v>July</v>
      </c>
      <c r="D629" s="3" t="str">
        <f>IF(FIN_RAW[[#This Row],[VALOR (IN)]]&gt;0, "Income",IF(FIN_RAW[[#This Row],[VALOR (OUT)]]&gt;0, "Expense", "Check"))</f>
        <v>Income</v>
      </c>
      <c r="E629" s="3" t="str">
        <f>_xlfn.XLOOKUP(FIN_DATASET[[#This Row],[Method]],CATEGORY_MAP[CUENTA_IN],CATEGORY_MAP[Category])</f>
        <v>Cash</v>
      </c>
      <c r="F629" s="3" t="str">
        <f>_xlfn.XLOOKUP(FIN_DATASET[[#This Row],[Account]],CATEGORY_MAP[CUENTA_OUT],CATEGORY_MAP[Subcategory])</f>
        <v>Monthly Fee</v>
      </c>
      <c r="G629" s="3" t="str">
        <f>IF(OR(FIN_RAW[[#This Row],[CONCEPTO]]=0,FIN_RAW[[#This Row],[CONCEPTO]]=""),"",FIN_RAW[[#This Row],[CONCEPTO]])</f>
        <v>Pago Mensualidad Formacion (80%) (JUL)</v>
      </c>
      <c r="H629" s="5">
        <f>IF(FIN_DATASET[[#This Row],[Type]]="Income", FIN_RAW[[#This Row],[VALOR (IN)]], -FIN_RAW[[#This Row],[VALOR (OUT)]])</f>
        <v>84000</v>
      </c>
      <c r="I629" s="3" t="str">
        <f>FIN_RAW[[#This Row],[CUENTA (IN)]]</f>
        <v>Efectivo</v>
      </c>
      <c r="J629" s="6" t="str">
        <f>FIN_RAW[[#This Row],[CUENTA (OUT)]]</f>
        <v>Mensualidad</v>
      </c>
      <c r="K629" s="3" t="str">
        <f>IF(OR(FIN_RAW[[#This Row],[CLIENTE]]=0,FIN_RAW[[#This Row],[CLIENTE]]=" "),"",FIN_RAW[[#This Row],[CLIENTE]])</f>
        <v>Carlos Andrés Delgado</v>
      </c>
      <c r="L629" s="3" t="str">
        <f>IF(OR(FIN_RAW[[#This Row],[DEPORTISTA]]=0,FIN_RAW[[#This Row],[DEPORTISTA]]=""),"",FIN_RAW[[#This Row],[DEPORTISTA]])</f>
        <v>María José Delgado Giraldo</v>
      </c>
      <c r="M629" s="3">
        <f>IF(FIN_DATASET[[#This Row],[Method]]="Efectivo",1,0)</f>
        <v>1</v>
      </c>
      <c r="N629" s="12">
        <f>IF(FIN_DATASET[[#This Row],[Method]]="Efectivo",FIN_DATASET[[#This Row],[Amount]],0)</f>
        <v>84000</v>
      </c>
      <c r="O629" s="3">
        <f>IF(FIN_DATASET[[#This Row],[Method]]="CxC",1,0)</f>
        <v>0</v>
      </c>
      <c r="P629" s="11">
        <f>IF(FIN_DATASET[[#This Row],[Method]]="CxC",FIN_DATASET[[#This Row],[Amount]],0)</f>
        <v>0</v>
      </c>
      <c r="Q629" s="3">
        <f>IF(OR(FIN_DATASET[[#This Row],[Account]]="CxP",FIN_DATASET[[#This Row],[Account]]="CxP (Liga)",FIN_DATASET[[#This Row],[Account]]="CxP (Terceros)"),1,0)</f>
        <v>0</v>
      </c>
      <c r="R629" s="3">
        <f>IF(FIN_DATASET[[#This Row],[AP_Flag]]=1,FIN_DATASET[[#This Row],[Amount]],0)</f>
        <v>0</v>
      </c>
    </row>
    <row r="630" spans="1:18" x14ac:dyDescent="0.2">
      <c r="A630" s="4">
        <f>FIN_RAW[[#This Row],[FECHA]]</f>
        <v>44378</v>
      </c>
      <c r="B630" s="3">
        <f>YEAR(FIN_DATASET[[#This Row],[Date]])</f>
        <v>2021</v>
      </c>
      <c r="C630" s="3" t="str">
        <f>TEXT(FIN_DATASET[[#This Row],[Date]],"mmmm")</f>
        <v>July</v>
      </c>
      <c r="D630" s="3" t="str">
        <f>IF(FIN_RAW[[#This Row],[VALOR (IN)]]&gt;0, "Income",IF(FIN_RAW[[#This Row],[VALOR (OUT)]]&gt;0, "Expense", "Check"))</f>
        <v>Income</v>
      </c>
      <c r="E630" s="3" t="str">
        <f>_xlfn.XLOOKUP(FIN_DATASET[[#This Row],[Method]],CATEGORY_MAP[CUENTA_IN],CATEGORY_MAP[Category])</f>
        <v>Scholarships</v>
      </c>
      <c r="F630" s="3" t="str">
        <f>_xlfn.XLOOKUP(FIN_DATASET[[#This Row],[Account]],CATEGORY_MAP[CUENTA_OUT],CATEGORY_MAP[Subcategory])</f>
        <v>Monthly Fee</v>
      </c>
      <c r="G630" s="3" t="str">
        <f>IF(OR(FIN_RAW[[#This Row],[CONCEPTO]]=0,FIN_RAW[[#This Row],[CONCEPTO]]=""),"",FIN_RAW[[#This Row],[CONCEPTO]])</f>
        <v>Beca Hermandad 2020 (20%) (JUL)</v>
      </c>
      <c r="H630" s="5">
        <f>IF(FIN_DATASET[[#This Row],[Type]]="Income", FIN_RAW[[#This Row],[VALOR (IN)]], -FIN_RAW[[#This Row],[VALOR (OUT)]])</f>
        <v>21000</v>
      </c>
      <c r="I630" s="3" t="str">
        <f>FIN_RAW[[#This Row],[CUENTA (IN)]]</f>
        <v>Becas</v>
      </c>
      <c r="J630" s="6" t="str">
        <f>FIN_RAW[[#This Row],[CUENTA (OUT)]]</f>
        <v>Mensualidad</v>
      </c>
      <c r="K630" s="3" t="str">
        <f>IF(OR(FIN_RAW[[#This Row],[CLIENTE]]=0,FIN_RAW[[#This Row],[CLIENTE]]=" "),"",FIN_RAW[[#This Row],[CLIENTE]])</f>
        <v>Carlos Andrés Delgado</v>
      </c>
      <c r="L630" s="3" t="str">
        <f>IF(OR(FIN_RAW[[#This Row],[DEPORTISTA]]=0,FIN_RAW[[#This Row],[DEPORTISTA]]=""),"",FIN_RAW[[#This Row],[DEPORTISTA]])</f>
        <v>María José Delgado Giraldo</v>
      </c>
      <c r="M630" s="3">
        <f>IF(FIN_DATASET[[#This Row],[Method]]="Efectivo",1,0)</f>
        <v>0</v>
      </c>
      <c r="N630" s="12">
        <f>IF(FIN_DATASET[[#This Row],[Method]]="Efectivo",FIN_DATASET[[#This Row],[Amount]],0)</f>
        <v>0</v>
      </c>
      <c r="O630" s="3">
        <f>IF(FIN_DATASET[[#This Row],[Method]]="CxC",1,0)</f>
        <v>0</v>
      </c>
      <c r="P630" s="11">
        <f>IF(FIN_DATASET[[#This Row],[Method]]="CxC",FIN_DATASET[[#This Row],[Amount]],0)</f>
        <v>0</v>
      </c>
      <c r="Q630" s="3">
        <f>IF(OR(FIN_DATASET[[#This Row],[Account]]="CxP",FIN_DATASET[[#This Row],[Account]]="CxP (Liga)",FIN_DATASET[[#This Row],[Account]]="CxP (Terceros)"),1,0)</f>
        <v>0</v>
      </c>
      <c r="R630" s="3">
        <f>IF(FIN_DATASET[[#This Row],[AP_Flag]]=1,FIN_DATASET[[#This Row],[Amount]],0)</f>
        <v>0</v>
      </c>
    </row>
    <row r="631" spans="1:18" x14ac:dyDescent="0.2">
      <c r="A631" s="4">
        <f>FIN_RAW[[#This Row],[FECHA]]</f>
        <v>44378</v>
      </c>
      <c r="B631" s="3">
        <f>YEAR(FIN_DATASET[[#This Row],[Date]])</f>
        <v>2021</v>
      </c>
      <c r="C631" s="3" t="str">
        <f>TEXT(FIN_DATASET[[#This Row],[Date]],"mmmm")</f>
        <v>July</v>
      </c>
      <c r="D631" s="3" t="str">
        <f>IF(FIN_RAW[[#This Row],[VALOR (IN)]]&gt;0, "Income",IF(FIN_RAW[[#This Row],[VALOR (OUT)]]&gt;0, "Expense", "Check"))</f>
        <v>Income</v>
      </c>
      <c r="E631" s="3" t="str">
        <f>_xlfn.XLOOKUP(FIN_DATASET[[#This Row],[Method]],CATEGORY_MAP[CUENTA_IN],CATEGORY_MAP[Category])</f>
        <v>Cash</v>
      </c>
      <c r="F631" s="3" t="str">
        <f>_xlfn.XLOOKUP(FIN_DATASET[[#This Row],[Account]],CATEGORY_MAP[CUENTA_OUT],CATEGORY_MAP[Subcategory])</f>
        <v>Monthly Fee</v>
      </c>
      <c r="G631" s="3" t="str">
        <f>IF(OR(FIN_RAW[[#This Row],[CONCEPTO]]=0,FIN_RAW[[#This Row],[CONCEPTO]]=""),"",FIN_RAW[[#This Row],[CONCEPTO]])</f>
        <v>Pago Mensualidad Formacion (80%) (JUL)</v>
      </c>
      <c r="H631" s="5">
        <f>IF(FIN_DATASET[[#This Row],[Type]]="Income", FIN_RAW[[#This Row],[VALOR (IN)]], -FIN_RAW[[#This Row],[VALOR (OUT)]])</f>
        <v>84000</v>
      </c>
      <c r="I631" s="3" t="str">
        <f>FIN_RAW[[#This Row],[CUENTA (IN)]]</f>
        <v>Efectivo</v>
      </c>
      <c r="J631" s="6" t="str">
        <f>FIN_RAW[[#This Row],[CUENTA (OUT)]]</f>
        <v>Mensualidad</v>
      </c>
      <c r="K631" s="3" t="str">
        <f>IF(OR(FIN_RAW[[#This Row],[CLIENTE]]=0,FIN_RAW[[#This Row],[CLIENTE]]=" "),"",FIN_RAW[[#This Row],[CLIENTE]])</f>
        <v>Ana Milena Sánchez Patiño</v>
      </c>
      <c r="L631" s="3" t="str">
        <f>IF(OR(FIN_RAW[[#This Row],[DEPORTISTA]]=0,FIN_RAW[[#This Row],[DEPORTISTA]]=""),"",FIN_RAW[[#This Row],[DEPORTISTA]])</f>
        <v>Matías Carvajal Sánchez</v>
      </c>
      <c r="M631" s="3">
        <f>IF(FIN_DATASET[[#This Row],[Method]]="Efectivo",1,0)</f>
        <v>1</v>
      </c>
      <c r="N631" s="12">
        <f>IF(FIN_DATASET[[#This Row],[Method]]="Efectivo",FIN_DATASET[[#This Row],[Amount]],0)</f>
        <v>84000</v>
      </c>
      <c r="O631" s="3">
        <f>IF(FIN_DATASET[[#This Row],[Method]]="CxC",1,0)</f>
        <v>0</v>
      </c>
      <c r="P631" s="11">
        <f>IF(FIN_DATASET[[#This Row],[Method]]="CxC",FIN_DATASET[[#This Row],[Amount]],0)</f>
        <v>0</v>
      </c>
      <c r="Q631" s="3">
        <f>IF(OR(FIN_DATASET[[#This Row],[Account]]="CxP",FIN_DATASET[[#This Row],[Account]]="CxP (Liga)",FIN_DATASET[[#This Row],[Account]]="CxP (Terceros)"),1,0)</f>
        <v>0</v>
      </c>
      <c r="R631" s="3">
        <f>IF(FIN_DATASET[[#This Row],[AP_Flag]]=1,FIN_DATASET[[#This Row],[Amount]],0)</f>
        <v>0</v>
      </c>
    </row>
    <row r="632" spans="1:18" x14ac:dyDescent="0.2">
      <c r="A632" s="4">
        <f>FIN_RAW[[#This Row],[FECHA]]</f>
        <v>44378</v>
      </c>
      <c r="B632" s="3">
        <f>YEAR(FIN_DATASET[[#This Row],[Date]])</f>
        <v>2021</v>
      </c>
      <c r="C632" s="3" t="str">
        <f>TEXT(FIN_DATASET[[#This Row],[Date]],"mmmm")</f>
        <v>July</v>
      </c>
      <c r="D632" s="3" t="str">
        <f>IF(FIN_RAW[[#This Row],[VALOR (IN)]]&gt;0, "Income",IF(FIN_RAW[[#This Row],[VALOR (OUT)]]&gt;0, "Expense", "Check"))</f>
        <v>Income</v>
      </c>
      <c r="E632" s="3" t="str">
        <f>_xlfn.XLOOKUP(FIN_DATASET[[#This Row],[Method]],CATEGORY_MAP[CUENTA_IN],CATEGORY_MAP[Category])</f>
        <v>Scholarships</v>
      </c>
      <c r="F632" s="3" t="str">
        <f>_xlfn.XLOOKUP(FIN_DATASET[[#This Row],[Account]],CATEGORY_MAP[CUENTA_OUT],CATEGORY_MAP[Subcategory])</f>
        <v>Monthly Fee</v>
      </c>
      <c r="G632" s="3" t="str">
        <f>IF(OR(FIN_RAW[[#This Row],[CONCEPTO]]=0,FIN_RAW[[#This Row],[CONCEPTO]]=""),"",FIN_RAW[[#This Row],[CONCEPTO]])</f>
        <v>Beca Hermandad 2020 (20%) (JUL)</v>
      </c>
      <c r="H632" s="5">
        <f>IF(FIN_DATASET[[#This Row],[Type]]="Income", FIN_RAW[[#This Row],[VALOR (IN)]], -FIN_RAW[[#This Row],[VALOR (OUT)]])</f>
        <v>21000</v>
      </c>
      <c r="I632" s="3" t="str">
        <f>FIN_RAW[[#This Row],[CUENTA (IN)]]</f>
        <v>Becas</v>
      </c>
      <c r="J632" s="6" t="str">
        <f>FIN_RAW[[#This Row],[CUENTA (OUT)]]</f>
        <v>Mensualidad</v>
      </c>
      <c r="K632" s="3" t="str">
        <f>IF(OR(FIN_RAW[[#This Row],[CLIENTE]]=0,FIN_RAW[[#This Row],[CLIENTE]]=" "),"",FIN_RAW[[#This Row],[CLIENTE]])</f>
        <v>Ana Milena Sánchez Patiño</v>
      </c>
      <c r="L632" s="3" t="str">
        <f>IF(OR(FIN_RAW[[#This Row],[DEPORTISTA]]=0,FIN_RAW[[#This Row],[DEPORTISTA]]=""),"",FIN_RAW[[#This Row],[DEPORTISTA]])</f>
        <v>Matías Carvajal Sánchez</v>
      </c>
      <c r="M632" s="3">
        <f>IF(FIN_DATASET[[#This Row],[Method]]="Efectivo",1,0)</f>
        <v>0</v>
      </c>
      <c r="N632" s="12">
        <f>IF(FIN_DATASET[[#This Row],[Method]]="Efectivo",FIN_DATASET[[#This Row],[Amount]],0)</f>
        <v>0</v>
      </c>
      <c r="O632" s="3">
        <f>IF(FIN_DATASET[[#This Row],[Method]]="CxC",1,0)</f>
        <v>0</v>
      </c>
      <c r="P632" s="11">
        <f>IF(FIN_DATASET[[#This Row],[Method]]="CxC",FIN_DATASET[[#This Row],[Amount]],0)</f>
        <v>0</v>
      </c>
      <c r="Q632" s="3">
        <f>IF(OR(FIN_DATASET[[#This Row],[Account]]="CxP",FIN_DATASET[[#This Row],[Account]]="CxP (Liga)",FIN_DATASET[[#This Row],[Account]]="CxP (Terceros)"),1,0)</f>
        <v>0</v>
      </c>
      <c r="R632" s="3">
        <f>IF(FIN_DATASET[[#This Row],[AP_Flag]]=1,FIN_DATASET[[#This Row],[Amount]],0)</f>
        <v>0</v>
      </c>
    </row>
    <row r="633" spans="1:18" x14ac:dyDescent="0.2">
      <c r="A633" s="4">
        <f>FIN_RAW[[#This Row],[FECHA]]</f>
        <v>44378</v>
      </c>
      <c r="B633" s="3">
        <f>YEAR(FIN_DATASET[[#This Row],[Date]])</f>
        <v>2021</v>
      </c>
      <c r="C633" s="3" t="str">
        <f>TEXT(FIN_DATASET[[#This Row],[Date]],"mmmm")</f>
        <v>July</v>
      </c>
      <c r="D633" s="3" t="str">
        <f>IF(FIN_RAW[[#This Row],[VALOR (IN)]]&gt;0, "Income",IF(FIN_RAW[[#This Row],[VALOR (OUT)]]&gt;0, "Expense", "Check"))</f>
        <v>Income</v>
      </c>
      <c r="E633" s="3" t="str">
        <f>_xlfn.XLOOKUP(FIN_DATASET[[#This Row],[Method]],CATEGORY_MAP[CUENTA_IN],CATEGORY_MAP[Category])</f>
        <v>Cash</v>
      </c>
      <c r="F633" s="3" t="str">
        <f>_xlfn.XLOOKUP(FIN_DATASET[[#This Row],[Account]],CATEGORY_MAP[CUENTA_OUT],CATEGORY_MAP[Subcategory])</f>
        <v>Monthly Fee</v>
      </c>
      <c r="G633" s="3" t="str">
        <f>IF(OR(FIN_RAW[[#This Row],[CONCEPTO]]=0,FIN_RAW[[#This Row],[CONCEPTO]]=""),"",FIN_RAW[[#This Row],[CONCEPTO]])</f>
        <v>Pago Mensualidad Formacion (50%) (JUL)</v>
      </c>
      <c r="H633" s="5">
        <f>IF(FIN_DATASET[[#This Row],[Type]]="Income", FIN_RAW[[#This Row],[VALOR (IN)]], -FIN_RAW[[#This Row],[VALOR (OUT)]])</f>
        <v>53000</v>
      </c>
      <c r="I633" s="3" t="str">
        <f>FIN_RAW[[#This Row],[CUENTA (IN)]]</f>
        <v>Efectivo</v>
      </c>
      <c r="J633" s="6" t="str">
        <f>FIN_RAW[[#This Row],[CUENTA (OUT)]]</f>
        <v>Mensualidad</v>
      </c>
      <c r="K633" s="3" t="str">
        <f>IF(OR(FIN_RAW[[#This Row],[CLIENTE]]=0,FIN_RAW[[#This Row],[CLIENTE]]=" "),"",FIN_RAW[[#This Row],[CLIENTE]])</f>
        <v>Wilson Leaños</v>
      </c>
      <c r="L633" s="3" t="str">
        <f>IF(OR(FIN_RAW[[#This Row],[DEPORTISTA]]=0,FIN_RAW[[#This Row],[DEPORTISTA]]=""),"",FIN_RAW[[#This Row],[DEPORTISTA]])</f>
        <v>Naireth Leaños Serna</v>
      </c>
      <c r="M633" s="3">
        <f>IF(FIN_DATASET[[#This Row],[Method]]="Efectivo",1,0)</f>
        <v>1</v>
      </c>
      <c r="N633" s="12">
        <f>IF(FIN_DATASET[[#This Row],[Method]]="Efectivo",FIN_DATASET[[#This Row],[Amount]],0)</f>
        <v>53000</v>
      </c>
      <c r="O633" s="3">
        <f>IF(FIN_DATASET[[#This Row],[Method]]="CxC",1,0)</f>
        <v>0</v>
      </c>
      <c r="P633" s="11">
        <f>IF(FIN_DATASET[[#This Row],[Method]]="CxC",FIN_DATASET[[#This Row],[Amount]],0)</f>
        <v>0</v>
      </c>
      <c r="Q633" s="3">
        <f>IF(OR(FIN_DATASET[[#This Row],[Account]]="CxP",FIN_DATASET[[#This Row],[Account]]="CxP (Liga)",FIN_DATASET[[#This Row],[Account]]="CxP (Terceros)"),1,0)</f>
        <v>0</v>
      </c>
      <c r="R633" s="3">
        <f>IF(FIN_DATASET[[#This Row],[AP_Flag]]=1,FIN_DATASET[[#This Row],[Amount]],0)</f>
        <v>0</v>
      </c>
    </row>
    <row r="634" spans="1:18" x14ac:dyDescent="0.2">
      <c r="A634" s="4">
        <f>FIN_RAW[[#This Row],[FECHA]]</f>
        <v>44378</v>
      </c>
      <c r="B634" s="3">
        <f>YEAR(FIN_DATASET[[#This Row],[Date]])</f>
        <v>2021</v>
      </c>
      <c r="C634" s="3" t="str">
        <f>TEXT(FIN_DATASET[[#This Row],[Date]],"mmmm")</f>
        <v>July</v>
      </c>
      <c r="D634" s="3" t="str">
        <f>IF(FIN_RAW[[#This Row],[VALOR (IN)]]&gt;0, "Income",IF(FIN_RAW[[#This Row],[VALOR (OUT)]]&gt;0, "Expense", "Check"))</f>
        <v>Income</v>
      </c>
      <c r="E634" s="3" t="str">
        <f>_xlfn.XLOOKUP(FIN_DATASET[[#This Row],[Method]],CATEGORY_MAP[CUENTA_IN],CATEGORY_MAP[Category])</f>
        <v>Cash</v>
      </c>
      <c r="F634" s="3" t="str">
        <f>_xlfn.XLOOKUP(FIN_DATASET[[#This Row],[Account]],CATEGORY_MAP[CUENTA_OUT],CATEGORY_MAP[Subcategory])</f>
        <v>Monthly Fee</v>
      </c>
      <c r="G634" s="3" t="str">
        <f>IF(OR(FIN_RAW[[#This Row],[CONCEPTO]]=0,FIN_RAW[[#This Row],[CONCEPTO]]=""),"",FIN_RAW[[#This Row],[CONCEPTO]])</f>
        <v>Pago Mensualidad Formacion (80%) (JUL)</v>
      </c>
      <c r="H634" s="5">
        <f>IF(FIN_DATASET[[#This Row],[Type]]="Income", FIN_RAW[[#This Row],[VALOR (IN)]], -FIN_RAW[[#This Row],[VALOR (OUT)]])</f>
        <v>84000</v>
      </c>
      <c r="I634" s="3" t="str">
        <f>FIN_RAW[[#This Row],[CUENTA (IN)]]</f>
        <v>Efectivo</v>
      </c>
      <c r="J634" s="6" t="str">
        <f>FIN_RAW[[#This Row],[CUENTA (OUT)]]</f>
        <v>Mensualidad</v>
      </c>
      <c r="K634" s="3" t="str">
        <f>IF(OR(FIN_RAW[[#This Row],[CLIENTE]]=0,FIN_RAW[[#This Row],[CLIENTE]]=" "),"",FIN_RAW[[#This Row],[CLIENTE]])</f>
        <v>Diana Gómez Herrera</v>
      </c>
      <c r="L634" s="3" t="str">
        <f>IF(OR(FIN_RAW[[#This Row],[DEPORTISTA]]=0,FIN_RAW[[#This Row],[DEPORTISTA]]=""),"",FIN_RAW[[#This Row],[DEPORTISTA]])</f>
        <v>Samuel David López Gómez</v>
      </c>
      <c r="M634" s="3">
        <f>IF(FIN_DATASET[[#This Row],[Method]]="Efectivo",1,0)</f>
        <v>1</v>
      </c>
      <c r="N634" s="12">
        <f>IF(FIN_DATASET[[#This Row],[Method]]="Efectivo",FIN_DATASET[[#This Row],[Amount]],0)</f>
        <v>84000</v>
      </c>
      <c r="O634" s="3">
        <f>IF(FIN_DATASET[[#This Row],[Method]]="CxC",1,0)</f>
        <v>0</v>
      </c>
      <c r="P634" s="11">
        <f>IF(FIN_DATASET[[#This Row],[Method]]="CxC",FIN_DATASET[[#This Row],[Amount]],0)</f>
        <v>0</v>
      </c>
      <c r="Q634" s="3">
        <f>IF(OR(FIN_DATASET[[#This Row],[Account]]="CxP",FIN_DATASET[[#This Row],[Account]]="CxP (Liga)",FIN_DATASET[[#This Row],[Account]]="CxP (Terceros)"),1,0)</f>
        <v>0</v>
      </c>
      <c r="R634" s="3">
        <f>IF(FIN_DATASET[[#This Row],[AP_Flag]]=1,FIN_DATASET[[#This Row],[Amount]],0)</f>
        <v>0</v>
      </c>
    </row>
    <row r="635" spans="1:18" x14ac:dyDescent="0.2">
      <c r="A635" s="4">
        <f>FIN_RAW[[#This Row],[FECHA]]</f>
        <v>44378</v>
      </c>
      <c r="B635" s="3">
        <f>YEAR(FIN_DATASET[[#This Row],[Date]])</f>
        <v>2021</v>
      </c>
      <c r="C635" s="3" t="str">
        <f>TEXT(FIN_DATASET[[#This Row],[Date]],"mmmm")</f>
        <v>July</v>
      </c>
      <c r="D635" s="3" t="str">
        <f>IF(FIN_RAW[[#This Row],[VALOR (IN)]]&gt;0, "Income",IF(FIN_RAW[[#This Row],[VALOR (OUT)]]&gt;0, "Expense", "Check"))</f>
        <v>Income</v>
      </c>
      <c r="E635" s="3" t="str">
        <f>_xlfn.XLOOKUP(FIN_DATASET[[#This Row],[Method]],CATEGORY_MAP[CUENTA_IN],CATEGORY_MAP[Category])</f>
        <v>Scholarships</v>
      </c>
      <c r="F635" s="3" t="str">
        <f>_xlfn.XLOOKUP(FIN_DATASET[[#This Row],[Account]],CATEGORY_MAP[CUENTA_OUT],CATEGORY_MAP[Subcategory])</f>
        <v>Monthly Fee</v>
      </c>
      <c r="G635" s="3" t="str">
        <f>IF(OR(FIN_RAW[[#This Row],[CONCEPTO]]=0,FIN_RAW[[#This Row],[CONCEPTO]]=""),"",FIN_RAW[[#This Row],[CONCEPTO]])</f>
        <v>Beca Hermandad 2020 (20%) (JUL)</v>
      </c>
      <c r="H635" s="5">
        <f>IF(FIN_DATASET[[#This Row],[Type]]="Income", FIN_RAW[[#This Row],[VALOR (IN)]], -FIN_RAW[[#This Row],[VALOR (OUT)]])</f>
        <v>21000</v>
      </c>
      <c r="I635" s="3" t="str">
        <f>FIN_RAW[[#This Row],[CUENTA (IN)]]</f>
        <v>Becas</v>
      </c>
      <c r="J635" s="6" t="str">
        <f>FIN_RAW[[#This Row],[CUENTA (OUT)]]</f>
        <v>Mensualidad</v>
      </c>
      <c r="K635" s="3" t="str">
        <f>IF(OR(FIN_RAW[[#This Row],[CLIENTE]]=0,FIN_RAW[[#This Row],[CLIENTE]]=" "),"",FIN_RAW[[#This Row],[CLIENTE]])</f>
        <v>Diana Gómez Herrera</v>
      </c>
      <c r="L635" s="3" t="str">
        <f>IF(OR(FIN_RAW[[#This Row],[DEPORTISTA]]=0,FIN_RAW[[#This Row],[DEPORTISTA]]=""),"",FIN_RAW[[#This Row],[DEPORTISTA]])</f>
        <v>Samuel David López Gómez</v>
      </c>
      <c r="M635" s="3">
        <f>IF(FIN_DATASET[[#This Row],[Method]]="Efectivo",1,0)</f>
        <v>0</v>
      </c>
      <c r="N635" s="12">
        <f>IF(FIN_DATASET[[#This Row],[Method]]="Efectivo",FIN_DATASET[[#This Row],[Amount]],0)</f>
        <v>0</v>
      </c>
      <c r="O635" s="3">
        <f>IF(FIN_DATASET[[#This Row],[Method]]="CxC",1,0)</f>
        <v>0</v>
      </c>
      <c r="P635" s="11">
        <f>IF(FIN_DATASET[[#This Row],[Method]]="CxC",FIN_DATASET[[#This Row],[Amount]],0)</f>
        <v>0</v>
      </c>
      <c r="Q635" s="3">
        <f>IF(OR(FIN_DATASET[[#This Row],[Account]]="CxP",FIN_DATASET[[#This Row],[Account]]="CxP (Liga)",FIN_DATASET[[#This Row],[Account]]="CxP (Terceros)"),1,0)</f>
        <v>0</v>
      </c>
      <c r="R635" s="3">
        <f>IF(FIN_DATASET[[#This Row],[AP_Flag]]=1,FIN_DATASET[[#This Row],[Amount]],0)</f>
        <v>0</v>
      </c>
    </row>
    <row r="636" spans="1:18" x14ac:dyDescent="0.2">
      <c r="A636" s="4">
        <f>FIN_RAW[[#This Row],[FECHA]]</f>
        <v>44378</v>
      </c>
      <c r="B636" s="3">
        <f>YEAR(FIN_DATASET[[#This Row],[Date]])</f>
        <v>2021</v>
      </c>
      <c r="C636" s="3" t="str">
        <f>TEXT(FIN_DATASET[[#This Row],[Date]],"mmmm")</f>
        <v>July</v>
      </c>
      <c r="D636" s="3" t="str">
        <f>IF(FIN_RAW[[#This Row],[VALOR (IN)]]&gt;0, "Income",IF(FIN_RAW[[#This Row],[VALOR (OUT)]]&gt;0, "Expense", "Check"))</f>
        <v>Income</v>
      </c>
      <c r="E636" s="3" t="str">
        <f>_xlfn.XLOOKUP(FIN_DATASET[[#This Row],[Method]],CATEGORY_MAP[CUENTA_IN],CATEGORY_MAP[Category])</f>
        <v>Cash</v>
      </c>
      <c r="F636" s="3" t="str">
        <f>_xlfn.XLOOKUP(FIN_DATASET[[#This Row],[Account]],CATEGORY_MAP[CUENTA_OUT],CATEGORY_MAP[Subcategory])</f>
        <v>Monthly Fee</v>
      </c>
      <c r="G636" s="3" t="str">
        <f>IF(OR(FIN_RAW[[#This Row],[CONCEPTO]]=0,FIN_RAW[[#This Row],[CONCEPTO]]=""),"",FIN_RAW[[#This Row],[CONCEPTO]])</f>
        <v>Pago Mensualidad Alto Rendimiento (100%) (JUL)</v>
      </c>
      <c r="H636" s="5">
        <f>IF(FIN_DATASET[[#This Row],[Type]]="Income", FIN_RAW[[#This Row],[VALOR (IN)]], -FIN_RAW[[#This Row],[VALOR (OUT)]])</f>
        <v>155000</v>
      </c>
      <c r="I636" s="3" t="str">
        <f>FIN_RAW[[#This Row],[CUENTA (IN)]]</f>
        <v>Efectivo</v>
      </c>
      <c r="J636" s="6" t="str">
        <f>FIN_RAW[[#This Row],[CUENTA (OUT)]]</f>
        <v>Mensualidad</v>
      </c>
      <c r="K636" s="3" t="str">
        <f>IF(OR(FIN_RAW[[#This Row],[CLIENTE]]=0,FIN_RAW[[#This Row],[CLIENTE]]=" "),"",FIN_RAW[[#This Row],[CLIENTE]])</f>
        <v>Yanibel Peña Londoño</v>
      </c>
      <c r="L636" s="3" t="str">
        <f>IF(OR(FIN_RAW[[#This Row],[DEPORTISTA]]=0,FIN_RAW[[#This Row],[DEPORTISTA]]=""),"",FIN_RAW[[#This Row],[DEPORTISTA]])</f>
        <v>Santiago Piedrahita Peña</v>
      </c>
      <c r="M636" s="3">
        <f>IF(FIN_DATASET[[#This Row],[Method]]="Efectivo",1,0)</f>
        <v>1</v>
      </c>
      <c r="N636" s="12">
        <f>IF(FIN_DATASET[[#This Row],[Method]]="Efectivo",FIN_DATASET[[#This Row],[Amount]],0)</f>
        <v>155000</v>
      </c>
      <c r="O636" s="3">
        <f>IF(FIN_DATASET[[#This Row],[Method]]="CxC",1,0)</f>
        <v>0</v>
      </c>
      <c r="P636" s="11">
        <f>IF(FIN_DATASET[[#This Row],[Method]]="CxC",FIN_DATASET[[#This Row],[Amount]],0)</f>
        <v>0</v>
      </c>
      <c r="Q636" s="3">
        <f>IF(OR(FIN_DATASET[[#This Row],[Account]]="CxP",FIN_DATASET[[#This Row],[Account]]="CxP (Liga)",FIN_DATASET[[#This Row],[Account]]="CxP (Terceros)"),1,0)</f>
        <v>0</v>
      </c>
      <c r="R636" s="3">
        <f>IF(FIN_DATASET[[#This Row],[AP_Flag]]=1,FIN_DATASET[[#This Row],[Amount]],0)</f>
        <v>0</v>
      </c>
    </row>
    <row r="637" spans="1:18" x14ac:dyDescent="0.2">
      <c r="A637" s="4">
        <f>FIN_RAW[[#This Row],[FECHA]]</f>
        <v>44378</v>
      </c>
      <c r="B637" s="3">
        <f>YEAR(FIN_DATASET[[#This Row],[Date]])</f>
        <v>2021</v>
      </c>
      <c r="C637" s="3" t="str">
        <f>TEXT(FIN_DATASET[[#This Row],[Date]],"mmmm")</f>
        <v>July</v>
      </c>
      <c r="D637" s="3" t="str">
        <f>IF(FIN_RAW[[#This Row],[VALOR (IN)]]&gt;0, "Income",IF(FIN_RAW[[#This Row],[VALOR (OUT)]]&gt;0, "Expense", "Check"))</f>
        <v>Income</v>
      </c>
      <c r="E637" s="3" t="str">
        <f>_xlfn.XLOOKUP(FIN_DATASET[[#This Row],[Method]],CATEGORY_MAP[CUENTA_IN],CATEGORY_MAP[Category])</f>
        <v>Cash</v>
      </c>
      <c r="F637" s="3" t="str">
        <f>_xlfn.XLOOKUP(FIN_DATASET[[#This Row],[Account]],CATEGORY_MAP[CUENTA_OUT],CATEGORY_MAP[Subcategory])</f>
        <v>Monthly Fee</v>
      </c>
      <c r="G637" s="3" t="str">
        <f>IF(OR(FIN_RAW[[#This Row],[CONCEPTO]]=0,FIN_RAW[[#This Row],[CONCEPTO]]=""),"",FIN_RAW[[#This Row],[CONCEPTO]])</f>
        <v>Pago Mensualidad Alto Rendimiento (100%) (JUL)</v>
      </c>
      <c r="H637" s="5">
        <f>IF(FIN_DATASET[[#This Row],[Type]]="Income", FIN_RAW[[#This Row],[VALOR (IN)]], -FIN_RAW[[#This Row],[VALOR (OUT)]])</f>
        <v>155000</v>
      </c>
      <c r="I637" s="3" t="str">
        <f>FIN_RAW[[#This Row],[CUENTA (IN)]]</f>
        <v>Efectivo</v>
      </c>
      <c r="J637" s="6" t="str">
        <f>FIN_RAW[[#This Row],[CUENTA (OUT)]]</f>
        <v>Mensualidad</v>
      </c>
      <c r="K637" s="3" t="str">
        <f>IF(OR(FIN_RAW[[#This Row],[CLIENTE]]=0,FIN_RAW[[#This Row],[CLIENTE]]=" "),"",FIN_RAW[[#This Row],[CLIENTE]])</f>
        <v>Ingrith Basto Zamorano</v>
      </c>
      <c r="L637" s="3" t="str">
        <f>IF(OR(FIN_RAW[[#This Row],[DEPORTISTA]]=0,FIN_RAW[[#This Row],[DEPORTISTA]]=""),"",FIN_RAW[[#This Row],[DEPORTISTA]])</f>
        <v>Santiago Solórzano Basto</v>
      </c>
      <c r="M637" s="3">
        <f>IF(FIN_DATASET[[#This Row],[Method]]="Efectivo",1,0)</f>
        <v>1</v>
      </c>
      <c r="N637" s="12">
        <f>IF(FIN_DATASET[[#This Row],[Method]]="Efectivo",FIN_DATASET[[#This Row],[Amount]],0)</f>
        <v>155000</v>
      </c>
      <c r="O637" s="3">
        <f>IF(FIN_DATASET[[#This Row],[Method]]="CxC",1,0)</f>
        <v>0</v>
      </c>
      <c r="P637" s="11">
        <f>IF(FIN_DATASET[[#This Row],[Method]]="CxC",FIN_DATASET[[#This Row],[Amount]],0)</f>
        <v>0</v>
      </c>
      <c r="Q637" s="3">
        <f>IF(OR(FIN_DATASET[[#This Row],[Account]]="CxP",FIN_DATASET[[#This Row],[Account]]="CxP (Liga)",FIN_DATASET[[#This Row],[Account]]="CxP (Terceros)"),1,0)</f>
        <v>0</v>
      </c>
      <c r="R637" s="3">
        <f>IF(FIN_DATASET[[#This Row],[AP_Flag]]=1,FIN_DATASET[[#This Row],[Amount]],0)</f>
        <v>0</v>
      </c>
    </row>
    <row r="638" spans="1:18" x14ac:dyDescent="0.2">
      <c r="A638" s="4">
        <f>FIN_RAW[[#This Row],[FECHA]]</f>
        <v>44378</v>
      </c>
      <c r="B638" s="3">
        <f>YEAR(FIN_DATASET[[#This Row],[Date]])</f>
        <v>2021</v>
      </c>
      <c r="C638" s="3" t="str">
        <f>TEXT(FIN_DATASET[[#This Row],[Date]],"mmmm")</f>
        <v>July</v>
      </c>
      <c r="D638" s="3" t="str">
        <f>IF(FIN_RAW[[#This Row],[VALOR (IN)]]&gt;0, "Income",IF(FIN_RAW[[#This Row],[VALOR (OUT)]]&gt;0, "Expense", "Check"))</f>
        <v>Income</v>
      </c>
      <c r="E638" s="3" t="str">
        <f>_xlfn.XLOOKUP(FIN_DATASET[[#This Row],[Method]],CATEGORY_MAP[CUENTA_IN],CATEGORY_MAP[Category])</f>
        <v>Cash</v>
      </c>
      <c r="F638" s="3" t="str">
        <f>_xlfn.XLOOKUP(FIN_DATASET[[#This Row],[Account]],CATEGORY_MAP[CUENTA_OUT],CATEGORY_MAP[Subcategory])</f>
        <v>Monthly Fee</v>
      </c>
      <c r="G638" s="3" t="str">
        <f>IF(OR(FIN_RAW[[#This Row],[CONCEPTO]]=0,FIN_RAW[[#This Row],[CONCEPTO]]=""),"",FIN_RAW[[#This Row],[CONCEPTO]])</f>
        <v>Pago Mensualidad Formacion (100%) (JUL)</v>
      </c>
      <c r="H638" s="5">
        <f>IF(FIN_DATASET[[#This Row],[Type]]="Income", FIN_RAW[[#This Row],[VALOR (IN)]], -FIN_RAW[[#This Row],[VALOR (OUT)]])</f>
        <v>105000</v>
      </c>
      <c r="I638" s="3" t="str">
        <f>FIN_RAW[[#This Row],[CUENTA (IN)]]</f>
        <v>Efectivo</v>
      </c>
      <c r="J638" s="6" t="str">
        <f>FIN_RAW[[#This Row],[CUENTA (OUT)]]</f>
        <v>Mensualidad</v>
      </c>
      <c r="K638" s="3" t="str">
        <f>IF(OR(FIN_RAW[[#This Row],[CLIENTE]]=0,FIN_RAW[[#This Row],[CLIENTE]]=" "),"",FIN_RAW[[#This Row],[CLIENTE]])</f>
        <v>Marcela Zapata Duque</v>
      </c>
      <c r="L638" s="3" t="str">
        <f>IF(OR(FIN_RAW[[#This Row],[DEPORTISTA]]=0,FIN_RAW[[#This Row],[DEPORTISTA]]=""),"",FIN_RAW[[#This Row],[DEPORTISTA]])</f>
        <v>Sara Zapata Zapata</v>
      </c>
      <c r="M638" s="3">
        <f>IF(FIN_DATASET[[#This Row],[Method]]="Efectivo",1,0)</f>
        <v>1</v>
      </c>
      <c r="N638" s="12">
        <f>IF(FIN_DATASET[[#This Row],[Method]]="Efectivo",FIN_DATASET[[#This Row],[Amount]],0)</f>
        <v>105000</v>
      </c>
      <c r="O638" s="3">
        <f>IF(FIN_DATASET[[#This Row],[Method]]="CxC",1,0)</f>
        <v>0</v>
      </c>
      <c r="P638" s="11">
        <f>IF(FIN_DATASET[[#This Row],[Method]]="CxC",FIN_DATASET[[#This Row],[Amount]],0)</f>
        <v>0</v>
      </c>
      <c r="Q638" s="3">
        <f>IF(OR(FIN_DATASET[[#This Row],[Account]]="CxP",FIN_DATASET[[#This Row],[Account]]="CxP (Liga)",FIN_DATASET[[#This Row],[Account]]="CxP (Terceros)"),1,0)</f>
        <v>0</v>
      </c>
      <c r="R638" s="3">
        <f>IF(FIN_DATASET[[#This Row],[AP_Flag]]=1,FIN_DATASET[[#This Row],[Amount]],0)</f>
        <v>0</v>
      </c>
    </row>
    <row r="639" spans="1:18" x14ac:dyDescent="0.2">
      <c r="A639" s="4">
        <f>FIN_RAW[[#This Row],[FECHA]]</f>
        <v>44378</v>
      </c>
      <c r="B639" s="3">
        <f>YEAR(FIN_DATASET[[#This Row],[Date]])</f>
        <v>2021</v>
      </c>
      <c r="C639" s="3" t="str">
        <f>TEXT(FIN_DATASET[[#This Row],[Date]],"mmmm")</f>
        <v>July</v>
      </c>
      <c r="D639" s="3" t="str">
        <f>IF(FIN_RAW[[#This Row],[VALOR (IN)]]&gt;0, "Income",IF(FIN_RAW[[#This Row],[VALOR (OUT)]]&gt;0, "Expense", "Check"))</f>
        <v>Income</v>
      </c>
      <c r="E639" s="3" t="str">
        <f>_xlfn.XLOOKUP(FIN_DATASET[[#This Row],[Method]],CATEGORY_MAP[CUENTA_IN],CATEGORY_MAP[Category])</f>
        <v>Cash</v>
      </c>
      <c r="F639" s="3" t="str">
        <f>_xlfn.XLOOKUP(FIN_DATASET[[#This Row],[Account]],CATEGORY_MAP[CUENTA_OUT],CATEGORY_MAP[Subcategory])</f>
        <v>Monthly Fee</v>
      </c>
      <c r="G639" s="3" t="str">
        <f>IF(OR(FIN_RAW[[#This Row],[CONCEPTO]]=0,FIN_RAW[[#This Row],[CONCEPTO]]=""),"",FIN_RAW[[#This Row],[CONCEPTO]])</f>
        <v>Pago Mensualidad Formacion (100%) (JUL)</v>
      </c>
      <c r="H639" s="5">
        <f>IF(FIN_DATASET[[#This Row],[Type]]="Income", FIN_RAW[[#This Row],[VALOR (IN)]], -FIN_RAW[[#This Row],[VALOR (OUT)]])</f>
        <v>105000</v>
      </c>
      <c r="I639" s="3" t="str">
        <f>FIN_RAW[[#This Row],[CUENTA (IN)]]</f>
        <v>Efectivo</v>
      </c>
      <c r="J639" s="6" t="str">
        <f>FIN_RAW[[#This Row],[CUENTA (OUT)]]</f>
        <v>Mensualidad</v>
      </c>
      <c r="K639" s="3" t="str">
        <f>IF(OR(FIN_RAW[[#This Row],[CLIENTE]]=0,FIN_RAW[[#This Row],[CLIENTE]]=" "),"",FIN_RAW[[#This Row],[CLIENTE]])</f>
        <v>Nelson Gómez Serna</v>
      </c>
      <c r="L639" s="3" t="str">
        <f>IF(OR(FIN_RAW[[#This Row],[DEPORTISTA]]=0,FIN_RAW[[#This Row],[DEPORTISTA]]=""),"",FIN_RAW[[#This Row],[DEPORTISTA]])</f>
        <v>Sofía Gómez Torres</v>
      </c>
      <c r="M639" s="3">
        <f>IF(FIN_DATASET[[#This Row],[Method]]="Efectivo",1,0)</f>
        <v>1</v>
      </c>
      <c r="N639" s="12">
        <f>IF(FIN_DATASET[[#This Row],[Method]]="Efectivo",FIN_DATASET[[#This Row],[Amount]],0)</f>
        <v>105000</v>
      </c>
      <c r="O639" s="3">
        <f>IF(FIN_DATASET[[#This Row],[Method]]="CxC",1,0)</f>
        <v>0</v>
      </c>
      <c r="P639" s="11">
        <f>IF(FIN_DATASET[[#This Row],[Method]]="CxC",FIN_DATASET[[#This Row],[Amount]],0)</f>
        <v>0</v>
      </c>
      <c r="Q639" s="3">
        <f>IF(OR(FIN_DATASET[[#This Row],[Account]]="CxP",FIN_DATASET[[#This Row],[Account]]="CxP (Liga)",FIN_DATASET[[#This Row],[Account]]="CxP (Terceros)"),1,0)</f>
        <v>0</v>
      </c>
      <c r="R639" s="3">
        <f>IF(FIN_DATASET[[#This Row],[AP_Flag]]=1,FIN_DATASET[[#This Row],[Amount]],0)</f>
        <v>0</v>
      </c>
    </row>
    <row r="640" spans="1:18" x14ac:dyDescent="0.2">
      <c r="A640" s="4">
        <f>FIN_RAW[[#This Row],[FECHA]]</f>
        <v>44378</v>
      </c>
      <c r="B640" s="3">
        <f>YEAR(FIN_DATASET[[#This Row],[Date]])</f>
        <v>2021</v>
      </c>
      <c r="C640" s="3" t="str">
        <f>TEXT(FIN_DATASET[[#This Row],[Date]],"mmmm")</f>
        <v>July</v>
      </c>
      <c r="D640" s="3" t="str">
        <f>IF(FIN_RAW[[#This Row],[VALOR (IN)]]&gt;0, "Income",IF(FIN_RAW[[#This Row],[VALOR (OUT)]]&gt;0, "Expense", "Check"))</f>
        <v>Income</v>
      </c>
      <c r="E640" s="3" t="str">
        <f>_xlfn.XLOOKUP(FIN_DATASET[[#This Row],[Method]],CATEGORY_MAP[CUENTA_IN],CATEGORY_MAP[Category])</f>
        <v>Cash</v>
      </c>
      <c r="F640" s="3" t="str">
        <f>_xlfn.XLOOKUP(FIN_DATASET[[#This Row],[Account]],CATEGORY_MAP[CUENTA_OUT],CATEGORY_MAP[Subcategory])</f>
        <v>Monthly Fee</v>
      </c>
      <c r="G640" s="3" t="str">
        <f>IF(OR(FIN_RAW[[#This Row],[CONCEPTO]]=0,FIN_RAW[[#This Row],[CONCEPTO]]=""),"",FIN_RAW[[#This Row],[CONCEPTO]])</f>
        <v>Pago Mensualidad Alto Rendimiento (100%) (JUL)</v>
      </c>
      <c r="H640" s="5">
        <f>IF(FIN_DATASET[[#This Row],[Type]]="Income", FIN_RAW[[#This Row],[VALOR (IN)]], -FIN_RAW[[#This Row],[VALOR (OUT)]])</f>
        <v>155000</v>
      </c>
      <c r="I640" s="3" t="str">
        <f>FIN_RAW[[#This Row],[CUENTA (IN)]]</f>
        <v>Efectivo</v>
      </c>
      <c r="J640" s="6" t="str">
        <f>FIN_RAW[[#This Row],[CUENTA (OUT)]]</f>
        <v>Mensualidad</v>
      </c>
      <c r="K640" s="3" t="str">
        <f>IF(OR(FIN_RAW[[#This Row],[CLIENTE]]=0,FIN_RAW[[#This Row],[CLIENTE]]=" "),"",FIN_RAW[[#This Row],[CLIENTE]])</f>
        <v>Ana Milena Sánchez Patiño</v>
      </c>
      <c r="L640" s="3" t="str">
        <f>IF(OR(FIN_RAW[[#This Row],[DEPORTISTA]]=0,FIN_RAW[[#This Row],[DEPORTISTA]]=""),"",FIN_RAW[[#This Row],[DEPORTISTA]])</f>
        <v>Valentina Carvajal Sánchez</v>
      </c>
      <c r="M640" s="3">
        <f>IF(FIN_DATASET[[#This Row],[Method]]="Efectivo",1,0)</f>
        <v>1</v>
      </c>
      <c r="N640" s="12">
        <f>IF(FIN_DATASET[[#This Row],[Method]]="Efectivo",FIN_DATASET[[#This Row],[Amount]],0)</f>
        <v>155000</v>
      </c>
      <c r="O640" s="3">
        <f>IF(FIN_DATASET[[#This Row],[Method]]="CxC",1,0)</f>
        <v>0</v>
      </c>
      <c r="P640" s="11">
        <f>IF(FIN_DATASET[[#This Row],[Method]]="CxC",FIN_DATASET[[#This Row],[Amount]],0)</f>
        <v>0</v>
      </c>
      <c r="Q640" s="3">
        <f>IF(OR(FIN_DATASET[[#This Row],[Account]]="CxP",FIN_DATASET[[#This Row],[Account]]="CxP (Liga)",FIN_DATASET[[#This Row],[Account]]="CxP (Terceros)"),1,0)</f>
        <v>0</v>
      </c>
      <c r="R640" s="3">
        <f>IF(FIN_DATASET[[#This Row],[AP_Flag]]=1,FIN_DATASET[[#This Row],[Amount]],0)</f>
        <v>0</v>
      </c>
    </row>
    <row r="641" spans="1:18" x14ac:dyDescent="0.2">
      <c r="A641" s="4">
        <f>FIN_RAW[[#This Row],[FECHA]]</f>
        <v>44378</v>
      </c>
      <c r="B641" s="3">
        <f>YEAR(FIN_DATASET[[#This Row],[Date]])</f>
        <v>2021</v>
      </c>
      <c r="C641" s="3" t="str">
        <f>TEXT(FIN_DATASET[[#This Row],[Date]],"mmmm")</f>
        <v>July</v>
      </c>
      <c r="D641" s="3" t="str">
        <f>IF(FIN_RAW[[#This Row],[VALOR (IN)]]&gt;0, "Income",IF(FIN_RAW[[#This Row],[VALOR (OUT)]]&gt;0, "Expense", "Check"))</f>
        <v>Income</v>
      </c>
      <c r="E641" s="3" t="str">
        <f>_xlfn.XLOOKUP(FIN_DATASET[[#This Row],[Method]],CATEGORY_MAP[CUENTA_IN],CATEGORY_MAP[Category])</f>
        <v>Cash</v>
      </c>
      <c r="F641" s="3" t="str">
        <f>_xlfn.XLOOKUP(FIN_DATASET[[#This Row],[Account]],CATEGORY_MAP[CUENTA_OUT],CATEGORY_MAP[Subcategory])</f>
        <v>Gymnastics Monthly Fee</v>
      </c>
      <c r="G641" s="3" t="str">
        <f>IF(OR(FIN_RAW[[#This Row],[CONCEPTO]]=0,FIN_RAW[[#This Row],[CONCEPTO]]=""),"",FIN_RAW[[#This Row],[CONCEPTO]])</f>
        <v>Pago Apoyo Mensualidad Gimnasia (JUL)</v>
      </c>
      <c r="H641" s="5">
        <f>IF(FIN_DATASET[[#This Row],[Type]]="Income", FIN_RAW[[#This Row],[VALOR (IN)]], -FIN_RAW[[#This Row],[VALOR (OUT)]])</f>
        <v>25000</v>
      </c>
      <c r="I641" s="3" t="str">
        <f>FIN_RAW[[#This Row],[CUENTA (IN)]]</f>
        <v>Efectivo</v>
      </c>
      <c r="J641" s="6" t="str">
        <f>FIN_RAW[[#This Row],[CUENTA (OUT)]]</f>
        <v>Mensualidad Gimnasia</v>
      </c>
      <c r="K641" s="3" t="str">
        <f>IF(OR(FIN_RAW[[#This Row],[CLIENTE]]=0,FIN_RAW[[#This Row],[CLIENTE]]=" "),"",FIN_RAW[[#This Row],[CLIENTE]])</f>
        <v>Rodrigo Valdiri Zambrano</v>
      </c>
      <c r="L641" s="3" t="str">
        <f>IF(OR(FIN_RAW[[#This Row],[DEPORTISTA]]=0,FIN_RAW[[#This Row],[DEPORTISTA]]=""),"",FIN_RAW[[#This Row],[DEPORTISTA]])</f>
        <v>Esteban Valdiri Guauña</v>
      </c>
      <c r="M641" s="3">
        <f>IF(FIN_DATASET[[#This Row],[Method]]="Efectivo",1,0)</f>
        <v>1</v>
      </c>
      <c r="N641" s="12">
        <f>IF(FIN_DATASET[[#This Row],[Method]]="Efectivo",FIN_DATASET[[#This Row],[Amount]],0)</f>
        <v>25000</v>
      </c>
      <c r="O641" s="3">
        <f>IF(FIN_DATASET[[#This Row],[Method]]="CxC",1,0)</f>
        <v>0</v>
      </c>
      <c r="P641" s="11">
        <f>IF(FIN_DATASET[[#This Row],[Method]]="CxC",FIN_DATASET[[#This Row],[Amount]],0)</f>
        <v>0</v>
      </c>
      <c r="Q641" s="3">
        <f>IF(OR(FIN_DATASET[[#This Row],[Account]]="CxP",FIN_DATASET[[#This Row],[Account]]="CxP (Liga)",FIN_DATASET[[#This Row],[Account]]="CxP (Terceros)"),1,0)</f>
        <v>0</v>
      </c>
      <c r="R641" s="3">
        <f>IF(FIN_DATASET[[#This Row],[AP_Flag]]=1,FIN_DATASET[[#This Row],[Amount]],0)</f>
        <v>0</v>
      </c>
    </row>
    <row r="642" spans="1:18" x14ac:dyDescent="0.2">
      <c r="A642" s="4">
        <f>FIN_RAW[[#This Row],[FECHA]]</f>
        <v>44378</v>
      </c>
      <c r="B642" s="3">
        <f>YEAR(FIN_DATASET[[#This Row],[Date]])</f>
        <v>2021</v>
      </c>
      <c r="C642" s="3" t="str">
        <f>TEXT(FIN_DATASET[[#This Row],[Date]],"mmmm")</f>
        <v>July</v>
      </c>
      <c r="D642" s="3" t="str">
        <f>IF(FIN_RAW[[#This Row],[VALOR (IN)]]&gt;0, "Income",IF(FIN_RAW[[#This Row],[VALOR (OUT)]]&gt;0, "Expense", "Check"))</f>
        <v>Income</v>
      </c>
      <c r="E642" s="3" t="str">
        <f>_xlfn.XLOOKUP(FIN_DATASET[[#This Row],[Method]],CATEGORY_MAP[CUENTA_IN],CATEGORY_MAP[Category])</f>
        <v>Cash</v>
      </c>
      <c r="F642" s="3" t="str">
        <f>_xlfn.XLOOKUP(FIN_DATASET[[#This Row],[Account]],CATEGORY_MAP[CUENTA_OUT],CATEGORY_MAP[Subcategory])</f>
        <v>Gymnastics Monthly Fee</v>
      </c>
      <c r="G642" s="3" t="str">
        <f>IF(OR(FIN_RAW[[#This Row],[CONCEPTO]]=0,FIN_RAW[[#This Row],[CONCEPTO]]=""),"",FIN_RAW[[#This Row],[CONCEPTO]])</f>
        <v>Pago Apoyo Mensualidad Gimnasia (JUL)</v>
      </c>
      <c r="H642" s="5">
        <f>IF(FIN_DATASET[[#This Row],[Type]]="Income", FIN_RAW[[#This Row],[VALOR (IN)]], -FIN_RAW[[#This Row],[VALOR (OUT)]])</f>
        <v>25000</v>
      </c>
      <c r="I642" s="3" t="str">
        <f>FIN_RAW[[#This Row],[CUENTA (IN)]]</f>
        <v>Efectivo</v>
      </c>
      <c r="J642" s="6" t="str">
        <f>FIN_RAW[[#This Row],[CUENTA (OUT)]]</f>
        <v>Mensualidad Gimnasia</v>
      </c>
      <c r="K642" s="3" t="str">
        <f>IF(OR(FIN_RAW[[#This Row],[CLIENTE]]=0,FIN_RAW[[#This Row],[CLIENTE]]=" "),"",FIN_RAW[[#This Row],[CLIENTE]])</f>
        <v>Carlos Andrés Delgado</v>
      </c>
      <c r="L642" s="3" t="str">
        <f>IF(OR(FIN_RAW[[#This Row],[DEPORTISTA]]=0,FIN_RAW[[#This Row],[DEPORTISTA]]=""),"",FIN_RAW[[#This Row],[DEPORTISTA]])</f>
        <v>Juan Andrés Delgado Giraldo</v>
      </c>
      <c r="M642" s="3">
        <f>IF(FIN_DATASET[[#This Row],[Method]]="Efectivo",1,0)</f>
        <v>1</v>
      </c>
      <c r="N642" s="12">
        <f>IF(FIN_DATASET[[#This Row],[Method]]="Efectivo",FIN_DATASET[[#This Row],[Amount]],0)</f>
        <v>25000</v>
      </c>
      <c r="O642" s="3">
        <f>IF(FIN_DATASET[[#This Row],[Method]]="CxC",1,0)</f>
        <v>0</v>
      </c>
      <c r="P642" s="11">
        <f>IF(FIN_DATASET[[#This Row],[Method]]="CxC",FIN_DATASET[[#This Row],[Amount]],0)</f>
        <v>0</v>
      </c>
      <c r="Q642" s="3">
        <f>IF(OR(FIN_DATASET[[#This Row],[Account]]="CxP",FIN_DATASET[[#This Row],[Account]]="CxP (Liga)",FIN_DATASET[[#This Row],[Account]]="CxP (Terceros)"),1,0)</f>
        <v>0</v>
      </c>
      <c r="R642" s="3">
        <f>IF(FIN_DATASET[[#This Row],[AP_Flag]]=1,FIN_DATASET[[#This Row],[Amount]],0)</f>
        <v>0</v>
      </c>
    </row>
    <row r="643" spans="1:18" x14ac:dyDescent="0.2">
      <c r="A643" s="4">
        <f>FIN_RAW[[#This Row],[FECHA]]</f>
        <v>44378</v>
      </c>
      <c r="B643" s="3">
        <f>YEAR(FIN_DATASET[[#This Row],[Date]])</f>
        <v>2021</v>
      </c>
      <c r="C643" s="3" t="str">
        <f>TEXT(FIN_DATASET[[#This Row],[Date]],"mmmm")</f>
        <v>July</v>
      </c>
      <c r="D643" s="3" t="str">
        <f>IF(FIN_RAW[[#This Row],[VALOR (IN)]]&gt;0, "Income",IF(FIN_RAW[[#This Row],[VALOR (OUT)]]&gt;0, "Expense", "Check"))</f>
        <v>Income</v>
      </c>
      <c r="E643" s="3" t="str">
        <f>_xlfn.XLOOKUP(FIN_DATASET[[#This Row],[Method]],CATEGORY_MAP[CUENTA_IN],CATEGORY_MAP[Category])</f>
        <v>Cash</v>
      </c>
      <c r="F643" s="3" t="str">
        <f>_xlfn.XLOOKUP(FIN_DATASET[[#This Row],[Account]],CATEGORY_MAP[CUENTA_OUT],CATEGORY_MAP[Subcategory])</f>
        <v>Gymnastics Monthly Fee</v>
      </c>
      <c r="G643" s="3" t="str">
        <f>IF(OR(FIN_RAW[[#This Row],[CONCEPTO]]=0,FIN_RAW[[#This Row],[CONCEPTO]]=""),"",FIN_RAW[[#This Row],[CONCEPTO]])</f>
        <v>Pago Apoyo Mensualidad Gimnasia (JUL)</v>
      </c>
      <c r="H643" s="5">
        <f>IF(FIN_DATASET[[#This Row],[Type]]="Income", FIN_RAW[[#This Row],[VALOR (IN)]], -FIN_RAW[[#This Row],[VALOR (OUT)]])</f>
        <v>25000</v>
      </c>
      <c r="I643" s="3" t="str">
        <f>FIN_RAW[[#This Row],[CUENTA (IN)]]</f>
        <v>Efectivo</v>
      </c>
      <c r="J643" s="6" t="str">
        <f>FIN_RAW[[#This Row],[CUENTA (OUT)]]</f>
        <v>Mensualidad Gimnasia</v>
      </c>
      <c r="K643" s="3" t="str">
        <f>IF(OR(FIN_RAW[[#This Row],[CLIENTE]]=0,FIN_RAW[[#This Row],[CLIENTE]]=" "),"",FIN_RAW[[#This Row],[CLIENTE]])</f>
        <v>Juan Sebastián Floyd</v>
      </c>
      <c r="L643" s="3" t="str">
        <f>IF(OR(FIN_RAW[[#This Row],[DEPORTISTA]]=0,FIN_RAW[[#This Row],[DEPORTISTA]]=""),"",FIN_RAW[[#This Row],[DEPORTISTA]])</f>
        <v>Juan Diego Floyd Martínez</v>
      </c>
      <c r="M643" s="3">
        <f>IF(FIN_DATASET[[#This Row],[Method]]="Efectivo",1,0)</f>
        <v>1</v>
      </c>
      <c r="N643" s="12">
        <f>IF(FIN_DATASET[[#This Row],[Method]]="Efectivo",FIN_DATASET[[#This Row],[Amount]],0)</f>
        <v>25000</v>
      </c>
      <c r="O643" s="3">
        <f>IF(FIN_DATASET[[#This Row],[Method]]="CxC",1,0)</f>
        <v>0</v>
      </c>
      <c r="P643" s="11">
        <f>IF(FIN_DATASET[[#This Row],[Method]]="CxC",FIN_DATASET[[#This Row],[Amount]],0)</f>
        <v>0</v>
      </c>
      <c r="Q643" s="3">
        <f>IF(OR(FIN_DATASET[[#This Row],[Account]]="CxP",FIN_DATASET[[#This Row],[Account]]="CxP (Liga)",FIN_DATASET[[#This Row],[Account]]="CxP (Terceros)"),1,0)</f>
        <v>0</v>
      </c>
      <c r="R643" s="3">
        <f>IF(FIN_DATASET[[#This Row],[AP_Flag]]=1,FIN_DATASET[[#This Row],[Amount]],0)</f>
        <v>0</v>
      </c>
    </row>
    <row r="644" spans="1:18" x14ac:dyDescent="0.2">
      <c r="A644" s="4">
        <f>FIN_RAW[[#This Row],[FECHA]]</f>
        <v>44378</v>
      </c>
      <c r="B644" s="3">
        <f>YEAR(FIN_DATASET[[#This Row],[Date]])</f>
        <v>2021</v>
      </c>
      <c r="C644" s="3" t="str">
        <f>TEXT(FIN_DATASET[[#This Row],[Date]],"mmmm")</f>
        <v>July</v>
      </c>
      <c r="D644" s="3" t="str">
        <f>IF(FIN_RAW[[#This Row],[VALOR (IN)]]&gt;0, "Income",IF(FIN_RAW[[#This Row],[VALOR (OUT)]]&gt;0, "Expense", "Check"))</f>
        <v>Income</v>
      </c>
      <c r="E644" s="3" t="str">
        <f>_xlfn.XLOOKUP(FIN_DATASET[[#This Row],[Method]],CATEGORY_MAP[CUENTA_IN],CATEGORY_MAP[Category])</f>
        <v>Cash</v>
      </c>
      <c r="F644" s="3" t="str">
        <f>_xlfn.XLOOKUP(FIN_DATASET[[#This Row],[Account]],CATEGORY_MAP[CUENTA_OUT],CATEGORY_MAP[Subcategory])</f>
        <v>Gymnastics Monthly Fee</v>
      </c>
      <c r="G644" s="3" t="str">
        <f>IF(OR(FIN_RAW[[#This Row],[CONCEPTO]]=0,FIN_RAW[[#This Row],[CONCEPTO]]=""),"",FIN_RAW[[#This Row],[CONCEPTO]])</f>
        <v>Pago Apoyo Mensualidad Gimnasia (JUL)</v>
      </c>
      <c r="H644" s="5">
        <f>IF(FIN_DATASET[[#This Row],[Type]]="Income", FIN_RAW[[#This Row],[VALOR (IN)]], -FIN_RAW[[#This Row],[VALOR (OUT)]])</f>
        <v>25000</v>
      </c>
      <c r="I644" s="3" t="str">
        <f>FIN_RAW[[#This Row],[CUENTA (IN)]]</f>
        <v>Efectivo</v>
      </c>
      <c r="J644" s="6" t="str">
        <f>FIN_RAW[[#This Row],[CUENTA (OUT)]]</f>
        <v>Mensualidad Gimnasia</v>
      </c>
      <c r="K644" s="3" t="str">
        <f>IF(OR(FIN_RAW[[#This Row],[CLIENTE]]=0,FIN_RAW[[#This Row],[CLIENTE]]=" "),"",FIN_RAW[[#This Row],[CLIENTE]])</f>
        <v>Víctor Manuel Duque Yepes</v>
      </c>
      <c r="L644" s="3" t="str">
        <f>IF(OR(FIN_RAW[[#This Row],[DEPORTISTA]]=0,FIN_RAW[[#This Row],[DEPORTISTA]]=""),"",FIN_RAW[[#This Row],[DEPORTISTA]])</f>
        <v>Juan Esteban Duque Pinto</v>
      </c>
      <c r="M644" s="3">
        <f>IF(FIN_DATASET[[#This Row],[Method]]="Efectivo",1,0)</f>
        <v>1</v>
      </c>
      <c r="N644" s="12">
        <f>IF(FIN_DATASET[[#This Row],[Method]]="Efectivo",FIN_DATASET[[#This Row],[Amount]],0)</f>
        <v>25000</v>
      </c>
      <c r="O644" s="3">
        <f>IF(FIN_DATASET[[#This Row],[Method]]="CxC",1,0)</f>
        <v>0</v>
      </c>
      <c r="P644" s="11">
        <f>IF(FIN_DATASET[[#This Row],[Method]]="CxC",FIN_DATASET[[#This Row],[Amount]],0)</f>
        <v>0</v>
      </c>
      <c r="Q644" s="3">
        <f>IF(OR(FIN_DATASET[[#This Row],[Account]]="CxP",FIN_DATASET[[#This Row],[Account]]="CxP (Liga)",FIN_DATASET[[#This Row],[Account]]="CxP (Terceros)"),1,0)</f>
        <v>0</v>
      </c>
      <c r="R644" s="3">
        <f>IF(FIN_DATASET[[#This Row],[AP_Flag]]=1,FIN_DATASET[[#This Row],[Amount]],0)</f>
        <v>0</v>
      </c>
    </row>
    <row r="645" spans="1:18" x14ac:dyDescent="0.2">
      <c r="A645" s="4">
        <f>FIN_RAW[[#This Row],[FECHA]]</f>
        <v>44378</v>
      </c>
      <c r="B645" s="3">
        <f>YEAR(FIN_DATASET[[#This Row],[Date]])</f>
        <v>2021</v>
      </c>
      <c r="C645" s="3" t="str">
        <f>TEXT(FIN_DATASET[[#This Row],[Date]],"mmmm")</f>
        <v>July</v>
      </c>
      <c r="D645" s="3" t="str">
        <f>IF(FIN_RAW[[#This Row],[VALOR (IN)]]&gt;0, "Income",IF(FIN_RAW[[#This Row],[VALOR (OUT)]]&gt;0, "Expense", "Check"))</f>
        <v>Income</v>
      </c>
      <c r="E645" s="3" t="str">
        <f>_xlfn.XLOOKUP(FIN_DATASET[[#This Row],[Method]],CATEGORY_MAP[CUENTA_IN],CATEGORY_MAP[Category])</f>
        <v>Cash</v>
      </c>
      <c r="F645" s="3" t="str">
        <f>_xlfn.XLOOKUP(FIN_DATASET[[#This Row],[Account]],CATEGORY_MAP[CUENTA_OUT],CATEGORY_MAP[Subcategory])</f>
        <v>Gymnastics Monthly Fee</v>
      </c>
      <c r="G645" s="3" t="str">
        <f>IF(OR(FIN_RAW[[#This Row],[CONCEPTO]]=0,FIN_RAW[[#This Row],[CONCEPTO]]=""),"",FIN_RAW[[#This Row],[CONCEPTO]])</f>
        <v>Pago Apoyo Mensualidad Gimnasia (JUL)</v>
      </c>
      <c r="H645" s="5">
        <f>IF(FIN_DATASET[[#This Row],[Type]]="Income", FIN_RAW[[#This Row],[VALOR (IN)]], -FIN_RAW[[#This Row],[VALOR (OUT)]])</f>
        <v>25000</v>
      </c>
      <c r="I645" s="3" t="str">
        <f>FIN_RAW[[#This Row],[CUENTA (IN)]]</f>
        <v>Efectivo</v>
      </c>
      <c r="J645" s="6" t="str">
        <f>FIN_RAW[[#This Row],[CUENTA (OUT)]]</f>
        <v>Mensualidad Gimnasia</v>
      </c>
      <c r="K645" s="3" t="str">
        <f>IF(OR(FIN_RAW[[#This Row],[CLIENTE]]=0,FIN_RAW[[#This Row],[CLIENTE]]=" "),"",FIN_RAW[[#This Row],[CLIENTE]])</f>
        <v>Víctor Manuel Duque Yepes</v>
      </c>
      <c r="L645" s="3" t="str">
        <f>IF(OR(FIN_RAW[[#This Row],[DEPORTISTA]]=0,FIN_RAW[[#This Row],[DEPORTISTA]]=""),"",FIN_RAW[[#This Row],[DEPORTISTA]])</f>
        <v>Juan Manuel Duque Pinto</v>
      </c>
      <c r="M645" s="3">
        <f>IF(FIN_DATASET[[#This Row],[Method]]="Efectivo",1,0)</f>
        <v>1</v>
      </c>
      <c r="N645" s="12">
        <f>IF(FIN_DATASET[[#This Row],[Method]]="Efectivo",FIN_DATASET[[#This Row],[Amount]],0)</f>
        <v>25000</v>
      </c>
      <c r="O645" s="3">
        <f>IF(FIN_DATASET[[#This Row],[Method]]="CxC",1,0)</f>
        <v>0</v>
      </c>
      <c r="P645" s="11">
        <f>IF(FIN_DATASET[[#This Row],[Method]]="CxC",FIN_DATASET[[#This Row],[Amount]],0)</f>
        <v>0</v>
      </c>
      <c r="Q645" s="3">
        <f>IF(OR(FIN_DATASET[[#This Row],[Account]]="CxP",FIN_DATASET[[#This Row],[Account]]="CxP (Liga)",FIN_DATASET[[#This Row],[Account]]="CxP (Terceros)"),1,0)</f>
        <v>0</v>
      </c>
      <c r="R645" s="3">
        <f>IF(FIN_DATASET[[#This Row],[AP_Flag]]=1,FIN_DATASET[[#This Row],[Amount]],0)</f>
        <v>0</v>
      </c>
    </row>
    <row r="646" spans="1:18" x14ac:dyDescent="0.2">
      <c r="A646" s="4">
        <f>FIN_RAW[[#This Row],[FECHA]]</f>
        <v>44378</v>
      </c>
      <c r="B646" s="3">
        <f>YEAR(FIN_DATASET[[#This Row],[Date]])</f>
        <v>2021</v>
      </c>
      <c r="C646" s="3" t="str">
        <f>TEXT(FIN_DATASET[[#This Row],[Date]],"mmmm")</f>
        <v>July</v>
      </c>
      <c r="D646" s="3" t="str">
        <f>IF(FIN_RAW[[#This Row],[VALOR (IN)]]&gt;0, "Income",IF(FIN_RAW[[#This Row],[VALOR (OUT)]]&gt;0, "Expense", "Check"))</f>
        <v>Income</v>
      </c>
      <c r="E646" s="3" t="str">
        <f>_xlfn.XLOOKUP(FIN_DATASET[[#This Row],[Method]],CATEGORY_MAP[CUENTA_IN],CATEGORY_MAP[Category])</f>
        <v>Cash</v>
      </c>
      <c r="F646" s="3" t="str">
        <f>_xlfn.XLOOKUP(FIN_DATASET[[#This Row],[Account]],CATEGORY_MAP[CUENTA_OUT],CATEGORY_MAP[Subcategory])</f>
        <v>Gymnastics Monthly Fee</v>
      </c>
      <c r="G646" s="3" t="str">
        <f>IF(OR(FIN_RAW[[#This Row],[CONCEPTO]]=0,FIN_RAW[[#This Row],[CONCEPTO]]=""),"",FIN_RAW[[#This Row],[CONCEPTO]])</f>
        <v>Pago Apoyo Mensualidad Gimnasia (JUL)</v>
      </c>
      <c r="H646" s="5">
        <f>IF(FIN_DATASET[[#This Row],[Type]]="Income", FIN_RAW[[#This Row],[VALOR (IN)]], -FIN_RAW[[#This Row],[VALOR (OUT)]])</f>
        <v>25000</v>
      </c>
      <c r="I646" s="3" t="str">
        <f>FIN_RAW[[#This Row],[CUENTA (IN)]]</f>
        <v>Efectivo</v>
      </c>
      <c r="J646" s="6" t="str">
        <f>FIN_RAW[[#This Row],[CUENTA (OUT)]]</f>
        <v>Mensualidad Gimnasia</v>
      </c>
      <c r="K646" s="3" t="str">
        <f>IF(OR(FIN_RAW[[#This Row],[CLIENTE]]=0,FIN_RAW[[#This Row],[CLIENTE]]=" "),"",FIN_RAW[[#This Row],[CLIENTE]])</f>
        <v>Ingrith Basto Zamorano</v>
      </c>
      <c r="L646" s="3" t="str">
        <f>IF(OR(FIN_RAW[[#This Row],[DEPORTISTA]]=0,FIN_RAW[[#This Row],[DEPORTISTA]]=""),"",FIN_RAW[[#This Row],[DEPORTISTA]])</f>
        <v>Juan Martin Solórzano Basto</v>
      </c>
      <c r="M646" s="3">
        <f>IF(FIN_DATASET[[#This Row],[Method]]="Efectivo",1,0)</f>
        <v>1</v>
      </c>
      <c r="N646" s="12">
        <f>IF(FIN_DATASET[[#This Row],[Method]]="Efectivo",FIN_DATASET[[#This Row],[Amount]],0)</f>
        <v>25000</v>
      </c>
      <c r="O646" s="3">
        <f>IF(FIN_DATASET[[#This Row],[Method]]="CxC",1,0)</f>
        <v>0</v>
      </c>
      <c r="P646" s="11">
        <f>IF(FIN_DATASET[[#This Row],[Method]]="CxC",FIN_DATASET[[#This Row],[Amount]],0)</f>
        <v>0</v>
      </c>
      <c r="Q646" s="3">
        <f>IF(OR(FIN_DATASET[[#This Row],[Account]]="CxP",FIN_DATASET[[#This Row],[Account]]="CxP (Liga)",FIN_DATASET[[#This Row],[Account]]="CxP (Terceros)"),1,0)</f>
        <v>0</v>
      </c>
      <c r="R646" s="3">
        <f>IF(FIN_DATASET[[#This Row],[AP_Flag]]=1,FIN_DATASET[[#This Row],[Amount]],0)</f>
        <v>0</v>
      </c>
    </row>
    <row r="647" spans="1:18" x14ac:dyDescent="0.2">
      <c r="A647" s="4">
        <f>FIN_RAW[[#This Row],[FECHA]]</f>
        <v>44378</v>
      </c>
      <c r="B647" s="3">
        <f>YEAR(FIN_DATASET[[#This Row],[Date]])</f>
        <v>2021</v>
      </c>
      <c r="C647" s="3" t="str">
        <f>TEXT(FIN_DATASET[[#This Row],[Date]],"mmmm")</f>
        <v>July</v>
      </c>
      <c r="D647" s="3" t="str">
        <f>IF(FIN_RAW[[#This Row],[VALOR (IN)]]&gt;0, "Income",IF(FIN_RAW[[#This Row],[VALOR (OUT)]]&gt;0, "Expense", "Check"))</f>
        <v>Income</v>
      </c>
      <c r="E647" s="3" t="str">
        <f>_xlfn.XLOOKUP(FIN_DATASET[[#This Row],[Method]],CATEGORY_MAP[CUENTA_IN],CATEGORY_MAP[Category])</f>
        <v>Cash</v>
      </c>
      <c r="F647" s="3" t="str">
        <f>_xlfn.XLOOKUP(FIN_DATASET[[#This Row],[Account]],CATEGORY_MAP[CUENTA_OUT],CATEGORY_MAP[Subcategory])</f>
        <v>Gymnastics Monthly Fee</v>
      </c>
      <c r="G647" s="3" t="str">
        <f>IF(OR(FIN_RAW[[#This Row],[CONCEPTO]]=0,FIN_RAW[[#This Row],[CONCEPTO]]=""),"",FIN_RAW[[#This Row],[CONCEPTO]])</f>
        <v>Pago Apoyo Mensualidad Gimnasia (JUL)</v>
      </c>
      <c r="H647" s="5">
        <f>IF(FIN_DATASET[[#This Row],[Type]]="Income", FIN_RAW[[#This Row],[VALOR (IN)]], -FIN_RAW[[#This Row],[VALOR (OUT)]])</f>
        <v>25000</v>
      </c>
      <c r="I647" s="3" t="str">
        <f>FIN_RAW[[#This Row],[CUENTA (IN)]]</f>
        <v>Efectivo</v>
      </c>
      <c r="J647" s="6" t="str">
        <f>FIN_RAW[[#This Row],[CUENTA (OUT)]]</f>
        <v>Mensualidad Gimnasia</v>
      </c>
      <c r="K647" s="3" t="str">
        <f>IF(OR(FIN_RAW[[#This Row],[CLIENTE]]=0,FIN_RAW[[#This Row],[CLIENTE]]=" "),"",FIN_RAW[[#This Row],[CLIENTE]])</f>
        <v>Carlos Andrés Delgado</v>
      </c>
      <c r="L647" s="3" t="str">
        <f>IF(OR(FIN_RAW[[#This Row],[DEPORTISTA]]=0,FIN_RAW[[#This Row],[DEPORTISTA]]=""),"",FIN_RAW[[#This Row],[DEPORTISTA]])</f>
        <v>María José Delgado Giraldo</v>
      </c>
      <c r="M647" s="3">
        <f>IF(FIN_DATASET[[#This Row],[Method]]="Efectivo",1,0)</f>
        <v>1</v>
      </c>
      <c r="N647" s="12">
        <f>IF(FIN_DATASET[[#This Row],[Method]]="Efectivo",FIN_DATASET[[#This Row],[Amount]],0)</f>
        <v>25000</v>
      </c>
      <c r="O647" s="3">
        <f>IF(FIN_DATASET[[#This Row],[Method]]="CxC",1,0)</f>
        <v>0</v>
      </c>
      <c r="P647" s="11">
        <f>IF(FIN_DATASET[[#This Row],[Method]]="CxC",FIN_DATASET[[#This Row],[Amount]],0)</f>
        <v>0</v>
      </c>
      <c r="Q647" s="3">
        <f>IF(OR(FIN_DATASET[[#This Row],[Account]]="CxP",FIN_DATASET[[#This Row],[Account]]="CxP (Liga)",FIN_DATASET[[#This Row],[Account]]="CxP (Terceros)"),1,0)</f>
        <v>0</v>
      </c>
      <c r="R647" s="3">
        <f>IF(FIN_DATASET[[#This Row],[AP_Flag]]=1,FIN_DATASET[[#This Row],[Amount]],0)</f>
        <v>0</v>
      </c>
    </row>
    <row r="648" spans="1:18" x14ac:dyDescent="0.2">
      <c r="A648" s="4">
        <f>FIN_RAW[[#This Row],[FECHA]]</f>
        <v>44378</v>
      </c>
      <c r="B648" s="3">
        <f>YEAR(FIN_DATASET[[#This Row],[Date]])</f>
        <v>2021</v>
      </c>
      <c r="C648" s="3" t="str">
        <f>TEXT(FIN_DATASET[[#This Row],[Date]],"mmmm")</f>
        <v>July</v>
      </c>
      <c r="D648" s="3" t="str">
        <f>IF(FIN_RAW[[#This Row],[VALOR (IN)]]&gt;0, "Income",IF(FIN_RAW[[#This Row],[VALOR (OUT)]]&gt;0, "Expense", "Check"))</f>
        <v>Income</v>
      </c>
      <c r="E648" s="3" t="str">
        <f>_xlfn.XLOOKUP(FIN_DATASET[[#This Row],[Method]],CATEGORY_MAP[CUENTA_IN],CATEGORY_MAP[Category])</f>
        <v>Cash</v>
      </c>
      <c r="F648" s="3" t="str">
        <f>_xlfn.XLOOKUP(FIN_DATASET[[#This Row],[Account]],CATEGORY_MAP[CUENTA_OUT],CATEGORY_MAP[Subcategory])</f>
        <v>Gymnastics Monthly Fee</v>
      </c>
      <c r="G648" s="3" t="str">
        <f>IF(OR(FIN_RAW[[#This Row],[CONCEPTO]]=0,FIN_RAW[[#This Row],[CONCEPTO]]=""),"",FIN_RAW[[#This Row],[CONCEPTO]])</f>
        <v>Pago Apoyo Mensualidad Gimnasia (JUL)</v>
      </c>
      <c r="H648" s="5">
        <f>IF(FIN_DATASET[[#This Row],[Type]]="Income", FIN_RAW[[#This Row],[VALOR (IN)]], -FIN_RAW[[#This Row],[VALOR (OUT)]])</f>
        <v>25000</v>
      </c>
      <c r="I648" s="3" t="str">
        <f>FIN_RAW[[#This Row],[CUENTA (IN)]]</f>
        <v>Efectivo</v>
      </c>
      <c r="J648" s="6" t="str">
        <f>FIN_RAW[[#This Row],[CUENTA (OUT)]]</f>
        <v>Mensualidad Gimnasia</v>
      </c>
      <c r="K648" s="3" t="str">
        <f>IF(OR(FIN_RAW[[#This Row],[CLIENTE]]=0,FIN_RAW[[#This Row],[CLIENTE]]=" "),"",FIN_RAW[[#This Row],[CLIENTE]])</f>
        <v>Ana Milena Sánchez Patiño</v>
      </c>
      <c r="L648" s="3" t="str">
        <f>IF(OR(FIN_RAW[[#This Row],[DEPORTISTA]]=0,FIN_RAW[[#This Row],[DEPORTISTA]]=""),"",FIN_RAW[[#This Row],[DEPORTISTA]])</f>
        <v>Matías Carvajal Sánchez</v>
      </c>
      <c r="M648" s="3">
        <f>IF(FIN_DATASET[[#This Row],[Method]]="Efectivo",1,0)</f>
        <v>1</v>
      </c>
      <c r="N648" s="12">
        <f>IF(FIN_DATASET[[#This Row],[Method]]="Efectivo",FIN_DATASET[[#This Row],[Amount]],0)</f>
        <v>25000</v>
      </c>
      <c r="O648" s="3">
        <f>IF(FIN_DATASET[[#This Row],[Method]]="CxC",1,0)</f>
        <v>0</v>
      </c>
      <c r="P648" s="11">
        <f>IF(FIN_DATASET[[#This Row],[Method]]="CxC",FIN_DATASET[[#This Row],[Amount]],0)</f>
        <v>0</v>
      </c>
      <c r="Q648" s="3">
        <f>IF(OR(FIN_DATASET[[#This Row],[Account]]="CxP",FIN_DATASET[[#This Row],[Account]]="CxP (Liga)",FIN_DATASET[[#This Row],[Account]]="CxP (Terceros)"),1,0)</f>
        <v>0</v>
      </c>
      <c r="R648" s="3">
        <f>IF(FIN_DATASET[[#This Row],[AP_Flag]]=1,FIN_DATASET[[#This Row],[Amount]],0)</f>
        <v>0</v>
      </c>
    </row>
    <row r="649" spans="1:18" x14ac:dyDescent="0.2">
      <c r="A649" s="4">
        <f>FIN_RAW[[#This Row],[FECHA]]</f>
        <v>44378</v>
      </c>
      <c r="B649" s="3">
        <f>YEAR(FIN_DATASET[[#This Row],[Date]])</f>
        <v>2021</v>
      </c>
      <c r="C649" s="3" t="str">
        <f>TEXT(FIN_DATASET[[#This Row],[Date]],"mmmm")</f>
        <v>July</v>
      </c>
      <c r="D649" s="3" t="str">
        <f>IF(FIN_RAW[[#This Row],[VALOR (IN)]]&gt;0, "Income",IF(FIN_RAW[[#This Row],[VALOR (OUT)]]&gt;0, "Expense", "Check"))</f>
        <v>Income</v>
      </c>
      <c r="E649" s="3" t="str">
        <f>_xlfn.XLOOKUP(FIN_DATASET[[#This Row],[Method]],CATEGORY_MAP[CUENTA_IN],CATEGORY_MAP[Category])</f>
        <v>Cash</v>
      </c>
      <c r="F649" s="3" t="str">
        <f>_xlfn.XLOOKUP(FIN_DATASET[[#This Row],[Account]],CATEGORY_MAP[CUENTA_OUT],CATEGORY_MAP[Subcategory])</f>
        <v>Gymnastics Monthly Fee</v>
      </c>
      <c r="G649" s="3" t="str">
        <f>IF(OR(FIN_RAW[[#This Row],[CONCEPTO]]=0,FIN_RAW[[#This Row],[CONCEPTO]]=""),"",FIN_RAW[[#This Row],[CONCEPTO]])</f>
        <v>Pago Apoyo Mensualidad Gimnasia (JUL)</v>
      </c>
      <c r="H649" s="5">
        <f>IF(FIN_DATASET[[#This Row],[Type]]="Income", FIN_RAW[[#This Row],[VALOR (IN)]], -FIN_RAW[[#This Row],[VALOR (OUT)]])</f>
        <v>25000</v>
      </c>
      <c r="I649" s="3" t="str">
        <f>FIN_RAW[[#This Row],[CUENTA (IN)]]</f>
        <v>Efectivo</v>
      </c>
      <c r="J649" s="6" t="str">
        <f>FIN_RAW[[#This Row],[CUENTA (OUT)]]</f>
        <v>Mensualidad Gimnasia</v>
      </c>
      <c r="K649" s="3" t="str">
        <f>IF(OR(FIN_RAW[[#This Row],[CLIENTE]]=0,FIN_RAW[[#This Row],[CLIENTE]]=" "),"",FIN_RAW[[#This Row],[CLIENTE]])</f>
        <v>Wilson Leaños</v>
      </c>
      <c r="L649" s="3" t="str">
        <f>IF(OR(FIN_RAW[[#This Row],[DEPORTISTA]]=0,FIN_RAW[[#This Row],[DEPORTISTA]]=""),"",FIN_RAW[[#This Row],[DEPORTISTA]])</f>
        <v>Naireth Leaños Serna</v>
      </c>
      <c r="M649" s="3">
        <f>IF(FIN_DATASET[[#This Row],[Method]]="Efectivo",1,0)</f>
        <v>1</v>
      </c>
      <c r="N649" s="12">
        <f>IF(FIN_DATASET[[#This Row],[Method]]="Efectivo",FIN_DATASET[[#This Row],[Amount]],0)</f>
        <v>25000</v>
      </c>
      <c r="O649" s="3">
        <f>IF(FIN_DATASET[[#This Row],[Method]]="CxC",1,0)</f>
        <v>0</v>
      </c>
      <c r="P649" s="11">
        <f>IF(FIN_DATASET[[#This Row],[Method]]="CxC",FIN_DATASET[[#This Row],[Amount]],0)</f>
        <v>0</v>
      </c>
      <c r="Q649" s="3">
        <f>IF(OR(FIN_DATASET[[#This Row],[Account]]="CxP",FIN_DATASET[[#This Row],[Account]]="CxP (Liga)",FIN_DATASET[[#This Row],[Account]]="CxP (Terceros)"),1,0)</f>
        <v>0</v>
      </c>
      <c r="R649" s="3">
        <f>IF(FIN_DATASET[[#This Row],[AP_Flag]]=1,FIN_DATASET[[#This Row],[Amount]],0)</f>
        <v>0</v>
      </c>
    </row>
    <row r="650" spans="1:18" x14ac:dyDescent="0.2">
      <c r="A650" s="4">
        <f>FIN_RAW[[#This Row],[FECHA]]</f>
        <v>44378</v>
      </c>
      <c r="B650" s="3">
        <f>YEAR(FIN_DATASET[[#This Row],[Date]])</f>
        <v>2021</v>
      </c>
      <c r="C650" s="3" t="str">
        <f>TEXT(FIN_DATASET[[#This Row],[Date]],"mmmm")</f>
        <v>July</v>
      </c>
      <c r="D650" s="3" t="str">
        <f>IF(FIN_RAW[[#This Row],[VALOR (IN)]]&gt;0, "Income",IF(FIN_RAW[[#This Row],[VALOR (OUT)]]&gt;0, "Expense", "Check"))</f>
        <v>Income</v>
      </c>
      <c r="E650" s="3" t="str">
        <f>_xlfn.XLOOKUP(FIN_DATASET[[#This Row],[Method]],CATEGORY_MAP[CUENTA_IN],CATEGORY_MAP[Category])</f>
        <v>Cash</v>
      </c>
      <c r="F650" s="3" t="str">
        <f>_xlfn.XLOOKUP(FIN_DATASET[[#This Row],[Account]],CATEGORY_MAP[CUENTA_OUT],CATEGORY_MAP[Subcategory])</f>
        <v>Gymnastics Monthly Fee</v>
      </c>
      <c r="G650" s="3" t="str">
        <f>IF(OR(FIN_RAW[[#This Row],[CONCEPTO]]=0,FIN_RAW[[#This Row],[CONCEPTO]]=""),"",FIN_RAW[[#This Row],[CONCEPTO]])</f>
        <v>Pago Apoyo Mensualidad Gimnasia (JUL)</v>
      </c>
      <c r="H650" s="5">
        <f>IF(FIN_DATASET[[#This Row],[Type]]="Income", FIN_RAW[[#This Row],[VALOR (IN)]], -FIN_RAW[[#This Row],[VALOR (OUT)]])</f>
        <v>25000</v>
      </c>
      <c r="I650" s="3" t="str">
        <f>FIN_RAW[[#This Row],[CUENTA (IN)]]</f>
        <v>Efectivo</v>
      </c>
      <c r="J650" s="6" t="str">
        <f>FIN_RAW[[#This Row],[CUENTA (OUT)]]</f>
        <v>Mensualidad Gimnasia</v>
      </c>
      <c r="K650" s="3" t="str">
        <f>IF(OR(FIN_RAW[[#This Row],[CLIENTE]]=0,FIN_RAW[[#This Row],[CLIENTE]]=" "),"",FIN_RAW[[#This Row],[CLIENTE]])</f>
        <v>Diana Gómez Herrera</v>
      </c>
      <c r="L650" s="3" t="str">
        <f>IF(OR(FIN_RAW[[#This Row],[DEPORTISTA]]=0,FIN_RAW[[#This Row],[DEPORTISTA]]=""),"",FIN_RAW[[#This Row],[DEPORTISTA]])</f>
        <v>Samuel David López Gómez</v>
      </c>
      <c r="M650" s="3">
        <f>IF(FIN_DATASET[[#This Row],[Method]]="Efectivo",1,0)</f>
        <v>1</v>
      </c>
      <c r="N650" s="12">
        <f>IF(FIN_DATASET[[#This Row],[Method]]="Efectivo",FIN_DATASET[[#This Row],[Amount]],0)</f>
        <v>25000</v>
      </c>
      <c r="O650" s="3">
        <f>IF(FIN_DATASET[[#This Row],[Method]]="CxC",1,0)</f>
        <v>0</v>
      </c>
      <c r="P650" s="11">
        <f>IF(FIN_DATASET[[#This Row],[Method]]="CxC",FIN_DATASET[[#This Row],[Amount]],0)</f>
        <v>0</v>
      </c>
      <c r="Q650" s="3">
        <f>IF(OR(FIN_DATASET[[#This Row],[Account]]="CxP",FIN_DATASET[[#This Row],[Account]]="CxP (Liga)",FIN_DATASET[[#This Row],[Account]]="CxP (Terceros)"),1,0)</f>
        <v>0</v>
      </c>
      <c r="R650" s="3">
        <f>IF(FIN_DATASET[[#This Row],[AP_Flag]]=1,FIN_DATASET[[#This Row],[Amount]],0)</f>
        <v>0</v>
      </c>
    </row>
    <row r="651" spans="1:18" x14ac:dyDescent="0.2">
      <c r="A651" s="4">
        <f>FIN_RAW[[#This Row],[FECHA]]</f>
        <v>44378</v>
      </c>
      <c r="B651" s="3">
        <f>YEAR(FIN_DATASET[[#This Row],[Date]])</f>
        <v>2021</v>
      </c>
      <c r="C651" s="3" t="str">
        <f>TEXT(FIN_DATASET[[#This Row],[Date]],"mmmm")</f>
        <v>July</v>
      </c>
      <c r="D651" s="3" t="str">
        <f>IF(FIN_RAW[[#This Row],[VALOR (IN)]]&gt;0, "Income",IF(FIN_RAW[[#This Row],[VALOR (OUT)]]&gt;0, "Expense", "Check"))</f>
        <v>Income</v>
      </c>
      <c r="E651" s="3" t="str">
        <f>_xlfn.XLOOKUP(FIN_DATASET[[#This Row],[Method]],CATEGORY_MAP[CUENTA_IN],CATEGORY_MAP[Category])</f>
        <v>Cash</v>
      </c>
      <c r="F651" s="3" t="str">
        <f>_xlfn.XLOOKUP(FIN_DATASET[[#This Row],[Account]],CATEGORY_MAP[CUENTA_OUT],CATEGORY_MAP[Subcategory])</f>
        <v>Gymnastics Monthly Fee</v>
      </c>
      <c r="G651" s="3" t="str">
        <f>IF(OR(FIN_RAW[[#This Row],[CONCEPTO]]=0,FIN_RAW[[#This Row],[CONCEPTO]]=""),"",FIN_RAW[[#This Row],[CONCEPTO]])</f>
        <v>Pago Apoyo Mensualidad Gimnasia (JUL)</v>
      </c>
      <c r="H651" s="5">
        <f>IF(FIN_DATASET[[#This Row],[Type]]="Income", FIN_RAW[[#This Row],[VALOR (IN)]], -FIN_RAW[[#This Row],[VALOR (OUT)]])</f>
        <v>25000</v>
      </c>
      <c r="I651" s="3" t="str">
        <f>FIN_RAW[[#This Row],[CUENTA (IN)]]</f>
        <v>Efectivo</v>
      </c>
      <c r="J651" s="6" t="str">
        <f>FIN_RAW[[#This Row],[CUENTA (OUT)]]</f>
        <v>Mensualidad Gimnasia</v>
      </c>
      <c r="K651" s="3" t="str">
        <f>IF(OR(FIN_RAW[[#This Row],[CLIENTE]]=0,FIN_RAW[[#This Row],[CLIENTE]]=" "),"",FIN_RAW[[#This Row],[CLIENTE]])</f>
        <v>Yanibel Peña Londoño</v>
      </c>
      <c r="L651" s="3" t="str">
        <f>IF(OR(FIN_RAW[[#This Row],[DEPORTISTA]]=0,FIN_RAW[[#This Row],[DEPORTISTA]]=""),"",FIN_RAW[[#This Row],[DEPORTISTA]])</f>
        <v>Santiago Piedrahita Peña</v>
      </c>
      <c r="M651" s="3">
        <f>IF(FIN_DATASET[[#This Row],[Method]]="Efectivo",1,0)</f>
        <v>1</v>
      </c>
      <c r="N651" s="12">
        <f>IF(FIN_DATASET[[#This Row],[Method]]="Efectivo",FIN_DATASET[[#This Row],[Amount]],0)</f>
        <v>25000</v>
      </c>
      <c r="O651" s="3">
        <f>IF(FIN_DATASET[[#This Row],[Method]]="CxC",1,0)</f>
        <v>0</v>
      </c>
      <c r="P651" s="11">
        <f>IF(FIN_DATASET[[#This Row],[Method]]="CxC",FIN_DATASET[[#This Row],[Amount]],0)</f>
        <v>0</v>
      </c>
      <c r="Q651" s="3">
        <f>IF(OR(FIN_DATASET[[#This Row],[Account]]="CxP",FIN_DATASET[[#This Row],[Account]]="CxP (Liga)",FIN_DATASET[[#This Row],[Account]]="CxP (Terceros)"),1,0)</f>
        <v>0</v>
      </c>
      <c r="R651" s="3">
        <f>IF(FIN_DATASET[[#This Row],[AP_Flag]]=1,FIN_DATASET[[#This Row],[Amount]],0)</f>
        <v>0</v>
      </c>
    </row>
    <row r="652" spans="1:18" x14ac:dyDescent="0.2">
      <c r="A652" s="4">
        <f>FIN_RAW[[#This Row],[FECHA]]</f>
        <v>44378</v>
      </c>
      <c r="B652" s="3">
        <f>YEAR(FIN_DATASET[[#This Row],[Date]])</f>
        <v>2021</v>
      </c>
      <c r="C652" s="3" t="str">
        <f>TEXT(FIN_DATASET[[#This Row],[Date]],"mmmm")</f>
        <v>July</v>
      </c>
      <c r="D652" s="3" t="str">
        <f>IF(FIN_RAW[[#This Row],[VALOR (IN)]]&gt;0, "Income",IF(FIN_RAW[[#This Row],[VALOR (OUT)]]&gt;0, "Expense", "Check"))</f>
        <v>Income</v>
      </c>
      <c r="E652" s="3" t="str">
        <f>_xlfn.XLOOKUP(FIN_DATASET[[#This Row],[Method]],CATEGORY_MAP[CUENTA_IN],CATEGORY_MAP[Category])</f>
        <v>Cash</v>
      </c>
      <c r="F652" s="3" t="str">
        <f>_xlfn.XLOOKUP(FIN_DATASET[[#This Row],[Account]],CATEGORY_MAP[CUENTA_OUT],CATEGORY_MAP[Subcategory])</f>
        <v>Gymnastics Monthly Fee</v>
      </c>
      <c r="G652" s="3" t="str">
        <f>IF(OR(FIN_RAW[[#This Row],[CONCEPTO]]=0,FIN_RAW[[#This Row],[CONCEPTO]]=""),"",FIN_RAW[[#This Row],[CONCEPTO]])</f>
        <v>Pago Apoyo Mensualidad Gimnasia (JUL)</v>
      </c>
      <c r="H652" s="5">
        <f>IF(FIN_DATASET[[#This Row],[Type]]="Income", FIN_RAW[[#This Row],[VALOR (IN)]], -FIN_RAW[[#This Row],[VALOR (OUT)]])</f>
        <v>25000</v>
      </c>
      <c r="I652" s="3" t="str">
        <f>FIN_RAW[[#This Row],[CUENTA (IN)]]</f>
        <v>Efectivo</v>
      </c>
      <c r="J652" s="6" t="str">
        <f>FIN_RAW[[#This Row],[CUENTA (OUT)]]</f>
        <v>Mensualidad Gimnasia</v>
      </c>
      <c r="K652" s="3" t="str">
        <f>IF(OR(FIN_RAW[[#This Row],[CLIENTE]]=0,FIN_RAW[[#This Row],[CLIENTE]]=" "),"",FIN_RAW[[#This Row],[CLIENTE]])</f>
        <v>Ingrith Basto Zamorano</v>
      </c>
      <c r="L652" s="3" t="str">
        <f>IF(OR(FIN_RAW[[#This Row],[DEPORTISTA]]=0,FIN_RAW[[#This Row],[DEPORTISTA]]=""),"",FIN_RAW[[#This Row],[DEPORTISTA]])</f>
        <v>Santiago Solórzano Basto</v>
      </c>
      <c r="M652" s="3">
        <f>IF(FIN_DATASET[[#This Row],[Method]]="Efectivo",1,0)</f>
        <v>1</v>
      </c>
      <c r="N652" s="12">
        <f>IF(FIN_DATASET[[#This Row],[Method]]="Efectivo",FIN_DATASET[[#This Row],[Amount]],0)</f>
        <v>25000</v>
      </c>
      <c r="O652" s="3">
        <f>IF(FIN_DATASET[[#This Row],[Method]]="CxC",1,0)</f>
        <v>0</v>
      </c>
      <c r="P652" s="11">
        <f>IF(FIN_DATASET[[#This Row],[Method]]="CxC",FIN_DATASET[[#This Row],[Amount]],0)</f>
        <v>0</v>
      </c>
      <c r="Q652" s="3">
        <f>IF(OR(FIN_DATASET[[#This Row],[Account]]="CxP",FIN_DATASET[[#This Row],[Account]]="CxP (Liga)",FIN_DATASET[[#This Row],[Account]]="CxP (Terceros)"),1,0)</f>
        <v>0</v>
      </c>
      <c r="R652" s="3">
        <f>IF(FIN_DATASET[[#This Row],[AP_Flag]]=1,FIN_DATASET[[#This Row],[Amount]],0)</f>
        <v>0</v>
      </c>
    </row>
    <row r="653" spans="1:18" x14ac:dyDescent="0.2">
      <c r="A653" s="4">
        <f>FIN_RAW[[#This Row],[FECHA]]</f>
        <v>44378</v>
      </c>
      <c r="B653" s="3">
        <f>YEAR(FIN_DATASET[[#This Row],[Date]])</f>
        <v>2021</v>
      </c>
      <c r="C653" s="3" t="str">
        <f>TEXT(FIN_DATASET[[#This Row],[Date]],"mmmm")</f>
        <v>July</v>
      </c>
      <c r="D653" s="3" t="str">
        <f>IF(FIN_RAW[[#This Row],[VALOR (IN)]]&gt;0, "Income",IF(FIN_RAW[[#This Row],[VALOR (OUT)]]&gt;0, "Expense", "Check"))</f>
        <v>Income</v>
      </c>
      <c r="E653" s="3" t="str">
        <f>_xlfn.XLOOKUP(FIN_DATASET[[#This Row],[Method]],CATEGORY_MAP[CUENTA_IN],CATEGORY_MAP[Category])</f>
        <v>Cash</v>
      </c>
      <c r="F653" s="3" t="str">
        <f>_xlfn.XLOOKUP(FIN_DATASET[[#This Row],[Account]],CATEGORY_MAP[CUENTA_OUT],CATEGORY_MAP[Subcategory])</f>
        <v>Gymnastics Monthly Fee</v>
      </c>
      <c r="G653" s="3" t="str">
        <f>IF(OR(FIN_RAW[[#This Row],[CONCEPTO]]=0,FIN_RAW[[#This Row],[CONCEPTO]]=""),"",FIN_RAW[[#This Row],[CONCEPTO]])</f>
        <v>Pago Apoyo Mensualidad Gimnasia (JUL)</v>
      </c>
      <c r="H653" s="5">
        <f>IF(FIN_DATASET[[#This Row],[Type]]="Income", FIN_RAW[[#This Row],[VALOR (IN)]], -FIN_RAW[[#This Row],[VALOR (OUT)]])</f>
        <v>25000</v>
      </c>
      <c r="I653" s="3" t="str">
        <f>FIN_RAW[[#This Row],[CUENTA (IN)]]</f>
        <v>Efectivo</v>
      </c>
      <c r="J653" s="6" t="str">
        <f>FIN_RAW[[#This Row],[CUENTA (OUT)]]</f>
        <v>Mensualidad Gimnasia</v>
      </c>
      <c r="K653" s="3" t="str">
        <f>IF(OR(FIN_RAW[[#This Row],[CLIENTE]]=0,FIN_RAW[[#This Row],[CLIENTE]]=" "),"",FIN_RAW[[#This Row],[CLIENTE]])</f>
        <v>Marcela Zapata Duque</v>
      </c>
      <c r="L653" s="3" t="str">
        <f>IF(OR(FIN_RAW[[#This Row],[DEPORTISTA]]=0,FIN_RAW[[#This Row],[DEPORTISTA]]=""),"",FIN_RAW[[#This Row],[DEPORTISTA]])</f>
        <v>Sara Zapata Zapata</v>
      </c>
      <c r="M653" s="3">
        <f>IF(FIN_DATASET[[#This Row],[Method]]="Efectivo",1,0)</f>
        <v>1</v>
      </c>
      <c r="N653" s="12">
        <f>IF(FIN_DATASET[[#This Row],[Method]]="Efectivo",FIN_DATASET[[#This Row],[Amount]],0)</f>
        <v>25000</v>
      </c>
      <c r="O653" s="3">
        <f>IF(FIN_DATASET[[#This Row],[Method]]="CxC",1,0)</f>
        <v>0</v>
      </c>
      <c r="P653" s="11">
        <f>IF(FIN_DATASET[[#This Row],[Method]]="CxC",FIN_DATASET[[#This Row],[Amount]],0)</f>
        <v>0</v>
      </c>
      <c r="Q653" s="3">
        <f>IF(OR(FIN_DATASET[[#This Row],[Account]]="CxP",FIN_DATASET[[#This Row],[Account]]="CxP (Liga)",FIN_DATASET[[#This Row],[Account]]="CxP (Terceros)"),1,0)</f>
        <v>0</v>
      </c>
      <c r="R653" s="3">
        <f>IF(FIN_DATASET[[#This Row],[AP_Flag]]=1,FIN_DATASET[[#This Row],[Amount]],0)</f>
        <v>0</v>
      </c>
    </row>
    <row r="654" spans="1:18" x14ac:dyDescent="0.2">
      <c r="A654" s="4">
        <f>FIN_RAW[[#This Row],[FECHA]]</f>
        <v>44378</v>
      </c>
      <c r="B654" s="3">
        <f>YEAR(FIN_DATASET[[#This Row],[Date]])</f>
        <v>2021</v>
      </c>
      <c r="C654" s="3" t="str">
        <f>TEXT(FIN_DATASET[[#This Row],[Date]],"mmmm")</f>
        <v>July</v>
      </c>
      <c r="D654" s="3" t="str">
        <f>IF(FIN_RAW[[#This Row],[VALOR (IN)]]&gt;0, "Income",IF(FIN_RAW[[#This Row],[VALOR (OUT)]]&gt;0, "Expense", "Check"))</f>
        <v>Income</v>
      </c>
      <c r="E654" s="3" t="str">
        <f>_xlfn.XLOOKUP(FIN_DATASET[[#This Row],[Method]],CATEGORY_MAP[CUENTA_IN],CATEGORY_MAP[Category])</f>
        <v>Cash</v>
      </c>
      <c r="F654" s="3" t="str">
        <f>_xlfn.XLOOKUP(FIN_DATASET[[#This Row],[Account]],CATEGORY_MAP[CUENTA_OUT],CATEGORY_MAP[Subcategory])</f>
        <v>Gymnastics Monthly Fee</v>
      </c>
      <c r="G654" s="3" t="str">
        <f>IF(OR(FIN_RAW[[#This Row],[CONCEPTO]]=0,FIN_RAW[[#This Row],[CONCEPTO]]=""),"",FIN_RAW[[#This Row],[CONCEPTO]])</f>
        <v>Pago Apoyo Mensualidad Gimnasia (JUL)</v>
      </c>
      <c r="H654" s="5">
        <f>IF(FIN_DATASET[[#This Row],[Type]]="Income", FIN_RAW[[#This Row],[VALOR (IN)]], -FIN_RAW[[#This Row],[VALOR (OUT)]])</f>
        <v>25000</v>
      </c>
      <c r="I654" s="3" t="str">
        <f>FIN_RAW[[#This Row],[CUENTA (IN)]]</f>
        <v>Efectivo</v>
      </c>
      <c r="J654" s="6" t="str">
        <f>FIN_RAW[[#This Row],[CUENTA (OUT)]]</f>
        <v>Mensualidad Gimnasia</v>
      </c>
      <c r="K654" s="3" t="str">
        <f>IF(OR(FIN_RAW[[#This Row],[CLIENTE]]=0,FIN_RAW[[#This Row],[CLIENTE]]=" "),"",FIN_RAW[[#This Row],[CLIENTE]])</f>
        <v>Nelson Gómez Serna</v>
      </c>
      <c r="L654" s="3" t="str">
        <f>IF(OR(FIN_RAW[[#This Row],[DEPORTISTA]]=0,FIN_RAW[[#This Row],[DEPORTISTA]]=""),"",FIN_RAW[[#This Row],[DEPORTISTA]])</f>
        <v>Sofía Gómez Torres</v>
      </c>
      <c r="M654" s="3">
        <f>IF(FIN_DATASET[[#This Row],[Method]]="Efectivo",1,0)</f>
        <v>1</v>
      </c>
      <c r="N654" s="12">
        <f>IF(FIN_DATASET[[#This Row],[Method]]="Efectivo",FIN_DATASET[[#This Row],[Amount]],0)</f>
        <v>25000</v>
      </c>
      <c r="O654" s="3">
        <f>IF(FIN_DATASET[[#This Row],[Method]]="CxC",1,0)</f>
        <v>0</v>
      </c>
      <c r="P654" s="11">
        <f>IF(FIN_DATASET[[#This Row],[Method]]="CxC",FIN_DATASET[[#This Row],[Amount]],0)</f>
        <v>0</v>
      </c>
      <c r="Q654" s="3">
        <f>IF(OR(FIN_DATASET[[#This Row],[Account]]="CxP",FIN_DATASET[[#This Row],[Account]]="CxP (Liga)",FIN_DATASET[[#This Row],[Account]]="CxP (Terceros)"),1,0)</f>
        <v>0</v>
      </c>
      <c r="R654" s="3">
        <f>IF(FIN_DATASET[[#This Row],[AP_Flag]]=1,FIN_DATASET[[#This Row],[Amount]],0)</f>
        <v>0</v>
      </c>
    </row>
    <row r="655" spans="1:18" x14ac:dyDescent="0.2">
      <c r="A655" s="4">
        <f>FIN_RAW[[#This Row],[FECHA]]</f>
        <v>44378</v>
      </c>
      <c r="B655" s="3">
        <f>YEAR(FIN_DATASET[[#This Row],[Date]])</f>
        <v>2021</v>
      </c>
      <c r="C655" s="3" t="str">
        <f>TEXT(FIN_DATASET[[#This Row],[Date]],"mmmm")</f>
        <v>July</v>
      </c>
      <c r="D655" s="3" t="str">
        <f>IF(FIN_RAW[[#This Row],[VALOR (IN)]]&gt;0, "Income",IF(FIN_RAW[[#This Row],[VALOR (OUT)]]&gt;0, "Expense", "Check"))</f>
        <v>Income</v>
      </c>
      <c r="E655" s="3" t="str">
        <f>_xlfn.XLOOKUP(FIN_DATASET[[#This Row],[Method]],CATEGORY_MAP[CUENTA_IN],CATEGORY_MAP[Category])</f>
        <v>Cash</v>
      </c>
      <c r="F655" s="3" t="str">
        <f>_xlfn.XLOOKUP(FIN_DATASET[[#This Row],[Account]],CATEGORY_MAP[CUENTA_OUT],CATEGORY_MAP[Subcategory])</f>
        <v>Gymnastics Monthly Fee</v>
      </c>
      <c r="G655" s="3" t="str">
        <f>IF(OR(FIN_RAW[[#This Row],[CONCEPTO]]=0,FIN_RAW[[#This Row],[CONCEPTO]]=""),"",FIN_RAW[[#This Row],[CONCEPTO]])</f>
        <v>Pago Apoyo Mensualidad Gimnasia (JUL)</v>
      </c>
      <c r="H655" s="5">
        <f>IF(FIN_DATASET[[#This Row],[Type]]="Income", FIN_RAW[[#This Row],[VALOR (IN)]], -FIN_RAW[[#This Row],[VALOR (OUT)]])</f>
        <v>25000</v>
      </c>
      <c r="I655" s="3" t="str">
        <f>FIN_RAW[[#This Row],[CUENTA (IN)]]</f>
        <v>Efectivo</v>
      </c>
      <c r="J655" s="6" t="str">
        <f>FIN_RAW[[#This Row],[CUENTA (OUT)]]</f>
        <v>Mensualidad Gimnasia</v>
      </c>
      <c r="K655" s="3" t="str">
        <f>IF(OR(FIN_RAW[[#This Row],[CLIENTE]]=0,FIN_RAW[[#This Row],[CLIENTE]]=" "),"",FIN_RAW[[#This Row],[CLIENTE]])</f>
        <v>Ana Milena Sánchez Patiño</v>
      </c>
      <c r="L655" s="3" t="str">
        <f>IF(OR(FIN_RAW[[#This Row],[DEPORTISTA]]=0,FIN_RAW[[#This Row],[DEPORTISTA]]=""),"",FIN_RAW[[#This Row],[DEPORTISTA]])</f>
        <v>Valentina Carvajal Sánchez</v>
      </c>
      <c r="M655" s="3">
        <f>IF(FIN_DATASET[[#This Row],[Method]]="Efectivo",1,0)</f>
        <v>1</v>
      </c>
      <c r="N655" s="12">
        <f>IF(FIN_DATASET[[#This Row],[Method]]="Efectivo",FIN_DATASET[[#This Row],[Amount]],0)</f>
        <v>25000</v>
      </c>
      <c r="O655" s="3">
        <f>IF(FIN_DATASET[[#This Row],[Method]]="CxC",1,0)</f>
        <v>0</v>
      </c>
      <c r="P655" s="11">
        <f>IF(FIN_DATASET[[#This Row],[Method]]="CxC",FIN_DATASET[[#This Row],[Amount]],0)</f>
        <v>0</v>
      </c>
      <c r="Q655" s="3">
        <f>IF(OR(FIN_DATASET[[#This Row],[Account]]="CxP",FIN_DATASET[[#This Row],[Account]]="CxP (Liga)",FIN_DATASET[[#This Row],[Account]]="CxP (Terceros)"),1,0)</f>
        <v>0</v>
      </c>
      <c r="R655" s="3">
        <f>IF(FIN_DATASET[[#This Row],[AP_Flag]]=1,FIN_DATASET[[#This Row],[Amount]],0)</f>
        <v>0</v>
      </c>
    </row>
    <row r="656" spans="1:18" x14ac:dyDescent="0.2">
      <c r="A656" s="4">
        <f>FIN_RAW[[#This Row],[FECHA]]</f>
        <v>44378</v>
      </c>
      <c r="B656" s="3">
        <f>YEAR(FIN_DATASET[[#This Row],[Date]])</f>
        <v>2021</v>
      </c>
      <c r="C656" s="3" t="str">
        <f>TEXT(FIN_DATASET[[#This Row],[Date]],"mmmm")</f>
        <v>July</v>
      </c>
      <c r="D656" s="3" t="str">
        <f>IF(FIN_RAW[[#This Row],[VALOR (IN)]]&gt;0, "Income",IF(FIN_RAW[[#This Row],[VALOR (OUT)]]&gt;0, "Expense", "Check"))</f>
        <v>Income</v>
      </c>
      <c r="E656" s="3" t="str">
        <f>_xlfn.XLOOKUP(FIN_DATASET[[#This Row],[Method]],CATEGORY_MAP[CUENTA_IN],CATEGORY_MAP[Category])</f>
        <v>Cash</v>
      </c>
      <c r="F656" s="3" t="str">
        <f>_xlfn.XLOOKUP(FIN_DATASET[[#This Row],[Account]],CATEGORY_MAP[CUENTA_OUT],CATEGORY_MAP[Subcategory])</f>
        <v>Gymnastics Monthly Fee</v>
      </c>
      <c r="G656" s="3" t="str">
        <f>IF(OR(FIN_RAW[[#This Row],[CONCEPTO]]=0,FIN_RAW[[#This Row],[CONCEPTO]]=""),"",FIN_RAW[[#This Row],[CONCEPTO]])</f>
        <v>Pago Apoyo Mensualidad Gimnasia (JUL)</v>
      </c>
      <c r="H656" s="5">
        <f>IF(FIN_DATASET[[#This Row],[Type]]="Income", FIN_RAW[[#This Row],[VALOR (IN)]], -FIN_RAW[[#This Row],[VALOR (OUT)]])</f>
        <v>80000</v>
      </c>
      <c r="I656" s="3" t="str">
        <f>FIN_RAW[[#This Row],[CUENTA (IN)]]</f>
        <v>Efectivo</v>
      </c>
      <c r="J656" s="6" t="str">
        <f>FIN_RAW[[#This Row],[CUENTA (OUT)]]</f>
        <v>Mensualidad Gimnasia</v>
      </c>
      <c r="K656" s="3" t="str">
        <f>IF(OR(FIN_RAW[[#This Row],[CLIENTE]]=0,FIN_RAW[[#This Row],[CLIENTE]]=" "),"",FIN_RAW[[#This Row],[CLIENTE]])</f>
        <v>Diana Marcela Bravo Clavijo</v>
      </c>
      <c r="L656" s="3" t="str">
        <f>IF(OR(FIN_RAW[[#This Row],[DEPORTISTA]]=0,FIN_RAW[[#This Row],[DEPORTISTA]]=""),"",FIN_RAW[[#This Row],[DEPORTISTA]])</f>
        <v>María Antonia Camacho Bravo</v>
      </c>
      <c r="M656" s="3">
        <f>IF(FIN_DATASET[[#This Row],[Method]]="Efectivo",1,0)</f>
        <v>1</v>
      </c>
      <c r="N656" s="12">
        <f>IF(FIN_DATASET[[#This Row],[Method]]="Efectivo",FIN_DATASET[[#This Row],[Amount]],0)</f>
        <v>80000</v>
      </c>
      <c r="O656" s="3">
        <f>IF(FIN_DATASET[[#This Row],[Method]]="CxC",1,0)</f>
        <v>0</v>
      </c>
      <c r="P656" s="11">
        <f>IF(FIN_DATASET[[#This Row],[Method]]="CxC",FIN_DATASET[[#This Row],[Amount]],0)</f>
        <v>0</v>
      </c>
      <c r="Q656" s="3">
        <f>IF(OR(FIN_DATASET[[#This Row],[Account]]="CxP",FIN_DATASET[[#This Row],[Account]]="CxP (Liga)",FIN_DATASET[[#This Row],[Account]]="CxP (Terceros)"),1,0)</f>
        <v>0</v>
      </c>
      <c r="R656" s="3">
        <f>IF(FIN_DATASET[[#This Row],[AP_Flag]]=1,FIN_DATASET[[#This Row],[Amount]],0)</f>
        <v>0</v>
      </c>
    </row>
    <row r="657" spans="1:18" x14ac:dyDescent="0.2">
      <c r="A657" s="4">
        <f>FIN_RAW[[#This Row],[FECHA]]</f>
        <v>44378</v>
      </c>
      <c r="B657" s="3">
        <f>YEAR(FIN_DATASET[[#This Row],[Date]])</f>
        <v>2021</v>
      </c>
      <c r="C657" s="3" t="str">
        <f>TEXT(FIN_DATASET[[#This Row],[Date]],"mmmm")</f>
        <v>July</v>
      </c>
      <c r="D657" s="3" t="str">
        <f>IF(FIN_RAW[[#This Row],[VALOR (IN)]]&gt;0, "Income",IF(FIN_RAW[[#This Row],[VALOR (OUT)]]&gt;0, "Expense", "Check"))</f>
        <v>Income</v>
      </c>
      <c r="E657" s="3" t="str">
        <f>_xlfn.XLOOKUP(FIN_DATASET[[#This Row],[Method]],CATEGORY_MAP[CUENTA_IN],CATEGORY_MAP[Category])</f>
        <v>Cash</v>
      </c>
      <c r="F657" s="3" t="str">
        <f>_xlfn.XLOOKUP(FIN_DATASET[[#This Row],[Account]],CATEGORY_MAP[CUENTA_OUT],CATEGORY_MAP[Subcategory])</f>
        <v>Gymnastics Monthly Fee</v>
      </c>
      <c r="G657" s="3" t="str">
        <f>IF(OR(FIN_RAW[[#This Row],[CONCEPTO]]=0,FIN_RAW[[#This Row],[CONCEPTO]]=""),"",FIN_RAW[[#This Row],[CONCEPTO]])</f>
        <v>Pago Apoyo Mensualidad Gimnasia (JUL)</v>
      </c>
      <c r="H657" s="5">
        <f>IF(FIN_DATASET[[#This Row],[Type]]="Income", FIN_RAW[[#This Row],[VALOR (IN)]], -FIN_RAW[[#This Row],[VALOR (OUT)]])</f>
        <v>80000</v>
      </c>
      <c r="I657" s="3" t="str">
        <f>FIN_RAW[[#This Row],[CUENTA (IN)]]</f>
        <v>Efectivo</v>
      </c>
      <c r="J657" s="6" t="str">
        <f>FIN_RAW[[#This Row],[CUENTA (OUT)]]</f>
        <v>Mensualidad Gimnasia</v>
      </c>
      <c r="K657" s="3" t="str">
        <f>IF(OR(FIN_RAW[[#This Row],[CLIENTE]]=0,FIN_RAW[[#This Row],[CLIENTE]]=" "),"",FIN_RAW[[#This Row],[CLIENTE]])</f>
        <v>Mónica González Esguerra</v>
      </c>
      <c r="L657" s="3" t="str">
        <f>IF(OR(FIN_RAW[[#This Row],[DEPORTISTA]]=0,FIN_RAW[[#This Row],[DEPORTISTA]]=""),"",FIN_RAW[[#This Row],[DEPORTISTA]])</f>
        <v>Mariana Vásquez González</v>
      </c>
      <c r="M657" s="3">
        <f>IF(FIN_DATASET[[#This Row],[Method]]="Efectivo",1,0)</f>
        <v>1</v>
      </c>
      <c r="N657" s="12">
        <f>IF(FIN_DATASET[[#This Row],[Method]]="Efectivo",FIN_DATASET[[#This Row],[Amount]],0)</f>
        <v>80000</v>
      </c>
      <c r="O657" s="3">
        <f>IF(FIN_DATASET[[#This Row],[Method]]="CxC",1,0)</f>
        <v>0</v>
      </c>
      <c r="P657" s="11">
        <f>IF(FIN_DATASET[[#This Row],[Method]]="CxC",FIN_DATASET[[#This Row],[Amount]],0)</f>
        <v>0</v>
      </c>
      <c r="Q657" s="3">
        <f>IF(OR(FIN_DATASET[[#This Row],[Account]]="CxP",FIN_DATASET[[#This Row],[Account]]="CxP (Liga)",FIN_DATASET[[#This Row],[Account]]="CxP (Terceros)"),1,0)</f>
        <v>0</v>
      </c>
      <c r="R657" s="3">
        <f>IF(FIN_DATASET[[#This Row],[AP_Flag]]=1,FIN_DATASET[[#This Row],[Amount]],0)</f>
        <v>0</v>
      </c>
    </row>
    <row r="658" spans="1:18" x14ac:dyDescent="0.2">
      <c r="A658" s="4">
        <f>FIN_RAW[[#This Row],[FECHA]]</f>
        <v>44378</v>
      </c>
      <c r="B658" s="3">
        <f>YEAR(FIN_DATASET[[#This Row],[Date]])</f>
        <v>2021</v>
      </c>
      <c r="C658" s="3" t="str">
        <f>TEXT(FIN_DATASET[[#This Row],[Date]],"mmmm")</f>
        <v>July</v>
      </c>
      <c r="D658" s="3" t="str">
        <f>IF(FIN_RAW[[#This Row],[VALOR (IN)]]&gt;0, "Income",IF(FIN_RAW[[#This Row],[VALOR (OUT)]]&gt;0, "Expense", "Check"))</f>
        <v>Income</v>
      </c>
      <c r="E658" s="3" t="str">
        <f>_xlfn.XLOOKUP(FIN_DATASET[[#This Row],[Method]],CATEGORY_MAP[CUENTA_IN],CATEGORY_MAP[Category])</f>
        <v>Cash</v>
      </c>
      <c r="F658" s="3" t="str">
        <f>_xlfn.XLOOKUP(FIN_DATASET[[#This Row],[Account]],CATEGORY_MAP[CUENTA_OUT],CATEGORY_MAP[Subcategory])</f>
        <v>Gymnastics Monthly Fee</v>
      </c>
      <c r="G658" s="3" t="str">
        <f>IF(OR(FIN_RAW[[#This Row],[CONCEPTO]]=0,FIN_RAW[[#This Row],[CONCEPTO]]=""),"",FIN_RAW[[#This Row],[CONCEPTO]])</f>
        <v>Pago Apoyo Mensualidad Gimnasia (JUL)</v>
      </c>
      <c r="H658" s="5">
        <f>IF(FIN_DATASET[[#This Row],[Type]]="Income", FIN_RAW[[#This Row],[VALOR (IN)]], -FIN_RAW[[#This Row],[VALOR (OUT)]])</f>
        <v>80000</v>
      </c>
      <c r="I658" s="3" t="str">
        <f>FIN_RAW[[#This Row],[CUENTA (IN)]]</f>
        <v>Efectivo</v>
      </c>
      <c r="J658" s="6" t="str">
        <f>FIN_RAW[[#This Row],[CUENTA (OUT)]]</f>
        <v>Mensualidad Gimnasia</v>
      </c>
      <c r="K658" s="3" t="str">
        <f>IF(OR(FIN_RAW[[#This Row],[CLIENTE]]=0,FIN_RAW[[#This Row],[CLIENTE]]=" "),"",FIN_RAW[[#This Row],[CLIENTE]])</f>
        <v>Kelly Criollo</v>
      </c>
      <c r="L658" s="3" t="str">
        <f>IF(OR(FIN_RAW[[#This Row],[DEPORTISTA]]=0,FIN_RAW[[#This Row],[DEPORTISTA]]=""),"",FIN_RAW[[#This Row],[DEPORTISTA]])</f>
        <v>Thalyana Domingos Criollo</v>
      </c>
      <c r="M658" s="3">
        <f>IF(FIN_DATASET[[#This Row],[Method]]="Efectivo",1,0)</f>
        <v>1</v>
      </c>
      <c r="N658" s="12">
        <f>IF(FIN_DATASET[[#This Row],[Method]]="Efectivo",FIN_DATASET[[#This Row],[Amount]],0)</f>
        <v>80000</v>
      </c>
      <c r="O658" s="3">
        <f>IF(FIN_DATASET[[#This Row],[Method]]="CxC",1,0)</f>
        <v>0</v>
      </c>
      <c r="P658" s="11">
        <f>IF(FIN_DATASET[[#This Row],[Method]]="CxC",FIN_DATASET[[#This Row],[Amount]],0)</f>
        <v>0</v>
      </c>
      <c r="Q658" s="3">
        <f>IF(OR(FIN_DATASET[[#This Row],[Account]]="CxP",FIN_DATASET[[#This Row],[Account]]="CxP (Liga)",FIN_DATASET[[#This Row],[Account]]="CxP (Terceros)"),1,0)</f>
        <v>0</v>
      </c>
      <c r="R658" s="3">
        <f>IF(FIN_DATASET[[#This Row],[AP_Flag]]=1,FIN_DATASET[[#This Row],[Amount]],0)</f>
        <v>0</v>
      </c>
    </row>
    <row r="659" spans="1:18" x14ac:dyDescent="0.2">
      <c r="A659" s="4">
        <f>FIN_RAW[[#This Row],[FECHA]]</f>
        <v>44378</v>
      </c>
      <c r="B659" s="3">
        <f>YEAR(FIN_DATASET[[#This Row],[Date]])</f>
        <v>2021</v>
      </c>
      <c r="C659" s="3" t="str">
        <f>TEXT(FIN_DATASET[[#This Row],[Date]],"mmmm")</f>
        <v>July</v>
      </c>
      <c r="D659" s="3" t="str">
        <f>IF(FIN_RAW[[#This Row],[VALOR (IN)]]&gt;0, "Income",IF(FIN_RAW[[#This Row],[VALOR (OUT)]]&gt;0, "Expense", "Check"))</f>
        <v>Income</v>
      </c>
      <c r="E659" s="3" t="str">
        <f>_xlfn.XLOOKUP(FIN_DATASET[[#This Row],[Method]],CATEGORY_MAP[CUENTA_IN],CATEGORY_MAP[Category])</f>
        <v>Cash</v>
      </c>
      <c r="F659" s="3" t="str">
        <f>_xlfn.XLOOKUP(FIN_DATASET[[#This Row],[Account]],CATEGORY_MAP[CUENTA_OUT],CATEGORY_MAP[Subcategory])</f>
        <v>Enrollment Fees</v>
      </c>
      <c r="G659" s="3" t="str">
        <f>IF(OR(FIN_RAW[[#This Row],[CONCEPTO]]=0,FIN_RAW[[#This Row],[CONCEPTO]]=""),"",FIN_RAW[[#This Row],[CONCEPTO]])</f>
        <v>Pago Matricula 50%</v>
      </c>
      <c r="H659" s="5">
        <f>IF(FIN_DATASET[[#This Row],[Type]]="Income", FIN_RAW[[#This Row],[VALOR (IN)]], -FIN_RAW[[#This Row],[VALOR (OUT)]])</f>
        <v>50000</v>
      </c>
      <c r="I659" s="3" t="str">
        <f>FIN_RAW[[#This Row],[CUENTA (IN)]]</f>
        <v>Efectivo</v>
      </c>
      <c r="J659" s="6" t="str">
        <f>FIN_RAW[[#This Row],[CUENTA (OUT)]]</f>
        <v>Matricula</v>
      </c>
      <c r="K659" s="3" t="str">
        <f>IF(OR(FIN_RAW[[#This Row],[CLIENTE]]=0,FIN_RAW[[#This Row],[CLIENTE]]=" "),"",FIN_RAW[[#This Row],[CLIENTE]])</f>
        <v>Wilson Leaños</v>
      </c>
      <c r="L659" s="3" t="str">
        <f>IF(OR(FIN_RAW[[#This Row],[DEPORTISTA]]=0,FIN_RAW[[#This Row],[DEPORTISTA]]=""),"",FIN_RAW[[#This Row],[DEPORTISTA]])</f>
        <v>Naireth Leaños Serna</v>
      </c>
      <c r="M659" s="3">
        <f>IF(FIN_DATASET[[#This Row],[Method]]="Efectivo",1,0)</f>
        <v>1</v>
      </c>
      <c r="N659" s="12">
        <f>IF(FIN_DATASET[[#This Row],[Method]]="Efectivo",FIN_DATASET[[#This Row],[Amount]],0)</f>
        <v>50000</v>
      </c>
      <c r="O659" s="3">
        <f>IF(FIN_DATASET[[#This Row],[Method]]="CxC",1,0)</f>
        <v>0</v>
      </c>
      <c r="P659" s="11">
        <f>IF(FIN_DATASET[[#This Row],[Method]]="CxC",FIN_DATASET[[#This Row],[Amount]],0)</f>
        <v>0</v>
      </c>
      <c r="Q659" s="3">
        <f>IF(OR(FIN_DATASET[[#This Row],[Account]]="CxP",FIN_DATASET[[#This Row],[Account]]="CxP (Liga)",FIN_DATASET[[#This Row],[Account]]="CxP (Terceros)"),1,0)</f>
        <v>0</v>
      </c>
      <c r="R659" s="3">
        <f>IF(FIN_DATASET[[#This Row],[AP_Flag]]=1,FIN_DATASET[[#This Row],[Amount]],0)</f>
        <v>0</v>
      </c>
    </row>
    <row r="660" spans="1:18" x14ac:dyDescent="0.2">
      <c r="A660" s="4">
        <f>FIN_RAW[[#This Row],[FECHA]]</f>
        <v>44378</v>
      </c>
      <c r="B660" s="3">
        <f>YEAR(FIN_DATASET[[#This Row],[Date]])</f>
        <v>2021</v>
      </c>
      <c r="C660" s="3" t="str">
        <f>TEXT(FIN_DATASET[[#This Row],[Date]],"mmmm")</f>
        <v>July</v>
      </c>
      <c r="D660" s="3" t="str">
        <f>IF(FIN_RAW[[#This Row],[VALOR (IN)]]&gt;0, "Income",IF(FIN_RAW[[#This Row],[VALOR (OUT)]]&gt;0, "Expense", "Check"))</f>
        <v>Income</v>
      </c>
      <c r="E660" s="3" t="str">
        <f>_xlfn.XLOOKUP(FIN_DATASET[[#This Row],[Method]],CATEGORY_MAP[CUENTA_IN],CATEGORY_MAP[Category])</f>
        <v>Cash</v>
      </c>
      <c r="F660" s="3" t="str">
        <f>_xlfn.XLOOKUP(FIN_DATASET[[#This Row],[Account]],CATEGORY_MAP[CUENTA_OUT],CATEGORY_MAP[Subcategory])</f>
        <v>Uniforms</v>
      </c>
      <c r="G660" s="3" t="str">
        <f>IF(OR(FIN_RAW[[#This Row],[CONCEPTO]]=0,FIN_RAW[[#This Row],[CONCEPTO]]=""),"",FIN_RAW[[#This Row],[CONCEPTO]])</f>
        <v>Pago de Vestido de Baño (Varon)</v>
      </c>
      <c r="H660" s="5">
        <f>IF(FIN_DATASET[[#This Row],[Type]]="Income", FIN_RAW[[#This Row],[VALOR (IN)]], -FIN_RAW[[#This Row],[VALOR (OUT)]])</f>
        <v>68000</v>
      </c>
      <c r="I660" s="3" t="str">
        <f>FIN_RAW[[#This Row],[CUENTA (IN)]]</f>
        <v>Efectivo</v>
      </c>
      <c r="J660" s="6" t="str">
        <f>FIN_RAW[[#This Row],[CUENTA (OUT)]]</f>
        <v>Uniformes</v>
      </c>
      <c r="K660" s="3" t="str">
        <f>IF(OR(FIN_RAW[[#This Row],[CLIENTE]]=0,FIN_RAW[[#This Row],[CLIENTE]]=" "),"",FIN_RAW[[#This Row],[CLIENTE]])</f>
        <v>Ana Milena Sánchez Patiño</v>
      </c>
      <c r="L660" s="3" t="str">
        <f>IF(OR(FIN_RAW[[#This Row],[DEPORTISTA]]=0,FIN_RAW[[#This Row],[DEPORTISTA]]=""),"",FIN_RAW[[#This Row],[DEPORTISTA]])</f>
        <v>Matías Carvajal Sánchez</v>
      </c>
      <c r="M660" s="3">
        <f>IF(FIN_DATASET[[#This Row],[Method]]="Efectivo",1,0)</f>
        <v>1</v>
      </c>
      <c r="N660" s="12">
        <f>IF(FIN_DATASET[[#This Row],[Method]]="Efectivo",FIN_DATASET[[#This Row],[Amount]],0)</f>
        <v>68000</v>
      </c>
      <c r="O660" s="3">
        <f>IF(FIN_DATASET[[#This Row],[Method]]="CxC",1,0)</f>
        <v>0</v>
      </c>
      <c r="P660" s="11">
        <f>IF(FIN_DATASET[[#This Row],[Method]]="CxC",FIN_DATASET[[#This Row],[Amount]],0)</f>
        <v>0</v>
      </c>
      <c r="Q660" s="3">
        <f>IF(OR(FIN_DATASET[[#This Row],[Account]]="CxP",FIN_DATASET[[#This Row],[Account]]="CxP (Liga)",FIN_DATASET[[#This Row],[Account]]="CxP (Terceros)"),1,0)</f>
        <v>0</v>
      </c>
      <c r="R660" s="3">
        <f>IF(FIN_DATASET[[#This Row],[AP_Flag]]=1,FIN_DATASET[[#This Row],[Amount]],0)</f>
        <v>0</v>
      </c>
    </row>
    <row r="661" spans="1:18" x14ac:dyDescent="0.2">
      <c r="A661" s="4">
        <f>FIN_RAW[[#This Row],[FECHA]]</f>
        <v>44378</v>
      </c>
      <c r="B661" s="3">
        <f>YEAR(FIN_DATASET[[#This Row],[Date]])</f>
        <v>2021</v>
      </c>
      <c r="C661" s="3" t="str">
        <f>TEXT(FIN_DATASET[[#This Row],[Date]],"mmmm")</f>
        <v>July</v>
      </c>
      <c r="D661" s="3" t="str">
        <f>IF(FIN_RAW[[#This Row],[VALOR (IN)]]&gt;0, "Income",IF(FIN_RAW[[#This Row],[VALOR (OUT)]]&gt;0, "Expense", "Check"))</f>
        <v>Income</v>
      </c>
      <c r="E661" s="3" t="str">
        <f>_xlfn.XLOOKUP(FIN_DATASET[[#This Row],[Method]],CATEGORY_MAP[CUENTA_IN],CATEGORY_MAP[Category])</f>
        <v>Cash</v>
      </c>
      <c r="F661" s="3" t="str">
        <f>_xlfn.XLOOKUP(FIN_DATASET[[#This Row],[Account]],CATEGORY_MAP[CUENTA_OUT],CATEGORY_MAP[Subcategory])</f>
        <v>Uniforms</v>
      </c>
      <c r="G661" s="3" t="str">
        <f>IF(OR(FIN_RAW[[#This Row],[CONCEPTO]]=0,FIN_RAW[[#This Row],[CONCEPTO]]=""),"",FIN_RAW[[#This Row],[CONCEPTO]])</f>
        <v>Pago de Vestido de Baño (Varon)</v>
      </c>
      <c r="H661" s="5">
        <f>IF(FIN_DATASET[[#This Row],[Type]]="Income", FIN_RAW[[#This Row],[VALOR (IN)]], -FIN_RAW[[#This Row],[VALOR (OUT)]])</f>
        <v>30000</v>
      </c>
      <c r="I661" s="3" t="str">
        <f>FIN_RAW[[#This Row],[CUENTA (IN)]]</f>
        <v>Efectivo</v>
      </c>
      <c r="J661" s="6" t="str">
        <f>FIN_RAW[[#This Row],[CUENTA (OUT)]]</f>
        <v>Uniformes</v>
      </c>
      <c r="K661" s="3" t="str">
        <f>IF(OR(FIN_RAW[[#This Row],[CLIENTE]]=0,FIN_RAW[[#This Row],[CLIENTE]]=" "),"",FIN_RAW[[#This Row],[CLIENTE]])</f>
        <v>Víctor Manuel Duque Yepes</v>
      </c>
      <c r="L661" s="3" t="str">
        <f>IF(OR(FIN_RAW[[#This Row],[DEPORTISTA]]=0,FIN_RAW[[#This Row],[DEPORTISTA]]=""),"",FIN_RAW[[#This Row],[DEPORTISTA]])</f>
        <v>Juan Esteban Duque Pinto</v>
      </c>
      <c r="M661" s="3">
        <f>IF(FIN_DATASET[[#This Row],[Method]]="Efectivo",1,0)</f>
        <v>1</v>
      </c>
      <c r="N661" s="12">
        <f>IF(FIN_DATASET[[#This Row],[Method]]="Efectivo",FIN_DATASET[[#This Row],[Amount]],0)</f>
        <v>30000</v>
      </c>
      <c r="O661" s="3">
        <f>IF(FIN_DATASET[[#This Row],[Method]]="CxC",1,0)</f>
        <v>0</v>
      </c>
      <c r="P661" s="11">
        <f>IF(FIN_DATASET[[#This Row],[Method]]="CxC",FIN_DATASET[[#This Row],[Amount]],0)</f>
        <v>0</v>
      </c>
      <c r="Q661" s="3">
        <f>IF(OR(FIN_DATASET[[#This Row],[Account]]="CxP",FIN_DATASET[[#This Row],[Account]]="CxP (Liga)",FIN_DATASET[[#This Row],[Account]]="CxP (Terceros)"),1,0)</f>
        <v>0</v>
      </c>
      <c r="R661" s="3">
        <f>IF(FIN_DATASET[[#This Row],[AP_Flag]]=1,FIN_DATASET[[#This Row],[Amount]],0)</f>
        <v>0</v>
      </c>
    </row>
    <row r="662" spans="1:18" x14ac:dyDescent="0.2">
      <c r="A662" s="4">
        <f>FIN_RAW[[#This Row],[FECHA]]</f>
        <v>44378</v>
      </c>
      <c r="B662" s="3">
        <f>YEAR(FIN_DATASET[[#This Row],[Date]])</f>
        <v>2021</v>
      </c>
      <c r="C662" s="3" t="str">
        <f>TEXT(FIN_DATASET[[#This Row],[Date]],"mmmm")</f>
        <v>July</v>
      </c>
      <c r="D662" s="3" t="str">
        <f>IF(FIN_RAW[[#This Row],[VALOR (IN)]]&gt;0, "Income",IF(FIN_RAW[[#This Row],[VALOR (OUT)]]&gt;0, "Expense", "Check"))</f>
        <v>Income</v>
      </c>
      <c r="E662" s="3" t="str">
        <f>_xlfn.XLOOKUP(FIN_DATASET[[#This Row],[Method]],CATEGORY_MAP[CUENTA_IN],CATEGORY_MAP[Category])</f>
        <v>Cash</v>
      </c>
      <c r="F662" s="3" t="str">
        <f>_xlfn.XLOOKUP(FIN_DATASET[[#This Row],[Account]],CATEGORY_MAP[CUENTA_OUT],CATEGORY_MAP[Subcategory])</f>
        <v>Uniforms</v>
      </c>
      <c r="G662" s="3" t="str">
        <f>IF(OR(FIN_RAW[[#This Row],[CONCEPTO]]=0,FIN_RAW[[#This Row],[CONCEPTO]]=""),"",FIN_RAW[[#This Row],[CONCEPTO]])</f>
        <v>Pago de Vestido de Baño (Varon)</v>
      </c>
      <c r="H662" s="5">
        <f>IF(FIN_DATASET[[#This Row],[Type]]="Income", FIN_RAW[[#This Row],[VALOR (IN)]], -FIN_RAW[[#This Row],[VALOR (OUT)]])</f>
        <v>22000</v>
      </c>
      <c r="I662" s="3" t="str">
        <f>FIN_RAW[[#This Row],[CUENTA (IN)]]</f>
        <v>Efectivo</v>
      </c>
      <c r="J662" s="6" t="str">
        <f>FIN_RAW[[#This Row],[CUENTA (OUT)]]</f>
        <v>Uniformes</v>
      </c>
      <c r="K662" s="3" t="str">
        <f>IF(OR(FIN_RAW[[#This Row],[CLIENTE]]=0,FIN_RAW[[#This Row],[CLIENTE]]=" "),"",FIN_RAW[[#This Row],[CLIENTE]])</f>
        <v>Víctor Manuel Duque Yepes</v>
      </c>
      <c r="L662" s="3" t="str">
        <f>IF(OR(FIN_RAW[[#This Row],[DEPORTISTA]]=0,FIN_RAW[[#This Row],[DEPORTISTA]]=""),"",FIN_RAW[[#This Row],[DEPORTISTA]])</f>
        <v>Juan Esteban Duque Pinto</v>
      </c>
      <c r="M662" s="3">
        <f>IF(FIN_DATASET[[#This Row],[Method]]="Efectivo",1,0)</f>
        <v>1</v>
      </c>
      <c r="N662" s="12">
        <f>IF(FIN_DATASET[[#This Row],[Method]]="Efectivo",FIN_DATASET[[#This Row],[Amount]],0)</f>
        <v>22000</v>
      </c>
      <c r="O662" s="3">
        <f>IF(FIN_DATASET[[#This Row],[Method]]="CxC",1,0)</f>
        <v>0</v>
      </c>
      <c r="P662" s="11">
        <f>IF(FIN_DATASET[[#This Row],[Method]]="CxC",FIN_DATASET[[#This Row],[Amount]],0)</f>
        <v>0</v>
      </c>
      <c r="Q662" s="3">
        <f>IF(OR(FIN_DATASET[[#This Row],[Account]]="CxP",FIN_DATASET[[#This Row],[Account]]="CxP (Liga)",FIN_DATASET[[#This Row],[Account]]="CxP (Terceros)"),1,0)</f>
        <v>0</v>
      </c>
      <c r="R662" s="3">
        <f>IF(FIN_DATASET[[#This Row],[AP_Flag]]=1,FIN_DATASET[[#This Row],[Amount]],0)</f>
        <v>0</v>
      </c>
    </row>
    <row r="663" spans="1:18" x14ac:dyDescent="0.2">
      <c r="A663" s="4">
        <f>FIN_RAW[[#This Row],[FECHA]]</f>
        <v>44378</v>
      </c>
      <c r="B663" s="3">
        <f>YEAR(FIN_DATASET[[#This Row],[Date]])</f>
        <v>2021</v>
      </c>
      <c r="C663" s="3" t="str">
        <f>TEXT(FIN_DATASET[[#This Row],[Date]],"mmmm")</f>
        <v>July</v>
      </c>
      <c r="D663" s="3" t="str">
        <f>IF(FIN_RAW[[#This Row],[VALOR (IN)]]&gt;0, "Income",IF(FIN_RAW[[#This Row],[VALOR (OUT)]]&gt;0, "Expense", "Check"))</f>
        <v>Income</v>
      </c>
      <c r="E663" s="3" t="str">
        <f>_xlfn.XLOOKUP(FIN_DATASET[[#This Row],[Method]],CATEGORY_MAP[CUENTA_IN],CATEGORY_MAP[Category])</f>
        <v>Cash</v>
      </c>
      <c r="F663" s="3" t="str">
        <f>_xlfn.XLOOKUP(FIN_DATASET[[#This Row],[Account]],CATEGORY_MAP[CUENTA_OUT],CATEGORY_MAP[Subcategory])</f>
        <v>Uniforms</v>
      </c>
      <c r="G663" s="3" t="str">
        <f>IF(OR(FIN_RAW[[#This Row],[CONCEPTO]]=0,FIN_RAW[[#This Row],[CONCEPTO]]=""),"",FIN_RAW[[#This Row],[CONCEPTO]])</f>
        <v>Pago de Vestido de Baño (Varon)</v>
      </c>
      <c r="H663" s="5">
        <f>IF(FIN_DATASET[[#This Row],[Type]]="Income", FIN_RAW[[#This Row],[VALOR (IN)]], -FIN_RAW[[#This Row],[VALOR (OUT)]])</f>
        <v>52000</v>
      </c>
      <c r="I663" s="3" t="str">
        <f>FIN_RAW[[#This Row],[CUENTA (IN)]]</f>
        <v>Efectivo</v>
      </c>
      <c r="J663" s="6" t="str">
        <f>FIN_RAW[[#This Row],[CUENTA (OUT)]]</f>
        <v>Uniformes</v>
      </c>
      <c r="K663" s="3" t="str">
        <f>IF(OR(FIN_RAW[[#This Row],[CLIENTE]]=0,FIN_RAW[[#This Row],[CLIENTE]]=" "),"",FIN_RAW[[#This Row],[CLIENTE]])</f>
        <v>Diana Gómez Herrera</v>
      </c>
      <c r="L663" s="3" t="str">
        <f>IF(OR(FIN_RAW[[#This Row],[DEPORTISTA]]=0,FIN_RAW[[#This Row],[DEPORTISTA]]=""),"",FIN_RAW[[#This Row],[DEPORTISTA]])</f>
        <v>Samuel David López Gómez</v>
      </c>
      <c r="M663" s="3">
        <f>IF(FIN_DATASET[[#This Row],[Method]]="Efectivo",1,0)</f>
        <v>1</v>
      </c>
      <c r="N663" s="12">
        <f>IF(FIN_DATASET[[#This Row],[Method]]="Efectivo",FIN_DATASET[[#This Row],[Amount]],0)</f>
        <v>52000</v>
      </c>
      <c r="O663" s="3">
        <f>IF(FIN_DATASET[[#This Row],[Method]]="CxC",1,0)</f>
        <v>0</v>
      </c>
      <c r="P663" s="11">
        <f>IF(FIN_DATASET[[#This Row],[Method]]="CxC",FIN_DATASET[[#This Row],[Amount]],0)</f>
        <v>0</v>
      </c>
      <c r="Q663" s="3">
        <f>IF(OR(FIN_DATASET[[#This Row],[Account]]="CxP",FIN_DATASET[[#This Row],[Account]]="CxP (Liga)",FIN_DATASET[[#This Row],[Account]]="CxP (Terceros)"),1,0)</f>
        <v>0</v>
      </c>
      <c r="R663" s="3">
        <f>IF(FIN_DATASET[[#This Row],[AP_Flag]]=1,FIN_DATASET[[#This Row],[Amount]],0)</f>
        <v>0</v>
      </c>
    </row>
    <row r="664" spans="1:18" x14ac:dyDescent="0.2">
      <c r="A664" s="4">
        <f>FIN_RAW[[#This Row],[FECHA]]</f>
        <v>44378</v>
      </c>
      <c r="B664" s="3">
        <f>YEAR(FIN_DATASET[[#This Row],[Date]])</f>
        <v>2021</v>
      </c>
      <c r="C664" s="3" t="str">
        <f>TEXT(FIN_DATASET[[#This Row],[Date]],"mmmm")</f>
        <v>July</v>
      </c>
      <c r="D664" s="3" t="str">
        <f>IF(FIN_RAW[[#This Row],[VALOR (IN)]]&gt;0, "Income",IF(FIN_RAW[[#This Row],[VALOR (OUT)]]&gt;0, "Expense", "Check"))</f>
        <v>Income</v>
      </c>
      <c r="E664" s="3" t="str">
        <f>_xlfn.XLOOKUP(FIN_DATASET[[#This Row],[Method]],CATEGORY_MAP[CUENTA_IN],CATEGORY_MAP[Category])</f>
        <v>Cash</v>
      </c>
      <c r="F664" s="3" t="str">
        <f>_xlfn.XLOOKUP(FIN_DATASET[[#This Row],[Account]],CATEGORY_MAP[CUENTA_OUT],CATEGORY_MAP[Subcategory])</f>
        <v>Uniforms</v>
      </c>
      <c r="G664" s="3" t="str">
        <f>IF(OR(FIN_RAW[[#This Row],[CONCEPTO]]=0,FIN_RAW[[#This Row],[CONCEPTO]]=""),"",FIN_RAW[[#This Row],[CONCEPTO]])</f>
        <v>Pago de Vestido de Baño (Varon)</v>
      </c>
      <c r="H664" s="5">
        <f>IF(FIN_DATASET[[#This Row],[Type]]="Income", FIN_RAW[[#This Row],[VALOR (IN)]], -FIN_RAW[[#This Row],[VALOR (OUT)]])</f>
        <v>52000</v>
      </c>
      <c r="I664" s="3" t="str">
        <f>FIN_RAW[[#This Row],[CUENTA (IN)]]</f>
        <v>Efectivo</v>
      </c>
      <c r="J664" s="6" t="str">
        <f>FIN_RAW[[#This Row],[CUENTA (OUT)]]</f>
        <v>Uniformes</v>
      </c>
      <c r="K664" s="3" t="str">
        <f>IF(OR(FIN_RAW[[#This Row],[CLIENTE]]=0,FIN_RAW[[#This Row],[CLIENTE]]=" "),"",FIN_RAW[[#This Row],[CLIENTE]])</f>
        <v>Ingrith Basto Zamorano</v>
      </c>
      <c r="L664" s="3" t="str">
        <f>IF(OR(FIN_RAW[[#This Row],[DEPORTISTA]]=0,FIN_RAW[[#This Row],[DEPORTISTA]]=""),"",FIN_RAW[[#This Row],[DEPORTISTA]])</f>
        <v>Juan Martin Solórzano Basto</v>
      </c>
      <c r="M664" s="3">
        <f>IF(FIN_DATASET[[#This Row],[Method]]="Efectivo",1,0)</f>
        <v>1</v>
      </c>
      <c r="N664" s="12">
        <f>IF(FIN_DATASET[[#This Row],[Method]]="Efectivo",FIN_DATASET[[#This Row],[Amount]],0)</f>
        <v>52000</v>
      </c>
      <c r="O664" s="3">
        <f>IF(FIN_DATASET[[#This Row],[Method]]="CxC",1,0)</f>
        <v>0</v>
      </c>
      <c r="P664" s="11">
        <f>IF(FIN_DATASET[[#This Row],[Method]]="CxC",FIN_DATASET[[#This Row],[Amount]],0)</f>
        <v>0</v>
      </c>
      <c r="Q664" s="3">
        <f>IF(OR(FIN_DATASET[[#This Row],[Account]]="CxP",FIN_DATASET[[#This Row],[Account]]="CxP (Liga)",FIN_DATASET[[#This Row],[Account]]="CxP (Terceros)"),1,0)</f>
        <v>0</v>
      </c>
      <c r="R664" s="3">
        <f>IF(FIN_DATASET[[#This Row],[AP_Flag]]=1,FIN_DATASET[[#This Row],[Amount]],0)</f>
        <v>0</v>
      </c>
    </row>
    <row r="665" spans="1:18" x14ac:dyDescent="0.2">
      <c r="A665" s="4">
        <f>FIN_RAW[[#This Row],[FECHA]]</f>
        <v>44378</v>
      </c>
      <c r="B665" s="3">
        <f>YEAR(FIN_DATASET[[#This Row],[Date]])</f>
        <v>2021</v>
      </c>
      <c r="C665" s="3" t="str">
        <f>TEXT(FIN_DATASET[[#This Row],[Date]],"mmmm")</f>
        <v>July</v>
      </c>
      <c r="D665" s="3" t="str">
        <f>IF(FIN_RAW[[#This Row],[VALOR (IN)]]&gt;0, "Income",IF(FIN_RAW[[#This Row],[VALOR (OUT)]]&gt;0, "Expense", "Check"))</f>
        <v>Income</v>
      </c>
      <c r="E665" s="3" t="str">
        <f>_xlfn.XLOOKUP(FIN_DATASET[[#This Row],[Method]],CATEGORY_MAP[CUENTA_IN],CATEGORY_MAP[Category])</f>
        <v>Cash</v>
      </c>
      <c r="F665" s="3" t="str">
        <f>_xlfn.XLOOKUP(FIN_DATASET[[#This Row],[Account]],CATEGORY_MAP[CUENTA_OUT],CATEGORY_MAP[Subcategory])</f>
        <v>Uniforms</v>
      </c>
      <c r="G665" s="3" t="str">
        <f>IF(OR(FIN_RAW[[#This Row],[CONCEPTO]]=0,FIN_RAW[[#This Row],[CONCEPTO]]=""),"",FIN_RAW[[#This Row],[CONCEPTO]])</f>
        <v>Pago de Vestido de Baño (Dama)</v>
      </c>
      <c r="H665" s="5">
        <f>IF(FIN_DATASET[[#This Row],[Type]]="Income", FIN_RAW[[#This Row],[VALOR (IN)]], -FIN_RAW[[#This Row],[VALOR (OUT)]])</f>
        <v>94000</v>
      </c>
      <c r="I665" s="3" t="str">
        <f>FIN_RAW[[#This Row],[CUENTA (IN)]]</f>
        <v>Efectivo</v>
      </c>
      <c r="J665" s="6" t="str">
        <f>FIN_RAW[[#This Row],[CUENTA (OUT)]]</f>
        <v>Uniformes</v>
      </c>
      <c r="K665" s="3" t="str">
        <f>IF(OR(FIN_RAW[[#This Row],[CLIENTE]]=0,FIN_RAW[[#This Row],[CLIENTE]]=" "),"",FIN_RAW[[#This Row],[CLIENTE]])</f>
        <v>Carlos Andrés Delgado</v>
      </c>
      <c r="L665" s="3" t="str">
        <f>IF(OR(FIN_RAW[[#This Row],[DEPORTISTA]]=0,FIN_RAW[[#This Row],[DEPORTISTA]]=""),"",FIN_RAW[[#This Row],[DEPORTISTA]])</f>
        <v>María José Delgado Giraldo</v>
      </c>
      <c r="M665" s="3">
        <f>IF(FIN_DATASET[[#This Row],[Method]]="Efectivo",1,0)</f>
        <v>1</v>
      </c>
      <c r="N665" s="12">
        <f>IF(FIN_DATASET[[#This Row],[Method]]="Efectivo",FIN_DATASET[[#This Row],[Amount]],0)</f>
        <v>94000</v>
      </c>
      <c r="O665" s="3">
        <f>IF(FIN_DATASET[[#This Row],[Method]]="CxC",1,0)</f>
        <v>0</v>
      </c>
      <c r="P665" s="11">
        <f>IF(FIN_DATASET[[#This Row],[Method]]="CxC",FIN_DATASET[[#This Row],[Amount]],0)</f>
        <v>0</v>
      </c>
      <c r="Q665" s="3">
        <f>IF(OR(FIN_DATASET[[#This Row],[Account]]="CxP",FIN_DATASET[[#This Row],[Account]]="CxP (Liga)",FIN_DATASET[[#This Row],[Account]]="CxP (Terceros)"),1,0)</f>
        <v>0</v>
      </c>
      <c r="R665" s="3">
        <f>IF(FIN_DATASET[[#This Row],[AP_Flag]]=1,FIN_DATASET[[#This Row],[Amount]],0)</f>
        <v>0</v>
      </c>
    </row>
    <row r="666" spans="1:18" x14ac:dyDescent="0.2">
      <c r="A666" s="4">
        <f>FIN_RAW[[#This Row],[FECHA]]</f>
        <v>44378</v>
      </c>
      <c r="B666" s="3">
        <f>YEAR(FIN_DATASET[[#This Row],[Date]])</f>
        <v>2021</v>
      </c>
      <c r="C666" s="3" t="str">
        <f>TEXT(FIN_DATASET[[#This Row],[Date]],"mmmm")</f>
        <v>July</v>
      </c>
      <c r="D666" s="3" t="str">
        <f>IF(FIN_RAW[[#This Row],[VALOR (IN)]]&gt;0, "Income",IF(FIN_RAW[[#This Row],[VALOR (OUT)]]&gt;0, "Expense", "Check"))</f>
        <v>Income</v>
      </c>
      <c r="E666" s="3" t="str">
        <f>_xlfn.XLOOKUP(FIN_DATASET[[#This Row],[Method]],CATEGORY_MAP[CUENTA_IN],CATEGORY_MAP[Category])</f>
        <v>Cash</v>
      </c>
      <c r="F666" s="3" t="str">
        <f>_xlfn.XLOOKUP(FIN_DATASET[[#This Row],[Account]],CATEGORY_MAP[CUENTA_OUT],CATEGORY_MAP[Subcategory])</f>
        <v>Uniforms</v>
      </c>
      <c r="G666" s="3" t="str">
        <f>IF(OR(FIN_RAW[[#This Row],[CONCEPTO]]=0,FIN_RAW[[#This Row],[CONCEPTO]]=""),"",FIN_RAW[[#This Row],[CONCEPTO]])</f>
        <v>Pago de Vestido de Baño (Dama)</v>
      </c>
      <c r="H666" s="5">
        <f>IF(FIN_DATASET[[#This Row],[Type]]="Income", FIN_RAW[[#This Row],[VALOR (IN)]], -FIN_RAW[[#This Row],[VALOR (OUT)]])</f>
        <v>94000</v>
      </c>
      <c r="I666" s="3" t="str">
        <f>FIN_RAW[[#This Row],[CUENTA (IN)]]</f>
        <v>Efectivo</v>
      </c>
      <c r="J666" s="6" t="str">
        <f>FIN_RAW[[#This Row],[CUENTA (OUT)]]</f>
        <v>Uniformes</v>
      </c>
      <c r="K666" s="3" t="str">
        <f>IF(OR(FIN_RAW[[#This Row],[CLIENTE]]=0,FIN_RAW[[#This Row],[CLIENTE]]=" "),"",FIN_RAW[[#This Row],[CLIENTE]])</f>
        <v>Marcela Zapata Duque</v>
      </c>
      <c r="L666" s="3" t="str">
        <f>IF(OR(FIN_RAW[[#This Row],[DEPORTISTA]]=0,FIN_RAW[[#This Row],[DEPORTISTA]]=""),"",FIN_RAW[[#This Row],[DEPORTISTA]])</f>
        <v>Sara Zapata Zapata</v>
      </c>
      <c r="M666" s="3">
        <f>IF(FIN_DATASET[[#This Row],[Method]]="Efectivo",1,0)</f>
        <v>1</v>
      </c>
      <c r="N666" s="12">
        <f>IF(FIN_DATASET[[#This Row],[Method]]="Efectivo",FIN_DATASET[[#This Row],[Amount]],0)</f>
        <v>94000</v>
      </c>
      <c r="O666" s="3">
        <f>IF(FIN_DATASET[[#This Row],[Method]]="CxC",1,0)</f>
        <v>0</v>
      </c>
      <c r="P666" s="11">
        <f>IF(FIN_DATASET[[#This Row],[Method]]="CxC",FIN_DATASET[[#This Row],[Amount]],0)</f>
        <v>0</v>
      </c>
      <c r="Q666" s="3">
        <f>IF(OR(FIN_DATASET[[#This Row],[Account]]="CxP",FIN_DATASET[[#This Row],[Account]]="CxP (Liga)",FIN_DATASET[[#This Row],[Account]]="CxP (Terceros)"),1,0)</f>
        <v>0</v>
      </c>
      <c r="R666" s="3">
        <f>IF(FIN_DATASET[[#This Row],[AP_Flag]]=1,FIN_DATASET[[#This Row],[Amount]],0)</f>
        <v>0</v>
      </c>
    </row>
    <row r="667" spans="1:18" x14ac:dyDescent="0.2">
      <c r="A667" s="4">
        <f>FIN_RAW[[#This Row],[FECHA]]</f>
        <v>44378</v>
      </c>
      <c r="B667" s="3">
        <f>YEAR(FIN_DATASET[[#This Row],[Date]])</f>
        <v>2021</v>
      </c>
      <c r="C667" s="3" t="str">
        <f>TEXT(FIN_DATASET[[#This Row],[Date]],"mmmm")</f>
        <v>July</v>
      </c>
      <c r="D667" s="3" t="str">
        <f>IF(FIN_RAW[[#This Row],[VALOR (IN)]]&gt;0, "Income",IF(FIN_RAW[[#This Row],[VALOR (OUT)]]&gt;0, "Expense", "Check"))</f>
        <v>Income</v>
      </c>
      <c r="E667" s="3" t="str">
        <f>_xlfn.XLOOKUP(FIN_DATASET[[#This Row],[Method]],CATEGORY_MAP[CUENTA_IN],CATEGORY_MAP[Category])</f>
        <v>Cash</v>
      </c>
      <c r="F667" s="3" t="str">
        <f>_xlfn.XLOOKUP(FIN_DATASET[[#This Row],[Account]],CATEGORY_MAP[CUENTA_OUT],CATEGORY_MAP[Subcategory])</f>
        <v>Uniforms</v>
      </c>
      <c r="G667" s="3" t="str">
        <f>IF(OR(FIN_RAW[[#This Row],[CONCEPTO]]=0,FIN_RAW[[#This Row],[CONCEPTO]]=""),"",FIN_RAW[[#This Row],[CONCEPTO]])</f>
        <v>Pago de Vestido de Baño (Varon)</v>
      </c>
      <c r="H667" s="5">
        <f>IF(FIN_DATASET[[#This Row],[Type]]="Income", FIN_RAW[[#This Row],[VALOR (IN)]], -FIN_RAW[[#This Row],[VALOR (OUT)]])</f>
        <v>52000</v>
      </c>
      <c r="I667" s="3" t="str">
        <f>FIN_RAW[[#This Row],[CUENTA (IN)]]</f>
        <v>Efectivo</v>
      </c>
      <c r="J667" s="6" t="str">
        <f>FIN_RAW[[#This Row],[CUENTA (OUT)]]</f>
        <v>Uniformes</v>
      </c>
      <c r="K667" s="3" t="str">
        <f>IF(OR(FIN_RAW[[#This Row],[CLIENTE]]=0,FIN_RAW[[#This Row],[CLIENTE]]=" "),"",FIN_RAW[[#This Row],[CLIENTE]])</f>
        <v>Carlos Andrés Delgado</v>
      </c>
      <c r="L667" s="3" t="str">
        <f>IF(OR(FIN_RAW[[#This Row],[DEPORTISTA]]=0,FIN_RAW[[#This Row],[DEPORTISTA]]=""),"",FIN_RAW[[#This Row],[DEPORTISTA]])</f>
        <v>Juan Andrés Delgado Giraldo</v>
      </c>
      <c r="M667" s="3">
        <f>IF(FIN_DATASET[[#This Row],[Method]]="Efectivo",1,0)</f>
        <v>1</v>
      </c>
      <c r="N667" s="12">
        <f>IF(FIN_DATASET[[#This Row],[Method]]="Efectivo",FIN_DATASET[[#This Row],[Amount]],0)</f>
        <v>52000</v>
      </c>
      <c r="O667" s="3">
        <f>IF(FIN_DATASET[[#This Row],[Method]]="CxC",1,0)</f>
        <v>0</v>
      </c>
      <c r="P667" s="11">
        <f>IF(FIN_DATASET[[#This Row],[Method]]="CxC",FIN_DATASET[[#This Row],[Amount]],0)</f>
        <v>0</v>
      </c>
      <c r="Q667" s="3">
        <f>IF(OR(FIN_DATASET[[#This Row],[Account]]="CxP",FIN_DATASET[[#This Row],[Account]]="CxP (Liga)",FIN_DATASET[[#This Row],[Account]]="CxP (Terceros)"),1,0)</f>
        <v>0</v>
      </c>
      <c r="R667" s="3">
        <f>IF(FIN_DATASET[[#This Row],[AP_Flag]]=1,FIN_DATASET[[#This Row],[Amount]],0)</f>
        <v>0</v>
      </c>
    </row>
    <row r="668" spans="1:18" x14ac:dyDescent="0.2">
      <c r="A668" s="4">
        <f>FIN_RAW[[#This Row],[FECHA]]</f>
        <v>44378</v>
      </c>
      <c r="B668" s="3">
        <f>YEAR(FIN_DATASET[[#This Row],[Date]])</f>
        <v>2021</v>
      </c>
      <c r="C668" s="3" t="str">
        <f>TEXT(FIN_DATASET[[#This Row],[Date]],"mmmm")</f>
        <v>July</v>
      </c>
      <c r="D668" s="3" t="str">
        <f>IF(FIN_RAW[[#This Row],[VALOR (IN)]]&gt;0, "Income",IF(FIN_RAW[[#This Row],[VALOR (OUT)]]&gt;0, "Expense", "Check"))</f>
        <v>Income</v>
      </c>
      <c r="E668" s="3" t="str">
        <f>_xlfn.XLOOKUP(FIN_DATASET[[#This Row],[Method]],CATEGORY_MAP[CUENTA_IN],CATEGORY_MAP[Category])</f>
        <v>Cash</v>
      </c>
      <c r="F668" s="3" t="str">
        <f>_xlfn.XLOOKUP(FIN_DATASET[[#This Row],[Account]],CATEGORY_MAP[CUENTA_OUT],CATEGORY_MAP[Subcategory])</f>
        <v>Uniforms</v>
      </c>
      <c r="G668" s="3" t="str">
        <f>IF(OR(FIN_RAW[[#This Row],[CONCEPTO]]=0,FIN_RAW[[#This Row],[CONCEPTO]]=""),"",FIN_RAW[[#This Row],[CONCEPTO]])</f>
        <v>Pago de Vestido de Baño (Varon)</v>
      </c>
      <c r="H668" s="5">
        <f>IF(FIN_DATASET[[#This Row],[Type]]="Income", FIN_RAW[[#This Row],[VALOR (IN)]], -FIN_RAW[[#This Row],[VALOR (OUT)]])</f>
        <v>52000</v>
      </c>
      <c r="I668" s="3" t="str">
        <f>FIN_RAW[[#This Row],[CUENTA (IN)]]</f>
        <v>Efectivo</v>
      </c>
      <c r="J668" s="6" t="str">
        <f>FIN_RAW[[#This Row],[CUENTA (OUT)]]</f>
        <v>Uniformes</v>
      </c>
      <c r="K668" s="3" t="str">
        <f>IF(OR(FIN_RAW[[#This Row],[CLIENTE]]=0,FIN_RAW[[#This Row],[CLIENTE]]=" "),"",FIN_RAW[[#This Row],[CLIENTE]])</f>
        <v>Yanibel Peña Londoño</v>
      </c>
      <c r="L668" s="3" t="str">
        <f>IF(OR(FIN_RAW[[#This Row],[DEPORTISTA]]=0,FIN_RAW[[#This Row],[DEPORTISTA]]=""),"",FIN_RAW[[#This Row],[DEPORTISTA]])</f>
        <v>Santiago Piedrahita Peña</v>
      </c>
      <c r="M668" s="3">
        <f>IF(FIN_DATASET[[#This Row],[Method]]="Efectivo",1,0)</f>
        <v>1</v>
      </c>
      <c r="N668" s="12">
        <f>IF(FIN_DATASET[[#This Row],[Method]]="Efectivo",FIN_DATASET[[#This Row],[Amount]],0)</f>
        <v>52000</v>
      </c>
      <c r="O668" s="3">
        <f>IF(FIN_DATASET[[#This Row],[Method]]="CxC",1,0)</f>
        <v>0</v>
      </c>
      <c r="P668" s="11">
        <f>IF(FIN_DATASET[[#This Row],[Method]]="CxC",FIN_DATASET[[#This Row],[Amount]],0)</f>
        <v>0</v>
      </c>
      <c r="Q668" s="3">
        <f>IF(OR(FIN_DATASET[[#This Row],[Account]]="CxP",FIN_DATASET[[#This Row],[Account]]="CxP (Liga)",FIN_DATASET[[#This Row],[Account]]="CxP (Terceros)"),1,0)</f>
        <v>0</v>
      </c>
      <c r="R668" s="3">
        <f>IF(FIN_DATASET[[#This Row],[AP_Flag]]=1,FIN_DATASET[[#This Row],[Amount]],0)</f>
        <v>0</v>
      </c>
    </row>
    <row r="669" spans="1:18" x14ac:dyDescent="0.2">
      <c r="A669" s="4">
        <f>FIN_RAW[[#This Row],[FECHA]]</f>
        <v>44378</v>
      </c>
      <c r="B669" s="3">
        <f>YEAR(FIN_DATASET[[#This Row],[Date]])</f>
        <v>2021</v>
      </c>
      <c r="C669" s="3" t="str">
        <f>TEXT(FIN_DATASET[[#This Row],[Date]],"mmmm")</f>
        <v>July</v>
      </c>
      <c r="D669" s="3" t="str">
        <f>IF(FIN_RAW[[#This Row],[VALOR (IN)]]&gt;0, "Income",IF(FIN_RAW[[#This Row],[VALOR (OUT)]]&gt;0, "Expense", "Check"))</f>
        <v>Income</v>
      </c>
      <c r="E669" s="3" t="str">
        <f>_xlfn.XLOOKUP(FIN_DATASET[[#This Row],[Method]],CATEGORY_MAP[CUENTA_IN],CATEGORY_MAP[Category])</f>
        <v>Cash</v>
      </c>
      <c r="F669" s="3" t="str">
        <f>_xlfn.XLOOKUP(FIN_DATASET[[#This Row],[Account]],CATEGORY_MAP[CUENTA_OUT],CATEGORY_MAP[Subcategory])</f>
        <v>Uniforms</v>
      </c>
      <c r="G669" s="3" t="str">
        <f>IF(OR(FIN_RAW[[#This Row],[CONCEPTO]]=0,FIN_RAW[[#This Row],[CONCEPTO]]=""),"",FIN_RAW[[#This Row],[CONCEPTO]])</f>
        <v>Pago de Uniformes (Talla Pequeña)</v>
      </c>
      <c r="H669" s="5">
        <f>IF(FIN_DATASET[[#This Row],[Type]]="Income", FIN_RAW[[#This Row],[VALOR (IN)]], -FIN_RAW[[#This Row],[VALOR (OUT)]])</f>
        <v>159000</v>
      </c>
      <c r="I669" s="3" t="str">
        <f>FIN_RAW[[#This Row],[CUENTA (IN)]]</f>
        <v>Efectivo</v>
      </c>
      <c r="J669" s="6" t="str">
        <f>FIN_RAW[[#This Row],[CUENTA (OUT)]]</f>
        <v>Uniformes</v>
      </c>
      <c r="K669" s="3" t="str">
        <f>IF(OR(FIN_RAW[[#This Row],[CLIENTE]]=0,FIN_RAW[[#This Row],[CLIENTE]]=" "),"",FIN_RAW[[#This Row],[CLIENTE]])</f>
        <v>Ana Milena Sánchez Patiño</v>
      </c>
      <c r="L669" s="3" t="str">
        <f>IF(OR(FIN_RAW[[#This Row],[DEPORTISTA]]=0,FIN_RAW[[#This Row],[DEPORTISTA]]=""),"",FIN_RAW[[#This Row],[DEPORTISTA]])</f>
        <v>Matías Carvajal Sánchez</v>
      </c>
      <c r="M669" s="3">
        <f>IF(FIN_DATASET[[#This Row],[Method]]="Efectivo",1,0)</f>
        <v>1</v>
      </c>
      <c r="N669" s="12">
        <f>IF(FIN_DATASET[[#This Row],[Method]]="Efectivo",FIN_DATASET[[#This Row],[Amount]],0)</f>
        <v>159000</v>
      </c>
      <c r="O669" s="3">
        <f>IF(FIN_DATASET[[#This Row],[Method]]="CxC",1,0)</f>
        <v>0</v>
      </c>
      <c r="P669" s="11">
        <f>IF(FIN_DATASET[[#This Row],[Method]]="CxC",FIN_DATASET[[#This Row],[Amount]],0)</f>
        <v>0</v>
      </c>
      <c r="Q669" s="3">
        <f>IF(OR(FIN_DATASET[[#This Row],[Account]]="CxP",FIN_DATASET[[#This Row],[Account]]="CxP (Liga)",FIN_DATASET[[#This Row],[Account]]="CxP (Terceros)"),1,0)</f>
        <v>0</v>
      </c>
      <c r="R669" s="3">
        <f>IF(FIN_DATASET[[#This Row],[AP_Flag]]=1,FIN_DATASET[[#This Row],[Amount]],0)</f>
        <v>0</v>
      </c>
    </row>
    <row r="670" spans="1:18" x14ac:dyDescent="0.2">
      <c r="A670" s="4">
        <f>FIN_RAW[[#This Row],[FECHA]]</f>
        <v>44378</v>
      </c>
      <c r="B670" s="3">
        <f>YEAR(FIN_DATASET[[#This Row],[Date]])</f>
        <v>2021</v>
      </c>
      <c r="C670" s="3" t="str">
        <f>TEXT(FIN_DATASET[[#This Row],[Date]],"mmmm")</f>
        <v>July</v>
      </c>
      <c r="D670" s="3" t="str">
        <f>IF(FIN_RAW[[#This Row],[VALOR (IN)]]&gt;0, "Income",IF(FIN_RAW[[#This Row],[VALOR (OUT)]]&gt;0, "Expense", "Check"))</f>
        <v>Income</v>
      </c>
      <c r="E670" s="3" t="str">
        <f>_xlfn.XLOOKUP(FIN_DATASET[[#This Row],[Method]],CATEGORY_MAP[CUENTA_IN],CATEGORY_MAP[Category])</f>
        <v>Cash</v>
      </c>
      <c r="F670" s="3" t="str">
        <f>_xlfn.XLOOKUP(FIN_DATASET[[#This Row],[Account]],CATEGORY_MAP[CUENTA_OUT],CATEGORY_MAP[Subcategory])</f>
        <v>Uniforms</v>
      </c>
      <c r="G670" s="3" t="str">
        <f>IF(OR(FIN_RAW[[#This Row],[CONCEPTO]]=0,FIN_RAW[[#This Row],[CONCEPTO]]=""),"",FIN_RAW[[#This Row],[CONCEPTO]])</f>
        <v>Pago de Uniformes (Talla Pequeña)</v>
      </c>
      <c r="H670" s="5">
        <f>IF(FIN_DATASET[[#This Row],[Type]]="Income", FIN_RAW[[#This Row],[VALOR (IN)]], -FIN_RAW[[#This Row],[VALOR (OUT)]])</f>
        <v>175000</v>
      </c>
      <c r="I670" s="3" t="str">
        <f>FIN_RAW[[#This Row],[CUENTA (IN)]]</f>
        <v>Efectivo</v>
      </c>
      <c r="J670" s="6" t="str">
        <f>FIN_RAW[[#This Row],[CUENTA (OUT)]]</f>
        <v>Uniformes</v>
      </c>
      <c r="K670" s="3" t="str">
        <f>IF(OR(FIN_RAW[[#This Row],[CLIENTE]]=0,FIN_RAW[[#This Row],[CLIENTE]]=" "),"",FIN_RAW[[#This Row],[CLIENTE]])</f>
        <v>Víctor Manuel Duque Yepes</v>
      </c>
      <c r="L670" s="3" t="str">
        <f>IF(OR(FIN_RAW[[#This Row],[DEPORTISTA]]=0,FIN_RAW[[#This Row],[DEPORTISTA]]=""),"",FIN_RAW[[#This Row],[DEPORTISTA]])</f>
        <v>Juan Esteban Duque Pinto</v>
      </c>
      <c r="M670" s="3">
        <f>IF(FIN_DATASET[[#This Row],[Method]]="Efectivo",1,0)</f>
        <v>1</v>
      </c>
      <c r="N670" s="12">
        <f>IF(FIN_DATASET[[#This Row],[Method]]="Efectivo",FIN_DATASET[[#This Row],[Amount]],0)</f>
        <v>175000</v>
      </c>
      <c r="O670" s="3">
        <f>IF(FIN_DATASET[[#This Row],[Method]]="CxC",1,0)</f>
        <v>0</v>
      </c>
      <c r="P670" s="11">
        <f>IF(FIN_DATASET[[#This Row],[Method]]="CxC",FIN_DATASET[[#This Row],[Amount]],0)</f>
        <v>0</v>
      </c>
      <c r="Q670" s="3">
        <f>IF(OR(FIN_DATASET[[#This Row],[Account]]="CxP",FIN_DATASET[[#This Row],[Account]]="CxP (Liga)",FIN_DATASET[[#This Row],[Account]]="CxP (Terceros)"),1,0)</f>
        <v>0</v>
      </c>
      <c r="R670" s="3">
        <f>IF(FIN_DATASET[[#This Row],[AP_Flag]]=1,FIN_DATASET[[#This Row],[Amount]],0)</f>
        <v>0</v>
      </c>
    </row>
    <row r="671" spans="1:18" x14ac:dyDescent="0.2">
      <c r="A671" s="4">
        <f>FIN_RAW[[#This Row],[FECHA]]</f>
        <v>44378</v>
      </c>
      <c r="B671" s="3">
        <f>YEAR(FIN_DATASET[[#This Row],[Date]])</f>
        <v>2021</v>
      </c>
      <c r="C671" s="3" t="str">
        <f>TEXT(FIN_DATASET[[#This Row],[Date]],"mmmm")</f>
        <v>July</v>
      </c>
      <c r="D671" s="3" t="str">
        <f>IF(FIN_RAW[[#This Row],[VALOR (IN)]]&gt;0, "Income",IF(FIN_RAW[[#This Row],[VALOR (OUT)]]&gt;0, "Expense", "Check"))</f>
        <v>Income</v>
      </c>
      <c r="E671" s="3" t="str">
        <f>_xlfn.XLOOKUP(FIN_DATASET[[#This Row],[Method]],CATEGORY_MAP[CUENTA_IN],CATEGORY_MAP[Category])</f>
        <v>Cash</v>
      </c>
      <c r="F671" s="3" t="str">
        <f>_xlfn.XLOOKUP(FIN_DATASET[[#This Row],[Account]],CATEGORY_MAP[CUENTA_OUT],CATEGORY_MAP[Subcategory])</f>
        <v>Uniforms</v>
      </c>
      <c r="G671" s="3" t="str">
        <f>IF(OR(FIN_RAW[[#This Row],[CONCEPTO]]=0,FIN_RAW[[#This Row],[CONCEPTO]]=""),"",FIN_RAW[[#This Row],[CONCEPTO]])</f>
        <v>Pago de Uniformes (Talla Pequeña)</v>
      </c>
      <c r="H671" s="5">
        <f>IF(FIN_DATASET[[#This Row],[Type]]="Income", FIN_RAW[[#This Row],[VALOR (IN)]], -FIN_RAW[[#This Row],[VALOR (OUT)]])</f>
        <v>175000</v>
      </c>
      <c r="I671" s="3" t="str">
        <f>FIN_RAW[[#This Row],[CUENTA (IN)]]</f>
        <v>Efectivo</v>
      </c>
      <c r="J671" s="6" t="str">
        <f>FIN_RAW[[#This Row],[CUENTA (OUT)]]</f>
        <v>Uniformes</v>
      </c>
      <c r="K671" s="3" t="str">
        <f>IF(OR(FIN_RAW[[#This Row],[CLIENTE]]=0,FIN_RAW[[#This Row],[CLIENTE]]=" "),"",FIN_RAW[[#This Row],[CLIENTE]])</f>
        <v>Diana Gómez Herrera</v>
      </c>
      <c r="L671" s="3" t="str">
        <f>IF(OR(FIN_RAW[[#This Row],[DEPORTISTA]]=0,FIN_RAW[[#This Row],[DEPORTISTA]]=""),"",FIN_RAW[[#This Row],[DEPORTISTA]])</f>
        <v>Samuel David López Gómez</v>
      </c>
      <c r="M671" s="3">
        <f>IF(FIN_DATASET[[#This Row],[Method]]="Efectivo",1,0)</f>
        <v>1</v>
      </c>
      <c r="N671" s="12">
        <f>IF(FIN_DATASET[[#This Row],[Method]]="Efectivo",FIN_DATASET[[#This Row],[Amount]],0)</f>
        <v>175000</v>
      </c>
      <c r="O671" s="3">
        <f>IF(FIN_DATASET[[#This Row],[Method]]="CxC",1,0)</f>
        <v>0</v>
      </c>
      <c r="P671" s="11">
        <f>IF(FIN_DATASET[[#This Row],[Method]]="CxC",FIN_DATASET[[#This Row],[Amount]],0)</f>
        <v>0</v>
      </c>
      <c r="Q671" s="3">
        <f>IF(OR(FIN_DATASET[[#This Row],[Account]]="CxP",FIN_DATASET[[#This Row],[Account]]="CxP (Liga)",FIN_DATASET[[#This Row],[Account]]="CxP (Terceros)"),1,0)</f>
        <v>0</v>
      </c>
      <c r="R671" s="3">
        <f>IF(FIN_DATASET[[#This Row],[AP_Flag]]=1,FIN_DATASET[[#This Row],[Amount]],0)</f>
        <v>0</v>
      </c>
    </row>
    <row r="672" spans="1:18" x14ac:dyDescent="0.2">
      <c r="A672" s="4">
        <f>FIN_RAW[[#This Row],[FECHA]]</f>
        <v>44378</v>
      </c>
      <c r="B672" s="3">
        <f>YEAR(FIN_DATASET[[#This Row],[Date]])</f>
        <v>2021</v>
      </c>
      <c r="C672" s="3" t="str">
        <f>TEXT(FIN_DATASET[[#This Row],[Date]],"mmmm")</f>
        <v>July</v>
      </c>
      <c r="D672" s="3" t="str">
        <f>IF(FIN_RAW[[#This Row],[VALOR (IN)]]&gt;0, "Income",IF(FIN_RAW[[#This Row],[VALOR (OUT)]]&gt;0, "Expense", "Check"))</f>
        <v>Income</v>
      </c>
      <c r="E672" s="3" t="str">
        <f>_xlfn.XLOOKUP(FIN_DATASET[[#This Row],[Method]],CATEGORY_MAP[CUENTA_IN],CATEGORY_MAP[Category])</f>
        <v>Cash</v>
      </c>
      <c r="F672" s="3" t="str">
        <f>_xlfn.XLOOKUP(FIN_DATASET[[#This Row],[Account]],CATEGORY_MAP[CUENTA_OUT],CATEGORY_MAP[Subcategory])</f>
        <v>Uniforms</v>
      </c>
      <c r="G672" s="3" t="str">
        <f>IF(OR(FIN_RAW[[#This Row],[CONCEPTO]]=0,FIN_RAW[[#This Row],[CONCEPTO]]=""),"",FIN_RAW[[#This Row],[CONCEPTO]])</f>
        <v>Pago de Uniformes (Talla Pequeña)</v>
      </c>
      <c r="H672" s="5">
        <f>IF(FIN_DATASET[[#This Row],[Type]]="Income", FIN_RAW[[#This Row],[VALOR (IN)]], -FIN_RAW[[#This Row],[VALOR (OUT)]])</f>
        <v>175000</v>
      </c>
      <c r="I672" s="3" t="str">
        <f>FIN_RAW[[#This Row],[CUENTA (IN)]]</f>
        <v>Efectivo</v>
      </c>
      <c r="J672" s="6" t="str">
        <f>FIN_RAW[[#This Row],[CUENTA (OUT)]]</f>
        <v>Uniformes</v>
      </c>
      <c r="K672" s="3" t="str">
        <f>IF(OR(FIN_RAW[[#This Row],[CLIENTE]]=0,FIN_RAW[[#This Row],[CLIENTE]]=" "),"",FIN_RAW[[#This Row],[CLIENTE]])</f>
        <v>Ingrith Basto Zamorano</v>
      </c>
      <c r="L672" s="3" t="str">
        <f>IF(OR(FIN_RAW[[#This Row],[DEPORTISTA]]=0,FIN_RAW[[#This Row],[DEPORTISTA]]=""),"",FIN_RAW[[#This Row],[DEPORTISTA]])</f>
        <v>Juan Martin Solórzano Basto</v>
      </c>
      <c r="M672" s="3">
        <f>IF(FIN_DATASET[[#This Row],[Method]]="Efectivo",1,0)</f>
        <v>1</v>
      </c>
      <c r="N672" s="12">
        <f>IF(FIN_DATASET[[#This Row],[Method]]="Efectivo",FIN_DATASET[[#This Row],[Amount]],0)</f>
        <v>175000</v>
      </c>
      <c r="O672" s="3">
        <f>IF(FIN_DATASET[[#This Row],[Method]]="CxC",1,0)</f>
        <v>0</v>
      </c>
      <c r="P672" s="11">
        <f>IF(FIN_DATASET[[#This Row],[Method]]="CxC",FIN_DATASET[[#This Row],[Amount]],0)</f>
        <v>0</v>
      </c>
      <c r="Q672" s="3">
        <f>IF(OR(FIN_DATASET[[#This Row],[Account]]="CxP",FIN_DATASET[[#This Row],[Account]]="CxP (Liga)",FIN_DATASET[[#This Row],[Account]]="CxP (Terceros)"),1,0)</f>
        <v>0</v>
      </c>
      <c r="R672" s="3">
        <f>IF(FIN_DATASET[[#This Row],[AP_Flag]]=1,FIN_DATASET[[#This Row],[Amount]],0)</f>
        <v>0</v>
      </c>
    </row>
    <row r="673" spans="1:18" x14ac:dyDescent="0.2">
      <c r="A673" s="4">
        <f>FIN_RAW[[#This Row],[FECHA]]</f>
        <v>44378</v>
      </c>
      <c r="B673" s="3">
        <f>YEAR(FIN_DATASET[[#This Row],[Date]])</f>
        <v>2021</v>
      </c>
      <c r="C673" s="3" t="str">
        <f>TEXT(FIN_DATASET[[#This Row],[Date]],"mmmm")</f>
        <v>July</v>
      </c>
      <c r="D673" s="3" t="str">
        <f>IF(FIN_RAW[[#This Row],[VALOR (IN)]]&gt;0, "Income",IF(FIN_RAW[[#This Row],[VALOR (OUT)]]&gt;0, "Expense", "Check"))</f>
        <v>Income</v>
      </c>
      <c r="E673" s="3" t="str">
        <f>_xlfn.XLOOKUP(FIN_DATASET[[#This Row],[Method]],CATEGORY_MAP[CUENTA_IN],CATEGORY_MAP[Category])</f>
        <v>Cash</v>
      </c>
      <c r="F673" s="3" t="str">
        <f>_xlfn.XLOOKUP(FIN_DATASET[[#This Row],[Account]],CATEGORY_MAP[CUENTA_OUT],CATEGORY_MAP[Subcategory])</f>
        <v>Uniforms</v>
      </c>
      <c r="G673" s="3" t="str">
        <f>IF(OR(FIN_RAW[[#This Row],[CONCEPTO]]=0,FIN_RAW[[#This Row],[CONCEPTO]]=""),"",FIN_RAW[[#This Row],[CONCEPTO]])</f>
        <v>Pago de Uniformes (Talla Pequeña)</v>
      </c>
      <c r="H673" s="5">
        <f>IF(FIN_DATASET[[#This Row],[Type]]="Income", FIN_RAW[[#This Row],[VALOR (IN)]], -FIN_RAW[[#This Row],[VALOR (OUT)]])</f>
        <v>175000</v>
      </c>
      <c r="I673" s="3" t="str">
        <f>FIN_RAW[[#This Row],[CUENTA (IN)]]</f>
        <v>Efectivo</v>
      </c>
      <c r="J673" s="6" t="str">
        <f>FIN_RAW[[#This Row],[CUENTA (OUT)]]</f>
        <v>Uniformes</v>
      </c>
      <c r="K673" s="3" t="str">
        <f>IF(OR(FIN_RAW[[#This Row],[CLIENTE]]=0,FIN_RAW[[#This Row],[CLIENTE]]=" "),"",FIN_RAW[[#This Row],[CLIENTE]])</f>
        <v>Carlos Andrés Delgado</v>
      </c>
      <c r="L673" s="3" t="str">
        <f>IF(OR(FIN_RAW[[#This Row],[DEPORTISTA]]=0,FIN_RAW[[#This Row],[DEPORTISTA]]=""),"",FIN_RAW[[#This Row],[DEPORTISTA]])</f>
        <v>María José Delgado Giraldo</v>
      </c>
      <c r="M673" s="3">
        <f>IF(FIN_DATASET[[#This Row],[Method]]="Efectivo",1,0)</f>
        <v>1</v>
      </c>
      <c r="N673" s="12">
        <f>IF(FIN_DATASET[[#This Row],[Method]]="Efectivo",FIN_DATASET[[#This Row],[Amount]],0)</f>
        <v>175000</v>
      </c>
      <c r="O673" s="3">
        <f>IF(FIN_DATASET[[#This Row],[Method]]="CxC",1,0)</f>
        <v>0</v>
      </c>
      <c r="P673" s="11">
        <f>IF(FIN_DATASET[[#This Row],[Method]]="CxC",FIN_DATASET[[#This Row],[Amount]],0)</f>
        <v>0</v>
      </c>
      <c r="Q673" s="3">
        <f>IF(OR(FIN_DATASET[[#This Row],[Account]]="CxP",FIN_DATASET[[#This Row],[Account]]="CxP (Liga)",FIN_DATASET[[#This Row],[Account]]="CxP (Terceros)"),1,0)</f>
        <v>0</v>
      </c>
      <c r="R673" s="3">
        <f>IF(FIN_DATASET[[#This Row],[AP_Flag]]=1,FIN_DATASET[[#This Row],[Amount]],0)</f>
        <v>0</v>
      </c>
    </row>
    <row r="674" spans="1:18" x14ac:dyDescent="0.2">
      <c r="A674" s="4">
        <f>FIN_RAW[[#This Row],[FECHA]]</f>
        <v>44378</v>
      </c>
      <c r="B674" s="3">
        <f>YEAR(FIN_DATASET[[#This Row],[Date]])</f>
        <v>2021</v>
      </c>
      <c r="C674" s="3" t="str">
        <f>TEXT(FIN_DATASET[[#This Row],[Date]],"mmmm")</f>
        <v>July</v>
      </c>
      <c r="D674" s="3" t="str">
        <f>IF(FIN_RAW[[#This Row],[VALOR (IN)]]&gt;0, "Income",IF(FIN_RAW[[#This Row],[VALOR (OUT)]]&gt;0, "Expense", "Check"))</f>
        <v>Income</v>
      </c>
      <c r="E674" s="3" t="str">
        <f>_xlfn.XLOOKUP(FIN_DATASET[[#This Row],[Method]],CATEGORY_MAP[CUENTA_IN],CATEGORY_MAP[Category])</f>
        <v>Cash</v>
      </c>
      <c r="F674" s="3" t="str">
        <f>_xlfn.XLOOKUP(FIN_DATASET[[#This Row],[Account]],CATEGORY_MAP[CUENTA_OUT],CATEGORY_MAP[Subcategory])</f>
        <v>Uniforms</v>
      </c>
      <c r="G674" s="3" t="str">
        <f>IF(OR(FIN_RAW[[#This Row],[CONCEPTO]]=0,FIN_RAW[[#This Row],[CONCEPTO]]=""),"",FIN_RAW[[#This Row],[CONCEPTO]])</f>
        <v>Pago de Uniformes (Talla Pequeña)</v>
      </c>
      <c r="H674" s="5">
        <f>IF(FIN_DATASET[[#This Row],[Type]]="Income", FIN_RAW[[#This Row],[VALOR (IN)]], -FIN_RAW[[#This Row],[VALOR (OUT)]])</f>
        <v>175000</v>
      </c>
      <c r="I674" s="3" t="str">
        <f>FIN_RAW[[#This Row],[CUENTA (IN)]]</f>
        <v>Efectivo</v>
      </c>
      <c r="J674" s="6" t="str">
        <f>FIN_RAW[[#This Row],[CUENTA (OUT)]]</f>
        <v>Uniformes</v>
      </c>
      <c r="K674" s="3" t="str">
        <f>IF(OR(FIN_RAW[[#This Row],[CLIENTE]]=0,FIN_RAW[[#This Row],[CLIENTE]]=" "),"",FIN_RAW[[#This Row],[CLIENTE]])</f>
        <v>Marcela Zapata Duque</v>
      </c>
      <c r="L674" s="3" t="str">
        <f>IF(OR(FIN_RAW[[#This Row],[DEPORTISTA]]=0,FIN_RAW[[#This Row],[DEPORTISTA]]=""),"",FIN_RAW[[#This Row],[DEPORTISTA]])</f>
        <v>Sara Zapata Zapata</v>
      </c>
      <c r="M674" s="3">
        <f>IF(FIN_DATASET[[#This Row],[Method]]="Efectivo",1,0)</f>
        <v>1</v>
      </c>
      <c r="N674" s="12">
        <f>IF(FIN_DATASET[[#This Row],[Method]]="Efectivo",FIN_DATASET[[#This Row],[Amount]],0)</f>
        <v>175000</v>
      </c>
      <c r="O674" s="3">
        <f>IF(FIN_DATASET[[#This Row],[Method]]="CxC",1,0)</f>
        <v>0</v>
      </c>
      <c r="P674" s="11">
        <f>IF(FIN_DATASET[[#This Row],[Method]]="CxC",FIN_DATASET[[#This Row],[Amount]],0)</f>
        <v>0</v>
      </c>
      <c r="Q674" s="3">
        <f>IF(OR(FIN_DATASET[[#This Row],[Account]]="CxP",FIN_DATASET[[#This Row],[Account]]="CxP (Liga)",FIN_DATASET[[#This Row],[Account]]="CxP (Terceros)"),1,0)</f>
        <v>0</v>
      </c>
      <c r="R674" s="3">
        <f>IF(FIN_DATASET[[#This Row],[AP_Flag]]=1,FIN_DATASET[[#This Row],[Amount]],0)</f>
        <v>0</v>
      </c>
    </row>
    <row r="675" spans="1:18" x14ac:dyDescent="0.2">
      <c r="A675" s="4">
        <f>FIN_RAW[[#This Row],[FECHA]]</f>
        <v>44392</v>
      </c>
      <c r="B675" s="3">
        <f>YEAR(FIN_DATASET[[#This Row],[Date]])</f>
        <v>2021</v>
      </c>
      <c r="C675" s="3" t="str">
        <f>TEXT(FIN_DATASET[[#This Row],[Date]],"mmmm")</f>
        <v>July</v>
      </c>
      <c r="D675" s="3" t="str">
        <f>IF(FIN_RAW[[#This Row],[VALOR (IN)]]&gt;0, "Income",IF(FIN_RAW[[#This Row],[VALOR (OUT)]]&gt;0, "Expense", "Check"))</f>
        <v>Expense</v>
      </c>
      <c r="E675" s="3" t="str">
        <f>_xlfn.XLOOKUP(FIN_DATASET[[#This Row],[Method]],CATEGORY_MAP[CUENTA_IN],CATEGORY_MAP[Category])</f>
        <v>Cash</v>
      </c>
      <c r="F675" s="3" t="str">
        <f>_xlfn.XLOOKUP(FIN_DATASET[[#This Row],[Account]],CATEGORY_MAP[CUENTA_OUT],CATEGORY_MAP[Subcategory])</f>
        <v>Financial Charges</v>
      </c>
      <c r="G675" s="3" t="str">
        <f>IF(OR(FIN_RAW[[#This Row],[CONCEPTO]]=0,FIN_RAW[[#This Row],[CONCEPTO]]=""),"",FIN_RAW[[#This Row],[CONCEPTO]])</f>
        <v>Gastos Financieros por Transferencia a otros bancos</v>
      </c>
      <c r="H675" s="5">
        <f>IF(FIN_DATASET[[#This Row],[Type]]="Income", FIN_RAW[[#This Row],[VALOR (IN)]], -FIN_RAW[[#This Row],[VALOR (OUT)]])</f>
        <v>-30000</v>
      </c>
      <c r="I675" s="3" t="str">
        <f>FIN_RAW[[#This Row],[CUENTA (IN)]]</f>
        <v>Efectivo</v>
      </c>
      <c r="J675" s="6" t="str">
        <f>FIN_RAW[[#This Row],[CUENTA (OUT)]]</f>
        <v>Gastos Financieros</v>
      </c>
      <c r="K675" s="3" t="str">
        <f>IF(OR(FIN_RAW[[#This Row],[CLIENTE]]=0,FIN_RAW[[#This Row],[CLIENTE]]=" "),"",FIN_RAW[[#This Row],[CLIENTE]])</f>
        <v/>
      </c>
      <c r="L675" s="3" t="str">
        <f>IF(OR(FIN_RAW[[#This Row],[DEPORTISTA]]=0,FIN_RAW[[#This Row],[DEPORTISTA]]=""),"",FIN_RAW[[#This Row],[DEPORTISTA]])</f>
        <v/>
      </c>
      <c r="M675" s="3">
        <f>IF(FIN_DATASET[[#This Row],[Method]]="Efectivo",1,0)</f>
        <v>1</v>
      </c>
      <c r="N675" s="12">
        <f>IF(FIN_DATASET[[#This Row],[Method]]="Efectivo",FIN_DATASET[[#This Row],[Amount]],0)</f>
        <v>-30000</v>
      </c>
      <c r="O675" s="3">
        <f>IF(FIN_DATASET[[#This Row],[Method]]="CxC",1,0)</f>
        <v>0</v>
      </c>
      <c r="P675" s="11">
        <f>IF(FIN_DATASET[[#This Row],[Method]]="CxC",FIN_DATASET[[#This Row],[Amount]],0)</f>
        <v>0</v>
      </c>
      <c r="Q675" s="3">
        <f>IF(OR(FIN_DATASET[[#This Row],[Account]]="CxP",FIN_DATASET[[#This Row],[Account]]="CxP (Liga)",FIN_DATASET[[#This Row],[Account]]="CxP (Terceros)"),1,0)</f>
        <v>0</v>
      </c>
      <c r="R675" s="3">
        <f>IF(FIN_DATASET[[#This Row],[AP_Flag]]=1,FIN_DATASET[[#This Row],[Amount]],0)</f>
        <v>0</v>
      </c>
    </row>
    <row r="676" spans="1:18" x14ac:dyDescent="0.2">
      <c r="A676" s="4">
        <f>FIN_RAW[[#This Row],[FECHA]]</f>
        <v>44392</v>
      </c>
      <c r="B676" s="3">
        <f>YEAR(FIN_DATASET[[#This Row],[Date]])</f>
        <v>2021</v>
      </c>
      <c r="C676" s="3" t="str">
        <f>TEXT(FIN_DATASET[[#This Row],[Date]],"mmmm")</f>
        <v>July</v>
      </c>
      <c r="D676" s="3" t="str">
        <f>IF(FIN_RAW[[#This Row],[VALOR (IN)]]&gt;0, "Income",IF(FIN_RAW[[#This Row],[VALOR (OUT)]]&gt;0, "Expense", "Check"))</f>
        <v>Expense</v>
      </c>
      <c r="E676" s="3" t="str">
        <f>_xlfn.XLOOKUP(FIN_DATASET[[#This Row],[Method]],CATEGORY_MAP[CUENTA_IN],CATEGORY_MAP[Category])</f>
        <v>Cash</v>
      </c>
      <c r="F676" s="3" t="str">
        <f>_xlfn.XLOOKUP(FIN_DATASET[[#This Row],[Account]],CATEGORY_MAP[CUENTA_OUT],CATEGORY_MAP[Subcategory])</f>
        <v>Financial Charges</v>
      </c>
      <c r="G676" s="3" t="str">
        <f>IF(OR(FIN_RAW[[#This Row],[CONCEPTO]]=0,FIN_RAW[[#This Row],[CONCEPTO]]=""),"",FIN_RAW[[#This Row],[CONCEPTO]])</f>
        <v>Pago Cuota de Manejo Davivienda (JUL)</v>
      </c>
      <c r="H676" s="5">
        <f>IF(FIN_DATASET[[#This Row],[Type]]="Income", FIN_RAW[[#This Row],[VALOR (IN)]], -FIN_RAW[[#This Row],[VALOR (OUT)]])</f>
        <v>-2000</v>
      </c>
      <c r="I676" s="3" t="str">
        <f>FIN_RAW[[#This Row],[CUENTA (IN)]]</f>
        <v>Efectivo</v>
      </c>
      <c r="J676" s="6" t="str">
        <f>FIN_RAW[[#This Row],[CUENTA (OUT)]]</f>
        <v>Gastos Financieros</v>
      </c>
      <c r="K676" s="3" t="str">
        <f>IF(OR(FIN_RAW[[#This Row],[CLIENTE]]=0,FIN_RAW[[#This Row],[CLIENTE]]=" "),"",FIN_RAW[[#This Row],[CLIENTE]])</f>
        <v/>
      </c>
      <c r="L676" s="3" t="str">
        <f>IF(OR(FIN_RAW[[#This Row],[DEPORTISTA]]=0,FIN_RAW[[#This Row],[DEPORTISTA]]=""),"",FIN_RAW[[#This Row],[DEPORTISTA]])</f>
        <v/>
      </c>
      <c r="M676" s="3">
        <f>IF(FIN_DATASET[[#This Row],[Method]]="Efectivo",1,0)</f>
        <v>1</v>
      </c>
      <c r="N676" s="12">
        <f>IF(FIN_DATASET[[#This Row],[Method]]="Efectivo",FIN_DATASET[[#This Row],[Amount]],0)</f>
        <v>-2000</v>
      </c>
      <c r="O676" s="3">
        <f>IF(FIN_DATASET[[#This Row],[Method]]="CxC",1,0)</f>
        <v>0</v>
      </c>
      <c r="P676" s="11">
        <f>IF(FIN_DATASET[[#This Row],[Method]]="CxC",FIN_DATASET[[#This Row],[Amount]],0)</f>
        <v>0</v>
      </c>
      <c r="Q676" s="3">
        <f>IF(OR(FIN_DATASET[[#This Row],[Account]]="CxP",FIN_DATASET[[#This Row],[Account]]="CxP (Liga)",FIN_DATASET[[#This Row],[Account]]="CxP (Terceros)"),1,0)</f>
        <v>0</v>
      </c>
      <c r="R676" s="3">
        <f>IF(FIN_DATASET[[#This Row],[AP_Flag]]=1,FIN_DATASET[[#This Row],[Amount]],0)</f>
        <v>0</v>
      </c>
    </row>
    <row r="677" spans="1:18" x14ac:dyDescent="0.2">
      <c r="A677" s="4">
        <f>FIN_RAW[[#This Row],[FECHA]]</f>
        <v>44392</v>
      </c>
      <c r="B677" s="3">
        <f>YEAR(FIN_DATASET[[#This Row],[Date]])</f>
        <v>2021</v>
      </c>
      <c r="C677" s="3" t="str">
        <f>TEXT(FIN_DATASET[[#This Row],[Date]],"mmmm")</f>
        <v>July</v>
      </c>
      <c r="D677" s="3" t="str">
        <f>IF(FIN_RAW[[#This Row],[VALOR (IN)]]&gt;0, "Income",IF(FIN_RAW[[#This Row],[VALOR (OUT)]]&gt;0, "Expense", "Check"))</f>
        <v>Income</v>
      </c>
      <c r="E677" s="3" t="str">
        <f>_xlfn.XLOOKUP(FIN_DATASET[[#This Row],[Method]],CATEGORY_MAP[CUENTA_IN],CATEGORY_MAP[Category])</f>
        <v>Cash</v>
      </c>
      <c r="F677" s="3" t="str">
        <f>_xlfn.XLOOKUP(FIN_DATASET[[#This Row],[Account]],CATEGORY_MAP[CUENTA_OUT],CATEGORY_MAP[Subcategory])</f>
        <v>Uniforms</v>
      </c>
      <c r="G677" s="3" t="str">
        <f>IF(OR(FIN_RAW[[#This Row],[CONCEPTO]]=0,FIN_RAW[[#This Row],[CONCEPTO]]=""),"",FIN_RAW[[#This Row],[CONCEPTO]])</f>
        <v>Pago de Uniformes (Talla Grande)</v>
      </c>
      <c r="H677" s="5">
        <f>IF(FIN_DATASET[[#This Row],[Type]]="Income", FIN_RAW[[#This Row],[VALOR (IN)]], -FIN_RAW[[#This Row],[VALOR (OUT)]])</f>
        <v>55000</v>
      </c>
      <c r="I677" s="3" t="str">
        <f>FIN_RAW[[#This Row],[CUENTA (IN)]]</f>
        <v>Efectivo</v>
      </c>
      <c r="J677" s="6" t="str">
        <f>FIN_RAW[[#This Row],[CUENTA (OUT)]]</f>
        <v>Uniformes</v>
      </c>
      <c r="K677" s="3" t="str">
        <f>IF(OR(FIN_RAW[[#This Row],[CLIENTE]]=0,FIN_RAW[[#This Row],[CLIENTE]]=" "),"",FIN_RAW[[#This Row],[CLIENTE]])</f>
        <v>Ana Milena Sánchez Patiño</v>
      </c>
      <c r="L677" s="3" t="str">
        <f>IF(OR(FIN_RAW[[#This Row],[DEPORTISTA]]=0,FIN_RAW[[#This Row],[DEPORTISTA]]=""),"",FIN_RAW[[#This Row],[DEPORTISTA]])</f>
        <v>Valentina Carvajal Sánchez</v>
      </c>
      <c r="M677" s="3">
        <f>IF(FIN_DATASET[[#This Row],[Method]]="Efectivo",1,0)</f>
        <v>1</v>
      </c>
      <c r="N677" s="12">
        <f>IF(FIN_DATASET[[#This Row],[Method]]="Efectivo",FIN_DATASET[[#This Row],[Amount]],0)</f>
        <v>55000</v>
      </c>
      <c r="O677" s="3">
        <f>IF(FIN_DATASET[[#This Row],[Method]]="CxC",1,0)</f>
        <v>0</v>
      </c>
      <c r="P677" s="11">
        <f>IF(FIN_DATASET[[#This Row],[Method]]="CxC",FIN_DATASET[[#This Row],[Amount]],0)</f>
        <v>0</v>
      </c>
      <c r="Q677" s="3">
        <f>IF(OR(FIN_DATASET[[#This Row],[Account]]="CxP",FIN_DATASET[[#This Row],[Account]]="CxP (Liga)",FIN_DATASET[[#This Row],[Account]]="CxP (Terceros)"),1,0)</f>
        <v>0</v>
      </c>
      <c r="R677" s="3">
        <f>IF(FIN_DATASET[[#This Row],[AP_Flag]]=1,FIN_DATASET[[#This Row],[Amount]],0)</f>
        <v>0</v>
      </c>
    </row>
    <row r="678" spans="1:18" x14ac:dyDescent="0.2">
      <c r="A678" s="4">
        <f>FIN_RAW[[#This Row],[FECHA]]</f>
        <v>44393</v>
      </c>
      <c r="B678" s="3">
        <f>YEAR(FIN_DATASET[[#This Row],[Date]])</f>
        <v>2021</v>
      </c>
      <c r="C678" s="3" t="str">
        <f>TEXT(FIN_DATASET[[#This Row],[Date]],"mmmm")</f>
        <v>July</v>
      </c>
      <c r="D678" s="3" t="str">
        <f>IF(FIN_RAW[[#This Row],[VALOR (IN)]]&gt;0, "Income",IF(FIN_RAW[[#This Row],[VALOR (OUT)]]&gt;0, "Expense", "Check"))</f>
        <v>Expense</v>
      </c>
      <c r="E678" s="3" t="str">
        <f>_xlfn.XLOOKUP(FIN_DATASET[[#This Row],[Method]],CATEGORY_MAP[CUENTA_IN],CATEGORY_MAP[Category])</f>
        <v>Cash</v>
      </c>
      <c r="F678" s="3" t="str">
        <f>_xlfn.XLOOKUP(FIN_DATASET[[#This Row],[Account]],CATEGORY_MAP[CUENTA_OUT],CATEGORY_MAP[Subcategory])</f>
        <v>Sports Expenses</v>
      </c>
      <c r="G678" s="3" t="str">
        <f>IF(OR(FIN_RAW[[#This Row],[CONCEPTO]]=0,FIN_RAW[[#This Row],[CONCEPTO]]=""),"",FIN_RAW[[#This Row],[CONCEPTO]])</f>
        <v>Pago al Club Alcatraz JUN y JUL 1 Deportista</v>
      </c>
      <c r="H678" s="5">
        <f>IF(FIN_DATASET[[#This Row],[Type]]="Income", FIN_RAW[[#This Row],[VALOR (IN)]], -FIN_RAW[[#This Row],[VALOR (OUT)]])</f>
        <v>-147000</v>
      </c>
      <c r="I678" s="3" t="str">
        <f>FIN_RAW[[#This Row],[CUENTA (IN)]]</f>
        <v>Efectivo</v>
      </c>
      <c r="J678" s="6" t="str">
        <f>FIN_RAW[[#This Row],[CUENTA (OUT)]]</f>
        <v>Otros Gastos Deportivos</v>
      </c>
      <c r="K678" s="3" t="str">
        <f>IF(OR(FIN_RAW[[#This Row],[CLIENTE]]=0,FIN_RAW[[#This Row],[CLIENTE]]=" "),"",FIN_RAW[[#This Row],[CLIENTE]])</f>
        <v>Nelson Gómez Serna</v>
      </c>
      <c r="L678" s="3" t="str">
        <f>IF(OR(FIN_RAW[[#This Row],[DEPORTISTA]]=0,FIN_RAW[[#This Row],[DEPORTISTA]]=""),"",FIN_RAW[[#This Row],[DEPORTISTA]])</f>
        <v>Sofía Gómez Torres</v>
      </c>
      <c r="M678" s="3">
        <f>IF(FIN_DATASET[[#This Row],[Method]]="Efectivo",1,0)</f>
        <v>1</v>
      </c>
      <c r="N678" s="12">
        <f>IF(FIN_DATASET[[#This Row],[Method]]="Efectivo",FIN_DATASET[[#This Row],[Amount]],0)</f>
        <v>-147000</v>
      </c>
      <c r="O678" s="3">
        <f>IF(FIN_DATASET[[#This Row],[Method]]="CxC",1,0)</f>
        <v>0</v>
      </c>
      <c r="P678" s="11">
        <f>IF(FIN_DATASET[[#This Row],[Method]]="CxC",FIN_DATASET[[#This Row],[Amount]],0)</f>
        <v>0</v>
      </c>
      <c r="Q678" s="3">
        <f>IF(OR(FIN_DATASET[[#This Row],[Account]]="CxP",FIN_DATASET[[#This Row],[Account]]="CxP (Liga)",FIN_DATASET[[#This Row],[Account]]="CxP (Terceros)"),1,0)</f>
        <v>0</v>
      </c>
      <c r="R678" s="3">
        <f>IF(FIN_DATASET[[#This Row],[AP_Flag]]=1,FIN_DATASET[[#This Row],[Amount]],0)</f>
        <v>0</v>
      </c>
    </row>
    <row r="679" spans="1:18" x14ac:dyDescent="0.2">
      <c r="A679" s="4">
        <f>FIN_RAW[[#This Row],[FECHA]]</f>
        <v>44397</v>
      </c>
      <c r="B679" s="3">
        <f>YEAR(FIN_DATASET[[#This Row],[Date]])</f>
        <v>2021</v>
      </c>
      <c r="C679" s="3" t="str">
        <f>TEXT(FIN_DATASET[[#This Row],[Date]],"mmmm")</f>
        <v>July</v>
      </c>
      <c r="D679" s="3" t="str">
        <f>IF(FIN_RAW[[#This Row],[VALOR (IN)]]&gt;0, "Income",IF(FIN_RAW[[#This Row],[VALOR (OUT)]]&gt;0, "Expense", "Check"))</f>
        <v>Expense</v>
      </c>
      <c r="E679" s="3" t="str">
        <f>_xlfn.XLOOKUP(FIN_DATASET[[#This Row],[Method]],CATEGORY_MAP[CUENTA_IN],CATEGORY_MAP[Category])</f>
        <v>Cash</v>
      </c>
      <c r="F679" s="3" t="str">
        <f>_xlfn.XLOOKUP(FIN_DATASET[[#This Row],[Account]],CATEGORY_MAP[CUENTA_OUT],CATEGORY_MAP[Subcategory])</f>
        <v>Uniforms</v>
      </c>
      <c r="G679" s="3" t="str">
        <f>IF(OR(FIN_RAW[[#This Row],[CONCEPTO]]=0,FIN_RAW[[#This Row],[CONCEPTO]]=""),"",FIN_RAW[[#This Row],[CONCEPTO]])</f>
        <v>Abono Uniformes</v>
      </c>
      <c r="H679" s="5">
        <f>IF(FIN_DATASET[[#This Row],[Type]]="Income", FIN_RAW[[#This Row],[VALOR (IN)]], -FIN_RAW[[#This Row],[VALOR (OUT)]])</f>
        <v>-455000</v>
      </c>
      <c r="I679" s="3" t="str">
        <f>FIN_RAW[[#This Row],[CUENTA (IN)]]</f>
        <v>Efectivo</v>
      </c>
      <c r="J679" s="6" t="str">
        <f>FIN_RAW[[#This Row],[CUENTA (OUT)]]</f>
        <v>Uniformes</v>
      </c>
      <c r="K679" s="3" t="str">
        <f>IF(OR(FIN_RAW[[#This Row],[CLIENTE]]=0,FIN_RAW[[#This Row],[CLIENTE]]=" "),"",FIN_RAW[[#This Row],[CLIENTE]])</f>
        <v/>
      </c>
      <c r="L679" s="3" t="str">
        <f>IF(OR(FIN_RAW[[#This Row],[DEPORTISTA]]=0,FIN_RAW[[#This Row],[DEPORTISTA]]=""),"",FIN_RAW[[#This Row],[DEPORTISTA]])</f>
        <v/>
      </c>
      <c r="M679" s="3">
        <f>IF(FIN_DATASET[[#This Row],[Method]]="Efectivo",1,0)</f>
        <v>1</v>
      </c>
      <c r="N679" s="12">
        <f>IF(FIN_DATASET[[#This Row],[Method]]="Efectivo",FIN_DATASET[[#This Row],[Amount]],0)</f>
        <v>-455000</v>
      </c>
      <c r="O679" s="3">
        <f>IF(FIN_DATASET[[#This Row],[Method]]="CxC",1,0)</f>
        <v>0</v>
      </c>
      <c r="P679" s="11">
        <f>IF(FIN_DATASET[[#This Row],[Method]]="CxC",FIN_DATASET[[#This Row],[Amount]],0)</f>
        <v>0</v>
      </c>
      <c r="Q679" s="3">
        <f>IF(OR(FIN_DATASET[[#This Row],[Account]]="CxP",FIN_DATASET[[#This Row],[Account]]="CxP (Liga)",FIN_DATASET[[#This Row],[Account]]="CxP (Terceros)"),1,0)</f>
        <v>0</v>
      </c>
      <c r="R679" s="3">
        <f>IF(FIN_DATASET[[#This Row],[AP_Flag]]=1,FIN_DATASET[[#This Row],[Amount]],0)</f>
        <v>0</v>
      </c>
    </row>
    <row r="680" spans="1:18" x14ac:dyDescent="0.2">
      <c r="A680" s="4">
        <f>FIN_RAW[[#This Row],[FECHA]]</f>
        <v>44400</v>
      </c>
      <c r="B680" s="3">
        <f>YEAR(FIN_DATASET[[#This Row],[Date]])</f>
        <v>2021</v>
      </c>
      <c r="C680" s="3" t="str">
        <f>TEXT(FIN_DATASET[[#This Row],[Date]],"mmmm")</f>
        <v>July</v>
      </c>
      <c r="D680" s="3" t="str">
        <f>IF(FIN_RAW[[#This Row],[VALOR (IN)]]&gt;0, "Income",IF(FIN_RAW[[#This Row],[VALOR (OUT)]]&gt;0, "Expense", "Check"))</f>
        <v>Expense</v>
      </c>
      <c r="E680" s="3" t="str">
        <f>_xlfn.XLOOKUP(FIN_DATASET[[#This Row],[Method]],CATEGORY_MAP[CUENTA_IN],CATEGORY_MAP[Category])</f>
        <v>Cash</v>
      </c>
      <c r="F680" s="3" t="str">
        <f>_xlfn.XLOOKUP(FIN_DATASET[[#This Row],[Account]],CATEGORY_MAP[CUENTA_OUT],CATEGORY_MAP[Subcategory])</f>
        <v>Tournaments</v>
      </c>
      <c r="G680" s="3" t="str">
        <f>IF(OR(FIN_RAW[[#This Row],[CONCEPTO]]=0,FIN_RAW[[#This Row],[CONCEPTO]]=""),"",FIN_RAW[[#This Row],[CONCEPTO]])</f>
        <v>Pago Apoyo Entrenadores (Cucuta)</v>
      </c>
      <c r="H680" s="5">
        <f>IF(FIN_DATASET[[#This Row],[Type]]="Income", FIN_RAW[[#This Row],[VALOR (IN)]], -FIN_RAW[[#This Row],[VALOR (OUT)]])</f>
        <v>-102500</v>
      </c>
      <c r="I680" s="3" t="str">
        <f>FIN_RAW[[#This Row],[CUENTA (IN)]]</f>
        <v>Efectivo</v>
      </c>
      <c r="J680" s="6" t="str">
        <f>FIN_RAW[[#This Row],[CUENTA (OUT)]]</f>
        <v>Torneos</v>
      </c>
      <c r="K680" s="3" t="str">
        <f>IF(OR(FIN_RAW[[#This Row],[CLIENTE]]=0,FIN_RAW[[#This Row],[CLIENTE]]=" "),"",FIN_RAW[[#This Row],[CLIENTE]])</f>
        <v/>
      </c>
      <c r="L680" s="3" t="str">
        <f>IF(OR(FIN_RAW[[#This Row],[DEPORTISTA]]=0,FIN_RAW[[#This Row],[DEPORTISTA]]=""),"",FIN_RAW[[#This Row],[DEPORTISTA]])</f>
        <v/>
      </c>
      <c r="M680" s="3">
        <f>IF(FIN_DATASET[[#This Row],[Method]]="Efectivo",1,0)</f>
        <v>1</v>
      </c>
      <c r="N680" s="12">
        <f>IF(FIN_DATASET[[#This Row],[Method]]="Efectivo",FIN_DATASET[[#This Row],[Amount]],0)</f>
        <v>-102500</v>
      </c>
      <c r="O680" s="3">
        <f>IF(FIN_DATASET[[#This Row],[Method]]="CxC",1,0)</f>
        <v>0</v>
      </c>
      <c r="P680" s="11">
        <f>IF(FIN_DATASET[[#This Row],[Method]]="CxC",FIN_DATASET[[#This Row],[Amount]],0)</f>
        <v>0</v>
      </c>
      <c r="Q680" s="3">
        <f>IF(OR(FIN_DATASET[[#This Row],[Account]]="CxP",FIN_DATASET[[#This Row],[Account]]="CxP (Liga)",FIN_DATASET[[#This Row],[Account]]="CxP (Terceros)"),1,0)</f>
        <v>0</v>
      </c>
      <c r="R680" s="3">
        <f>IF(FIN_DATASET[[#This Row],[AP_Flag]]=1,FIN_DATASET[[#This Row],[Amount]],0)</f>
        <v>0</v>
      </c>
    </row>
    <row r="681" spans="1:18" x14ac:dyDescent="0.2">
      <c r="A681" s="4">
        <f>FIN_RAW[[#This Row],[FECHA]]</f>
        <v>44401</v>
      </c>
      <c r="B681" s="3">
        <f>YEAR(FIN_DATASET[[#This Row],[Date]])</f>
        <v>2021</v>
      </c>
      <c r="C681" s="3" t="str">
        <f>TEXT(FIN_DATASET[[#This Row],[Date]],"mmmm")</f>
        <v>July</v>
      </c>
      <c r="D681" s="3" t="str">
        <f>IF(FIN_RAW[[#This Row],[VALOR (IN)]]&gt;0, "Income",IF(FIN_RAW[[#This Row],[VALOR (OUT)]]&gt;0, "Expense", "Check"))</f>
        <v>Expense</v>
      </c>
      <c r="E681" s="3" t="str">
        <f>_xlfn.XLOOKUP(FIN_DATASET[[#This Row],[Method]],CATEGORY_MAP[CUENTA_IN],CATEGORY_MAP[Category])</f>
        <v>Cash</v>
      </c>
      <c r="F681" s="3" t="str">
        <f>_xlfn.XLOOKUP(FIN_DATASET[[#This Row],[Account]],CATEGORY_MAP[CUENTA_OUT],CATEGORY_MAP[Subcategory])</f>
        <v>Tournaments</v>
      </c>
      <c r="G681" s="3" t="str">
        <f>IF(OR(FIN_RAW[[#This Row],[CONCEPTO]]=0,FIN_RAW[[#This Row],[CONCEPTO]]=""),"",FIN_RAW[[#This Row],[CONCEPTO]])</f>
        <v>Pago Refrigerios Festival Novatos I</v>
      </c>
      <c r="H681" s="5">
        <f>IF(FIN_DATASET[[#This Row],[Type]]="Income", FIN_RAW[[#This Row],[VALOR (IN)]], -FIN_RAW[[#This Row],[VALOR (OUT)]])</f>
        <v>-150000</v>
      </c>
      <c r="I681" s="3" t="str">
        <f>FIN_RAW[[#This Row],[CUENTA (IN)]]</f>
        <v>Efectivo</v>
      </c>
      <c r="J681" s="6" t="str">
        <f>FIN_RAW[[#This Row],[CUENTA (OUT)]]</f>
        <v>Torneos</v>
      </c>
      <c r="K681" s="3" t="str">
        <f>IF(OR(FIN_RAW[[#This Row],[CLIENTE]]=0,FIN_RAW[[#This Row],[CLIENTE]]=" "),"",FIN_RAW[[#This Row],[CLIENTE]])</f>
        <v/>
      </c>
      <c r="L681" s="3" t="str">
        <f>IF(OR(FIN_RAW[[#This Row],[DEPORTISTA]]=0,FIN_RAW[[#This Row],[DEPORTISTA]]=""),"",FIN_RAW[[#This Row],[DEPORTISTA]])</f>
        <v/>
      </c>
      <c r="M681" s="3">
        <f>IF(FIN_DATASET[[#This Row],[Method]]="Efectivo",1,0)</f>
        <v>1</v>
      </c>
      <c r="N681" s="12">
        <f>IF(FIN_DATASET[[#This Row],[Method]]="Efectivo",FIN_DATASET[[#This Row],[Amount]],0)</f>
        <v>-150000</v>
      </c>
      <c r="O681" s="3">
        <f>IF(FIN_DATASET[[#This Row],[Method]]="CxC",1,0)</f>
        <v>0</v>
      </c>
      <c r="P681" s="11">
        <f>IF(FIN_DATASET[[#This Row],[Method]]="CxC",FIN_DATASET[[#This Row],[Amount]],0)</f>
        <v>0</v>
      </c>
      <c r="Q681" s="3">
        <f>IF(OR(FIN_DATASET[[#This Row],[Account]]="CxP",FIN_DATASET[[#This Row],[Account]]="CxP (Liga)",FIN_DATASET[[#This Row],[Account]]="CxP (Terceros)"),1,0)</f>
        <v>0</v>
      </c>
      <c r="R681" s="3">
        <f>IF(FIN_DATASET[[#This Row],[AP_Flag]]=1,FIN_DATASET[[#This Row],[Amount]],0)</f>
        <v>0</v>
      </c>
    </row>
    <row r="682" spans="1:18" x14ac:dyDescent="0.2">
      <c r="A682" s="4">
        <f>FIN_RAW[[#This Row],[FECHA]]</f>
        <v>44408</v>
      </c>
      <c r="B682" s="3">
        <f>YEAR(FIN_DATASET[[#This Row],[Date]])</f>
        <v>2021</v>
      </c>
      <c r="C682" s="3" t="str">
        <f>TEXT(FIN_DATASET[[#This Row],[Date]],"mmmm")</f>
        <v>July</v>
      </c>
      <c r="D682" s="3" t="str">
        <f>IF(FIN_RAW[[#This Row],[VALOR (IN)]]&gt;0, "Income",IF(FIN_RAW[[#This Row],[VALOR (OUT)]]&gt;0, "Expense", "Check"))</f>
        <v>Expense</v>
      </c>
      <c r="E682" s="3" t="str">
        <f>_xlfn.XLOOKUP(FIN_DATASET[[#This Row],[Method]],CATEGORY_MAP[CUENTA_IN],CATEGORY_MAP[Category])</f>
        <v>Cash</v>
      </c>
      <c r="F682" s="3" t="str">
        <f>_xlfn.XLOOKUP(FIN_DATASET[[#This Row],[Account]],CATEGORY_MAP[CUENTA_OUT],CATEGORY_MAP[Subcategory])</f>
        <v>Payroll</v>
      </c>
      <c r="G682" s="3" t="str">
        <f>IF(OR(FIN_RAW[[#This Row],[CONCEPTO]]=0,FIN_RAW[[#This Row],[CONCEPTO]]=""),"",FIN_RAW[[#This Row],[CONCEPTO]])</f>
        <v>Pago Nomina (JUL)</v>
      </c>
      <c r="H682" s="5">
        <f>IF(FIN_DATASET[[#This Row],[Type]]="Income", FIN_RAW[[#This Row],[VALOR (IN)]], -FIN_RAW[[#This Row],[VALOR (OUT)]])</f>
        <v>-600000</v>
      </c>
      <c r="I682" s="3" t="str">
        <f>FIN_RAW[[#This Row],[CUENTA (IN)]]</f>
        <v>Efectivo</v>
      </c>
      <c r="J682" s="6" t="str">
        <f>FIN_RAW[[#This Row],[CUENTA (OUT)]]</f>
        <v>Nomina</v>
      </c>
      <c r="K682" s="3" t="str">
        <f>IF(OR(FIN_RAW[[#This Row],[CLIENTE]]=0,FIN_RAW[[#This Row],[CLIENTE]]=" "),"",FIN_RAW[[#This Row],[CLIENTE]])</f>
        <v>Miguel García Celis</v>
      </c>
      <c r="L682" s="3" t="str">
        <f>IF(OR(FIN_RAW[[#This Row],[DEPORTISTA]]=0,FIN_RAW[[#This Row],[DEPORTISTA]]=""),"",FIN_RAW[[#This Row],[DEPORTISTA]])</f>
        <v>Miguel García Celis</v>
      </c>
      <c r="M682" s="3">
        <f>IF(FIN_DATASET[[#This Row],[Method]]="Efectivo",1,0)</f>
        <v>1</v>
      </c>
      <c r="N682" s="12">
        <f>IF(FIN_DATASET[[#This Row],[Method]]="Efectivo",FIN_DATASET[[#This Row],[Amount]],0)</f>
        <v>-600000</v>
      </c>
      <c r="O682" s="3">
        <f>IF(FIN_DATASET[[#This Row],[Method]]="CxC",1,0)</f>
        <v>0</v>
      </c>
      <c r="P682" s="11">
        <f>IF(FIN_DATASET[[#This Row],[Method]]="CxC",FIN_DATASET[[#This Row],[Amount]],0)</f>
        <v>0</v>
      </c>
      <c r="Q682" s="3">
        <f>IF(OR(FIN_DATASET[[#This Row],[Account]]="CxP",FIN_DATASET[[#This Row],[Account]]="CxP (Liga)",FIN_DATASET[[#This Row],[Account]]="CxP (Terceros)"),1,0)</f>
        <v>0</v>
      </c>
      <c r="R682" s="3">
        <f>IF(FIN_DATASET[[#This Row],[AP_Flag]]=1,FIN_DATASET[[#This Row],[Amount]],0)</f>
        <v>0</v>
      </c>
    </row>
    <row r="683" spans="1:18" x14ac:dyDescent="0.2">
      <c r="A683" s="4">
        <f>FIN_RAW[[#This Row],[FECHA]]</f>
        <v>44408</v>
      </c>
      <c r="B683" s="3">
        <f>YEAR(FIN_DATASET[[#This Row],[Date]])</f>
        <v>2021</v>
      </c>
      <c r="C683" s="3" t="str">
        <f>TEXT(FIN_DATASET[[#This Row],[Date]],"mmmm")</f>
        <v>July</v>
      </c>
      <c r="D683" s="3" t="str">
        <f>IF(FIN_RAW[[#This Row],[VALOR (IN)]]&gt;0, "Income",IF(FIN_RAW[[#This Row],[VALOR (OUT)]]&gt;0, "Expense", "Check"))</f>
        <v>Expense</v>
      </c>
      <c r="E683" s="3" t="str">
        <f>_xlfn.XLOOKUP(FIN_DATASET[[#This Row],[Method]],CATEGORY_MAP[CUENTA_IN],CATEGORY_MAP[Category])</f>
        <v>Cash</v>
      </c>
      <c r="F683" s="3" t="str">
        <f>_xlfn.XLOOKUP(FIN_DATASET[[#This Row],[Account]],CATEGORY_MAP[CUENTA_OUT],CATEGORY_MAP[Subcategory])</f>
        <v>Payroll</v>
      </c>
      <c r="G683" s="3" t="str">
        <f>IF(OR(FIN_RAW[[#This Row],[CONCEPTO]]=0,FIN_RAW[[#This Row],[CONCEPTO]]=""),"",FIN_RAW[[#This Row],[CONCEPTO]])</f>
        <v>Pago Nomina (JUL)</v>
      </c>
      <c r="H683" s="5">
        <f>IF(FIN_DATASET[[#This Row],[Type]]="Income", FIN_RAW[[#This Row],[VALOR (IN)]], -FIN_RAW[[#This Row],[VALOR (OUT)]])</f>
        <v>-400000</v>
      </c>
      <c r="I683" s="3" t="str">
        <f>FIN_RAW[[#This Row],[CUENTA (IN)]]</f>
        <v>Efectivo</v>
      </c>
      <c r="J683" s="6" t="str">
        <f>FIN_RAW[[#This Row],[CUENTA (OUT)]]</f>
        <v>Nomina</v>
      </c>
      <c r="K683" s="3" t="str">
        <f>IF(OR(FIN_RAW[[#This Row],[CLIENTE]]=0,FIN_RAW[[#This Row],[CLIENTE]]=" "),"",FIN_RAW[[#This Row],[CLIENTE]])</f>
        <v>Tiffany Santamaría Escobar</v>
      </c>
      <c r="L683" s="3" t="str">
        <f>IF(OR(FIN_RAW[[#This Row],[DEPORTISTA]]=0,FIN_RAW[[#This Row],[DEPORTISTA]]=""),"",FIN_RAW[[#This Row],[DEPORTISTA]])</f>
        <v>Tiffany Santamaría Escobar</v>
      </c>
      <c r="M683" s="3">
        <f>IF(FIN_DATASET[[#This Row],[Method]]="Efectivo",1,0)</f>
        <v>1</v>
      </c>
      <c r="N683" s="12">
        <f>IF(FIN_DATASET[[#This Row],[Method]]="Efectivo",FIN_DATASET[[#This Row],[Amount]],0)</f>
        <v>-400000</v>
      </c>
      <c r="O683" s="3">
        <f>IF(FIN_DATASET[[#This Row],[Method]]="CxC",1,0)</f>
        <v>0</v>
      </c>
      <c r="P683" s="11">
        <f>IF(FIN_DATASET[[#This Row],[Method]]="CxC",FIN_DATASET[[#This Row],[Amount]],0)</f>
        <v>0</v>
      </c>
      <c r="Q683" s="3">
        <f>IF(OR(FIN_DATASET[[#This Row],[Account]]="CxP",FIN_DATASET[[#This Row],[Account]]="CxP (Liga)",FIN_DATASET[[#This Row],[Account]]="CxP (Terceros)"),1,0)</f>
        <v>0</v>
      </c>
      <c r="R683" s="3">
        <f>IF(FIN_DATASET[[#This Row],[AP_Flag]]=1,FIN_DATASET[[#This Row],[Amount]],0)</f>
        <v>0</v>
      </c>
    </row>
    <row r="684" spans="1:18" x14ac:dyDescent="0.2">
      <c r="A684" s="4">
        <f>FIN_RAW[[#This Row],[FECHA]]</f>
        <v>44408</v>
      </c>
      <c r="B684" s="3">
        <f>YEAR(FIN_DATASET[[#This Row],[Date]])</f>
        <v>2021</v>
      </c>
      <c r="C684" s="3" t="str">
        <f>TEXT(FIN_DATASET[[#This Row],[Date]],"mmmm")</f>
        <v>July</v>
      </c>
      <c r="D684" s="3" t="str">
        <f>IF(FIN_RAW[[#This Row],[VALOR (IN)]]&gt;0, "Income",IF(FIN_RAW[[#This Row],[VALOR (OUT)]]&gt;0, "Expense", "Check"))</f>
        <v>Expense</v>
      </c>
      <c r="E684" s="3" t="str">
        <f>_xlfn.XLOOKUP(FIN_DATASET[[#This Row],[Method]],CATEGORY_MAP[CUENTA_IN],CATEGORY_MAP[Category])</f>
        <v>Cash</v>
      </c>
      <c r="F684" s="3" t="str">
        <f>_xlfn.XLOOKUP(FIN_DATASET[[#This Row],[Account]],CATEGORY_MAP[CUENTA_OUT],CATEGORY_MAP[Subcategory])</f>
        <v>Payroll</v>
      </c>
      <c r="G684" s="3" t="str">
        <f>IF(OR(FIN_RAW[[#This Row],[CONCEPTO]]=0,FIN_RAW[[#This Row],[CONCEPTO]]=""),"",FIN_RAW[[#This Row],[CONCEPTO]])</f>
        <v>Pago Nomina (JUL)</v>
      </c>
      <c r="H684" s="5">
        <f>IF(FIN_DATASET[[#This Row],[Type]]="Income", FIN_RAW[[#This Row],[VALOR (IN)]], -FIN_RAW[[#This Row],[VALOR (OUT)]])</f>
        <v>-900000</v>
      </c>
      <c r="I684" s="3" t="str">
        <f>FIN_RAW[[#This Row],[CUENTA (IN)]]</f>
        <v>Efectivo</v>
      </c>
      <c r="J684" s="6" t="str">
        <f>FIN_RAW[[#This Row],[CUENTA (OUT)]]</f>
        <v>Nomina</v>
      </c>
      <c r="K684" s="3" t="str">
        <f>IF(OR(FIN_RAW[[#This Row],[CLIENTE]]=0,FIN_RAW[[#This Row],[CLIENTE]]=" "),"",FIN_RAW[[#This Row],[CLIENTE]])</f>
        <v>Farly Apraez Betancur</v>
      </c>
      <c r="L684" s="3" t="str">
        <f>IF(OR(FIN_RAW[[#This Row],[DEPORTISTA]]=0,FIN_RAW[[#This Row],[DEPORTISTA]]=""),"",FIN_RAW[[#This Row],[DEPORTISTA]])</f>
        <v>Farly Apraez Betancur</v>
      </c>
      <c r="M684" s="3">
        <f>IF(FIN_DATASET[[#This Row],[Method]]="Efectivo",1,0)</f>
        <v>1</v>
      </c>
      <c r="N684" s="12">
        <f>IF(FIN_DATASET[[#This Row],[Method]]="Efectivo",FIN_DATASET[[#This Row],[Amount]],0)</f>
        <v>-900000</v>
      </c>
      <c r="O684" s="3">
        <f>IF(FIN_DATASET[[#This Row],[Method]]="CxC",1,0)</f>
        <v>0</v>
      </c>
      <c r="P684" s="11">
        <f>IF(FIN_DATASET[[#This Row],[Method]]="CxC",FIN_DATASET[[#This Row],[Amount]],0)</f>
        <v>0</v>
      </c>
      <c r="Q684" s="3">
        <f>IF(OR(FIN_DATASET[[#This Row],[Account]]="CxP",FIN_DATASET[[#This Row],[Account]]="CxP (Liga)",FIN_DATASET[[#This Row],[Account]]="CxP (Terceros)"),1,0)</f>
        <v>0</v>
      </c>
      <c r="R684" s="3">
        <f>IF(FIN_DATASET[[#This Row],[AP_Flag]]=1,FIN_DATASET[[#This Row],[Amount]],0)</f>
        <v>0</v>
      </c>
    </row>
    <row r="685" spans="1:18" x14ac:dyDescent="0.2">
      <c r="A685" s="4">
        <f>FIN_RAW[[#This Row],[FECHA]]</f>
        <v>44410</v>
      </c>
      <c r="B685" s="3">
        <f>YEAR(FIN_DATASET[[#This Row],[Date]])</f>
        <v>2021</v>
      </c>
      <c r="C685" s="3" t="str">
        <f>TEXT(FIN_DATASET[[#This Row],[Date]],"mmmm")</f>
        <v>August</v>
      </c>
      <c r="D685" s="3" t="str">
        <f>IF(FIN_RAW[[#This Row],[VALOR (IN)]]&gt;0, "Income",IF(FIN_RAW[[#This Row],[VALOR (OUT)]]&gt;0, "Expense", "Check"))</f>
        <v>Income</v>
      </c>
      <c r="E685" s="3" t="str">
        <f>_xlfn.XLOOKUP(FIN_DATASET[[#This Row],[Method]],CATEGORY_MAP[CUENTA_IN],CATEGORY_MAP[Category])</f>
        <v>Scholarships</v>
      </c>
      <c r="F685" s="3" t="str">
        <f>_xlfn.XLOOKUP(FIN_DATASET[[#This Row],[Account]],CATEGORY_MAP[CUENTA_OUT],CATEGORY_MAP[Subcategory])</f>
        <v>Monthly Fee</v>
      </c>
      <c r="G685" s="3" t="str">
        <f>IF(OR(FIN_RAW[[#This Row],[CONCEPTO]]=0,FIN_RAW[[#This Row],[CONCEPTO]]=""),"",FIN_RAW[[#This Row],[CONCEPTO]])</f>
        <v>Beca Resultados 2019 (100%) (AGO)</v>
      </c>
      <c r="H685" s="5">
        <f>IF(FIN_DATASET[[#This Row],[Type]]="Income", FIN_RAW[[#This Row],[VALOR (IN)]], -FIN_RAW[[#This Row],[VALOR (OUT)]])</f>
        <v>155000</v>
      </c>
      <c r="I685" s="3" t="str">
        <f>FIN_RAW[[#This Row],[CUENTA (IN)]]</f>
        <v>Becas</v>
      </c>
      <c r="J685" s="6" t="str">
        <f>FIN_RAW[[#This Row],[CUENTA (OUT)]]</f>
        <v>Mensualidad</v>
      </c>
      <c r="K685" s="3" t="str">
        <f>IF(OR(FIN_RAW[[#This Row],[CLIENTE]]=0,FIN_RAW[[#This Row],[CLIENTE]]=" "),"",FIN_RAW[[#This Row],[CLIENTE]])</f>
        <v>Omar Osorio Valencia</v>
      </c>
      <c r="L685" s="3" t="str">
        <f>IF(OR(FIN_RAW[[#This Row],[DEPORTISTA]]=0,FIN_RAW[[#This Row],[DEPORTISTA]]=""),"",FIN_RAW[[#This Row],[DEPORTISTA]])</f>
        <v>Juan Camilo Osorio Mendoza</v>
      </c>
      <c r="M685" s="3">
        <f>IF(FIN_DATASET[[#This Row],[Method]]="Efectivo",1,0)</f>
        <v>0</v>
      </c>
      <c r="N685" s="12">
        <f>IF(FIN_DATASET[[#This Row],[Method]]="Efectivo",FIN_DATASET[[#This Row],[Amount]],0)</f>
        <v>0</v>
      </c>
      <c r="O685" s="3">
        <f>IF(FIN_DATASET[[#This Row],[Method]]="CxC",1,0)</f>
        <v>0</v>
      </c>
      <c r="P685" s="11">
        <f>IF(FIN_DATASET[[#This Row],[Method]]="CxC",FIN_DATASET[[#This Row],[Amount]],0)</f>
        <v>0</v>
      </c>
      <c r="Q685" s="3">
        <f>IF(OR(FIN_DATASET[[#This Row],[Account]]="CxP",FIN_DATASET[[#This Row],[Account]]="CxP (Liga)",FIN_DATASET[[#This Row],[Account]]="CxP (Terceros)"),1,0)</f>
        <v>0</v>
      </c>
      <c r="R685" s="3">
        <f>IF(FIN_DATASET[[#This Row],[AP_Flag]]=1,FIN_DATASET[[#This Row],[Amount]],0)</f>
        <v>0</v>
      </c>
    </row>
    <row r="686" spans="1:18" x14ac:dyDescent="0.2">
      <c r="A686" s="4">
        <f>FIN_RAW[[#This Row],[FECHA]]</f>
        <v>44410</v>
      </c>
      <c r="B686" s="3">
        <f>YEAR(FIN_DATASET[[#This Row],[Date]])</f>
        <v>2021</v>
      </c>
      <c r="C686" s="3" t="str">
        <f>TEXT(FIN_DATASET[[#This Row],[Date]],"mmmm")</f>
        <v>August</v>
      </c>
      <c r="D686" s="3" t="str">
        <f>IF(FIN_RAW[[#This Row],[VALOR (IN)]]&gt;0, "Income",IF(FIN_RAW[[#This Row],[VALOR (OUT)]]&gt;0, "Expense", "Check"))</f>
        <v>Income</v>
      </c>
      <c r="E686" s="3" t="str">
        <f>_xlfn.XLOOKUP(FIN_DATASET[[#This Row],[Method]],CATEGORY_MAP[CUENTA_IN],CATEGORY_MAP[Category])</f>
        <v>Scholarships</v>
      </c>
      <c r="F686" s="3" t="str">
        <f>_xlfn.XLOOKUP(FIN_DATASET[[#This Row],[Account]],CATEGORY_MAP[CUENTA_OUT],CATEGORY_MAP[Subcategory])</f>
        <v>Monthly Fee</v>
      </c>
      <c r="G686" s="3" t="str">
        <f>IF(OR(FIN_RAW[[#This Row],[CONCEPTO]]=0,FIN_RAW[[#This Row],[CONCEPTO]]=""),"",FIN_RAW[[#This Row],[CONCEPTO]])</f>
        <v>Beca Resultados 2019 (100%) (AGO)</v>
      </c>
      <c r="H686" s="5">
        <f>IF(FIN_DATASET[[#This Row],[Type]]="Income", FIN_RAW[[#This Row],[VALOR (IN)]], -FIN_RAW[[#This Row],[VALOR (OUT)]])</f>
        <v>155000</v>
      </c>
      <c r="I686" s="3" t="str">
        <f>FIN_RAW[[#This Row],[CUENTA (IN)]]</f>
        <v>Becas</v>
      </c>
      <c r="J686" s="6" t="str">
        <f>FIN_RAW[[#This Row],[CUENTA (OUT)]]</f>
        <v>Mensualidad</v>
      </c>
      <c r="K686" s="3" t="str">
        <f>IF(OR(FIN_RAW[[#This Row],[CLIENTE]]=0,FIN_RAW[[#This Row],[CLIENTE]]=" "),"",FIN_RAW[[#This Row],[CLIENTE]])</f>
        <v>Omar Osorio Valencia</v>
      </c>
      <c r="L686" s="3" t="str">
        <f>IF(OR(FIN_RAW[[#This Row],[DEPORTISTA]]=0,FIN_RAW[[#This Row],[DEPORTISTA]]=""),"",FIN_RAW[[#This Row],[DEPORTISTA]])</f>
        <v>Mariana Osorio Mendoza</v>
      </c>
      <c r="M686" s="3">
        <f>IF(FIN_DATASET[[#This Row],[Method]]="Efectivo",1,0)</f>
        <v>0</v>
      </c>
      <c r="N686" s="12">
        <f>IF(FIN_DATASET[[#This Row],[Method]]="Efectivo",FIN_DATASET[[#This Row],[Amount]],0)</f>
        <v>0</v>
      </c>
      <c r="O686" s="3">
        <f>IF(FIN_DATASET[[#This Row],[Method]]="CxC",1,0)</f>
        <v>0</v>
      </c>
      <c r="P686" s="11">
        <f>IF(FIN_DATASET[[#This Row],[Method]]="CxC",FIN_DATASET[[#This Row],[Amount]],0)</f>
        <v>0</v>
      </c>
      <c r="Q686" s="3">
        <f>IF(OR(FIN_DATASET[[#This Row],[Account]]="CxP",FIN_DATASET[[#This Row],[Account]]="CxP (Liga)",FIN_DATASET[[#This Row],[Account]]="CxP (Terceros)"),1,0)</f>
        <v>0</v>
      </c>
      <c r="R686" s="3">
        <f>IF(FIN_DATASET[[#This Row],[AP_Flag]]=1,FIN_DATASET[[#This Row],[Amount]],0)</f>
        <v>0</v>
      </c>
    </row>
    <row r="687" spans="1:18" x14ac:dyDescent="0.2">
      <c r="A687" s="4">
        <f>FIN_RAW[[#This Row],[FECHA]]</f>
        <v>44410</v>
      </c>
      <c r="B687" s="3">
        <f>YEAR(FIN_DATASET[[#This Row],[Date]])</f>
        <v>2021</v>
      </c>
      <c r="C687" s="3" t="str">
        <f>TEXT(FIN_DATASET[[#This Row],[Date]],"mmmm")</f>
        <v>August</v>
      </c>
      <c r="D687" s="3" t="str">
        <f>IF(FIN_RAW[[#This Row],[VALOR (IN)]]&gt;0, "Income",IF(FIN_RAW[[#This Row],[VALOR (OUT)]]&gt;0, "Expense", "Check"))</f>
        <v>Income</v>
      </c>
      <c r="E687" s="3" t="str">
        <f>_xlfn.XLOOKUP(FIN_DATASET[[#This Row],[Method]],CATEGORY_MAP[CUENTA_IN],CATEGORY_MAP[Category])</f>
        <v>Scholarships</v>
      </c>
      <c r="F687" s="3" t="str">
        <f>_xlfn.XLOOKUP(FIN_DATASET[[#This Row],[Account]],CATEGORY_MAP[CUENTA_OUT],CATEGORY_MAP[Subcategory])</f>
        <v>Monthly Fee</v>
      </c>
      <c r="G687" s="3" t="str">
        <f>IF(OR(FIN_RAW[[#This Row],[CONCEPTO]]=0,FIN_RAW[[#This Row],[CONCEPTO]]=""),"",FIN_RAW[[#This Row],[CONCEPTO]])</f>
        <v>Beca Resultados 2019 (100%) (AGO)</v>
      </c>
      <c r="H687" s="5">
        <f>IF(FIN_DATASET[[#This Row],[Type]]="Income", FIN_RAW[[#This Row],[VALOR (IN)]], -FIN_RAW[[#This Row],[VALOR (OUT)]])</f>
        <v>155000</v>
      </c>
      <c r="I687" s="3" t="str">
        <f>FIN_RAW[[#This Row],[CUENTA (IN)]]</f>
        <v>Becas</v>
      </c>
      <c r="J687" s="6" t="str">
        <f>FIN_RAW[[#This Row],[CUENTA (OUT)]]</f>
        <v>Mensualidad</v>
      </c>
      <c r="K687" s="3" t="str">
        <f>IF(OR(FIN_RAW[[#This Row],[CLIENTE]]=0,FIN_RAW[[#This Row],[CLIENTE]]=" "),"",FIN_RAW[[#This Row],[CLIENTE]])</f>
        <v>Silvana Torres López</v>
      </c>
      <c r="L687" s="3" t="str">
        <f>IF(OR(FIN_RAW[[#This Row],[DEPORTISTA]]=0,FIN_RAW[[#This Row],[DEPORTISTA]]=""),"",FIN_RAW[[#This Row],[DEPORTISTA]])</f>
        <v>Valentina Quintero Torres</v>
      </c>
      <c r="M687" s="3">
        <f>IF(FIN_DATASET[[#This Row],[Method]]="Efectivo",1,0)</f>
        <v>0</v>
      </c>
      <c r="N687" s="12">
        <f>IF(FIN_DATASET[[#This Row],[Method]]="Efectivo",FIN_DATASET[[#This Row],[Amount]],0)</f>
        <v>0</v>
      </c>
      <c r="O687" s="3">
        <f>IF(FIN_DATASET[[#This Row],[Method]]="CxC",1,0)</f>
        <v>0</v>
      </c>
      <c r="P687" s="11">
        <f>IF(FIN_DATASET[[#This Row],[Method]]="CxC",FIN_DATASET[[#This Row],[Amount]],0)</f>
        <v>0</v>
      </c>
      <c r="Q687" s="3">
        <f>IF(OR(FIN_DATASET[[#This Row],[Account]]="CxP",FIN_DATASET[[#This Row],[Account]]="CxP (Liga)",FIN_DATASET[[#This Row],[Account]]="CxP (Terceros)"),1,0)</f>
        <v>0</v>
      </c>
      <c r="R687" s="3">
        <f>IF(FIN_DATASET[[#This Row],[AP_Flag]]=1,FIN_DATASET[[#This Row],[Amount]],0)</f>
        <v>0</v>
      </c>
    </row>
    <row r="688" spans="1:18" x14ac:dyDescent="0.2">
      <c r="A688" s="4">
        <f>FIN_RAW[[#This Row],[FECHA]]</f>
        <v>44410</v>
      </c>
      <c r="B688" s="3">
        <f>YEAR(FIN_DATASET[[#This Row],[Date]])</f>
        <v>2021</v>
      </c>
      <c r="C688" s="3" t="str">
        <f>TEXT(FIN_DATASET[[#This Row],[Date]],"mmmm")</f>
        <v>August</v>
      </c>
      <c r="D688" s="3" t="str">
        <f>IF(FIN_RAW[[#This Row],[VALOR (IN)]]&gt;0, "Income",IF(FIN_RAW[[#This Row],[VALOR (OUT)]]&gt;0, "Expense", "Check"))</f>
        <v>Income</v>
      </c>
      <c r="E688" s="3" t="str">
        <f>_xlfn.XLOOKUP(FIN_DATASET[[#This Row],[Method]],CATEGORY_MAP[CUENTA_IN],CATEGORY_MAP[Category])</f>
        <v>Cash</v>
      </c>
      <c r="F688" s="3" t="str">
        <f>_xlfn.XLOOKUP(FIN_DATASET[[#This Row],[Account]],CATEGORY_MAP[CUENTA_OUT],CATEGORY_MAP[Subcategory])</f>
        <v>Monthly Fee</v>
      </c>
      <c r="G688" s="3" t="str">
        <f>IF(OR(FIN_RAW[[#This Row],[CONCEPTO]]=0,FIN_RAW[[#This Row],[CONCEPTO]]=""),"",FIN_RAW[[#This Row],[CONCEPTO]])</f>
        <v>Pago Mensualidad Alto Rendimiento (50%) (AGO)</v>
      </c>
      <c r="H688" s="5">
        <f>IF(FIN_DATASET[[#This Row],[Type]]="Income", FIN_RAW[[#This Row],[VALOR (IN)]], -FIN_RAW[[#This Row],[VALOR (OUT)]])</f>
        <v>77500</v>
      </c>
      <c r="I688" s="3" t="str">
        <f>FIN_RAW[[#This Row],[CUENTA (IN)]]</f>
        <v>Efectivo</v>
      </c>
      <c r="J688" s="6" t="str">
        <f>FIN_RAW[[#This Row],[CUENTA (OUT)]]</f>
        <v>Mensualidad</v>
      </c>
      <c r="K688" s="3" t="str">
        <f>IF(OR(FIN_RAW[[#This Row],[CLIENTE]]=0,FIN_RAW[[#This Row],[CLIENTE]]=" "),"",FIN_RAW[[#This Row],[CLIENTE]])</f>
        <v>Rodrigo Valdiri Zambrano</v>
      </c>
      <c r="L688" s="3" t="str">
        <f>IF(OR(FIN_RAW[[#This Row],[DEPORTISTA]]=0,FIN_RAW[[#This Row],[DEPORTISTA]]=""),"",FIN_RAW[[#This Row],[DEPORTISTA]])</f>
        <v>Esteban Valdiri Guauña</v>
      </c>
      <c r="M688" s="3">
        <f>IF(FIN_DATASET[[#This Row],[Method]]="Efectivo",1,0)</f>
        <v>1</v>
      </c>
      <c r="N688" s="12">
        <f>IF(FIN_DATASET[[#This Row],[Method]]="Efectivo",FIN_DATASET[[#This Row],[Amount]],0)</f>
        <v>77500</v>
      </c>
      <c r="O688" s="3">
        <f>IF(FIN_DATASET[[#This Row],[Method]]="CxC",1,0)</f>
        <v>0</v>
      </c>
      <c r="P688" s="11">
        <f>IF(FIN_DATASET[[#This Row],[Method]]="CxC",FIN_DATASET[[#This Row],[Amount]],0)</f>
        <v>0</v>
      </c>
      <c r="Q688" s="3">
        <f>IF(OR(FIN_DATASET[[#This Row],[Account]]="CxP",FIN_DATASET[[#This Row],[Account]]="CxP (Liga)",FIN_DATASET[[#This Row],[Account]]="CxP (Terceros)"),1,0)</f>
        <v>0</v>
      </c>
      <c r="R688" s="3">
        <f>IF(FIN_DATASET[[#This Row],[AP_Flag]]=1,FIN_DATASET[[#This Row],[Amount]],0)</f>
        <v>0</v>
      </c>
    </row>
    <row r="689" spans="1:18" x14ac:dyDescent="0.2">
      <c r="A689" s="4">
        <f>FIN_RAW[[#This Row],[FECHA]]</f>
        <v>44410</v>
      </c>
      <c r="B689" s="3">
        <f>YEAR(FIN_DATASET[[#This Row],[Date]])</f>
        <v>2021</v>
      </c>
      <c r="C689" s="3" t="str">
        <f>TEXT(FIN_DATASET[[#This Row],[Date]],"mmmm")</f>
        <v>August</v>
      </c>
      <c r="D689" s="3" t="str">
        <f>IF(FIN_RAW[[#This Row],[VALOR (IN)]]&gt;0, "Income",IF(FIN_RAW[[#This Row],[VALOR (OUT)]]&gt;0, "Expense", "Check"))</f>
        <v>Income</v>
      </c>
      <c r="E689" s="3" t="str">
        <f>_xlfn.XLOOKUP(FIN_DATASET[[#This Row],[Method]],CATEGORY_MAP[CUENTA_IN],CATEGORY_MAP[Category])</f>
        <v>Adjustments</v>
      </c>
      <c r="F689" s="3" t="str">
        <f>_xlfn.XLOOKUP(FIN_DATASET[[#This Row],[Account]],CATEGORY_MAP[CUENTA_OUT],CATEGORY_MAP[Subcategory])</f>
        <v>Monthly Fee</v>
      </c>
      <c r="G689" s="3" t="str">
        <f>IF(OR(FIN_RAW[[#This Row],[CONCEPTO]]=0,FIN_RAW[[#This Row],[CONCEPTO]]=""),"",FIN_RAW[[#This Row],[CONCEPTO]])</f>
        <v>Descuento por Excusa Medica (50%) (AGO)</v>
      </c>
      <c r="H689" s="5">
        <f>IF(FIN_DATASET[[#This Row],[Type]]="Income", FIN_RAW[[#This Row],[VALOR (IN)]], -FIN_RAW[[#This Row],[VALOR (OUT)]])</f>
        <v>77500</v>
      </c>
      <c r="I689" s="3" t="str">
        <f>FIN_RAW[[#This Row],[CUENTA (IN)]]</f>
        <v>Descuentos</v>
      </c>
      <c r="J689" s="6" t="str">
        <f>FIN_RAW[[#This Row],[CUENTA (OUT)]]</f>
        <v>Mensualidad</v>
      </c>
      <c r="K689" s="3" t="str">
        <f>IF(OR(FIN_RAW[[#This Row],[CLIENTE]]=0,FIN_RAW[[#This Row],[CLIENTE]]=" "),"",FIN_RAW[[#This Row],[CLIENTE]])</f>
        <v>Rodrigo Valdiri Zambrano</v>
      </c>
      <c r="L689" s="3" t="str">
        <f>IF(OR(FIN_RAW[[#This Row],[DEPORTISTA]]=0,FIN_RAW[[#This Row],[DEPORTISTA]]=""),"",FIN_RAW[[#This Row],[DEPORTISTA]])</f>
        <v>Esteban Valdiri Guauña</v>
      </c>
      <c r="M689" s="3">
        <f>IF(FIN_DATASET[[#This Row],[Method]]="Efectivo",1,0)</f>
        <v>0</v>
      </c>
      <c r="N689" s="12">
        <f>IF(FIN_DATASET[[#This Row],[Method]]="Efectivo",FIN_DATASET[[#This Row],[Amount]],0)</f>
        <v>0</v>
      </c>
      <c r="O689" s="3">
        <f>IF(FIN_DATASET[[#This Row],[Method]]="CxC",1,0)</f>
        <v>0</v>
      </c>
      <c r="P689" s="11">
        <f>IF(FIN_DATASET[[#This Row],[Method]]="CxC",FIN_DATASET[[#This Row],[Amount]],0)</f>
        <v>0</v>
      </c>
      <c r="Q689" s="3">
        <f>IF(OR(FIN_DATASET[[#This Row],[Account]]="CxP",FIN_DATASET[[#This Row],[Account]]="CxP (Liga)",FIN_DATASET[[#This Row],[Account]]="CxP (Terceros)"),1,0)</f>
        <v>0</v>
      </c>
      <c r="R689" s="3">
        <f>IF(FIN_DATASET[[#This Row],[AP_Flag]]=1,FIN_DATASET[[#This Row],[Amount]],0)</f>
        <v>0</v>
      </c>
    </row>
    <row r="690" spans="1:18" x14ac:dyDescent="0.2">
      <c r="A690" s="4">
        <f>FIN_RAW[[#This Row],[FECHA]]</f>
        <v>44410</v>
      </c>
      <c r="B690" s="3">
        <f>YEAR(FIN_DATASET[[#This Row],[Date]])</f>
        <v>2021</v>
      </c>
      <c r="C690" s="3" t="str">
        <f>TEXT(FIN_DATASET[[#This Row],[Date]],"mmmm")</f>
        <v>August</v>
      </c>
      <c r="D690" s="3" t="str">
        <f>IF(FIN_RAW[[#This Row],[VALOR (IN)]]&gt;0, "Income",IF(FIN_RAW[[#This Row],[VALOR (OUT)]]&gt;0, "Expense", "Check"))</f>
        <v>Income</v>
      </c>
      <c r="E690" s="3" t="str">
        <f>_xlfn.XLOOKUP(FIN_DATASET[[#This Row],[Method]],CATEGORY_MAP[CUENTA_IN],CATEGORY_MAP[Category])</f>
        <v>Cash</v>
      </c>
      <c r="F690" s="3" t="str">
        <f>_xlfn.XLOOKUP(FIN_DATASET[[#This Row],[Account]],CATEGORY_MAP[CUENTA_OUT],CATEGORY_MAP[Subcategory])</f>
        <v>Monthly Fee</v>
      </c>
      <c r="G690" s="3" t="str">
        <f>IF(OR(FIN_RAW[[#This Row],[CONCEPTO]]=0,FIN_RAW[[#This Row],[CONCEPTO]]=""),"",FIN_RAW[[#This Row],[CONCEPTO]])</f>
        <v>Pago Mensualidad Alto Rendimiento (100%) (AGO)</v>
      </c>
      <c r="H690" s="5">
        <f>IF(FIN_DATASET[[#This Row],[Type]]="Income", FIN_RAW[[#This Row],[VALOR (IN)]], -FIN_RAW[[#This Row],[VALOR (OUT)]])</f>
        <v>155000</v>
      </c>
      <c r="I690" s="3" t="str">
        <f>FIN_RAW[[#This Row],[CUENTA (IN)]]</f>
        <v>Efectivo</v>
      </c>
      <c r="J690" s="6" t="str">
        <f>FIN_RAW[[#This Row],[CUENTA (OUT)]]</f>
        <v>Mensualidad</v>
      </c>
      <c r="K690" s="3" t="str">
        <f>IF(OR(FIN_RAW[[#This Row],[CLIENTE]]=0,FIN_RAW[[#This Row],[CLIENTE]]=" "),"",FIN_RAW[[#This Row],[CLIENTE]])</f>
        <v>Carlos Andrés Delgado</v>
      </c>
      <c r="L690" s="3" t="str">
        <f>IF(OR(FIN_RAW[[#This Row],[DEPORTISTA]]=0,FIN_RAW[[#This Row],[DEPORTISTA]]=""),"",FIN_RAW[[#This Row],[DEPORTISTA]])</f>
        <v>Juan Andrés Delgado Giraldo</v>
      </c>
      <c r="M690" s="3">
        <f>IF(FIN_DATASET[[#This Row],[Method]]="Efectivo",1,0)</f>
        <v>1</v>
      </c>
      <c r="N690" s="12">
        <f>IF(FIN_DATASET[[#This Row],[Method]]="Efectivo",FIN_DATASET[[#This Row],[Amount]],0)</f>
        <v>155000</v>
      </c>
      <c r="O690" s="3">
        <f>IF(FIN_DATASET[[#This Row],[Method]]="CxC",1,0)</f>
        <v>0</v>
      </c>
      <c r="P690" s="11">
        <f>IF(FIN_DATASET[[#This Row],[Method]]="CxC",FIN_DATASET[[#This Row],[Amount]],0)</f>
        <v>0</v>
      </c>
      <c r="Q690" s="3">
        <f>IF(OR(FIN_DATASET[[#This Row],[Account]]="CxP",FIN_DATASET[[#This Row],[Account]]="CxP (Liga)",FIN_DATASET[[#This Row],[Account]]="CxP (Terceros)"),1,0)</f>
        <v>0</v>
      </c>
      <c r="R690" s="3">
        <f>IF(FIN_DATASET[[#This Row],[AP_Flag]]=1,FIN_DATASET[[#This Row],[Amount]],0)</f>
        <v>0</v>
      </c>
    </row>
    <row r="691" spans="1:18" x14ac:dyDescent="0.2">
      <c r="A691" s="4">
        <f>FIN_RAW[[#This Row],[FECHA]]</f>
        <v>44410</v>
      </c>
      <c r="B691" s="3">
        <f>YEAR(FIN_DATASET[[#This Row],[Date]])</f>
        <v>2021</v>
      </c>
      <c r="C691" s="3" t="str">
        <f>TEXT(FIN_DATASET[[#This Row],[Date]],"mmmm")</f>
        <v>August</v>
      </c>
      <c r="D691" s="3" t="str">
        <f>IF(FIN_RAW[[#This Row],[VALOR (IN)]]&gt;0, "Income",IF(FIN_RAW[[#This Row],[VALOR (OUT)]]&gt;0, "Expense", "Check"))</f>
        <v>Income</v>
      </c>
      <c r="E691" s="3" t="str">
        <f>_xlfn.XLOOKUP(FIN_DATASET[[#This Row],[Method]],CATEGORY_MAP[CUENTA_IN],CATEGORY_MAP[Category])</f>
        <v>Cash</v>
      </c>
      <c r="F691" s="3" t="str">
        <f>_xlfn.XLOOKUP(FIN_DATASET[[#This Row],[Account]],CATEGORY_MAP[CUENTA_OUT],CATEGORY_MAP[Subcategory])</f>
        <v>Monthly Fee</v>
      </c>
      <c r="G691" s="3" t="str">
        <f>IF(OR(FIN_RAW[[#This Row],[CONCEPTO]]=0,FIN_RAW[[#This Row],[CONCEPTO]]=""),"",FIN_RAW[[#This Row],[CONCEPTO]])</f>
        <v>Pago Mensualidad Alto Rendimiento (100%) (AGO)</v>
      </c>
      <c r="H691" s="5">
        <f>IF(FIN_DATASET[[#This Row],[Type]]="Income", FIN_RAW[[#This Row],[VALOR (IN)]], -FIN_RAW[[#This Row],[VALOR (OUT)]])</f>
        <v>155000</v>
      </c>
      <c r="I691" s="3" t="str">
        <f>FIN_RAW[[#This Row],[CUENTA (IN)]]</f>
        <v>Efectivo</v>
      </c>
      <c r="J691" s="6" t="str">
        <f>FIN_RAW[[#This Row],[CUENTA (OUT)]]</f>
        <v>Mensualidad</v>
      </c>
      <c r="K691" s="3" t="str">
        <f>IF(OR(FIN_RAW[[#This Row],[CLIENTE]]=0,FIN_RAW[[#This Row],[CLIENTE]]=" "),"",FIN_RAW[[#This Row],[CLIENTE]])</f>
        <v>Juan Sebastián Floyd</v>
      </c>
      <c r="L691" s="3" t="str">
        <f>IF(OR(FIN_RAW[[#This Row],[DEPORTISTA]]=0,FIN_RAW[[#This Row],[DEPORTISTA]]=""),"",FIN_RAW[[#This Row],[DEPORTISTA]])</f>
        <v>Juan Diego Floyd Martínez</v>
      </c>
      <c r="M691" s="3">
        <f>IF(FIN_DATASET[[#This Row],[Method]]="Efectivo",1,0)</f>
        <v>1</v>
      </c>
      <c r="N691" s="12">
        <f>IF(FIN_DATASET[[#This Row],[Method]]="Efectivo",FIN_DATASET[[#This Row],[Amount]],0)</f>
        <v>155000</v>
      </c>
      <c r="O691" s="3">
        <f>IF(FIN_DATASET[[#This Row],[Method]]="CxC",1,0)</f>
        <v>0</v>
      </c>
      <c r="P691" s="11">
        <f>IF(FIN_DATASET[[#This Row],[Method]]="CxC",FIN_DATASET[[#This Row],[Amount]],0)</f>
        <v>0</v>
      </c>
      <c r="Q691" s="3">
        <f>IF(OR(FIN_DATASET[[#This Row],[Account]]="CxP",FIN_DATASET[[#This Row],[Account]]="CxP (Liga)",FIN_DATASET[[#This Row],[Account]]="CxP (Terceros)"),1,0)</f>
        <v>0</v>
      </c>
      <c r="R691" s="3">
        <f>IF(FIN_DATASET[[#This Row],[AP_Flag]]=1,FIN_DATASET[[#This Row],[Amount]],0)</f>
        <v>0</v>
      </c>
    </row>
    <row r="692" spans="1:18" x14ac:dyDescent="0.2">
      <c r="A692" s="4">
        <f>FIN_RAW[[#This Row],[FECHA]]</f>
        <v>44410</v>
      </c>
      <c r="B692" s="3">
        <f>YEAR(FIN_DATASET[[#This Row],[Date]])</f>
        <v>2021</v>
      </c>
      <c r="C692" s="3" t="str">
        <f>TEXT(FIN_DATASET[[#This Row],[Date]],"mmmm")</f>
        <v>August</v>
      </c>
      <c r="D692" s="3" t="str">
        <f>IF(FIN_RAW[[#This Row],[VALOR (IN)]]&gt;0, "Income",IF(FIN_RAW[[#This Row],[VALOR (OUT)]]&gt;0, "Expense", "Check"))</f>
        <v>Income</v>
      </c>
      <c r="E692" s="3" t="str">
        <f>_xlfn.XLOOKUP(FIN_DATASET[[#This Row],[Method]],CATEGORY_MAP[CUENTA_IN],CATEGORY_MAP[Category])</f>
        <v>Cash</v>
      </c>
      <c r="F692" s="3" t="str">
        <f>_xlfn.XLOOKUP(FIN_DATASET[[#This Row],[Account]],CATEGORY_MAP[CUENTA_OUT],CATEGORY_MAP[Subcategory])</f>
        <v>Monthly Fee</v>
      </c>
      <c r="G692" s="3" t="str">
        <f>IF(OR(FIN_RAW[[#This Row],[CONCEPTO]]=0,FIN_RAW[[#This Row],[CONCEPTO]]=""),"",FIN_RAW[[#This Row],[CONCEPTO]])</f>
        <v>Pago Mensualidad Formacion (80%) (AGO)</v>
      </c>
      <c r="H692" s="5">
        <f>IF(FIN_DATASET[[#This Row],[Type]]="Income", FIN_RAW[[#This Row],[VALOR (IN)]], -FIN_RAW[[#This Row],[VALOR (OUT)]])</f>
        <v>84000</v>
      </c>
      <c r="I692" s="3" t="str">
        <f>FIN_RAW[[#This Row],[CUENTA (IN)]]</f>
        <v>Efectivo</v>
      </c>
      <c r="J692" s="6" t="str">
        <f>FIN_RAW[[#This Row],[CUENTA (OUT)]]</f>
        <v>Mensualidad</v>
      </c>
      <c r="K692" s="3" t="str">
        <f>IF(OR(FIN_RAW[[#This Row],[CLIENTE]]=0,FIN_RAW[[#This Row],[CLIENTE]]=" "),"",FIN_RAW[[#This Row],[CLIENTE]])</f>
        <v>Víctor Manuel Duque Yepes</v>
      </c>
      <c r="L692" s="3" t="str">
        <f>IF(OR(FIN_RAW[[#This Row],[DEPORTISTA]]=0,FIN_RAW[[#This Row],[DEPORTISTA]]=""),"",FIN_RAW[[#This Row],[DEPORTISTA]])</f>
        <v>Juan Esteban Duque Pinto</v>
      </c>
      <c r="M692" s="3">
        <f>IF(FIN_DATASET[[#This Row],[Method]]="Efectivo",1,0)</f>
        <v>1</v>
      </c>
      <c r="N692" s="12">
        <f>IF(FIN_DATASET[[#This Row],[Method]]="Efectivo",FIN_DATASET[[#This Row],[Amount]],0)</f>
        <v>84000</v>
      </c>
      <c r="O692" s="3">
        <f>IF(FIN_DATASET[[#This Row],[Method]]="CxC",1,0)</f>
        <v>0</v>
      </c>
      <c r="P692" s="11">
        <f>IF(FIN_DATASET[[#This Row],[Method]]="CxC",FIN_DATASET[[#This Row],[Amount]],0)</f>
        <v>0</v>
      </c>
      <c r="Q692" s="3">
        <f>IF(OR(FIN_DATASET[[#This Row],[Account]]="CxP",FIN_DATASET[[#This Row],[Account]]="CxP (Liga)",FIN_DATASET[[#This Row],[Account]]="CxP (Terceros)"),1,0)</f>
        <v>0</v>
      </c>
      <c r="R692" s="3">
        <f>IF(FIN_DATASET[[#This Row],[AP_Flag]]=1,FIN_DATASET[[#This Row],[Amount]],0)</f>
        <v>0</v>
      </c>
    </row>
    <row r="693" spans="1:18" x14ac:dyDescent="0.2">
      <c r="A693" s="4">
        <f>FIN_RAW[[#This Row],[FECHA]]</f>
        <v>44410</v>
      </c>
      <c r="B693" s="3">
        <f>YEAR(FIN_DATASET[[#This Row],[Date]])</f>
        <v>2021</v>
      </c>
      <c r="C693" s="3" t="str">
        <f>TEXT(FIN_DATASET[[#This Row],[Date]],"mmmm")</f>
        <v>August</v>
      </c>
      <c r="D693" s="3" t="str">
        <f>IF(FIN_RAW[[#This Row],[VALOR (IN)]]&gt;0, "Income",IF(FIN_RAW[[#This Row],[VALOR (OUT)]]&gt;0, "Expense", "Check"))</f>
        <v>Income</v>
      </c>
      <c r="E693" s="3" t="str">
        <f>_xlfn.XLOOKUP(FIN_DATASET[[#This Row],[Method]],CATEGORY_MAP[CUENTA_IN],CATEGORY_MAP[Category])</f>
        <v>Scholarships</v>
      </c>
      <c r="F693" s="3" t="str">
        <f>_xlfn.XLOOKUP(FIN_DATASET[[#This Row],[Account]],CATEGORY_MAP[CUENTA_OUT],CATEGORY_MAP[Subcategory])</f>
        <v>Monthly Fee</v>
      </c>
      <c r="G693" s="3" t="str">
        <f>IF(OR(FIN_RAW[[#This Row],[CONCEPTO]]=0,FIN_RAW[[#This Row],[CONCEPTO]]=""),"",FIN_RAW[[#This Row],[CONCEPTO]])</f>
        <v>Beca Hermandad 2020 (20%) (AGO)</v>
      </c>
      <c r="H693" s="5">
        <f>IF(FIN_DATASET[[#This Row],[Type]]="Income", FIN_RAW[[#This Row],[VALOR (IN)]], -FIN_RAW[[#This Row],[VALOR (OUT)]])</f>
        <v>21000</v>
      </c>
      <c r="I693" s="3" t="str">
        <f>FIN_RAW[[#This Row],[CUENTA (IN)]]</f>
        <v>Becas</v>
      </c>
      <c r="J693" s="6" t="str">
        <f>FIN_RAW[[#This Row],[CUENTA (OUT)]]</f>
        <v>Mensualidad</v>
      </c>
      <c r="K693" s="3" t="str">
        <f>IF(OR(FIN_RAW[[#This Row],[CLIENTE]]=0,FIN_RAW[[#This Row],[CLIENTE]]=" "),"",FIN_RAW[[#This Row],[CLIENTE]])</f>
        <v>Víctor Manuel Duque Yepes</v>
      </c>
      <c r="L693" s="3" t="str">
        <f>IF(OR(FIN_RAW[[#This Row],[DEPORTISTA]]=0,FIN_RAW[[#This Row],[DEPORTISTA]]=""),"",FIN_RAW[[#This Row],[DEPORTISTA]])</f>
        <v>Juan Esteban Duque Pinto</v>
      </c>
      <c r="M693" s="3">
        <f>IF(FIN_DATASET[[#This Row],[Method]]="Efectivo",1,0)</f>
        <v>0</v>
      </c>
      <c r="N693" s="12">
        <f>IF(FIN_DATASET[[#This Row],[Method]]="Efectivo",FIN_DATASET[[#This Row],[Amount]],0)</f>
        <v>0</v>
      </c>
      <c r="O693" s="3">
        <f>IF(FIN_DATASET[[#This Row],[Method]]="CxC",1,0)</f>
        <v>0</v>
      </c>
      <c r="P693" s="11">
        <f>IF(FIN_DATASET[[#This Row],[Method]]="CxC",FIN_DATASET[[#This Row],[Amount]],0)</f>
        <v>0</v>
      </c>
      <c r="Q693" s="3">
        <f>IF(OR(FIN_DATASET[[#This Row],[Account]]="CxP",FIN_DATASET[[#This Row],[Account]]="CxP (Liga)",FIN_DATASET[[#This Row],[Account]]="CxP (Terceros)"),1,0)</f>
        <v>0</v>
      </c>
      <c r="R693" s="3">
        <f>IF(FIN_DATASET[[#This Row],[AP_Flag]]=1,FIN_DATASET[[#This Row],[Amount]],0)</f>
        <v>0</v>
      </c>
    </row>
    <row r="694" spans="1:18" x14ac:dyDescent="0.2">
      <c r="A694" s="4">
        <f>FIN_RAW[[#This Row],[FECHA]]</f>
        <v>44410</v>
      </c>
      <c r="B694" s="3">
        <f>YEAR(FIN_DATASET[[#This Row],[Date]])</f>
        <v>2021</v>
      </c>
      <c r="C694" s="3" t="str">
        <f>TEXT(FIN_DATASET[[#This Row],[Date]],"mmmm")</f>
        <v>August</v>
      </c>
      <c r="D694" s="3" t="str">
        <f>IF(FIN_RAW[[#This Row],[VALOR (IN)]]&gt;0, "Income",IF(FIN_RAW[[#This Row],[VALOR (OUT)]]&gt;0, "Expense", "Check"))</f>
        <v>Income</v>
      </c>
      <c r="E694" s="3" t="str">
        <f>_xlfn.XLOOKUP(FIN_DATASET[[#This Row],[Method]],CATEGORY_MAP[CUENTA_IN],CATEGORY_MAP[Category])</f>
        <v>Cash</v>
      </c>
      <c r="F694" s="3" t="str">
        <f>_xlfn.XLOOKUP(FIN_DATASET[[#This Row],[Account]],CATEGORY_MAP[CUENTA_OUT],CATEGORY_MAP[Subcategory])</f>
        <v>Monthly Fee</v>
      </c>
      <c r="G694" s="3" t="str">
        <f>IF(OR(FIN_RAW[[#This Row],[CONCEPTO]]=0,FIN_RAW[[#This Row],[CONCEPTO]]=""),"",FIN_RAW[[#This Row],[CONCEPTO]])</f>
        <v>Pago Mensualidad Alto Rendimiento (100%) (AGO)</v>
      </c>
      <c r="H694" s="5">
        <f>IF(FIN_DATASET[[#This Row],[Type]]="Income", FIN_RAW[[#This Row],[VALOR (IN)]], -FIN_RAW[[#This Row],[VALOR (OUT)]])</f>
        <v>155000</v>
      </c>
      <c r="I694" s="3" t="str">
        <f>FIN_RAW[[#This Row],[CUENTA (IN)]]</f>
        <v>Efectivo</v>
      </c>
      <c r="J694" s="6" t="str">
        <f>FIN_RAW[[#This Row],[CUENTA (OUT)]]</f>
        <v>Mensualidad</v>
      </c>
      <c r="K694" s="3" t="str">
        <f>IF(OR(FIN_RAW[[#This Row],[CLIENTE]]=0,FIN_RAW[[#This Row],[CLIENTE]]=" "),"",FIN_RAW[[#This Row],[CLIENTE]])</f>
        <v>Víctor Manuel Duque Yepes</v>
      </c>
      <c r="L694" s="3" t="str">
        <f>IF(OR(FIN_RAW[[#This Row],[DEPORTISTA]]=0,FIN_RAW[[#This Row],[DEPORTISTA]]=""),"",FIN_RAW[[#This Row],[DEPORTISTA]])</f>
        <v>Juan Manuel Duque Pinto</v>
      </c>
      <c r="M694" s="3">
        <f>IF(FIN_DATASET[[#This Row],[Method]]="Efectivo",1,0)</f>
        <v>1</v>
      </c>
      <c r="N694" s="12">
        <f>IF(FIN_DATASET[[#This Row],[Method]]="Efectivo",FIN_DATASET[[#This Row],[Amount]],0)</f>
        <v>155000</v>
      </c>
      <c r="O694" s="3">
        <f>IF(FIN_DATASET[[#This Row],[Method]]="CxC",1,0)</f>
        <v>0</v>
      </c>
      <c r="P694" s="11">
        <f>IF(FIN_DATASET[[#This Row],[Method]]="CxC",FIN_DATASET[[#This Row],[Amount]],0)</f>
        <v>0</v>
      </c>
      <c r="Q694" s="3">
        <f>IF(OR(FIN_DATASET[[#This Row],[Account]]="CxP",FIN_DATASET[[#This Row],[Account]]="CxP (Liga)",FIN_DATASET[[#This Row],[Account]]="CxP (Terceros)"),1,0)</f>
        <v>0</v>
      </c>
      <c r="R694" s="3">
        <f>IF(FIN_DATASET[[#This Row],[AP_Flag]]=1,FIN_DATASET[[#This Row],[Amount]],0)</f>
        <v>0</v>
      </c>
    </row>
    <row r="695" spans="1:18" x14ac:dyDescent="0.2">
      <c r="A695" s="4">
        <f>FIN_RAW[[#This Row],[FECHA]]</f>
        <v>44410</v>
      </c>
      <c r="B695" s="3">
        <f>YEAR(FIN_DATASET[[#This Row],[Date]])</f>
        <v>2021</v>
      </c>
      <c r="C695" s="3" t="str">
        <f>TEXT(FIN_DATASET[[#This Row],[Date]],"mmmm")</f>
        <v>August</v>
      </c>
      <c r="D695" s="3" t="str">
        <f>IF(FIN_RAW[[#This Row],[VALOR (IN)]]&gt;0, "Income",IF(FIN_RAW[[#This Row],[VALOR (OUT)]]&gt;0, "Expense", "Check"))</f>
        <v>Income</v>
      </c>
      <c r="E695" s="3" t="str">
        <f>_xlfn.XLOOKUP(FIN_DATASET[[#This Row],[Method]],CATEGORY_MAP[CUENTA_IN],CATEGORY_MAP[Category])</f>
        <v>Cash</v>
      </c>
      <c r="F695" s="3" t="str">
        <f>_xlfn.XLOOKUP(FIN_DATASET[[#This Row],[Account]],CATEGORY_MAP[CUENTA_OUT],CATEGORY_MAP[Subcategory])</f>
        <v>Monthly Fee</v>
      </c>
      <c r="G695" s="3" t="str">
        <f>IF(OR(FIN_RAW[[#This Row],[CONCEPTO]]=0,FIN_RAW[[#This Row],[CONCEPTO]]=""),"",FIN_RAW[[#This Row],[CONCEPTO]])</f>
        <v>Pago Mensualidad Alto Rendimiento (100%) (AGO)</v>
      </c>
      <c r="H695" s="5">
        <f>IF(FIN_DATASET[[#This Row],[Type]]="Income", FIN_RAW[[#This Row],[VALOR (IN)]], -FIN_RAW[[#This Row],[VALOR (OUT)]])</f>
        <v>155000</v>
      </c>
      <c r="I695" s="3" t="str">
        <f>FIN_RAW[[#This Row],[CUENTA (IN)]]</f>
        <v>Efectivo</v>
      </c>
      <c r="J695" s="6" t="str">
        <f>FIN_RAW[[#This Row],[CUENTA (OUT)]]</f>
        <v>Mensualidad</v>
      </c>
      <c r="K695" s="3" t="str">
        <f>IF(OR(FIN_RAW[[#This Row],[CLIENTE]]=0,FIN_RAW[[#This Row],[CLIENTE]]=" "),"",FIN_RAW[[#This Row],[CLIENTE]])</f>
        <v>Diana Gómez Herrera</v>
      </c>
      <c r="L695" s="3" t="str">
        <f>IF(OR(FIN_RAW[[#This Row],[DEPORTISTA]]=0,FIN_RAW[[#This Row],[DEPORTISTA]]=""),"",FIN_RAW[[#This Row],[DEPORTISTA]])</f>
        <v>Juan Manuel López Gómez</v>
      </c>
      <c r="M695" s="3">
        <f>IF(FIN_DATASET[[#This Row],[Method]]="Efectivo",1,0)</f>
        <v>1</v>
      </c>
      <c r="N695" s="12">
        <f>IF(FIN_DATASET[[#This Row],[Method]]="Efectivo",FIN_DATASET[[#This Row],[Amount]],0)</f>
        <v>155000</v>
      </c>
      <c r="O695" s="3">
        <f>IF(FIN_DATASET[[#This Row],[Method]]="CxC",1,0)</f>
        <v>0</v>
      </c>
      <c r="P695" s="11">
        <f>IF(FIN_DATASET[[#This Row],[Method]]="CxC",FIN_DATASET[[#This Row],[Amount]],0)</f>
        <v>0</v>
      </c>
      <c r="Q695" s="3">
        <f>IF(OR(FIN_DATASET[[#This Row],[Account]]="CxP",FIN_DATASET[[#This Row],[Account]]="CxP (Liga)",FIN_DATASET[[#This Row],[Account]]="CxP (Terceros)"),1,0)</f>
        <v>0</v>
      </c>
      <c r="R695" s="3">
        <f>IF(FIN_DATASET[[#This Row],[AP_Flag]]=1,FIN_DATASET[[#This Row],[Amount]],0)</f>
        <v>0</v>
      </c>
    </row>
    <row r="696" spans="1:18" x14ac:dyDescent="0.2">
      <c r="A696" s="4">
        <f>FIN_RAW[[#This Row],[FECHA]]</f>
        <v>44410</v>
      </c>
      <c r="B696" s="3">
        <f>YEAR(FIN_DATASET[[#This Row],[Date]])</f>
        <v>2021</v>
      </c>
      <c r="C696" s="3" t="str">
        <f>TEXT(FIN_DATASET[[#This Row],[Date]],"mmmm")</f>
        <v>August</v>
      </c>
      <c r="D696" s="3" t="str">
        <f>IF(FIN_RAW[[#This Row],[VALOR (IN)]]&gt;0, "Income",IF(FIN_RAW[[#This Row],[VALOR (OUT)]]&gt;0, "Expense", "Check"))</f>
        <v>Income</v>
      </c>
      <c r="E696" s="3" t="str">
        <f>_xlfn.XLOOKUP(FIN_DATASET[[#This Row],[Method]],CATEGORY_MAP[CUENTA_IN],CATEGORY_MAP[Category])</f>
        <v>Cash</v>
      </c>
      <c r="F696" s="3" t="str">
        <f>_xlfn.XLOOKUP(FIN_DATASET[[#This Row],[Account]],CATEGORY_MAP[CUENTA_OUT],CATEGORY_MAP[Subcategory])</f>
        <v>Monthly Fee</v>
      </c>
      <c r="G696" s="3" t="str">
        <f>IF(OR(FIN_RAW[[#This Row],[CONCEPTO]]=0,FIN_RAW[[#This Row],[CONCEPTO]]=""),"",FIN_RAW[[#This Row],[CONCEPTO]])</f>
        <v>Pago Mensualidad Formacion (80%) (AGO)</v>
      </c>
      <c r="H696" s="5">
        <f>IF(FIN_DATASET[[#This Row],[Type]]="Income", FIN_RAW[[#This Row],[VALOR (IN)]], -FIN_RAW[[#This Row],[VALOR (OUT)]])</f>
        <v>84000</v>
      </c>
      <c r="I696" s="3" t="str">
        <f>FIN_RAW[[#This Row],[CUENTA (IN)]]</f>
        <v>Efectivo</v>
      </c>
      <c r="J696" s="6" t="str">
        <f>FIN_RAW[[#This Row],[CUENTA (OUT)]]</f>
        <v>Mensualidad</v>
      </c>
      <c r="K696" s="3" t="str">
        <f>IF(OR(FIN_RAW[[#This Row],[CLIENTE]]=0,FIN_RAW[[#This Row],[CLIENTE]]=" "),"",FIN_RAW[[#This Row],[CLIENTE]])</f>
        <v>Ingrith Basto Zamorano</v>
      </c>
      <c r="L696" s="3" t="str">
        <f>IF(OR(FIN_RAW[[#This Row],[DEPORTISTA]]=0,FIN_RAW[[#This Row],[DEPORTISTA]]=""),"",FIN_RAW[[#This Row],[DEPORTISTA]])</f>
        <v>Juan Martin Solórzano Basto</v>
      </c>
      <c r="M696" s="3">
        <f>IF(FIN_DATASET[[#This Row],[Method]]="Efectivo",1,0)</f>
        <v>1</v>
      </c>
      <c r="N696" s="12">
        <f>IF(FIN_DATASET[[#This Row],[Method]]="Efectivo",FIN_DATASET[[#This Row],[Amount]],0)</f>
        <v>84000</v>
      </c>
      <c r="O696" s="3">
        <f>IF(FIN_DATASET[[#This Row],[Method]]="CxC",1,0)</f>
        <v>0</v>
      </c>
      <c r="P696" s="11">
        <f>IF(FIN_DATASET[[#This Row],[Method]]="CxC",FIN_DATASET[[#This Row],[Amount]],0)</f>
        <v>0</v>
      </c>
      <c r="Q696" s="3">
        <f>IF(OR(FIN_DATASET[[#This Row],[Account]]="CxP",FIN_DATASET[[#This Row],[Account]]="CxP (Liga)",FIN_DATASET[[#This Row],[Account]]="CxP (Terceros)"),1,0)</f>
        <v>0</v>
      </c>
      <c r="R696" s="3">
        <f>IF(FIN_DATASET[[#This Row],[AP_Flag]]=1,FIN_DATASET[[#This Row],[Amount]],0)</f>
        <v>0</v>
      </c>
    </row>
    <row r="697" spans="1:18" x14ac:dyDescent="0.2">
      <c r="A697" s="4">
        <f>FIN_RAW[[#This Row],[FECHA]]</f>
        <v>44410</v>
      </c>
      <c r="B697" s="3">
        <f>YEAR(FIN_DATASET[[#This Row],[Date]])</f>
        <v>2021</v>
      </c>
      <c r="C697" s="3" t="str">
        <f>TEXT(FIN_DATASET[[#This Row],[Date]],"mmmm")</f>
        <v>August</v>
      </c>
      <c r="D697" s="3" t="str">
        <f>IF(FIN_RAW[[#This Row],[VALOR (IN)]]&gt;0, "Income",IF(FIN_RAW[[#This Row],[VALOR (OUT)]]&gt;0, "Expense", "Check"))</f>
        <v>Income</v>
      </c>
      <c r="E697" s="3" t="str">
        <f>_xlfn.XLOOKUP(FIN_DATASET[[#This Row],[Method]],CATEGORY_MAP[CUENTA_IN],CATEGORY_MAP[Category])</f>
        <v>Scholarships</v>
      </c>
      <c r="F697" s="3" t="str">
        <f>_xlfn.XLOOKUP(FIN_DATASET[[#This Row],[Account]],CATEGORY_MAP[CUENTA_OUT],CATEGORY_MAP[Subcategory])</f>
        <v>Monthly Fee</v>
      </c>
      <c r="G697" s="3" t="str">
        <f>IF(OR(FIN_RAW[[#This Row],[CONCEPTO]]=0,FIN_RAW[[#This Row],[CONCEPTO]]=""),"",FIN_RAW[[#This Row],[CONCEPTO]])</f>
        <v>Beca Hermandad 2020 (20%) (AGO)</v>
      </c>
      <c r="H697" s="5">
        <f>IF(FIN_DATASET[[#This Row],[Type]]="Income", FIN_RAW[[#This Row],[VALOR (IN)]], -FIN_RAW[[#This Row],[VALOR (OUT)]])</f>
        <v>21000</v>
      </c>
      <c r="I697" s="3" t="str">
        <f>FIN_RAW[[#This Row],[CUENTA (IN)]]</f>
        <v>Becas</v>
      </c>
      <c r="J697" s="6" t="str">
        <f>FIN_RAW[[#This Row],[CUENTA (OUT)]]</f>
        <v>Mensualidad</v>
      </c>
      <c r="K697" s="3" t="str">
        <f>IF(OR(FIN_RAW[[#This Row],[CLIENTE]]=0,FIN_RAW[[#This Row],[CLIENTE]]=" "),"",FIN_RAW[[#This Row],[CLIENTE]])</f>
        <v>Ingrith Basto Zamorano</v>
      </c>
      <c r="L697" s="3" t="str">
        <f>IF(OR(FIN_RAW[[#This Row],[DEPORTISTA]]=0,FIN_RAW[[#This Row],[DEPORTISTA]]=""),"",FIN_RAW[[#This Row],[DEPORTISTA]])</f>
        <v>Juan Martin Solórzano Basto</v>
      </c>
      <c r="M697" s="3">
        <f>IF(FIN_DATASET[[#This Row],[Method]]="Efectivo",1,0)</f>
        <v>0</v>
      </c>
      <c r="N697" s="12">
        <f>IF(FIN_DATASET[[#This Row],[Method]]="Efectivo",FIN_DATASET[[#This Row],[Amount]],0)</f>
        <v>0</v>
      </c>
      <c r="O697" s="3">
        <f>IF(FIN_DATASET[[#This Row],[Method]]="CxC",1,0)</f>
        <v>0</v>
      </c>
      <c r="P697" s="11">
        <f>IF(FIN_DATASET[[#This Row],[Method]]="CxC",FIN_DATASET[[#This Row],[Amount]],0)</f>
        <v>0</v>
      </c>
      <c r="Q697" s="3">
        <f>IF(OR(FIN_DATASET[[#This Row],[Account]]="CxP",FIN_DATASET[[#This Row],[Account]]="CxP (Liga)",FIN_DATASET[[#This Row],[Account]]="CxP (Terceros)"),1,0)</f>
        <v>0</v>
      </c>
      <c r="R697" s="3">
        <f>IF(FIN_DATASET[[#This Row],[AP_Flag]]=1,FIN_DATASET[[#This Row],[Amount]],0)</f>
        <v>0</v>
      </c>
    </row>
    <row r="698" spans="1:18" x14ac:dyDescent="0.2">
      <c r="A698" s="4">
        <f>FIN_RAW[[#This Row],[FECHA]]</f>
        <v>44410</v>
      </c>
      <c r="B698" s="3">
        <f>YEAR(FIN_DATASET[[#This Row],[Date]])</f>
        <v>2021</v>
      </c>
      <c r="C698" s="3" t="str">
        <f>TEXT(FIN_DATASET[[#This Row],[Date]],"mmmm")</f>
        <v>August</v>
      </c>
      <c r="D698" s="3" t="str">
        <f>IF(FIN_RAW[[#This Row],[VALOR (IN)]]&gt;0, "Income",IF(FIN_RAW[[#This Row],[VALOR (OUT)]]&gt;0, "Expense", "Check"))</f>
        <v>Income</v>
      </c>
      <c r="E698" s="3" t="str">
        <f>_xlfn.XLOOKUP(FIN_DATASET[[#This Row],[Method]],CATEGORY_MAP[CUENTA_IN],CATEGORY_MAP[Category])</f>
        <v>Cash</v>
      </c>
      <c r="F698" s="3" t="str">
        <f>_xlfn.XLOOKUP(FIN_DATASET[[#This Row],[Account]],CATEGORY_MAP[CUENTA_OUT],CATEGORY_MAP[Subcategory])</f>
        <v>Monthly Fee</v>
      </c>
      <c r="G698" s="3" t="str">
        <f>IF(OR(FIN_RAW[[#This Row],[CONCEPTO]]=0,FIN_RAW[[#This Row],[CONCEPTO]]=""),"",FIN_RAW[[#This Row],[CONCEPTO]])</f>
        <v>Pago Mensualidad Formacion (80%) (AGO)</v>
      </c>
      <c r="H698" s="5">
        <f>IF(FIN_DATASET[[#This Row],[Type]]="Income", FIN_RAW[[#This Row],[VALOR (IN)]], -FIN_RAW[[#This Row],[VALOR (OUT)]])</f>
        <v>84000</v>
      </c>
      <c r="I698" s="3" t="str">
        <f>FIN_RAW[[#This Row],[CUENTA (IN)]]</f>
        <v>Efectivo</v>
      </c>
      <c r="J698" s="6" t="str">
        <f>FIN_RAW[[#This Row],[CUENTA (OUT)]]</f>
        <v>Mensualidad</v>
      </c>
      <c r="K698" s="3" t="str">
        <f>IF(OR(FIN_RAW[[#This Row],[CLIENTE]]=0,FIN_RAW[[#This Row],[CLIENTE]]=" "),"",FIN_RAW[[#This Row],[CLIENTE]])</f>
        <v>Carlos Andrés Delgado</v>
      </c>
      <c r="L698" s="3" t="str">
        <f>IF(OR(FIN_RAW[[#This Row],[DEPORTISTA]]=0,FIN_RAW[[#This Row],[DEPORTISTA]]=""),"",FIN_RAW[[#This Row],[DEPORTISTA]])</f>
        <v>María José Delgado Giraldo</v>
      </c>
      <c r="M698" s="3">
        <f>IF(FIN_DATASET[[#This Row],[Method]]="Efectivo",1,0)</f>
        <v>1</v>
      </c>
      <c r="N698" s="12">
        <f>IF(FIN_DATASET[[#This Row],[Method]]="Efectivo",FIN_DATASET[[#This Row],[Amount]],0)</f>
        <v>84000</v>
      </c>
      <c r="O698" s="3">
        <f>IF(FIN_DATASET[[#This Row],[Method]]="CxC",1,0)</f>
        <v>0</v>
      </c>
      <c r="P698" s="11">
        <f>IF(FIN_DATASET[[#This Row],[Method]]="CxC",FIN_DATASET[[#This Row],[Amount]],0)</f>
        <v>0</v>
      </c>
      <c r="Q698" s="3">
        <f>IF(OR(FIN_DATASET[[#This Row],[Account]]="CxP",FIN_DATASET[[#This Row],[Account]]="CxP (Liga)",FIN_DATASET[[#This Row],[Account]]="CxP (Terceros)"),1,0)</f>
        <v>0</v>
      </c>
      <c r="R698" s="3">
        <f>IF(FIN_DATASET[[#This Row],[AP_Flag]]=1,FIN_DATASET[[#This Row],[Amount]],0)</f>
        <v>0</v>
      </c>
    </row>
    <row r="699" spans="1:18" x14ac:dyDescent="0.2">
      <c r="A699" s="4">
        <f>FIN_RAW[[#This Row],[FECHA]]</f>
        <v>44410</v>
      </c>
      <c r="B699" s="3">
        <f>YEAR(FIN_DATASET[[#This Row],[Date]])</f>
        <v>2021</v>
      </c>
      <c r="C699" s="3" t="str">
        <f>TEXT(FIN_DATASET[[#This Row],[Date]],"mmmm")</f>
        <v>August</v>
      </c>
      <c r="D699" s="3" t="str">
        <f>IF(FIN_RAW[[#This Row],[VALOR (IN)]]&gt;0, "Income",IF(FIN_RAW[[#This Row],[VALOR (OUT)]]&gt;0, "Expense", "Check"))</f>
        <v>Income</v>
      </c>
      <c r="E699" s="3" t="str">
        <f>_xlfn.XLOOKUP(FIN_DATASET[[#This Row],[Method]],CATEGORY_MAP[CUENTA_IN],CATEGORY_MAP[Category])</f>
        <v>Scholarships</v>
      </c>
      <c r="F699" s="3" t="str">
        <f>_xlfn.XLOOKUP(FIN_DATASET[[#This Row],[Account]],CATEGORY_MAP[CUENTA_OUT],CATEGORY_MAP[Subcategory])</f>
        <v>Monthly Fee</v>
      </c>
      <c r="G699" s="3" t="str">
        <f>IF(OR(FIN_RAW[[#This Row],[CONCEPTO]]=0,FIN_RAW[[#This Row],[CONCEPTO]]=""),"",FIN_RAW[[#This Row],[CONCEPTO]])</f>
        <v>Beca Hermandad 2020 (20%) (AGO)</v>
      </c>
      <c r="H699" s="5">
        <f>IF(FIN_DATASET[[#This Row],[Type]]="Income", FIN_RAW[[#This Row],[VALOR (IN)]], -FIN_RAW[[#This Row],[VALOR (OUT)]])</f>
        <v>21000</v>
      </c>
      <c r="I699" s="3" t="str">
        <f>FIN_RAW[[#This Row],[CUENTA (IN)]]</f>
        <v>Becas</v>
      </c>
      <c r="J699" s="6" t="str">
        <f>FIN_RAW[[#This Row],[CUENTA (OUT)]]</f>
        <v>Mensualidad</v>
      </c>
      <c r="K699" s="3" t="str">
        <f>IF(OR(FIN_RAW[[#This Row],[CLIENTE]]=0,FIN_RAW[[#This Row],[CLIENTE]]=" "),"",FIN_RAW[[#This Row],[CLIENTE]])</f>
        <v>Carlos Andrés Delgado</v>
      </c>
      <c r="L699" s="3" t="str">
        <f>IF(OR(FIN_RAW[[#This Row],[DEPORTISTA]]=0,FIN_RAW[[#This Row],[DEPORTISTA]]=""),"",FIN_RAW[[#This Row],[DEPORTISTA]])</f>
        <v>María José Delgado Giraldo</v>
      </c>
      <c r="M699" s="3">
        <f>IF(FIN_DATASET[[#This Row],[Method]]="Efectivo",1,0)</f>
        <v>0</v>
      </c>
      <c r="N699" s="12">
        <f>IF(FIN_DATASET[[#This Row],[Method]]="Efectivo",FIN_DATASET[[#This Row],[Amount]],0)</f>
        <v>0</v>
      </c>
      <c r="O699" s="3">
        <f>IF(FIN_DATASET[[#This Row],[Method]]="CxC",1,0)</f>
        <v>0</v>
      </c>
      <c r="P699" s="11">
        <f>IF(FIN_DATASET[[#This Row],[Method]]="CxC",FIN_DATASET[[#This Row],[Amount]],0)</f>
        <v>0</v>
      </c>
      <c r="Q699" s="3">
        <f>IF(OR(FIN_DATASET[[#This Row],[Account]]="CxP",FIN_DATASET[[#This Row],[Account]]="CxP (Liga)",FIN_DATASET[[#This Row],[Account]]="CxP (Terceros)"),1,0)</f>
        <v>0</v>
      </c>
      <c r="R699" s="3">
        <f>IF(FIN_DATASET[[#This Row],[AP_Flag]]=1,FIN_DATASET[[#This Row],[Amount]],0)</f>
        <v>0</v>
      </c>
    </row>
    <row r="700" spans="1:18" x14ac:dyDescent="0.2">
      <c r="A700" s="4">
        <f>FIN_RAW[[#This Row],[FECHA]]</f>
        <v>44410</v>
      </c>
      <c r="B700" s="3">
        <f>YEAR(FIN_DATASET[[#This Row],[Date]])</f>
        <v>2021</v>
      </c>
      <c r="C700" s="3" t="str">
        <f>TEXT(FIN_DATASET[[#This Row],[Date]],"mmmm")</f>
        <v>August</v>
      </c>
      <c r="D700" s="3" t="str">
        <f>IF(FIN_RAW[[#This Row],[VALOR (IN)]]&gt;0, "Income",IF(FIN_RAW[[#This Row],[VALOR (OUT)]]&gt;0, "Expense", "Check"))</f>
        <v>Income</v>
      </c>
      <c r="E700" s="3" t="str">
        <f>_xlfn.XLOOKUP(FIN_DATASET[[#This Row],[Method]],CATEGORY_MAP[CUENTA_IN],CATEGORY_MAP[Category])</f>
        <v>Cash</v>
      </c>
      <c r="F700" s="3" t="str">
        <f>_xlfn.XLOOKUP(FIN_DATASET[[#This Row],[Account]],CATEGORY_MAP[CUENTA_OUT],CATEGORY_MAP[Subcategory])</f>
        <v>Monthly Fee</v>
      </c>
      <c r="G700" s="3" t="str">
        <f>IF(OR(FIN_RAW[[#This Row],[CONCEPTO]]=0,FIN_RAW[[#This Row],[CONCEPTO]]=""),"",FIN_RAW[[#This Row],[CONCEPTO]])</f>
        <v>Pago Mensualidad Formacion (80%) (AGO)</v>
      </c>
      <c r="H700" s="5">
        <f>IF(FIN_DATASET[[#This Row],[Type]]="Income", FIN_RAW[[#This Row],[VALOR (IN)]], -FIN_RAW[[#This Row],[VALOR (OUT)]])</f>
        <v>84000</v>
      </c>
      <c r="I700" s="3" t="str">
        <f>FIN_RAW[[#This Row],[CUENTA (IN)]]</f>
        <v>Efectivo</v>
      </c>
      <c r="J700" s="6" t="str">
        <f>FIN_RAW[[#This Row],[CUENTA (OUT)]]</f>
        <v>Mensualidad</v>
      </c>
      <c r="K700" s="3" t="str">
        <f>IF(OR(FIN_RAW[[#This Row],[CLIENTE]]=0,FIN_RAW[[#This Row],[CLIENTE]]=" "),"",FIN_RAW[[#This Row],[CLIENTE]])</f>
        <v>Ana Milena Sánchez Patiño</v>
      </c>
      <c r="L700" s="3" t="str">
        <f>IF(OR(FIN_RAW[[#This Row],[DEPORTISTA]]=0,FIN_RAW[[#This Row],[DEPORTISTA]]=""),"",FIN_RAW[[#This Row],[DEPORTISTA]])</f>
        <v>Matías Carvajal Sánchez</v>
      </c>
      <c r="M700" s="3">
        <f>IF(FIN_DATASET[[#This Row],[Method]]="Efectivo",1,0)</f>
        <v>1</v>
      </c>
      <c r="N700" s="12">
        <f>IF(FIN_DATASET[[#This Row],[Method]]="Efectivo",FIN_DATASET[[#This Row],[Amount]],0)</f>
        <v>84000</v>
      </c>
      <c r="O700" s="3">
        <f>IF(FIN_DATASET[[#This Row],[Method]]="CxC",1,0)</f>
        <v>0</v>
      </c>
      <c r="P700" s="11">
        <f>IF(FIN_DATASET[[#This Row],[Method]]="CxC",FIN_DATASET[[#This Row],[Amount]],0)</f>
        <v>0</v>
      </c>
      <c r="Q700" s="3">
        <f>IF(OR(FIN_DATASET[[#This Row],[Account]]="CxP",FIN_DATASET[[#This Row],[Account]]="CxP (Liga)",FIN_DATASET[[#This Row],[Account]]="CxP (Terceros)"),1,0)</f>
        <v>0</v>
      </c>
      <c r="R700" s="3">
        <f>IF(FIN_DATASET[[#This Row],[AP_Flag]]=1,FIN_DATASET[[#This Row],[Amount]],0)</f>
        <v>0</v>
      </c>
    </row>
    <row r="701" spans="1:18" x14ac:dyDescent="0.2">
      <c r="A701" s="4">
        <f>FIN_RAW[[#This Row],[FECHA]]</f>
        <v>44410</v>
      </c>
      <c r="B701" s="3">
        <f>YEAR(FIN_DATASET[[#This Row],[Date]])</f>
        <v>2021</v>
      </c>
      <c r="C701" s="3" t="str">
        <f>TEXT(FIN_DATASET[[#This Row],[Date]],"mmmm")</f>
        <v>August</v>
      </c>
      <c r="D701" s="3" t="str">
        <f>IF(FIN_RAW[[#This Row],[VALOR (IN)]]&gt;0, "Income",IF(FIN_RAW[[#This Row],[VALOR (OUT)]]&gt;0, "Expense", "Check"))</f>
        <v>Income</v>
      </c>
      <c r="E701" s="3" t="str">
        <f>_xlfn.XLOOKUP(FIN_DATASET[[#This Row],[Method]],CATEGORY_MAP[CUENTA_IN],CATEGORY_MAP[Category])</f>
        <v>Scholarships</v>
      </c>
      <c r="F701" s="3" t="str">
        <f>_xlfn.XLOOKUP(FIN_DATASET[[#This Row],[Account]],CATEGORY_MAP[CUENTA_OUT],CATEGORY_MAP[Subcategory])</f>
        <v>Monthly Fee</v>
      </c>
      <c r="G701" s="3" t="str">
        <f>IF(OR(FIN_RAW[[#This Row],[CONCEPTO]]=0,FIN_RAW[[#This Row],[CONCEPTO]]=""),"",FIN_RAW[[#This Row],[CONCEPTO]])</f>
        <v>Beca Hermandad 2020 (20%) (AGO)</v>
      </c>
      <c r="H701" s="5">
        <f>IF(FIN_DATASET[[#This Row],[Type]]="Income", FIN_RAW[[#This Row],[VALOR (IN)]], -FIN_RAW[[#This Row],[VALOR (OUT)]])</f>
        <v>21000</v>
      </c>
      <c r="I701" s="3" t="str">
        <f>FIN_RAW[[#This Row],[CUENTA (IN)]]</f>
        <v>Becas</v>
      </c>
      <c r="J701" s="6" t="str">
        <f>FIN_RAW[[#This Row],[CUENTA (OUT)]]</f>
        <v>Mensualidad</v>
      </c>
      <c r="K701" s="3" t="str">
        <f>IF(OR(FIN_RAW[[#This Row],[CLIENTE]]=0,FIN_RAW[[#This Row],[CLIENTE]]=" "),"",FIN_RAW[[#This Row],[CLIENTE]])</f>
        <v>Ana Milena Sánchez Patiño</v>
      </c>
      <c r="L701" s="3" t="str">
        <f>IF(OR(FIN_RAW[[#This Row],[DEPORTISTA]]=0,FIN_RAW[[#This Row],[DEPORTISTA]]=""),"",FIN_RAW[[#This Row],[DEPORTISTA]])</f>
        <v>Matías Carvajal Sánchez</v>
      </c>
      <c r="M701" s="3">
        <f>IF(FIN_DATASET[[#This Row],[Method]]="Efectivo",1,0)</f>
        <v>0</v>
      </c>
      <c r="N701" s="12">
        <f>IF(FIN_DATASET[[#This Row],[Method]]="Efectivo",FIN_DATASET[[#This Row],[Amount]],0)</f>
        <v>0</v>
      </c>
      <c r="O701" s="3">
        <f>IF(FIN_DATASET[[#This Row],[Method]]="CxC",1,0)</f>
        <v>0</v>
      </c>
      <c r="P701" s="11">
        <f>IF(FIN_DATASET[[#This Row],[Method]]="CxC",FIN_DATASET[[#This Row],[Amount]],0)</f>
        <v>0</v>
      </c>
      <c r="Q701" s="3">
        <f>IF(OR(FIN_DATASET[[#This Row],[Account]]="CxP",FIN_DATASET[[#This Row],[Account]]="CxP (Liga)",FIN_DATASET[[#This Row],[Account]]="CxP (Terceros)"),1,0)</f>
        <v>0</v>
      </c>
      <c r="R701" s="3">
        <f>IF(FIN_DATASET[[#This Row],[AP_Flag]]=1,FIN_DATASET[[#This Row],[Amount]],0)</f>
        <v>0</v>
      </c>
    </row>
    <row r="702" spans="1:18" x14ac:dyDescent="0.2">
      <c r="A702" s="4">
        <f>FIN_RAW[[#This Row],[FECHA]]</f>
        <v>44410</v>
      </c>
      <c r="B702" s="3">
        <f>YEAR(FIN_DATASET[[#This Row],[Date]])</f>
        <v>2021</v>
      </c>
      <c r="C702" s="3" t="str">
        <f>TEXT(FIN_DATASET[[#This Row],[Date]],"mmmm")</f>
        <v>August</v>
      </c>
      <c r="D702" s="3" t="str">
        <f>IF(FIN_RAW[[#This Row],[VALOR (IN)]]&gt;0, "Income",IF(FIN_RAW[[#This Row],[VALOR (OUT)]]&gt;0, "Expense", "Check"))</f>
        <v>Income</v>
      </c>
      <c r="E702" s="3" t="str">
        <f>_xlfn.XLOOKUP(FIN_DATASET[[#This Row],[Method]],CATEGORY_MAP[CUENTA_IN],CATEGORY_MAP[Category])</f>
        <v>Cash</v>
      </c>
      <c r="F702" s="3" t="str">
        <f>_xlfn.XLOOKUP(FIN_DATASET[[#This Row],[Account]],CATEGORY_MAP[CUENTA_OUT],CATEGORY_MAP[Subcategory])</f>
        <v>Monthly Fee</v>
      </c>
      <c r="G702" s="3" t="str">
        <f>IF(OR(FIN_RAW[[#This Row],[CONCEPTO]]=0,FIN_RAW[[#This Row],[CONCEPTO]]=""),"",FIN_RAW[[#This Row],[CONCEPTO]])</f>
        <v>Pago Mensualidad Formacion (100%) (AGO)</v>
      </c>
      <c r="H702" s="5">
        <f>IF(FIN_DATASET[[#This Row],[Type]]="Income", FIN_RAW[[#This Row],[VALOR (IN)]], -FIN_RAW[[#This Row],[VALOR (OUT)]])</f>
        <v>105000</v>
      </c>
      <c r="I702" s="3" t="str">
        <f>FIN_RAW[[#This Row],[CUENTA (IN)]]</f>
        <v>Efectivo</v>
      </c>
      <c r="J702" s="6" t="str">
        <f>FIN_RAW[[#This Row],[CUENTA (OUT)]]</f>
        <v>Mensualidad</v>
      </c>
      <c r="K702" s="3" t="str">
        <f>IF(OR(FIN_RAW[[#This Row],[CLIENTE]]=0,FIN_RAW[[#This Row],[CLIENTE]]=" "),"",FIN_RAW[[#This Row],[CLIENTE]])</f>
        <v>Wilson Leaños</v>
      </c>
      <c r="L702" s="3" t="str">
        <f>IF(OR(FIN_RAW[[#This Row],[DEPORTISTA]]=0,FIN_RAW[[#This Row],[DEPORTISTA]]=""),"",FIN_RAW[[#This Row],[DEPORTISTA]])</f>
        <v>Naireth Leaños Serna</v>
      </c>
      <c r="M702" s="3">
        <f>IF(FIN_DATASET[[#This Row],[Method]]="Efectivo",1,0)</f>
        <v>1</v>
      </c>
      <c r="N702" s="12">
        <f>IF(FIN_DATASET[[#This Row],[Method]]="Efectivo",FIN_DATASET[[#This Row],[Amount]],0)</f>
        <v>105000</v>
      </c>
      <c r="O702" s="3">
        <f>IF(FIN_DATASET[[#This Row],[Method]]="CxC",1,0)</f>
        <v>0</v>
      </c>
      <c r="P702" s="11">
        <f>IF(FIN_DATASET[[#This Row],[Method]]="CxC",FIN_DATASET[[#This Row],[Amount]],0)</f>
        <v>0</v>
      </c>
      <c r="Q702" s="3">
        <f>IF(OR(FIN_DATASET[[#This Row],[Account]]="CxP",FIN_DATASET[[#This Row],[Account]]="CxP (Liga)",FIN_DATASET[[#This Row],[Account]]="CxP (Terceros)"),1,0)</f>
        <v>0</v>
      </c>
      <c r="R702" s="3">
        <f>IF(FIN_DATASET[[#This Row],[AP_Flag]]=1,FIN_DATASET[[#This Row],[Amount]],0)</f>
        <v>0</v>
      </c>
    </row>
    <row r="703" spans="1:18" x14ac:dyDescent="0.2">
      <c r="A703" s="4">
        <f>FIN_RAW[[#This Row],[FECHA]]</f>
        <v>44410</v>
      </c>
      <c r="B703" s="3">
        <f>YEAR(FIN_DATASET[[#This Row],[Date]])</f>
        <v>2021</v>
      </c>
      <c r="C703" s="3" t="str">
        <f>TEXT(FIN_DATASET[[#This Row],[Date]],"mmmm")</f>
        <v>August</v>
      </c>
      <c r="D703" s="3" t="str">
        <f>IF(FIN_RAW[[#This Row],[VALOR (IN)]]&gt;0, "Income",IF(FIN_RAW[[#This Row],[VALOR (OUT)]]&gt;0, "Expense", "Check"))</f>
        <v>Income</v>
      </c>
      <c r="E703" s="3" t="str">
        <f>_xlfn.XLOOKUP(FIN_DATASET[[#This Row],[Method]],CATEGORY_MAP[CUENTA_IN],CATEGORY_MAP[Category])</f>
        <v>Cash</v>
      </c>
      <c r="F703" s="3" t="str">
        <f>_xlfn.XLOOKUP(FIN_DATASET[[#This Row],[Account]],CATEGORY_MAP[CUENTA_OUT],CATEGORY_MAP[Subcategory])</f>
        <v>Monthly Fee</v>
      </c>
      <c r="G703" s="3" t="str">
        <f>IF(OR(FIN_RAW[[#This Row],[CONCEPTO]]=0,FIN_RAW[[#This Row],[CONCEPTO]]=""),"",FIN_RAW[[#This Row],[CONCEPTO]])</f>
        <v>Pago Mensualidad Formacion (80%) (AGO)</v>
      </c>
      <c r="H703" s="5">
        <f>IF(FIN_DATASET[[#This Row],[Type]]="Income", FIN_RAW[[#This Row],[VALOR (IN)]], -FIN_RAW[[#This Row],[VALOR (OUT)]])</f>
        <v>84000</v>
      </c>
      <c r="I703" s="3" t="str">
        <f>FIN_RAW[[#This Row],[CUENTA (IN)]]</f>
        <v>Efectivo</v>
      </c>
      <c r="J703" s="6" t="str">
        <f>FIN_RAW[[#This Row],[CUENTA (OUT)]]</f>
        <v>Mensualidad</v>
      </c>
      <c r="K703" s="3" t="str">
        <f>IF(OR(FIN_RAW[[#This Row],[CLIENTE]]=0,FIN_RAW[[#This Row],[CLIENTE]]=" "),"",FIN_RAW[[#This Row],[CLIENTE]])</f>
        <v>Diana Gómez Herrera</v>
      </c>
      <c r="L703" s="3" t="str">
        <f>IF(OR(FIN_RAW[[#This Row],[DEPORTISTA]]=0,FIN_RAW[[#This Row],[DEPORTISTA]]=""),"",FIN_RAW[[#This Row],[DEPORTISTA]])</f>
        <v>Samuel David López Gómez</v>
      </c>
      <c r="M703" s="3">
        <f>IF(FIN_DATASET[[#This Row],[Method]]="Efectivo",1,0)</f>
        <v>1</v>
      </c>
      <c r="N703" s="12">
        <f>IF(FIN_DATASET[[#This Row],[Method]]="Efectivo",FIN_DATASET[[#This Row],[Amount]],0)</f>
        <v>84000</v>
      </c>
      <c r="O703" s="3">
        <f>IF(FIN_DATASET[[#This Row],[Method]]="CxC",1,0)</f>
        <v>0</v>
      </c>
      <c r="P703" s="11">
        <f>IF(FIN_DATASET[[#This Row],[Method]]="CxC",FIN_DATASET[[#This Row],[Amount]],0)</f>
        <v>0</v>
      </c>
      <c r="Q703" s="3">
        <f>IF(OR(FIN_DATASET[[#This Row],[Account]]="CxP",FIN_DATASET[[#This Row],[Account]]="CxP (Liga)",FIN_DATASET[[#This Row],[Account]]="CxP (Terceros)"),1,0)</f>
        <v>0</v>
      </c>
      <c r="R703" s="3">
        <f>IF(FIN_DATASET[[#This Row],[AP_Flag]]=1,FIN_DATASET[[#This Row],[Amount]],0)</f>
        <v>0</v>
      </c>
    </row>
    <row r="704" spans="1:18" x14ac:dyDescent="0.2">
      <c r="A704" s="4">
        <f>FIN_RAW[[#This Row],[FECHA]]</f>
        <v>44410</v>
      </c>
      <c r="B704" s="3">
        <f>YEAR(FIN_DATASET[[#This Row],[Date]])</f>
        <v>2021</v>
      </c>
      <c r="C704" s="3" t="str">
        <f>TEXT(FIN_DATASET[[#This Row],[Date]],"mmmm")</f>
        <v>August</v>
      </c>
      <c r="D704" s="3" t="str">
        <f>IF(FIN_RAW[[#This Row],[VALOR (IN)]]&gt;0, "Income",IF(FIN_RAW[[#This Row],[VALOR (OUT)]]&gt;0, "Expense", "Check"))</f>
        <v>Income</v>
      </c>
      <c r="E704" s="3" t="str">
        <f>_xlfn.XLOOKUP(FIN_DATASET[[#This Row],[Method]],CATEGORY_MAP[CUENTA_IN],CATEGORY_MAP[Category])</f>
        <v>Scholarships</v>
      </c>
      <c r="F704" s="3" t="str">
        <f>_xlfn.XLOOKUP(FIN_DATASET[[#This Row],[Account]],CATEGORY_MAP[CUENTA_OUT],CATEGORY_MAP[Subcategory])</f>
        <v>Monthly Fee</v>
      </c>
      <c r="G704" s="3" t="str">
        <f>IF(OR(FIN_RAW[[#This Row],[CONCEPTO]]=0,FIN_RAW[[#This Row],[CONCEPTO]]=""),"",FIN_RAW[[#This Row],[CONCEPTO]])</f>
        <v>Beca Hermandad 2020 (20%) (AGO)</v>
      </c>
      <c r="H704" s="5">
        <f>IF(FIN_DATASET[[#This Row],[Type]]="Income", FIN_RAW[[#This Row],[VALOR (IN)]], -FIN_RAW[[#This Row],[VALOR (OUT)]])</f>
        <v>21000</v>
      </c>
      <c r="I704" s="3" t="str">
        <f>FIN_RAW[[#This Row],[CUENTA (IN)]]</f>
        <v>Becas</v>
      </c>
      <c r="J704" s="6" t="str">
        <f>FIN_RAW[[#This Row],[CUENTA (OUT)]]</f>
        <v>Mensualidad</v>
      </c>
      <c r="K704" s="3" t="str">
        <f>IF(OR(FIN_RAW[[#This Row],[CLIENTE]]=0,FIN_RAW[[#This Row],[CLIENTE]]=" "),"",FIN_RAW[[#This Row],[CLIENTE]])</f>
        <v>Diana Gómez Herrera</v>
      </c>
      <c r="L704" s="3" t="str">
        <f>IF(OR(FIN_RAW[[#This Row],[DEPORTISTA]]=0,FIN_RAW[[#This Row],[DEPORTISTA]]=""),"",FIN_RAW[[#This Row],[DEPORTISTA]])</f>
        <v>Samuel David López Gómez</v>
      </c>
      <c r="M704" s="3">
        <f>IF(FIN_DATASET[[#This Row],[Method]]="Efectivo",1,0)</f>
        <v>0</v>
      </c>
      <c r="N704" s="12">
        <f>IF(FIN_DATASET[[#This Row],[Method]]="Efectivo",FIN_DATASET[[#This Row],[Amount]],0)</f>
        <v>0</v>
      </c>
      <c r="O704" s="3">
        <f>IF(FIN_DATASET[[#This Row],[Method]]="CxC",1,0)</f>
        <v>0</v>
      </c>
      <c r="P704" s="11">
        <f>IF(FIN_DATASET[[#This Row],[Method]]="CxC",FIN_DATASET[[#This Row],[Amount]],0)</f>
        <v>0</v>
      </c>
      <c r="Q704" s="3">
        <f>IF(OR(FIN_DATASET[[#This Row],[Account]]="CxP",FIN_DATASET[[#This Row],[Account]]="CxP (Liga)",FIN_DATASET[[#This Row],[Account]]="CxP (Terceros)"),1,0)</f>
        <v>0</v>
      </c>
      <c r="R704" s="3">
        <f>IF(FIN_DATASET[[#This Row],[AP_Flag]]=1,FIN_DATASET[[#This Row],[Amount]],0)</f>
        <v>0</v>
      </c>
    </row>
    <row r="705" spans="1:18" x14ac:dyDescent="0.2">
      <c r="A705" s="4">
        <f>FIN_RAW[[#This Row],[FECHA]]</f>
        <v>44410</v>
      </c>
      <c r="B705" s="3">
        <f>YEAR(FIN_DATASET[[#This Row],[Date]])</f>
        <v>2021</v>
      </c>
      <c r="C705" s="3" t="str">
        <f>TEXT(FIN_DATASET[[#This Row],[Date]],"mmmm")</f>
        <v>August</v>
      </c>
      <c r="D705" s="3" t="str">
        <f>IF(FIN_RAW[[#This Row],[VALOR (IN)]]&gt;0, "Income",IF(FIN_RAW[[#This Row],[VALOR (OUT)]]&gt;0, "Expense", "Check"))</f>
        <v>Income</v>
      </c>
      <c r="E705" s="3" t="str">
        <f>_xlfn.XLOOKUP(FIN_DATASET[[#This Row],[Method]],CATEGORY_MAP[CUENTA_IN],CATEGORY_MAP[Category])</f>
        <v>Cash</v>
      </c>
      <c r="F705" s="3" t="str">
        <f>_xlfn.XLOOKUP(FIN_DATASET[[#This Row],[Account]],CATEGORY_MAP[CUENTA_OUT],CATEGORY_MAP[Subcategory])</f>
        <v>Monthly Fee</v>
      </c>
      <c r="G705" s="3" t="str">
        <f>IF(OR(FIN_RAW[[#This Row],[CONCEPTO]]=0,FIN_RAW[[#This Row],[CONCEPTO]]=""),"",FIN_RAW[[#This Row],[CONCEPTO]])</f>
        <v>Pago Mensualidad Alto Rendimiento (100%) (AGO)</v>
      </c>
      <c r="H705" s="5">
        <f>IF(FIN_DATASET[[#This Row],[Type]]="Income", FIN_RAW[[#This Row],[VALOR (IN)]], -FIN_RAW[[#This Row],[VALOR (OUT)]])</f>
        <v>155000</v>
      </c>
      <c r="I705" s="3" t="str">
        <f>FIN_RAW[[#This Row],[CUENTA (IN)]]</f>
        <v>Efectivo</v>
      </c>
      <c r="J705" s="6" t="str">
        <f>FIN_RAW[[#This Row],[CUENTA (OUT)]]</f>
        <v>Mensualidad</v>
      </c>
      <c r="K705" s="3" t="str">
        <f>IF(OR(FIN_RAW[[#This Row],[CLIENTE]]=0,FIN_RAW[[#This Row],[CLIENTE]]=" "),"",FIN_RAW[[#This Row],[CLIENTE]])</f>
        <v>Yanibel Peña Londoño</v>
      </c>
      <c r="L705" s="3" t="str">
        <f>IF(OR(FIN_RAW[[#This Row],[DEPORTISTA]]=0,FIN_RAW[[#This Row],[DEPORTISTA]]=""),"",FIN_RAW[[#This Row],[DEPORTISTA]])</f>
        <v>Santiago Piedrahita Peña</v>
      </c>
      <c r="M705" s="3">
        <f>IF(FIN_DATASET[[#This Row],[Method]]="Efectivo",1,0)</f>
        <v>1</v>
      </c>
      <c r="N705" s="12">
        <f>IF(FIN_DATASET[[#This Row],[Method]]="Efectivo",FIN_DATASET[[#This Row],[Amount]],0)</f>
        <v>155000</v>
      </c>
      <c r="O705" s="3">
        <f>IF(FIN_DATASET[[#This Row],[Method]]="CxC",1,0)</f>
        <v>0</v>
      </c>
      <c r="P705" s="11">
        <f>IF(FIN_DATASET[[#This Row],[Method]]="CxC",FIN_DATASET[[#This Row],[Amount]],0)</f>
        <v>0</v>
      </c>
      <c r="Q705" s="3">
        <f>IF(OR(FIN_DATASET[[#This Row],[Account]]="CxP",FIN_DATASET[[#This Row],[Account]]="CxP (Liga)",FIN_DATASET[[#This Row],[Account]]="CxP (Terceros)"),1,0)</f>
        <v>0</v>
      </c>
      <c r="R705" s="3">
        <f>IF(FIN_DATASET[[#This Row],[AP_Flag]]=1,FIN_DATASET[[#This Row],[Amount]],0)</f>
        <v>0</v>
      </c>
    </row>
    <row r="706" spans="1:18" x14ac:dyDescent="0.2">
      <c r="A706" s="4">
        <f>FIN_RAW[[#This Row],[FECHA]]</f>
        <v>44410</v>
      </c>
      <c r="B706" s="3">
        <f>YEAR(FIN_DATASET[[#This Row],[Date]])</f>
        <v>2021</v>
      </c>
      <c r="C706" s="3" t="str">
        <f>TEXT(FIN_DATASET[[#This Row],[Date]],"mmmm")</f>
        <v>August</v>
      </c>
      <c r="D706" s="3" t="str">
        <f>IF(FIN_RAW[[#This Row],[VALOR (IN)]]&gt;0, "Income",IF(FIN_RAW[[#This Row],[VALOR (OUT)]]&gt;0, "Expense", "Check"))</f>
        <v>Income</v>
      </c>
      <c r="E706" s="3" t="str">
        <f>_xlfn.XLOOKUP(FIN_DATASET[[#This Row],[Method]],CATEGORY_MAP[CUENTA_IN],CATEGORY_MAP[Category])</f>
        <v>Cash</v>
      </c>
      <c r="F706" s="3" t="str">
        <f>_xlfn.XLOOKUP(FIN_DATASET[[#This Row],[Account]],CATEGORY_MAP[CUENTA_OUT],CATEGORY_MAP[Subcategory])</f>
        <v>Monthly Fee</v>
      </c>
      <c r="G706" s="3" t="str">
        <f>IF(OR(FIN_RAW[[#This Row],[CONCEPTO]]=0,FIN_RAW[[#This Row],[CONCEPTO]]=""),"",FIN_RAW[[#This Row],[CONCEPTO]])</f>
        <v>Pago Mensualidad Formacion (100%) (AGO)</v>
      </c>
      <c r="H706" s="5">
        <f>IF(FIN_DATASET[[#This Row],[Type]]="Income", FIN_RAW[[#This Row],[VALOR (IN)]], -FIN_RAW[[#This Row],[VALOR (OUT)]])</f>
        <v>105000</v>
      </c>
      <c r="I706" s="3" t="str">
        <f>FIN_RAW[[#This Row],[CUENTA (IN)]]</f>
        <v>Efectivo</v>
      </c>
      <c r="J706" s="6" t="str">
        <f>FIN_RAW[[#This Row],[CUENTA (OUT)]]</f>
        <v>Mensualidad</v>
      </c>
      <c r="K706" s="3" t="str">
        <f>IF(OR(FIN_RAW[[#This Row],[CLIENTE]]=0,FIN_RAW[[#This Row],[CLIENTE]]=" "),"",FIN_RAW[[#This Row],[CLIENTE]])</f>
        <v>Marcela Zapata Duque</v>
      </c>
      <c r="L706" s="3" t="str">
        <f>IF(OR(FIN_RAW[[#This Row],[DEPORTISTA]]=0,FIN_RAW[[#This Row],[DEPORTISTA]]=""),"",FIN_RAW[[#This Row],[DEPORTISTA]])</f>
        <v>Sara Zapata Zapata</v>
      </c>
      <c r="M706" s="3">
        <f>IF(FIN_DATASET[[#This Row],[Method]]="Efectivo",1,0)</f>
        <v>1</v>
      </c>
      <c r="N706" s="12">
        <f>IF(FIN_DATASET[[#This Row],[Method]]="Efectivo",FIN_DATASET[[#This Row],[Amount]],0)</f>
        <v>105000</v>
      </c>
      <c r="O706" s="3">
        <f>IF(FIN_DATASET[[#This Row],[Method]]="CxC",1,0)</f>
        <v>0</v>
      </c>
      <c r="P706" s="11">
        <f>IF(FIN_DATASET[[#This Row],[Method]]="CxC",FIN_DATASET[[#This Row],[Amount]],0)</f>
        <v>0</v>
      </c>
      <c r="Q706" s="3">
        <f>IF(OR(FIN_DATASET[[#This Row],[Account]]="CxP",FIN_DATASET[[#This Row],[Account]]="CxP (Liga)",FIN_DATASET[[#This Row],[Account]]="CxP (Terceros)"),1,0)</f>
        <v>0</v>
      </c>
      <c r="R706" s="3">
        <f>IF(FIN_DATASET[[#This Row],[AP_Flag]]=1,FIN_DATASET[[#This Row],[Amount]],0)</f>
        <v>0</v>
      </c>
    </row>
    <row r="707" spans="1:18" x14ac:dyDescent="0.2">
      <c r="A707" s="4">
        <f>FIN_RAW[[#This Row],[FECHA]]</f>
        <v>44410</v>
      </c>
      <c r="B707" s="3">
        <f>YEAR(FIN_DATASET[[#This Row],[Date]])</f>
        <v>2021</v>
      </c>
      <c r="C707" s="3" t="str">
        <f>TEXT(FIN_DATASET[[#This Row],[Date]],"mmmm")</f>
        <v>August</v>
      </c>
      <c r="D707" s="3" t="str">
        <f>IF(FIN_RAW[[#This Row],[VALOR (IN)]]&gt;0, "Income",IF(FIN_RAW[[#This Row],[VALOR (OUT)]]&gt;0, "Expense", "Check"))</f>
        <v>Income</v>
      </c>
      <c r="E707" s="3" t="str">
        <f>_xlfn.XLOOKUP(FIN_DATASET[[#This Row],[Method]],CATEGORY_MAP[CUENTA_IN],CATEGORY_MAP[Category])</f>
        <v>Cash</v>
      </c>
      <c r="F707" s="3" t="str">
        <f>_xlfn.XLOOKUP(FIN_DATASET[[#This Row],[Account]],CATEGORY_MAP[CUENTA_OUT],CATEGORY_MAP[Subcategory])</f>
        <v>Monthly Fee</v>
      </c>
      <c r="G707" s="3" t="str">
        <f>IF(OR(FIN_RAW[[#This Row],[CONCEPTO]]=0,FIN_RAW[[#This Row],[CONCEPTO]]=""),"",FIN_RAW[[#This Row],[CONCEPTO]])</f>
        <v>Pago Mensualidad Formacion (100%) (AGO)</v>
      </c>
      <c r="H707" s="5">
        <f>IF(FIN_DATASET[[#This Row],[Type]]="Income", FIN_RAW[[#This Row],[VALOR (IN)]], -FIN_RAW[[#This Row],[VALOR (OUT)]])</f>
        <v>105000</v>
      </c>
      <c r="I707" s="3" t="str">
        <f>FIN_RAW[[#This Row],[CUENTA (IN)]]</f>
        <v>Efectivo</v>
      </c>
      <c r="J707" s="6" t="str">
        <f>FIN_RAW[[#This Row],[CUENTA (OUT)]]</f>
        <v>Mensualidad</v>
      </c>
      <c r="K707" s="3" t="str">
        <f>IF(OR(FIN_RAW[[#This Row],[CLIENTE]]=0,FIN_RAW[[#This Row],[CLIENTE]]=" "),"",FIN_RAW[[#This Row],[CLIENTE]])</f>
        <v>Nelson Gómez Serna</v>
      </c>
      <c r="L707" s="3" t="str">
        <f>IF(OR(FIN_RAW[[#This Row],[DEPORTISTA]]=0,FIN_RAW[[#This Row],[DEPORTISTA]]=""),"",FIN_RAW[[#This Row],[DEPORTISTA]])</f>
        <v>Sofía Gómez Torres</v>
      </c>
      <c r="M707" s="3">
        <f>IF(FIN_DATASET[[#This Row],[Method]]="Efectivo",1,0)</f>
        <v>1</v>
      </c>
      <c r="N707" s="12">
        <f>IF(FIN_DATASET[[#This Row],[Method]]="Efectivo",FIN_DATASET[[#This Row],[Amount]],0)</f>
        <v>105000</v>
      </c>
      <c r="O707" s="3">
        <f>IF(FIN_DATASET[[#This Row],[Method]]="CxC",1,0)</f>
        <v>0</v>
      </c>
      <c r="P707" s="11">
        <f>IF(FIN_DATASET[[#This Row],[Method]]="CxC",FIN_DATASET[[#This Row],[Amount]],0)</f>
        <v>0</v>
      </c>
      <c r="Q707" s="3">
        <f>IF(OR(FIN_DATASET[[#This Row],[Account]]="CxP",FIN_DATASET[[#This Row],[Account]]="CxP (Liga)",FIN_DATASET[[#This Row],[Account]]="CxP (Terceros)"),1,0)</f>
        <v>0</v>
      </c>
      <c r="R707" s="3">
        <f>IF(FIN_DATASET[[#This Row],[AP_Flag]]=1,FIN_DATASET[[#This Row],[Amount]],0)</f>
        <v>0</v>
      </c>
    </row>
    <row r="708" spans="1:18" x14ac:dyDescent="0.2">
      <c r="A708" s="4">
        <f>FIN_RAW[[#This Row],[FECHA]]</f>
        <v>44410</v>
      </c>
      <c r="B708" s="3">
        <f>YEAR(FIN_DATASET[[#This Row],[Date]])</f>
        <v>2021</v>
      </c>
      <c r="C708" s="3" t="str">
        <f>TEXT(FIN_DATASET[[#This Row],[Date]],"mmmm")</f>
        <v>August</v>
      </c>
      <c r="D708" s="3" t="str">
        <f>IF(FIN_RAW[[#This Row],[VALOR (IN)]]&gt;0, "Income",IF(FIN_RAW[[#This Row],[VALOR (OUT)]]&gt;0, "Expense", "Check"))</f>
        <v>Income</v>
      </c>
      <c r="E708" s="3" t="str">
        <f>_xlfn.XLOOKUP(FIN_DATASET[[#This Row],[Method]],CATEGORY_MAP[CUENTA_IN],CATEGORY_MAP[Category])</f>
        <v>Cash</v>
      </c>
      <c r="F708" s="3" t="str">
        <f>_xlfn.XLOOKUP(FIN_DATASET[[#This Row],[Account]],CATEGORY_MAP[CUENTA_OUT],CATEGORY_MAP[Subcategory])</f>
        <v>Monthly Fee</v>
      </c>
      <c r="G708" s="3" t="str">
        <f>IF(OR(FIN_RAW[[#This Row],[CONCEPTO]]=0,FIN_RAW[[#This Row],[CONCEPTO]]=""),"",FIN_RAW[[#This Row],[CONCEPTO]])</f>
        <v>Pago Mensualidad Alto Rendimiento (100%) (AGO)</v>
      </c>
      <c r="H708" s="5">
        <f>IF(FIN_DATASET[[#This Row],[Type]]="Income", FIN_RAW[[#This Row],[VALOR (IN)]], -FIN_RAW[[#This Row],[VALOR (OUT)]])</f>
        <v>155000</v>
      </c>
      <c r="I708" s="3" t="str">
        <f>FIN_RAW[[#This Row],[CUENTA (IN)]]</f>
        <v>Efectivo</v>
      </c>
      <c r="J708" s="6" t="str">
        <f>FIN_RAW[[#This Row],[CUENTA (OUT)]]</f>
        <v>Mensualidad</v>
      </c>
      <c r="K708" s="3" t="str">
        <f>IF(OR(FIN_RAW[[#This Row],[CLIENTE]]=0,FIN_RAW[[#This Row],[CLIENTE]]=" "),"",FIN_RAW[[#This Row],[CLIENTE]])</f>
        <v>Ana Milena Sánchez Patiño</v>
      </c>
      <c r="L708" s="3" t="str">
        <f>IF(OR(FIN_RAW[[#This Row],[DEPORTISTA]]=0,FIN_RAW[[#This Row],[DEPORTISTA]]=""),"",FIN_RAW[[#This Row],[DEPORTISTA]])</f>
        <v>Valentina Carvajal Sánchez</v>
      </c>
      <c r="M708" s="3">
        <f>IF(FIN_DATASET[[#This Row],[Method]]="Efectivo",1,0)</f>
        <v>1</v>
      </c>
      <c r="N708" s="12">
        <f>IF(FIN_DATASET[[#This Row],[Method]]="Efectivo",FIN_DATASET[[#This Row],[Amount]],0)</f>
        <v>155000</v>
      </c>
      <c r="O708" s="3">
        <f>IF(FIN_DATASET[[#This Row],[Method]]="CxC",1,0)</f>
        <v>0</v>
      </c>
      <c r="P708" s="11">
        <f>IF(FIN_DATASET[[#This Row],[Method]]="CxC",FIN_DATASET[[#This Row],[Amount]],0)</f>
        <v>0</v>
      </c>
      <c r="Q708" s="3">
        <f>IF(OR(FIN_DATASET[[#This Row],[Account]]="CxP",FIN_DATASET[[#This Row],[Account]]="CxP (Liga)",FIN_DATASET[[#This Row],[Account]]="CxP (Terceros)"),1,0)</f>
        <v>0</v>
      </c>
      <c r="R708" s="3">
        <f>IF(FIN_DATASET[[#This Row],[AP_Flag]]=1,FIN_DATASET[[#This Row],[Amount]],0)</f>
        <v>0</v>
      </c>
    </row>
    <row r="709" spans="1:18" x14ac:dyDescent="0.2">
      <c r="A709" s="4">
        <f>FIN_RAW[[#This Row],[FECHA]]</f>
        <v>44410</v>
      </c>
      <c r="B709" s="3">
        <f>YEAR(FIN_DATASET[[#This Row],[Date]])</f>
        <v>2021</v>
      </c>
      <c r="C709" s="3" t="str">
        <f>TEXT(FIN_DATASET[[#This Row],[Date]],"mmmm")</f>
        <v>August</v>
      </c>
      <c r="D709" s="3" t="str">
        <f>IF(FIN_RAW[[#This Row],[VALOR (IN)]]&gt;0, "Income",IF(FIN_RAW[[#This Row],[VALOR (OUT)]]&gt;0, "Expense", "Check"))</f>
        <v>Income</v>
      </c>
      <c r="E709" s="3" t="str">
        <f>_xlfn.XLOOKUP(FIN_DATASET[[#This Row],[Method]],CATEGORY_MAP[CUENTA_IN],CATEGORY_MAP[Category])</f>
        <v>Cash</v>
      </c>
      <c r="F709" s="3" t="str">
        <f>_xlfn.XLOOKUP(FIN_DATASET[[#This Row],[Account]],CATEGORY_MAP[CUENTA_OUT],CATEGORY_MAP[Subcategory])</f>
        <v>Gymnastics Monthly Fee</v>
      </c>
      <c r="G709" s="3" t="str">
        <f>IF(OR(FIN_RAW[[#This Row],[CONCEPTO]]=0,FIN_RAW[[#This Row],[CONCEPTO]]=""),"",FIN_RAW[[#This Row],[CONCEPTO]])</f>
        <v>Pago Apoyo Mensualidad Gimnasia (AGO)</v>
      </c>
      <c r="H709" s="5">
        <f>IF(FIN_DATASET[[#This Row],[Type]]="Income", FIN_RAW[[#This Row],[VALOR (IN)]], -FIN_RAW[[#This Row],[VALOR (OUT)]])</f>
        <v>25000</v>
      </c>
      <c r="I709" s="3" t="str">
        <f>FIN_RAW[[#This Row],[CUENTA (IN)]]</f>
        <v>Efectivo</v>
      </c>
      <c r="J709" s="6" t="str">
        <f>FIN_RAW[[#This Row],[CUENTA (OUT)]]</f>
        <v>Mensualidad Gimnasia</v>
      </c>
      <c r="K709" s="3" t="str">
        <f>IF(OR(FIN_RAW[[#This Row],[CLIENTE]]=0,FIN_RAW[[#This Row],[CLIENTE]]=" "),"",FIN_RAW[[#This Row],[CLIENTE]])</f>
        <v>Rodrigo Valdiri Zambrano</v>
      </c>
      <c r="L709" s="3" t="str">
        <f>IF(OR(FIN_RAW[[#This Row],[DEPORTISTA]]=0,FIN_RAW[[#This Row],[DEPORTISTA]]=""),"",FIN_RAW[[#This Row],[DEPORTISTA]])</f>
        <v>Esteban Valdiri Guauña</v>
      </c>
      <c r="M709" s="3">
        <f>IF(FIN_DATASET[[#This Row],[Method]]="Efectivo",1,0)</f>
        <v>1</v>
      </c>
      <c r="N709" s="12">
        <f>IF(FIN_DATASET[[#This Row],[Method]]="Efectivo",FIN_DATASET[[#This Row],[Amount]],0)</f>
        <v>25000</v>
      </c>
      <c r="O709" s="3">
        <f>IF(FIN_DATASET[[#This Row],[Method]]="CxC",1,0)</f>
        <v>0</v>
      </c>
      <c r="P709" s="11">
        <f>IF(FIN_DATASET[[#This Row],[Method]]="CxC",FIN_DATASET[[#This Row],[Amount]],0)</f>
        <v>0</v>
      </c>
      <c r="Q709" s="3">
        <f>IF(OR(FIN_DATASET[[#This Row],[Account]]="CxP",FIN_DATASET[[#This Row],[Account]]="CxP (Liga)",FIN_DATASET[[#This Row],[Account]]="CxP (Terceros)"),1,0)</f>
        <v>0</v>
      </c>
      <c r="R709" s="3">
        <f>IF(FIN_DATASET[[#This Row],[AP_Flag]]=1,FIN_DATASET[[#This Row],[Amount]],0)</f>
        <v>0</v>
      </c>
    </row>
    <row r="710" spans="1:18" x14ac:dyDescent="0.2">
      <c r="A710" s="4">
        <f>FIN_RAW[[#This Row],[FECHA]]</f>
        <v>44410</v>
      </c>
      <c r="B710" s="3">
        <f>YEAR(FIN_DATASET[[#This Row],[Date]])</f>
        <v>2021</v>
      </c>
      <c r="C710" s="3" t="str">
        <f>TEXT(FIN_DATASET[[#This Row],[Date]],"mmmm")</f>
        <v>August</v>
      </c>
      <c r="D710" s="3" t="str">
        <f>IF(FIN_RAW[[#This Row],[VALOR (IN)]]&gt;0, "Income",IF(FIN_RAW[[#This Row],[VALOR (OUT)]]&gt;0, "Expense", "Check"))</f>
        <v>Income</v>
      </c>
      <c r="E710" s="3" t="str">
        <f>_xlfn.XLOOKUP(FIN_DATASET[[#This Row],[Method]],CATEGORY_MAP[CUENTA_IN],CATEGORY_MAP[Category])</f>
        <v>Cash</v>
      </c>
      <c r="F710" s="3" t="str">
        <f>_xlfn.XLOOKUP(FIN_DATASET[[#This Row],[Account]],CATEGORY_MAP[CUENTA_OUT],CATEGORY_MAP[Subcategory])</f>
        <v>Gymnastics Monthly Fee</v>
      </c>
      <c r="G710" s="3" t="str">
        <f>IF(OR(FIN_RAW[[#This Row],[CONCEPTO]]=0,FIN_RAW[[#This Row],[CONCEPTO]]=""),"",FIN_RAW[[#This Row],[CONCEPTO]])</f>
        <v>Pago Apoyo Mensualidad Gimnasia (AGO)</v>
      </c>
      <c r="H710" s="5">
        <f>IF(FIN_DATASET[[#This Row],[Type]]="Income", FIN_RAW[[#This Row],[VALOR (IN)]], -FIN_RAW[[#This Row],[VALOR (OUT)]])</f>
        <v>25000</v>
      </c>
      <c r="I710" s="3" t="str">
        <f>FIN_RAW[[#This Row],[CUENTA (IN)]]</f>
        <v>Efectivo</v>
      </c>
      <c r="J710" s="6" t="str">
        <f>FIN_RAW[[#This Row],[CUENTA (OUT)]]</f>
        <v>Mensualidad Gimnasia</v>
      </c>
      <c r="K710" s="3" t="str">
        <f>IF(OR(FIN_RAW[[#This Row],[CLIENTE]]=0,FIN_RAW[[#This Row],[CLIENTE]]=" "),"",FIN_RAW[[#This Row],[CLIENTE]])</f>
        <v>Carlos Andrés Delgado</v>
      </c>
      <c r="L710" s="3" t="str">
        <f>IF(OR(FIN_RAW[[#This Row],[DEPORTISTA]]=0,FIN_RAW[[#This Row],[DEPORTISTA]]=""),"",FIN_RAW[[#This Row],[DEPORTISTA]])</f>
        <v>Juan Andrés Delgado Giraldo</v>
      </c>
      <c r="M710" s="3">
        <f>IF(FIN_DATASET[[#This Row],[Method]]="Efectivo",1,0)</f>
        <v>1</v>
      </c>
      <c r="N710" s="12">
        <f>IF(FIN_DATASET[[#This Row],[Method]]="Efectivo",FIN_DATASET[[#This Row],[Amount]],0)</f>
        <v>25000</v>
      </c>
      <c r="O710" s="3">
        <f>IF(FIN_DATASET[[#This Row],[Method]]="CxC",1,0)</f>
        <v>0</v>
      </c>
      <c r="P710" s="11">
        <f>IF(FIN_DATASET[[#This Row],[Method]]="CxC",FIN_DATASET[[#This Row],[Amount]],0)</f>
        <v>0</v>
      </c>
      <c r="Q710" s="3">
        <f>IF(OR(FIN_DATASET[[#This Row],[Account]]="CxP",FIN_DATASET[[#This Row],[Account]]="CxP (Liga)",FIN_DATASET[[#This Row],[Account]]="CxP (Terceros)"),1,0)</f>
        <v>0</v>
      </c>
      <c r="R710" s="3">
        <f>IF(FIN_DATASET[[#This Row],[AP_Flag]]=1,FIN_DATASET[[#This Row],[Amount]],0)</f>
        <v>0</v>
      </c>
    </row>
    <row r="711" spans="1:18" x14ac:dyDescent="0.2">
      <c r="A711" s="4">
        <f>FIN_RAW[[#This Row],[FECHA]]</f>
        <v>44410</v>
      </c>
      <c r="B711" s="3">
        <f>YEAR(FIN_DATASET[[#This Row],[Date]])</f>
        <v>2021</v>
      </c>
      <c r="C711" s="3" t="str">
        <f>TEXT(FIN_DATASET[[#This Row],[Date]],"mmmm")</f>
        <v>August</v>
      </c>
      <c r="D711" s="3" t="str">
        <f>IF(FIN_RAW[[#This Row],[VALOR (IN)]]&gt;0, "Income",IF(FIN_RAW[[#This Row],[VALOR (OUT)]]&gt;0, "Expense", "Check"))</f>
        <v>Income</v>
      </c>
      <c r="E711" s="3" t="str">
        <f>_xlfn.XLOOKUP(FIN_DATASET[[#This Row],[Method]],CATEGORY_MAP[CUENTA_IN],CATEGORY_MAP[Category])</f>
        <v>Cash</v>
      </c>
      <c r="F711" s="3" t="str">
        <f>_xlfn.XLOOKUP(FIN_DATASET[[#This Row],[Account]],CATEGORY_MAP[CUENTA_OUT],CATEGORY_MAP[Subcategory])</f>
        <v>Gymnastics Monthly Fee</v>
      </c>
      <c r="G711" s="3" t="str">
        <f>IF(OR(FIN_RAW[[#This Row],[CONCEPTO]]=0,FIN_RAW[[#This Row],[CONCEPTO]]=""),"",FIN_RAW[[#This Row],[CONCEPTO]])</f>
        <v>Pago Apoyo Mensualidad Gimnasia (AGO)</v>
      </c>
      <c r="H711" s="5">
        <f>IF(FIN_DATASET[[#This Row],[Type]]="Income", FIN_RAW[[#This Row],[VALOR (IN)]], -FIN_RAW[[#This Row],[VALOR (OUT)]])</f>
        <v>25000</v>
      </c>
      <c r="I711" s="3" t="str">
        <f>FIN_RAW[[#This Row],[CUENTA (IN)]]</f>
        <v>Efectivo</v>
      </c>
      <c r="J711" s="6" t="str">
        <f>FIN_RAW[[#This Row],[CUENTA (OUT)]]</f>
        <v>Mensualidad Gimnasia</v>
      </c>
      <c r="K711" s="3" t="str">
        <f>IF(OR(FIN_RAW[[#This Row],[CLIENTE]]=0,FIN_RAW[[#This Row],[CLIENTE]]=" "),"",FIN_RAW[[#This Row],[CLIENTE]])</f>
        <v>Juan Sebastián Floyd</v>
      </c>
      <c r="L711" s="3" t="str">
        <f>IF(OR(FIN_RAW[[#This Row],[DEPORTISTA]]=0,FIN_RAW[[#This Row],[DEPORTISTA]]=""),"",FIN_RAW[[#This Row],[DEPORTISTA]])</f>
        <v>Juan Diego Floyd Martínez</v>
      </c>
      <c r="M711" s="3">
        <f>IF(FIN_DATASET[[#This Row],[Method]]="Efectivo",1,0)</f>
        <v>1</v>
      </c>
      <c r="N711" s="12">
        <f>IF(FIN_DATASET[[#This Row],[Method]]="Efectivo",FIN_DATASET[[#This Row],[Amount]],0)</f>
        <v>25000</v>
      </c>
      <c r="O711" s="3">
        <f>IF(FIN_DATASET[[#This Row],[Method]]="CxC",1,0)</f>
        <v>0</v>
      </c>
      <c r="P711" s="11">
        <f>IF(FIN_DATASET[[#This Row],[Method]]="CxC",FIN_DATASET[[#This Row],[Amount]],0)</f>
        <v>0</v>
      </c>
      <c r="Q711" s="3">
        <f>IF(OR(FIN_DATASET[[#This Row],[Account]]="CxP",FIN_DATASET[[#This Row],[Account]]="CxP (Liga)",FIN_DATASET[[#This Row],[Account]]="CxP (Terceros)"),1,0)</f>
        <v>0</v>
      </c>
      <c r="R711" s="3">
        <f>IF(FIN_DATASET[[#This Row],[AP_Flag]]=1,FIN_DATASET[[#This Row],[Amount]],0)</f>
        <v>0</v>
      </c>
    </row>
    <row r="712" spans="1:18" x14ac:dyDescent="0.2">
      <c r="A712" s="4">
        <f>FIN_RAW[[#This Row],[FECHA]]</f>
        <v>44410</v>
      </c>
      <c r="B712" s="3">
        <f>YEAR(FIN_DATASET[[#This Row],[Date]])</f>
        <v>2021</v>
      </c>
      <c r="C712" s="3" t="str">
        <f>TEXT(FIN_DATASET[[#This Row],[Date]],"mmmm")</f>
        <v>August</v>
      </c>
      <c r="D712" s="3" t="str">
        <f>IF(FIN_RAW[[#This Row],[VALOR (IN)]]&gt;0, "Income",IF(FIN_RAW[[#This Row],[VALOR (OUT)]]&gt;0, "Expense", "Check"))</f>
        <v>Income</v>
      </c>
      <c r="E712" s="3" t="str">
        <f>_xlfn.XLOOKUP(FIN_DATASET[[#This Row],[Method]],CATEGORY_MAP[CUENTA_IN],CATEGORY_MAP[Category])</f>
        <v>Cash</v>
      </c>
      <c r="F712" s="3" t="str">
        <f>_xlfn.XLOOKUP(FIN_DATASET[[#This Row],[Account]],CATEGORY_MAP[CUENTA_OUT],CATEGORY_MAP[Subcategory])</f>
        <v>Gymnastics Monthly Fee</v>
      </c>
      <c r="G712" s="3" t="str">
        <f>IF(OR(FIN_RAW[[#This Row],[CONCEPTO]]=0,FIN_RAW[[#This Row],[CONCEPTO]]=""),"",FIN_RAW[[#This Row],[CONCEPTO]])</f>
        <v>Pago Apoyo Mensualidad Gimnasia (AGO)</v>
      </c>
      <c r="H712" s="5">
        <f>IF(FIN_DATASET[[#This Row],[Type]]="Income", FIN_RAW[[#This Row],[VALOR (IN)]], -FIN_RAW[[#This Row],[VALOR (OUT)]])</f>
        <v>25000</v>
      </c>
      <c r="I712" s="3" t="str">
        <f>FIN_RAW[[#This Row],[CUENTA (IN)]]</f>
        <v>Efectivo</v>
      </c>
      <c r="J712" s="6" t="str">
        <f>FIN_RAW[[#This Row],[CUENTA (OUT)]]</f>
        <v>Mensualidad Gimnasia</v>
      </c>
      <c r="K712" s="3" t="str">
        <f>IF(OR(FIN_RAW[[#This Row],[CLIENTE]]=0,FIN_RAW[[#This Row],[CLIENTE]]=" "),"",FIN_RAW[[#This Row],[CLIENTE]])</f>
        <v>Víctor Manuel Duque Yepes</v>
      </c>
      <c r="L712" s="3" t="str">
        <f>IF(OR(FIN_RAW[[#This Row],[DEPORTISTA]]=0,FIN_RAW[[#This Row],[DEPORTISTA]]=""),"",FIN_RAW[[#This Row],[DEPORTISTA]])</f>
        <v>Juan Esteban Duque Pinto</v>
      </c>
      <c r="M712" s="3">
        <f>IF(FIN_DATASET[[#This Row],[Method]]="Efectivo",1,0)</f>
        <v>1</v>
      </c>
      <c r="N712" s="12">
        <f>IF(FIN_DATASET[[#This Row],[Method]]="Efectivo",FIN_DATASET[[#This Row],[Amount]],0)</f>
        <v>25000</v>
      </c>
      <c r="O712" s="3">
        <f>IF(FIN_DATASET[[#This Row],[Method]]="CxC",1,0)</f>
        <v>0</v>
      </c>
      <c r="P712" s="11">
        <f>IF(FIN_DATASET[[#This Row],[Method]]="CxC",FIN_DATASET[[#This Row],[Amount]],0)</f>
        <v>0</v>
      </c>
      <c r="Q712" s="3">
        <f>IF(OR(FIN_DATASET[[#This Row],[Account]]="CxP",FIN_DATASET[[#This Row],[Account]]="CxP (Liga)",FIN_DATASET[[#This Row],[Account]]="CxP (Terceros)"),1,0)</f>
        <v>0</v>
      </c>
      <c r="R712" s="3">
        <f>IF(FIN_DATASET[[#This Row],[AP_Flag]]=1,FIN_DATASET[[#This Row],[Amount]],0)</f>
        <v>0</v>
      </c>
    </row>
    <row r="713" spans="1:18" x14ac:dyDescent="0.2">
      <c r="A713" s="4">
        <f>FIN_RAW[[#This Row],[FECHA]]</f>
        <v>44410</v>
      </c>
      <c r="B713" s="3">
        <f>YEAR(FIN_DATASET[[#This Row],[Date]])</f>
        <v>2021</v>
      </c>
      <c r="C713" s="3" t="str">
        <f>TEXT(FIN_DATASET[[#This Row],[Date]],"mmmm")</f>
        <v>August</v>
      </c>
      <c r="D713" s="3" t="str">
        <f>IF(FIN_RAW[[#This Row],[VALOR (IN)]]&gt;0, "Income",IF(FIN_RAW[[#This Row],[VALOR (OUT)]]&gt;0, "Expense", "Check"))</f>
        <v>Income</v>
      </c>
      <c r="E713" s="3" t="str">
        <f>_xlfn.XLOOKUP(FIN_DATASET[[#This Row],[Method]],CATEGORY_MAP[CUENTA_IN],CATEGORY_MAP[Category])</f>
        <v>Cash</v>
      </c>
      <c r="F713" s="3" t="str">
        <f>_xlfn.XLOOKUP(FIN_DATASET[[#This Row],[Account]],CATEGORY_MAP[CUENTA_OUT],CATEGORY_MAP[Subcategory])</f>
        <v>Gymnastics Monthly Fee</v>
      </c>
      <c r="G713" s="3" t="str">
        <f>IF(OR(FIN_RAW[[#This Row],[CONCEPTO]]=0,FIN_RAW[[#This Row],[CONCEPTO]]=""),"",FIN_RAW[[#This Row],[CONCEPTO]])</f>
        <v>Pago Apoyo Mensualidad Gimnasia (AGO)</v>
      </c>
      <c r="H713" s="5">
        <f>IF(FIN_DATASET[[#This Row],[Type]]="Income", FIN_RAW[[#This Row],[VALOR (IN)]], -FIN_RAW[[#This Row],[VALOR (OUT)]])</f>
        <v>25000</v>
      </c>
      <c r="I713" s="3" t="str">
        <f>FIN_RAW[[#This Row],[CUENTA (IN)]]</f>
        <v>Efectivo</v>
      </c>
      <c r="J713" s="6" t="str">
        <f>FIN_RAW[[#This Row],[CUENTA (OUT)]]</f>
        <v>Mensualidad Gimnasia</v>
      </c>
      <c r="K713" s="3" t="str">
        <f>IF(OR(FIN_RAW[[#This Row],[CLIENTE]]=0,FIN_RAW[[#This Row],[CLIENTE]]=" "),"",FIN_RAW[[#This Row],[CLIENTE]])</f>
        <v>Víctor Manuel Duque Yepes</v>
      </c>
      <c r="L713" s="3" t="str">
        <f>IF(OR(FIN_RAW[[#This Row],[DEPORTISTA]]=0,FIN_RAW[[#This Row],[DEPORTISTA]]=""),"",FIN_RAW[[#This Row],[DEPORTISTA]])</f>
        <v>Juan Manuel Duque Pinto</v>
      </c>
      <c r="M713" s="3">
        <f>IF(FIN_DATASET[[#This Row],[Method]]="Efectivo",1,0)</f>
        <v>1</v>
      </c>
      <c r="N713" s="12">
        <f>IF(FIN_DATASET[[#This Row],[Method]]="Efectivo",FIN_DATASET[[#This Row],[Amount]],0)</f>
        <v>25000</v>
      </c>
      <c r="O713" s="3">
        <f>IF(FIN_DATASET[[#This Row],[Method]]="CxC",1,0)</f>
        <v>0</v>
      </c>
      <c r="P713" s="11">
        <f>IF(FIN_DATASET[[#This Row],[Method]]="CxC",FIN_DATASET[[#This Row],[Amount]],0)</f>
        <v>0</v>
      </c>
      <c r="Q713" s="3">
        <f>IF(OR(FIN_DATASET[[#This Row],[Account]]="CxP",FIN_DATASET[[#This Row],[Account]]="CxP (Liga)",FIN_DATASET[[#This Row],[Account]]="CxP (Terceros)"),1,0)</f>
        <v>0</v>
      </c>
      <c r="R713" s="3">
        <f>IF(FIN_DATASET[[#This Row],[AP_Flag]]=1,FIN_DATASET[[#This Row],[Amount]],0)</f>
        <v>0</v>
      </c>
    </row>
    <row r="714" spans="1:18" x14ac:dyDescent="0.2">
      <c r="A714" s="4">
        <f>FIN_RAW[[#This Row],[FECHA]]</f>
        <v>44410</v>
      </c>
      <c r="B714" s="3">
        <f>YEAR(FIN_DATASET[[#This Row],[Date]])</f>
        <v>2021</v>
      </c>
      <c r="C714" s="3" t="str">
        <f>TEXT(FIN_DATASET[[#This Row],[Date]],"mmmm")</f>
        <v>August</v>
      </c>
      <c r="D714" s="3" t="str">
        <f>IF(FIN_RAW[[#This Row],[VALOR (IN)]]&gt;0, "Income",IF(FIN_RAW[[#This Row],[VALOR (OUT)]]&gt;0, "Expense", "Check"))</f>
        <v>Income</v>
      </c>
      <c r="E714" s="3" t="str">
        <f>_xlfn.XLOOKUP(FIN_DATASET[[#This Row],[Method]],CATEGORY_MAP[CUENTA_IN],CATEGORY_MAP[Category])</f>
        <v>Cash</v>
      </c>
      <c r="F714" s="3" t="str">
        <f>_xlfn.XLOOKUP(FIN_DATASET[[#This Row],[Account]],CATEGORY_MAP[CUENTA_OUT],CATEGORY_MAP[Subcategory])</f>
        <v>Gymnastics Monthly Fee</v>
      </c>
      <c r="G714" s="3" t="str">
        <f>IF(OR(FIN_RAW[[#This Row],[CONCEPTO]]=0,FIN_RAW[[#This Row],[CONCEPTO]]=""),"",FIN_RAW[[#This Row],[CONCEPTO]])</f>
        <v>Pago Apoyo Mensualidad Gimnasia (AGO)</v>
      </c>
      <c r="H714" s="5">
        <f>IF(FIN_DATASET[[#This Row],[Type]]="Income", FIN_RAW[[#This Row],[VALOR (IN)]], -FIN_RAW[[#This Row],[VALOR (OUT)]])</f>
        <v>25000</v>
      </c>
      <c r="I714" s="3" t="str">
        <f>FIN_RAW[[#This Row],[CUENTA (IN)]]</f>
        <v>Efectivo</v>
      </c>
      <c r="J714" s="6" t="str">
        <f>FIN_RAW[[#This Row],[CUENTA (OUT)]]</f>
        <v>Mensualidad Gimnasia</v>
      </c>
      <c r="K714" s="3" t="str">
        <f>IF(OR(FIN_RAW[[#This Row],[CLIENTE]]=0,FIN_RAW[[#This Row],[CLIENTE]]=" "),"",FIN_RAW[[#This Row],[CLIENTE]])</f>
        <v>Ingrith Basto Zamorano</v>
      </c>
      <c r="L714" s="3" t="str">
        <f>IF(OR(FIN_RAW[[#This Row],[DEPORTISTA]]=0,FIN_RAW[[#This Row],[DEPORTISTA]]=""),"",FIN_RAW[[#This Row],[DEPORTISTA]])</f>
        <v>Juan Martin Solórzano Basto</v>
      </c>
      <c r="M714" s="3">
        <f>IF(FIN_DATASET[[#This Row],[Method]]="Efectivo",1,0)</f>
        <v>1</v>
      </c>
      <c r="N714" s="12">
        <f>IF(FIN_DATASET[[#This Row],[Method]]="Efectivo",FIN_DATASET[[#This Row],[Amount]],0)</f>
        <v>25000</v>
      </c>
      <c r="O714" s="3">
        <f>IF(FIN_DATASET[[#This Row],[Method]]="CxC",1,0)</f>
        <v>0</v>
      </c>
      <c r="P714" s="11">
        <f>IF(FIN_DATASET[[#This Row],[Method]]="CxC",FIN_DATASET[[#This Row],[Amount]],0)</f>
        <v>0</v>
      </c>
      <c r="Q714" s="3">
        <f>IF(OR(FIN_DATASET[[#This Row],[Account]]="CxP",FIN_DATASET[[#This Row],[Account]]="CxP (Liga)",FIN_DATASET[[#This Row],[Account]]="CxP (Terceros)"),1,0)</f>
        <v>0</v>
      </c>
      <c r="R714" s="3">
        <f>IF(FIN_DATASET[[#This Row],[AP_Flag]]=1,FIN_DATASET[[#This Row],[Amount]],0)</f>
        <v>0</v>
      </c>
    </row>
    <row r="715" spans="1:18" x14ac:dyDescent="0.2">
      <c r="A715" s="4">
        <f>FIN_RAW[[#This Row],[FECHA]]</f>
        <v>44410</v>
      </c>
      <c r="B715" s="3">
        <f>YEAR(FIN_DATASET[[#This Row],[Date]])</f>
        <v>2021</v>
      </c>
      <c r="C715" s="3" t="str">
        <f>TEXT(FIN_DATASET[[#This Row],[Date]],"mmmm")</f>
        <v>August</v>
      </c>
      <c r="D715" s="3" t="str">
        <f>IF(FIN_RAW[[#This Row],[VALOR (IN)]]&gt;0, "Income",IF(FIN_RAW[[#This Row],[VALOR (OUT)]]&gt;0, "Expense", "Check"))</f>
        <v>Income</v>
      </c>
      <c r="E715" s="3" t="str">
        <f>_xlfn.XLOOKUP(FIN_DATASET[[#This Row],[Method]],CATEGORY_MAP[CUENTA_IN],CATEGORY_MAP[Category])</f>
        <v>Cash</v>
      </c>
      <c r="F715" s="3" t="str">
        <f>_xlfn.XLOOKUP(FIN_DATASET[[#This Row],[Account]],CATEGORY_MAP[CUENTA_OUT],CATEGORY_MAP[Subcategory])</f>
        <v>Gymnastics Monthly Fee</v>
      </c>
      <c r="G715" s="3" t="str">
        <f>IF(OR(FIN_RAW[[#This Row],[CONCEPTO]]=0,FIN_RAW[[#This Row],[CONCEPTO]]=""),"",FIN_RAW[[#This Row],[CONCEPTO]])</f>
        <v>Pago Apoyo Mensualidad Gimnasia (AGO)</v>
      </c>
      <c r="H715" s="5">
        <f>IF(FIN_DATASET[[#This Row],[Type]]="Income", FIN_RAW[[#This Row],[VALOR (IN)]], -FIN_RAW[[#This Row],[VALOR (OUT)]])</f>
        <v>25000</v>
      </c>
      <c r="I715" s="3" t="str">
        <f>FIN_RAW[[#This Row],[CUENTA (IN)]]</f>
        <v>Efectivo</v>
      </c>
      <c r="J715" s="6" t="str">
        <f>FIN_RAW[[#This Row],[CUENTA (OUT)]]</f>
        <v>Mensualidad Gimnasia</v>
      </c>
      <c r="K715" s="3" t="str">
        <f>IF(OR(FIN_RAW[[#This Row],[CLIENTE]]=0,FIN_RAW[[#This Row],[CLIENTE]]=" "),"",FIN_RAW[[#This Row],[CLIENTE]])</f>
        <v>Carlos Andrés Delgado</v>
      </c>
      <c r="L715" s="3" t="str">
        <f>IF(OR(FIN_RAW[[#This Row],[DEPORTISTA]]=0,FIN_RAW[[#This Row],[DEPORTISTA]]=""),"",FIN_RAW[[#This Row],[DEPORTISTA]])</f>
        <v>María José Delgado Giraldo</v>
      </c>
      <c r="M715" s="3">
        <f>IF(FIN_DATASET[[#This Row],[Method]]="Efectivo",1,0)</f>
        <v>1</v>
      </c>
      <c r="N715" s="12">
        <f>IF(FIN_DATASET[[#This Row],[Method]]="Efectivo",FIN_DATASET[[#This Row],[Amount]],0)</f>
        <v>25000</v>
      </c>
      <c r="O715" s="3">
        <f>IF(FIN_DATASET[[#This Row],[Method]]="CxC",1,0)</f>
        <v>0</v>
      </c>
      <c r="P715" s="11">
        <f>IF(FIN_DATASET[[#This Row],[Method]]="CxC",FIN_DATASET[[#This Row],[Amount]],0)</f>
        <v>0</v>
      </c>
      <c r="Q715" s="3">
        <f>IF(OR(FIN_DATASET[[#This Row],[Account]]="CxP",FIN_DATASET[[#This Row],[Account]]="CxP (Liga)",FIN_DATASET[[#This Row],[Account]]="CxP (Terceros)"),1,0)</f>
        <v>0</v>
      </c>
      <c r="R715" s="3">
        <f>IF(FIN_DATASET[[#This Row],[AP_Flag]]=1,FIN_DATASET[[#This Row],[Amount]],0)</f>
        <v>0</v>
      </c>
    </row>
    <row r="716" spans="1:18" x14ac:dyDescent="0.2">
      <c r="A716" s="4">
        <f>FIN_RAW[[#This Row],[FECHA]]</f>
        <v>44410</v>
      </c>
      <c r="B716" s="3">
        <f>YEAR(FIN_DATASET[[#This Row],[Date]])</f>
        <v>2021</v>
      </c>
      <c r="C716" s="3" t="str">
        <f>TEXT(FIN_DATASET[[#This Row],[Date]],"mmmm")</f>
        <v>August</v>
      </c>
      <c r="D716" s="3" t="str">
        <f>IF(FIN_RAW[[#This Row],[VALOR (IN)]]&gt;0, "Income",IF(FIN_RAW[[#This Row],[VALOR (OUT)]]&gt;0, "Expense", "Check"))</f>
        <v>Income</v>
      </c>
      <c r="E716" s="3" t="str">
        <f>_xlfn.XLOOKUP(FIN_DATASET[[#This Row],[Method]],CATEGORY_MAP[CUENTA_IN],CATEGORY_MAP[Category])</f>
        <v>Cash</v>
      </c>
      <c r="F716" s="3" t="str">
        <f>_xlfn.XLOOKUP(FIN_DATASET[[#This Row],[Account]],CATEGORY_MAP[CUENTA_OUT],CATEGORY_MAP[Subcategory])</f>
        <v>Gymnastics Monthly Fee</v>
      </c>
      <c r="G716" s="3" t="str">
        <f>IF(OR(FIN_RAW[[#This Row],[CONCEPTO]]=0,FIN_RAW[[#This Row],[CONCEPTO]]=""),"",FIN_RAW[[#This Row],[CONCEPTO]])</f>
        <v>Pago Apoyo Mensualidad Gimnasia (AGO)</v>
      </c>
      <c r="H716" s="5">
        <f>IF(FIN_DATASET[[#This Row],[Type]]="Income", FIN_RAW[[#This Row],[VALOR (IN)]], -FIN_RAW[[#This Row],[VALOR (OUT)]])</f>
        <v>25000</v>
      </c>
      <c r="I716" s="3" t="str">
        <f>FIN_RAW[[#This Row],[CUENTA (IN)]]</f>
        <v>Efectivo</v>
      </c>
      <c r="J716" s="6" t="str">
        <f>FIN_RAW[[#This Row],[CUENTA (OUT)]]</f>
        <v>Mensualidad Gimnasia</v>
      </c>
      <c r="K716" s="3" t="str">
        <f>IF(OR(FIN_RAW[[#This Row],[CLIENTE]]=0,FIN_RAW[[#This Row],[CLIENTE]]=" "),"",FIN_RAW[[#This Row],[CLIENTE]])</f>
        <v>Ana Milena Sánchez Patiño</v>
      </c>
      <c r="L716" s="3" t="str">
        <f>IF(OR(FIN_RAW[[#This Row],[DEPORTISTA]]=0,FIN_RAW[[#This Row],[DEPORTISTA]]=""),"",FIN_RAW[[#This Row],[DEPORTISTA]])</f>
        <v>Matías Carvajal Sánchez</v>
      </c>
      <c r="M716" s="3">
        <f>IF(FIN_DATASET[[#This Row],[Method]]="Efectivo",1,0)</f>
        <v>1</v>
      </c>
      <c r="N716" s="12">
        <f>IF(FIN_DATASET[[#This Row],[Method]]="Efectivo",FIN_DATASET[[#This Row],[Amount]],0)</f>
        <v>25000</v>
      </c>
      <c r="O716" s="3">
        <f>IF(FIN_DATASET[[#This Row],[Method]]="CxC",1,0)</f>
        <v>0</v>
      </c>
      <c r="P716" s="11">
        <f>IF(FIN_DATASET[[#This Row],[Method]]="CxC",FIN_DATASET[[#This Row],[Amount]],0)</f>
        <v>0</v>
      </c>
      <c r="Q716" s="3">
        <f>IF(OR(FIN_DATASET[[#This Row],[Account]]="CxP",FIN_DATASET[[#This Row],[Account]]="CxP (Liga)",FIN_DATASET[[#This Row],[Account]]="CxP (Terceros)"),1,0)</f>
        <v>0</v>
      </c>
      <c r="R716" s="3">
        <f>IF(FIN_DATASET[[#This Row],[AP_Flag]]=1,FIN_DATASET[[#This Row],[Amount]],0)</f>
        <v>0</v>
      </c>
    </row>
    <row r="717" spans="1:18" x14ac:dyDescent="0.2">
      <c r="A717" s="4">
        <f>FIN_RAW[[#This Row],[FECHA]]</f>
        <v>44410</v>
      </c>
      <c r="B717" s="3">
        <f>YEAR(FIN_DATASET[[#This Row],[Date]])</f>
        <v>2021</v>
      </c>
      <c r="C717" s="3" t="str">
        <f>TEXT(FIN_DATASET[[#This Row],[Date]],"mmmm")</f>
        <v>August</v>
      </c>
      <c r="D717" s="3" t="str">
        <f>IF(FIN_RAW[[#This Row],[VALOR (IN)]]&gt;0, "Income",IF(FIN_RAW[[#This Row],[VALOR (OUT)]]&gt;0, "Expense", "Check"))</f>
        <v>Income</v>
      </c>
      <c r="E717" s="3" t="str">
        <f>_xlfn.XLOOKUP(FIN_DATASET[[#This Row],[Method]],CATEGORY_MAP[CUENTA_IN],CATEGORY_MAP[Category])</f>
        <v>Cash</v>
      </c>
      <c r="F717" s="3" t="str">
        <f>_xlfn.XLOOKUP(FIN_DATASET[[#This Row],[Account]],CATEGORY_MAP[CUENTA_OUT],CATEGORY_MAP[Subcategory])</f>
        <v>Gymnastics Monthly Fee</v>
      </c>
      <c r="G717" s="3" t="str">
        <f>IF(OR(FIN_RAW[[#This Row],[CONCEPTO]]=0,FIN_RAW[[#This Row],[CONCEPTO]]=""),"",FIN_RAW[[#This Row],[CONCEPTO]])</f>
        <v>Pago Apoyo Mensualidad Gimnasia (AGO)</v>
      </c>
      <c r="H717" s="5">
        <f>IF(FIN_DATASET[[#This Row],[Type]]="Income", FIN_RAW[[#This Row],[VALOR (IN)]], -FIN_RAW[[#This Row],[VALOR (OUT)]])</f>
        <v>25000</v>
      </c>
      <c r="I717" s="3" t="str">
        <f>FIN_RAW[[#This Row],[CUENTA (IN)]]</f>
        <v>Efectivo</v>
      </c>
      <c r="J717" s="6" t="str">
        <f>FIN_RAW[[#This Row],[CUENTA (OUT)]]</f>
        <v>Mensualidad Gimnasia</v>
      </c>
      <c r="K717" s="3" t="str">
        <f>IF(OR(FIN_RAW[[#This Row],[CLIENTE]]=0,FIN_RAW[[#This Row],[CLIENTE]]=" "),"",FIN_RAW[[#This Row],[CLIENTE]])</f>
        <v>Wilson Leaños</v>
      </c>
      <c r="L717" s="3" t="str">
        <f>IF(OR(FIN_RAW[[#This Row],[DEPORTISTA]]=0,FIN_RAW[[#This Row],[DEPORTISTA]]=""),"",FIN_RAW[[#This Row],[DEPORTISTA]])</f>
        <v>Naireth Leaños Serna</v>
      </c>
      <c r="M717" s="3">
        <f>IF(FIN_DATASET[[#This Row],[Method]]="Efectivo",1,0)</f>
        <v>1</v>
      </c>
      <c r="N717" s="12">
        <f>IF(FIN_DATASET[[#This Row],[Method]]="Efectivo",FIN_DATASET[[#This Row],[Amount]],0)</f>
        <v>25000</v>
      </c>
      <c r="O717" s="3">
        <f>IF(FIN_DATASET[[#This Row],[Method]]="CxC",1,0)</f>
        <v>0</v>
      </c>
      <c r="P717" s="11">
        <f>IF(FIN_DATASET[[#This Row],[Method]]="CxC",FIN_DATASET[[#This Row],[Amount]],0)</f>
        <v>0</v>
      </c>
      <c r="Q717" s="3">
        <f>IF(OR(FIN_DATASET[[#This Row],[Account]]="CxP",FIN_DATASET[[#This Row],[Account]]="CxP (Liga)",FIN_DATASET[[#This Row],[Account]]="CxP (Terceros)"),1,0)</f>
        <v>0</v>
      </c>
      <c r="R717" s="3">
        <f>IF(FIN_DATASET[[#This Row],[AP_Flag]]=1,FIN_DATASET[[#This Row],[Amount]],0)</f>
        <v>0</v>
      </c>
    </row>
    <row r="718" spans="1:18" x14ac:dyDescent="0.2">
      <c r="A718" s="4">
        <f>FIN_RAW[[#This Row],[FECHA]]</f>
        <v>44410</v>
      </c>
      <c r="B718" s="3">
        <f>YEAR(FIN_DATASET[[#This Row],[Date]])</f>
        <v>2021</v>
      </c>
      <c r="C718" s="3" t="str">
        <f>TEXT(FIN_DATASET[[#This Row],[Date]],"mmmm")</f>
        <v>August</v>
      </c>
      <c r="D718" s="3" t="str">
        <f>IF(FIN_RAW[[#This Row],[VALOR (IN)]]&gt;0, "Income",IF(FIN_RAW[[#This Row],[VALOR (OUT)]]&gt;0, "Expense", "Check"))</f>
        <v>Income</v>
      </c>
      <c r="E718" s="3" t="str">
        <f>_xlfn.XLOOKUP(FIN_DATASET[[#This Row],[Method]],CATEGORY_MAP[CUENTA_IN],CATEGORY_MAP[Category])</f>
        <v>Cash</v>
      </c>
      <c r="F718" s="3" t="str">
        <f>_xlfn.XLOOKUP(FIN_DATASET[[#This Row],[Account]],CATEGORY_MAP[CUENTA_OUT],CATEGORY_MAP[Subcategory])</f>
        <v>Gymnastics Monthly Fee</v>
      </c>
      <c r="G718" s="3" t="str">
        <f>IF(OR(FIN_RAW[[#This Row],[CONCEPTO]]=0,FIN_RAW[[#This Row],[CONCEPTO]]=""),"",FIN_RAW[[#This Row],[CONCEPTO]])</f>
        <v>Pago Apoyo Mensualidad Gimnasia (AGO)</v>
      </c>
      <c r="H718" s="5">
        <f>IF(FIN_DATASET[[#This Row],[Type]]="Income", FIN_RAW[[#This Row],[VALOR (IN)]], -FIN_RAW[[#This Row],[VALOR (OUT)]])</f>
        <v>25000</v>
      </c>
      <c r="I718" s="3" t="str">
        <f>FIN_RAW[[#This Row],[CUENTA (IN)]]</f>
        <v>Efectivo</v>
      </c>
      <c r="J718" s="6" t="str">
        <f>FIN_RAW[[#This Row],[CUENTA (OUT)]]</f>
        <v>Mensualidad Gimnasia</v>
      </c>
      <c r="K718" s="3" t="str">
        <f>IF(OR(FIN_RAW[[#This Row],[CLIENTE]]=0,FIN_RAW[[#This Row],[CLIENTE]]=" "),"",FIN_RAW[[#This Row],[CLIENTE]])</f>
        <v>Diana Gómez Herrera</v>
      </c>
      <c r="L718" s="3" t="str">
        <f>IF(OR(FIN_RAW[[#This Row],[DEPORTISTA]]=0,FIN_RAW[[#This Row],[DEPORTISTA]]=""),"",FIN_RAW[[#This Row],[DEPORTISTA]])</f>
        <v>Samuel David López Gómez</v>
      </c>
      <c r="M718" s="3">
        <f>IF(FIN_DATASET[[#This Row],[Method]]="Efectivo",1,0)</f>
        <v>1</v>
      </c>
      <c r="N718" s="12">
        <f>IF(FIN_DATASET[[#This Row],[Method]]="Efectivo",FIN_DATASET[[#This Row],[Amount]],0)</f>
        <v>25000</v>
      </c>
      <c r="O718" s="3">
        <f>IF(FIN_DATASET[[#This Row],[Method]]="CxC",1,0)</f>
        <v>0</v>
      </c>
      <c r="P718" s="11">
        <f>IF(FIN_DATASET[[#This Row],[Method]]="CxC",FIN_DATASET[[#This Row],[Amount]],0)</f>
        <v>0</v>
      </c>
      <c r="Q718" s="3">
        <f>IF(OR(FIN_DATASET[[#This Row],[Account]]="CxP",FIN_DATASET[[#This Row],[Account]]="CxP (Liga)",FIN_DATASET[[#This Row],[Account]]="CxP (Terceros)"),1,0)</f>
        <v>0</v>
      </c>
      <c r="R718" s="3">
        <f>IF(FIN_DATASET[[#This Row],[AP_Flag]]=1,FIN_DATASET[[#This Row],[Amount]],0)</f>
        <v>0</v>
      </c>
    </row>
    <row r="719" spans="1:18" x14ac:dyDescent="0.2">
      <c r="A719" s="4">
        <f>FIN_RAW[[#This Row],[FECHA]]</f>
        <v>44410</v>
      </c>
      <c r="B719" s="3">
        <f>YEAR(FIN_DATASET[[#This Row],[Date]])</f>
        <v>2021</v>
      </c>
      <c r="C719" s="3" t="str">
        <f>TEXT(FIN_DATASET[[#This Row],[Date]],"mmmm")</f>
        <v>August</v>
      </c>
      <c r="D719" s="3" t="str">
        <f>IF(FIN_RAW[[#This Row],[VALOR (IN)]]&gt;0, "Income",IF(FIN_RAW[[#This Row],[VALOR (OUT)]]&gt;0, "Expense", "Check"))</f>
        <v>Income</v>
      </c>
      <c r="E719" s="3" t="str">
        <f>_xlfn.XLOOKUP(FIN_DATASET[[#This Row],[Method]],CATEGORY_MAP[CUENTA_IN],CATEGORY_MAP[Category])</f>
        <v>Cash</v>
      </c>
      <c r="F719" s="3" t="str">
        <f>_xlfn.XLOOKUP(FIN_DATASET[[#This Row],[Account]],CATEGORY_MAP[CUENTA_OUT],CATEGORY_MAP[Subcategory])</f>
        <v>Gymnastics Monthly Fee</v>
      </c>
      <c r="G719" s="3" t="str">
        <f>IF(OR(FIN_RAW[[#This Row],[CONCEPTO]]=0,FIN_RAW[[#This Row],[CONCEPTO]]=""),"",FIN_RAW[[#This Row],[CONCEPTO]])</f>
        <v>Pago Apoyo Mensualidad Gimnasia (AGO)</v>
      </c>
      <c r="H719" s="5">
        <f>IF(FIN_DATASET[[#This Row],[Type]]="Income", FIN_RAW[[#This Row],[VALOR (IN)]], -FIN_RAW[[#This Row],[VALOR (OUT)]])</f>
        <v>25000</v>
      </c>
      <c r="I719" s="3" t="str">
        <f>FIN_RAW[[#This Row],[CUENTA (IN)]]</f>
        <v>Efectivo</v>
      </c>
      <c r="J719" s="6" t="str">
        <f>FIN_RAW[[#This Row],[CUENTA (OUT)]]</f>
        <v>Mensualidad Gimnasia</v>
      </c>
      <c r="K719" s="3" t="str">
        <f>IF(OR(FIN_RAW[[#This Row],[CLIENTE]]=0,FIN_RAW[[#This Row],[CLIENTE]]=" "),"",FIN_RAW[[#This Row],[CLIENTE]])</f>
        <v>Yanibel Peña Londoño</v>
      </c>
      <c r="L719" s="3" t="str">
        <f>IF(OR(FIN_RAW[[#This Row],[DEPORTISTA]]=0,FIN_RAW[[#This Row],[DEPORTISTA]]=""),"",FIN_RAW[[#This Row],[DEPORTISTA]])</f>
        <v>Santiago Piedrahita Peña</v>
      </c>
      <c r="M719" s="3">
        <f>IF(FIN_DATASET[[#This Row],[Method]]="Efectivo",1,0)</f>
        <v>1</v>
      </c>
      <c r="N719" s="12">
        <f>IF(FIN_DATASET[[#This Row],[Method]]="Efectivo",FIN_DATASET[[#This Row],[Amount]],0)</f>
        <v>25000</v>
      </c>
      <c r="O719" s="3">
        <f>IF(FIN_DATASET[[#This Row],[Method]]="CxC",1,0)</f>
        <v>0</v>
      </c>
      <c r="P719" s="11">
        <f>IF(FIN_DATASET[[#This Row],[Method]]="CxC",FIN_DATASET[[#This Row],[Amount]],0)</f>
        <v>0</v>
      </c>
      <c r="Q719" s="3">
        <f>IF(OR(FIN_DATASET[[#This Row],[Account]]="CxP",FIN_DATASET[[#This Row],[Account]]="CxP (Liga)",FIN_DATASET[[#This Row],[Account]]="CxP (Terceros)"),1,0)</f>
        <v>0</v>
      </c>
      <c r="R719" s="3">
        <f>IF(FIN_DATASET[[#This Row],[AP_Flag]]=1,FIN_DATASET[[#This Row],[Amount]],0)</f>
        <v>0</v>
      </c>
    </row>
    <row r="720" spans="1:18" x14ac:dyDescent="0.2">
      <c r="A720" s="4">
        <f>FIN_RAW[[#This Row],[FECHA]]</f>
        <v>44410</v>
      </c>
      <c r="B720" s="3">
        <f>YEAR(FIN_DATASET[[#This Row],[Date]])</f>
        <v>2021</v>
      </c>
      <c r="C720" s="3" t="str">
        <f>TEXT(FIN_DATASET[[#This Row],[Date]],"mmmm")</f>
        <v>August</v>
      </c>
      <c r="D720" s="3" t="str">
        <f>IF(FIN_RAW[[#This Row],[VALOR (IN)]]&gt;0, "Income",IF(FIN_RAW[[#This Row],[VALOR (OUT)]]&gt;0, "Expense", "Check"))</f>
        <v>Income</v>
      </c>
      <c r="E720" s="3" t="str">
        <f>_xlfn.XLOOKUP(FIN_DATASET[[#This Row],[Method]],CATEGORY_MAP[CUENTA_IN],CATEGORY_MAP[Category])</f>
        <v>Cash</v>
      </c>
      <c r="F720" s="3" t="str">
        <f>_xlfn.XLOOKUP(FIN_DATASET[[#This Row],[Account]],CATEGORY_MAP[CUENTA_OUT],CATEGORY_MAP[Subcategory])</f>
        <v>Gymnastics Monthly Fee</v>
      </c>
      <c r="G720" s="3" t="str">
        <f>IF(OR(FIN_RAW[[#This Row],[CONCEPTO]]=0,FIN_RAW[[#This Row],[CONCEPTO]]=""),"",FIN_RAW[[#This Row],[CONCEPTO]])</f>
        <v>Pago Apoyo Mensualidad Gimnasia (AGO)</v>
      </c>
      <c r="H720" s="5">
        <f>IF(FIN_DATASET[[#This Row],[Type]]="Income", FIN_RAW[[#This Row],[VALOR (IN)]], -FIN_RAW[[#This Row],[VALOR (OUT)]])</f>
        <v>25000</v>
      </c>
      <c r="I720" s="3" t="str">
        <f>FIN_RAW[[#This Row],[CUENTA (IN)]]</f>
        <v>Efectivo</v>
      </c>
      <c r="J720" s="6" t="str">
        <f>FIN_RAW[[#This Row],[CUENTA (OUT)]]</f>
        <v>Mensualidad Gimnasia</v>
      </c>
      <c r="K720" s="3" t="str">
        <f>IF(OR(FIN_RAW[[#This Row],[CLIENTE]]=0,FIN_RAW[[#This Row],[CLIENTE]]=" "),"",FIN_RAW[[#This Row],[CLIENTE]])</f>
        <v>Marcela Zapata Duque</v>
      </c>
      <c r="L720" s="3" t="str">
        <f>IF(OR(FIN_RAW[[#This Row],[DEPORTISTA]]=0,FIN_RAW[[#This Row],[DEPORTISTA]]=""),"",FIN_RAW[[#This Row],[DEPORTISTA]])</f>
        <v>Sara Zapata Zapata</v>
      </c>
      <c r="M720" s="3">
        <f>IF(FIN_DATASET[[#This Row],[Method]]="Efectivo",1,0)</f>
        <v>1</v>
      </c>
      <c r="N720" s="12">
        <f>IF(FIN_DATASET[[#This Row],[Method]]="Efectivo",FIN_DATASET[[#This Row],[Amount]],0)</f>
        <v>25000</v>
      </c>
      <c r="O720" s="3">
        <f>IF(FIN_DATASET[[#This Row],[Method]]="CxC",1,0)</f>
        <v>0</v>
      </c>
      <c r="P720" s="11">
        <f>IF(FIN_DATASET[[#This Row],[Method]]="CxC",FIN_DATASET[[#This Row],[Amount]],0)</f>
        <v>0</v>
      </c>
      <c r="Q720" s="3">
        <f>IF(OR(FIN_DATASET[[#This Row],[Account]]="CxP",FIN_DATASET[[#This Row],[Account]]="CxP (Liga)",FIN_DATASET[[#This Row],[Account]]="CxP (Terceros)"),1,0)</f>
        <v>0</v>
      </c>
      <c r="R720" s="3">
        <f>IF(FIN_DATASET[[#This Row],[AP_Flag]]=1,FIN_DATASET[[#This Row],[Amount]],0)</f>
        <v>0</v>
      </c>
    </row>
    <row r="721" spans="1:18" x14ac:dyDescent="0.2">
      <c r="A721" s="4">
        <f>FIN_RAW[[#This Row],[FECHA]]</f>
        <v>44410</v>
      </c>
      <c r="B721" s="3">
        <f>YEAR(FIN_DATASET[[#This Row],[Date]])</f>
        <v>2021</v>
      </c>
      <c r="C721" s="3" t="str">
        <f>TEXT(FIN_DATASET[[#This Row],[Date]],"mmmm")</f>
        <v>August</v>
      </c>
      <c r="D721" s="3" t="str">
        <f>IF(FIN_RAW[[#This Row],[VALOR (IN)]]&gt;0, "Income",IF(FIN_RAW[[#This Row],[VALOR (OUT)]]&gt;0, "Expense", "Check"))</f>
        <v>Income</v>
      </c>
      <c r="E721" s="3" t="str">
        <f>_xlfn.XLOOKUP(FIN_DATASET[[#This Row],[Method]],CATEGORY_MAP[CUENTA_IN],CATEGORY_MAP[Category])</f>
        <v>Cash</v>
      </c>
      <c r="F721" s="3" t="str">
        <f>_xlfn.XLOOKUP(FIN_DATASET[[#This Row],[Account]],CATEGORY_MAP[CUENTA_OUT],CATEGORY_MAP[Subcategory])</f>
        <v>Gymnastics Monthly Fee</v>
      </c>
      <c r="G721" s="3" t="str">
        <f>IF(OR(FIN_RAW[[#This Row],[CONCEPTO]]=0,FIN_RAW[[#This Row],[CONCEPTO]]=""),"",FIN_RAW[[#This Row],[CONCEPTO]])</f>
        <v>Pago Apoyo Mensualidad Gimnasia (AGO)</v>
      </c>
      <c r="H721" s="5">
        <f>IF(FIN_DATASET[[#This Row],[Type]]="Income", FIN_RAW[[#This Row],[VALOR (IN)]], -FIN_RAW[[#This Row],[VALOR (OUT)]])</f>
        <v>25000</v>
      </c>
      <c r="I721" s="3" t="str">
        <f>FIN_RAW[[#This Row],[CUENTA (IN)]]</f>
        <v>Efectivo</v>
      </c>
      <c r="J721" s="6" t="str">
        <f>FIN_RAW[[#This Row],[CUENTA (OUT)]]</f>
        <v>Mensualidad Gimnasia</v>
      </c>
      <c r="K721" s="3" t="str">
        <f>IF(OR(FIN_RAW[[#This Row],[CLIENTE]]=0,FIN_RAW[[#This Row],[CLIENTE]]=" "),"",FIN_RAW[[#This Row],[CLIENTE]])</f>
        <v>Nelson Gómez Serna</v>
      </c>
      <c r="L721" s="3" t="str">
        <f>IF(OR(FIN_RAW[[#This Row],[DEPORTISTA]]=0,FIN_RAW[[#This Row],[DEPORTISTA]]=""),"",FIN_RAW[[#This Row],[DEPORTISTA]])</f>
        <v>Sofía Gómez Torres</v>
      </c>
      <c r="M721" s="3">
        <f>IF(FIN_DATASET[[#This Row],[Method]]="Efectivo",1,0)</f>
        <v>1</v>
      </c>
      <c r="N721" s="12">
        <f>IF(FIN_DATASET[[#This Row],[Method]]="Efectivo",FIN_DATASET[[#This Row],[Amount]],0)</f>
        <v>25000</v>
      </c>
      <c r="O721" s="3">
        <f>IF(FIN_DATASET[[#This Row],[Method]]="CxC",1,0)</f>
        <v>0</v>
      </c>
      <c r="P721" s="11">
        <f>IF(FIN_DATASET[[#This Row],[Method]]="CxC",FIN_DATASET[[#This Row],[Amount]],0)</f>
        <v>0</v>
      </c>
      <c r="Q721" s="3">
        <f>IF(OR(FIN_DATASET[[#This Row],[Account]]="CxP",FIN_DATASET[[#This Row],[Account]]="CxP (Liga)",FIN_DATASET[[#This Row],[Account]]="CxP (Terceros)"),1,0)</f>
        <v>0</v>
      </c>
      <c r="R721" s="3">
        <f>IF(FIN_DATASET[[#This Row],[AP_Flag]]=1,FIN_DATASET[[#This Row],[Amount]],0)</f>
        <v>0</v>
      </c>
    </row>
    <row r="722" spans="1:18" x14ac:dyDescent="0.2">
      <c r="A722" s="4">
        <f>FIN_RAW[[#This Row],[FECHA]]</f>
        <v>44410</v>
      </c>
      <c r="B722" s="3">
        <f>YEAR(FIN_DATASET[[#This Row],[Date]])</f>
        <v>2021</v>
      </c>
      <c r="C722" s="3" t="str">
        <f>TEXT(FIN_DATASET[[#This Row],[Date]],"mmmm")</f>
        <v>August</v>
      </c>
      <c r="D722" s="3" t="str">
        <f>IF(FIN_RAW[[#This Row],[VALOR (IN)]]&gt;0, "Income",IF(FIN_RAW[[#This Row],[VALOR (OUT)]]&gt;0, "Expense", "Check"))</f>
        <v>Income</v>
      </c>
      <c r="E722" s="3" t="str">
        <f>_xlfn.XLOOKUP(FIN_DATASET[[#This Row],[Method]],CATEGORY_MAP[CUENTA_IN],CATEGORY_MAP[Category])</f>
        <v>Cash</v>
      </c>
      <c r="F722" s="3" t="str">
        <f>_xlfn.XLOOKUP(FIN_DATASET[[#This Row],[Account]],CATEGORY_MAP[CUENTA_OUT],CATEGORY_MAP[Subcategory])</f>
        <v>Gymnastics Monthly Fee</v>
      </c>
      <c r="G722" s="3" t="str">
        <f>IF(OR(FIN_RAW[[#This Row],[CONCEPTO]]=0,FIN_RAW[[#This Row],[CONCEPTO]]=""),"",FIN_RAW[[#This Row],[CONCEPTO]])</f>
        <v>Pago Apoyo Mensualidad Gimnasia (AGO)</v>
      </c>
      <c r="H722" s="5">
        <f>IF(FIN_DATASET[[#This Row],[Type]]="Income", FIN_RAW[[#This Row],[VALOR (IN)]], -FIN_RAW[[#This Row],[VALOR (OUT)]])</f>
        <v>25000</v>
      </c>
      <c r="I722" s="3" t="str">
        <f>FIN_RAW[[#This Row],[CUENTA (IN)]]</f>
        <v>Efectivo</v>
      </c>
      <c r="J722" s="6" t="str">
        <f>FIN_RAW[[#This Row],[CUENTA (OUT)]]</f>
        <v>Mensualidad Gimnasia</v>
      </c>
      <c r="K722" s="3" t="str">
        <f>IF(OR(FIN_RAW[[#This Row],[CLIENTE]]=0,FIN_RAW[[#This Row],[CLIENTE]]=" "),"",FIN_RAW[[#This Row],[CLIENTE]])</f>
        <v>Ana Milena Sánchez Patiño</v>
      </c>
      <c r="L722" s="3" t="str">
        <f>IF(OR(FIN_RAW[[#This Row],[DEPORTISTA]]=0,FIN_RAW[[#This Row],[DEPORTISTA]]=""),"",FIN_RAW[[#This Row],[DEPORTISTA]])</f>
        <v>Valentina Carvajal Sánchez</v>
      </c>
      <c r="M722" s="3">
        <f>IF(FIN_DATASET[[#This Row],[Method]]="Efectivo",1,0)</f>
        <v>1</v>
      </c>
      <c r="N722" s="12">
        <f>IF(FIN_DATASET[[#This Row],[Method]]="Efectivo",FIN_DATASET[[#This Row],[Amount]],0)</f>
        <v>25000</v>
      </c>
      <c r="O722" s="3">
        <f>IF(FIN_DATASET[[#This Row],[Method]]="CxC",1,0)</f>
        <v>0</v>
      </c>
      <c r="P722" s="11">
        <f>IF(FIN_DATASET[[#This Row],[Method]]="CxC",FIN_DATASET[[#This Row],[Amount]],0)</f>
        <v>0</v>
      </c>
      <c r="Q722" s="3">
        <f>IF(OR(FIN_DATASET[[#This Row],[Account]]="CxP",FIN_DATASET[[#This Row],[Account]]="CxP (Liga)",FIN_DATASET[[#This Row],[Account]]="CxP (Terceros)"),1,0)</f>
        <v>0</v>
      </c>
      <c r="R722" s="3">
        <f>IF(FIN_DATASET[[#This Row],[AP_Flag]]=1,FIN_DATASET[[#This Row],[Amount]],0)</f>
        <v>0</v>
      </c>
    </row>
    <row r="723" spans="1:18" x14ac:dyDescent="0.2">
      <c r="A723" s="4">
        <f>FIN_RAW[[#This Row],[FECHA]]</f>
        <v>44410</v>
      </c>
      <c r="B723" s="3">
        <f>YEAR(FIN_DATASET[[#This Row],[Date]])</f>
        <v>2021</v>
      </c>
      <c r="C723" s="3" t="str">
        <f>TEXT(FIN_DATASET[[#This Row],[Date]],"mmmm")</f>
        <v>August</v>
      </c>
      <c r="D723" s="3" t="str">
        <f>IF(FIN_RAW[[#This Row],[VALOR (IN)]]&gt;0, "Income",IF(FIN_RAW[[#This Row],[VALOR (OUT)]]&gt;0, "Expense", "Check"))</f>
        <v>Income</v>
      </c>
      <c r="E723" s="3" t="str">
        <f>_xlfn.XLOOKUP(FIN_DATASET[[#This Row],[Method]],CATEGORY_MAP[CUENTA_IN],CATEGORY_MAP[Category])</f>
        <v>Cash</v>
      </c>
      <c r="F723" s="3" t="str">
        <f>_xlfn.XLOOKUP(FIN_DATASET[[#This Row],[Account]],CATEGORY_MAP[CUENTA_OUT],CATEGORY_MAP[Subcategory])</f>
        <v>Gymnastics Monthly Fee</v>
      </c>
      <c r="G723" s="3" t="str">
        <f>IF(OR(FIN_RAW[[#This Row],[CONCEPTO]]=0,FIN_RAW[[#This Row],[CONCEPTO]]=""),"",FIN_RAW[[#This Row],[CONCEPTO]])</f>
        <v>Pago Apoyo Mensualidad Gimnasia (AGO)</v>
      </c>
      <c r="H723" s="5">
        <f>IF(FIN_DATASET[[#This Row],[Type]]="Income", FIN_RAW[[#This Row],[VALOR (IN)]], -FIN_RAW[[#This Row],[VALOR (OUT)]])</f>
        <v>80000</v>
      </c>
      <c r="I723" s="3" t="str">
        <f>FIN_RAW[[#This Row],[CUENTA (IN)]]</f>
        <v>Efectivo</v>
      </c>
      <c r="J723" s="6" t="str">
        <f>FIN_RAW[[#This Row],[CUENTA (OUT)]]</f>
        <v>Mensualidad Gimnasia</v>
      </c>
      <c r="K723" s="3" t="str">
        <f>IF(OR(FIN_RAW[[#This Row],[CLIENTE]]=0,FIN_RAW[[#This Row],[CLIENTE]]=" "),"",FIN_RAW[[#This Row],[CLIENTE]])</f>
        <v>Diana Marcela Bravo Clavijo</v>
      </c>
      <c r="L723" s="3" t="str">
        <f>IF(OR(FIN_RAW[[#This Row],[DEPORTISTA]]=0,FIN_RAW[[#This Row],[DEPORTISTA]]=""),"",FIN_RAW[[#This Row],[DEPORTISTA]])</f>
        <v>María Antonia Camacho Bravo</v>
      </c>
      <c r="M723" s="3">
        <f>IF(FIN_DATASET[[#This Row],[Method]]="Efectivo",1,0)</f>
        <v>1</v>
      </c>
      <c r="N723" s="12">
        <f>IF(FIN_DATASET[[#This Row],[Method]]="Efectivo",FIN_DATASET[[#This Row],[Amount]],0)</f>
        <v>80000</v>
      </c>
      <c r="O723" s="3">
        <f>IF(FIN_DATASET[[#This Row],[Method]]="CxC",1,0)</f>
        <v>0</v>
      </c>
      <c r="P723" s="11">
        <f>IF(FIN_DATASET[[#This Row],[Method]]="CxC",FIN_DATASET[[#This Row],[Amount]],0)</f>
        <v>0</v>
      </c>
      <c r="Q723" s="3">
        <f>IF(OR(FIN_DATASET[[#This Row],[Account]]="CxP",FIN_DATASET[[#This Row],[Account]]="CxP (Liga)",FIN_DATASET[[#This Row],[Account]]="CxP (Terceros)"),1,0)</f>
        <v>0</v>
      </c>
      <c r="R723" s="3">
        <f>IF(FIN_DATASET[[#This Row],[AP_Flag]]=1,FIN_DATASET[[#This Row],[Amount]],0)</f>
        <v>0</v>
      </c>
    </row>
    <row r="724" spans="1:18" x14ac:dyDescent="0.2">
      <c r="A724" s="4">
        <f>FIN_RAW[[#This Row],[FECHA]]</f>
        <v>44410</v>
      </c>
      <c r="B724" s="3">
        <f>YEAR(FIN_DATASET[[#This Row],[Date]])</f>
        <v>2021</v>
      </c>
      <c r="C724" s="3" t="str">
        <f>TEXT(FIN_DATASET[[#This Row],[Date]],"mmmm")</f>
        <v>August</v>
      </c>
      <c r="D724" s="3" t="str">
        <f>IF(FIN_RAW[[#This Row],[VALOR (IN)]]&gt;0, "Income",IF(FIN_RAW[[#This Row],[VALOR (OUT)]]&gt;0, "Expense", "Check"))</f>
        <v>Income</v>
      </c>
      <c r="E724" s="3" t="str">
        <f>_xlfn.XLOOKUP(FIN_DATASET[[#This Row],[Method]],CATEGORY_MAP[CUENTA_IN],CATEGORY_MAP[Category])</f>
        <v>Cash</v>
      </c>
      <c r="F724" s="3" t="str">
        <f>_xlfn.XLOOKUP(FIN_DATASET[[#This Row],[Account]],CATEGORY_MAP[CUENTA_OUT],CATEGORY_MAP[Subcategory])</f>
        <v>Gymnastics Monthly Fee</v>
      </c>
      <c r="G724" s="3" t="str">
        <f>IF(OR(FIN_RAW[[#This Row],[CONCEPTO]]=0,FIN_RAW[[#This Row],[CONCEPTO]]=""),"",FIN_RAW[[#This Row],[CONCEPTO]])</f>
        <v>Pago Apoyo Mensualidad Gimnasia (AGO)</v>
      </c>
      <c r="H724" s="5">
        <f>IF(FIN_DATASET[[#This Row],[Type]]="Income", FIN_RAW[[#This Row],[VALOR (IN)]], -FIN_RAW[[#This Row],[VALOR (OUT)]])</f>
        <v>80000</v>
      </c>
      <c r="I724" s="3" t="str">
        <f>FIN_RAW[[#This Row],[CUENTA (IN)]]</f>
        <v>Efectivo</v>
      </c>
      <c r="J724" s="6" t="str">
        <f>FIN_RAW[[#This Row],[CUENTA (OUT)]]</f>
        <v>Mensualidad Gimnasia</v>
      </c>
      <c r="K724" s="3" t="str">
        <f>IF(OR(FIN_RAW[[#This Row],[CLIENTE]]=0,FIN_RAW[[#This Row],[CLIENTE]]=" "),"",FIN_RAW[[#This Row],[CLIENTE]])</f>
        <v>Mónica González Esguerra</v>
      </c>
      <c r="L724" s="3" t="str">
        <f>IF(OR(FIN_RAW[[#This Row],[DEPORTISTA]]=0,FIN_RAW[[#This Row],[DEPORTISTA]]=""),"",FIN_RAW[[#This Row],[DEPORTISTA]])</f>
        <v>Mariana Vásquez González</v>
      </c>
      <c r="M724" s="3">
        <f>IF(FIN_DATASET[[#This Row],[Method]]="Efectivo",1,0)</f>
        <v>1</v>
      </c>
      <c r="N724" s="12">
        <f>IF(FIN_DATASET[[#This Row],[Method]]="Efectivo",FIN_DATASET[[#This Row],[Amount]],0)</f>
        <v>80000</v>
      </c>
      <c r="O724" s="3">
        <f>IF(FIN_DATASET[[#This Row],[Method]]="CxC",1,0)</f>
        <v>0</v>
      </c>
      <c r="P724" s="11">
        <f>IF(FIN_DATASET[[#This Row],[Method]]="CxC",FIN_DATASET[[#This Row],[Amount]],0)</f>
        <v>0</v>
      </c>
      <c r="Q724" s="3">
        <f>IF(OR(FIN_DATASET[[#This Row],[Account]]="CxP",FIN_DATASET[[#This Row],[Account]]="CxP (Liga)",FIN_DATASET[[#This Row],[Account]]="CxP (Terceros)"),1,0)</f>
        <v>0</v>
      </c>
      <c r="R724" s="3">
        <f>IF(FIN_DATASET[[#This Row],[AP_Flag]]=1,FIN_DATASET[[#This Row],[Amount]],0)</f>
        <v>0</v>
      </c>
    </row>
    <row r="725" spans="1:18" x14ac:dyDescent="0.2">
      <c r="A725" s="4">
        <f>FIN_RAW[[#This Row],[FECHA]]</f>
        <v>44410</v>
      </c>
      <c r="B725" s="3">
        <f>YEAR(FIN_DATASET[[#This Row],[Date]])</f>
        <v>2021</v>
      </c>
      <c r="C725" s="3" t="str">
        <f>TEXT(FIN_DATASET[[#This Row],[Date]],"mmmm")</f>
        <v>August</v>
      </c>
      <c r="D725" s="3" t="str">
        <f>IF(FIN_RAW[[#This Row],[VALOR (IN)]]&gt;0, "Income",IF(FIN_RAW[[#This Row],[VALOR (OUT)]]&gt;0, "Expense", "Check"))</f>
        <v>Income</v>
      </c>
      <c r="E725" s="3" t="str">
        <f>_xlfn.XLOOKUP(FIN_DATASET[[#This Row],[Method]],CATEGORY_MAP[CUENTA_IN],CATEGORY_MAP[Category])</f>
        <v>Cash</v>
      </c>
      <c r="F725" s="3" t="str">
        <f>_xlfn.XLOOKUP(FIN_DATASET[[#This Row],[Account]],CATEGORY_MAP[CUENTA_OUT],CATEGORY_MAP[Subcategory])</f>
        <v>Gymnastics Monthly Fee</v>
      </c>
      <c r="G725" s="3" t="str">
        <f>IF(OR(FIN_RAW[[#This Row],[CONCEPTO]]=0,FIN_RAW[[#This Row],[CONCEPTO]]=""),"",FIN_RAW[[#This Row],[CONCEPTO]])</f>
        <v>Pago Apoyo Mensualidad Gimnasia (AGO)</v>
      </c>
      <c r="H725" s="5">
        <f>IF(FIN_DATASET[[#This Row],[Type]]="Income", FIN_RAW[[#This Row],[VALOR (IN)]], -FIN_RAW[[#This Row],[VALOR (OUT)]])</f>
        <v>80000</v>
      </c>
      <c r="I725" s="3" t="str">
        <f>FIN_RAW[[#This Row],[CUENTA (IN)]]</f>
        <v>Efectivo</v>
      </c>
      <c r="J725" s="6" t="str">
        <f>FIN_RAW[[#This Row],[CUENTA (OUT)]]</f>
        <v>Mensualidad Gimnasia</v>
      </c>
      <c r="K725" s="3" t="str">
        <f>IF(OR(FIN_RAW[[#This Row],[CLIENTE]]=0,FIN_RAW[[#This Row],[CLIENTE]]=" "),"",FIN_RAW[[#This Row],[CLIENTE]])</f>
        <v>Kelly Criollo</v>
      </c>
      <c r="L725" s="3" t="str">
        <f>IF(OR(FIN_RAW[[#This Row],[DEPORTISTA]]=0,FIN_RAW[[#This Row],[DEPORTISTA]]=""),"",FIN_RAW[[#This Row],[DEPORTISTA]])</f>
        <v>Thalyana Domingos Criollo</v>
      </c>
      <c r="M725" s="3">
        <f>IF(FIN_DATASET[[#This Row],[Method]]="Efectivo",1,0)</f>
        <v>1</v>
      </c>
      <c r="N725" s="12">
        <f>IF(FIN_DATASET[[#This Row],[Method]]="Efectivo",FIN_DATASET[[#This Row],[Amount]],0)</f>
        <v>80000</v>
      </c>
      <c r="O725" s="3">
        <f>IF(FIN_DATASET[[#This Row],[Method]]="CxC",1,0)</f>
        <v>0</v>
      </c>
      <c r="P725" s="11">
        <f>IF(FIN_DATASET[[#This Row],[Method]]="CxC",FIN_DATASET[[#This Row],[Amount]],0)</f>
        <v>0</v>
      </c>
      <c r="Q725" s="3">
        <f>IF(OR(FIN_DATASET[[#This Row],[Account]]="CxP",FIN_DATASET[[#This Row],[Account]]="CxP (Liga)",FIN_DATASET[[#This Row],[Account]]="CxP (Terceros)"),1,0)</f>
        <v>0</v>
      </c>
      <c r="R725" s="3">
        <f>IF(FIN_DATASET[[#This Row],[AP_Flag]]=1,FIN_DATASET[[#This Row],[Amount]],0)</f>
        <v>0</v>
      </c>
    </row>
    <row r="726" spans="1:18" x14ac:dyDescent="0.2">
      <c r="A726" s="4">
        <f>FIN_RAW[[#This Row],[FECHA]]</f>
        <v>44439</v>
      </c>
      <c r="B726" s="3">
        <f>YEAR(FIN_DATASET[[#This Row],[Date]])</f>
        <v>2021</v>
      </c>
      <c r="C726" s="3" t="str">
        <f>TEXT(FIN_DATASET[[#This Row],[Date]],"mmmm")</f>
        <v>August</v>
      </c>
      <c r="D726" s="3" t="str">
        <f>IF(FIN_RAW[[#This Row],[VALOR (IN)]]&gt;0, "Income",IF(FIN_RAW[[#This Row],[VALOR (OUT)]]&gt;0, "Expense", "Check"))</f>
        <v>Expense</v>
      </c>
      <c r="E726" s="3" t="str">
        <f>_xlfn.XLOOKUP(FIN_DATASET[[#This Row],[Method]],CATEGORY_MAP[CUENTA_IN],CATEGORY_MAP[Category])</f>
        <v>Cash</v>
      </c>
      <c r="F726" s="3" t="str">
        <f>_xlfn.XLOOKUP(FIN_DATASET[[#This Row],[Account]],CATEGORY_MAP[CUENTA_OUT],CATEGORY_MAP[Subcategory])</f>
        <v>Payroll</v>
      </c>
      <c r="G726" s="3" t="str">
        <f>IF(OR(FIN_RAW[[#This Row],[CONCEPTO]]=0,FIN_RAW[[#This Row],[CONCEPTO]]=""),"",FIN_RAW[[#This Row],[CONCEPTO]])</f>
        <v>Pago Nomina (AGO)</v>
      </c>
      <c r="H726" s="5">
        <f>IF(FIN_DATASET[[#This Row],[Type]]="Income", FIN_RAW[[#This Row],[VALOR (IN)]], -FIN_RAW[[#This Row],[VALOR (OUT)]])</f>
        <v>-400000</v>
      </c>
      <c r="I726" s="3" t="str">
        <f>FIN_RAW[[#This Row],[CUENTA (IN)]]</f>
        <v>Efectivo</v>
      </c>
      <c r="J726" s="6" t="str">
        <f>FIN_RAW[[#This Row],[CUENTA (OUT)]]</f>
        <v>Nomina</v>
      </c>
      <c r="K726" s="3" t="str">
        <f>IF(OR(FIN_RAW[[#This Row],[CLIENTE]]=0,FIN_RAW[[#This Row],[CLIENTE]]=" "),"",FIN_RAW[[#This Row],[CLIENTE]])</f>
        <v>Tiffany Santamaría Escobar</v>
      </c>
      <c r="L726" s="3" t="str">
        <f>IF(OR(FIN_RAW[[#This Row],[DEPORTISTA]]=0,FIN_RAW[[#This Row],[DEPORTISTA]]=""),"",FIN_RAW[[#This Row],[DEPORTISTA]])</f>
        <v>Tiffany Santamaría Escobar</v>
      </c>
      <c r="M726" s="3">
        <f>IF(FIN_DATASET[[#This Row],[Method]]="Efectivo",1,0)</f>
        <v>1</v>
      </c>
      <c r="N726" s="12">
        <f>IF(FIN_DATASET[[#This Row],[Method]]="Efectivo",FIN_DATASET[[#This Row],[Amount]],0)</f>
        <v>-400000</v>
      </c>
      <c r="O726" s="3">
        <f>IF(FIN_DATASET[[#This Row],[Method]]="CxC",1,0)</f>
        <v>0</v>
      </c>
      <c r="P726" s="11">
        <f>IF(FIN_DATASET[[#This Row],[Method]]="CxC",FIN_DATASET[[#This Row],[Amount]],0)</f>
        <v>0</v>
      </c>
      <c r="Q726" s="3">
        <f>IF(OR(FIN_DATASET[[#This Row],[Account]]="CxP",FIN_DATASET[[#This Row],[Account]]="CxP (Liga)",FIN_DATASET[[#This Row],[Account]]="CxP (Terceros)"),1,0)</f>
        <v>0</v>
      </c>
      <c r="R726" s="3">
        <f>IF(FIN_DATASET[[#This Row],[AP_Flag]]=1,FIN_DATASET[[#This Row],[Amount]],0)</f>
        <v>0</v>
      </c>
    </row>
    <row r="727" spans="1:18" x14ac:dyDescent="0.2">
      <c r="A727" s="4">
        <f>FIN_RAW[[#This Row],[FECHA]]</f>
        <v>44439</v>
      </c>
      <c r="B727" s="3">
        <f>YEAR(FIN_DATASET[[#This Row],[Date]])</f>
        <v>2021</v>
      </c>
      <c r="C727" s="3" t="str">
        <f>TEXT(FIN_DATASET[[#This Row],[Date]],"mmmm")</f>
        <v>August</v>
      </c>
      <c r="D727" s="3" t="str">
        <f>IF(FIN_RAW[[#This Row],[VALOR (IN)]]&gt;0, "Income",IF(FIN_RAW[[#This Row],[VALOR (OUT)]]&gt;0, "Expense", "Check"))</f>
        <v>Expense</v>
      </c>
      <c r="E727" s="3" t="str">
        <f>_xlfn.XLOOKUP(FIN_DATASET[[#This Row],[Method]],CATEGORY_MAP[CUENTA_IN],CATEGORY_MAP[Category])</f>
        <v>Cash</v>
      </c>
      <c r="F727" s="3" t="str">
        <f>_xlfn.XLOOKUP(FIN_DATASET[[#This Row],[Account]],CATEGORY_MAP[CUENTA_OUT],CATEGORY_MAP[Subcategory])</f>
        <v>Payroll</v>
      </c>
      <c r="G727" s="3" t="str">
        <f>IF(OR(FIN_RAW[[#This Row],[CONCEPTO]]=0,FIN_RAW[[#This Row],[CONCEPTO]]=""),"",FIN_RAW[[#This Row],[CONCEPTO]])</f>
        <v>Pago Nomina (AGO)</v>
      </c>
      <c r="H727" s="5">
        <f>IF(FIN_DATASET[[#This Row],[Type]]="Income", FIN_RAW[[#This Row],[VALOR (IN)]], -FIN_RAW[[#This Row],[VALOR (OUT)]])</f>
        <v>-900000</v>
      </c>
      <c r="I727" s="3" t="str">
        <f>FIN_RAW[[#This Row],[CUENTA (IN)]]</f>
        <v>Efectivo</v>
      </c>
      <c r="J727" s="6" t="str">
        <f>FIN_RAW[[#This Row],[CUENTA (OUT)]]</f>
        <v>Nomina</v>
      </c>
      <c r="K727" s="3" t="str">
        <f>IF(OR(FIN_RAW[[#This Row],[CLIENTE]]=0,FIN_RAW[[#This Row],[CLIENTE]]=" "),"",FIN_RAW[[#This Row],[CLIENTE]])</f>
        <v>Farly Apraez Betancur</v>
      </c>
      <c r="L727" s="3" t="str">
        <f>IF(OR(FIN_RAW[[#This Row],[DEPORTISTA]]=0,FIN_RAW[[#This Row],[DEPORTISTA]]=""),"",FIN_RAW[[#This Row],[DEPORTISTA]])</f>
        <v>Farly Apraez Betancur</v>
      </c>
      <c r="M727" s="3">
        <f>IF(FIN_DATASET[[#This Row],[Method]]="Efectivo",1,0)</f>
        <v>1</v>
      </c>
      <c r="N727" s="12">
        <f>IF(FIN_DATASET[[#This Row],[Method]]="Efectivo",FIN_DATASET[[#This Row],[Amount]],0)</f>
        <v>-900000</v>
      </c>
      <c r="O727" s="3">
        <f>IF(FIN_DATASET[[#This Row],[Method]]="CxC",1,0)</f>
        <v>0</v>
      </c>
      <c r="P727" s="11">
        <f>IF(FIN_DATASET[[#This Row],[Method]]="CxC",FIN_DATASET[[#This Row],[Amount]],0)</f>
        <v>0</v>
      </c>
      <c r="Q727" s="3">
        <f>IF(OR(FIN_DATASET[[#This Row],[Account]]="CxP",FIN_DATASET[[#This Row],[Account]]="CxP (Liga)",FIN_DATASET[[#This Row],[Account]]="CxP (Terceros)"),1,0)</f>
        <v>0</v>
      </c>
      <c r="R727" s="3">
        <f>IF(FIN_DATASET[[#This Row],[AP_Flag]]=1,FIN_DATASET[[#This Row],[Amount]],0)</f>
        <v>0</v>
      </c>
    </row>
    <row r="728" spans="1:18" x14ac:dyDescent="0.2">
      <c r="A728" s="4">
        <f>FIN_RAW[[#This Row],[FECHA]]</f>
        <v>44439</v>
      </c>
      <c r="B728" s="3">
        <f>YEAR(FIN_DATASET[[#This Row],[Date]])</f>
        <v>2021</v>
      </c>
      <c r="C728" s="3" t="str">
        <f>TEXT(FIN_DATASET[[#This Row],[Date]],"mmmm")</f>
        <v>August</v>
      </c>
      <c r="D728" s="3" t="str">
        <f>IF(FIN_RAW[[#This Row],[VALOR (IN)]]&gt;0, "Income",IF(FIN_RAW[[#This Row],[VALOR (OUT)]]&gt;0, "Expense", "Check"))</f>
        <v>Expense</v>
      </c>
      <c r="E728" s="3" t="str">
        <f>_xlfn.XLOOKUP(FIN_DATASET[[#This Row],[Method]],CATEGORY_MAP[CUENTA_IN],CATEGORY_MAP[Category])</f>
        <v>Cash</v>
      </c>
      <c r="F728" s="3" t="str">
        <f>_xlfn.XLOOKUP(FIN_DATASET[[#This Row],[Account]],CATEGORY_MAP[CUENTA_OUT],CATEGORY_MAP[Subcategory])</f>
        <v>Payroll</v>
      </c>
      <c r="G728" s="3" t="str">
        <f>IF(OR(FIN_RAW[[#This Row],[CONCEPTO]]=0,FIN_RAW[[#This Row],[CONCEPTO]]=""),"",FIN_RAW[[#This Row],[CONCEPTO]])</f>
        <v>Pago Nomina (AGO)</v>
      </c>
      <c r="H728" s="5">
        <f>IF(FIN_DATASET[[#This Row],[Type]]="Income", FIN_RAW[[#This Row],[VALOR (IN)]], -FIN_RAW[[#This Row],[VALOR (OUT)]])</f>
        <v>-600000</v>
      </c>
      <c r="I728" s="3" t="str">
        <f>FIN_RAW[[#This Row],[CUENTA (IN)]]</f>
        <v>Efectivo</v>
      </c>
      <c r="J728" s="6" t="str">
        <f>FIN_RAW[[#This Row],[CUENTA (OUT)]]</f>
        <v>Nomina</v>
      </c>
      <c r="K728" s="3" t="str">
        <f>IF(OR(FIN_RAW[[#This Row],[CLIENTE]]=0,FIN_RAW[[#This Row],[CLIENTE]]=" "),"",FIN_RAW[[#This Row],[CLIENTE]])</f>
        <v>Miguel García Celis</v>
      </c>
      <c r="L728" s="3" t="str">
        <f>IF(OR(FIN_RAW[[#This Row],[DEPORTISTA]]=0,FIN_RAW[[#This Row],[DEPORTISTA]]=""),"",FIN_RAW[[#This Row],[DEPORTISTA]])</f>
        <v>Miguel García Celis</v>
      </c>
      <c r="M728" s="3">
        <f>IF(FIN_DATASET[[#This Row],[Method]]="Efectivo",1,0)</f>
        <v>1</v>
      </c>
      <c r="N728" s="12">
        <f>IF(FIN_DATASET[[#This Row],[Method]]="Efectivo",FIN_DATASET[[#This Row],[Amount]],0)</f>
        <v>-600000</v>
      </c>
      <c r="O728" s="3">
        <f>IF(FIN_DATASET[[#This Row],[Method]]="CxC",1,0)</f>
        <v>0</v>
      </c>
      <c r="P728" s="11">
        <f>IF(FIN_DATASET[[#This Row],[Method]]="CxC",FIN_DATASET[[#This Row],[Amount]],0)</f>
        <v>0</v>
      </c>
      <c r="Q728" s="3">
        <f>IF(OR(FIN_DATASET[[#This Row],[Account]]="CxP",FIN_DATASET[[#This Row],[Account]]="CxP (Liga)",FIN_DATASET[[#This Row],[Account]]="CxP (Terceros)"),1,0)</f>
        <v>0</v>
      </c>
      <c r="R728" s="3">
        <f>IF(FIN_DATASET[[#This Row],[AP_Flag]]=1,FIN_DATASET[[#This Row],[Amount]],0)</f>
        <v>0</v>
      </c>
    </row>
    <row r="729" spans="1:18" x14ac:dyDescent="0.2">
      <c r="A729" s="4">
        <f>FIN_RAW[[#This Row],[FECHA]]</f>
        <v>44440</v>
      </c>
      <c r="B729" s="3">
        <f>YEAR(FIN_DATASET[[#This Row],[Date]])</f>
        <v>2021</v>
      </c>
      <c r="C729" s="3" t="str">
        <f>TEXT(FIN_DATASET[[#This Row],[Date]],"mmmm")</f>
        <v>September</v>
      </c>
      <c r="D729" s="3" t="str">
        <f>IF(FIN_RAW[[#This Row],[VALOR (IN)]]&gt;0, "Income",IF(FIN_RAW[[#This Row],[VALOR (OUT)]]&gt;0, "Expense", "Check"))</f>
        <v>Income</v>
      </c>
      <c r="E729" s="3" t="str">
        <f>_xlfn.XLOOKUP(FIN_DATASET[[#This Row],[Method]],CATEGORY_MAP[CUENTA_IN],CATEGORY_MAP[Category])</f>
        <v>Scholarships</v>
      </c>
      <c r="F729" s="3" t="str">
        <f>_xlfn.XLOOKUP(FIN_DATASET[[#This Row],[Account]],CATEGORY_MAP[CUENTA_OUT],CATEGORY_MAP[Subcategory])</f>
        <v>Monthly Fee</v>
      </c>
      <c r="G729" s="3" t="str">
        <f>IF(OR(FIN_RAW[[#This Row],[CONCEPTO]]=0,FIN_RAW[[#This Row],[CONCEPTO]]=""),"",FIN_RAW[[#This Row],[CONCEPTO]])</f>
        <v>Beca Resultados 2019 (100%) (SEP)</v>
      </c>
      <c r="H729" s="5">
        <f>IF(FIN_DATASET[[#This Row],[Type]]="Income", FIN_RAW[[#This Row],[VALOR (IN)]], -FIN_RAW[[#This Row],[VALOR (OUT)]])</f>
        <v>155000</v>
      </c>
      <c r="I729" s="3" t="str">
        <f>FIN_RAW[[#This Row],[CUENTA (IN)]]</f>
        <v>Becas</v>
      </c>
      <c r="J729" s="6" t="str">
        <f>FIN_RAW[[#This Row],[CUENTA (OUT)]]</f>
        <v>Mensualidad</v>
      </c>
      <c r="K729" s="3" t="str">
        <f>IF(OR(FIN_RAW[[#This Row],[CLIENTE]]=0,FIN_RAW[[#This Row],[CLIENTE]]=" "),"",FIN_RAW[[#This Row],[CLIENTE]])</f>
        <v>Omar Osorio Valencia</v>
      </c>
      <c r="L729" s="3" t="str">
        <f>IF(OR(FIN_RAW[[#This Row],[DEPORTISTA]]=0,FIN_RAW[[#This Row],[DEPORTISTA]]=""),"",FIN_RAW[[#This Row],[DEPORTISTA]])</f>
        <v>Juan Camilo Osorio Mendoza</v>
      </c>
      <c r="M729" s="3">
        <f>IF(FIN_DATASET[[#This Row],[Method]]="Efectivo",1,0)</f>
        <v>0</v>
      </c>
      <c r="N729" s="12">
        <f>IF(FIN_DATASET[[#This Row],[Method]]="Efectivo",FIN_DATASET[[#This Row],[Amount]],0)</f>
        <v>0</v>
      </c>
      <c r="O729" s="3">
        <f>IF(FIN_DATASET[[#This Row],[Method]]="CxC",1,0)</f>
        <v>0</v>
      </c>
      <c r="P729" s="11">
        <f>IF(FIN_DATASET[[#This Row],[Method]]="CxC",FIN_DATASET[[#This Row],[Amount]],0)</f>
        <v>0</v>
      </c>
      <c r="Q729" s="3">
        <f>IF(OR(FIN_DATASET[[#This Row],[Account]]="CxP",FIN_DATASET[[#This Row],[Account]]="CxP (Liga)",FIN_DATASET[[#This Row],[Account]]="CxP (Terceros)"),1,0)</f>
        <v>0</v>
      </c>
      <c r="R729" s="3">
        <f>IF(FIN_DATASET[[#This Row],[AP_Flag]]=1,FIN_DATASET[[#This Row],[Amount]],0)</f>
        <v>0</v>
      </c>
    </row>
    <row r="730" spans="1:18" x14ac:dyDescent="0.2">
      <c r="A730" s="4">
        <f>FIN_RAW[[#This Row],[FECHA]]</f>
        <v>44440</v>
      </c>
      <c r="B730" s="3">
        <f>YEAR(FIN_DATASET[[#This Row],[Date]])</f>
        <v>2021</v>
      </c>
      <c r="C730" s="3" t="str">
        <f>TEXT(FIN_DATASET[[#This Row],[Date]],"mmmm")</f>
        <v>September</v>
      </c>
      <c r="D730" s="3" t="str">
        <f>IF(FIN_RAW[[#This Row],[VALOR (IN)]]&gt;0, "Income",IF(FIN_RAW[[#This Row],[VALOR (OUT)]]&gt;0, "Expense", "Check"))</f>
        <v>Income</v>
      </c>
      <c r="E730" s="3" t="str">
        <f>_xlfn.XLOOKUP(FIN_DATASET[[#This Row],[Method]],CATEGORY_MAP[CUENTA_IN],CATEGORY_MAP[Category])</f>
        <v>Scholarships</v>
      </c>
      <c r="F730" s="3" t="str">
        <f>_xlfn.XLOOKUP(FIN_DATASET[[#This Row],[Account]],CATEGORY_MAP[CUENTA_OUT],CATEGORY_MAP[Subcategory])</f>
        <v>Monthly Fee</v>
      </c>
      <c r="G730" s="3" t="str">
        <f>IF(OR(FIN_RAW[[#This Row],[CONCEPTO]]=0,FIN_RAW[[#This Row],[CONCEPTO]]=""),"",FIN_RAW[[#This Row],[CONCEPTO]])</f>
        <v>Beca Resultados 2019 (100%) (SEP)</v>
      </c>
      <c r="H730" s="5">
        <f>IF(FIN_DATASET[[#This Row],[Type]]="Income", FIN_RAW[[#This Row],[VALOR (IN)]], -FIN_RAW[[#This Row],[VALOR (OUT)]])</f>
        <v>155000</v>
      </c>
      <c r="I730" s="3" t="str">
        <f>FIN_RAW[[#This Row],[CUENTA (IN)]]</f>
        <v>Becas</v>
      </c>
      <c r="J730" s="6" t="str">
        <f>FIN_RAW[[#This Row],[CUENTA (OUT)]]</f>
        <v>Mensualidad</v>
      </c>
      <c r="K730" s="3" t="str">
        <f>IF(OR(FIN_RAW[[#This Row],[CLIENTE]]=0,FIN_RAW[[#This Row],[CLIENTE]]=" "),"",FIN_RAW[[#This Row],[CLIENTE]])</f>
        <v>Omar Osorio Valencia</v>
      </c>
      <c r="L730" s="3" t="str">
        <f>IF(OR(FIN_RAW[[#This Row],[DEPORTISTA]]=0,FIN_RAW[[#This Row],[DEPORTISTA]]=""),"",FIN_RAW[[#This Row],[DEPORTISTA]])</f>
        <v>Mariana Osorio Mendoza</v>
      </c>
      <c r="M730" s="3">
        <f>IF(FIN_DATASET[[#This Row],[Method]]="Efectivo",1,0)</f>
        <v>0</v>
      </c>
      <c r="N730" s="12">
        <f>IF(FIN_DATASET[[#This Row],[Method]]="Efectivo",FIN_DATASET[[#This Row],[Amount]],0)</f>
        <v>0</v>
      </c>
      <c r="O730" s="3">
        <f>IF(FIN_DATASET[[#This Row],[Method]]="CxC",1,0)</f>
        <v>0</v>
      </c>
      <c r="P730" s="11">
        <f>IF(FIN_DATASET[[#This Row],[Method]]="CxC",FIN_DATASET[[#This Row],[Amount]],0)</f>
        <v>0</v>
      </c>
      <c r="Q730" s="3">
        <f>IF(OR(FIN_DATASET[[#This Row],[Account]]="CxP",FIN_DATASET[[#This Row],[Account]]="CxP (Liga)",FIN_DATASET[[#This Row],[Account]]="CxP (Terceros)"),1,0)</f>
        <v>0</v>
      </c>
      <c r="R730" s="3">
        <f>IF(FIN_DATASET[[#This Row],[AP_Flag]]=1,FIN_DATASET[[#This Row],[Amount]],0)</f>
        <v>0</v>
      </c>
    </row>
    <row r="731" spans="1:18" x14ac:dyDescent="0.2">
      <c r="A731" s="4">
        <f>FIN_RAW[[#This Row],[FECHA]]</f>
        <v>44440</v>
      </c>
      <c r="B731" s="3">
        <f>YEAR(FIN_DATASET[[#This Row],[Date]])</f>
        <v>2021</v>
      </c>
      <c r="C731" s="3" t="str">
        <f>TEXT(FIN_DATASET[[#This Row],[Date]],"mmmm")</f>
        <v>September</v>
      </c>
      <c r="D731" s="3" t="str">
        <f>IF(FIN_RAW[[#This Row],[VALOR (IN)]]&gt;0, "Income",IF(FIN_RAW[[#This Row],[VALOR (OUT)]]&gt;0, "Expense", "Check"))</f>
        <v>Income</v>
      </c>
      <c r="E731" s="3" t="str">
        <f>_xlfn.XLOOKUP(FIN_DATASET[[#This Row],[Method]],CATEGORY_MAP[CUENTA_IN],CATEGORY_MAP[Category])</f>
        <v>Scholarships</v>
      </c>
      <c r="F731" s="3" t="str">
        <f>_xlfn.XLOOKUP(FIN_DATASET[[#This Row],[Account]],CATEGORY_MAP[CUENTA_OUT],CATEGORY_MAP[Subcategory])</f>
        <v>Monthly Fee</v>
      </c>
      <c r="G731" s="3" t="str">
        <f>IF(OR(FIN_RAW[[#This Row],[CONCEPTO]]=0,FIN_RAW[[#This Row],[CONCEPTO]]=""),"",FIN_RAW[[#This Row],[CONCEPTO]])</f>
        <v>Beca Resultados 2019 (100%) (SEP)</v>
      </c>
      <c r="H731" s="5">
        <f>IF(FIN_DATASET[[#This Row],[Type]]="Income", FIN_RAW[[#This Row],[VALOR (IN)]], -FIN_RAW[[#This Row],[VALOR (OUT)]])</f>
        <v>155000</v>
      </c>
      <c r="I731" s="3" t="str">
        <f>FIN_RAW[[#This Row],[CUENTA (IN)]]</f>
        <v>Becas</v>
      </c>
      <c r="J731" s="6" t="str">
        <f>FIN_RAW[[#This Row],[CUENTA (OUT)]]</f>
        <v>Mensualidad</v>
      </c>
      <c r="K731" s="3" t="str">
        <f>IF(OR(FIN_RAW[[#This Row],[CLIENTE]]=0,FIN_RAW[[#This Row],[CLIENTE]]=" "),"",FIN_RAW[[#This Row],[CLIENTE]])</f>
        <v>Silvana Torres López</v>
      </c>
      <c r="L731" s="3" t="str">
        <f>IF(OR(FIN_RAW[[#This Row],[DEPORTISTA]]=0,FIN_RAW[[#This Row],[DEPORTISTA]]=""),"",FIN_RAW[[#This Row],[DEPORTISTA]])</f>
        <v>Valentina Quintero Torres</v>
      </c>
      <c r="M731" s="3">
        <f>IF(FIN_DATASET[[#This Row],[Method]]="Efectivo",1,0)</f>
        <v>0</v>
      </c>
      <c r="N731" s="12">
        <f>IF(FIN_DATASET[[#This Row],[Method]]="Efectivo",FIN_DATASET[[#This Row],[Amount]],0)</f>
        <v>0</v>
      </c>
      <c r="O731" s="3">
        <f>IF(FIN_DATASET[[#This Row],[Method]]="CxC",1,0)</f>
        <v>0</v>
      </c>
      <c r="P731" s="11">
        <f>IF(FIN_DATASET[[#This Row],[Method]]="CxC",FIN_DATASET[[#This Row],[Amount]],0)</f>
        <v>0</v>
      </c>
      <c r="Q731" s="3">
        <f>IF(OR(FIN_DATASET[[#This Row],[Account]]="CxP",FIN_DATASET[[#This Row],[Account]]="CxP (Liga)",FIN_DATASET[[#This Row],[Account]]="CxP (Terceros)"),1,0)</f>
        <v>0</v>
      </c>
      <c r="R731" s="3">
        <f>IF(FIN_DATASET[[#This Row],[AP_Flag]]=1,FIN_DATASET[[#This Row],[Amount]],0)</f>
        <v>0</v>
      </c>
    </row>
    <row r="732" spans="1:18" x14ac:dyDescent="0.2">
      <c r="A732" s="4">
        <f>FIN_RAW[[#This Row],[FECHA]]</f>
        <v>44440</v>
      </c>
      <c r="B732" s="3">
        <f>YEAR(FIN_DATASET[[#This Row],[Date]])</f>
        <v>2021</v>
      </c>
      <c r="C732" s="3" t="str">
        <f>TEXT(FIN_DATASET[[#This Row],[Date]],"mmmm")</f>
        <v>September</v>
      </c>
      <c r="D732" s="3" t="str">
        <f>IF(FIN_RAW[[#This Row],[VALOR (IN)]]&gt;0, "Income",IF(FIN_RAW[[#This Row],[VALOR (OUT)]]&gt;0, "Expense", "Check"))</f>
        <v>Income</v>
      </c>
      <c r="E732" s="3" t="str">
        <f>_xlfn.XLOOKUP(FIN_DATASET[[#This Row],[Method]],CATEGORY_MAP[CUENTA_IN],CATEGORY_MAP[Category])</f>
        <v>Cash</v>
      </c>
      <c r="F732" s="3" t="str">
        <f>_xlfn.XLOOKUP(FIN_DATASET[[#This Row],[Account]],CATEGORY_MAP[CUENTA_OUT],CATEGORY_MAP[Subcategory])</f>
        <v>Monthly Fee</v>
      </c>
      <c r="G732" s="3" t="str">
        <f>IF(OR(FIN_RAW[[#This Row],[CONCEPTO]]=0,FIN_RAW[[#This Row],[CONCEPTO]]=""),"",FIN_RAW[[#This Row],[CONCEPTO]])</f>
        <v>Pago Mensualidad Formacion (100%) (SEP)</v>
      </c>
      <c r="H732" s="5">
        <f>IF(FIN_DATASET[[#This Row],[Type]]="Income", FIN_RAW[[#This Row],[VALOR (IN)]], -FIN_RAW[[#This Row],[VALOR (OUT)]])</f>
        <v>105000</v>
      </c>
      <c r="I732" s="3" t="str">
        <f>FIN_RAW[[#This Row],[CUENTA (IN)]]</f>
        <v>Efectivo</v>
      </c>
      <c r="J732" s="6" t="str">
        <f>FIN_RAW[[#This Row],[CUENTA (OUT)]]</f>
        <v>Mensualidad</v>
      </c>
      <c r="K732" s="3" t="str">
        <f>IF(OR(FIN_RAW[[#This Row],[CLIENTE]]=0,FIN_RAW[[#This Row],[CLIENTE]]=" "),"",FIN_RAW[[#This Row],[CLIENTE]])</f>
        <v>Diana Marcela Bravo Clavijo</v>
      </c>
      <c r="L732" s="3" t="str">
        <f>IF(OR(FIN_RAW[[#This Row],[DEPORTISTA]]=0,FIN_RAW[[#This Row],[DEPORTISTA]]=""),"",FIN_RAW[[#This Row],[DEPORTISTA]])</f>
        <v>Adelaida Camacho Bravo</v>
      </c>
      <c r="M732" s="3">
        <f>IF(FIN_DATASET[[#This Row],[Method]]="Efectivo",1,0)</f>
        <v>1</v>
      </c>
      <c r="N732" s="12">
        <f>IF(FIN_DATASET[[#This Row],[Method]]="Efectivo",FIN_DATASET[[#This Row],[Amount]],0)</f>
        <v>105000</v>
      </c>
      <c r="O732" s="3">
        <f>IF(FIN_DATASET[[#This Row],[Method]]="CxC",1,0)</f>
        <v>0</v>
      </c>
      <c r="P732" s="11">
        <f>IF(FIN_DATASET[[#This Row],[Method]]="CxC",FIN_DATASET[[#This Row],[Amount]],0)</f>
        <v>0</v>
      </c>
      <c r="Q732" s="3">
        <f>IF(OR(FIN_DATASET[[#This Row],[Account]]="CxP",FIN_DATASET[[#This Row],[Account]]="CxP (Liga)",FIN_DATASET[[#This Row],[Account]]="CxP (Terceros)"),1,0)</f>
        <v>0</v>
      </c>
      <c r="R732" s="3">
        <f>IF(FIN_DATASET[[#This Row],[AP_Flag]]=1,FIN_DATASET[[#This Row],[Amount]],0)</f>
        <v>0</v>
      </c>
    </row>
    <row r="733" spans="1:18" x14ac:dyDescent="0.2">
      <c r="A733" s="4">
        <f>FIN_RAW[[#This Row],[FECHA]]</f>
        <v>44440</v>
      </c>
      <c r="B733" s="3">
        <f>YEAR(FIN_DATASET[[#This Row],[Date]])</f>
        <v>2021</v>
      </c>
      <c r="C733" s="3" t="str">
        <f>TEXT(FIN_DATASET[[#This Row],[Date]],"mmmm")</f>
        <v>September</v>
      </c>
      <c r="D733" s="3" t="str">
        <f>IF(FIN_RAW[[#This Row],[VALOR (IN)]]&gt;0, "Income",IF(FIN_RAW[[#This Row],[VALOR (OUT)]]&gt;0, "Expense", "Check"))</f>
        <v>Income</v>
      </c>
      <c r="E733" s="3" t="str">
        <f>_xlfn.XLOOKUP(FIN_DATASET[[#This Row],[Method]],CATEGORY_MAP[CUENTA_IN],CATEGORY_MAP[Category])</f>
        <v>Cash</v>
      </c>
      <c r="F733" s="3" t="str">
        <f>_xlfn.XLOOKUP(FIN_DATASET[[#This Row],[Account]],CATEGORY_MAP[CUENTA_OUT],CATEGORY_MAP[Subcategory])</f>
        <v>Monthly Fee</v>
      </c>
      <c r="G733" s="3" t="str">
        <f>IF(OR(FIN_RAW[[#This Row],[CONCEPTO]]=0,FIN_RAW[[#This Row],[CONCEPTO]]=""),"",FIN_RAW[[#This Row],[CONCEPTO]])</f>
        <v>Pago Mensualidad Formacion (80%) (SEP)</v>
      </c>
      <c r="H733" s="5">
        <f>IF(FIN_DATASET[[#This Row],[Type]]="Income", FIN_RAW[[#This Row],[VALOR (IN)]], -FIN_RAW[[#This Row],[VALOR (OUT)]])</f>
        <v>84000</v>
      </c>
      <c r="I733" s="3" t="str">
        <f>FIN_RAW[[#This Row],[CUENTA (IN)]]</f>
        <v>Efectivo</v>
      </c>
      <c r="J733" s="6" t="str">
        <f>FIN_RAW[[#This Row],[CUENTA (OUT)]]</f>
        <v>Mensualidad</v>
      </c>
      <c r="K733" s="3" t="str">
        <f>IF(OR(FIN_RAW[[#This Row],[CLIENTE]]=0,FIN_RAW[[#This Row],[CLIENTE]]=" "),"",FIN_RAW[[#This Row],[CLIENTE]])</f>
        <v>Juan Sebastián Floyd</v>
      </c>
      <c r="L733" s="3" t="str">
        <f>IF(OR(FIN_RAW[[#This Row],[DEPORTISTA]]=0,FIN_RAW[[#This Row],[DEPORTISTA]]=""),"",FIN_RAW[[#This Row],[DEPORTISTA]])</f>
        <v>Ariana Floyd Martínez</v>
      </c>
      <c r="M733" s="3">
        <f>IF(FIN_DATASET[[#This Row],[Method]]="Efectivo",1,0)</f>
        <v>1</v>
      </c>
      <c r="N733" s="12">
        <f>IF(FIN_DATASET[[#This Row],[Method]]="Efectivo",FIN_DATASET[[#This Row],[Amount]],0)</f>
        <v>84000</v>
      </c>
      <c r="O733" s="3">
        <f>IF(FIN_DATASET[[#This Row],[Method]]="CxC",1,0)</f>
        <v>0</v>
      </c>
      <c r="P733" s="11">
        <f>IF(FIN_DATASET[[#This Row],[Method]]="CxC",FIN_DATASET[[#This Row],[Amount]],0)</f>
        <v>0</v>
      </c>
      <c r="Q733" s="3">
        <f>IF(OR(FIN_DATASET[[#This Row],[Account]]="CxP",FIN_DATASET[[#This Row],[Account]]="CxP (Liga)",FIN_DATASET[[#This Row],[Account]]="CxP (Terceros)"),1,0)</f>
        <v>0</v>
      </c>
      <c r="R733" s="3">
        <f>IF(FIN_DATASET[[#This Row],[AP_Flag]]=1,FIN_DATASET[[#This Row],[Amount]],0)</f>
        <v>0</v>
      </c>
    </row>
    <row r="734" spans="1:18" x14ac:dyDescent="0.2">
      <c r="A734" s="4">
        <f>FIN_RAW[[#This Row],[FECHA]]</f>
        <v>44440</v>
      </c>
      <c r="B734" s="3">
        <f>YEAR(FIN_DATASET[[#This Row],[Date]])</f>
        <v>2021</v>
      </c>
      <c r="C734" s="3" t="str">
        <f>TEXT(FIN_DATASET[[#This Row],[Date]],"mmmm")</f>
        <v>September</v>
      </c>
      <c r="D734" s="3" t="str">
        <f>IF(FIN_RAW[[#This Row],[VALOR (IN)]]&gt;0, "Income",IF(FIN_RAW[[#This Row],[VALOR (OUT)]]&gt;0, "Expense", "Check"))</f>
        <v>Income</v>
      </c>
      <c r="E734" s="3" t="str">
        <f>_xlfn.XLOOKUP(FIN_DATASET[[#This Row],[Method]],CATEGORY_MAP[CUENTA_IN],CATEGORY_MAP[Category])</f>
        <v>Scholarships</v>
      </c>
      <c r="F734" s="3" t="str">
        <f>_xlfn.XLOOKUP(FIN_DATASET[[#This Row],[Account]],CATEGORY_MAP[CUENTA_OUT],CATEGORY_MAP[Subcategory])</f>
        <v>Monthly Fee</v>
      </c>
      <c r="G734" s="3" t="str">
        <f>IF(OR(FIN_RAW[[#This Row],[CONCEPTO]]=0,FIN_RAW[[#This Row],[CONCEPTO]]=""),"",FIN_RAW[[#This Row],[CONCEPTO]])</f>
        <v>Beca Hermandad 2020 (20%) (SEP)</v>
      </c>
      <c r="H734" s="5">
        <f>IF(FIN_DATASET[[#This Row],[Type]]="Income", FIN_RAW[[#This Row],[VALOR (IN)]], -FIN_RAW[[#This Row],[VALOR (OUT)]])</f>
        <v>21000</v>
      </c>
      <c r="I734" s="3" t="str">
        <f>FIN_RAW[[#This Row],[CUENTA (IN)]]</f>
        <v>Becas</v>
      </c>
      <c r="J734" s="6" t="str">
        <f>FIN_RAW[[#This Row],[CUENTA (OUT)]]</f>
        <v>Mensualidad</v>
      </c>
      <c r="K734" s="3" t="str">
        <f>IF(OR(FIN_RAW[[#This Row],[CLIENTE]]=0,FIN_RAW[[#This Row],[CLIENTE]]=" "),"",FIN_RAW[[#This Row],[CLIENTE]])</f>
        <v>Juan Sebastián Floyd</v>
      </c>
      <c r="L734" s="3" t="str">
        <f>IF(OR(FIN_RAW[[#This Row],[DEPORTISTA]]=0,FIN_RAW[[#This Row],[DEPORTISTA]]=""),"",FIN_RAW[[#This Row],[DEPORTISTA]])</f>
        <v>Ariana Floyd Martínez</v>
      </c>
      <c r="M734" s="3">
        <f>IF(FIN_DATASET[[#This Row],[Method]]="Efectivo",1,0)</f>
        <v>0</v>
      </c>
      <c r="N734" s="12">
        <f>IF(FIN_DATASET[[#This Row],[Method]]="Efectivo",FIN_DATASET[[#This Row],[Amount]],0)</f>
        <v>0</v>
      </c>
      <c r="O734" s="3">
        <f>IF(FIN_DATASET[[#This Row],[Method]]="CxC",1,0)</f>
        <v>0</v>
      </c>
      <c r="P734" s="11">
        <f>IF(FIN_DATASET[[#This Row],[Method]]="CxC",FIN_DATASET[[#This Row],[Amount]],0)</f>
        <v>0</v>
      </c>
      <c r="Q734" s="3">
        <f>IF(OR(FIN_DATASET[[#This Row],[Account]]="CxP",FIN_DATASET[[#This Row],[Account]]="CxP (Liga)",FIN_DATASET[[#This Row],[Account]]="CxP (Terceros)"),1,0)</f>
        <v>0</v>
      </c>
      <c r="R734" s="3">
        <f>IF(FIN_DATASET[[#This Row],[AP_Flag]]=1,FIN_DATASET[[#This Row],[Amount]],0)</f>
        <v>0</v>
      </c>
    </row>
    <row r="735" spans="1:18" x14ac:dyDescent="0.2">
      <c r="A735" s="4">
        <f>FIN_RAW[[#This Row],[FECHA]]</f>
        <v>44440</v>
      </c>
      <c r="B735" s="3">
        <f>YEAR(FIN_DATASET[[#This Row],[Date]])</f>
        <v>2021</v>
      </c>
      <c r="C735" s="3" t="str">
        <f>TEXT(FIN_DATASET[[#This Row],[Date]],"mmmm")</f>
        <v>September</v>
      </c>
      <c r="D735" s="3" t="str">
        <f>IF(FIN_RAW[[#This Row],[VALOR (IN)]]&gt;0, "Income",IF(FIN_RAW[[#This Row],[VALOR (OUT)]]&gt;0, "Expense", "Check"))</f>
        <v>Income</v>
      </c>
      <c r="E735" s="3" t="str">
        <f>_xlfn.XLOOKUP(FIN_DATASET[[#This Row],[Method]],CATEGORY_MAP[CUENTA_IN],CATEGORY_MAP[Category])</f>
        <v>Cash</v>
      </c>
      <c r="F735" s="3" t="str">
        <f>_xlfn.XLOOKUP(FIN_DATASET[[#This Row],[Account]],CATEGORY_MAP[CUENTA_OUT],CATEGORY_MAP[Subcategory])</f>
        <v>Monthly Fee</v>
      </c>
      <c r="G735" s="3" t="str">
        <f>IF(OR(FIN_RAW[[#This Row],[CONCEPTO]]=0,FIN_RAW[[#This Row],[CONCEPTO]]=""),"",FIN_RAW[[#This Row],[CONCEPTO]])</f>
        <v>Pago Mensualidad Alto Rendimiento (50%) (SEP)</v>
      </c>
      <c r="H735" s="5">
        <f>IF(FIN_DATASET[[#This Row],[Type]]="Income", FIN_RAW[[#This Row],[VALOR (IN)]], -FIN_RAW[[#This Row],[VALOR (OUT)]])</f>
        <v>70000</v>
      </c>
      <c r="I735" s="3" t="str">
        <f>FIN_RAW[[#This Row],[CUENTA (IN)]]</f>
        <v>Efectivo</v>
      </c>
      <c r="J735" s="6" t="str">
        <f>FIN_RAW[[#This Row],[CUENTA (OUT)]]</f>
        <v>Mensualidad</v>
      </c>
      <c r="K735" s="3" t="str">
        <f>IF(OR(FIN_RAW[[#This Row],[CLIENTE]]=0,FIN_RAW[[#This Row],[CLIENTE]]=" "),"",FIN_RAW[[#This Row],[CLIENTE]])</f>
        <v>Rodrigo Valdiri Zambrano</v>
      </c>
      <c r="L735" s="3" t="str">
        <f>IF(OR(FIN_RAW[[#This Row],[DEPORTISTA]]=0,FIN_RAW[[#This Row],[DEPORTISTA]]=""),"",FIN_RAW[[#This Row],[DEPORTISTA]])</f>
        <v>Esteban Valdiri Guauña</v>
      </c>
      <c r="M735" s="3">
        <f>IF(FIN_DATASET[[#This Row],[Method]]="Efectivo",1,0)</f>
        <v>1</v>
      </c>
      <c r="N735" s="12">
        <f>IF(FIN_DATASET[[#This Row],[Method]]="Efectivo",FIN_DATASET[[#This Row],[Amount]],0)</f>
        <v>70000</v>
      </c>
      <c r="O735" s="3">
        <f>IF(FIN_DATASET[[#This Row],[Method]]="CxC",1,0)</f>
        <v>0</v>
      </c>
      <c r="P735" s="11">
        <f>IF(FIN_DATASET[[#This Row],[Method]]="CxC",FIN_DATASET[[#This Row],[Amount]],0)</f>
        <v>0</v>
      </c>
      <c r="Q735" s="3">
        <f>IF(OR(FIN_DATASET[[#This Row],[Account]]="CxP",FIN_DATASET[[#This Row],[Account]]="CxP (Liga)",FIN_DATASET[[#This Row],[Account]]="CxP (Terceros)"),1,0)</f>
        <v>0</v>
      </c>
      <c r="R735" s="3">
        <f>IF(FIN_DATASET[[#This Row],[AP_Flag]]=1,FIN_DATASET[[#This Row],[Amount]],0)</f>
        <v>0</v>
      </c>
    </row>
    <row r="736" spans="1:18" x14ac:dyDescent="0.2">
      <c r="A736" s="4">
        <f>FIN_RAW[[#This Row],[FECHA]]</f>
        <v>44440</v>
      </c>
      <c r="B736" s="3">
        <f>YEAR(FIN_DATASET[[#This Row],[Date]])</f>
        <v>2021</v>
      </c>
      <c r="C736" s="3" t="str">
        <f>TEXT(FIN_DATASET[[#This Row],[Date]],"mmmm")</f>
        <v>September</v>
      </c>
      <c r="D736" s="3" t="str">
        <f>IF(FIN_RAW[[#This Row],[VALOR (IN)]]&gt;0, "Income",IF(FIN_RAW[[#This Row],[VALOR (OUT)]]&gt;0, "Expense", "Check"))</f>
        <v>Income</v>
      </c>
      <c r="E736" s="3" t="str">
        <f>_xlfn.XLOOKUP(FIN_DATASET[[#This Row],[Method]],CATEGORY_MAP[CUENTA_IN],CATEGORY_MAP[Category])</f>
        <v>Adjustments</v>
      </c>
      <c r="F736" s="3" t="str">
        <f>_xlfn.XLOOKUP(FIN_DATASET[[#This Row],[Account]],CATEGORY_MAP[CUENTA_OUT],CATEGORY_MAP[Subcategory])</f>
        <v>Monthly Fee</v>
      </c>
      <c r="G736" s="3" t="str">
        <f>IF(OR(FIN_RAW[[#This Row],[CONCEPTO]]=0,FIN_RAW[[#This Row],[CONCEPTO]]=""),"",FIN_RAW[[#This Row],[CONCEPTO]])</f>
        <v>Descuento por Excusa Medica (50%) (SEP)</v>
      </c>
      <c r="H736" s="5">
        <f>IF(FIN_DATASET[[#This Row],[Type]]="Income", FIN_RAW[[#This Row],[VALOR (IN)]], -FIN_RAW[[#This Row],[VALOR (OUT)]])</f>
        <v>77500</v>
      </c>
      <c r="I736" s="3" t="str">
        <f>FIN_RAW[[#This Row],[CUENTA (IN)]]</f>
        <v>Descuentos</v>
      </c>
      <c r="J736" s="6" t="str">
        <f>FIN_RAW[[#This Row],[CUENTA (OUT)]]</f>
        <v>Mensualidad</v>
      </c>
      <c r="K736" s="3" t="str">
        <f>IF(OR(FIN_RAW[[#This Row],[CLIENTE]]=0,FIN_RAW[[#This Row],[CLIENTE]]=" "),"",FIN_RAW[[#This Row],[CLIENTE]])</f>
        <v>Rodrigo Valdiri Zambrano</v>
      </c>
      <c r="L736" s="3" t="str">
        <f>IF(OR(FIN_RAW[[#This Row],[DEPORTISTA]]=0,FIN_RAW[[#This Row],[DEPORTISTA]]=""),"",FIN_RAW[[#This Row],[DEPORTISTA]])</f>
        <v>Esteban Valdiri Guauña</v>
      </c>
      <c r="M736" s="3">
        <f>IF(FIN_DATASET[[#This Row],[Method]]="Efectivo",1,0)</f>
        <v>0</v>
      </c>
      <c r="N736" s="12">
        <f>IF(FIN_DATASET[[#This Row],[Method]]="Efectivo",FIN_DATASET[[#This Row],[Amount]],0)</f>
        <v>0</v>
      </c>
      <c r="O736" s="3">
        <f>IF(FIN_DATASET[[#This Row],[Method]]="CxC",1,0)</f>
        <v>0</v>
      </c>
      <c r="P736" s="11">
        <f>IF(FIN_DATASET[[#This Row],[Method]]="CxC",FIN_DATASET[[#This Row],[Amount]],0)</f>
        <v>0</v>
      </c>
      <c r="Q736" s="3">
        <f>IF(OR(FIN_DATASET[[#This Row],[Account]]="CxP",FIN_DATASET[[#This Row],[Account]]="CxP (Liga)",FIN_DATASET[[#This Row],[Account]]="CxP (Terceros)"),1,0)</f>
        <v>0</v>
      </c>
      <c r="R736" s="3">
        <f>IF(FIN_DATASET[[#This Row],[AP_Flag]]=1,FIN_DATASET[[#This Row],[Amount]],0)</f>
        <v>0</v>
      </c>
    </row>
    <row r="737" spans="1:18" x14ac:dyDescent="0.2">
      <c r="A737" s="4">
        <f>FIN_RAW[[#This Row],[FECHA]]</f>
        <v>44440</v>
      </c>
      <c r="B737" s="3">
        <f>YEAR(FIN_DATASET[[#This Row],[Date]])</f>
        <v>2021</v>
      </c>
      <c r="C737" s="3" t="str">
        <f>TEXT(FIN_DATASET[[#This Row],[Date]],"mmmm")</f>
        <v>September</v>
      </c>
      <c r="D737" s="3" t="str">
        <f>IF(FIN_RAW[[#This Row],[VALOR (IN)]]&gt;0, "Income",IF(FIN_RAW[[#This Row],[VALOR (OUT)]]&gt;0, "Expense", "Check"))</f>
        <v>Income</v>
      </c>
      <c r="E737" s="3" t="str">
        <f>_xlfn.XLOOKUP(FIN_DATASET[[#This Row],[Method]],CATEGORY_MAP[CUENTA_IN],CATEGORY_MAP[Category])</f>
        <v>Cash</v>
      </c>
      <c r="F737" s="3" t="str">
        <f>_xlfn.XLOOKUP(FIN_DATASET[[#This Row],[Account]],CATEGORY_MAP[CUENTA_OUT],CATEGORY_MAP[Subcategory])</f>
        <v>Monthly Fee</v>
      </c>
      <c r="G737" s="3" t="str">
        <f>IF(OR(FIN_RAW[[#This Row],[CONCEPTO]]=0,FIN_RAW[[#This Row],[CONCEPTO]]=""),"",FIN_RAW[[#This Row],[CONCEPTO]])</f>
        <v>Pago Mensualidad Alto Rendimiento (100%) (SEP)</v>
      </c>
      <c r="H737" s="5">
        <f>IF(FIN_DATASET[[#This Row],[Type]]="Income", FIN_RAW[[#This Row],[VALOR (IN)]], -FIN_RAW[[#This Row],[VALOR (OUT)]])</f>
        <v>155000</v>
      </c>
      <c r="I737" s="3" t="str">
        <f>FIN_RAW[[#This Row],[CUENTA (IN)]]</f>
        <v>Efectivo</v>
      </c>
      <c r="J737" s="6" t="str">
        <f>FIN_RAW[[#This Row],[CUENTA (OUT)]]</f>
        <v>Mensualidad</v>
      </c>
      <c r="K737" s="3" t="str">
        <f>IF(OR(FIN_RAW[[#This Row],[CLIENTE]]=0,FIN_RAW[[#This Row],[CLIENTE]]=" "),"",FIN_RAW[[#This Row],[CLIENTE]])</f>
        <v>Carlos Andrés Delgado</v>
      </c>
      <c r="L737" s="3" t="str">
        <f>IF(OR(FIN_RAW[[#This Row],[DEPORTISTA]]=0,FIN_RAW[[#This Row],[DEPORTISTA]]=""),"",FIN_RAW[[#This Row],[DEPORTISTA]])</f>
        <v>Juan Andrés Delgado Giraldo</v>
      </c>
      <c r="M737" s="3">
        <f>IF(FIN_DATASET[[#This Row],[Method]]="Efectivo",1,0)</f>
        <v>1</v>
      </c>
      <c r="N737" s="12">
        <f>IF(FIN_DATASET[[#This Row],[Method]]="Efectivo",FIN_DATASET[[#This Row],[Amount]],0)</f>
        <v>155000</v>
      </c>
      <c r="O737" s="3">
        <f>IF(FIN_DATASET[[#This Row],[Method]]="CxC",1,0)</f>
        <v>0</v>
      </c>
      <c r="P737" s="11">
        <f>IF(FIN_DATASET[[#This Row],[Method]]="CxC",FIN_DATASET[[#This Row],[Amount]],0)</f>
        <v>0</v>
      </c>
      <c r="Q737" s="3">
        <f>IF(OR(FIN_DATASET[[#This Row],[Account]]="CxP",FIN_DATASET[[#This Row],[Account]]="CxP (Liga)",FIN_DATASET[[#This Row],[Account]]="CxP (Terceros)"),1,0)</f>
        <v>0</v>
      </c>
      <c r="R737" s="3">
        <f>IF(FIN_DATASET[[#This Row],[AP_Flag]]=1,FIN_DATASET[[#This Row],[Amount]],0)</f>
        <v>0</v>
      </c>
    </row>
    <row r="738" spans="1:18" x14ac:dyDescent="0.2">
      <c r="A738" s="4">
        <f>FIN_RAW[[#This Row],[FECHA]]</f>
        <v>44440</v>
      </c>
      <c r="B738" s="3">
        <f>YEAR(FIN_DATASET[[#This Row],[Date]])</f>
        <v>2021</v>
      </c>
      <c r="C738" s="3" t="str">
        <f>TEXT(FIN_DATASET[[#This Row],[Date]],"mmmm")</f>
        <v>September</v>
      </c>
      <c r="D738" s="3" t="str">
        <f>IF(FIN_RAW[[#This Row],[VALOR (IN)]]&gt;0, "Income",IF(FIN_RAW[[#This Row],[VALOR (OUT)]]&gt;0, "Expense", "Check"))</f>
        <v>Income</v>
      </c>
      <c r="E738" s="3" t="str">
        <f>_xlfn.XLOOKUP(FIN_DATASET[[#This Row],[Method]],CATEGORY_MAP[CUENTA_IN],CATEGORY_MAP[Category])</f>
        <v>Cash</v>
      </c>
      <c r="F738" s="3" t="str">
        <f>_xlfn.XLOOKUP(FIN_DATASET[[#This Row],[Account]],CATEGORY_MAP[CUENTA_OUT],CATEGORY_MAP[Subcategory])</f>
        <v>Monthly Fee</v>
      </c>
      <c r="G738" s="3" t="str">
        <f>IF(OR(FIN_RAW[[#This Row],[CONCEPTO]]=0,FIN_RAW[[#This Row],[CONCEPTO]]=""),"",FIN_RAW[[#This Row],[CONCEPTO]])</f>
        <v>Pago Mensualidad Alto Rendimiento (100%) (SEP)</v>
      </c>
      <c r="H738" s="5">
        <f>IF(FIN_DATASET[[#This Row],[Type]]="Income", FIN_RAW[[#This Row],[VALOR (IN)]], -FIN_RAW[[#This Row],[VALOR (OUT)]])</f>
        <v>155000</v>
      </c>
      <c r="I738" s="3" t="str">
        <f>FIN_RAW[[#This Row],[CUENTA (IN)]]</f>
        <v>Efectivo</v>
      </c>
      <c r="J738" s="6" t="str">
        <f>FIN_RAW[[#This Row],[CUENTA (OUT)]]</f>
        <v>Mensualidad</v>
      </c>
      <c r="K738" s="3" t="str">
        <f>IF(OR(FIN_RAW[[#This Row],[CLIENTE]]=0,FIN_RAW[[#This Row],[CLIENTE]]=" "),"",FIN_RAW[[#This Row],[CLIENTE]])</f>
        <v>Juan Sebastián Floyd</v>
      </c>
      <c r="L738" s="3" t="str">
        <f>IF(OR(FIN_RAW[[#This Row],[DEPORTISTA]]=0,FIN_RAW[[#This Row],[DEPORTISTA]]=""),"",FIN_RAW[[#This Row],[DEPORTISTA]])</f>
        <v>Juan Diego Floyd Martínez</v>
      </c>
      <c r="M738" s="3">
        <f>IF(FIN_DATASET[[#This Row],[Method]]="Efectivo",1,0)</f>
        <v>1</v>
      </c>
      <c r="N738" s="12">
        <f>IF(FIN_DATASET[[#This Row],[Method]]="Efectivo",FIN_DATASET[[#This Row],[Amount]],0)</f>
        <v>155000</v>
      </c>
      <c r="O738" s="3">
        <f>IF(FIN_DATASET[[#This Row],[Method]]="CxC",1,0)</f>
        <v>0</v>
      </c>
      <c r="P738" s="11">
        <f>IF(FIN_DATASET[[#This Row],[Method]]="CxC",FIN_DATASET[[#This Row],[Amount]],0)</f>
        <v>0</v>
      </c>
      <c r="Q738" s="3">
        <f>IF(OR(FIN_DATASET[[#This Row],[Account]]="CxP",FIN_DATASET[[#This Row],[Account]]="CxP (Liga)",FIN_DATASET[[#This Row],[Account]]="CxP (Terceros)"),1,0)</f>
        <v>0</v>
      </c>
      <c r="R738" s="3">
        <f>IF(FIN_DATASET[[#This Row],[AP_Flag]]=1,FIN_DATASET[[#This Row],[Amount]],0)</f>
        <v>0</v>
      </c>
    </row>
    <row r="739" spans="1:18" x14ac:dyDescent="0.2">
      <c r="A739" s="4">
        <f>FIN_RAW[[#This Row],[FECHA]]</f>
        <v>44440</v>
      </c>
      <c r="B739" s="3">
        <f>YEAR(FIN_DATASET[[#This Row],[Date]])</f>
        <v>2021</v>
      </c>
      <c r="C739" s="3" t="str">
        <f>TEXT(FIN_DATASET[[#This Row],[Date]],"mmmm")</f>
        <v>September</v>
      </c>
      <c r="D739" s="3" t="str">
        <f>IF(FIN_RAW[[#This Row],[VALOR (IN)]]&gt;0, "Income",IF(FIN_RAW[[#This Row],[VALOR (OUT)]]&gt;0, "Expense", "Check"))</f>
        <v>Income</v>
      </c>
      <c r="E739" s="3" t="str">
        <f>_xlfn.XLOOKUP(FIN_DATASET[[#This Row],[Method]],CATEGORY_MAP[CUENTA_IN],CATEGORY_MAP[Category])</f>
        <v>Cash</v>
      </c>
      <c r="F739" s="3" t="str">
        <f>_xlfn.XLOOKUP(FIN_DATASET[[#This Row],[Account]],CATEGORY_MAP[CUENTA_OUT],CATEGORY_MAP[Subcategory])</f>
        <v>Monthly Fee</v>
      </c>
      <c r="G739" s="3" t="str">
        <f>IF(OR(FIN_RAW[[#This Row],[CONCEPTO]]=0,FIN_RAW[[#This Row],[CONCEPTO]]=""),"",FIN_RAW[[#This Row],[CONCEPTO]])</f>
        <v>Pago Mensualidad Formacion (80%) (SEP)</v>
      </c>
      <c r="H739" s="5">
        <f>IF(FIN_DATASET[[#This Row],[Type]]="Income", FIN_RAW[[#This Row],[VALOR (IN)]], -FIN_RAW[[#This Row],[VALOR (OUT)]])</f>
        <v>84000</v>
      </c>
      <c r="I739" s="3" t="str">
        <f>FIN_RAW[[#This Row],[CUENTA (IN)]]</f>
        <v>Efectivo</v>
      </c>
      <c r="J739" s="6" t="str">
        <f>FIN_RAW[[#This Row],[CUENTA (OUT)]]</f>
        <v>Mensualidad</v>
      </c>
      <c r="K739" s="3" t="str">
        <f>IF(OR(FIN_RAW[[#This Row],[CLIENTE]]=0,FIN_RAW[[#This Row],[CLIENTE]]=" "),"",FIN_RAW[[#This Row],[CLIENTE]])</f>
        <v>Víctor Manuel Duque Yepes</v>
      </c>
      <c r="L739" s="3" t="str">
        <f>IF(OR(FIN_RAW[[#This Row],[DEPORTISTA]]=0,FIN_RAW[[#This Row],[DEPORTISTA]]=""),"",FIN_RAW[[#This Row],[DEPORTISTA]])</f>
        <v>Juan Esteban Duque Pinto</v>
      </c>
      <c r="M739" s="3">
        <f>IF(FIN_DATASET[[#This Row],[Method]]="Efectivo",1,0)</f>
        <v>1</v>
      </c>
      <c r="N739" s="12">
        <f>IF(FIN_DATASET[[#This Row],[Method]]="Efectivo",FIN_DATASET[[#This Row],[Amount]],0)</f>
        <v>84000</v>
      </c>
      <c r="O739" s="3">
        <f>IF(FIN_DATASET[[#This Row],[Method]]="CxC",1,0)</f>
        <v>0</v>
      </c>
      <c r="P739" s="11">
        <f>IF(FIN_DATASET[[#This Row],[Method]]="CxC",FIN_DATASET[[#This Row],[Amount]],0)</f>
        <v>0</v>
      </c>
      <c r="Q739" s="3">
        <f>IF(OR(FIN_DATASET[[#This Row],[Account]]="CxP",FIN_DATASET[[#This Row],[Account]]="CxP (Liga)",FIN_DATASET[[#This Row],[Account]]="CxP (Terceros)"),1,0)</f>
        <v>0</v>
      </c>
      <c r="R739" s="3">
        <f>IF(FIN_DATASET[[#This Row],[AP_Flag]]=1,FIN_DATASET[[#This Row],[Amount]],0)</f>
        <v>0</v>
      </c>
    </row>
    <row r="740" spans="1:18" x14ac:dyDescent="0.2">
      <c r="A740" s="4">
        <f>FIN_RAW[[#This Row],[FECHA]]</f>
        <v>44440</v>
      </c>
      <c r="B740" s="3">
        <f>YEAR(FIN_DATASET[[#This Row],[Date]])</f>
        <v>2021</v>
      </c>
      <c r="C740" s="3" t="str">
        <f>TEXT(FIN_DATASET[[#This Row],[Date]],"mmmm")</f>
        <v>September</v>
      </c>
      <c r="D740" s="3" t="str">
        <f>IF(FIN_RAW[[#This Row],[VALOR (IN)]]&gt;0, "Income",IF(FIN_RAW[[#This Row],[VALOR (OUT)]]&gt;0, "Expense", "Check"))</f>
        <v>Income</v>
      </c>
      <c r="E740" s="3" t="str">
        <f>_xlfn.XLOOKUP(FIN_DATASET[[#This Row],[Method]],CATEGORY_MAP[CUENTA_IN],CATEGORY_MAP[Category])</f>
        <v>Scholarships</v>
      </c>
      <c r="F740" s="3" t="str">
        <f>_xlfn.XLOOKUP(FIN_DATASET[[#This Row],[Account]],CATEGORY_MAP[CUENTA_OUT],CATEGORY_MAP[Subcategory])</f>
        <v>Monthly Fee</v>
      </c>
      <c r="G740" s="3" t="str">
        <f>IF(OR(FIN_RAW[[#This Row],[CONCEPTO]]=0,FIN_RAW[[#This Row],[CONCEPTO]]=""),"",FIN_RAW[[#This Row],[CONCEPTO]])</f>
        <v>Beca Hermandad 2020 (20%) (SEP)</v>
      </c>
      <c r="H740" s="5">
        <f>IF(FIN_DATASET[[#This Row],[Type]]="Income", FIN_RAW[[#This Row],[VALOR (IN)]], -FIN_RAW[[#This Row],[VALOR (OUT)]])</f>
        <v>21000</v>
      </c>
      <c r="I740" s="3" t="str">
        <f>FIN_RAW[[#This Row],[CUENTA (IN)]]</f>
        <v>Becas</v>
      </c>
      <c r="J740" s="6" t="str">
        <f>FIN_RAW[[#This Row],[CUENTA (OUT)]]</f>
        <v>Mensualidad</v>
      </c>
      <c r="K740" s="3" t="str">
        <f>IF(OR(FIN_RAW[[#This Row],[CLIENTE]]=0,FIN_RAW[[#This Row],[CLIENTE]]=" "),"",FIN_RAW[[#This Row],[CLIENTE]])</f>
        <v>Víctor Manuel Duque Yepes</v>
      </c>
      <c r="L740" s="3" t="str">
        <f>IF(OR(FIN_RAW[[#This Row],[DEPORTISTA]]=0,FIN_RAW[[#This Row],[DEPORTISTA]]=""),"",FIN_RAW[[#This Row],[DEPORTISTA]])</f>
        <v>Juan Esteban Duque Pinto</v>
      </c>
      <c r="M740" s="3">
        <f>IF(FIN_DATASET[[#This Row],[Method]]="Efectivo",1,0)</f>
        <v>0</v>
      </c>
      <c r="N740" s="12">
        <f>IF(FIN_DATASET[[#This Row],[Method]]="Efectivo",FIN_DATASET[[#This Row],[Amount]],0)</f>
        <v>0</v>
      </c>
      <c r="O740" s="3">
        <f>IF(FIN_DATASET[[#This Row],[Method]]="CxC",1,0)</f>
        <v>0</v>
      </c>
      <c r="P740" s="11">
        <f>IF(FIN_DATASET[[#This Row],[Method]]="CxC",FIN_DATASET[[#This Row],[Amount]],0)</f>
        <v>0</v>
      </c>
      <c r="Q740" s="3">
        <f>IF(OR(FIN_DATASET[[#This Row],[Account]]="CxP",FIN_DATASET[[#This Row],[Account]]="CxP (Liga)",FIN_DATASET[[#This Row],[Account]]="CxP (Terceros)"),1,0)</f>
        <v>0</v>
      </c>
      <c r="R740" s="3">
        <f>IF(FIN_DATASET[[#This Row],[AP_Flag]]=1,FIN_DATASET[[#This Row],[Amount]],0)</f>
        <v>0</v>
      </c>
    </row>
    <row r="741" spans="1:18" x14ac:dyDescent="0.2">
      <c r="A741" s="4">
        <f>FIN_RAW[[#This Row],[FECHA]]</f>
        <v>44440</v>
      </c>
      <c r="B741" s="3">
        <f>YEAR(FIN_DATASET[[#This Row],[Date]])</f>
        <v>2021</v>
      </c>
      <c r="C741" s="3" t="str">
        <f>TEXT(FIN_DATASET[[#This Row],[Date]],"mmmm")</f>
        <v>September</v>
      </c>
      <c r="D741" s="3" t="str">
        <f>IF(FIN_RAW[[#This Row],[VALOR (IN)]]&gt;0, "Income",IF(FIN_RAW[[#This Row],[VALOR (OUT)]]&gt;0, "Expense", "Check"))</f>
        <v>Income</v>
      </c>
      <c r="E741" s="3" t="str">
        <f>_xlfn.XLOOKUP(FIN_DATASET[[#This Row],[Method]],CATEGORY_MAP[CUENTA_IN],CATEGORY_MAP[Category])</f>
        <v>Cash</v>
      </c>
      <c r="F741" s="3" t="str">
        <f>_xlfn.XLOOKUP(FIN_DATASET[[#This Row],[Account]],CATEGORY_MAP[CUENTA_OUT],CATEGORY_MAP[Subcategory])</f>
        <v>Monthly Fee</v>
      </c>
      <c r="G741" s="3" t="str">
        <f>IF(OR(FIN_RAW[[#This Row],[CONCEPTO]]=0,FIN_RAW[[#This Row],[CONCEPTO]]=""),"",FIN_RAW[[#This Row],[CONCEPTO]])</f>
        <v>Pago Mensualidad Alto Rendimiento (100%) (SEP)</v>
      </c>
      <c r="H741" s="5">
        <f>IF(FIN_DATASET[[#This Row],[Type]]="Income", FIN_RAW[[#This Row],[VALOR (IN)]], -FIN_RAW[[#This Row],[VALOR (OUT)]])</f>
        <v>155000</v>
      </c>
      <c r="I741" s="3" t="str">
        <f>FIN_RAW[[#This Row],[CUENTA (IN)]]</f>
        <v>Efectivo</v>
      </c>
      <c r="J741" s="6" t="str">
        <f>FIN_RAW[[#This Row],[CUENTA (OUT)]]</f>
        <v>Mensualidad</v>
      </c>
      <c r="K741" s="3" t="str">
        <f>IF(OR(FIN_RAW[[#This Row],[CLIENTE]]=0,FIN_RAW[[#This Row],[CLIENTE]]=" "),"",FIN_RAW[[#This Row],[CLIENTE]])</f>
        <v>Víctor Manuel Duque Yepes</v>
      </c>
      <c r="L741" s="3" t="str">
        <f>IF(OR(FIN_RAW[[#This Row],[DEPORTISTA]]=0,FIN_RAW[[#This Row],[DEPORTISTA]]=""),"",FIN_RAW[[#This Row],[DEPORTISTA]])</f>
        <v>Juan Manuel Duque Pinto</v>
      </c>
      <c r="M741" s="3">
        <f>IF(FIN_DATASET[[#This Row],[Method]]="Efectivo",1,0)</f>
        <v>1</v>
      </c>
      <c r="N741" s="12">
        <f>IF(FIN_DATASET[[#This Row],[Method]]="Efectivo",FIN_DATASET[[#This Row],[Amount]],0)</f>
        <v>155000</v>
      </c>
      <c r="O741" s="3">
        <f>IF(FIN_DATASET[[#This Row],[Method]]="CxC",1,0)</f>
        <v>0</v>
      </c>
      <c r="P741" s="11">
        <f>IF(FIN_DATASET[[#This Row],[Method]]="CxC",FIN_DATASET[[#This Row],[Amount]],0)</f>
        <v>0</v>
      </c>
      <c r="Q741" s="3">
        <f>IF(OR(FIN_DATASET[[#This Row],[Account]]="CxP",FIN_DATASET[[#This Row],[Account]]="CxP (Liga)",FIN_DATASET[[#This Row],[Account]]="CxP (Terceros)"),1,0)</f>
        <v>0</v>
      </c>
      <c r="R741" s="3">
        <f>IF(FIN_DATASET[[#This Row],[AP_Flag]]=1,FIN_DATASET[[#This Row],[Amount]],0)</f>
        <v>0</v>
      </c>
    </row>
    <row r="742" spans="1:18" x14ac:dyDescent="0.2">
      <c r="A742" s="4">
        <f>FIN_RAW[[#This Row],[FECHA]]</f>
        <v>44440</v>
      </c>
      <c r="B742" s="3">
        <f>YEAR(FIN_DATASET[[#This Row],[Date]])</f>
        <v>2021</v>
      </c>
      <c r="C742" s="3" t="str">
        <f>TEXT(FIN_DATASET[[#This Row],[Date]],"mmmm")</f>
        <v>September</v>
      </c>
      <c r="D742" s="3" t="str">
        <f>IF(FIN_RAW[[#This Row],[VALOR (IN)]]&gt;0, "Income",IF(FIN_RAW[[#This Row],[VALOR (OUT)]]&gt;0, "Expense", "Check"))</f>
        <v>Income</v>
      </c>
      <c r="E742" s="3" t="str">
        <f>_xlfn.XLOOKUP(FIN_DATASET[[#This Row],[Method]],CATEGORY_MAP[CUENTA_IN],CATEGORY_MAP[Category])</f>
        <v>Cash</v>
      </c>
      <c r="F742" s="3" t="str">
        <f>_xlfn.XLOOKUP(FIN_DATASET[[#This Row],[Account]],CATEGORY_MAP[CUENTA_OUT],CATEGORY_MAP[Subcategory])</f>
        <v>Monthly Fee</v>
      </c>
      <c r="G742" s="3" t="str">
        <f>IF(OR(FIN_RAW[[#This Row],[CONCEPTO]]=0,FIN_RAW[[#This Row],[CONCEPTO]]=""),"",FIN_RAW[[#This Row],[CONCEPTO]])</f>
        <v>Pago Mensualidad Alto Rendimiento (100%) (SEP)</v>
      </c>
      <c r="H742" s="5">
        <f>IF(FIN_DATASET[[#This Row],[Type]]="Income", FIN_RAW[[#This Row],[VALOR (IN)]], -FIN_RAW[[#This Row],[VALOR (OUT)]])</f>
        <v>145000</v>
      </c>
      <c r="I742" s="3" t="str">
        <f>FIN_RAW[[#This Row],[CUENTA (IN)]]</f>
        <v>Efectivo</v>
      </c>
      <c r="J742" s="6" t="str">
        <f>FIN_RAW[[#This Row],[CUENTA (OUT)]]</f>
        <v>Mensualidad</v>
      </c>
      <c r="K742" s="3" t="str">
        <f>IF(OR(FIN_RAW[[#This Row],[CLIENTE]]=0,FIN_RAW[[#This Row],[CLIENTE]]=" "),"",FIN_RAW[[#This Row],[CLIENTE]])</f>
        <v>Diana Gómez Herrera</v>
      </c>
      <c r="L742" s="3" t="str">
        <f>IF(OR(FIN_RAW[[#This Row],[DEPORTISTA]]=0,FIN_RAW[[#This Row],[DEPORTISTA]]=""),"",FIN_RAW[[#This Row],[DEPORTISTA]])</f>
        <v>Juan Manuel López Gómez</v>
      </c>
      <c r="M742" s="3">
        <f>IF(FIN_DATASET[[#This Row],[Method]]="Efectivo",1,0)</f>
        <v>1</v>
      </c>
      <c r="N742" s="12">
        <f>IF(FIN_DATASET[[#This Row],[Method]]="Efectivo",FIN_DATASET[[#This Row],[Amount]],0)</f>
        <v>145000</v>
      </c>
      <c r="O742" s="3">
        <f>IF(FIN_DATASET[[#This Row],[Method]]="CxC",1,0)</f>
        <v>0</v>
      </c>
      <c r="P742" s="11">
        <f>IF(FIN_DATASET[[#This Row],[Method]]="CxC",FIN_DATASET[[#This Row],[Amount]],0)</f>
        <v>0</v>
      </c>
      <c r="Q742" s="3">
        <f>IF(OR(FIN_DATASET[[#This Row],[Account]]="CxP",FIN_DATASET[[#This Row],[Account]]="CxP (Liga)",FIN_DATASET[[#This Row],[Account]]="CxP (Terceros)"),1,0)</f>
        <v>0</v>
      </c>
      <c r="R742" s="3">
        <f>IF(FIN_DATASET[[#This Row],[AP_Flag]]=1,FIN_DATASET[[#This Row],[Amount]],0)</f>
        <v>0</v>
      </c>
    </row>
    <row r="743" spans="1:18" x14ac:dyDescent="0.2">
      <c r="A743" s="4">
        <f>FIN_RAW[[#This Row],[FECHA]]</f>
        <v>44440</v>
      </c>
      <c r="B743" s="3">
        <f>YEAR(FIN_DATASET[[#This Row],[Date]])</f>
        <v>2021</v>
      </c>
      <c r="C743" s="3" t="str">
        <f>TEXT(FIN_DATASET[[#This Row],[Date]],"mmmm")</f>
        <v>September</v>
      </c>
      <c r="D743" s="3" t="str">
        <f>IF(FIN_RAW[[#This Row],[VALOR (IN)]]&gt;0, "Income",IF(FIN_RAW[[#This Row],[VALOR (OUT)]]&gt;0, "Expense", "Check"))</f>
        <v>Income</v>
      </c>
      <c r="E743" s="3" t="str">
        <f>_xlfn.XLOOKUP(FIN_DATASET[[#This Row],[Method]],CATEGORY_MAP[CUENTA_IN],CATEGORY_MAP[Category])</f>
        <v>Cash</v>
      </c>
      <c r="F743" s="3" t="str">
        <f>_xlfn.XLOOKUP(FIN_DATASET[[#This Row],[Account]],CATEGORY_MAP[CUENTA_OUT],CATEGORY_MAP[Subcategory])</f>
        <v>Monthly Fee</v>
      </c>
      <c r="G743" s="3" t="str">
        <f>IF(OR(FIN_RAW[[#This Row],[CONCEPTO]]=0,FIN_RAW[[#This Row],[CONCEPTO]]=""),"",FIN_RAW[[#This Row],[CONCEPTO]])</f>
        <v>Pago Mensualidad Formacion (80%) (SEP)</v>
      </c>
      <c r="H743" s="5">
        <f>IF(FIN_DATASET[[#This Row],[Type]]="Income", FIN_RAW[[#This Row],[VALOR (IN)]], -FIN_RAW[[#This Row],[VALOR (OUT)]])</f>
        <v>84000</v>
      </c>
      <c r="I743" s="3" t="str">
        <f>FIN_RAW[[#This Row],[CUENTA (IN)]]</f>
        <v>Efectivo</v>
      </c>
      <c r="J743" s="6" t="str">
        <f>FIN_RAW[[#This Row],[CUENTA (OUT)]]</f>
        <v>Mensualidad</v>
      </c>
      <c r="K743" s="3" t="str">
        <f>IF(OR(FIN_RAW[[#This Row],[CLIENTE]]=0,FIN_RAW[[#This Row],[CLIENTE]]=" "),"",FIN_RAW[[#This Row],[CLIENTE]])</f>
        <v>Ingrith Basto Zamorano</v>
      </c>
      <c r="L743" s="3" t="str">
        <f>IF(OR(FIN_RAW[[#This Row],[DEPORTISTA]]=0,FIN_RAW[[#This Row],[DEPORTISTA]]=""),"",FIN_RAW[[#This Row],[DEPORTISTA]])</f>
        <v>Juan Martin Solórzano Basto</v>
      </c>
      <c r="M743" s="3">
        <f>IF(FIN_DATASET[[#This Row],[Method]]="Efectivo",1,0)</f>
        <v>1</v>
      </c>
      <c r="N743" s="12">
        <f>IF(FIN_DATASET[[#This Row],[Method]]="Efectivo",FIN_DATASET[[#This Row],[Amount]],0)</f>
        <v>84000</v>
      </c>
      <c r="O743" s="3">
        <f>IF(FIN_DATASET[[#This Row],[Method]]="CxC",1,0)</f>
        <v>0</v>
      </c>
      <c r="P743" s="11">
        <f>IF(FIN_DATASET[[#This Row],[Method]]="CxC",FIN_DATASET[[#This Row],[Amount]],0)</f>
        <v>0</v>
      </c>
      <c r="Q743" s="3">
        <f>IF(OR(FIN_DATASET[[#This Row],[Account]]="CxP",FIN_DATASET[[#This Row],[Account]]="CxP (Liga)",FIN_DATASET[[#This Row],[Account]]="CxP (Terceros)"),1,0)</f>
        <v>0</v>
      </c>
      <c r="R743" s="3">
        <f>IF(FIN_DATASET[[#This Row],[AP_Flag]]=1,FIN_DATASET[[#This Row],[Amount]],0)</f>
        <v>0</v>
      </c>
    </row>
    <row r="744" spans="1:18" x14ac:dyDescent="0.2">
      <c r="A744" s="4">
        <f>FIN_RAW[[#This Row],[FECHA]]</f>
        <v>44440</v>
      </c>
      <c r="B744" s="3">
        <f>YEAR(FIN_DATASET[[#This Row],[Date]])</f>
        <v>2021</v>
      </c>
      <c r="C744" s="3" t="str">
        <f>TEXT(FIN_DATASET[[#This Row],[Date]],"mmmm")</f>
        <v>September</v>
      </c>
      <c r="D744" s="3" t="str">
        <f>IF(FIN_RAW[[#This Row],[VALOR (IN)]]&gt;0, "Income",IF(FIN_RAW[[#This Row],[VALOR (OUT)]]&gt;0, "Expense", "Check"))</f>
        <v>Income</v>
      </c>
      <c r="E744" s="3" t="str">
        <f>_xlfn.XLOOKUP(FIN_DATASET[[#This Row],[Method]],CATEGORY_MAP[CUENTA_IN],CATEGORY_MAP[Category])</f>
        <v>Scholarships</v>
      </c>
      <c r="F744" s="3" t="str">
        <f>_xlfn.XLOOKUP(FIN_DATASET[[#This Row],[Account]],CATEGORY_MAP[CUENTA_OUT],CATEGORY_MAP[Subcategory])</f>
        <v>Monthly Fee</v>
      </c>
      <c r="G744" s="3" t="str">
        <f>IF(OR(FIN_RAW[[#This Row],[CONCEPTO]]=0,FIN_RAW[[#This Row],[CONCEPTO]]=""),"",FIN_RAW[[#This Row],[CONCEPTO]])</f>
        <v>Beca Hermandad 2020 (20%) (SEP)</v>
      </c>
      <c r="H744" s="5">
        <f>IF(FIN_DATASET[[#This Row],[Type]]="Income", FIN_RAW[[#This Row],[VALOR (IN)]], -FIN_RAW[[#This Row],[VALOR (OUT)]])</f>
        <v>21000</v>
      </c>
      <c r="I744" s="3" t="str">
        <f>FIN_RAW[[#This Row],[CUENTA (IN)]]</f>
        <v>Becas</v>
      </c>
      <c r="J744" s="6" t="str">
        <f>FIN_RAW[[#This Row],[CUENTA (OUT)]]</f>
        <v>Mensualidad</v>
      </c>
      <c r="K744" s="3" t="str">
        <f>IF(OR(FIN_RAW[[#This Row],[CLIENTE]]=0,FIN_RAW[[#This Row],[CLIENTE]]=" "),"",FIN_RAW[[#This Row],[CLIENTE]])</f>
        <v>Ingrith Basto Zamorano</v>
      </c>
      <c r="L744" s="3" t="str">
        <f>IF(OR(FIN_RAW[[#This Row],[DEPORTISTA]]=0,FIN_RAW[[#This Row],[DEPORTISTA]]=""),"",FIN_RAW[[#This Row],[DEPORTISTA]])</f>
        <v>Juan Martin Solórzano Basto</v>
      </c>
      <c r="M744" s="3">
        <f>IF(FIN_DATASET[[#This Row],[Method]]="Efectivo",1,0)</f>
        <v>0</v>
      </c>
      <c r="N744" s="12">
        <f>IF(FIN_DATASET[[#This Row],[Method]]="Efectivo",FIN_DATASET[[#This Row],[Amount]],0)</f>
        <v>0</v>
      </c>
      <c r="O744" s="3">
        <f>IF(FIN_DATASET[[#This Row],[Method]]="CxC",1,0)</f>
        <v>0</v>
      </c>
      <c r="P744" s="11">
        <f>IF(FIN_DATASET[[#This Row],[Method]]="CxC",FIN_DATASET[[#This Row],[Amount]],0)</f>
        <v>0</v>
      </c>
      <c r="Q744" s="3">
        <f>IF(OR(FIN_DATASET[[#This Row],[Account]]="CxP",FIN_DATASET[[#This Row],[Account]]="CxP (Liga)",FIN_DATASET[[#This Row],[Account]]="CxP (Terceros)"),1,0)</f>
        <v>0</v>
      </c>
      <c r="R744" s="3">
        <f>IF(FIN_DATASET[[#This Row],[AP_Flag]]=1,FIN_DATASET[[#This Row],[Amount]],0)</f>
        <v>0</v>
      </c>
    </row>
    <row r="745" spans="1:18" x14ac:dyDescent="0.2">
      <c r="A745" s="4">
        <f>FIN_RAW[[#This Row],[FECHA]]</f>
        <v>44440</v>
      </c>
      <c r="B745" s="3">
        <f>YEAR(FIN_DATASET[[#This Row],[Date]])</f>
        <v>2021</v>
      </c>
      <c r="C745" s="3" t="str">
        <f>TEXT(FIN_DATASET[[#This Row],[Date]],"mmmm")</f>
        <v>September</v>
      </c>
      <c r="D745" s="3" t="str">
        <f>IF(FIN_RAW[[#This Row],[VALOR (IN)]]&gt;0, "Income",IF(FIN_RAW[[#This Row],[VALOR (OUT)]]&gt;0, "Expense", "Check"))</f>
        <v>Income</v>
      </c>
      <c r="E745" s="3" t="str">
        <f>_xlfn.XLOOKUP(FIN_DATASET[[#This Row],[Method]],CATEGORY_MAP[CUENTA_IN],CATEGORY_MAP[Category])</f>
        <v>Cash</v>
      </c>
      <c r="F745" s="3" t="str">
        <f>_xlfn.XLOOKUP(FIN_DATASET[[#This Row],[Account]],CATEGORY_MAP[CUENTA_OUT],CATEGORY_MAP[Subcategory])</f>
        <v>Monthly Fee</v>
      </c>
      <c r="G745" s="3" t="str">
        <f>IF(OR(FIN_RAW[[#This Row],[CONCEPTO]]=0,FIN_RAW[[#This Row],[CONCEPTO]]=""),"",FIN_RAW[[#This Row],[CONCEPTO]])</f>
        <v>Pago Mensualidad Formacion (80%) (SEP)</v>
      </c>
      <c r="H745" s="5">
        <f>IF(FIN_DATASET[[#This Row],[Type]]="Income", FIN_RAW[[#This Row],[VALOR (IN)]], -FIN_RAW[[#This Row],[VALOR (OUT)]])</f>
        <v>84000</v>
      </c>
      <c r="I745" s="3" t="str">
        <f>FIN_RAW[[#This Row],[CUENTA (IN)]]</f>
        <v>Efectivo</v>
      </c>
      <c r="J745" s="6" t="str">
        <f>FIN_RAW[[#This Row],[CUENTA (OUT)]]</f>
        <v>Mensualidad</v>
      </c>
      <c r="K745" s="3" t="str">
        <f>IF(OR(FIN_RAW[[#This Row],[CLIENTE]]=0,FIN_RAW[[#This Row],[CLIENTE]]=" "),"",FIN_RAW[[#This Row],[CLIENTE]])</f>
        <v>Ana Milena Sánchez Patiño</v>
      </c>
      <c r="L745" s="3" t="str">
        <f>IF(OR(FIN_RAW[[#This Row],[DEPORTISTA]]=0,FIN_RAW[[#This Row],[DEPORTISTA]]=""),"",FIN_RAW[[#This Row],[DEPORTISTA]])</f>
        <v>Matías Carvajal Sánchez</v>
      </c>
      <c r="M745" s="3">
        <f>IF(FIN_DATASET[[#This Row],[Method]]="Efectivo",1,0)</f>
        <v>1</v>
      </c>
      <c r="N745" s="12">
        <f>IF(FIN_DATASET[[#This Row],[Method]]="Efectivo",FIN_DATASET[[#This Row],[Amount]],0)</f>
        <v>84000</v>
      </c>
      <c r="O745" s="3">
        <f>IF(FIN_DATASET[[#This Row],[Method]]="CxC",1,0)</f>
        <v>0</v>
      </c>
      <c r="P745" s="11">
        <f>IF(FIN_DATASET[[#This Row],[Method]]="CxC",FIN_DATASET[[#This Row],[Amount]],0)</f>
        <v>0</v>
      </c>
      <c r="Q745" s="3">
        <f>IF(OR(FIN_DATASET[[#This Row],[Account]]="CxP",FIN_DATASET[[#This Row],[Account]]="CxP (Liga)",FIN_DATASET[[#This Row],[Account]]="CxP (Terceros)"),1,0)</f>
        <v>0</v>
      </c>
      <c r="R745" s="3">
        <f>IF(FIN_DATASET[[#This Row],[AP_Flag]]=1,FIN_DATASET[[#This Row],[Amount]],0)</f>
        <v>0</v>
      </c>
    </row>
    <row r="746" spans="1:18" x14ac:dyDescent="0.2">
      <c r="A746" s="4">
        <f>FIN_RAW[[#This Row],[FECHA]]</f>
        <v>44440</v>
      </c>
      <c r="B746" s="3">
        <f>YEAR(FIN_DATASET[[#This Row],[Date]])</f>
        <v>2021</v>
      </c>
      <c r="C746" s="3" t="str">
        <f>TEXT(FIN_DATASET[[#This Row],[Date]],"mmmm")</f>
        <v>September</v>
      </c>
      <c r="D746" s="3" t="str">
        <f>IF(FIN_RAW[[#This Row],[VALOR (IN)]]&gt;0, "Income",IF(FIN_RAW[[#This Row],[VALOR (OUT)]]&gt;0, "Expense", "Check"))</f>
        <v>Income</v>
      </c>
      <c r="E746" s="3" t="str">
        <f>_xlfn.XLOOKUP(FIN_DATASET[[#This Row],[Method]],CATEGORY_MAP[CUENTA_IN],CATEGORY_MAP[Category])</f>
        <v>Scholarships</v>
      </c>
      <c r="F746" s="3" t="str">
        <f>_xlfn.XLOOKUP(FIN_DATASET[[#This Row],[Account]],CATEGORY_MAP[CUENTA_OUT],CATEGORY_MAP[Subcategory])</f>
        <v>Monthly Fee</v>
      </c>
      <c r="G746" s="3" t="str">
        <f>IF(OR(FIN_RAW[[#This Row],[CONCEPTO]]=0,FIN_RAW[[#This Row],[CONCEPTO]]=""),"",FIN_RAW[[#This Row],[CONCEPTO]])</f>
        <v>Beca Hermandad 2020 (20%) (SEP)</v>
      </c>
      <c r="H746" s="5">
        <f>IF(FIN_DATASET[[#This Row],[Type]]="Income", FIN_RAW[[#This Row],[VALOR (IN)]], -FIN_RAW[[#This Row],[VALOR (OUT)]])</f>
        <v>21000</v>
      </c>
      <c r="I746" s="3" t="str">
        <f>FIN_RAW[[#This Row],[CUENTA (IN)]]</f>
        <v>Becas</v>
      </c>
      <c r="J746" s="6" t="str">
        <f>FIN_RAW[[#This Row],[CUENTA (OUT)]]</f>
        <v>Mensualidad</v>
      </c>
      <c r="K746" s="3" t="str">
        <f>IF(OR(FIN_RAW[[#This Row],[CLIENTE]]=0,FIN_RAW[[#This Row],[CLIENTE]]=" "),"",FIN_RAW[[#This Row],[CLIENTE]])</f>
        <v>Ana Milena Sánchez Patiño</v>
      </c>
      <c r="L746" s="3" t="str">
        <f>IF(OR(FIN_RAW[[#This Row],[DEPORTISTA]]=0,FIN_RAW[[#This Row],[DEPORTISTA]]=""),"",FIN_RAW[[#This Row],[DEPORTISTA]])</f>
        <v>Matías Carvajal Sánchez</v>
      </c>
      <c r="M746" s="3">
        <f>IF(FIN_DATASET[[#This Row],[Method]]="Efectivo",1,0)</f>
        <v>0</v>
      </c>
      <c r="N746" s="12">
        <f>IF(FIN_DATASET[[#This Row],[Method]]="Efectivo",FIN_DATASET[[#This Row],[Amount]],0)</f>
        <v>0</v>
      </c>
      <c r="O746" s="3">
        <f>IF(FIN_DATASET[[#This Row],[Method]]="CxC",1,0)</f>
        <v>0</v>
      </c>
      <c r="P746" s="11">
        <f>IF(FIN_DATASET[[#This Row],[Method]]="CxC",FIN_DATASET[[#This Row],[Amount]],0)</f>
        <v>0</v>
      </c>
      <c r="Q746" s="3">
        <f>IF(OR(FIN_DATASET[[#This Row],[Account]]="CxP",FIN_DATASET[[#This Row],[Account]]="CxP (Liga)",FIN_DATASET[[#This Row],[Account]]="CxP (Terceros)"),1,0)</f>
        <v>0</v>
      </c>
      <c r="R746" s="3">
        <f>IF(FIN_DATASET[[#This Row],[AP_Flag]]=1,FIN_DATASET[[#This Row],[Amount]],0)</f>
        <v>0</v>
      </c>
    </row>
    <row r="747" spans="1:18" x14ac:dyDescent="0.2">
      <c r="A747" s="4">
        <f>FIN_RAW[[#This Row],[FECHA]]</f>
        <v>44440</v>
      </c>
      <c r="B747" s="3">
        <f>YEAR(FIN_DATASET[[#This Row],[Date]])</f>
        <v>2021</v>
      </c>
      <c r="C747" s="3" t="str">
        <f>TEXT(FIN_DATASET[[#This Row],[Date]],"mmmm")</f>
        <v>September</v>
      </c>
      <c r="D747" s="3" t="str">
        <f>IF(FIN_RAW[[#This Row],[VALOR (IN)]]&gt;0, "Income",IF(FIN_RAW[[#This Row],[VALOR (OUT)]]&gt;0, "Expense", "Check"))</f>
        <v>Income</v>
      </c>
      <c r="E747" s="3" t="str">
        <f>_xlfn.XLOOKUP(FIN_DATASET[[#This Row],[Method]],CATEGORY_MAP[CUENTA_IN],CATEGORY_MAP[Category])</f>
        <v>Cash</v>
      </c>
      <c r="F747" s="3" t="str">
        <f>_xlfn.XLOOKUP(FIN_DATASET[[#This Row],[Account]],CATEGORY_MAP[CUENTA_OUT],CATEGORY_MAP[Subcategory])</f>
        <v>Monthly Fee</v>
      </c>
      <c r="G747" s="3" t="str">
        <f>IF(OR(FIN_RAW[[#This Row],[CONCEPTO]]=0,FIN_RAW[[#This Row],[CONCEPTO]]=""),"",FIN_RAW[[#This Row],[CONCEPTO]])</f>
        <v>Pago Mensualidad Formacion (100%) (SEP)</v>
      </c>
      <c r="H747" s="5">
        <f>IF(FIN_DATASET[[#This Row],[Type]]="Income", FIN_RAW[[#This Row],[VALOR (IN)]], -FIN_RAW[[#This Row],[VALOR (OUT)]])</f>
        <v>105000</v>
      </c>
      <c r="I747" s="3" t="str">
        <f>FIN_RAW[[#This Row],[CUENTA (IN)]]</f>
        <v>Efectivo</v>
      </c>
      <c r="J747" s="6" t="str">
        <f>FIN_RAW[[#This Row],[CUENTA (OUT)]]</f>
        <v>Mensualidad</v>
      </c>
      <c r="K747" s="3" t="str">
        <f>IF(OR(FIN_RAW[[#This Row],[CLIENTE]]=0,FIN_RAW[[#This Row],[CLIENTE]]=" "),"",FIN_RAW[[#This Row],[CLIENTE]])</f>
        <v>Wilson Leaños</v>
      </c>
      <c r="L747" s="3" t="str">
        <f>IF(OR(FIN_RAW[[#This Row],[DEPORTISTA]]=0,FIN_RAW[[#This Row],[DEPORTISTA]]=""),"",FIN_RAW[[#This Row],[DEPORTISTA]])</f>
        <v>Naireth Leaños Serna</v>
      </c>
      <c r="M747" s="3">
        <f>IF(FIN_DATASET[[#This Row],[Method]]="Efectivo",1,0)</f>
        <v>1</v>
      </c>
      <c r="N747" s="12">
        <f>IF(FIN_DATASET[[#This Row],[Method]]="Efectivo",FIN_DATASET[[#This Row],[Amount]],0)</f>
        <v>105000</v>
      </c>
      <c r="O747" s="3">
        <f>IF(FIN_DATASET[[#This Row],[Method]]="CxC",1,0)</f>
        <v>0</v>
      </c>
      <c r="P747" s="11">
        <f>IF(FIN_DATASET[[#This Row],[Method]]="CxC",FIN_DATASET[[#This Row],[Amount]],0)</f>
        <v>0</v>
      </c>
      <c r="Q747" s="3">
        <f>IF(OR(FIN_DATASET[[#This Row],[Account]]="CxP",FIN_DATASET[[#This Row],[Account]]="CxP (Liga)",FIN_DATASET[[#This Row],[Account]]="CxP (Terceros)"),1,0)</f>
        <v>0</v>
      </c>
      <c r="R747" s="3">
        <f>IF(FIN_DATASET[[#This Row],[AP_Flag]]=1,FIN_DATASET[[#This Row],[Amount]],0)</f>
        <v>0</v>
      </c>
    </row>
    <row r="748" spans="1:18" x14ac:dyDescent="0.2">
      <c r="A748" s="4">
        <f>FIN_RAW[[#This Row],[FECHA]]</f>
        <v>44440</v>
      </c>
      <c r="B748" s="3">
        <f>YEAR(FIN_DATASET[[#This Row],[Date]])</f>
        <v>2021</v>
      </c>
      <c r="C748" s="3" t="str">
        <f>TEXT(FIN_DATASET[[#This Row],[Date]],"mmmm")</f>
        <v>September</v>
      </c>
      <c r="D748" s="3" t="str">
        <f>IF(FIN_RAW[[#This Row],[VALOR (IN)]]&gt;0, "Income",IF(FIN_RAW[[#This Row],[VALOR (OUT)]]&gt;0, "Expense", "Check"))</f>
        <v>Income</v>
      </c>
      <c r="E748" s="3" t="str">
        <f>_xlfn.XLOOKUP(FIN_DATASET[[#This Row],[Method]],CATEGORY_MAP[CUENTA_IN],CATEGORY_MAP[Category])</f>
        <v>Accounts Receivable</v>
      </c>
      <c r="F748" s="3" t="str">
        <f>_xlfn.XLOOKUP(FIN_DATASET[[#This Row],[Account]],CATEGORY_MAP[CUENTA_OUT],CATEGORY_MAP[Subcategory])</f>
        <v>Monthly Fee</v>
      </c>
      <c r="G748" s="3" t="str">
        <f>IF(OR(FIN_RAW[[#This Row],[CONCEPTO]]=0,FIN_RAW[[#This Row],[CONCEPTO]]=""),"",FIN_RAW[[#This Row],[CONCEPTO]])</f>
        <v>Pago Mensualidad Formacion (80%) (SEP)</v>
      </c>
      <c r="H748" s="5">
        <f>IF(FIN_DATASET[[#This Row],[Type]]="Income", FIN_RAW[[#This Row],[VALOR (IN)]], -FIN_RAW[[#This Row],[VALOR (OUT)]])</f>
        <v>94000</v>
      </c>
      <c r="I748" s="3" t="str">
        <f>FIN_RAW[[#This Row],[CUENTA (IN)]]</f>
        <v>CxC</v>
      </c>
      <c r="J748" s="6" t="str">
        <f>FIN_RAW[[#This Row],[CUENTA (OUT)]]</f>
        <v>Mensualidad</v>
      </c>
      <c r="K748" s="3" t="str">
        <f>IF(OR(FIN_RAW[[#This Row],[CLIENTE]]=0,FIN_RAW[[#This Row],[CLIENTE]]=" "),"",FIN_RAW[[#This Row],[CLIENTE]])</f>
        <v>Diana Gómez Herrera</v>
      </c>
      <c r="L748" s="3" t="str">
        <f>IF(OR(FIN_RAW[[#This Row],[DEPORTISTA]]=0,FIN_RAW[[#This Row],[DEPORTISTA]]=""),"",FIN_RAW[[#This Row],[DEPORTISTA]])</f>
        <v>Samuel David López Gómez</v>
      </c>
      <c r="M748" s="3">
        <f>IF(FIN_DATASET[[#This Row],[Method]]="Efectivo",1,0)</f>
        <v>0</v>
      </c>
      <c r="N748" s="12">
        <f>IF(FIN_DATASET[[#This Row],[Method]]="Efectivo",FIN_DATASET[[#This Row],[Amount]],0)</f>
        <v>0</v>
      </c>
      <c r="O748" s="3">
        <f>IF(FIN_DATASET[[#This Row],[Method]]="CxC",1,0)</f>
        <v>1</v>
      </c>
      <c r="P748" s="11">
        <f>IF(FIN_DATASET[[#This Row],[Method]]="CxC",FIN_DATASET[[#This Row],[Amount]],0)</f>
        <v>94000</v>
      </c>
      <c r="Q748" s="3">
        <f>IF(OR(FIN_DATASET[[#This Row],[Account]]="CxP",FIN_DATASET[[#This Row],[Account]]="CxP (Liga)",FIN_DATASET[[#This Row],[Account]]="CxP (Terceros)"),1,0)</f>
        <v>0</v>
      </c>
      <c r="R748" s="3">
        <f>IF(FIN_DATASET[[#This Row],[AP_Flag]]=1,FIN_DATASET[[#This Row],[Amount]],0)</f>
        <v>0</v>
      </c>
    </row>
    <row r="749" spans="1:18" x14ac:dyDescent="0.2">
      <c r="A749" s="4">
        <f>FIN_RAW[[#This Row],[FECHA]]</f>
        <v>44440</v>
      </c>
      <c r="B749" s="3">
        <f>YEAR(FIN_DATASET[[#This Row],[Date]])</f>
        <v>2021</v>
      </c>
      <c r="C749" s="3" t="str">
        <f>TEXT(FIN_DATASET[[#This Row],[Date]],"mmmm")</f>
        <v>September</v>
      </c>
      <c r="D749" s="3" t="str">
        <f>IF(FIN_RAW[[#This Row],[VALOR (IN)]]&gt;0, "Income",IF(FIN_RAW[[#This Row],[VALOR (OUT)]]&gt;0, "Expense", "Check"))</f>
        <v>Income</v>
      </c>
      <c r="E749" s="3" t="str">
        <f>_xlfn.XLOOKUP(FIN_DATASET[[#This Row],[Method]],CATEGORY_MAP[CUENTA_IN],CATEGORY_MAP[Category])</f>
        <v>Scholarships</v>
      </c>
      <c r="F749" s="3" t="str">
        <f>_xlfn.XLOOKUP(FIN_DATASET[[#This Row],[Account]],CATEGORY_MAP[CUENTA_OUT],CATEGORY_MAP[Subcategory])</f>
        <v>Monthly Fee</v>
      </c>
      <c r="G749" s="3" t="str">
        <f>IF(OR(FIN_RAW[[#This Row],[CONCEPTO]]=0,FIN_RAW[[#This Row],[CONCEPTO]]=""),"",FIN_RAW[[#This Row],[CONCEPTO]])</f>
        <v>Beca Hermandad 2020 (20%) (SEP)</v>
      </c>
      <c r="H749" s="5">
        <f>IF(FIN_DATASET[[#This Row],[Type]]="Income", FIN_RAW[[#This Row],[VALOR (IN)]], -FIN_RAW[[#This Row],[VALOR (OUT)]])</f>
        <v>21000</v>
      </c>
      <c r="I749" s="3" t="str">
        <f>FIN_RAW[[#This Row],[CUENTA (IN)]]</f>
        <v>Becas</v>
      </c>
      <c r="J749" s="6" t="str">
        <f>FIN_RAW[[#This Row],[CUENTA (OUT)]]</f>
        <v>Mensualidad</v>
      </c>
      <c r="K749" s="3" t="str">
        <f>IF(OR(FIN_RAW[[#This Row],[CLIENTE]]=0,FIN_RAW[[#This Row],[CLIENTE]]=" "),"",FIN_RAW[[#This Row],[CLIENTE]])</f>
        <v>Diana Gómez Herrera</v>
      </c>
      <c r="L749" s="3" t="str">
        <f>IF(OR(FIN_RAW[[#This Row],[DEPORTISTA]]=0,FIN_RAW[[#This Row],[DEPORTISTA]]=""),"",FIN_RAW[[#This Row],[DEPORTISTA]])</f>
        <v>Samuel David López Gómez</v>
      </c>
      <c r="M749" s="3">
        <f>IF(FIN_DATASET[[#This Row],[Method]]="Efectivo",1,0)</f>
        <v>0</v>
      </c>
      <c r="N749" s="12">
        <f>IF(FIN_DATASET[[#This Row],[Method]]="Efectivo",FIN_DATASET[[#This Row],[Amount]],0)</f>
        <v>0</v>
      </c>
      <c r="O749" s="3">
        <f>IF(FIN_DATASET[[#This Row],[Method]]="CxC",1,0)</f>
        <v>0</v>
      </c>
      <c r="P749" s="11">
        <f>IF(FIN_DATASET[[#This Row],[Method]]="CxC",FIN_DATASET[[#This Row],[Amount]],0)</f>
        <v>0</v>
      </c>
      <c r="Q749" s="3">
        <f>IF(OR(FIN_DATASET[[#This Row],[Account]]="CxP",FIN_DATASET[[#This Row],[Account]]="CxP (Liga)",FIN_DATASET[[#This Row],[Account]]="CxP (Terceros)"),1,0)</f>
        <v>0</v>
      </c>
      <c r="R749" s="3">
        <f>IF(FIN_DATASET[[#This Row],[AP_Flag]]=1,FIN_DATASET[[#This Row],[Amount]],0)</f>
        <v>0</v>
      </c>
    </row>
    <row r="750" spans="1:18" x14ac:dyDescent="0.2">
      <c r="A750" s="4">
        <f>FIN_RAW[[#This Row],[FECHA]]</f>
        <v>44440</v>
      </c>
      <c r="B750" s="3">
        <f>YEAR(FIN_DATASET[[#This Row],[Date]])</f>
        <v>2021</v>
      </c>
      <c r="C750" s="3" t="str">
        <f>TEXT(FIN_DATASET[[#This Row],[Date]],"mmmm")</f>
        <v>September</v>
      </c>
      <c r="D750" s="3" t="str">
        <f>IF(FIN_RAW[[#This Row],[VALOR (IN)]]&gt;0, "Income",IF(FIN_RAW[[#This Row],[VALOR (OUT)]]&gt;0, "Expense", "Check"))</f>
        <v>Income</v>
      </c>
      <c r="E750" s="3" t="str">
        <f>_xlfn.XLOOKUP(FIN_DATASET[[#This Row],[Method]],CATEGORY_MAP[CUENTA_IN],CATEGORY_MAP[Category])</f>
        <v>Cash</v>
      </c>
      <c r="F750" s="3" t="str">
        <f>_xlfn.XLOOKUP(FIN_DATASET[[#This Row],[Account]],CATEGORY_MAP[CUENTA_OUT],CATEGORY_MAP[Subcategory])</f>
        <v>Monthly Fee</v>
      </c>
      <c r="G750" s="3" t="str">
        <f>IF(OR(FIN_RAW[[#This Row],[CONCEPTO]]=0,FIN_RAW[[#This Row],[CONCEPTO]]=""),"",FIN_RAW[[#This Row],[CONCEPTO]])</f>
        <v>Pago Mensualidad Alto Rendimiento (100%) (SEP)</v>
      </c>
      <c r="H750" s="5">
        <f>IF(FIN_DATASET[[#This Row],[Type]]="Income", FIN_RAW[[#This Row],[VALOR (IN)]], -FIN_RAW[[#This Row],[VALOR (OUT)]])</f>
        <v>155000</v>
      </c>
      <c r="I750" s="3" t="str">
        <f>FIN_RAW[[#This Row],[CUENTA (IN)]]</f>
        <v>Efectivo</v>
      </c>
      <c r="J750" s="6" t="str">
        <f>FIN_RAW[[#This Row],[CUENTA (OUT)]]</f>
        <v>Mensualidad</v>
      </c>
      <c r="K750" s="3" t="str">
        <f>IF(OR(FIN_RAW[[#This Row],[CLIENTE]]=0,FIN_RAW[[#This Row],[CLIENTE]]=" "),"",FIN_RAW[[#This Row],[CLIENTE]])</f>
        <v>Yanibel Peña Londoño</v>
      </c>
      <c r="L750" s="3" t="str">
        <f>IF(OR(FIN_RAW[[#This Row],[DEPORTISTA]]=0,FIN_RAW[[#This Row],[DEPORTISTA]]=""),"",FIN_RAW[[#This Row],[DEPORTISTA]])</f>
        <v>Santiago Piedrahita Peña</v>
      </c>
      <c r="M750" s="3">
        <f>IF(FIN_DATASET[[#This Row],[Method]]="Efectivo",1,0)</f>
        <v>1</v>
      </c>
      <c r="N750" s="12">
        <f>IF(FIN_DATASET[[#This Row],[Method]]="Efectivo",FIN_DATASET[[#This Row],[Amount]],0)</f>
        <v>155000</v>
      </c>
      <c r="O750" s="3">
        <f>IF(FIN_DATASET[[#This Row],[Method]]="CxC",1,0)</f>
        <v>0</v>
      </c>
      <c r="P750" s="11">
        <f>IF(FIN_DATASET[[#This Row],[Method]]="CxC",FIN_DATASET[[#This Row],[Amount]],0)</f>
        <v>0</v>
      </c>
      <c r="Q750" s="3">
        <f>IF(OR(FIN_DATASET[[#This Row],[Account]]="CxP",FIN_DATASET[[#This Row],[Account]]="CxP (Liga)",FIN_DATASET[[#This Row],[Account]]="CxP (Terceros)"),1,0)</f>
        <v>0</v>
      </c>
      <c r="R750" s="3">
        <f>IF(FIN_DATASET[[#This Row],[AP_Flag]]=1,FIN_DATASET[[#This Row],[Amount]],0)</f>
        <v>0</v>
      </c>
    </row>
    <row r="751" spans="1:18" x14ac:dyDescent="0.2">
      <c r="A751" s="4">
        <f>FIN_RAW[[#This Row],[FECHA]]</f>
        <v>44440</v>
      </c>
      <c r="B751" s="3">
        <f>YEAR(FIN_DATASET[[#This Row],[Date]])</f>
        <v>2021</v>
      </c>
      <c r="C751" s="3" t="str">
        <f>TEXT(FIN_DATASET[[#This Row],[Date]],"mmmm")</f>
        <v>September</v>
      </c>
      <c r="D751" s="3" t="str">
        <f>IF(FIN_RAW[[#This Row],[VALOR (IN)]]&gt;0, "Income",IF(FIN_RAW[[#This Row],[VALOR (OUT)]]&gt;0, "Expense", "Check"))</f>
        <v>Income</v>
      </c>
      <c r="E751" s="3" t="str">
        <f>_xlfn.XLOOKUP(FIN_DATASET[[#This Row],[Method]],CATEGORY_MAP[CUENTA_IN],CATEGORY_MAP[Category])</f>
        <v>Cash</v>
      </c>
      <c r="F751" s="3" t="str">
        <f>_xlfn.XLOOKUP(FIN_DATASET[[#This Row],[Account]],CATEGORY_MAP[CUENTA_OUT],CATEGORY_MAP[Subcategory])</f>
        <v>Monthly Fee</v>
      </c>
      <c r="G751" s="3" t="str">
        <f>IF(OR(FIN_RAW[[#This Row],[CONCEPTO]]=0,FIN_RAW[[#This Row],[CONCEPTO]]=""),"",FIN_RAW[[#This Row],[CONCEPTO]])</f>
        <v>Pago Mensualidad Formacion (100%) (SEP)</v>
      </c>
      <c r="H751" s="5">
        <f>IF(FIN_DATASET[[#This Row],[Type]]="Income", FIN_RAW[[#This Row],[VALOR (IN)]], -FIN_RAW[[#This Row],[VALOR (OUT)]])</f>
        <v>105000</v>
      </c>
      <c r="I751" s="3" t="str">
        <f>FIN_RAW[[#This Row],[CUENTA (IN)]]</f>
        <v>Efectivo</v>
      </c>
      <c r="J751" s="6" t="str">
        <f>FIN_RAW[[#This Row],[CUENTA (OUT)]]</f>
        <v>Mensualidad</v>
      </c>
      <c r="K751" s="3" t="str">
        <f>IF(OR(FIN_RAW[[#This Row],[CLIENTE]]=0,FIN_RAW[[#This Row],[CLIENTE]]=" "),"",FIN_RAW[[#This Row],[CLIENTE]])</f>
        <v>Marcela Zapata Duque</v>
      </c>
      <c r="L751" s="3" t="str">
        <f>IF(OR(FIN_RAW[[#This Row],[DEPORTISTA]]=0,FIN_RAW[[#This Row],[DEPORTISTA]]=""),"",FIN_RAW[[#This Row],[DEPORTISTA]])</f>
        <v>Sara Zapata Zapata</v>
      </c>
      <c r="M751" s="3">
        <f>IF(FIN_DATASET[[#This Row],[Method]]="Efectivo",1,0)</f>
        <v>1</v>
      </c>
      <c r="N751" s="12">
        <f>IF(FIN_DATASET[[#This Row],[Method]]="Efectivo",FIN_DATASET[[#This Row],[Amount]],0)</f>
        <v>105000</v>
      </c>
      <c r="O751" s="3">
        <f>IF(FIN_DATASET[[#This Row],[Method]]="CxC",1,0)</f>
        <v>0</v>
      </c>
      <c r="P751" s="11">
        <f>IF(FIN_DATASET[[#This Row],[Method]]="CxC",FIN_DATASET[[#This Row],[Amount]],0)</f>
        <v>0</v>
      </c>
      <c r="Q751" s="3">
        <f>IF(OR(FIN_DATASET[[#This Row],[Account]]="CxP",FIN_DATASET[[#This Row],[Account]]="CxP (Liga)",FIN_DATASET[[#This Row],[Account]]="CxP (Terceros)"),1,0)</f>
        <v>0</v>
      </c>
      <c r="R751" s="3">
        <f>IF(FIN_DATASET[[#This Row],[AP_Flag]]=1,FIN_DATASET[[#This Row],[Amount]],0)</f>
        <v>0</v>
      </c>
    </row>
    <row r="752" spans="1:18" x14ac:dyDescent="0.2">
      <c r="A752" s="4">
        <f>FIN_RAW[[#This Row],[FECHA]]</f>
        <v>44440</v>
      </c>
      <c r="B752" s="3">
        <f>YEAR(FIN_DATASET[[#This Row],[Date]])</f>
        <v>2021</v>
      </c>
      <c r="C752" s="3" t="str">
        <f>TEXT(FIN_DATASET[[#This Row],[Date]],"mmmm")</f>
        <v>September</v>
      </c>
      <c r="D752" s="3" t="str">
        <f>IF(FIN_RAW[[#This Row],[VALOR (IN)]]&gt;0, "Income",IF(FIN_RAW[[#This Row],[VALOR (OUT)]]&gt;0, "Expense", "Check"))</f>
        <v>Income</v>
      </c>
      <c r="E752" s="3" t="str">
        <f>_xlfn.XLOOKUP(FIN_DATASET[[#This Row],[Method]],CATEGORY_MAP[CUENTA_IN],CATEGORY_MAP[Category])</f>
        <v>Cash</v>
      </c>
      <c r="F752" s="3" t="str">
        <f>_xlfn.XLOOKUP(FIN_DATASET[[#This Row],[Account]],CATEGORY_MAP[CUENTA_OUT],CATEGORY_MAP[Subcategory])</f>
        <v>Monthly Fee</v>
      </c>
      <c r="G752" s="3" t="str">
        <f>IF(OR(FIN_RAW[[#This Row],[CONCEPTO]]=0,FIN_RAW[[#This Row],[CONCEPTO]]=""),"",FIN_RAW[[#This Row],[CONCEPTO]])</f>
        <v>Pago Mensualidad Alto Rendimiento (100%) (SEP)</v>
      </c>
      <c r="H752" s="5">
        <f>IF(FIN_DATASET[[#This Row],[Type]]="Income", FIN_RAW[[#This Row],[VALOR (IN)]], -FIN_RAW[[#This Row],[VALOR (OUT)]])</f>
        <v>155000</v>
      </c>
      <c r="I752" s="3" t="str">
        <f>FIN_RAW[[#This Row],[CUENTA (IN)]]</f>
        <v>Efectivo</v>
      </c>
      <c r="J752" s="6" t="str">
        <f>FIN_RAW[[#This Row],[CUENTA (OUT)]]</f>
        <v>Mensualidad</v>
      </c>
      <c r="K752" s="3" t="str">
        <f>IF(OR(FIN_RAW[[#This Row],[CLIENTE]]=0,FIN_RAW[[#This Row],[CLIENTE]]=" "),"",FIN_RAW[[#This Row],[CLIENTE]])</f>
        <v>Ana Milena Sánchez Patiño</v>
      </c>
      <c r="L752" s="3" t="str">
        <f>IF(OR(FIN_RAW[[#This Row],[DEPORTISTA]]=0,FIN_RAW[[#This Row],[DEPORTISTA]]=""),"",FIN_RAW[[#This Row],[DEPORTISTA]])</f>
        <v>Valentina Carvajal Sánchez</v>
      </c>
      <c r="M752" s="3">
        <f>IF(FIN_DATASET[[#This Row],[Method]]="Efectivo",1,0)</f>
        <v>1</v>
      </c>
      <c r="N752" s="12">
        <f>IF(FIN_DATASET[[#This Row],[Method]]="Efectivo",FIN_DATASET[[#This Row],[Amount]],0)</f>
        <v>155000</v>
      </c>
      <c r="O752" s="3">
        <f>IF(FIN_DATASET[[#This Row],[Method]]="CxC",1,0)</f>
        <v>0</v>
      </c>
      <c r="P752" s="11">
        <f>IF(FIN_DATASET[[#This Row],[Method]]="CxC",FIN_DATASET[[#This Row],[Amount]],0)</f>
        <v>0</v>
      </c>
      <c r="Q752" s="3">
        <f>IF(OR(FIN_DATASET[[#This Row],[Account]]="CxP",FIN_DATASET[[#This Row],[Account]]="CxP (Liga)",FIN_DATASET[[#This Row],[Account]]="CxP (Terceros)"),1,0)</f>
        <v>0</v>
      </c>
      <c r="R752" s="3">
        <f>IF(FIN_DATASET[[#This Row],[AP_Flag]]=1,FIN_DATASET[[#This Row],[Amount]],0)</f>
        <v>0</v>
      </c>
    </row>
    <row r="753" spans="1:18" x14ac:dyDescent="0.2">
      <c r="A753" s="4">
        <f>FIN_RAW[[#This Row],[FECHA]]</f>
        <v>44440</v>
      </c>
      <c r="B753" s="3">
        <f>YEAR(FIN_DATASET[[#This Row],[Date]])</f>
        <v>2021</v>
      </c>
      <c r="C753" s="3" t="str">
        <f>TEXT(FIN_DATASET[[#This Row],[Date]],"mmmm")</f>
        <v>September</v>
      </c>
      <c r="D753" s="3" t="str">
        <f>IF(FIN_RAW[[#This Row],[VALOR (IN)]]&gt;0, "Income",IF(FIN_RAW[[#This Row],[VALOR (OUT)]]&gt;0, "Expense", "Check"))</f>
        <v>Income</v>
      </c>
      <c r="E753" s="3" t="str">
        <f>_xlfn.XLOOKUP(FIN_DATASET[[#This Row],[Method]],CATEGORY_MAP[CUENTA_IN],CATEGORY_MAP[Category])</f>
        <v>Cash</v>
      </c>
      <c r="F753" s="3" t="str">
        <f>_xlfn.XLOOKUP(FIN_DATASET[[#This Row],[Account]],CATEGORY_MAP[CUENTA_OUT],CATEGORY_MAP[Subcategory])</f>
        <v>Monthly Fee</v>
      </c>
      <c r="G753" s="3" t="str">
        <f>IF(OR(FIN_RAW[[#This Row],[CONCEPTO]]=0,FIN_RAW[[#This Row],[CONCEPTO]]=""),"",FIN_RAW[[#This Row],[CONCEPTO]])</f>
        <v>Pago Mensualidad Formacion (100%) (SEP)</v>
      </c>
      <c r="H753" s="5">
        <f>IF(FIN_DATASET[[#This Row],[Type]]="Income", FIN_RAW[[#This Row],[VALOR (IN)]], -FIN_RAW[[#This Row],[VALOR (OUT)]])</f>
        <v>105000</v>
      </c>
      <c r="I753" s="3" t="str">
        <f>FIN_RAW[[#This Row],[CUENTA (IN)]]</f>
        <v>Efectivo</v>
      </c>
      <c r="J753" s="6" t="str">
        <f>FIN_RAW[[#This Row],[CUENTA (OUT)]]</f>
        <v>Mensualidad</v>
      </c>
      <c r="K753" s="3" t="str">
        <f>IF(OR(FIN_RAW[[#This Row],[CLIENTE]]=0,FIN_RAW[[#This Row],[CLIENTE]]=" "),"",FIN_RAW[[#This Row],[CLIENTE]])</f>
        <v>Sandra Patricia Escobar Gutiérrez</v>
      </c>
      <c r="L753" s="3" t="str">
        <f>IF(OR(FIN_RAW[[#This Row],[DEPORTISTA]]=0,FIN_RAW[[#This Row],[DEPORTISTA]]=""),"",FIN_RAW[[#This Row],[DEPORTISTA]])</f>
        <v>Mariana Sofía Bello Escobar</v>
      </c>
      <c r="M753" s="3">
        <f>IF(FIN_DATASET[[#This Row],[Method]]="Efectivo",1,0)</f>
        <v>1</v>
      </c>
      <c r="N753" s="12">
        <f>IF(FIN_DATASET[[#This Row],[Method]]="Efectivo",FIN_DATASET[[#This Row],[Amount]],0)</f>
        <v>105000</v>
      </c>
      <c r="O753" s="3">
        <f>IF(FIN_DATASET[[#This Row],[Method]]="CxC",1,0)</f>
        <v>0</v>
      </c>
      <c r="P753" s="11">
        <f>IF(FIN_DATASET[[#This Row],[Method]]="CxC",FIN_DATASET[[#This Row],[Amount]],0)</f>
        <v>0</v>
      </c>
      <c r="Q753" s="3">
        <f>IF(OR(FIN_DATASET[[#This Row],[Account]]="CxP",FIN_DATASET[[#This Row],[Account]]="CxP (Liga)",FIN_DATASET[[#This Row],[Account]]="CxP (Terceros)"),1,0)</f>
        <v>0</v>
      </c>
      <c r="R753" s="3">
        <f>IF(FIN_DATASET[[#This Row],[AP_Flag]]=1,FIN_DATASET[[#This Row],[Amount]],0)</f>
        <v>0</v>
      </c>
    </row>
    <row r="754" spans="1:18" x14ac:dyDescent="0.2">
      <c r="A754" s="4">
        <f>FIN_RAW[[#This Row],[FECHA]]</f>
        <v>44440</v>
      </c>
      <c r="B754" s="3">
        <f>YEAR(FIN_DATASET[[#This Row],[Date]])</f>
        <v>2021</v>
      </c>
      <c r="C754" s="3" t="str">
        <f>TEXT(FIN_DATASET[[#This Row],[Date]],"mmmm")</f>
        <v>September</v>
      </c>
      <c r="D754" s="3" t="str">
        <f>IF(FIN_RAW[[#This Row],[VALOR (IN)]]&gt;0, "Income",IF(FIN_RAW[[#This Row],[VALOR (OUT)]]&gt;0, "Expense", "Check"))</f>
        <v>Income</v>
      </c>
      <c r="E754" s="3" t="str">
        <f>_xlfn.XLOOKUP(FIN_DATASET[[#This Row],[Method]],CATEGORY_MAP[CUENTA_IN],CATEGORY_MAP[Category])</f>
        <v>Cash</v>
      </c>
      <c r="F754" s="3" t="str">
        <f>_xlfn.XLOOKUP(FIN_DATASET[[#This Row],[Account]],CATEGORY_MAP[CUENTA_OUT],CATEGORY_MAP[Subcategory])</f>
        <v>Enrollment Fees</v>
      </c>
      <c r="G754" s="3" t="str">
        <f>IF(OR(FIN_RAW[[#This Row],[CONCEPTO]]=0,FIN_RAW[[#This Row],[CONCEPTO]]=""),"",FIN_RAW[[#This Row],[CONCEPTO]])</f>
        <v>Pago Matricula 25%</v>
      </c>
      <c r="H754" s="5">
        <f>IF(FIN_DATASET[[#This Row],[Type]]="Income", FIN_RAW[[#This Row],[VALOR (IN)]], -FIN_RAW[[#This Row],[VALOR (OUT)]])</f>
        <v>35000</v>
      </c>
      <c r="I754" s="3" t="str">
        <f>FIN_RAW[[#This Row],[CUENTA (IN)]]</f>
        <v>Efectivo</v>
      </c>
      <c r="J754" s="6" t="str">
        <f>FIN_RAW[[#This Row],[CUENTA (OUT)]]</f>
        <v>Matricula</v>
      </c>
      <c r="K754" s="3" t="str">
        <f>IF(OR(FIN_RAW[[#This Row],[CLIENTE]]=0,FIN_RAW[[#This Row],[CLIENTE]]=" "),"",FIN_RAW[[#This Row],[CLIENTE]])</f>
        <v>Diana Marcela Bravo Clavijo</v>
      </c>
      <c r="L754" s="3" t="str">
        <f>IF(OR(FIN_RAW[[#This Row],[DEPORTISTA]]=0,FIN_RAW[[#This Row],[DEPORTISTA]]=""),"",FIN_RAW[[#This Row],[DEPORTISTA]])</f>
        <v>Adelaida Camacho Bravo</v>
      </c>
      <c r="M754" s="3">
        <f>IF(FIN_DATASET[[#This Row],[Method]]="Efectivo",1,0)</f>
        <v>1</v>
      </c>
      <c r="N754" s="12">
        <f>IF(FIN_DATASET[[#This Row],[Method]]="Efectivo",FIN_DATASET[[#This Row],[Amount]],0)</f>
        <v>35000</v>
      </c>
      <c r="O754" s="3">
        <f>IF(FIN_DATASET[[#This Row],[Method]]="CxC",1,0)</f>
        <v>0</v>
      </c>
      <c r="P754" s="11">
        <f>IF(FIN_DATASET[[#This Row],[Method]]="CxC",FIN_DATASET[[#This Row],[Amount]],0)</f>
        <v>0</v>
      </c>
      <c r="Q754" s="3">
        <f>IF(OR(FIN_DATASET[[#This Row],[Account]]="CxP",FIN_DATASET[[#This Row],[Account]]="CxP (Liga)",FIN_DATASET[[#This Row],[Account]]="CxP (Terceros)"),1,0)</f>
        <v>0</v>
      </c>
      <c r="R754" s="3">
        <f>IF(FIN_DATASET[[#This Row],[AP_Flag]]=1,FIN_DATASET[[#This Row],[Amount]],0)</f>
        <v>0</v>
      </c>
    </row>
    <row r="755" spans="1:18" x14ac:dyDescent="0.2">
      <c r="A755" s="4">
        <f>FIN_RAW[[#This Row],[FECHA]]</f>
        <v>44440</v>
      </c>
      <c r="B755" s="3">
        <f>YEAR(FIN_DATASET[[#This Row],[Date]])</f>
        <v>2021</v>
      </c>
      <c r="C755" s="3" t="str">
        <f>TEXT(FIN_DATASET[[#This Row],[Date]],"mmmm")</f>
        <v>September</v>
      </c>
      <c r="D755" s="3" t="str">
        <f>IF(FIN_RAW[[#This Row],[VALOR (IN)]]&gt;0, "Income",IF(FIN_RAW[[#This Row],[VALOR (OUT)]]&gt;0, "Expense", "Check"))</f>
        <v>Income</v>
      </c>
      <c r="E755" s="3" t="str">
        <f>_xlfn.XLOOKUP(FIN_DATASET[[#This Row],[Method]],CATEGORY_MAP[CUENTA_IN],CATEGORY_MAP[Category])</f>
        <v>Cash</v>
      </c>
      <c r="F755" s="3" t="str">
        <f>_xlfn.XLOOKUP(FIN_DATASET[[#This Row],[Account]],CATEGORY_MAP[CUENTA_OUT],CATEGORY_MAP[Subcategory])</f>
        <v>Enrollment Fees</v>
      </c>
      <c r="G755" s="3" t="str">
        <f>IF(OR(FIN_RAW[[#This Row],[CONCEPTO]]=0,FIN_RAW[[#This Row],[CONCEPTO]]=""),"",FIN_RAW[[#This Row],[CONCEPTO]])</f>
        <v>Pago Matricula 25%</v>
      </c>
      <c r="H755" s="5">
        <f>IF(FIN_DATASET[[#This Row],[Type]]="Income", FIN_RAW[[#This Row],[VALOR (IN)]], -FIN_RAW[[#This Row],[VALOR (OUT)]])</f>
        <v>35000</v>
      </c>
      <c r="I755" s="3" t="str">
        <f>FIN_RAW[[#This Row],[CUENTA (IN)]]</f>
        <v>Efectivo</v>
      </c>
      <c r="J755" s="6" t="str">
        <f>FIN_RAW[[#This Row],[CUENTA (OUT)]]</f>
        <v>Matricula</v>
      </c>
      <c r="K755" s="3" t="str">
        <f>IF(OR(FIN_RAW[[#This Row],[CLIENTE]]=0,FIN_RAW[[#This Row],[CLIENTE]]=" "),"",FIN_RAW[[#This Row],[CLIENTE]])</f>
        <v>Juan Sebastián Floyd</v>
      </c>
      <c r="L755" s="3" t="str">
        <f>IF(OR(FIN_RAW[[#This Row],[DEPORTISTA]]=0,FIN_RAW[[#This Row],[DEPORTISTA]]=""),"",FIN_RAW[[#This Row],[DEPORTISTA]])</f>
        <v>Ariana Floyd Martínez</v>
      </c>
      <c r="M755" s="3">
        <f>IF(FIN_DATASET[[#This Row],[Method]]="Efectivo",1,0)</f>
        <v>1</v>
      </c>
      <c r="N755" s="12">
        <f>IF(FIN_DATASET[[#This Row],[Method]]="Efectivo",FIN_DATASET[[#This Row],[Amount]],0)</f>
        <v>35000</v>
      </c>
      <c r="O755" s="3">
        <f>IF(FIN_DATASET[[#This Row],[Method]]="CxC",1,0)</f>
        <v>0</v>
      </c>
      <c r="P755" s="11">
        <f>IF(FIN_DATASET[[#This Row],[Method]]="CxC",FIN_DATASET[[#This Row],[Amount]],0)</f>
        <v>0</v>
      </c>
      <c r="Q755" s="3">
        <f>IF(OR(FIN_DATASET[[#This Row],[Account]]="CxP",FIN_DATASET[[#This Row],[Account]]="CxP (Liga)",FIN_DATASET[[#This Row],[Account]]="CxP (Terceros)"),1,0)</f>
        <v>0</v>
      </c>
      <c r="R755" s="3">
        <f>IF(FIN_DATASET[[#This Row],[AP_Flag]]=1,FIN_DATASET[[#This Row],[Amount]],0)</f>
        <v>0</v>
      </c>
    </row>
    <row r="756" spans="1:18" x14ac:dyDescent="0.2">
      <c r="A756" s="4">
        <f>FIN_RAW[[#This Row],[FECHA]]</f>
        <v>44440</v>
      </c>
      <c r="B756" s="3">
        <f>YEAR(FIN_DATASET[[#This Row],[Date]])</f>
        <v>2021</v>
      </c>
      <c r="C756" s="3" t="str">
        <f>TEXT(FIN_DATASET[[#This Row],[Date]],"mmmm")</f>
        <v>September</v>
      </c>
      <c r="D756" s="3" t="str">
        <f>IF(FIN_RAW[[#This Row],[VALOR (IN)]]&gt;0, "Income",IF(FIN_RAW[[#This Row],[VALOR (OUT)]]&gt;0, "Expense", "Check"))</f>
        <v>Income</v>
      </c>
      <c r="E756" s="3" t="str">
        <f>_xlfn.XLOOKUP(FIN_DATASET[[#This Row],[Method]],CATEGORY_MAP[CUENTA_IN],CATEGORY_MAP[Category])</f>
        <v>Cash</v>
      </c>
      <c r="F756" s="3" t="str">
        <f>_xlfn.XLOOKUP(FIN_DATASET[[#This Row],[Account]],CATEGORY_MAP[CUENTA_OUT],CATEGORY_MAP[Subcategory])</f>
        <v>Enrollment Fees</v>
      </c>
      <c r="G756" s="3" t="str">
        <f>IF(OR(FIN_RAW[[#This Row],[CONCEPTO]]=0,FIN_RAW[[#This Row],[CONCEPTO]]=""),"",FIN_RAW[[#This Row],[CONCEPTO]])</f>
        <v>Pago Matricula 25%</v>
      </c>
      <c r="H756" s="5">
        <f>IF(FIN_DATASET[[#This Row],[Type]]="Income", FIN_RAW[[#This Row],[VALOR (IN)]], -FIN_RAW[[#This Row],[VALOR (OUT)]])</f>
        <v>35000</v>
      </c>
      <c r="I756" s="3" t="str">
        <f>FIN_RAW[[#This Row],[CUENTA (IN)]]</f>
        <v>Efectivo</v>
      </c>
      <c r="J756" s="6" t="str">
        <f>FIN_RAW[[#This Row],[CUENTA (OUT)]]</f>
        <v>Matricula</v>
      </c>
      <c r="K756" s="3" t="str">
        <f>IF(OR(FIN_RAW[[#This Row],[CLIENTE]]=0,FIN_RAW[[#This Row],[CLIENTE]]=" "),"",FIN_RAW[[#This Row],[CLIENTE]])</f>
        <v>Sandra Patricia Escobar Gutiérrez</v>
      </c>
      <c r="L756" s="3" t="str">
        <f>IF(OR(FIN_RAW[[#This Row],[DEPORTISTA]]=0,FIN_RAW[[#This Row],[DEPORTISTA]]=""),"",FIN_RAW[[#This Row],[DEPORTISTA]])</f>
        <v>Mariana Sofía Bello Escobar</v>
      </c>
      <c r="M756" s="3">
        <f>IF(FIN_DATASET[[#This Row],[Method]]="Efectivo",1,0)</f>
        <v>1</v>
      </c>
      <c r="N756" s="12">
        <f>IF(FIN_DATASET[[#This Row],[Method]]="Efectivo",FIN_DATASET[[#This Row],[Amount]],0)</f>
        <v>35000</v>
      </c>
      <c r="O756" s="3">
        <f>IF(FIN_DATASET[[#This Row],[Method]]="CxC",1,0)</f>
        <v>0</v>
      </c>
      <c r="P756" s="11">
        <f>IF(FIN_DATASET[[#This Row],[Method]]="CxC",FIN_DATASET[[#This Row],[Amount]],0)</f>
        <v>0</v>
      </c>
      <c r="Q756" s="3">
        <f>IF(OR(FIN_DATASET[[#This Row],[Account]]="CxP",FIN_DATASET[[#This Row],[Account]]="CxP (Liga)",FIN_DATASET[[#This Row],[Account]]="CxP (Terceros)"),1,0)</f>
        <v>0</v>
      </c>
      <c r="R756" s="3">
        <f>IF(FIN_DATASET[[#This Row],[AP_Flag]]=1,FIN_DATASET[[#This Row],[Amount]],0)</f>
        <v>0</v>
      </c>
    </row>
    <row r="757" spans="1:18" x14ac:dyDescent="0.2">
      <c r="A757" s="4">
        <f>FIN_RAW[[#This Row],[FECHA]]</f>
        <v>44440</v>
      </c>
      <c r="B757" s="3">
        <f>YEAR(FIN_DATASET[[#This Row],[Date]])</f>
        <v>2021</v>
      </c>
      <c r="C757" s="3" t="str">
        <f>TEXT(FIN_DATASET[[#This Row],[Date]],"mmmm")</f>
        <v>September</v>
      </c>
      <c r="D757" s="3" t="str">
        <f>IF(FIN_RAW[[#This Row],[VALOR (IN)]]&gt;0, "Income",IF(FIN_RAW[[#This Row],[VALOR (OUT)]]&gt;0, "Expense", "Check"))</f>
        <v>Income</v>
      </c>
      <c r="E757" s="3" t="str">
        <f>_xlfn.XLOOKUP(FIN_DATASET[[#This Row],[Method]],CATEGORY_MAP[CUENTA_IN],CATEGORY_MAP[Category])</f>
        <v>Cash</v>
      </c>
      <c r="F757" s="3" t="str">
        <f>_xlfn.XLOOKUP(FIN_DATASET[[#This Row],[Account]],CATEGORY_MAP[CUENTA_OUT],CATEGORY_MAP[Subcategory])</f>
        <v>Gymnastics Monthly Fee</v>
      </c>
      <c r="G757" s="3" t="str">
        <f>IF(OR(FIN_RAW[[#This Row],[CONCEPTO]]=0,FIN_RAW[[#This Row],[CONCEPTO]]=""),"",FIN_RAW[[#This Row],[CONCEPTO]])</f>
        <v>Pago Apoyo Mensualidad Gimnasia (SEP)</v>
      </c>
      <c r="H757" s="5">
        <f>IF(FIN_DATASET[[#This Row],[Type]]="Income", FIN_RAW[[#This Row],[VALOR (IN)]], -FIN_RAW[[#This Row],[VALOR (OUT)]])</f>
        <v>25000</v>
      </c>
      <c r="I757" s="3" t="str">
        <f>FIN_RAW[[#This Row],[CUENTA (IN)]]</f>
        <v>Efectivo</v>
      </c>
      <c r="J757" s="6" t="str">
        <f>FIN_RAW[[#This Row],[CUENTA (OUT)]]</f>
        <v>Mensualidad Gimnasia</v>
      </c>
      <c r="K757" s="3" t="str">
        <f>IF(OR(FIN_RAW[[#This Row],[CLIENTE]]=0,FIN_RAW[[#This Row],[CLIENTE]]=" "),"",FIN_RAW[[#This Row],[CLIENTE]])</f>
        <v>Rodrigo Valdiri Zambrano</v>
      </c>
      <c r="L757" s="3" t="str">
        <f>IF(OR(FIN_RAW[[#This Row],[DEPORTISTA]]=0,FIN_RAW[[#This Row],[DEPORTISTA]]=""),"",FIN_RAW[[#This Row],[DEPORTISTA]])</f>
        <v>Esteban Valdiri Guauña</v>
      </c>
      <c r="M757" s="3">
        <f>IF(FIN_DATASET[[#This Row],[Method]]="Efectivo",1,0)</f>
        <v>1</v>
      </c>
      <c r="N757" s="12">
        <f>IF(FIN_DATASET[[#This Row],[Method]]="Efectivo",FIN_DATASET[[#This Row],[Amount]],0)</f>
        <v>25000</v>
      </c>
      <c r="O757" s="3">
        <f>IF(FIN_DATASET[[#This Row],[Method]]="CxC",1,0)</f>
        <v>0</v>
      </c>
      <c r="P757" s="11">
        <f>IF(FIN_DATASET[[#This Row],[Method]]="CxC",FIN_DATASET[[#This Row],[Amount]],0)</f>
        <v>0</v>
      </c>
      <c r="Q757" s="3">
        <f>IF(OR(FIN_DATASET[[#This Row],[Account]]="CxP",FIN_DATASET[[#This Row],[Account]]="CxP (Liga)",FIN_DATASET[[#This Row],[Account]]="CxP (Terceros)"),1,0)</f>
        <v>0</v>
      </c>
      <c r="R757" s="3">
        <f>IF(FIN_DATASET[[#This Row],[AP_Flag]]=1,FIN_DATASET[[#This Row],[Amount]],0)</f>
        <v>0</v>
      </c>
    </row>
    <row r="758" spans="1:18" x14ac:dyDescent="0.2">
      <c r="A758" s="4">
        <f>FIN_RAW[[#This Row],[FECHA]]</f>
        <v>44440</v>
      </c>
      <c r="B758" s="3">
        <f>YEAR(FIN_DATASET[[#This Row],[Date]])</f>
        <v>2021</v>
      </c>
      <c r="C758" s="3" t="str">
        <f>TEXT(FIN_DATASET[[#This Row],[Date]],"mmmm")</f>
        <v>September</v>
      </c>
      <c r="D758" s="3" t="str">
        <f>IF(FIN_RAW[[#This Row],[VALOR (IN)]]&gt;0, "Income",IF(FIN_RAW[[#This Row],[VALOR (OUT)]]&gt;0, "Expense", "Check"))</f>
        <v>Income</v>
      </c>
      <c r="E758" s="3" t="str">
        <f>_xlfn.XLOOKUP(FIN_DATASET[[#This Row],[Method]],CATEGORY_MAP[CUENTA_IN],CATEGORY_MAP[Category])</f>
        <v>Cash</v>
      </c>
      <c r="F758" s="3" t="str">
        <f>_xlfn.XLOOKUP(FIN_DATASET[[#This Row],[Account]],CATEGORY_MAP[CUENTA_OUT],CATEGORY_MAP[Subcategory])</f>
        <v>Gymnastics Monthly Fee</v>
      </c>
      <c r="G758" s="3" t="str">
        <f>IF(OR(FIN_RAW[[#This Row],[CONCEPTO]]=0,FIN_RAW[[#This Row],[CONCEPTO]]=""),"",FIN_RAW[[#This Row],[CONCEPTO]])</f>
        <v>Pago Apoyo Mensualidad Gimnasia (SEP)</v>
      </c>
      <c r="H758" s="5">
        <f>IF(FIN_DATASET[[#This Row],[Type]]="Income", FIN_RAW[[#This Row],[VALOR (IN)]], -FIN_RAW[[#This Row],[VALOR (OUT)]])</f>
        <v>25000</v>
      </c>
      <c r="I758" s="3" t="str">
        <f>FIN_RAW[[#This Row],[CUENTA (IN)]]</f>
        <v>Efectivo</v>
      </c>
      <c r="J758" s="6" t="str">
        <f>FIN_RAW[[#This Row],[CUENTA (OUT)]]</f>
        <v>Mensualidad Gimnasia</v>
      </c>
      <c r="K758" s="3" t="str">
        <f>IF(OR(FIN_RAW[[#This Row],[CLIENTE]]=0,FIN_RAW[[#This Row],[CLIENTE]]=" "),"",FIN_RAW[[#This Row],[CLIENTE]])</f>
        <v>Sandra Patricia Escobar Gutiérrez</v>
      </c>
      <c r="L758" s="3" t="str">
        <f>IF(OR(FIN_RAW[[#This Row],[DEPORTISTA]]=0,FIN_RAW[[#This Row],[DEPORTISTA]]=""),"",FIN_RAW[[#This Row],[DEPORTISTA]])</f>
        <v>Mariana Sofía Bello Escobar</v>
      </c>
      <c r="M758" s="3">
        <f>IF(FIN_DATASET[[#This Row],[Method]]="Efectivo",1,0)</f>
        <v>1</v>
      </c>
      <c r="N758" s="12">
        <f>IF(FIN_DATASET[[#This Row],[Method]]="Efectivo",FIN_DATASET[[#This Row],[Amount]],0)</f>
        <v>25000</v>
      </c>
      <c r="O758" s="3">
        <f>IF(FIN_DATASET[[#This Row],[Method]]="CxC",1,0)</f>
        <v>0</v>
      </c>
      <c r="P758" s="11">
        <f>IF(FIN_DATASET[[#This Row],[Method]]="CxC",FIN_DATASET[[#This Row],[Amount]],0)</f>
        <v>0</v>
      </c>
      <c r="Q758" s="3">
        <f>IF(OR(FIN_DATASET[[#This Row],[Account]]="CxP",FIN_DATASET[[#This Row],[Account]]="CxP (Liga)",FIN_DATASET[[#This Row],[Account]]="CxP (Terceros)"),1,0)</f>
        <v>0</v>
      </c>
      <c r="R758" s="3">
        <f>IF(FIN_DATASET[[#This Row],[AP_Flag]]=1,FIN_DATASET[[#This Row],[Amount]],0)</f>
        <v>0</v>
      </c>
    </row>
    <row r="759" spans="1:18" x14ac:dyDescent="0.2">
      <c r="A759" s="4">
        <f>FIN_RAW[[#This Row],[FECHA]]</f>
        <v>44440</v>
      </c>
      <c r="B759" s="3">
        <f>YEAR(FIN_DATASET[[#This Row],[Date]])</f>
        <v>2021</v>
      </c>
      <c r="C759" s="3" t="str">
        <f>TEXT(FIN_DATASET[[#This Row],[Date]],"mmmm")</f>
        <v>September</v>
      </c>
      <c r="D759" s="3" t="str">
        <f>IF(FIN_RAW[[#This Row],[VALOR (IN)]]&gt;0, "Income",IF(FIN_RAW[[#This Row],[VALOR (OUT)]]&gt;0, "Expense", "Check"))</f>
        <v>Income</v>
      </c>
      <c r="E759" s="3" t="str">
        <f>_xlfn.XLOOKUP(FIN_DATASET[[#This Row],[Method]],CATEGORY_MAP[CUENTA_IN],CATEGORY_MAP[Category])</f>
        <v>Cash</v>
      </c>
      <c r="F759" s="3" t="str">
        <f>_xlfn.XLOOKUP(FIN_DATASET[[#This Row],[Account]],CATEGORY_MAP[CUENTA_OUT],CATEGORY_MAP[Subcategory])</f>
        <v>Gymnastics Monthly Fee</v>
      </c>
      <c r="G759" s="3" t="str">
        <f>IF(OR(FIN_RAW[[#This Row],[CONCEPTO]]=0,FIN_RAW[[#This Row],[CONCEPTO]]=""),"",FIN_RAW[[#This Row],[CONCEPTO]])</f>
        <v>Pago Apoyo Mensualidad Gimnasia (SEP)</v>
      </c>
      <c r="H759" s="5">
        <f>IF(FIN_DATASET[[#This Row],[Type]]="Income", FIN_RAW[[#This Row],[VALOR (IN)]], -FIN_RAW[[#This Row],[VALOR (OUT)]])</f>
        <v>25000</v>
      </c>
      <c r="I759" s="3" t="str">
        <f>FIN_RAW[[#This Row],[CUENTA (IN)]]</f>
        <v>Efectivo</v>
      </c>
      <c r="J759" s="6" t="str">
        <f>FIN_RAW[[#This Row],[CUENTA (OUT)]]</f>
        <v>Mensualidad Gimnasia</v>
      </c>
      <c r="K759" s="3" t="str">
        <f>IF(OR(FIN_RAW[[#This Row],[CLIENTE]]=0,FIN_RAW[[#This Row],[CLIENTE]]=" "),"",FIN_RAW[[#This Row],[CLIENTE]])</f>
        <v>Carlos Andrés Delgado</v>
      </c>
      <c r="L759" s="3" t="str">
        <f>IF(OR(FIN_RAW[[#This Row],[DEPORTISTA]]=0,FIN_RAW[[#This Row],[DEPORTISTA]]=""),"",FIN_RAW[[#This Row],[DEPORTISTA]])</f>
        <v>Juan Andrés Delgado Giraldo</v>
      </c>
      <c r="M759" s="3">
        <f>IF(FIN_DATASET[[#This Row],[Method]]="Efectivo",1,0)</f>
        <v>1</v>
      </c>
      <c r="N759" s="12">
        <f>IF(FIN_DATASET[[#This Row],[Method]]="Efectivo",FIN_DATASET[[#This Row],[Amount]],0)</f>
        <v>25000</v>
      </c>
      <c r="O759" s="3">
        <f>IF(FIN_DATASET[[#This Row],[Method]]="CxC",1,0)</f>
        <v>0</v>
      </c>
      <c r="P759" s="11">
        <f>IF(FIN_DATASET[[#This Row],[Method]]="CxC",FIN_DATASET[[#This Row],[Amount]],0)</f>
        <v>0</v>
      </c>
      <c r="Q759" s="3">
        <f>IF(OR(FIN_DATASET[[#This Row],[Account]]="CxP",FIN_DATASET[[#This Row],[Account]]="CxP (Liga)",FIN_DATASET[[#This Row],[Account]]="CxP (Terceros)"),1,0)</f>
        <v>0</v>
      </c>
      <c r="R759" s="3">
        <f>IF(FIN_DATASET[[#This Row],[AP_Flag]]=1,FIN_DATASET[[#This Row],[Amount]],0)</f>
        <v>0</v>
      </c>
    </row>
    <row r="760" spans="1:18" x14ac:dyDescent="0.2">
      <c r="A760" s="4">
        <f>FIN_RAW[[#This Row],[FECHA]]</f>
        <v>44440</v>
      </c>
      <c r="B760" s="3">
        <f>YEAR(FIN_DATASET[[#This Row],[Date]])</f>
        <v>2021</v>
      </c>
      <c r="C760" s="3" t="str">
        <f>TEXT(FIN_DATASET[[#This Row],[Date]],"mmmm")</f>
        <v>September</v>
      </c>
      <c r="D760" s="3" t="str">
        <f>IF(FIN_RAW[[#This Row],[VALOR (IN)]]&gt;0, "Income",IF(FIN_RAW[[#This Row],[VALOR (OUT)]]&gt;0, "Expense", "Check"))</f>
        <v>Income</v>
      </c>
      <c r="E760" s="3" t="str">
        <f>_xlfn.XLOOKUP(FIN_DATASET[[#This Row],[Method]],CATEGORY_MAP[CUENTA_IN],CATEGORY_MAP[Category])</f>
        <v>Cash</v>
      </c>
      <c r="F760" s="3" t="str">
        <f>_xlfn.XLOOKUP(FIN_DATASET[[#This Row],[Account]],CATEGORY_MAP[CUENTA_OUT],CATEGORY_MAP[Subcategory])</f>
        <v>Gymnastics Monthly Fee</v>
      </c>
      <c r="G760" s="3" t="str">
        <f>IF(OR(FIN_RAW[[#This Row],[CONCEPTO]]=0,FIN_RAW[[#This Row],[CONCEPTO]]=""),"",FIN_RAW[[#This Row],[CONCEPTO]])</f>
        <v>Pago Apoyo Mensualidad Gimnasia (SEP)</v>
      </c>
      <c r="H760" s="5">
        <f>IF(FIN_DATASET[[#This Row],[Type]]="Income", FIN_RAW[[#This Row],[VALOR (IN)]], -FIN_RAW[[#This Row],[VALOR (OUT)]])</f>
        <v>25000</v>
      </c>
      <c r="I760" s="3" t="str">
        <f>FIN_RAW[[#This Row],[CUENTA (IN)]]</f>
        <v>Efectivo</v>
      </c>
      <c r="J760" s="6" t="str">
        <f>FIN_RAW[[#This Row],[CUENTA (OUT)]]</f>
        <v>Mensualidad Gimnasia</v>
      </c>
      <c r="K760" s="3" t="str">
        <f>IF(OR(FIN_RAW[[#This Row],[CLIENTE]]=0,FIN_RAW[[#This Row],[CLIENTE]]=" "),"",FIN_RAW[[#This Row],[CLIENTE]])</f>
        <v>Juan Sebastián Floyd</v>
      </c>
      <c r="L760" s="3" t="str">
        <f>IF(OR(FIN_RAW[[#This Row],[DEPORTISTA]]=0,FIN_RAW[[#This Row],[DEPORTISTA]]=""),"",FIN_RAW[[#This Row],[DEPORTISTA]])</f>
        <v>Juan Diego Floyd Martínez</v>
      </c>
      <c r="M760" s="3">
        <f>IF(FIN_DATASET[[#This Row],[Method]]="Efectivo",1,0)</f>
        <v>1</v>
      </c>
      <c r="N760" s="12">
        <f>IF(FIN_DATASET[[#This Row],[Method]]="Efectivo",FIN_DATASET[[#This Row],[Amount]],0)</f>
        <v>25000</v>
      </c>
      <c r="O760" s="3">
        <f>IF(FIN_DATASET[[#This Row],[Method]]="CxC",1,0)</f>
        <v>0</v>
      </c>
      <c r="P760" s="11">
        <f>IF(FIN_DATASET[[#This Row],[Method]]="CxC",FIN_DATASET[[#This Row],[Amount]],0)</f>
        <v>0</v>
      </c>
      <c r="Q760" s="3">
        <f>IF(OR(FIN_DATASET[[#This Row],[Account]]="CxP",FIN_DATASET[[#This Row],[Account]]="CxP (Liga)",FIN_DATASET[[#This Row],[Account]]="CxP (Terceros)"),1,0)</f>
        <v>0</v>
      </c>
      <c r="R760" s="3">
        <f>IF(FIN_DATASET[[#This Row],[AP_Flag]]=1,FIN_DATASET[[#This Row],[Amount]],0)</f>
        <v>0</v>
      </c>
    </row>
    <row r="761" spans="1:18" x14ac:dyDescent="0.2">
      <c r="A761" s="4">
        <f>FIN_RAW[[#This Row],[FECHA]]</f>
        <v>44440</v>
      </c>
      <c r="B761" s="3">
        <f>YEAR(FIN_DATASET[[#This Row],[Date]])</f>
        <v>2021</v>
      </c>
      <c r="C761" s="3" t="str">
        <f>TEXT(FIN_DATASET[[#This Row],[Date]],"mmmm")</f>
        <v>September</v>
      </c>
      <c r="D761" s="3" t="str">
        <f>IF(FIN_RAW[[#This Row],[VALOR (IN)]]&gt;0, "Income",IF(FIN_RAW[[#This Row],[VALOR (OUT)]]&gt;0, "Expense", "Check"))</f>
        <v>Income</v>
      </c>
      <c r="E761" s="3" t="str">
        <f>_xlfn.XLOOKUP(FIN_DATASET[[#This Row],[Method]],CATEGORY_MAP[CUENTA_IN],CATEGORY_MAP[Category])</f>
        <v>Cash</v>
      </c>
      <c r="F761" s="3" t="str">
        <f>_xlfn.XLOOKUP(FIN_DATASET[[#This Row],[Account]],CATEGORY_MAP[CUENTA_OUT],CATEGORY_MAP[Subcategory])</f>
        <v>Gymnastics Monthly Fee</v>
      </c>
      <c r="G761" s="3" t="str">
        <f>IF(OR(FIN_RAW[[#This Row],[CONCEPTO]]=0,FIN_RAW[[#This Row],[CONCEPTO]]=""),"",FIN_RAW[[#This Row],[CONCEPTO]])</f>
        <v>Pago Apoyo Mensualidad Gimnasia (SEP)</v>
      </c>
      <c r="H761" s="5">
        <f>IF(FIN_DATASET[[#This Row],[Type]]="Income", FIN_RAW[[#This Row],[VALOR (IN)]], -FIN_RAW[[#This Row],[VALOR (OUT)]])</f>
        <v>25000</v>
      </c>
      <c r="I761" s="3" t="str">
        <f>FIN_RAW[[#This Row],[CUENTA (IN)]]</f>
        <v>Efectivo</v>
      </c>
      <c r="J761" s="6" t="str">
        <f>FIN_RAW[[#This Row],[CUENTA (OUT)]]</f>
        <v>Mensualidad Gimnasia</v>
      </c>
      <c r="K761" s="3" t="str">
        <f>IF(OR(FIN_RAW[[#This Row],[CLIENTE]]=0,FIN_RAW[[#This Row],[CLIENTE]]=" "),"",FIN_RAW[[#This Row],[CLIENTE]])</f>
        <v>Víctor Manuel Duque Yepes</v>
      </c>
      <c r="L761" s="3" t="str">
        <f>IF(OR(FIN_RAW[[#This Row],[DEPORTISTA]]=0,FIN_RAW[[#This Row],[DEPORTISTA]]=""),"",FIN_RAW[[#This Row],[DEPORTISTA]])</f>
        <v>Juan Esteban Duque Pinto</v>
      </c>
      <c r="M761" s="3">
        <f>IF(FIN_DATASET[[#This Row],[Method]]="Efectivo",1,0)</f>
        <v>1</v>
      </c>
      <c r="N761" s="12">
        <f>IF(FIN_DATASET[[#This Row],[Method]]="Efectivo",FIN_DATASET[[#This Row],[Amount]],0)</f>
        <v>25000</v>
      </c>
      <c r="O761" s="3">
        <f>IF(FIN_DATASET[[#This Row],[Method]]="CxC",1,0)</f>
        <v>0</v>
      </c>
      <c r="P761" s="11">
        <f>IF(FIN_DATASET[[#This Row],[Method]]="CxC",FIN_DATASET[[#This Row],[Amount]],0)</f>
        <v>0</v>
      </c>
      <c r="Q761" s="3">
        <f>IF(OR(FIN_DATASET[[#This Row],[Account]]="CxP",FIN_DATASET[[#This Row],[Account]]="CxP (Liga)",FIN_DATASET[[#This Row],[Account]]="CxP (Terceros)"),1,0)</f>
        <v>0</v>
      </c>
      <c r="R761" s="3">
        <f>IF(FIN_DATASET[[#This Row],[AP_Flag]]=1,FIN_DATASET[[#This Row],[Amount]],0)</f>
        <v>0</v>
      </c>
    </row>
    <row r="762" spans="1:18" x14ac:dyDescent="0.2">
      <c r="A762" s="4">
        <f>FIN_RAW[[#This Row],[FECHA]]</f>
        <v>44440</v>
      </c>
      <c r="B762" s="3">
        <f>YEAR(FIN_DATASET[[#This Row],[Date]])</f>
        <v>2021</v>
      </c>
      <c r="C762" s="3" t="str">
        <f>TEXT(FIN_DATASET[[#This Row],[Date]],"mmmm")</f>
        <v>September</v>
      </c>
      <c r="D762" s="3" t="str">
        <f>IF(FIN_RAW[[#This Row],[VALOR (IN)]]&gt;0, "Income",IF(FIN_RAW[[#This Row],[VALOR (OUT)]]&gt;0, "Expense", "Check"))</f>
        <v>Income</v>
      </c>
      <c r="E762" s="3" t="str">
        <f>_xlfn.XLOOKUP(FIN_DATASET[[#This Row],[Method]],CATEGORY_MAP[CUENTA_IN],CATEGORY_MAP[Category])</f>
        <v>Cash</v>
      </c>
      <c r="F762" s="3" t="str">
        <f>_xlfn.XLOOKUP(FIN_DATASET[[#This Row],[Account]],CATEGORY_MAP[CUENTA_OUT],CATEGORY_MAP[Subcategory])</f>
        <v>Gymnastics Monthly Fee</v>
      </c>
      <c r="G762" s="3" t="str">
        <f>IF(OR(FIN_RAW[[#This Row],[CONCEPTO]]=0,FIN_RAW[[#This Row],[CONCEPTO]]=""),"",FIN_RAW[[#This Row],[CONCEPTO]])</f>
        <v>Pago Apoyo Mensualidad Gimnasia (SEP)</v>
      </c>
      <c r="H762" s="5">
        <f>IF(FIN_DATASET[[#This Row],[Type]]="Income", FIN_RAW[[#This Row],[VALOR (IN)]], -FIN_RAW[[#This Row],[VALOR (OUT)]])</f>
        <v>25000</v>
      </c>
      <c r="I762" s="3" t="str">
        <f>FIN_RAW[[#This Row],[CUENTA (IN)]]</f>
        <v>Efectivo</v>
      </c>
      <c r="J762" s="6" t="str">
        <f>FIN_RAW[[#This Row],[CUENTA (OUT)]]</f>
        <v>Mensualidad Gimnasia</v>
      </c>
      <c r="K762" s="3" t="str">
        <f>IF(OR(FIN_RAW[[#This Row],[CLIENTE]]=0,FIN_RAW[[#This Row],[CLIENTE]]=" "),"",FIN_RAW[[#This Row],[CLIENTE]])</f>
        <v>Víctor Manuel Duque Yepes</v>
      </c>
      <c r="L762" s="3" t="str">
        <f>IF(OR(FIN_RAW[[#This Row],[DEPORTISTA]]=0,FIN_RAW[[#This Row],[DEPORTISTA]]=""),"",FIN_RAW[[#This Row],[DEPORTISTA]])</f>
        <v>Juan Manuel Duque Pinto</v>
      </c>
      <c r="M762" s="3">
        <f>IF(FIN_DATASET[[#This Row],[Method]]="Efectivo",1,0)</f>
        <v>1</v>
      </c>
      <c r="N762" s="12">
        <f>IF(FIN_DATASET[[#This Row],[Method]]="Efectivo",FIN_DATASET[[#This Row],[Amount]],0)</f>
        <v>25000</v>
      </c>
      <c r="O762" s="3">
        <f>IF(FIN_DATASET[[#This Row],[Method]]="CxC",1,0)</f>
        <v>0</v>
      </c>
      <c r="P762" s="11">
        <f>IF(FIN_DATASET[[#This Row],[Method]]="CxC",FIN_DATASET[[#This Row],[Amount]],0)</f>
        <v>0</v>
      </c>
      <c r="Q762" s="3">
        <f>IF(OR(FIN_DATASET[[#This Row],[Account]]="CxP",FIN_DATASET[[#This Row],[Account]]="CxP (Liga)",FIN_DATASET[[#This Row],[Account]]="CxP (Terceros)"),1,0)</f>
        <v>0</v>
      </c>
      <c r="R762" s="3">
        <f>IF(FIN_DATASET[[#This Row],[AP_Flag]]=1,FIN_DATASET[[#This Row],[Amount]],0)</f>
        <v>0</v>
      </c>
    </row>
    <row r="763" spans="1:18" x14ac:dyDescent="0.2">
      <c r="A763" s="4">
        <f>FIN_RAW[[#This Row],[FECHA]]</f>
        <v>44440</v>
      </c>
      <c r="B763" s="3">
        <f>YEAR(FIN_DATASET[[#This Row],[Date]])</f>
        <v>2021</v>
      </c>
      <c r="C763" s="3" t="str">
        <f>TEXT(FIN_DATASET[[#This Row],[Date]],"mmmm")</f>
        <v>September</v>
      </c>
      <c r="D763" s="3" t="str">
        <f>IF(FIN_RAW[[#This Row],[VALOR (IN)]]&gt;0, "Income",IF(FIN_RAW[[#This Row],[VALOR (OUT)]]&gt;0, "Expense", "Check"))</f>
        <v>Income</v>
      </c>
      <c r="E763" s="3" t="str">
        <f>_xlfn.XLOOKUP(FIN_DATASET[[#This Row],[Method]],CATEGORY_MAP[CUENTA_IN],CATEGORY_MAP[Category])</f>
        <v>Cash</v>
      </c>
      <c r="F763" s="3" t="str">
        <f>_xlfn.XLOOKUP(FIN_DATASET[[#This Row],[Account]],CATEGORY_MAP[CUENTA_OUT],CATEGORY_MAP[Subcategory])</f>
        <v>Gymnastics Monthly Fee</v>
      </c>
      <c r="G763" s="3" t="str">
        <f>IF(OR(FIN_RAW[[#This Row],[CONCEPTO]]=0,FIN_RAW[[#This Row],[CONCEPTO]]=""),"",FIN_RAW[[#This Row],[CONCEPTO]])</f>
        <v>Pago Apoyo Mensualidad Gimnasia (SEP)</v>
      </c>
      <c r="H763" s="5">
        <f>IF(FIN_DATASET[[#This Row],[Type]]="Income", FIN_RAW[[#This Row],[VALOR (IN)]], -FIN_RAW[[#This Row],[VALOR (OUT)]])</f>
        <v>25000</v>
      </c>
      <c r="I763" s="3" t="str">
        <f>FIN_RAW[[#This Row],[CUENTA (IN)]]</f>
        <v>Efectivo</v>
      </c>
      <c r="J763" s="6" t="str">
        <f>FIN_RAW[[#This Row],[CUENTA (OUT)]]</f>
        <v>Mensualidad Gimnasia</v>
      </c>
      <c r="K763" s="3" t="str">
        <f>IF(OR(FIN_RAW[[#This Row],[CLIENTE]]=0,FIN_RAW[[#This Row],[CLIENTE]]=" "),"",FIN_RAW[[#This Row],[CLIENTE]])</f>
        <v>Ingrith Basto Zamorano</v>
      </c>
      <c r="L763" s="3" t="str">
        <f>IF(OR(FIN_RAW[[#This Row],[DEPORTISTA]]=0,FIN_RAW[[#This Row],[DEPORTISTA]]=""),"",FIN_RAW[[#This Row],[DEPORTISTA]])</f>
        <v>Juan Martin Solórzano Basto</v>
      </c>
      <c r="M763" s="3">
        <f>IF(FIN_DATASET[[#This Row],[Method]]="Efectivo",1,0)</f>
        <v>1</v>
      </c>
      <c r="N763" s="12">
        <f>IF(FIN_DATASET[[#This Row],[Method]]="Efectivo",FIN_DATASET[[#This Row],[Amount]],0)</f>
        <v>25000</v>
      </c>
      <c r="O763" s="3">
        <f>IF(FIN_DATASET[[#This Row],[Method]]="CxC",1,0)</f>
        <v>0</v>
      </c>
      <c r="P763" s="11">
        <f>IF(FIN_DATASET[[#This Row],[Method]]="CxC",FIN_DATASET[[#This Row],[Amount]],0)</f>
        <v>0</v>
      </c>
      <c r="Q763" s="3">
        <f>IF(OR(FIN_DATASET[[#This Row],[Account]]="CxP",FIN_DATASET[[#This Row],[Account]]="CxP (Liga)",FIN_DATASET[[#This Row],[Account]]="CxP (Terceros)"),1,0)</f>
        <v>0</v>
      </c>
      <c r="R763" s="3">
        <f>IF(FIN_DATASET[[#This Row],[AP_Flag]]=1,FIN_DATASET[[#This Row],[Amount]],0)</f>
        <v>0</v>
      </c>
    </row>
    <row r="764" spans="1:18" x14ac:dyDescent="0.2">
      <c r="A764" s="4">
        <f>FIN_RAW[[#This Row],[FECHA]]</f>
        <v>44440</v>
      </c>
      <c r="B764" s="3">
        <f>YEAR(FIN_DATASET[[#This Row],[Date]])</f>
        <v>2021</v>
      </c>
      <c r="C764" s="3" t="str">
        <f>TEXT(FIN_DATASET[[#This Row],[Date]],"mmmm")</f>
        <v>September</v>
      </c>
      <c r="D764" s="3" t="str">
        <f>IF(FIN_RAW[[#This Row],[VALOR (IN)]]&gt;0, "Income",IF(FIN_RAW[[#This Row],[VALOR (OUT)]]&gt;0, "Expense", "Check"))</f>
        <v>Income</v>
      </c>
      <c r="E764" s="3" t="str">
        <f>_xlfn.XLOOKUP(FIN_DATASET[[#This Row],[Method]],CATEGORY_MAP[CUENTA_IN],CATEGORY_MAP[Category])</f>
        <v>Cash</v>
      </c>
      <c r="F764" s="3" t="str">
        <f>_xlfn.XLOOKUP(FIN_DATASET[[#This Row],[Account]],CATEGORY_MAP[CUENTA_OUT],CATEGORY_MAP[Subcategory])</f>
        <v>Gymnastics Monthly Fee</v>
      </c>
      <c r="G764" s="3" t="str">
        <f>IF(OR(FIN_RAW[[#This Row],[CONCEPTO]]=0,FIN_RAW[[#This Row],[CONCEPTO]]=""),"",FIN_RAW[[#This Row],[CONCEPTO]])</f>
        <v>Pago Apoyo Mensualidad Gimnasia (SEP)</v>
      </c>
      <c r="H764" s="5">
        <f>IF(FIN_DATASET[[#This Row],[Type]]="Income", FIN_RAW[[#This Row],[VALOR (IN)]], -FIN_RAW[[#This Row],[VALOR (OUT)]])</f>
        <v>25000</v>
      </c>
      <c r="I764" s="3" t="str">
        <f>FIN_RAW[[#This Row],[CUENTA (IN)]]</f>
        <v>Efectivo</v>
      </c>
      <c r="J764" s="6" t="str">
        <f>FIN_RAW[[#This Row],[CUENTA (OUT)]]</f>
        <v>Mensualidad Gimnasia</v>
      </c>
      <c r="K764" s="3" t="str">
        <f>IF(OR(FIN_RAW[[#This Row],[CLIENTE]]=0,FIN_RAW[[#This Row],[CLIENTE]]=" "),"",FIN_RAW[[#This Row],[CLIENTE]])</f>
        <v>Juan Sebastián Floyd</v>
      </c>
      <c r="L764" s="3" t="str">
        <f>IF(OR(FIN_RAW[[#This Row],[DEPORTISTA]]=0,FIN_RAW[[#This Row],[DEPORTISTA]]=""),"",FIN_RAW[[#This Row],[DEPORTISTA]])</f>
        <v>Ariana Floyd Martínez</v>
      </c>
      <c r="M764" s="3">
        <f>IF(FIN_DATASET[[#This Row],[Method]]="Efectivo",1,0)</f>
        <v>1</v>
      </c>
      <c r="N764" s="12">
        <f>IF(FIN_DATASET[[#This Row],[Method]]="Efectivo",FIN_DATASET[[#This Row],[Amount]],0)</f>
        <v>25000</v>
      </c>
      <c r="O764" s="3">
        <f>IF(FIN_DATASET[[#This Row],[Method]]="CxC",1,0)</f>
        <v>0</v>
      </c>
      <c r="P764" s="11">
        <f>IF(FIN_DATASET[[#This Row],[Method]]="CxC",FIN_DATASET[[#This Row],[Amount]],0)</f>
        <v>0</v>
      </c>
      <c r="Q764" s="3">
        <f>IF(OR(FIN_DATASET[[#This Row],[Account]]="CxP",FIN_DATASET[[#This Row],[Account]]="CxP (Liga)",FIN_DATASET[[#This Row],[Account]]="CxP (Terceros)"),1,0)</f>
        <v>0</v>
      </c>
      <c r="R764" s="3">
        <f>IF(FIN_DATASET[[#This Row],[AP_Flag]]=1,FIN_DATASET[[#This Row],[Amount]],0)</f>
        <v>0</v>
      </c>
    </row>
    <row r="765" spans="1:18" x14ac:dyDescent="0.2">
      <c r="A765" s="4">
        <f>FIN_RAW[[#This Row],[FECHA]]</f>
        <v>44440</v>
      </c>
      <c r="B765" s="3">
        <f>YEAR(FIN_DATASET[[#This Row],[Date]])</f>
        <v>2021</v>
      </c>
      <c r="C765" s="3" t="str">
        <f>TEXT(FIN_DATASET[[#This Row],[Date]],"mmmm")</f>
        <v>September</v>
      </c>
      <c r="D765" s="3" t="str">
        <f>IF(FIN_RAW[[#This Row],[VALOR (IN)]]&gt;0, "Income",IF(FIN_RAW[[#This Row],[VALOR (OUT)]]&gt;0, "Expense", "Check"))</f>
        <v>Income</v>
      </c>
      <c r="E765" s="3" t="str">
        <f>_xlfn.XLOOKUP(FIN_DATASET[[#This Row],[Method]],CATEGORY_MAP[CUENTA_IN],CATEGORY_MAP[Category])</f>
        <v>Cash</v>
      </c>
      <c r="F765" s="3" t="str">
        <f>_xlfn.XLOOKUP(FIN_DATASET[[#This Row],[Account]],CATEGORY_MAP[CUENTA_OUT],CATEGORY_MAP[Subcategory])</f>
        <v>Gymnastics Monthly Fee</v>
      </c>
      <c r="G765" s="3" t="str">
        <f>IF(OR(FIN_RAW[[#This Row],[CONCEPTO]]=0,FIN_RAW[[#This Row],[CONCEPTO]]=""),"",FIN_RAW[[#This Row],[CONCEPTO]])</f>
        <v>Pago Apoyo Mensualidad Gimnasia (SEP)</v>
      </c>
      <c r="H765" s="5">
        <f>IF(FIN_DATASET[[#This Row],[Type]]="Income", FIN_RAW[[#This Row],[VALOR (IN)]], -FIN_RAW[[#This Row],[VALOR (OUT)]])</f>
        <v>25000</v>
      </c>
      <c r="I765" s="3" t="str">
        <f>FIN_RAW[[#This Row],[CUENTA (IN)]]</f>
        <v>Efectivo</v>
      </c>
      <c r="J765" s="6" t="str">
        <f>FIN_RAW[[#This Row],[CUENTA (OUT)]]</f>
        <v>Mensualidad Gimnasia</v>
      </c>
      <c r="K765" s="3" t="str">
        <f>IF(OR(FIN_RAW[[#This Row],[CLIENTE]]=0,FIN_RAW[[#This Row],[CLIENTE]]=" "),"",FIN_RAW[[#This Row],[CLIENTE]])</f>
        <v>Ana Milena Sánchez Patiño</v>
      </c>
      <c r="L765" s="3" t="str">
        <f>IF(OR(FIN_RAW[[#This Row],[DEPORTISTA]]=0,FIN_RAW[[#This Row],[DEPORTISTA]]=""),"",FIN_RAW[[#This Row],[DEPORTISTA]])</f>
        <v>Matías Carvajal Sánchez</v>
      </c>
      <c r="M765" s="3">
        <f>IF(FIN_DATASET[[#This Row],[Method]]="Efectivo",1,0)</f>
        <v>1</v>
      </c>
      <c r="N765" s="12">
        <f>IF(FIN_DATASET[[#This Row],[Method]]="Efectivo",FIN_DATASET[[#This Row],[Amount]],0)</f>
        <v>25000</v>
      </c>
      <c r="O765" s="3">
        <f>IF(FIN_DATASET[[#This Row],[Method]]="CxC",1,0)</f>
        <v>0</v>
      </c>
      <c r="P765" s="11">
        <f>IF(FIN_DATASET[[#This Row],[Method]]="CxC",FIN_DATASET[[#This Row],[Amount]],0)</f>
        <v>0</v>
      </c>
      <c r="Q765" s="3">
        <f>IF(OR(FIN_DATASET[[#This Row],[Account]]="CxP",FIN_DATASET[[#This Row],[Account]]="CxP (Liga)",FIN_DATASET[[#This Row],[Account]]="CxP (Terceros)"),1,0)</f>
        <v>0</v>
      </c>
      <c r="R765" s="3">
        <f>IF(FIN_DATASET[[#This Row],[AP_Flag]]=1,FIN_DATASET[[#This Row],[Amount]],0)</f>
        <v>0</v>
      </c>
    </row>
    <row r="766" spans="1:18" x14ac:dyDescent="0.2">
      <c r="A766" s="4">
        <f>FIN_RAW[[#This Row],[FECHA]]</f>
        <v>44440</v>
      </c>
      <c r="B766" s="3">
        <f>YEAR(FIN_DATASET[[#This Row],[Date]])</f>
        <v>2021</v>
      </c>
      <c r="C766" s="3" t="str">
        <f>TEXT(FIN_DATASET[[#This Row],[Date]],"mmmm")</f>
        <v>September</v>
      </c>
      <c r="D766" s="3" t="str">
        <f>IF(FIN_RAW[[#This Row],[VALOR (IN)]]&gt;0, "Income",IF(FIN_RAW[[#This Row],[VALOR (OUT)]]&gt;0, "Expense", "Check"))</f>
        <v>Income</v>
      </c>
      <c r="E766" s="3" t="str">
        <f>_xlfn.XLOOKUP(FIN_DATASET[[#This Row],[Method]],CATEGORY_MAP[CUENTA_IN],CATEGORY_MAP[Category])</f>
        <v>Cash</v>
      </c>
      <c r="F766" s="3" t="str">
        <f>_xlfn.XLOOKUP(FIN_DATASET[[#This Row],[Account]],CATEGORY_MAP[CUENTA_OUT],CATEGORY_MAP[Subcategory])</f>
        <v>Gymnastics Monthly Fee</v>
      </c>
      <c r="G766" s="3" t="str">
        <f>IF(OR(FIN_RAW[[#This Row],[CONCEPTO]]=0,FIN_RAW[[#This Row],[CONCEPTO]]=""),"",FIN_RAW[[#This Row],[CONCEPTO]])</f>
        <v>Pago Apoyo Mensualidad Gimnasia (SEP)</v>
      </c>
      <c r="H766" s="5">
        <f>IF(FIN_DATASET[[#This Row],[Type]]="Income", FIN_RAW[[#This Row],[VALOR (IN)]], -FIN_RAW[[#This Row],[VALOR (OUT)]])</f>
        <v>25000</v>
      </c>
      <c r="I766" s="3" t="str">
        <f>FIN_RAW[[#This Row],[CUENTA (IN)]]</f>
        <v>Efectivo</v>
      </c>
      <c r="J766" s="6" t="str">
        <f>FIN_RAW[[#This Row],[CUENTA (OUT)]]</f>
        <v>Mensualidad Gimnasia</v>
      </c>
      <c r="K766" s="3" t="str">
        <f>IF(OR(FIN_RAW[[#This Row],[CLIENTE]]=0,FIN_RAW[[#This Row],[CLIENTE]]=" "),"",FIN_RAW[[#This Row],[CLIENTE]])</f>
        <v>Wilson Leaños</v>
      </c>
      <c r="L766" s="3" t="str">
        <f>IF(OR(FIN_RAW[[#This Row],[DEPORTISTA]]=0,FIN_RAW[[#This Row],[DEPORTISTA]]=""),"",FIN_RAW[[#This Row],[DEPORTISTA]])</f>
        <v>Naireth Leaños Serna</v>
      </c>
      <c r="M766" s="3">
        <f>IF(FIN_DATASET[[#This Row],[Method]]="Efectivo",1,0)</f>
        <v>1</v>
      </c>
      <c r="N766" s="12">
        <f>IF(FIN_DATASET[[#This Row],[Method]]="Efectivo",FIN_DATASET[[#This Row],[Amount]],0)</f>
        <v>25000</v>
      </c>
      <c r="O766" s="3">
        <f>IF(FIN_DATASET[[#This Row],[Method]]="CxC",1,0)</f>
        <v>0</v>
      </c>
      <c r="P766" s="11">
        <f>IF(FIN_DATASET[[#This Row],[Method]]="CxC",FIN_DATASET[[#This Row],[Amount]],0)</f>
        <v>0</v>
      </c>
      <c r="Q766" s="3">
        <f>IF(OR(FIN_DATASET[[#This Row],[Account]]="CxP",FIN_DATASET[[#This Row],[Account]]="CxP (Liga)",FIN_DATASET[[#This Row],[Account]]="CxP (Terceros)"),1,0)</f>
        <v>0</v>
      </c>
      <c r="R766" s="3">
        <f>IF(FIN_DATASET[[#This Row],[AP_Flag]]=1,FIN_DATASET[[#This Row],[Amount]],0)</f>
        <v>0</v>
      </c>
    </row>
    <row r="767" spans="1:18" x14ac:dyDescent="0.2">
      <c r="A767" s="4">
        <f>FIN_RAW[[#This Row],[FECHA]]</f>
        <v>44440</v>
      </c>
      <c r="B767" s="3">
        <f>YEAR(FIN_DATASET[[#This Row],[Date]])</f>
        <v>2021</v>
      </c>
      <c r="C767" s="3" t="str">
        <f>TEXT(FIN_DATASET[[#This Row],[Date]],"mmmm")</f>
        <v>September</v>
      </c>
      <c r="D767" s="3" t="str">
        <f>IF(FIN_RAW[[#This Row],[VALOR (IN)]]&gt;0, "Income",IF(FIN_RAW[[#This Row],[VALOR (OUT)]]&gt;0, "Expense", "Check"))</f>
        <v>Income</v>
      </c>
      <c r="E767" s="3" t="str">
        <f>_xlfn.XLOOKUP(FIN_DATASET[[#This Row],[Method]],CATEGORY_MAP[CUENTA_IN],CATEGORY_MAP[Category])</f>
        <v>Accounts Receivable</v>
      </c>
      <c r="F767" s="3" t="str">
        <f>_xlfn.XLOOKUP(FIN_DATASET[[#This Row],[Account]],CATEGORY_MAP[CUENTA_OUT],CATEGORY_MAP[Subcategory])</f>
        <v>Gymnastics Monthly Fee</v>
      </c>
      <c r="G767" s="3" t="str">
        <f>IF(OR(FIN_RAW[[#This Row],[CONCEPTO]]=0,FIN_RAW[[#This Row],[CONCEPTO]]=""),"",FIN_RAW[[#This Row],[CONCEPTO]])</f>
        <v>Pago Apoyo Mensualidad Gimnasia (SEP)</v>
      </c>
      <c r="H767" s="5">
        <f>IF(FIN_DATASET[[#This Row],[Type]]="Income", FIN_RAW[[#This Row],[VALOR (IN)]], -FIN_RAW[[#This Row],[VALOR (OUT)]])</f>
        <v>25000</v>
      </c>
      <c r="I767" s="3" t="str">
        <f>FIN_RAW[[#This Row],[CUENTA (IN)]]</f>
        <v>CxC</v>
      </c>
      <c r="J767" s="6" t="str">
        <f>FIN_RAW[[#This Row],[CUENTA (OUT)]]</f>
        <v>Mensualidad Gimnasia</v>
      </c>
      <c r="K767" s="3" t="str">
        <f>IF(OR(FIN_RAW[[#This Row],[CLIENTE]]=0,FIN_RAW[[#This Row],[CLIENTE]]=" "),"",FIN_RAW[[#This Row],[CLIENTE]])</f>
        <v>Diana Gómez Herrera</v>
      </c>
      <c r="L767" s="3" t="str">
        <f>IF(OR(FIN_RAW[[#This Row],[DEPORTISTA]]=0,FIN_RAW[[#This Row],[DEPORTISTA]]=""),"",FIN_RAW[[#This Row],[DEPORTISTA]])</f>
        <v>Samuel David López Gómez</v>
      </c>
      <c r="M767" s="3">
        <f>IF(FIN_DATASET[[#This Row],[Method]]="Efectivo",1,0)</f>
        <v>0</v>
      </c>
      <c r="N767" s="12">
        <f>IF(FIN_DATASET[[#This Row],[Method]]="Efectivo",FIN_DATASET[[#This Row],[Amount]],0)</f>
        <v>0</v>
      </c>
      <c r="O767" s="3">
        <f>IF(FIN_DATASET[[#This Row],[Method]]="CxC",1,0)</f>
        <v>1</v>
      </c>
      <c r="P767" s="11">
        <f>IF(FIN_DATASET[[#This Row],[Method]]="CxC",FIN_DATASET[[#This Row],[Amount]],0)</f>
        <v>25000</v>
      </c>
      <c r="Q767" s="3">
        <f>IF(OR(FIN_DATASET[[#This Row],[Account]]="CxP",FIN_DATASET[[#This Row],[Account]]="CxP (Liga)",FIN_DATASET[[#This Row],[Account]]="CxP (Terceros)"),1,0)</f>
        <v>0</v>
      </c>
      <c r="R767" s="3">
        <f>IF(FIN_DATASET[[#This Row],[AP_Flag]]=1,FIN_DATASET[[#This Row],[Amount]],0)</f>
        <v>0</v>
      </c>
    </row>
    <row r="768" spans="1:18" x14ac:dyDescent="0.2">
      <c r="A768" s="4">
        <f>FIN_RAW[[#This Row],[FECHA]]</f>
        <v>44440</v>
      </c>
      <c r="B768" s="3">
        <f>YEAR(FIN_DATASET[[#This Row],[Date]])</f>
        <v>2021</v>
      </c>
      <c r="C768" s="3" t="str">
        <f>TEXT(FIN_DATASET[[#This Row],[Date]],"mmmm")</f>
        <v>September</v>
      </c>
      <c r="D768" s="3" t="str">
        <f>IF(FIN_RAW[[#This Row],[VALOR (IN)]]&gt;0, "Income",IF(FIN_RAW[[#This Row],[VALOR (OUT)]]&gt;0, "Expense", "Check"))</f>
        <v>Income</v>
      </c>
      <c r="E768" s="3" t="str">
        <f>_xlfn.XLOOKUP(FIN_DATASET[[#This Row],[Method]],CATEGORY_MAP[CUENTA_IN],CATEGORY_MAP[Category])</f>
        <v>Cash</v>
      </c>
      <c r="F768" s="3" t="str">
        <f>_xlfn.XLOOKUP(FIN_DATASET[[#This Row],[Account]],CATEGORY_MAP[CUENTA_OUT],CATEGORY_MAP[Subcategory])</f>
        <v>Gymnastics Monthly Fee</v>
      </c>
      <c r="G768" s="3" t="str">
        <f>IF(OR(FIN_RAW[[#This Row],[CONCEPTO]]=0,FIN_RAW[[#This Row],[CONCEPTO]]=""),"",FIN_RAW[[#This Row],[CONCEPTO]])</f>
        <v>Pago Apoyo Mensualidad Gimnasia (SEP)</v>
      </c>
      <c r="H768" s="5">
        <f>IF(FIN_DATASET[[#This Row],[Type]]="Income", FIN_RAW[[#This Row],[VALOR (IN)]], -FIN_RAW[[#This Row],[VALOR (OUT)]])</f>
        <v>25000</v>
      </c>
      <c r="I768" s="3" t="str">
        <f>FIN_RAW[[#This Row],[CUENTA (IN)]]</f>
        <v>Efectivo</v>
      </c>
      <c r="J768" s="6" t="str">
        <f>FIN_RAW[[#This Row],[CUENTA (OUT)]]</f>
        <v>Mensualidad Gimnasia</v>
      </c>
      <c r="K768" s="3" t="str">
        <f>IF(OR(FIN_RAW[[#This Row],[CLIENTE]]=0,FIN_RAW[[#This Row],[CLIENTE]]=" "),"",FIN_RAW[[#This Row],[CLIENTE]])</f>
        <v>Yanibel Peña Londoño</v>
      </c>
      <c r="L768" s="3" t="str">
        <f>IF(OR(FIN_RAW[[#This Row],[DEPORTISTA]]=0,FIN_RAW[[#This Row],[DEPORTISTA]]=""),"",FIN_RAW[[#This Row],[DEPORTISTA]])</f>
        <v>Santiago Piedrahita Peña</v>
      </c>
      <c r="M768" s="3">
        <f>IF(FIN_DATASET[[#This Row],[Method]]="Efectivo",1,0)</f>
        <v>1</v>
      </c>
      <c r="N768" s="12">
        <f>IF(FIN_DATASET[[#This Row],[Method]]="Efectivo",FIN_DATASET[[#This Row],[Amount]],0)</f>
        <v>25000</v>
      </c>
      <c r="O768" s="3">
        <f>IF(FIN_DATASET[[#This Row],[Method]]="CxC",1,0)</f>
        <v>0</v>
      </c>
      <c r="P768" s="11">
        <f>IF(FIN_DATASET[[#This Row],[Method]]="CxC",FIN_DATASET[[#This Row],[Amount]],0)</f>
        <v>0</v>
      </c>
      <c r="Q768" s="3">
        <f>IF(OR(FIN_DATASET[[#This Row],[Account]]="CxP",FIN_DATASET[[#This Row],[Account]]="CxP (Liga)",FIN_DATASET[[#This Row],[Account]]="CxP (Terceros)"),1,0)</f>
        <v>0</v>
      </c>
      <c r="R768" s="3">
        <f>IF(FIN_DATASET[[#This Row],[AP_Flag]]=1,FIN_DATASET[[#This Row],[Amount]],0)</f>
        <v>0</v>
      </c>
    </row>
    <row r="769" spans="1:18" x14ac:dyDescent="0.2">
      <c r="A769" s="4">
        <f>FIN_RAW[[#This Row],[FECHA]]</f>
        <v>44440</v>
      </c>
      <c r="B769" s="3">
        <f>YEAR(FIN_DATASET[[#This Row],[Date]])</f>
        <v>2021</v>
      </c>
      <c r="C769" s="3" t="str">
        <f>TEXT(FIN_DATASET[[#This Row],[Date]],"mmmm")</f>
        <v>September</v>
      </c>
      <c r="D769" s="3" t="str">
        <f>IF(FIN_RAW[[#This Row],[VALOR (IN)]]&gt;0, "Income",IF(FIN_RAW[[#This Row],[VALOR (OUT)]]&gt;0, "Expense", "Check"))</f>
        <v>Income</v>
      </c>
      <c r="E769" s="3" t="str">
        <f>_xlfn.XLOOKUP(FIN_DATASET[[#This Row],[Method]],CATEGORY_MAP[CUENTA_IN],CATEGORY_MAP[Category])</f>
        <v>Cash</v>
      </c>
      <c r="F769" s="3" t="str">
        <f>_xlfn.XLOOKUP(FIN_DATASET[[#This Row],[Account]],CATEGORY_MAP[CUENTA_OUT],CATEGORY_MAP[Subcategory])</f>
        <v>Gymnastics Monthly Fee</v>
      </c>
      <c r="G769" s="3" t="str">
        <f>IF(OR(FIN_RAW[[#This Row],[CONCEPTO]]=0,FIN_RAW[[#This Row],[CONCEPTO]]=""),"",FIN_RAW[[#This Row],[CONCEPTO]])</f>
        <v>Pago Apoyo Mensualidad Gimnasia (SEP)</v>
      </c>
      <c r="H769" s="5">
        <f>IF(FIN_DATASET[[#This Row],[Type]]="Income", FIN_RAW[[#This Row],[VALOR (IN)]], -FIN_RAW[[#This Row],[VALOR (OUT)]])</f>
        <v>25000</v>
      </c>
      <c r="I769" s="3" t="str">
        <f>FIN_RAW[[#This Row],[CUENTA (IN)]]</f>
        <v>Efectivo</v>
      </c>
      <c r="J769" s="6" t="str">
        <f>FIN_RAW[[#This Row],[CUENTA (OUT)]]</f>
        <v>Mensualidad Gimnasia</v>
      </c>
      <c r="K769" s="3" t="str">
        <f>IF(OR(FIN_RAW[[#This Row],[CLIENTE]]=0,FIN_RAW[[#This Row],[CLIENTE]]=" "),"",FIN_RAW[[#This Row],[CLIENTE]])</f>
        <v>Marcela Zapata Duque</v>
      </c>
      <c r="L769" s="3" t="str">
        <f>IF(OR(FIN_RAW[[#This Row],[DEPORTISTA]]=0,FIN_RAW[[#This Row],[DEPORTISTA]]=""),"",FIN_RAW[[#This Row],[DEPORTISTA]])</f>
        <v>Sara Zapata Zapata</v>
      </c>
      <c r="M769" s="3">
        <f>IF(FIN_DATASET[[#This Row],[Method]]="Efectivo",1,0)</f>
        <v>1</v>
      </c>
      <c r="N769" s="12">
        <f>IF(FIN_DATASET[[#This Row],[Method]]="Efectivo",FIN_DATASET[[#This Row],[Amount]],0)</f>
        <v>25000</v>
      </c>
      <c r="O769" s="3">
        <f>IF(FIN_DATASET[[#This Row],[Method]]="CxC",1,0)</f>
        <v>0</v>
      </c>
      <c r="P769" s="11">
        <f>IF(FIN_DATASET[[#This Row],[Method]]="CxC",FIN_DATASET[[#This Row],[Amount]],0)</f>
        <v>0</v>
      </c>
      <c r="Q769" s="3">
        <f>IF(OR(FIN_DATASET[[#This Row],[Account]]="CxP",FIN_DATASET[[#This Row],[Account]]="CxP (Liga)",FIN_DATASET[[#This Row],[Account]]="CxP (Terceros)"),1,0)</f>
        <v>0</v>
      </c>
      <c r="R769" s="3">
        <f>IF(FIN_DATASET[[#This Row],[AP_Flag]]=1,FIN_DATASET[[#This Row],[Amount]],0)</f>
        <v>0</v>
      </c>
    </row>
    <row r="770" spans="1:18" x14ac:dyDescent="0.2">
      <c r="A770" s="4">
        <f>FIN_RAW[[#This Row],[FECHA]]</f>
        <v>44440</v>
      </c>
      <c r="B770" s="3">
        <f>YEAR(FIN_DATASET[[#This Row],[Date]])</f>
        <v>2021</v>
      </c>
      <c r="C770" s="3" t="str">
        <f>TEXT(FIN_DATASET[[#This Row],[Date]],"mmmm")</f>
        <v>September</v>
      </c>
      <c r="D770" s="3" t="str">
        <f>IF(FIN_RAW[[#This Row],[VALOR (IN)]]&gt;0, "Income",IF(FIN_RAW[[#This Row],[VALOR (OUT)]]&gt;0, "Expense", "Check"))</f>
        <v>Income</v>
      </c>
      <c r="E770" s="3" t="str">
        <f>_xlfn.XLOOKUP(FIN_DATASET[[#This Row],[Method]],CATEGORY_MAP[CUENTA_IN],CATEGORY_MAP[Category])</f>
        <v>Cash</v>
      </c>
      <c r="F770" s="3" t="str">
        <f>_xlfn.XLOOKUP(FIN_DATASET[[#This Row],[Account]],CATEGORY_MAP[CUENTA_OUT],CATEGORY_MAP[Subcategory])</f>
        <v>Gymnastics Monthly Fee</v>
      </c>
      <c r="G770" s="3" t="str">
        <f>IF(OR(FIN_RAW[[#This Row],[CONCEPTO]]=0,FIN_RAW[[#This Row],[CONCEPTO]]=""),"",FIN_RAW[[#This Row],[CONCEPTO]])</f>
        <v>Pago Apoyo Mensualidad Gimnasia (SEP)</v>
      </c>
      <c r="H770" s="5">
        <f>IF(FIN_DATASET[[#This Row],[Type]]="Income", FIN_RAW[[#This Row],[VALOR (IN)]], -FIN_RAW[[#This Row],[VALOR (OUT)]])</f>
        <v>25000</v>
      </c>
      <c r="I770" s="3" t="str">
        <f>FIN_RAW[[#This Row],[CUENTA (IN)]]</f>
        <v>Efectivo</v>
      </c>
      <c r="J770" s="6" t="str">
        <f>FIN_RAW[[#This Row],[CUENTA (OUT)]]</f>
        <v>Mensualidad Gimnasia</v>
      </c>
      <c r="K770" s="3" t="str">
        <f>IF(OR(FIN_RAW[[#This Row],[CLIENTE]]=0,FIN_RAW[[#This Row],[CLIENTE]]=" "),"",FIN_RAW[[#This Row],[CLIENTE]])</f>
        <v>Diana Marcela Bravo Clavijo</v>
      </c>
      <c r="L770" s="3" t="str">
        <f>IF(OR(FIN_RAW[[#This Row],[DEPORTISTA]]=0,FIN_RAW[[#This Row],[DEPORTISTA]]=""),"",FIN_RAW[[#This Row],[DEPORTISTA]])</f>
        <v>Adelaida Camacho Bravo</v>
      </c>
      <c r="M770" s="3">
        <f>IF(FIN_DATASET[[#This Row],[Method]]="Efectivo",1,0)</f>
        <v>1</v>
      </c>
      <c r="N770" s="12">
        <f>IF(FIN_DATASET[[#This Row],[Method]]="Efectivo",FIN_DATASET[[#This Row],[Amount]],0)</f>
        <v>25000</v>
      </c>
      <c r="O770" s="3">
        <f>IF(FIN_DATASET[[#This Row],[Method]]="CxC",1,0)</f>
        <v>0</v>
      </c>
      <c r="P770" s="11">
        <f>IF(FIN_DATASET[[#This Row],[Method]]="CxC",FIN_DATASET[[#This Row],[Amount]],0)</f>
        <v>0</v>
      </c>
      <c r="Q770" s="3">
        <f>IF(OR(FIN_DATASET[[#This Row],[Account]]="CxP",FIN_DATASET[[#This Row],[Account]]="CxP (Liga)",FIN_DATASET[[#This Row],[Account]]="CxP (Terceros)"),1,0)</f>
        <v>0</v>
      </c>
      <c r="R770" s="3">
        <f>IF(FIN_DATASET[[#This Row],[AP_Flag]]=1,FIN_DATASET[[#This Row],[Amount]],0)</f>
        <v>0</v>
      </c>
    </row>
    <row r="771" spans="1:18" x14ac:dyDescent="0.2">
      <c r="A771" s="4">
        <f>FIN_RAW[[#This Row],[FECHA]]</f>
        <v>44440</v>
      </c>
      <c r="B771" s="3">
        <f>YEAR(FIN_DATASET[[#This Row],[Date]])</f>
        <v>2021</v>
      </c>
      <c r="C771" s="3" t="str">
        <f>TEXT(FIN_DATASET[[#This Row],[Date]],"mmmm")</f>
        <v>September</v>
      </c>
      <c r="D771" s="3" t="str">
        <f>IF(FIN_RAW[[#This Row],[VALOR (IN)]]&gt;0, "Income",IF(FIN_RAW[[#This Row],[VALOR (OUT)]]&gt;0, "Expense", "Check"))</f>
        <v>Income</v>
      </c>
      <c r="E771" s="3" t="str">
        <f>_xlfn.XLOOKUP(FIN_DATASET[[#This Row],[Method]],CATEGORY_MAP[CUENTA_IN],CATEGORY_MAP[Category])</f>
        <v>Cash</v>
      </c>
      <c r="F771" s="3" t="str">
        <f>_xlfn.XLOOKUP(FIN_DATASET[[#This Row],[Account]],CATEGORY_MAP[CUENTA_OUT],CATEGORY_MAP[Subcategory])</f>
        <v>Gymnastics Monthly Fee</v>
      </c>
      <c r="G771" s="3" t="str">
        <f>IF(OR(FIN_RAW[[#This Row],[CONCEPTO]]=0,FIN_RAW[[#This Row],[CONCEPTO]]=""),"",FIN_RAW[[#This Row],[CONCEPTO]])</f>
        <v>Pago Apoyo Mensualidad Gimnasia (SEP)</v>
      </c>
      <c r="H771" s="5">
        <f>IF(FIN_DATASET[[#This Row],[Type]]="Income", FIN_RAW[[#This Row],[VALOR (IN)]], -FIN_RAW[[#This Row],[VALOR (OUT)]])</f>
        <v>25000</v>
      </c>
      <c r="I771" s="3" t="str">
        <f>FIN_RAW[[#This Row],[CUENTA (IN)]]</f>
        <v>Efectivo</v>
      </c>
      <c r="J771" s="6" t="str">
        <f>FIN_RAW[[#This Row],[CUENTA (OUT)]]</f>
        <v>Mensualidad Gimnasia</v>
      </c>
      <c r="K771" s="3" t="str">
        <f>IF(OR(FIN_RAW[[#This Row],[CLIENTE]]=0,FIN_RAW[[#This Row],[CLIENTE]]=" "),"",FIN_RAW[[#This Row],[CLIENTE]])</f>
        <v>Ana Milena Sánchez Patiño</v>
      </c>
      <c r="L771" s="3" t="str">
        <f>IF(OR(FIN_RAW[[#This Row],[DEPORTISTA]]=0,FIN_RAW[[#This Row],[DEPORTISTA]]=""),"",FIN_RAW[[#This Row],[DEPORTISTA]])</f>
        <v>Valentina Carvajal Sánchez</v>
      </c>
      <c r="M771" s="3">
        <f>IF(FIN_DATASET[[#This Row],[Method]]="Efectivo",1,0)</f>
        <v>1</v>
      </c>
      <c r="N771" s="12">
        <f>IF(FIN_DATASET[[#This Row],[Method]]="Efectivo",FIN_DATASET[[#This Row],[Amount]],0)</f>
        <v>25000</v>
      </c>
      <c r="O771" s="3">
        <f>IF(FIN_DATASET[[#This Row],[Method]]="CxC",1,0)</f>
        <v>0</v>
      </c>
      <c r="P771" s="11">
        <f>IF(FIN_DATASET[[#This Row],[Method]]="CxC",FIN_DATASET[[#This Row],[Amount]],0)</f>
        <v>0</v>
      </c>
      <c r="Q771" s="3">
        <f>IF(OR(FIN_DATASET[[#This Row],[Account]]="CxP",FIN_DATASET[[#This Row],[Account]]="CxP (Liga)",FIN_DATASET[[#This Row],[Account]]="CxP (Terceros)"),1,0)</f>
        <v>0</v>
      </c>
      <c r="R771" s="3">
        <f>IF(FIN_DATASET[[#This Row],[AP_Flag]]=1,FIN_DATASET[[#This Row],[Amount]],0)</f>
        <v>0</v>
      </c>
    </row>
    <row r="772" spans="1:18" x14ac:dyDescent="0.2">
      <c r="A772" s="4">
        <f>FIN_RAW[[#This Row],[FECHA]]</f>
        <v>44440</v>
      </c>
      <c r="B772" s="3">
        <f>YEAR(FIN_DATASET[[#This Row],[Date]])</f>
        <v>2021</v>
      </c>
      <c r="C772" s="3" t="str">
        <f>TEXT(FIN_DATASET[[#This Row],[Date]],"mmmm")</f>
        <v>September</v>
      </c>
      <c r="D772" s="3" t="str">
        <f>IF(FIN_RAW[[#This Row],[VALOR (IN)]]&gt;0, "Income",IF(FIN_RAW[[#This Row],[VALOR (OUT)]]&gt;0, "Expense", "Check"))</f>
        <v>Income</v>
      </c>
      <c r="E772" s="3" t="str">
        <f>_xlfn.XLOOKUP(FIN_DATASET[[#This Row],[Method]],CATEGORY_MAP[CUENTA_IN],CATEGORY_MAP[Category])</f>
        <v>Cash</v>
      </c>
      <c r="F772" s="3" t="str">
        <f>_xlfn.XLOOKUP(FIN_DATASET[[#This Row],[Account]],CATEGORY_MAP[CUENTA_OUT],CATEGORY_MAP[Subcategory])</f>
        <v>Gymnastics Monthly Fee</v>
      </c>
      <c r="G772" s="3" t="str">
        <f>IF(OR(FIN_RAW[[#This Row],[CONCEPTO]]=0,FIN_RAW[[#This Row],[CONCEPTO]]=""),"",FIN_RAW[[#This Row],[CONCEPTO]])</f>
        <v>Pago Apoyo Mensualidad Gimnasia (SEP)</v>
      </c>
      <c r="H772" s="5">
        <f>IF(FIN_DATASET[[#This Row],[Type]]="Income", FIN_RAW[[#This Row],[VALOR (IN)]], -FIN_RAW[[#This Row],[VALOR (OUT)]])</f>
        <v>80000</v>
      </c>
      <c r="I772" s="3" t="str">
        <f>FIN_RAW[[#This Row],[CUENTA (IN)]]</f>
        <v>Efectivo</v>
      </c>
      <c r="J772" s="6" t="str">
        <f>FIN_RAW[[#This Row],[CUENTA (OUT)]]</f>
        <v>Mensualidad Gimnasia</v>
      </c>
      <c r="K772" s="3" t="str">
        <f>IF(OR(FIN_RAW[[#This Row],[CLIENTE]]=0,FIN_RAW[[#This Row],[CLIENTE]]=" "),"",FIN_RAW[[#This Row],[CLIENTE]])</f>
        <v>Diana Marcela Bravo Clavijo</v>
      </c>
      <c r="L772" s="3" t="str">
        <f>IF(OR(FIN_RAW[[#This Row],[DEPORTISTA]]=0,FIN_RAW[[#This Row],[DEPORTISTA]]=""),"",FIN_RAW[[#This Row],[DEPORTISTA]])</f>
        <v>María Antonia Camacho Bravo</v>
      </c>
      <c r="M772" s="3">
        <f>IF(FIN_DATASET[[#This Row],[Method]]="Efectivo",1,0)</f>
        <v>1</v>
      </c>
      <c r="N772" s="12">
        <f>IF(FIN_DATASET[[#This Row],[Method]]="Efectivo",FIN_DATASET[[#This Row],[Amount]],0)</f>
        <v>80000</v>
      </c>
      <c r="O772" s="3">
        <f>IF(FIN_DATASET[[#This Row],[Method]]="CxC",1,0)</f>
        <v>0</v>
      </c>
      <c r="P772" s="11">
        <f>IF(FIN_DATASET[[#This Row],[Method]]="CxC",FIN_DATASET[[#This Row],[Amount]],0)</f>
        <v>0</v>
      </c>
      <c r="Q772" s="3">
        <f>IF(OR(FIN_DATASET[[#This Row],[Account]]="CxP",FIN_DATASET[[#This Row],[Account]]="CxP (Liga)",FIN_DATASET[[#This Row],[Account]]="CxP (Terceros)"),1,0)</f>
        <v>0</v>
      </c>
      <c r="R772" s="3">
        <f>IF(FIN_DATASET[[#This Row],[AP_Flag]]=1,FIN_DATASET[[#This Row],[Amount]],0)</f>
        <v>0</v>
      </c>
    </row>
    <row r="773" spans="1:18" x14ac:dyDescent="0.2">
      <c r="A773" s="4">
        <f>FIN_RAW[[#This Row],[FECHA]]</f>
        <v>44440</v>
      </c>
      <c r="B773" s="3">
        <f>YEAR(FIN_DATASET[[#This Row],[Date]])</f>
        <v>2021</v>
      </c>
      <c r="C773" s="3" t="str">
        <f>TEXT(FIN_DATASET[[#This Row],[Date]],"mmmm")</f>
        <v>September</v>
      </c>
      <c r="D773" s="3" t="str">
        <f>IF(FIN_RAW[[#This Row],[VALOR (IN)]]&gt;0, "Income",IF(FIN_RAW[[#This Row],[VALOR (OUT)]]&gt;0, "Expense", "Check"))</f>
        <v>Income</v>
      </c>
      <c r="E773" s="3" t="str">
        <f>_xlfn.XLOOKUP(FIN_DATASET[[#This Row],[Method]],CATEGORY_MAP[CUENTA_IN],CATEGORY_MAP[Category])</f>
        <v>Cash</v>
      </c>
      <c r="F773" s="3" t="str">
        <f>_xlfn.XLOOKUP(FIN_DATASET[[#This Row],[Account]],CATEGORY_MAP[CUENTA_OUT],CATEGORY_MAP[Subcategory])</f>
        <v>Gymnastics Monthly Fee</v>
      </c>
      <c r="G773" s="3" t="str">
        <f>IF(OR(FIN_RAW[[#This Row],[CONCEPTO]]=0,FIN_RAW[[#This Row],[CONCEPTO]]=""),"",FIN_RAW[[#This Row],[CONCEPTO]])</f>
        <v>Pago Apoyo Mensualidad Gimnasia (SEP)</v>
      </c>
      <c r="H773" s="5">
        <f>IF(FIN_DATASET[[#This Row],[Type]]="Income", FIN_RAW[[#This Row],[VALOR (IN)]], -FIN_RAW[[#This Row],[VALOR (OUT)]])</f>
        <v>25000</v>
      </c>
      <c r="I773" s="3" t="str">
        <f>FIN_RAW[[#This Row],[CUENTA (IN)]]</f>
        <v>Efectivo</v>
      </c>
      <c r="J773" s="6" t="str">
        <f>FIN_RAW[[#This Row],[CUENTA (OUT)]]</f>
        <v>Mensualidad Gimnasia</v>
      </c>
      <c r="K773" s="3" t="str">
        <f>IF(OR(FIN_RAW[[#This Row],[CLIENTE]]=0,FIN_RAW[[#This Row],[CLIENTE]]=" "),"",FIN_RAW[[#This Row],[CLIENTE]])</f>
        <v>Mónica González Esguerra</v>
      </c>
      <c r="L773" s="3" t="str">
        <f>IF(OR(FIN_RAW[[#This Row],[DEPORTISTA]]=0,FIN_RAW[[#This Row],[DEPORTISTA]]=""),"",FIN_RAW[[#This Row],[DEPORTISTA]])</f>
        <v>Mariana Vásquez González</v>
      </c>
      <c r="M773" s="3">
        <f>IF(FIN_DATASET[[#This Row],[Method]]="Efectivo",1,0)</f>
        <v>1</v>
      </c>
      <c r="N773" s="12">
        <f>IF(FIN_DATASET[[#This Row],[Method]]="Efectivo",FIN_DATASET[[#This Row],[Amount]],0)</f>
        <v>25000</v>
      </c>
      <c r="O773" s="3">
        <f>IF(FIN_DATASET[[#This Row],[Method]]="CxC",1,0)</f>
        <v>0</v>
      </c>
      <c r="P773" s="11">
        <f>IF(FIN_DATASET[[#This Row],[Method]]="CxC",FIN_DATASET[[#This Row],[Amount]],0)</f>
        <v>0</v>
      </c>
      <c r="Q773" s="3">
        <f>IF(OR(FIN_DATASET[[#This Row],[Account]]="CxP",FIN_DATASET[[#This Row],[Account]]="CxP (Liga)",FIN_DATASET[[#This Row],[Account]]="CxP (Terceros)"),1,0)</f>
        <v>0</v>
      </c>
      <c r="R773" s="3">
        <f>IF(FIN_DATASET[[#This Row],[AP_Flag]]=1,FIN_DATASET[[#This Row],[Amount]],0)</f>
        <v>0</v>
      </c>
    </row>
    <row r="774" spans="1:18" x14ac:dyDescent="0.2">
      <c r="A774" s="4">
        <f>FIN_RAW[[#This Row],[FECHA]]</f>
        <v>44440</v>
      </c>
      <c r="B774" s="3">
        <f>YEAR(FIN_DATASET[[#This Row],[Date]])</f>
        <v>2021</v>
      </c>
      <c r="C774" s="3" t="str">
        <f>TEXT(FIN_DATASET[[#This Row],[Date]],"mmmm")</f>
        <v>September</v>
      </c>
      <c r="D774" s="3" t="str">
        <f>IF(FIN_RAW[[#This Row],[VALOR (IN)]]&gt;0, "Income",IF(FIN_RAW[[#This Row],[VALOR (OUT)]]&gt;0, "Expense", "Check"))</f>
        <v>Income</v>
      </c>
      <c r="E774" s="3" t="str">
        <f>_xlfn.XLOOKUP(FIN_DATASET[[#This Row],[Method]],CATEGORY_MAP[CUENTA_IN],CATEGORY_MAP[Category])</f>
        <v>Cash</v>
      </c>
      <c r="F774" s="3" t="str">
        <f>_xlfn.XLOOKUP(FIN_DATASET[[#This Row],[Account]],CATEGORY_MAP[CUENTA_OUT],CATEGORY_MAP[Subcategory])</f>
        <v>Gymnastics Monthly Fee</v>
      </c>
      <c r="G774" s="3" t="str">
        <f>IF(OR(FIN_RAW[[#This Row],[CONCEPTO]]=0,FIN_RAW[[#This Row],[CONCEPTO]]=""),"",FIN_RAW[[#This Row],[CONCEPTO]])</f>
        <v>Pago Apoyo Mensualidad Gimnasia (SEP)</v>
      </c>
      <c r="H774" s="5">
        <f>IF(FIN_DATASET[[#This Row],[Type]]="Income", FIN_RAW[[#This Row],[VALOR (IN)]], -FIN_RAW[[#This Row],[VALOR (OUT)]])</f>
        <v>25000</v>
      </c>
      <c r="I774" s="3" t="str">
        <f>FIN_RAW[[#This Row],[CUENTA (IN)]]</f>
        <v>Efectivo</v>
      </c>
      <c r="J774" s="6" t="str">
        <f>FIN_RAW[[#This Row],[CUENTA (OUT)]]</f>
        <v>Mensualidad Gimnasia</v>
      </c>
      <c r="K774" s="3" t="str">
        <f>IF(OR(FIN_RAW[[#This Row],[CLIENTE]]=0,FIN_RAW[[#This Row],[CLIENTE]]=" "),"",FIN_RAW[[#This Row],[CLIENTE]])</f>
        <v>Kelly Criollo</v>
      </c>
      <c r="L774" s="3" t="str">
        <f>IF(OR(FIN_RAW[[#This Row],[DEPORTISTA]]=0,FIN_RAW[[#This Row],[DEPORTISTA]]=""),"",FIN_RAW[[#This Row],[DEPORTISTA]])</f>
        <v>Thalyana Domingos Criollo</v>
      </c>
      <c r="M774" s="3">
        <f>IF(FIN_DATASET[[#This Row],[Method]]="Efectivo",1,0)</f>
        <v>1</v>
      </c>
      <c r="N774" s="12">
        <f>IF(FIN_DATASET[[#This Row],[Method]]="Efectivo",FIN_DATASET[[#This Row],[Amount]],0)</f>
        <v>25000</v>
      </c>
      <c r="O774" s="3">
        <f>IF(FIN_DATASET[[#This Row],[Method]]="CxC",1,0)</f>
        <v>0</v>
      </c>
      <c r="P774" s="11">
        <f>IF(FIN_DATASET[[#This Row],[Method]]="CxC",FIN_DATASET[[#This Row],[Amount]],0)</f>
        <v>0</v>
      </c>
      <c r="Q774" s="3">
        <f>IF(OR(FIN_DATASET[[#This Row],[Account]]="CxP",FIN_DATASET[[#This Row],[Account]]="CxP (Liga)",FIN_DATASET[[#This Row],[Account]]="CxP (Terceros)"),1,0)</f>
        <v>0</v>
      </c>
      <c r="R774" s="3">
        <f>IF(FIN_DATASET[[#This Row],[AP_Flag]]=1,FIN_DATASET[[#This Row],[Amount]],0)</f>
        <v>0</v>
      </c>
    </row>
    <row r="775" spans="1:18" x14ac:dyDescent="0.2">
      <c r="A775" s="4">
        <f>FIN_RAW[[#This Row],[FECHA]]</f>
        <v>44440</v>
      </c>
      <c r="B775" s="3">
        <f>YEAR(FIN_DATASET[[#This Row],[Date]])</f>
        <v>2021</v>
      </c>
      <c r="C775" s="3" t="str">
        <f>TEXT(FIN_DATASET[[#This Row],[Date]],"mmmm")</f>
        <v>September</v>
      </c>
      <c r="D775" s="3" t="str">
        <f>IF(FIN_RAW[[#This Row],[VALOR (IN)]]&gt;0, "Income",IF(FIN_RAW[[#This Row],[VALOR (OUT)]]&gt;0, "Expense", "Check"))</f>
        <v>Income</v>
      </c>
      <c r="E775" s="3" t="str">
        <f>_xlfn.XLOOKUP(FIN_DATASET[[#This Row],[Method]],CATEGORY_MAP[CUENTA_IN],CATEGORY_MAP[Category])</f>
        <v>Cash</v>
      </c>
      <c r="F775" s="3" t="str">
        <f>_xlfn.XLOOKUP(FIN_DATASET[[#This Row],[Account]],CATEGORY_MAP[CUENTA_OUT],CATEGORY_MAP[Subcategory])</f>
        <v>Gymnastics Monthly Fee</v>
      </c>
      <c r="G775" s="3" t="str">
        <f>IF(OR(FIN_RAW[[#This Row],[CONCEPTO]]=0,FIN_RAW[[#This Row],[CONCEPTO]]=""),"",FIN_RAW[[#This Row],[CONCEPTO]])</f>
        <v>Pago Apoyo Mensualidad Gimnasia (SEP)</v>
      </c>
      <c r="H775" s="5">
        <f>IF(FIN_DATASET[[#This Row],[Type]]="Income", FIN_RAW[[#This Row],[VALOR (IN)]], -FIN_RAW[[#This Row],[VALOR (OUT)]])</f>
        <v>25000</v>
      </c>
      <c r="I775" s="3" t="str">
        <f>FIN_RAW[[#This Row],[CUENTA (IN)]]</f>
        <v>Efectivo</v>
      </c>
      <c r="J775" s="6" t="str">
        <f>FIN_RAW[[#This Row],[CUENTA (OUT)]]</f>
        <v>Mensualidad Gimnasia</v>
      </c>
      <c r="K775" s="3" t="str">
        <f>IF(OR(FIN_RAW[[#This Row],[CLIENTE]]=0,FIN_RAW[[#This Row],[CLIENTE]]=" "),"",FIN_RAW[[#This Row],[CLIENTE]])</f>
        <v>Liliana Prado Olave</v>
      </c>
      <c r="L775" s="3" t="str">
        <f>IF(OR(FIN_RAW[[#This Row],[DEPORTISTA]]=0,FIN_RAW[[#This Row],[DEPORTISTA]]=""),"",FIN_RAW[[#This Row],[DEPORTISTA]])</f>
        <v>Alicia Valderrama Prado</v>
      </c>
      <c r="M775" s="3">
        <f>IF(FIN_DATASET[[#This Row],[Method]]="Efectivo",1,0)</f>
        <v>1</v>
      </c>
      <c r="N775" s="12">
        <f>IF(FIN_DATASET[[#This Row],[Method]]="Efectivo",FIN_DATASET[[#This Row],[Amount]],0)</f>
        <v>25000</v>
      </c>
      <c r="O775" s="3">
        <f>IF(FIN_DATASET[[#This Row],[Method]]="CxC",1,0)</f>
        <v>0</v>
      </c>
      <c r="P775" s="11">
        <f>IF(FIN_DATASET[[#This Row],[Method]]="CxC",FIN_DATASET[[#This Row],[Amount]],0)</f>
        <v>0</v>
      </c>
      <c r="Q775" s="3">
        <f>IF(OR(FIN_DATASET[[#This Row],[Account]]="CxP",FIN_DATASET[[#This Row],[Account]]="CxP (Liga)",FIN_DATASET[[#This Row],[Account]]="CxP (Terceros)"),1,0)</f>
        <v>0</v>
      </c>
      <c r="R775" s="3">
        <f>IF(FIN_DATASET[[#This Row],[AP_Flag]]=1,FIN_DATASET[[#This Row],[Amount]],0)</f>
        <v>0</v>
      </c>
    </row>
    <row r="776" spans="1:18" x14ac:dyDescent="0.2">
      <c r="A776" s="4">
        <f>FIN_RAW[[#This Row],[FECHA]]</f>
        <v>44469</v>
      </c>
      <c r="B776" s="3">
        <f>YEAR(FIN_DATASET[[#This Row],[Date]])</f>
        <v>2021</v>
      </c>
      <c r="C776" s="3" t="str">
        <f>TEXT(FIN_DATASET[[#This Row],[Date]],"mmmm")</f>
        <v>September</v>
      </c>
      <c r="D776" s="3" t="str">
        <f>IF(FIN_RAW[[#This Row],[VALOR (IN)]]&gt;0, "Income",IF(FIN_RAW[[#This Row],[VALOR (OUT)]]&gt;0, "Expense", "Check"))</f>
        <v>Expense</v>
      </c>
      <c r="E776" s="3" t="str">
        <f>_xlfn.XLOOKUP(FIN_DATASET[[#This Row],[Method]],CATEGORY_MAP[CUENTA_IN],CATEGORY_MAP[Category])</f>
        <v>Cash</v>
      </c>
      <c r="F776" s="3" t="str">
        <f>_xlfn.XLOOKUP(FIN_DATASET[[#This Row],[Account]],CATEGORY_MAP[CUENTA_OUT],CATEGORY_MAP[Subcategory])</f>
        <v>Payroll</v>
      </c>
      <c r="G776" s="3" t="str">
        <f>IF(OR(FIN_RAW[[#This Row],[CONCEPTO]]=0,FIN_RAW[[#This Row],[CONCEPTO]]=""),"",FIN_RAW[[#This Row],[CONCEPTO]])</f>
        <v>Pago Nomina (SEP)</v>
      </c>
      <c r="H776" s="5">
        <f>IF(FIN_DATASET[[#This Row],[Type]]="Income", FIN_RAW[[#This Row],[VALOR (IN)]], -FIN_RAW[[#This Row],[VALOR (OUT)]])</f>
        <v>-400000</v>
      </c>
      <c r="I776" s="3" t="str">
        <f>FIN_RAW[[#This Row],[CUENTA (IN)]]</f>
        <v>Efectivo</v>
      </c>
      <c r="J776" s="6" t="str">
        <f>FIN_RAW[[#This Row],[CUENTA (OUT)]]</f>
        <v>Nomina</v>
      </c>
      <c r="K776" s="3" t="str">
        <f>IF(OR(FIN_RAW[[#This Row],[CLIENTE]]=0,FIN_RAW[[#This Row],[CLIENTE]]=" "),"",FIN_RAW[[#This Row],[CLIENTE]])</f>
        <v>Tiffany Santamaría Escobar</v>
      </c>
      <c r="L776" s="3" t="str">
        <f>IF(OR(FIN_RAW[[#This Row],[DEPORTISTA]]=0,FIN_RAW[[#This Row],[DEPORTISTA]]=""),"",FIN_RAW[[#This Row],[DEPORTISTA]])</f>
        <v>Tiffany Santamaría Escobar</v>
      </c>
      <c r="M776" s="3">
        <f>IF(FIN_DATASET[[#This Row],[Method]]="Efectivo",1,0)</f>
        <v>1</v>
      </c>
      <c r="N776" s="12">
        <f>IF(FIN_DATASET[[#This Row],[Method]]="Efectivo",FIN_DATASET[[#This Row],[Amount]],0)</f>
        <v>-400000</v>
      </c>
      <c r="O776" s="3">
        <f>IF(FIN_DATASET[[#This Row],[Method]]="CxC",1,0)</f>
        <v>0</v>
      </c>
      <c r="P776" s="11">
        <f>IF(FIN_DATASET[[#This Row],[Method]]="CxC",FIN_DATASET[[#This Row],[Amount]],0)</f>
        <v>0</v>
      </c>
      <c r="Q776" s="3">
        <f>IF(OR(FIN_DATASET[[#This Row],[Account]]="CxP",FIN_DATASET[[#This Row],[Account]]="CxP (Liga)",FIN_DATASET[[#This Row],[Account]]="CxP (Terceros)"),1,0)</f>
        <v>0</v>
      </c>
      <c r="R776" s="3">
        <f>IF(FIN_DATASET[[#This Row],[AP_Flag]]=1,FIN_DATASET[[#This Row],[Amount]],0)</f>
        <v>0</v>
      </c>
    </row>
    <row r="777" spans="1:18" x14ac:dyDescent="0.2">
      <c r="A777" s="4">
        <f>FIN_RAW[[#This Row],[FECHA]]</f>
        <v>44469</v>
      </c>
      <c r="B777" s="3">
        <f>YEAR(FIN_DATASET[[#This Row],[Date]])</f>
        <v>2021</v>
      </c>
      <c r="C777" s="3" t="str">
        <f>TEXT(FIN_DATASET[[#This Row],[Date]],"mmmm")</f>
        <v>September</v>
      </c>
      <c r="D777" s="3" t="str">
        <f>IF(FIN_RAW[[#This Row],[VALOR (IN)]]&gt;0, "Income",IF(FIN_RAW[[#This Row],[VALOR (OUT)]]&gt;0, "Expense", "Check"))</f>
        <v>Expense</v>
      </c>
      <c r="E777" s="3" t="str">
        <f>_xlfn.XLOOKUP(FIN_DATASET[[#This Row],[Method]],CATEGORY_MAP[CUENTA_IN],CATEGORY_MAP[Category])</f>
        <v>Cash</v>
      </c>
      <c r="F777" s="3" t="str">
        <f>_xlfn.XLOOKUP(FIN_DATASET[[#This Row],[Account]],CATEGORY_MAP[CUENTA_OUT],CATEGORY_MAP[Subcategory])</f>
        <v>Payroll</v>
      </c>
      <c r="G777" s="3" t="str">
        <f>IF(OR(FIN_RAW[[#This Row],[CONCEPTO]]=0,FIN_RAW[[#This Row],[CONCEPTO]]=""),"",FIN_RAW[[#This Row],[CONCEPTO]])</f>
        <v>Pago Nomina (SEP)</v>
      </c>
      <c r="H777" s="5">
        <f>IF(FIN_DATASET[[#This Row],[Type]]="Income", FIN_RAW[[#This Row],[VALOR (IN)]], -FIN_RAW[[#This Row],[VALOR (OUT)]])</f>
        <v>-900000</v>
      </c>
      <c r="I777" s="3" t="str">
        <f>FIN_RAW[[#This Row],[CUENTA (IN)]]</f>
        <v>Efectivo</v>
      </c>
      <c r="J777" s="6" t="str">
        <f>FIN_RAW[[#This Row],[CUENTA (OUT)]]</f>
        <v>Nomina</v>
      </c>
      <c r="K777" s="3" t="str">
        <f>IF(OR(FIN_RAW[[#This Row],[CLIENTE]]=0,FIN_RAW[[#This Row],[CLIENTE]]=" "),"",FIN_RAW[[#This Row],[CLIENTE]])</f>
        <v>Farly Apraez Betancur</v>
      </c>
      <c r="L777" s="3" t="str">
        <f>IF(OR(FIN_RAW[[#This Row],[DEPORTISTA]]=0,FIN_RAW[[#This Row],[DEPORTISTA]]=""),"",FIN_RAW[[#This Row],[DEPORTISTA]])</f>
        <v>Farly Apraez Betancur</v>
      </c>
      <c r="M777" s="3">
        <f>IF(FIN_DATASET[[#This Row],[Method]]="Efectivo",1,0)</f>
        <v>1</v>
      </c>
      <c r="N777" s="12">
        <f>IF(FIN_DATASET[[#This Row],[Method]]="Efectivo",FIN_DATASET[[#This Row],[Amount]],0)</f>
        <v>-900000</v>
      </c>
      <c r="O777" s="3">
        <f>IF(FIN_DATASET[[#This Row],[Method]]="CxC",1,0)</f>
        <v>0</v>
      </c>
      <c r="P777" s="11">
        <f>IF(FIN_DATASET[[#This Row],[Method]]="CxC",FIN_DATASET[[#This Row],[Amount]],0)</f>
        <v>0</v>
      </c>
      <c r="Q777" s="3">
        <f>IF(OR(FIN_DATASET[[#This Row],[Account]]="CxP",FIN_DATASET[[#This Row],[Account]]="CxP (Liga)",FIN_DATASET[[#This Row],[Account]]="CxP (Terceros)"),1,0)</f>
        <v>0</v>
      </c>
      <c r="R777" s="3">
        <f>IF(FIN_DATASET[[#This Row],[AP_Flag]]=1,FIN_DATASET[[#This Row],[Amount]],0)</f>
        <v>0</v>
      </c>
    </row>
    <row r="778" spans="1:18" x14ac:dyDescent="0.2">
      <c r="A778" s="4">
        <f>FIN_RAW[[#This Row],[FECHA]]</f>
        <v>44469</v>
      </c>
      <c r="B778" s="3">
        <f>YEAR(FIN_DATASET[[#This Row],[Date]])</f>
        <v>2021</v>
      </c>
      <c r="C778" s="3" t="str">
        <f>TEXT(FIN_DATASET[[#This Row],[Date]],"mmmm")</f>
        <v>September</v>
      </c>
      <c r="D778" s="3" t="str">
        <f>IF(FIN_RAW[[#This Row],[VALOR (IN)]]&gt;0, "Income",IF(FIN_RAW[[#This Row],[VALOR (OUT)]]&gt;0, "Expense", "Check"))</f>
        <v>Expense</v>
      </c>
      <c r="E778" s="3" t="str">
        <f>_xlfn.XLOOKUP(FIN_DATASET[[#This Row],[Method]],CATEGORY_MAP[CUENTA_IN],CATEGORY_MAP[Category])</f>
        <v>Cash</v>
      </c>
      <c r="F778" s="3" t="str">
        <f>_xlfn.XLOOKUP(FIN_DATASET[[#This Row],[Account]],CATEGORY_MAP[CUENTA_OUT],CATEGORY_MAP[Subcategory])</f>
        <v>Payroll</v>
      </c>
      <c r="G778" s="3" t="str">
        <f>IF(OR(FIN_RAW[[#This Row],[CONCEPTO]]=0,FIN_RAW[[#This Row],[CONCEPTO]]=""),"",FIN_RAW[[#This Row],[CONCEPTO]])</f>
        <v>Pago Nomina (SEP)</v>
      </c>
      <c r="H778" s="5">
        <f>IF(FIN_DATASET[[#This Row],[Type]]="Income", FIN_RAW[[#This Row],[VALOR (IN)]], -FIN_RAW[[#This Row],[VALOR (OUT)]])</f>
        <v>-600000</v>
      </c>
      <c r="I778" s="3" t="str">
        <f>FIN_RAW[[#This Row],[CUENTA (IN)]]</f>
        <v>Efectivo</v>
      </c>
      <c r="J778" s="6" t="str">
        <f>FIN_RAW[[#This Row],[CUENTA (OUT)]]</f>
        <v>Nomina</v>
      </c>
      <c r="K778" s="3" t="str">
        <f>IF(OR(FIN_RAW[[#This Row],[CLIENTE]]=0,FIN_RAW[[#This Row],[CLIENTE]]=" "),"",FIN_RAW[[#This Row],[CLIENTE]])</f>
        <v>Miguel García Celis</v>
      </c>
      <c r="L778" s="3" t="str">
        <f>IF(OR(FIN_RAW[[#This Row],[DEPORTISTA]]=0,FIN_RAW[[#This Row],[DEPORTISTA]]=""),"",FIN_RAW[[#This Row],[DEPORTISTA]])</f>
        <v>Miguel García Celis</v>
      </c>
      <c r="M778" s="3">
        <f>IF(FIN_DATASET[[#This Row],[Method]]="Efectivo",1,0)</f>
        <v>1</v>
      </c>
      <c r="N778" s="12">
        <f>IF(FIN_DATASET[[#This Row],[Method]]="Efectivo",FIN_DATASET[[#This Row],[Amount]],0)</f>
        <v>-600000</v>
      </c>
      <c r="O778" s="3">
        <f>IF(FIN_DATASET[[#This Row],[Method]]="CxC",1,0)</f>
        <v>0</v>
      </c>
      <c r="P778" s="11">
        <f>IF(FIN_DATASET[[#This Row],[Method]]="CxC",FIN_DATASET[[#This Row],[Amount]],0)</f>
        <v>0</v>
      </c>
      <c r="Q778" s="3">
        <f>IF(OR(FIN_DATASET[[#This Row],[Account]]="CxP",FIN_DATASET[[#This Row],[Account]]="CxP (Liga)",FIN_DATASET[[#This Row],[Account]]="CxP (Terceros)"),1,0)</f>
        <v>0</v>
      </c>
      <c r="R778" s="3">
        <f>IF(FIN_DATASET[[#This Row],[AP_Flag]]=1,FIN_DATASET[[#This Row],[Amount]],0)</f>
        <v>0</v>
      </c>
    </row>
    <row r="779" spans="1:18" x14ac:dyDescent="0.2">
      <c r="A779" s="4">
        <f>FIN_RAW[[#This Row],[FECHA]]</f>
        <v>44470</v>
      </c>
      <c r="B779" s="3">
        <f>YEAR(FIN_DATASET[[#This Row],[Date]])</f>
        <v>2021</v>
      </c>
      <c r="C779" s="3" t="str">
        <f>TEXT(FIN_DATASET[[#This Row],[Date]],"mmmm")</f>
        <v>October</v>
      </c>
      <c r="D779" s="3" t="str">
        <f>IF(FIN_RAW[[#This Row],[VALOR (IN)]]&gt;0, "Income",IF(FIN_RAW[[#This Row],[VALOR (OUT)]]&gt;0, "Expense", "Check"))</f>
        <v>Income</v>
      </c>
      <c r="E779" s="3" t="str">
        <f>_xlfn.XLOOKUP(FIN_DATASET[[#This Row],[Method]],CATEGORY_MAP[CUENTA_IN],CATEGORY_MAP[Category])</f>
        <v>Scholarships</v>
      </c>
      <c r="F779" s="3" t="str">
        <f>_xlfn.XLOOKUP(FIN_DATASET[[#This Row],[Account]],CATEGORY_MAP[CUENTA_OUT],CATEGORY_MAP[Subcategory])</f>
        <v>Monthly Fee</v>
      </c>
      <c r="G779" s="3" t="str">
        <f>IF(OR(FIN_RAW[[#This Row],[CONCEPTO]]=0,FIN_RAW[[#This Row],[CONCEPTO]]=""),"",FIN_RAW[[#This Row],[CONCEPTO]])</f>
        <v>Beca Resultados 2019 (100%) (OCT)</v>
      </c>
      <c r="H779" s="5">
        <f>IF(FIN_DATASET[[#This Row],[Type]]="Income", FIN_RAW[[#This Row],[VALOR (IN)]], -FIN_RAW[[#This Row],[VALOR (OUT)]])</f>
        <v>155000</v>
      </c>
      <c r="I779" s="3" t="str">
        <f>FIN_RAW[[#This Row],[CUENTA (IN)]]</f>
        <v>Becas</v>
      </c>
      <c r="J779" s="6" t="str">
        <f>FIN_RAW[[#This Row],[CUENTA (OUT)]]</f>
        <v>Mensualidad</v>
      </c>
      <c r="K779" s="3" t="str">
        <f>IF(OR(FIN_RAW[[#This Row],[CLIENTE]]=0,FIN_RAW[[#This Row],[CLIENTE]]=" "),"",FIN_RAW[[#This Row],[CLIENTE]])</f>
        <v>Omar Osorio Valencia</v>
      </c>
      <c r="L779" s="3" t="str">
        <f>IF(OR(FIN_RAW[[#This Row],[DEPORTISTA]]=0,FIN_RAW[[#This Row],[DEPORTISTA]]=""),"",FIN_RAW[[#This Row],[DEPORTISTA]])</f>
        <v>Juan Camilo Osorio Mendoza</v>
      </c>
      <c r="M779" s="3">
        <f>IF(FIN_DATASET[[#This Row],[Method]]="Efectivo",1,0)</f>
        <v>0</v>
      </c>
      <c r="N779" s="12">
        <f>IF(FIN_DATASET[[#This Row],[Method]]="Efectivo",FIN_DATASET[[#This Row],[Amount]],0)</f>
        <v>0</v>
      </c>
      <c r="O779" s="3">
        <f>IF(FIN_DATASET[[#This Row],[Method]]="CxC",1,0)</f>
        <v>0</v>
      </c>
      <c r="P779" s="11">
        <f>IF(FIN_DATASET[[#This Row],[Method]]="CxC",FIN_DATASET[[#This Row],[Amount]],0)</f>
        <v>0</v>
      </c>
      <c r="Q779" s="3">
        <f>IF(OR(FIN_DATASET[[#This Row],[Account]]="CxP",FIN_DATASET[[#This Row],[Account]]="CxP (Liga)",FIN_DATASET[[#This Row],[Account]]="CxP (Terceros)"),1,0)</f>
        <v>0</v>
      </c>
      <c r="R779" s="3">
        <f>IF(FIN_DATASET[[#This Row],[AP_Flag]]=1,FIN_DATASET[[#This Row],[Amount]],0)</f>
        <v>0</v>
      </c>
    </row>
    <row r="780" spans="1:18" x14ac:dyDescent="0.2">
      <c r="A780" s="4">
        <f>FIN_RAW[[#This Row],[FECHA]]</f>
        <v>44470</v>
      </c>
      <c r="B780" s="3">
        <f>YEAR(FIN_DATASET[[#This Row],[Date]])</f>
        <v>2021</v>
      </c>
      <c r="C780" s="3" t="str">
        <f>TEXT(FIN_DATASET[[#This Row],[Date]],"mmmm")</f>
        <v>October</v>
      </c>
      <c r="D780" s="3" t="str">
        <f>IF(FIN_RAW[[#This Row],[VALOR (IN)]]&gt;0, "Income",IF(FIN_RAW[[#This Row],[VALOR (OUT)]]&gt;0, "Expense", "Check"))</f>
        <v>Income</v>
      </c>
      <c r="E780" s="3" t="str">
        <f>_xlfn.XLOOKUP(FIN_DATASET[[#This Row],[Method]],CATEGORY_MAP[CUENTA_IN],CATEGORY_MAP[Category])</f>
        <v>Scholarships</v>
      </c>
      <c r="F780" s="3" t="str">
        <f>_xlfn.XLOOKUP(FIN_DATASET[[#This Row],[Account]],CATEGORY_MAP[CUENTA_OUT],CATEGORY_MAP[Subcategory])</f>
        <v>Monthly Fee</v>
      </c>
      <c r="G780" s="3" t="str">
        <f>IF(OR(FIN_RAW[[#This Row],[CONCEPTO]]=0,FIN_RAW[[#This Row],[CONCEPTO]]=""),"",FIN_RAW[[#This Row],[CONCEPTO]])</f>
        <v>Beca Resultados 2019 (100%) (OCT)</v>
      </c>
      <c r="H780" s="5">
        <f>IF(FIN_DATASET[[#This Row],[Type]]="Income", FIN_RAW[[#This Row],[VALOR (IN)]], -FIN_RAW[[#This Row],[VALOR (OUT)]])</f>
        <v>155000</v>
      </c>
      <c r="I780" s="3" t="str">
        <f>FIN_RAW[[#This Row],[CUENTA (IN)]]</f>
        <v>Becas</v>
      </c>
      <c r="J780" s="6" t="str">
        <f>FIN_RAW[[#This Row],[CUENTA (OUT)]]</f>
        <v>Mensualidad</v>
      </c>
      <c r="K780" s="3" t="str">
        <f>IF(OR(FIN_RAW[[#This Row],[CLIENTE]]=0,FIN_RAW[[#This Row],[CLIENTE]]=" "),"",FIN_RAW[[#This Row],[CLIENTE]])</f>
        <v>Omar Osorio Valencia</v>
      </c>
      <c r="L780" s="3" t="str">
        <f>IF(OR(FIN_RAW[[#This Row],[DEPORTISTA]]=0,FIN_RAW[[#This Row],[DEPORTISTA]]=""),"",FIN_RAW[[#This Row],[DEPORTISTA]])</f>
        <v>Mariana Osorio Mendoza</v>
      </c>
      <c r="M780" s="3">
        <f>IF(FIN_DATASET[[#This Row],[Method]]="Efectivo",1,0)</f>
        <v>0</v>
      </c>
      <c r="N780" s="12">
        <f>IF(FIN_DATASET[[#This Row],[Method]]="Efectivo",FIN_DATASET[[#This Row],[Amount]],0)</f>
        <v>0</v>
      </c>
      <c r="O780" s="3">
        <f>IF(FIN_DATASET[[#This Row],[Method]]="CxC",1,0)</f>
        <v>0</v>
      </c>
      <c r="P780" s="11">
        <f>IF(FIN_DATASET[[#This Row],[Method]]="CxC",FIN_DATASET[[#This Row],[Amount]],0)</f>
        <v>0</v>
      </c>
      <c r="Q780" s="3">
        <f>IF(OR(FIN_DATASET[[#This Row],[Account]]="CxP",FIN_DATASET[[#This Row],[Account]]="CxP (Liga)",FIN_DATASET[[#This Row],[Account]]="CxP (Terceros)"),1,0)</f>
        <v>0</v>
      </c>
      <c r="R780" s="3">
        <f>IF(FIN_DATASET[[#This Row],[AP_Flag]]=1,FIN_DATASET[[#This Row],[Amount]],0)</f>
        <v>0</v>
      </c>
    </row>
    <row r="781" spans="1:18" x14ac:dyDescent="0.2">
      <c r="A781" s="4">
        <f>FIN_RAW[[#This Row],[FECHA]]</f>
        <v>44470</v>
      </c>
      <c r="B781" s="3">
        <f>YEAR(FIN_DATASET[[#This Row],[Date]])</f>
        <v>2021</v>
      </c>
      <c r="C781" s="3" t="str">
        <f>TEXT(FIN_DATASET[[#This Row],[Date]],"mmmm")</f>
        <v>October</v>
      </c>
      <c r="D781" s="3" t="str">
        <f>IF(FIN_RAW[[#This Row],[VALOR (IN)]]&gt;0, "Income",IF(FIN_RAW[[#This Row],[VALOR (OUT)]]&gt;0, "Expense", "Check"))</f>
        <v>Income</v>
      </c>
      <c r="E781" s="3" t="str">
        <f>_xlfn.XLOOKUP(FIN_DATASET[[#This Row],[Method]],CATEGORY_MAP[CUENTA_IN],CATEGORY_MAP[Category])</f>
        <v>Scholarships</v>
      </c>
      <c r="F781" s="3" t="str">
        <f>_xlfn.XLOOKUP(FIN_DATASET[[#This Row],[Account]],CATEGORY_MAP[CUENTA_OUT],CATEGORY_MAP[Subcategory])</f>
        <v>Monthly Fee</v>
      </c>
      <c r="G781" s="3" t="str">
        <f>IF(OR(FIN_RAW[[#This Row],[CONCEPTO]]=0,FIN_RAW[[#This Row],[CONCEPTO]]=""),"",FIN_RAW[[#This Row],[CONCEPTO]])</f>
        <v>Beca Resultados 2019 (100%) (OCT)</v>
      </c>
      <c r="H781" s="5">
        <f>IF(FIN_DATASET[[#This Row],[Type]]="Income", FIN_RAW[[#This Row],[VALOR (IN)]], -FIN_RAW[[#This Row],[VALOR (OUT)]])</f>
        <v>155000</v>
      </c>
      <c r="I781" s="3" t="str">
        <f>FIN_RAW[[#This Row],[CUENTA (IN)]]</f>
        <v>Becas</v>
      </c>
      <c r="J781" s="6" t="str">
        <f>FIN_RAW[[#This Row],[CUENTA (OUT)]]</f>
        <v>Mensualidad</v>
      </c>
      <c r="K781" s="3" t="str">
        <f>IF(OR(FIN_RAW[[#This Row],[CLIENTE]]=0,FIN_RAW[[#This Row],[CLIENTE]]=" "),"",FIN_RAW[[#This Row],[CLIENTE]])</f>
        <v>Silvana Torres López</v>
      </c>
      <c r="L781" s="3" t="str">
        <f>IF(OR(FIN_RAW[[#This Row],[DEPORTISTA]]=0,FIN_RAW[[#This Row],[DEPORTISTA]]=""),"",FIN_RAW[[#This Row],[DEPORTISTA]])</f>
        <v>Valentina Quintero Torres</v>
      </c>
      <c r="M781" s="3">
        <f>IF(FIN_DATASET[[#This Row],[Method]]="Efectivo",1,0)</f>
        <v>0</v>
      </c>
      <c r="N781" s="12">
        <f>IF(FIN_DATASET[[#This Row],[Method]]="Efectivo",FIN_DATASET[[#This Row],[Amount]],0)</f>
        <v>0</v>
      </c>
      <c r="O781" s="3">
        <f>IF(FIN_DATASET[[#This Row],[Method]]="CxC",1,0)</f>
        <v>0</v>
      </c>
      <c r="P781" s="11">
        <f>IF(FIN_DATASET[[#This Row],[Method]]="CxC",FIN_DATASET[[#This Row],[Amount]],0)</f>
        <v>0</v>
      </c>
      <c r="Q781" s="3">
        <f>IF(OR(FIN_DATASET[[#This Row],[Account]]="CxP",FIN_DATASET[[#This Row],[Account]]="CxP (Liga)",FIN_DATASET[[#This Row],[Account]]="CxP (Terceros)"),1,0)</f>
        <v>0</v>
      </c>
      <c r="R781" s="3">
        <f>IF(FIN_DATASET[[#This Row],[AP_Flag]]=1,FIN_DATASET[[#This Row],[Amount]],0)</f>
        <v>0</v>
      </c>
    </row>
    <row r="782" spans="1:18" x14ac:dyDescent="0.2">
      <c r="A782" s="4">
        <f>FIN_RAW[[#This Row],[FECHA]]</f>
        <v>44470</v>
      </c>
      <c r="B782" s="3">
        <f>YEAR(FIN_DATASET[[#This Row],[Date]])</f>
        <v>2021</v>
      </c>
      <c r="C782" s="3" t="str">
        <f>TEXT(FIN_DATASET[[#This Row],[Date]],"mmmm")</f>
        <v>October</v>
      </c>
      <c r="D782" s="3" t="str">
        <f>IF(FIN_RAW[[#This Row],[VALOR (IN)]]&gt;0, "Income",IF(FIN_RAW[[#This Row],[VALOR (OUT)]]&gt;0, "Expense", "Check"))</f>
        <v>Income</v>
      </c>
      <c r="E782" s="3" t="str">
        <f>_xlfn.XLOOKUP(FIN_DATASET[[#This Row],[Method]],CATEGORY_MAP[CUENTA_IN],CATEGORY_MAP[Category])</f>
        <v>Cash</v>
      </c>
      <c r="F782" s="3" t="str">
        <f>_xlfn.XLOOKUP(FIN_DATASET[[#This Row],[Account]],CATEGORY_MAP[CUENTA_OUT],CATEGORY_MAP[Subcategory])</f>
        <v>Monthly Fee</v>
      </c>
      <c r="G782" s="3" t="str">
        <f>IF(OR(FIN_RAW[[#This Row],[CONCEPTO]]=0,FIN_RAW[[#This Row],[CONCEPTO]]=""),"",FIN_RAW[[#This Row],[CONCEPTO]])</f>
        <v>Pago Mensualidad Formacion (100%) (OCT)</v>
      </c>
      <c r="H782" s="5">
        <f>IF(FIN_DATASET[[#This Row],[Type]]="Income", FIN_RAW[[#This Row],[VALOR (IN)]], -FIN_RAW[[#This Row],[VALOR (OUT)]])</f>
        <v>105000</v>
      </c>
      <c r="I782" s="3" t="str">
        <f>FIN_RAW[[#This Row],[CUENTA (IN)]]</f>
        <v>Efectivo</v>
      </c>
      <c r="J782" s="6" t="str">
        <f>FIN_RAW[[#This Row],[CUENTA (OUT)]]</f>
        <v>Mensualidad</v>
      </c>
      <c r="K782" s="3" t="str">
        <f>IF(OR(FIN_RAW[[#This Row],[CLIENTE]]=0,FIN_RAW[[#This Row],[CLIENTE]]=" "),"",FIN_RAW[[#This Row],[CLIENTE]])</f>
        <v>Diana Marcela Bravo Clavijo</v>
      </c>
      <c r="L782" s="3" t="str">
        <f>IF(OR(FIN_RAW[[#This Row],[DEPORTISTA]]=0,FIN_RAW[[#This Row],[DEPORTISTA]]=""),"",FIN_RAW[[#This Row],[DEPORTISTA]])</f>
        <v>Adelaida Camacho Bravo</v>
      </c>
      <c r="M782" s="3">
        <f>IF(FIN_DATASET[[#This Row],[Method]]="Efectivo",1,0)</f>
        <v>1</v>
      </c>
      <c r="N782" s="12">
        <f>IF(FIN_DATASET[[#This Row],[Method]]="Efectivo",FIN_DATASET[[#This Row],[Amount]],0)</f>
        <v>105000</v>
      </c>
      <c r="O782" s="3">
        <f>IF(FIN_DATASET[[#This Row],[Method]]="CxC",1,0)</f>
        <v>0</v>
      </c>
      <c r="P782" s="11">
        <f>IF(FIN_DATASET[[#This Row],[Method]]="CxC",FIN_DATASET[[#This Row],[Amount]],0)</f>
        <v>0</v>
      </c>
      <c r="Q782" s="3">
        <f>IF(OR(FIN_DATASET[[#This Row],[Account]]="CxP",FIN_DATASET[[#This Row],[Account]]="CxP (Liga)",FIN_DATASET[[#This Row],[Account]]="CxP (Terceros)"),1,0)</f>
        <v>0</v>
      </c>
      <c r="R782" s="3">
        <f>IF(FIN_DATASET[[#This Row],[AP_Flag]]=1,FIN_DATASET[[#This Row],[Amount]],0)</f>
        <v>0</v>
      </c>
    </row>
    <row r="783" spans="1:18" x14ac:dyDescent="0.2">
      <c r="A783" s="4">
        <f>FIN_RAW[[#This Row],[FECHA]]</f>
        <v>44470</v>
      </c>
      <c r="B783" s="3">
        <f>YEAR(FIN_DATASET[[#This Row],[Date]])</f>
        <v>2021</v>
      </c>
      <c r="C783" s="3" t="str">
        <f>TEXT(FIN_DATASET[[#This Row],[Date]],"mmmm")</f>
        <v>October</v>
      </c>
      <c r="D783" s="3" t="str">
        <f>IF(FIN_RAW[[#This Row],[VALOR (IN)]]&gt;0, "Income",IF(FIN_RAW[[#This Row],[VALOR (OUT)]]&gt;0, "Expense", "Check"))</f>
        <v>Income</v>
      </c>
      <c r="E783" s="3" t="str">
        <f>_xlfn.XLOOKUP(FIN_DATASET[[#This Row],[Method]],CATEGORY_MAP[CUENTA_IN],CATEGORY_MAP[Category])</f>
        <v>Cash</v>
      </c>
      <c r="F783" s="3" t="str">
        <f>_xlfn.XLOOKUP(FIN_DATASET[[#This Row],[Account]],CATEGORY_MAP[CUENTA_OUT],CATEGORY_MAP[Subcategory])</f>
        <v>Monthly Fee</v>
      </c>
      <c r="G783" s="3" t="str">
        <f>IF(OR(FIN_RAW[[#This Row],[CONCEPTO]]=0,FIN_RAW[[#This Row],[CONCEPTO]]=""),"",FIN_RAW[[#This Row],[CONCEPTO]])</f>
        <v>Pago Mensualidad Alto Rendimiento (50%) (OCT)</v>
      </c>
      <c r="H783" s="5">
        <f>IF(FIN_DATASET[[#This Row],[Type]]="Income", FIN_RAW[[#This Row],[VALOR (IN)]], -FIN_RAW[[#This Row],[VALOR (OUT)]])</f>
        <v>85000</v>
      </c>
      <c r="I783" s="3" t="str">
        <f>FIN_RAW[[#This Row],[CUENTA (IN)]]</f>
        <v>Efectivo</v>
      </c>
      <c r="J783" s="6" t="str">
        <f>FIN_RAW[[#This Row],[CUENTA (OUT)]]</f>
        <v>Mensualidad</v>
      </c>
      <c r="K783" s="3" t="str">
        <f>IF(OR(FIN_RAW[[#This Row],[CLIENTE]]=0,FIN_RAW[[#This Row],[CLIENTE]]=" "),"",FIN_RAW[[#This Row],[CLIENTE]])</f>
        <v>Rodrigo Valdiri Zambrano</v>
      </c>
      <c r="L783" s="3" t="str">
        <f>IF(OR(FIN_RAW[[#This Row],[DEPORTISTA]]=0,FIN_RAW[[#This Row],[DEPORTISTA]]=""),"",FIN_RAW[[#This Row],[DEPORTISTA]])</f>
        <v>Esteban Valdiri Guauña</v>
      </c>
      <c r="M783" s="3">
        <f>IF(FIN_DATASET[[#This Row],[Method]]="Efectivo",1,0)</f>
        <v>1</v>
      </c>
      <c r="N783" s="12">
        <f>IF(FIN_DATASET[[#This Row],[Method]]="Efectivo",FIN_DATASET[[#This Row],[Amount]],0)</f>
        <v>85000</v>
      </c>
      <c r="O783" s="3">
        <f>IF(FIN_DATASET[[#This Row],[Method]]="CxC",1,0)</f>
        <v>0</v>
      </c>
      <c r="P783" s="11">
        <f>IF(FIN_DATASET[[#This Row],[Method]]="CxC",FIN_DATASET[[#This Row],[Amount]],0)</f>
        <v>0</v>
      </c>
      <c r="Q783" s="3">
        <f>IF(OR(FIN_DATASET[[#This Row],[Account]]="CxP",FIN_DATASET[[#This Row],[Account]]="CxP (Liga)",FIN_DATASET[[#This Row],[Account]]="CxP (Terceros)"),1,0)</f>
        <v>0</v>
      </c>
      <c r="R783" s="3">
        <f>IF(FIN_DATASET[[#This Row],[AP_Flag]]=1,FIN_DATASET[[#This Row],[Amount]],0)</f>
        <v>0</v>
      </c>
    </row>
    <row r="784" spans="1:18" x14ac:dyDescent="0.2">
      <c r="A784" s="4">
        <f>FIN_RAW[[#This Row],[FECHA]]</f>
        <v>44470</v>
      </c>
      <c r="B784" s="3">
        <f>YEAR(FIN_DATASET[[#This Row],[Date]])</f>
        <v>2021</v>
      </c>
      <c r="C784" s="3" t="str">
        <f>TEXT(FIN_DATASET[[#This Row],[Date]],"mmmm")</f>
        <v>October</v>
      </c>
      <c r="D784" s="3" t="str">
        <f>IF(FIN_RAW[[#This Row],[VALOR (IN)]]&gt;0, "Income",IF(FIN_RAW[[#This Row],[VALOR (OUT)]]&gt;0, "Expense", "Check"))</f>
        <v>Income</v>
      </c>
      <c r="E784" s="3" t="str">
        <f>_xlfn.XLOOKUP(FIN_DATASET[[#This Row],[Method]],CATEGORY_MAP[CUENTA_IN],CATEGORY_MAP[Category])</f>
        <v>Adjustments</v>
      </c>
      <c r="F784" s="3" t="str">
        <f>_xlfn.XLOOKUP(FIN_DATASET[[#This Row],[Account]],CATEGORY_MAP[CUENTA_OUT],CATEGORY_MAP[Subcategory])</f>
        <v>Monthly Fee</v>
      </c>
      <c r="G784" s="3" t="str">
        <f>IF(OR(FIN_RAW[[#This Row],[CONCEPTO]]=0,FIN_RAW[[#This Row],[CONCEPTO]]=""),"",FIN_RAW[[#This Row],[CONCEPTO]])</f>
        <v>Descuento por Excusa Medica (50%) (OCT)</v>
      </c>
      <c r="H784" s="5">
        <f>IF(FIN_DATASET[[#This Row],[Type]]="Income", FIN_RAW[[#This Row],[VALOR (IN)]], -FIN_RAW[[#This Row],[VALOR (OUT)]])</f>
        <v>77500</v>
      </c>
      <c r="I784" s="3" t="str">
        <f>FIN_RAW[[#This Row],[CUENTA (IN)]]</f>
        <v>Descuentos</v>
      </c>
      <c r="J784" s="6" t="str">
        <f>FIN_RAW[[#This Row],[CUENTA (OUT)]]</f>
        <v>Mensualidad</v>
      </c>
      <c r="K784" s="3" t="str">
        <f>IF(OR(FIN_RAW[[#This Row],[CLIENTE]]=0,FIN_RAW[[#This Row],[CLIENTE]]=" "),"",FIN_RAW[[#This Row],[CLIENTE]])</f>
        <v>Rodrigo Valdiri Zambrano</v>
      </c>
      <c r="L784" s="3" t="str">
        <f>IF(OR(FIN_RAW[[#This Row],[DEPORTISTA]]=0,FIN_RAW[[#This Row],[DEPORTISTA]]=""),"",FIN_RAW[[#This Row],[DEPORTISTA]])</f>
        <v>Esteban Valdiri Guauña</v>
      </c>
      <c r="M784" s="3">
        <f>IF(FIN_DATASET[[#This Row],[Method]]="Efectivo",1,0)</f>
        <v>0</v>
      </c>
      <c r="N784" s="12">
        <f>IF(FIN_DATASET[[#This Row],[Method]]="Efectivo",FIN_DATASET[[#This Row],[Amount]],0)</f>
        <v>0</v>
      </c>
      <c r="O784" s="3">
        <f>IF(FIN_DATASET[[#This Row],[Method]]="CxC",1,0)</f>
        <v>0</v>
      </c>
      <c r="P784" s="11">
        <f>IF(FIN_DATASET[[#This Row],[Method]]="CxC",FIN_DATASET[[#This Row],[Amount]],0)</f>
        <v>0</v>
      </c>
      <c r="Q784" s="3">
        <f>IF(OR(FIN_DATASET[[#This Row],[Account]]="CxP",FIN_DATASET[[#This Row],[Account]]="CxP (Liga)",FIN_DATASET[[#This Row],[Account]]="CxP (Terceros)"),1,0)</f>
        <v>0</v>
      </c>
      <c r="R784" s="3">
        <f>IF(FIN_DATASET[[#This Row],[AP_Flag]]=1,FIN_DATASET[[#This Row],[Amount]],0)</f>
        <v>0</v>
      </c>
    </row>
    <row r="785" spans="1:18" x14ac:dyDescent="0.2">
      <c r="A785" s="4">
        <f>FIN_RAW[[#This Row],[FECHA]]</f>
        <v>44470</v>
      </c>
      <c r="B785" s="3">
        <f>YEAR(FIN_DATASET[[#This Row],[Date]])</f>
        <v>2021</v>
      </c>
      <c r="C785" s="3" t="str">
        <f>TEXT(FIN_DATASET[[#This Row],[Date]],"mmmm")</f>
        <v>October</v>
      </c>
      <c r="D785" s="3" t="str">
        <f>IF(FIN_RAW[[#This Row],[VALOR (IN)]]&gt;0, "Income",IF(FIN_RAW[[#This Row],[VALOR (OUT)]]&gt;0, "Expense", "Check"))</f>
        <v>Income</v>
      </c>
      <c r="E785" s="3" t="str">
        <f>_xlfn.XLOOKUP(FIN_DATASET[[#This Row],[Method]],CATEGORY_MAP[CUENTA_IN],CATEGORY_MAP[Category])</f>
        <v>Cash</v>
      </c>
      <c r="F785" s="3" t="str">
        <f>_xlfn.XLOOKUP(FIN_DATASET[[#This Row],[Account]],CATEGORY_MAP[CUENTA_OUT],CATEGORY_MAP[Subcategory])</f>
        <v>Monthly Fee</v>
      </c>
      <c r="G785" s="3" t="str">
        <f>IF(OR(FIN_RAW[[#This Row],[CONCEPTO]]=0,FIN_RAW[[#This Row],[CONCEPTO]]=""),"",FIN_RAW[[#This Row],[CONCEPTO]])</f>
        <v>Pago Mensualidad Alto Rendimiento (100%) (OCT)</v>
      </c>
      <c r="H785" s="5">
        <f>IF(FIN_DATASET[[#This Row],[Type]]="Income", FIN_RAW[[#This Row],[VALOR (IN)]], -FIN_RAW[[#This Row],[VALOR (OUT)]])</f>
        <v>155000</v>
      </c>
      <c r="I785" s="3" t="str">
        <f>FIN_RAW[[#This Row],[CUENTA (IN)]]</f>
        <v>Efectivo</v>
      </c>
      <c r="J785" s="6" t="str">
        <f>FIN_RAW[[#This Row],[CUENTA (OUT)]]</f>
        <v>Mensualidad</v>
      </c>
      <c r="K785" s="3" t="str">
        <f>IF(OR(FIN_RAW[[#This Row],[CLIENTE]]=0,FIN_RAW[[#This Row],[CLIENTE]]=" "),"",FIN_RAW[[#This Row],[CLIENTE]])</f>
        <v>Carlos Andrés Delgado</v>
      </c>
      <c r="L785" s="3" t="str">
        <f>IF(OR(FIN_RAW[[#This Row],[DEPORTISTA]]=0,FIN_RAW[[#This Row],[DEPORTISTA]]=""),"",FIN_RAW[[#This Row],[DEPORTISTA]])</f>
        <v>Juan Andrés Delgado Giraldo</v>
      </c>
      <c r="M785" s="3">
        <f>IF(FIN_DATASET[[#This Row],[Method]]="Efectivo",1,0)</f>
        <v>1</v>
      </c>
      <c r="N785" s="12">
        <f>IF(FIN_DATASET[[#This Row],[Method]]="Efectivo",FIN_DATASET[[#This Row],[Amount]],0)</f>
        <v>155000</v>
      </c>
      <c r="O785" s="3">
        <f>IF(FIN_DATASET[[#This Row],[Method]]="CxC",1,0)</f>
        <v>0</v>
      </c>
      <c r="P785" s="11">
        <f>IF(FIN_DATASET[[#This Row],[Method]]="CxC",FIN_DATASET[[#This Row],[Amount]],0)</f>
        <v>0</v>
      </c>
      <c r="Q785" s="3">
        <f>IF(OR(FIN_DATASET[[#This Row],[Account]]="CxP",FIN_DATASET[[#This Row],[Account]]="CxP (Liga)",FIN_DATASET[[#This Row],[Account]]="CxP (Terceros)"),1,0)</f>
        <v>0</v>
      </c>
      <c r="R785" s="3">
        <f>IF(FIN_DATASET[[#This Row],[AP_Flag]]=1,FIN_DATASET[[#This Row],[Amount]],0)</f>
        <v>0</v>
      </c>
    </row>
    <row r="786" spans="1:18" x14ac:dyDescent="0.2">
      <c r="A786" s="4">
        <f>FIN_RAW[[#This Row],[FECHA]]</f>
        <v>44470</v>
      </c>
      <c r="B786" s="3">
        <f>YEAR(FIN_DATASET[[#This Row],[Date]])</f>
        <v>2021</v>
      </c>
      <c r="C786" s="3" t="str">
        <f>TEXT(FIN_DATASET[[#This Row],[Date]],"mmmm")</f>
        <v>October</v>
      </c>
      <c r="D786" s="3" t="str">
        <f>IF(FIN_RAW[[#This Row],[VALOR (IN)]]&gt;0, "Income",IF(FIN_RAW[[#This Row],[VALOR (OUT)]]&gt;0, "Expense", "Check"))</f>
        <v>Income</v>
      </c>
      <c r="E786" s="3" t="str">
        <f>_xlfn.XLOOKUP(FIN_DATASET[[#This Row],[Method]],CATEGORY_MAP[CUENTA_IN],CATEGORY_MAP[Category])</f>
        <v>Cash</v>
      </c>
      <c r="F786" s="3" t="str">
        <f>_xlfn.XLOOKUP(FIN_DATASET[[#This Row],[Account]],CATEGORY_MAP[CUENTA_OUT],CATEGORY_MAP[Subcategory])</f>
        <v>Monthly Fee</v>
      </c>
      <c r="G786" s="3" t="str">
        <f>IF(OR(FIN_RAW[[#This Row],[CONCEPTO]]=0,FIN_RAW[[#This Row],[CONCEPTO]]=""),"",FIN_RAW[[#This Row],[CONCEPTO]])</f>
        <v>Pago Mensualidad Alto Rendimiento (100%) (OCT)</v>
      </c>
      <c r="H786" s="5">
        <f>IF(FIN_DATASET[[#This Row],[Type]]="Income", FIN_RAW[[#This Row],[VALOR (IN)]], -FIN_RAW[[#This Row],[VALOR (OUT)]])</f>
        <v>155000</v>
      </c>
      <c r="I786" s="3" t="str">
        <f>FIN_RAW[[#This Row],[CUENTA (IN)]]</f>
        <v>Efectivo</v>
      </c>
      <c r="J786" s="6" t="str">
        <f>FIN_RAW[[#This Row],[CUENTA (OUT)]]</f>
        <v>Mensualidad</v>
      </c>
      <c r="K786" s="3" t="str">
        <f>IF(OR(FIN_RAW[[#This Row],[CLIENTE]]=0,FIN_RAW[[#This Row],[CLIENTE]]=" "),"",FIN_RAW[[#This Row],[CLIENTE]])</f>
        <v>Juan Sebastián Floyd</v>
      </c>
      <c r="L786" s="3" t="str">
        <f>IF(OR(FIN_RAW[[#This Row],[DEPORTISTA]]=0,FIN_RAW[[#This Row],[DEPORTISTA]]=""),"",FIN_RAW[[#This Row],[DEPORTISTA]])</f>
        <v>Juan Diego Floyd Martínez</v>
      </c>
      <c r="M786" s="3">
        <f>IF(FIN_DATASET[[#This Row],[Method]]="Efectivo",1,0)</f>
        <v>1</v>
      </c>
      <c r="N786" s="12">
        <f>IF(FIN_DATASET[[#This Row],[Method]]="Efectivo",FIN_DATASET[[#This Row],[Amount]],0)</f>
        <v>155000</v>
      </c>
      <c r="O786" s="3">
        <f>IF(FIN_DATASET[[#This Row],[Method]]="CxC",1,0)</f>
        <v>0</v>
      </c>
      <c r="P786" s="11">
        <f>IF(FIN_DATASET[[#This Row],[Method]]="CxC",FIN_DATASET[[#This Row],[Amount]],0)</f>
        <v>0</v>
      </c>
      <c r="Q786" s="3">
        <f>IF(OR(FIN_DATASET[[#This Row],[Account]]="CxP",FIN_DATASET[[#This Row],[Account]]="CxP (Liga)",FIN_DATASET[[#This Row],[Account]]="CxP (Terceros)"),1,0)</f>
        <v>0</v>
      </c>
      <c r="R786" s="3">
        <f>IF(FIN_DATASET[[#This Row],[AP_Flag]]=1,FIN_DATASET[[#This Row],[Amount]],0)</f>
        <v>0</v>
      </c>
    </row>
    <row r="787" spans="1:18" x14ac:dyDescent="0.2">
      <c r="A787" s="4">
        <f>FIN_RAW[[#This Row],[FECHA]]</f>
        <v>44470</v>
      </c>
      <c r="B787" s="3">
        <f>YEAR(FIN_DATASET[[#This Row],[Date]])</f>
        <v>2021</v>
      </c>
      <c r="C787" s="3" t="str">
        <f>TEXT(FIN_DATASET[[#This Row],[Date]],"mmmm")</f>
        <v>October</v>
      </c>
      <c r="D787" s="3" t="str">
        <f>IF(FIN_RAW[[#This Row],[VALOR (IN)]]&gt;0, "Income",IF(FIN_RAW[[#This Row],[VALOR (OUT)]]&gt;0, "Expense", "Check"))</f>
        <v>Income</v>
      </c>
      <c r="E787" s="3" t="str">
        <f>_xlfn.XLOOKUP(FIN_DATASET[[#This Row],[Method]],CATEGORY_MAP[CUENTA_IN],CATEGORY_MAP[Category])</f>
        <v>Cash</v>
      </c>
      <c r="F787" s="3" t="str">
        <f>_xlfn.XLOOKUP(FIN_DATASET[[#This Row],[Account]],CATEGORY_MAP[CUENTA_OUT],CATEGORY_MAP[Subcategory])</f>
        <v>Monthly Fee</v>
      </c>
      <c r="G787" s="3" t="str">
        <f>IF(OR(FIN_RAW[[#This Row],[CONCEPTO]]=0,FIN_RAW[[#This Row],[CONCEPTO]]=""),"",FIN_RAW[[#This Row],[CONCEPTO]])</f>
        <v>Pago Mensualidad Formacion (80%) (OCT)</v>
      </c>
      <c r="H787" s="5">
        <f>IF(FIN_DATASET[[#This Row],[Type]]="Income", FIN_RAW[[#This Row],[VALOR (IN)]], -FIN_RAW[[#This Row],[VALOR (OUT)]])</f>
        <v>84000</v>
      </c>
      <c r="I787" s="3" t="str">
        <f>FIN_RAW[[#This Row],[CUENTA (IN)]]</f>
        <v>Efectivo</v>
      </c>
      <c r="J787" s="6" t="str">
        <f>FIN_RAW[[#This Row],[CUENTA (OUT)]]</f>
        <v>Mensualidad</v>
      </c>
      <c r="K787" s="3" t="str">
        <f>IF(OR(FIN_RAW[[#This Row],[CLIENTE]]=0,FIN_RAW[[#This Row],[CLIENTE]]=" "),"",FIN_RAW[[#This Row],[CLIENTE]])</f>
        <v>Víctor Manuel Duque Yepes</v>
      </c>
      <c r="L787" s="3" t="str">
        <f>IF(OR(FIN_RAW[[#This Row],[DEPORTISTA]]=0,FIN_RAW[[#This Row],[DEPORTISTA]]=""),"",FIN_RAW[[#This Row],[DEPORTISTA]])</f>
        <v>Juan Esteban Duque Pinto</v>
      </c>
      <c r="M787" s="3">
        <f>IF(FIN_DATASET[[#This Row],[Method]]="Efectivo",1,0)</f>
        <v>1</v>
      </c>
      <c r="N787" s="12">
        <f>IF(FIN_DATASET[[#This Row],[Method]]="Efectivo",FIN_DATASET[[#This Row],[Amount]],0)</f>
        <v>84000</v>
      </c>
      <c r="O787" s="3">
        <f>IF(FIN_DATASET[[#This Row],[Method]]="CxC",1,0)</f>
        <v>0</v>
      </c>
      <c r="P787" s="11">
        <f>IF(FIN_DATASET[[#This Row],[Method]]="CxC",FIN_DATASET[[#This Row],[Amount]],0)</f>
        <v>0</v>
      </c>
      <c r="Q787" s="3">
        <f>IF(OR(FIN_DATASET[[#This Row],[Account]]="CxP",FIN_DATASET[[#This Row],[Account]]="CxP (Liga)",FIN_DATASET[[#This Row],[Account]]="CxP (Terceros)"),1,0)</f>
        <v>0</v>
      </c>
      <c r="R787" s="3">
        <f>IF(FIN_DATASET[[#This Row],[AP_Flag]]=1,FIN_DATASET[[#This Row],[Amount]],0)</f>
        <v>0</v>
      </c>
    </row>
    <row r="788" spans="1:18" x14ac:dyDescent="0.2">
      <c r="A788" s="4">
        <f>FIN_RAW[[#This Row],[FECHA]]</f>
        <v>44470</v>
      </c>
      <c r="B788" s="3">
        <f>YEAR(FIN_DATASET[[#This Row],[Date]])</f>
        <v>2021</v>
      </c>
      <c r="C788" s="3" t="str">
        <f>TEXT(FIN_DATASET[[#This Row],[Date]],"mmmm")</f>
        <v>October</v>
      </c>
      <c r="D788" s="3" t="str">
        <f>IF(FIN_RAW[[#This Row],[VALOR (IN)]]&gt;0, "Income",IF(FIN_RAW[[#This Row],[VALOR (OUT)]]&gt;0, "Expense", "Check"))</f>
        <v>Income</v>
      </c>
      <c r="E788" s="3" t="str">
        <f>_xlfn.XLOOKUP(FIN_DATASET[[#This Row],[Method]],CATEGORY_MAP[CUENTA_IN],CATEGORY_MAP[Category])</f>
        <v>Scholarships</v>
      </c>
      <c r="F788" s="3" t="str">
        <f>_xlfn.XLOOKUP(FIN_DATASET[[#This Row],[Account]],CATEGORY_MAP[CUENTA_OUT],CATEGORY_MAP[Subcategory])</f>
        <v>Monthly Fee</v>
      </c>
      <c r="G788" s="3" t="str">
        <f>IF(OR(FIN_RAW[[#This Row],[CONCEPTO]]=0,FIN_RAW[[#This Row],[CONCEPTO]]=""),"",FIN_RAW[[#This Row],[CONCEPTO]])</f>
        <v>Beca Hermandad 2020 (20%) (OCT)</v>
      </c>
      <c r="H788" s="5">
        <f>IF(FIN_DATASET[[#This Row],[Type]]="Income", FIN_RAW[[#This Row],[VALOR (IN)]], -FIN_RAW[[#This Row],[VALOR (OUT)]])</f>
        <v>21000</v>
      </c>
      <c r="I788" s="3" t="str">
        <f>FIN_RAW[[#This Row],[CUENTA (IN)]]</f>
        <v>Becas</v>
      </c>
      <c r="J788" s="6" t="str">
        <f>FIN_RAW[[#This Row],[CUENTA (OUT)]]</f>
        <v>Mensualidad</v>
      </c>
      <c r="K788" s="3" t="str">
        <f>IF(OR(FIN_RAW[[#This Row],[CLIENTE]]=0,FIN_RAW[[#This Row],[CLIENTE]]=" "),"",FIN_RAW[[#This Row],[CLIENTE]])</f>
        <v>Víctor Manuel Duque Yepes</v>
      </c>
      <c r="L788" s="3" t="str">
        <f>IF(OR(FIN_RAW[[#This Row],[DEPORTISTA]]=0,FIN_RAW[[#This Row],[DEPORTISTA]]=""),"",FIN_RAW[[#This Row],[DEPORTISTA]])</f>
        <v>Juan Esteban Duque Pinto</v>
      </c>
      <c r="M788" s="3">
        <f>IF(FIN_DATASET[[#This Row],[Method]]="Efectivo",1,0)</f>
        <v>0</v>
      </c>
      <c r="N788" s="12">
        <f>IF(FIN_DATASET[[#This Row],[Method]]="Efectivo",FIN_DATASET[[#This Row],[Amount]],0)</f>
        <v>0</v>
      </c>
      <c r="O788" s="3">
        <f>IF(FIN_DATASET[[#This Row],[Method]]="CxC",1,0)</f>
        <v>0</v>
      </c>
      <c r="P788" s="11">
        <f>IF(FIN_DATASET[[#This Row],[Method]]="CxC",FIN_DATASET[[#This Row],[Amount]],0)</f>
        <v>0</v>
      </c>
      <c r="Q788" s="3">
        <f>IF(OR(FIN_DATASET[[#This Row],[Account]]="CxP",FIN_DATASET[[#This Row],[Account]]="CxP (Liga)",FIN_DATASET[[#This Row],[Account]]="CxP (Terceros)"),1,0)</f>
        <v>0</v>
      </c>
      <c r="R788" s="3">
        <f>IF(FIN_DATASET[[#This Row],[AP_Flag]]=1,FIN_DATASET[[#This Row],[Amount]],0)</f>
        <v>0</v>
      </c>
    </row>
    <row r="789" spans="1:18" x14ac:dyDescent="0.2">
      <c r="A789" s="4">
        <f>FIN_RAW[[#This Row],[FECHA]]</f>
        <v>44470</v>
      </c>
      <c r="B789" s="3">
        <f>YEAR(FIN_DATASET[[#This Row],[Date]])</f>
        <v>2021</v>
      </c>
      <c r="C789" s="3" t="str">
        <f>TEXT(FIN_DATASET[[#This Row],[Date]],"mmmm")</f>
        <v>October</v>
      </c>
      <c r="D789" s="3" t="str">
        <f>IF(FIN_RAW[[#This Row],[VALOR (IN)]]&gt;0, "Income",IF(FIN_RAW[[#This Row],[VALOR (OUT)]]&gt;0, "Expense", "Check"))</f>
        <v>Income</v>
      </c>
      <c r="E789" s="3" t="str">
        <f>_xlfn.XLOOKUP(FIN_DATASET[[#This Row],[Method]],CATEGORY_MAP[CUENTA_IN],CATEGORY_MAP[Category])</f>
        <v>Cash</v>
      </c>
      <c r="F789" s="3" t="str">
        <f>_xlfn.XLOOKUP(FIN_DATASET[[#This Row],[Account]],CATEGORY_MAP[CUENTA_OUT],CATEGORY_MAP[Subcategory])</f>
        <v>Monthly Fee</v>
      </c>
      <c r="G789" s="3" t="str">
        <f>IF(OR(FIN_RAW[[#This Row],[CONCEPTO]]=0,FIN_RAW[[#This Row],[CONCEPTO]]=""),"",FIN_RAW[[#This Row],[CONCEPTO]])</f>
        <v>Pago Mensualidad Alto Rendimiento (100%) (OCT)</v>
      </c>
      <c r="H789" s="5">
        <f>IF(FIN_DATASET[[#This Row],[Type]]="Income", FIN_RAW[[#This Row],[VALOR (IN)]], -FIN_RAW[[#This Row],[VALOR (OUT)]])</f>
        <v>155000</v>
      </c>
      <c r="I789" s="3" t="str">
        <f>FIN_RAW[[#This Row],[CUENTA (IN)]]</f>
        <v>Efectivo</v>
      </c>
      <c r="J789" s="6" t="str">
        <f>FIN_RAW[[#This Row],[CUENTA (OUT)]]</f>
        <v>Mensualidad</v>
      </c>
      <c r="K789" s="3" t="str">
        <f>IF(OR(FIN_RAW[[#This Row],[CLIENTE]]=0,FIN_RAW[[#This Row],[CLIENTE]]=" "),"",FIN_RAW[[#This Row],[CLIENTE]])</f>
        <v>Víctor Manuel Duque Yepes</v>
      </c>
      <c r="L789" s="3" t="str">
        <f>IF(OR(FIN_RAW[[#This Row],[DEPORTISTA]]=0,FIN_RAW[[#This Row],[DEPORTISTA]]=""),"",FIN_RAW[[#This Row],[DEPORTISTA]])</f>
        <v>Juan Manuel Duque Pinto</v>
      </c>
      <c r="M789" s="3">
        <f>IF(FIN_DATASET[[#This Row],[Method]]="Efectivo",1,0)</f>
        <v>1</v>
      </c>
      <c r="N789" s="12">
        <f>IF(FIN_DATASET[[#This Row],[Method]]="Efectivo",FIN_DATASET[[#This Row],[Amount]],0)</f>
        <v>155000</v>
      </c>
      <c r="O789" s="3">
        <f>IF(FIN_DATASET[[#This Row],[Method]]="CxC",1,0)</f>
        <v>0</v>
      </c>
      <c r="P789" s="11">
        <f>IF(FIN_DATASET[[#This Row],[Method]]="CxC",FIN_DATASET[[#This Row],[Amount]],0)</f>
        <v>0</v>
      </c>
      <c r="Q789" s="3">
        <f>IF(OR(FIN_DATASET[[#This Row],[Account]]="CxP",FIN_DATASET[[#This Row],[Account]]="CxP (Liga)",FIN_DATASET[[#This Row],[Account]]="CxP (Terceros)"),1,0)</f>
        <v>0</v>
      </c>
      <c r="R789" s="3">
        <f>IF(FIN_DATASET[[#This Row],[AP_Flag]]=1,FIN_DATASET[[#This Row],[Amount]],0)</f>
        <v>0</v>
      </c>
    </row>
    <row r="790" spans="1:18" x14ac:dyDescent="0.2">
      <c r="A790" s="4">
        <f>FIN_RAW[[#This Row],[FECHA]]</f>
        <v>44470</v>
      </c>
      <c r="B790" s="3">
        <f>YEAR(FIN_DATASET[[#This Row],[Date]])</f>
        <v>2021</v>
      </c>
      <c r="C790" s="3" t="str">
        <f>TEXT(FIN_DATASET[[#This Row],[Date]],"mmmm")</f>
        <v>October</v>
      </c>
      <c r="D790" s="3" t="str">
        <f>IF(FIN_RAW[[#This Row],[VALOR (IN)]]&gt;0, "Income",IF(FIN_RAW[[#This Row],[VALOR (OUT)]]&gt;0, "Expense", "Check"))</f>
        <v>Income</v>
      </c>
      <c r="E790" s="3" t="str">
        <f>_xlfn.XLOOKUP(FIN_DATASET[[#This Row],[Method]],CATEGORY_MAP[CUENTA_IN],CATEGORY_MAP[Category])</f>
        <v>Accounts Receivable</v>
      </c>
      <c r="F790" s="3" t="str">
        <f>_xlfn.XLOOKUP(FIN_DATASET[[#This Row],[Account]],CATEGORY_MAP[CUENTA_OUT],CATEGORY_MAP[Subcategory])</f>
        <v>Monthly Fee</v>
      </c>
      <c r="G790" s="3" t="str">
        <f>IF(OR(FIN_RAW[[#This Row],[CONCEPTO]]=0,FIN_RAW[[#This Row],[CONCEPTO]]=""),"",FIN_RAW[[#This Row],[CONCEPTO]])</f>
        <v>Pago Mensualidad Alto Rendimiento (100%) (OCT)</v>
      </c>
      <c r="H790" s="5">
        <f>IF(FIN_DATASET[[#This Row],[Type]]="Income", FIN_RAW[[#This Row],[VALOR (IN)]], -FIN_RAW[[#This Row],[VALOR (OUT)]])</f>
        <v>155000</v>
      </c>
      <c r="I790" s="3" t="str">
        <f>FIN_RAW[[#This Row],[CUENTA (IN)]]</f>
        <v>CxC</v>
      </c>
      <c r="J790" s="6" t="str">
        <f>FIN_RAW[[#This Row],[CUENTA (OUT)]]</f>
        <v>Mensualidad</v>
      </c>
      <c r="K790" s="3" t="str">
        <f>IF(OR(FIN_RAW[[#This Row],[CLIENTE]]=0,FIN_RAW[[#This Row],[CLIENTE]]=" "),"",FIN_RAW[[#This Row],[CLIENTE]])</f>
        <v>Diana Gómez Herrera</v>
      </c>
      <c r="L790" s="3" t="str">
        <f>IF(OR(FIN_RAW[[#This Row],[DEPORTISTA]]=0,FIN_RAW[[#This Row],[DEPORTISTA]]=""),"",FIN_RAW[[#This Row],[DEPORTISTA]])</f>
        <v>Juan Manuel López Gómez</v>
      </c>
      <c r="M790" s="3">
        <f>IF(FIN_DATASET[[#This Row],[Method]]="Efectivo",1,0)</f>
        <v>0</v>
      </c>
      <c r="N790" s="12">
        <f>IF(FIN_DATASET[[#This Row],[Method]]="Efectivo",FIN_DATASET[[#This Row],[Amount]],0)</f>
        <v>0</v>
      </c>
      <c r="O790" s="3">
        <f>IF(FIN_DATASET[[#This Row],[Method]]="CxC",1,0)</f>
        <v>1</v>
      </c>
      <c r="P790" s="11">
        <f>IF(FIN_DATASET[[#This Row],[Method]]="CxC",FIN_DATASET[[#This Row],[Amount]],0)</f>
        <v>155000</v>
      </c>
      <c r="Q790" s="3">
        <f>IF(OR(FIN_DATASET[[#This Row],[Account]]="CxP",FIN_DATASET[[#This Row],[Account]]="CxP (Liga)",FIN_DATASET[[#This Row],[Account]]="CxP (Terceros)"),1,0)</f>
        <v>0</v>
      </c>
      <c r="R790" s="3">
        <f>IF(FIN_DATASET[[#This Row],[AP_Flag]]=1,FIN_DATASET[[#This Row],[Amount]],0)</f>
        <v>0</v>
      </c>
    </row>
    <row r="791" spans="1:18" x14ac:dyDescent="0.2">
      <c r="A791" s="4">
        <f>FIN_RAW[[#This Row],[FECHA]]</f>
        <v>44470</v>
      </c>
      <c r="B791" s="3">
        <f>YEAR(FIN_DATASET[[#This Row],[Date]])</f>
        <v>2021</v>
      </c>
      <c r="C791" s="3" t="str">
        <f>TEXT(FIN_DATASET[[#This Row],[Date]],"mmmm")</f>
        <v>October</v>
      </c>
      <c r="D791" s="3" t="str">
        <f>IF(FIN_RAW[[#This Row],[VALOR (IN)]]&gt;0, "Income",IF(FIN_RAW[[#This Row],[VALOR (OUT)]]&gt;0, "Expense", "Check"))</f>
        <v>Income</v>
      </c>
      <c r="E791" s="3" t="str">
        <f>_xlfn.XLOOKUP(FIN_DATASET[[#This Row],[Method]],CATEGORY_MAP[CUENTA_IN],CATEGORY_MAP[Category])</f>
        <v>Cash</v>
      </c>
      <c r="F791" s="3" t="str">
        <f>_xlfn.XLOOKUP(FIN_DATASET[[#This Row],[Account]],CATEGORY_MAP[CUENTA_OUT],CATEGORY_MAP[Subcategory])</f>
        <v>Monthly Fee</v>
      </c>
      <c r="G791" s="3" t="str">
        <f>IF(OR(FIN_RAW[[#This Row],[CONCEPTO]]=0,FIN_RAW[[#This Row],[CONCEPTO]]=""),"",FIN_RAW[[#This Row],[CONCEPTO]])</f>
        <v>Pago Mensualidad Formacion (80%) (OCT)</v>
      </c>
      <c r="H791" s="5">
        <f>IF(FIN_DATASET[[#This Row],[Type]]="Income", FIN_RAW[[#This Row],[VALOR (IN)]], -FIN_RAW[[#This Row],[VALOR (OUT)]])</f>
        <v>84000</v>
      </c>
      <c r="I791" s="3" t="str">
        <f>FIN_RAW[[#This Row],[CUENTA (IN)]]</f>
        <v>Efectivo</v>
      </c>
      <c r="J791" s="6" t="str">
        <f>FIN_RAW[[#This Row],[CUENTA (OUT)]]</f>
        <v>Mensualidad</v>
      </c>
      <c r="K791" s="3" t="str">
        <f>IF(OR(FIN_RAW[[#This Row],[CLIENTE]]=0,FIN_RAW[[#This Row],[CLIENTE]]=" "),"",FIN_RAW[[#This Row],[CLIENTE]])</f>
        <v>Ingrith Basto Zamorano</v>
      </c>
      <c r="L791" s="3" t="str">
        <f>IF(OR(FIN_RAW[[#This Row],[DEPORTISTA]]=0,FIN_RAW[[#This Row],[DEPORTISTA]]=""),"",FIN_RAW[[#This Row],[DEPORTISTA]])</f>
        <v>Juan Martin Solórzano Basto</v>
      </c>
      <c r="M791" s="3">
        <f>IF(FIN_DATASET[[#This Row],[Method]]="Efectivo",1,0)</f>
        <v>1</v>
      </c>
      <c r="N791" s="12">
        <f>IF(FIN_DATASET[[#This Row],[Method]]="Efectivo",FIN_DATASET[[#This Row],[Amount]],0)</f>
        <v>84000</v>
      </c>
      <c r="O791" s="3">
        <f>IF(FIN_DATASET[[#This Row],[Method]]="CxC",1,0)</f>
        <v>0</v>
      </c>
      <c r="P791" s="11">
        <f>IF(FIN_DATASET[[#This Row],[Method]]="CxC",FIN_DATASET[[#This Row],[Amount]],0)</f>
        <v>0</v>
      </c>
      <c r="Q791" s="3">
        <f>IF(OR(FIN_DATASET[[#This Row],[Account]]="CxP",FIN_DATASET[[#This Row],[Account]]="CxP (Liga)",FIN_DATASET[[#This Row],[Account]]="CxP (Terceros)"),1,0)</f>
        <v>0</v>
      </c>
      <c r="R791" s="3">
        <f>IF(FIN_DATASET[[#This Row],[AP_Flag]]=1,FIN_DATASET[[#This Row],[Amount]],0)</f>
        <v>0</v>
      </c>
    </row>
    <row r="792" spans="1:18" x14ac:dyDescent="0.2">
      <c r="A792" s="4">
        <f>FIN_RAW[[#This Row],[FECHA]]</f>
        <v>44470</v>
      </c>
      <c r="B792" s="3">
        <f>YEAR(FIN_DATASET[[#This Row],[Date]])</f>
        <v>2021</v>
      </c>
      <c r="C792" s="3" t="str">
        <f>TEXT(FIN_DATASET[[#This Row],[Date]],"mmmm")</f>
        <v>October</v>
      </c>
      <c r="D792" s="3" t="str">
        <f>IF(FIN_RAW[[#This Row],[VALOR (IN)]]&gt;0, "Income",IF(FIN_RAW[[#This Row],[VALOR (OUT)]]&gt;0, "Expense", "Check"))</f>
        <v>Income</v>
      </c>
      <c r="E792" s="3" t="str">
        <f>_xlfn.XLOOKUP(FIN_DATASET[[#This Row],[Method]],CATEGORY_MAP[CUENTA_IN],CATEGORY_MAP[Category])</f>
        <v>Scholarships</v>
      </c>
      <c r="F792" s="3" t="str">
        <f>_xlfn.XLOOKUP(FIN_DATASET[[#This Row],[Account]],CATEGORY_MAP[CUENTA_OUT],CATEGORY_MAP[Subcategory])</f>
        <v>Monthly Fee</v>
      </c>
      <c r="G792" s="3" t="str">
        <f>IF(OR(FIN_RAW[[#This Row],[CONCEPTO]]=0,FIN_RAW[[#This Row],[CONCEPTO]]=""),"",FIN_RAW[[#This Row],[CONCEPTO]])</f>
        <v>Beca Hermandad 2020 (20%) (OCT)</v>
      </c>
      <c r="H792" s="5">
        <f>IF(FIN_DATASET[[#This Row],[Type]]="Income", FIN_RAW[[#This Row],[VALOR (IN)]], -FIN_RAW[[#This Row],[VALOR (OUT)]])</f>
        <v>21000</v>
      </c>
      <c r="I792" s="3" t="str">
        <f>FIN_RAW[[#This Row],[CUENTA (IN)]]</f>
        <v>Becas</v>
      </c>
      <c r="J792" s="6" t="str">
        <f>FIN_RAW[[#This Row],[CUENTA (OUT)]]</f>
        <v>Mensualidad</v>
      </c>
      <c r="K792" s="3" t="str">
        <f>IF(OR(FIN_RAW[[#This Row],[CLIENTE]]=0,FIN_RAW[[#This Row],[CLIENTE]]=" "),"",FIN_RAW[[#This Row],[CLIENTE]])</f>
        <v>Ingrith Basto Zamorano</v>
      </c>
      <c r="L792" s="3" t="str">
        <f>IF(OR(FIN_RAW[[#This Row],[DEPORTISTA]]=0,FIN_RAW[[#This Row],[DEPORTISTA]]=""),"",FIN_RAW[[#This Row],[DEPORTISTA]])</f>
        <v>Juan Martin Solórzano Basto</v>
      </c>
      <c r="M792" s="3">
        <f>IF(FIN_DATASET[[#This Row],[Method]]="Efectivo",1,0)</f>
        <v>0</v>
      </c>
      <c r="N792" s="12">
        <f>IF(FIN_DATASET[[#This Row],[Method]]="Efectivo",FIN_DATASET[[#This Row],[Amount]],0)</f>
        <v>0</v>
      </c>
      <c r="O792" s="3">
        <f>IF(FIN_DATASET[[#This Row],[Method]]="CxC",1,0)</f>
        <v>0</v>
      </c>
      <c r="P792" s="11">
        <f>IF(FIN_DATASET[[#This Row],[Method]]="CxC",FIN_DATASET[[#This Row],[Amount]],0)</f>
        <v>0</v>
      </c>
      <c r="Q792" s="3">
        <f>IF(OR(FIN_DATASET[[#This Row],[Account]]="CxP",FIN_DATASET[[#This Row],[Account]]="CxP (Liga)",FIN_DATASET[[#This Row],[Account]]="CxP (Terceros)"),1,0)</f>
        <v>0</v>
      </c>
      <c r="R792" s="3">
        <f>IF(FIN_DATASET[[#This Row],[AP_Flag]]=1,FIN_DATASET[[#This Row],[Amount]],0)</f>
        <v>0</v>
      </c>
    </row>
    <row r="793" spans="1:18" x14ac:dyDescent="0.2">
      <c r="A793" s="4">
        <f>FIN_RAW[[#This Row],[FECHA]]</f>
        <v>44470</v>
      </c>
      <c r="B793" s="3">
        <f>YEAR(FIN_DATASET[[#This Row],[Date]])</f>
        <v>2021</v>
      </c>
      <c r="C793" s="3" t="str">
        <f>TEXT(FIN_DATASET[[#This Row],[Date]],"mmmm")</f>
        <v>October</v>
      </c>
      <c r="D793" s="3" t="str">
        <f>IF(FIN_RAW[[#This Row],[VALOR (IN)]]&gt;0, "Income",IF(FIN_RAW[[#This Row],[VALOR (OUT)]]&gt;0, "Expense", "Check"))</f>
        <v>Income</v>
      </c>
      <c r="E793" s="3" t="str">
        <f>_xlfn.XLOOKUP(FIN_DATASET[[#This Row],[Method]],CATEGORY_MAP[CUENTA_IN],CATEGORY_MAP[Category])</f>
        <v>Cash</v>
      </c>
      <c r="F793" s="3" t="str">
        <f>_xlfn.XLOOKUP(FIN_DATASET[[#This Row],[Account]],CATEGORY_MAP[CUENTA_OUT],CATEGORY_MAP[Subcategory])</f>
        <v>Monthly Fee</v>
      </c>
      <c r="G793" s="3" t="str">
        <f>IF(OR(FIN_RAW[[#This Row],[CONCEPTO]]=0,FIN_RAW[[#This Row],[CONCEPTO]]=""),"",FIN_RAW[[#This Row],[CONCEPTO]])</f>
        <v>Pago Mensualidad Formacion (80%) (OCT)</v>
      </c>
      <c r="H793" s="5">
        <f>IF(FIN_DATASET[[#This Row],[Type]]="Income", FIN_RAW[[#This Row],[VALOR (IN)]], -FIN_RAW[[#This Row],[VALOR (OUT)]])</f>
        <v>84000</v>
      </c>
      <c r="I793" s="3" t="str">
        <f>FIN_RAW[[#This Row],[CUENTA (IN)]]</f>
        <v>Efectivo</v>
      </c>
      <c r="J793" s="6" t="str">
        <f>FIN_RAW[[#This Row],[CUENTA (OUT)]]</f>
        <v>Mensualidad</v>
      </c>
      <c r="K793" s="3" t="str">
        <f>IF(OR(FIN_RAW[[#This Row],[CLIENTE]]=0,FIN_RAW[[#This Row],[CLIENTE]]=" "),"",FIN_RAW[[#This Row],[CLIENTE]])</f>
        <v>Ana Milena Sánchez Patiño</v>
      </c>
      <c r="L793" s="3" t="str">
        <f>IF(OR(FIN_RAW[[#This Row],[DEPORTISTA]]=0,FIN_RAW[[#This Row],[DEPORTISTA]]=""),"",FIN_RAW[[#This Row],[DEPORTISTA]])</f>
        <v>Matías Carvajal Sánchez</v>
      </c>
      <c r="M793" s="3">
        <f>IF(FIN_DATASET[[#This Row],[Method]]="Efectivo",1,0)</f>
        <v>1</v>
      </c>
      <c r="N793" s="12">
        <f>IF(FIN_DATASET[[#This Row],[Method]]="Efectivo",FIN_DATASET[[#This Row],[Amount]],0)</f>
        <v>84000</v>
      </c>
      <c r="O793" s="3">
        <f>IF(FIN_DATASET[[#This Row],[Method]]="CxC",1,0)</f>
        <v>0</v>
      </c>
      <c r="P793" s="11">
        <f>IF(FIN_DATASET[[#This Row],[Method]]="CxC",FIN_DATASET[[#This Row],[Amount]],0)</f>
        <v>0</v>
      </c>
      <c r="Q793" s="3">
        <f>IF(OR(FIN_DATASET[[#This Row],[Account]]="CxP",FIN_DATASET[[#This Row],[Account]]="CxP (Liga)",FIN_DATASET[[#This Row],[Account]]="CxP (Terceros)"),1,0)</f>
        <v>0</v>
      </c>
      <c r="R793" s="3">
        <f>IF(FIN_DATASET[[#This Row],[AP_Flag]]=1,FIN_DATASET[[#This Row],[Amount]],0)</f>
        <v>0</v>
      </c>
    </row>
    <row r="794" spans="1:18" x14ac:dyDescent="0.2">
      <c r="A794" s="4">
        <f>FIN_RAW[[#This Row],[FECHA]]</f>
        <v>44470</v>
      </c>
      <c r="B794" s="3">
        <f>YEAR(FIN_DATASET[[#This Row],[Date]])</f>
        <v>2021</v>
      </c>
      <c r="C794" s="3" t="str">
        <f>TEXT(FIN_DATASET[[#This Row],[Date]],"mmmm")</f>
        <v>October</v>
      </c>
      <c r="D794" s="3" t="str">
        <f>IF(FIN_RAW[[#This Row],[VALOR (IN)]]&gt;0, "Income",IF(FIN_RAW[[#This Row],[VALOR (OUT)]]&gt;0, "Expense", "Check"))</f>
        <v>Income</v>
      </c>
      <c r="E794" s="3" t="str">
        <f>_xlfn.XLOOKUP(FIN_DATASET[[#This Row],[Method]],CATEGORY_MAP[CUENTA_IN],CATEGORY_MAP[Category])</f>
        <v>Scholarships</v>
      </c>
      <c r="F794" s="3" t="str">
        <f>_xlfn.XLOOKUP(FIN_DATASET[[#This Row],[Account]],CATEGORY_MAP[CUENTA_OUT],CATEGORY_MAP[Subcategory])</f>
        <v>Monthly Fee</v>
      </c>
      <c r="G794" s="3" t="str">
        <f>IF(OR(FIN_RAW[[#This Row],[CONCEPTO]]=0,FIN_RAW[[#This Row],[CONCEPTO]]=""),"",FIN_RAW[[#This Row],[CONCEPTO]])</f>
        <v>Beca Hermandad 2020 (20%) (OCT)</v>
      </c>
      <c r="H794" s="5">
        <f>IF(FIN_DATASET[[#This Row],[Type]]="Income", FIN_RAW[[#This Row],[VALOR (IN)]], -FIN_RAW[[#This Row],[VALOR (OUT)]])</f>
        <v>21000</v>
      </c>
      <c r="I794" s="3" t="str">
        <f>FIN_RAW[[#This Row],[CUENTA (IN)]]</f>
        <v>Becas</v>
      </c>
      <c r="J794" s="6" t="str">
        <f>FIN_RAW[[#This Row],[CUENTA (OUT)]]</f>
        <v>Mensualidad</v>
      </c>
      <c r="K794" s="3" t="str">
        <f>IF(OR(FIN_RAW[[#This Row],[CLIENTE]]=0,FIN_RAW[[#This Row],[CLIENTE]]=" "),"",FIN_RAW[[#This Row],[CLIENTE]])</f>
        <v>Ana Milena Sánchez Patiño</v>
      </c>
      <c r="L794" s="3" t="str">
        <f>IF(OR(FIN_RAW[[#This Row],[DEPORTISTA]]=0,FIN_RAW[[#This Row],[DEPORTISTA]]=""),"",FIN_RAW[[#This Row],[DEPORTISTA]])</f>
        <v>Matías Carvajal Sánchez</v>
      </c>
      <c r="M794" s="3">
        <f>IF(FIN_DATASET[[#This Row],[Method]]="Efectivo",1,0)</f>
        <v>0</v>
      </c>
      <c r="N794" s="12">
        <f>IF(FIN_DATASET[[#This Row],[Method]]="Efectivo",FIN_DATASET[[#This Row],[Amount]],0)</f>
        <v>0</v>
      </c>
      <c r="O794" s="3">
        <f>IF(FIN_DATASET[[#This Row],[Method]]="CxC",1,0)</f>
        <v>0</v>
      </c>
      <c r="P794" s="11">
        <f>IF(FIN_DATASET[[#This Row],[Method]]="CxC",FIN_DATASET[[#This Row],[Amount]],0)</f>
        <v>0</v>
      </c>
      <c r="Q794" s="3">
        <f>IF(OR(FIN_DATASET[[#This Row],[Account]]="CxP",FIN_DATASET[[#This Row],[Account]]="CxP (Liga)",FIN_DATASET[[#This Row],[Account]]="CxP (Terceros)"),1,0)</f>
        <v>0</v>
      </c>
      <c r="R794" s="3">
        <f>IF(FIN_DATASET[[#This Row],[AP_Flag]]=1,FIN_DATASET[[#This Row],[Amount]],0)</f>
        <v>0</v>
      </c>
    </row>
    <row r="795" spans="1:18" x14ac:dyDescent="0.2">
      <c r="A795" s="4">
        <f>FIN_RAW[[#This Row],[FECHA]]</f>
        <v>44470</v>
      </c>
      <c r="B795" s="3">
        <f>YEAR(FIN_DATASET[[#This Row],[Date]])</f>
        <v>2021</v>
      </c>
      <c r="C795" s="3" t="str">
        <f>TEXT(FIN_DATASET[[#This Row],[Date]],"mmmm")</f>
        <v>October</v>
      </c>
      <c r="D795" s="3" t="str">
        <f>IF(FIN_RAW[[#This Row],[VALOR (IN)]]&gt;0, "Income",IF(FIN_RAW[[#This Row],[VALOR (OUT)]]&gt;0, "Expense", "Check"))</f>
        <v>Income</v>
      </c>
      <c r="E795" s="3" t="str">
        <f>_xlfn.XLOOKUP(FIN_DATASET[[#This Row],[Method]],CATEGORY_MAP[CUENTA_IN],CATEGORY_MAP[Category])</f>
        <v>Cash</v>
      </c>
      <c r="F795" s="3" t="str">
        <f>_xlfn.XLOOKUP(FIN_DATASET[[#This Row],[Account]],CATEGORY_MAP[CUENTA_OUT],CATEGORY_MAP[Subcategory])</f>
        <v>Monthly Fee</v>
      </c>
      <c r="G795" s="3" t="str">
        <f>IF(OR(FIN_RAW[[#This Row],[CONCEPTO]]=0,FIN_RAW[[#This Row],[CONCEPTO]]=""),"",FIN_RAW[[#This Row],[CONCEPTO]])</f>
        <v>Pago Mensualidad Formacion (100%) (OCT)</v>
      </c>
      <c r="H795" s="5">
        <f>IF(FIN_DATASET[[#This Row],[Type]]="Income", FIN_RAW[[#This Row],[VALOR (IN)]], -FIN_RAW[[#This Row],[VALOR (OUT)]])</f>
        <v>105000</v>
      </c>
      <c r="I795" s="3" t="str">
        <f>FIN_RAW[[#This Row],[CUENTA (IN)]]</f>
        <v>Efectivo</v>
      </c>
      <c r="J795" s="6" t="str">
        <f>FIN_RAW[[#This Row],[CUENTA (OUT)]]</f>
        <v>Mensualidad</v>
      </c>
      <c r="K795" s="3" t="str">
        <f>IF(OR(FIN_RAW[[#This Row],[CLIENTE]]=0,FIN_RAW[[#This Row],[CLIENTE]]=" "),"",FIN_RAW[[#This Row],[CLIENTE]])</f>
        <v>Wilson Leaños</v>
      </c>
      <c r="L795" s="3" t="str">
        <f>IF(OR(FIN_RAW[[#This Row],[DEPORTISTA]]=0,FIN_RAW[[#This Row],[DEPORTISTA]]=""),"",FIN_RAW[[#This Row],[DEPORTISTA]])</f>
        <v>Naireth Leaños Serna</v>
      </c>
      <c r="M795" s="3">
        <f>IF(FIN_DATASET[[#This Row],[Method]]="Efectivo",1,0)</f>
        <v>1</v>
      </c>
      <c r="N795" s="12">
        <f>IF(FIN_DATASET[[#This Row],[Method]]="Efectivo",FIN_DATASET[[#This Row],[Amount]],0)</f>
        <v>105000</v>
      </c>
      <c r="O795" s="3">
        <f>IF(FIN_DATASET[[#This Row],[Method]]="CxC",1,0)</f>
        <v>0</v>
      </c>
      <c r="P795" s="11">
        <f>IF(FIN_DATASET[[#This Row],[Method]]="CxC",FIN_DATASET[[#This Row],[Amount]],0)</f>
        <v>0</v>
      </c>
      <c r="Q795" s="3">
        <f>IF(OR(FIN_DATASET[[#This Row],[Account]]="CxP",FIN_DATASET[[#This Row],[Account]]="CxP (Liga)",FIN_DATASET[[#This Row],[Account]]="CxP (Terceros)"),1,0)</f>
        <v>0</v>
      </c>
      <c r="R795" s="3">
        <f>IF(FIN_DATASET[[#This Row],[AP_Flag]]=1,FIN_DATASET[[#This Row],[Amount]],0)</f>
        <v>0</v>
      </c>
    </row>
    <row r="796" spans="1:18" x14ac:dyDescent="0.2">
      <c r="A796" s="4">
        <f>FIN_RAW[[#This Row],[FECHA]]</f>
        <v>44470</v>
      </c>
      <c r="B796" s="3">
        <f>YEAR(FIN_DATASET[[#This Row],[Date]])</f>
        <v>2021</v>
      </c>
      <c r="C796" s="3" t="str">
        <f>TEXT(FIN_DATASET[[#This Row],[Date]],"mmmm")</f>
        <v>October</v>
      </c>
      <c r="D796" s="3" t="str">
        <f>IF(FIN_RAW[[#This Row],[VALOR (IN)]]&gt;0, "Income",IF(FIN_RAW[[#This Row],[VALOR (OUT)]]&gt;0, "Expense", "Check"))</f>
        <v>Income</v>
      </c>
      <c r="E796" s="3" t="str">
        <f>_xlfn.XLOOKUP(FIN_DATASET[[#This Row],[Method]],CATEGORY_MAP[CUENTA_IN],CATEGORY_MAP[Category])</f>
        <v>Accounts Receivable</v>
      </c>
      <c r="F796" s="3" t="str">
        <f>_xlfn.XLOOKUP(FIN_DATASET[[#This Row],[Account]],CATEGORY_MAP[CUENTA_OUT],CATEGORY_MAP[Subcategory])</f>
        <v>Monthly Fee</v>
      </c>
      <c r="G796" s="3" t="str">
        <f>IF(OR(FIN_RAW[[#This Row],[CONCEPTO]]=0,FIN_RAW[[#This Row],[CONCEPTO]]=""),"",FIN_RAW[[#This Row],[CONCEPTO]])</f>
        <v>Pago Mensualidad Formacion (80%) (OCT)</v>
      </c>
      <c r="H796" s="5">
        <f>IF(FIN_DATASET[[#This Row],[Type]]="Income", FIN_RAW[[#This Row],[VALOR (IN)]], -FIN_RAW[[#This Row],[VALOR (OUT)]])</f>
        <v>84000</v>
      </c>
      <c r="I796" s="3" t="str">
        <f>FIN_RAW[[#This Row],[CUENTA (IN)]]</f>
        <v>CxC</v>
      </c>
      <c r="J796" s="6" t="str">
        <f>FIN_RAW[[#This Row],[CUENTA (OUT)]]</f>
        <v>Mensualidad</v>
      </c>
      <c r="K796" s="3" t="str">
        <f>IF(OR(FIN_RAW[[#This Row],[CLIENTE]]=0,FIN_RAW[[#This Row],[CLIENTE]]=" "),"",FIN_RAW[[#This Row],[CLIENTE]])</f>
        <v>Diana Gómez Herrera</v>
      </c>
      <c r="L796" s="3" t="str">
        <f>IF(OR(FIN_RAW[[#This Row],[DEPORTISTA]]=0,FIN_RAW[[#This Row],[DEPORTISTA]]=""),"",FIN_RAW[[#This Row],[DEPORTISTA]])</f>
        <v>Samuel David López Gómez</v>
      </c>
      <c r="M796" s="3">
        <f>IF(FIN_DATASET[[#This Row],[Method]]="Efectivo",1,0)</f>
        <v>0</v>
      </c>
      <c r="N796" s="12">
        <f>IF(FIN_DATASET[[#This Row],[Method]]="Efectivo",FIN_DATASET[[#This Row],[Amount]],0)</f>
        <v>0</v>
      </c>
      <c r="O796" s="3">
        <f>IF(FIN_DATASET[[#This Row],[Method]]="CxC",1,0)</f>
        <v>1</v>
      </c>
      <c r="P796" s="11">
        <f>IF(FIN_DATASET[[#This Row],[Method]]="CxC",FIN_DATASET[[#This Row],[Amount]],0)</f>
        <v>84000</v>
      </c>
      <c r="Q796" s="3">
        <f>IF(OR(FIN_DATASET[[#This Row],[Account]]="CxP",FIN_DATASET[[#This Row],[Account]]="CxP (Liga)",FIN_DATASET[[#This Row],[Account]]="CxP (Terceros)"),1,0)</f>
        <v>0</v>
      </c>
      <c r="R796" s="3">
        <f>IF(FIN_DATASET[[#This Row],[AP_Flag]]=1,FIN_DATASET[[#This Row],[Amount]],0)</f>
        <v>0</v>
      </c>
    </row>
    <row r="797" spans="1:18" x14ac:dyDescent="0.2">
      <c r="A797" s="4">
        <f>FIN_RAW[[#This Row],[FECHA]]</f>
        <v>44470</v>
      </c>
      <c r="B797" s="3">
        <f>YEAR(FIN_DATASET[[#This Row],[Date]])</f>
        <v>2021</v>
      </c>
      <c r="C797" s="3" t="str">
        <f>TEXT(FIN_DATASET[[#This Row],[Date]],"mmmm")</f>
        <v>October</v>
      </c>
      <c r="D797" s="3" t="str">
        <f>IF(FIN_RAW[[#This Row],[VALOR (IN)]]&gt;0, "Income",IF(FIN_RAW[[#This Row],[VALOR (OUT)]]&gt;0, "Expense", "Check"))</f>
        <v>Income</v>
      </c>
      <c r="E797" s="3" t="str">
        <f>_xlfn.XLOOKUP(FIN_DATASET[[#This Row],[Method]],CATEGORY_MAP[CUENTA_IN],CATEGORY_MAP[Category])</f>
        <v>Scholarships</v>
      </c>
      <c r="F797" s="3" t="str">
        <f>_xlfn.XLOOKUP(FIN_DATASET[[#This Row],[Account]],CATEGORY_MAP[CUENTA_OUT],CATEGORY_MAP[Subcategory])</f>
        <v>Monthly Fee</v>
      </c>
      <c r="G797" s="3" t="str">
        <f>IF(OR(FIN_RAW[[#This Row],[CONCEPTO]]=0,FIN_RAW[[#This Row],[CONCEPTO]]=""),"",FIN_RAW[[#This Row],[CONCEPTO]])</f>
        <v>Beca Hermandad 2020 (20%) (OCT)</v>
      </c>
      <c r="H797" s="5">
        <f>IF(FIN_DATASET[[#This Row],[Type]]="Income", FIN_RAW[[#This Row],[VALOR (IN)]], -FIN_RAW[[#This Row],[VALOR (OUT)]])</f>
        <v>21000</v>
      </c>
      <c r="I797" s="3" t="str">
        <f>FIN_RAW[[#This Row],[CUENTA (IN)]]</f>
        <v>Becas</v>
      </c>
      <c r="J797" s="6" t="str">
        <f>FIN_RAW[[#This Row],[CUENTA (OUT)]]</f>
        <v>Mensualidad</v>
      </c>
      <c r="K797" s="3" t="str">
        <f>IF(OR(FIN_RAW[[#This Row],[CLIENTE]]=0,FIN_RAW[[#This Row],[CLIENTE]]=" "),"",FIN_RAW[[#This Row],[CLIENTE]])</f>
        <v>Diana Gómez Herrera</v>
      </c>
      <c r="L797" s="3" t="str">
        <f>IF(OR(FIN_RAW[[#This Row],[DEPORTISTA]]=0,FIN_RAW[[#This Row],[DEPORTISTA]]=""),"",FIN_RAW[[#This Row],[DEPORTISTA]])</f>
        <v>Samuel David López Gómez</v>
      </c>
      <c r="M797" s="3">
        <f>IF(FIN_DATASET[[#This Row],[Method]]="Efectivo",1,0)</f>
        <v>0</v>
      </c>
      <c r="N797" s="12">
        <f>IF(FIN_DATASET[[#This Row],[Method]]="Efectivo",FIN_DATASET[[#This Row],[Amount]],0)</f>
        <v>0</v>
      </c>
      <c r="O797" s="3">
        <f>IF(FIN_DATASET[[#This Row],[Method]]="CxC",1,0)</f>
        <v>0</v>
      </c>
      <c r="P797" s="11">
        <f>IF(FIN_DATASET[[#This Row],[Method]]="CxC",FIN_DATASET[[#This Row],[Amount]],0)</f>
        <v>0</v>
      </c>
      <c r="Q797" s="3">
        <f>IF(OR(FIN_DATASET[[#This Row],[Account]]="CxP",FIN_DATASET[[#This Row],[Account]]="CxP (Liga)",FIN_DATASET[[#This Row],[Account]]="CxP (Terceros)"),1,0)</f>
        <v>0</v>
      </c>
      <c r="R797" s="3">
        <f>IF(FIN_DATASET[[#This Row],[AP_Flag]]=1,FIN_DATASET[[#This Row],[Amount]],0)</f>
        <v>0</v>
      </c>
    </row>
    <row r="798" spans="1:18" x14ac:dyDescent="0.2">
      <c r="A798" s="4">
        <f>FIN_RAW[[#This Row],[FECHA]]</f>
        <v>44470</v>
      </c>
      <c r="B798" s="3">
        <f>YEAR(FIN_DATASET[[#This Row],[Date]])</f>
        <v>2021</v>
      </c>
      <c r="C798" s="3" t="str">
        <f>TEXT(FIN_DATASET[[#This Row],[Date]],"mmmm")</f>
        <v>October</v>
      </c>
      <c r="D798" s="3" t="str">
        <f>IF(FIN_RAW[[#This Row],[VALOR (IN)]]&gt;0, "Income",IF(FIN_RAW[[#This Row],[VALOR (OUT)]]&gt;0, "Expense", "Check"))</f>
        <v>Income</v>
      </c>
      <c r="E798" s="3" t="str">
        <f>_xlfn.XLOOKUP(FIN_DATASET[[#This Row],[Method]],CATEGORY_MAP[CUENTA_IN],CATEGORY_MAP[Category])</f>
        <v>Cash</v>
      </c>
      <c r="F798" s="3" t="str">
        <f>_xlfn.XLOOKUP(FIN_DATASET[[#This Row],[Account]],CATEGORY_MAP[CUENTA_OUT],CATEGORY_MAP[Subcategory])</f>
        <v>Monthly Fee</v>
      </c>
      <c r="G798" s="3" t="str">
        <f>IF(OR(FIN_RAW[[#This Row],[CONCEPTO]]=0,FIN_RAW[[#This Row],[CONCEPTO]]=""),"",FIN_RAW[[#This Row],[CONCEPTO]])</f>
        <v>Pago Mensualidad Alto Rendimiento (100%) (OCT)</v>
      </c>
      <c r="H798" s="5">
        <f>IF(FIN_DATASET[[#This Row],[Type]]="Income", FIN_RAW[[#This Row],[VALOR (IN)]], -FIN_RAW[[#This Row],[VALOR (OUT)]])</f>
        <v>155000</v>
      </c>
      <c r="I798" s="3" t="str">
        <f>FIN_RAW[[#This Row],[CUENTA (IN)]]</f>
        <v>Efectivo</v>
      </c>
      <c r="J798" s="6" t="str">
        <f>FIN_RAW[[#This Row],[CUENTA (OUT)]]</f>
        <v>Mensualidad</v>
      </c>
      <c r="K798" s="3" t="str">
        <f>IF(OR(FIN_RAW[[#This Row],[CLIENTE]]=0,FIN_RAW[[#This Row],[CLIENTE]]=" "),"",FIN_RAW[[#This Row],[CLIENTE]])</f>
        <v>Yanibel Peña Londoño</v>
      </c>
      <c r="L798" s="3" t="str">
        <f>IF(OR(FIN_RAW[[#This Row],[DEPORTISTA]]=0,FIN_RAW[[#This Row],[DEPORTISTA]]=""),"",FIN_RAW[[#This Row],[DEPORTISTA]])</f>
        <v>Santiago Piedrahita Peña</v>
      </c>
      <c r="M798" s="3">
        <f>IF(FIN_DATASET[[#This Row],[Method]]="Efectivo",1,0)</f>
        <v>1</v>
      </c>
      <c r="N798" s="12">
        <f>IF(FIN_DATASET[[#This Row],[Method]]="Efectivo",FIN_DATASET[[#This Row],[Amount]],0)</f>
        <v>155000</v>
      </c>
      <c r="O798" s="3">
        <f>IF(FIN_DATASET[[#This Row],[Method]]="CxC",1,0)</f>
        <v>0</v>
      </c>
      <c r="P798" s="11">
        <f>IF(FIN_DATASET[[#This Row],[Method]]="CxC",FIN_DATASET[[#This Row],[Amount]],0)</f>
        <v>0</v>
      </c>
      <c r="Q798" s="3">
        <f>IF(OR(FIN_DATASET[[#This Row],[Account]]="CxP",FIN_DATASET[[#This Row],[Account]]="CxP (Liga)",FIN_DATASET[[#This Row],[Account]]="CxP (Terceros)"),1,0)</f>
        <v>0</v>
      </c>
      <c r="R798" s="3">
        <f>IF(FIN_DATASET[[#This Row],[AP_Flag]]=1,FIN_DATASET[[#This Row],[Amount]],0)</f>
        <v>0</v>
      </c>
    </row>
    <row r="799" spans="1:18" x14ac:dyDescent="0.2">
      <c r="A799" s="4">
        <f>FIN_RAW[[#This Row],[FECHA]]</f>
        <v>44470</v>
      </c>
      <c r="B799" s="3">
        <f>YEAR(FIN_DATASET[[#This Row],[Date]])</f>
        <v>2021</v>
      </c>
      <c r="C799" s="3" t="str">
        <f>TEXT(FIN_DATASET[[#This Row],[Date]],"mmmm")</f>
        <v>October</v>
      </c>
      <c r="D799" s="3" t="str">
        <f>IF(FIN_RAW[[#This Row],[VALOR (IN)]]&gt;0, "Income",IF(FIN_RAW[[#This Row],[VALOR (OUT)]]&gt;0, "Expense", "Check"))</f>
        <v>Income</v>
      </c>
      <c r="E799" s="3" t="str">
        <f>_xlfn.XLOOKUP(FIN_DATASET[[#This Row],[Method]],CATEGORY_MAP[CUENTA_IN],CATEGORY_MAP[Category])</f>
        <v>Cash</v>
      </c>
      <c r="F799" s="3" t="str">
        <f>_xlfn.XLOOKUP(FIN_DATASET[[#This Row],[Account]],CATEGORY_MAP[CUENTA_OUT],CATEGORY_MAP[Subcategory])</f>
        <v>Monthly Fee</v>
      </c>
      <c r="G799" s="3" t="str">
        <f>IF(OR(FIN_RAW[[#This Row],[CONCEPTO]]=0,FIN_RAW[[#This Row],[CONCEPTO]]=""),"",FIN_RAW[[#This Row],[CONCEPTO]])</f>
        <v>Pago Mensualidad Formacion (100%) (OCT)</v>
      </c>
      <c r="H799" s="5">
        <f>IF(FIN_DATASET[[#This Row],[Type]]="Income", FIN_RAW[[#This Row],[VALOR (IN)]], -FIN_RAW[[#This Row],[VALOR (OUT)]])</f>
        <v>105000</v>
      </c>
      <c r="I799" s="3" t="str">
        <f>FIN_RAW[[#This Row],[CUENTA (IN)]]</f>
        <v>Efectivo</v>
      </c>
      <c r="J799" s="6" t="str">
        <f>FIN_RAW[[#This Row],[CUENTA (OUT)]]</f>
        <v>Mensualidad</v>
      </c>
      <c r="K799" s="3" t="str">
        <f>IF(OR(FIN_RAW[[#This Row],[CLIENTE]]=0,FIN_RAW[[#This Row],[CLIENTE]]=" "),"",FIN_RAW[[#This Row],[CLIENTE]])</f>
        <v>Marcela Zapata Duque</v>
      </c>
      <c r="L799" s="3" t="str">
        <f>IF(OR(FIN_RAW[[#This Row],[DEPORTISTA]]=0,FIN_RAW[[#This Row],[DEPORTISTA]]=""),"",FIN_RAW[[#This Row],[DEPORTISTA]])</f>
        <v>Sara Zapata Zapata</v>
      </c>
      <c r="M799" s="3">
        <f>IF(FIN_DATASET[[#This Row],[Method]]="Efectivo",1,0)</f>
        <v>1</v>
      </c>
      <c r="N799" s="12">
        <f>IF(FIN_DATASET[[#This Row],[Method]]="Efectivo",FIN_DATASET[[#This Row],[Amount]],0)</f>
        <v>105000</v>
      </c>
      <c r="O799" s="3">
        <f>IF(FIN_DATASET[[#This Row],[Method]]="CxC",1,0)</f>
        <v>0</v>
      </c>
      <c r="P799" s="11">
        <f>IF(FIN_DATASET[[#This Row],[Method]]="CxC",FIN_DATASET[[#This Row],[Amount]],0)</f>
        <v>0</v>
      </c>
      <c r="Q799" s="3">
        <f>IF(OR(FIN_DATASET[[#This Row],[Account]]="CxP",FIN_DATASET[[#This Row],[Account]]="CxP (Liga)",FIN_DATASET[[#This Row],[Account]]="CxP (Terceros)"),1,0)</f>
        <v>0</v>
      </c>
      <c r="R799" s="3">
        <f>IF(FIN_DATASET[[#This Row],[AP_Flag]]=1,FIN_DATASET[[#This Row],[Amount]],0)</f>
        <v>0</v>
      </c>
    </row>
    <row r="800" spans="1:18" x14ac:dyDescent="0.2">
      <c r="A800" s="4">
        <f>FIN_RAW[[#This Row],[FECHA]]</f>
        <v>44470</v>
      </c>
      <c r="B800" s="3">
        <f>YEAR(FIN_DATASET[[#This Row],[Date]])</f>
        <v>2021</v>
      </c>
      <c r="C800" s="3" t="str">
        <f>TEXT(FIN_DATASET[[#This Row],[Date]],"mmmm")</f>
        <v>October</v>
      </c>
      <c r="D800" s="3" t="str">
        <f>IF(FIN_RAW[[#This Row],[VALOR (IN)]]&gt;0, "Income",IF(FIN_RAW[[#This Row],[VALOR (OUT)]]&gt;0, "Expense", "Check"))</f>
        <v>Income</v>
      </c>
      <c r="E800" s="3" t="str">
        <f>_xlfn.XLOOKUP(FIN_DATASET[[#This Row],[Method]],CATEGORY_MAP[CUENTA_IN],CATEGORY_MAP[Category])</f>
        <v>Cash</v>
      </c>
      <c r="F800" s="3" t="str">
        <f>_xlfn.XLOOKUP(FIN_DATASET[[#This Row],[Account]],CATEGORY_MAP[CUENTA_OUT],CATEGORY_MAP[Subcategory])</f>
        <v>Monthly Fee</v>
      </c>
      <c r="G800" s="3" t="str">
        <f>IF(OR(FIN_RAW[[#This Row],[CONCEPTO]]=0,FIN_RAW[[#This Row],[CONCEPTO]]=""),"",FIN_RAW[[#This Row],[CONCEPTO]])</f>
        <v>Pago Mensualidad Alto Rendimiento (100%) (OCT)</v>
      </c>
      <c r="H800" s="5">
        <f>IF(FIN_DATASET[[#This Row],[Type]]="Income", FIN_RAW[[#This Row],[VALOR (IN)]], -FIN_RAW[[#This Row],[VALOR (OUT)]])</f>
        <v>155000</v>
      </c>
      <c r="I800" s="3" t="str">
        <f>FIN_RAW[[#This Row],[CUENTA (IN)]]</f>
        <v>Efectivo</v>
      </c>
      <c r="J800" s="6" t="str">
        <f>FIN_RAW[[#This Row],[CUENTA (OUT)]]</f>
        <v>Mensualidad</v>
      </c>
      <c r="K800" s="3" t="str">
        <f>IF(OR(FIN_RAW[[#This Row],[CLIENTE]]=0,FIN_RAW[[#This Row],[CLIENTE]]=" "),"",FIN_RAW[[#This Row],[CLIENTE]])</f>
        <v>Ana Milena Sánchez Patiño</v>
      </c>
      <c r="L800" s="3" t="str">
        <f>IF(OR(FIN_RAW[[#This Row],[DEPORTISTA]]=0,FIN_RAW[[#This Row],[DEPORTISTA]]=""),"",FIN_RAW[[#This Row],[DEPORTISTA]])</f>
        <v>Valentina Carvajal Sánchez</v>
      </c>
      <c r="M800" s="3">
        <f>IF(FIN_DATASET[[#This Row],[Method]]="Efectivo",1,0)</f>
        <v>1</v>
      </c>
      <c r="N800" s="12">
        <f>IF(FIN_DATASET[[#This Row],[Method]]="Efectivo",FIN_DATASET[[#This Row],[Amount]],0)</f>
        <v>155000</v>
      </c>
      <c r="O800" s="3">
        <f>IF(FIN_DATASET[[#This Row],[Method]]="CxC",1,0)</f>
        <v>0</v>
      </c>
      <c r="P800" s="11">
        <f>IF(FIN_DATASET[[#This Row],[Method]]="CxC",FIN_DATASET[[#This Row],[Amount]],0)</f>
        <v>0</v>
      </c>
      <c r="Q800" s="3">
        <f>IF(OR(FIN_DATASET[[#This Row],[Account]]="CxP",FIN_DATASET[[#This Row],[Account]]="CxP (Liga)",FIN_DATASET[[#This Row],[Account]]="CxP (Terceros)"),1,0)</f>
        <v>0</v>
      </c>
      <c r="R800" s="3">
        <f>IF(FIN_DATASET[[#This Row],[AP_Flag]]=1,FIN_DATASET[[#This Row],[Amount]],0)</f>
        <v>0</v>
      </c>
    </row>
    <row r="801" spans="1:18" x14ac:dyDescent="0.2">
      <c r="A801" s="4">
        <f>FIN_RAW[[#This Row],[FECHA]]</f>
        <v>44470</v>
      </c>
      <c r="B801" s="3">
        <f>YEAR(FIN_DATASET[[#This Row],[Date]])</f>
        <v>2021</v>
      </c>
      <c r="C801" s="3" t="str">
        <f>TEXT(FIN_DATASET[[#This Row],[Date]],"mmmm")</f>
        <v>October</v>
      </c>
      <c r="D801" s="3" t="str">
        <f>IF(FIN_RAW[[#This Row],[VALOR (IN)]]&gt;0, "Income",IF(FIN_RAW[[#This Row],[VALOR (OUT)]]&gt;0, "Expense", "Check"))</f>
        <v>Income</v>
      </c>
      <c r="E801" s="3" t="str">
        <f>_xlfn.XLOOKUP(FIN_DATASET[[#This Row],[Method]],CATEGORY_MAP[CUENTA_IN],CATEGORY_MAP[Category])</f>
        <v>Cash</v>
      </c>
      <c r="F801" s="3" t="str">
        <f>_xlfn.XLOOKUP(FIN_DATASET[[#This Row],[Account]],CATEGORY_MAP[CUENTA_OUT],CATEGORY_MAP[Subcategory])</f>
        <v>Monthly Fee</v>
      </c>
      <c r="G801" s="3" t="str">
        <f>IF(OR(FIN_RAW[[#This Row],[CONCEPTO]]=0,FIN_RAW[[#This Row],[CONCEPTO]]=""),"",FIN_RAW[[#This Row],[CONCEPTO]])</f>
        <v>Pago Mensualidad Formacion (100%) (OCT)</v>
      </c>
      <c r="H801" s="5">
        <f>IF(FIN_DATASET[[#This Row],[Type]]="Income", FIN_RAW[[#This Row],[VALOR (IN)]], -FIN_RAW[[#This Row],[VALOR (OUT)]])</f>
        <v>105000</v>
      </c>
      <c r="I801" s="3" t="str">
        <f>FIN_RAW[[#This Row],[CUENTA (IN)]]</f>
        <v>Efectivo</v>
      </c>
      <c r="J801" s="6" t="str">
        <f>FIN_RAW[[#This Row],[CUENTA (OUT)]]</f>
        <v>Mensualidad</v>
      </c>
      <c r="K801" s="3" t="str">
        <f>IF(OR(FIN_RAW[[#This Row],[CLIENTE]]=0,FIN_RAW[[#This Row],[CLIENTE]]=" "),"",FIN_RAW[[#This Row],[CLIENTE]])</f>
        <v>Sandra Patricia Escobar Gutiérrez</v>
      </c>
      <c r="L801" s="3" t="str">
        <f>IF(OR(FIN_RAW[[#This Row],[DEPORTISTA]]=0,FIN_RAW[[#This Row],[DEPORTISTA]]=""),"",FIN_RAW[[#This Row],[DEPORTISTA]])</f>
        <v>Mariana Sofía Bello Escobar</v>
      </c>
      <c r="M801" s="3">
        <f>IF(FIN_DATASET[[#This Row],[Method]]="Efectivo",1,0)</f>
        <v>1</v>
      </c>
      <c r="N801" s="12">
        <f>IF(FIN_DATASET[[#This Row],[Method]]="Efectivo",FIN_DATASET[[#This Row],[Amount]],0)</f>
        <v>105000</v>
      </c>
      <c r="O801" s="3">
        <f>IF(FIN_DATASET[[#This Row],[Method]]="CxC",1,0)</f>
        <v>0</v>
      </c>
      <c r="P801" s="11">
        <f>IF(FIN_DATASET[[#This Row],[Method]]="CxC",FIN_DATASET[[#This Row],[Amount]],0)</f>
        <v>0</v>
      </c>
      <c r="Q801" s="3">
        <f>IF(OR(FIN_DATASET[[#This Row],[Account]]="CxP",FIN_DATASET[[#This Row],[Account]]="CxP (Liga)",FIN_DATASET[[#This Row],[Account]]="CxP (Terceros)"),1,0)</f>
        <v>0</v>
      </c>
      <c r="R801" s="3">
        <f>IF(FIN_DATASET[[#This Row],[AP_Flag]]=1,FIN_DATASET[[#This Row],[Amount]],0)</f>
        <v>0</v>
      </c>
    </row>
    <row r="802" spans="1:18" x14ac:dyDescent="0.2">
      <c r="A802" s="4">
        <f>FIN_RAW[[#This Row],[FECHA]]</f>
        <v>44470</v>
      </c>
      <c r="B802" s="3">
        <f>YEAR(FIN_DATASET[[#This Row],[Date]])</f>
        <v>2021</v>
      </c>
      <c r="C802" s="3" t="str">
        <f>TEXT(FIN_DATASET[[#This Row],[Date]],"mmmm")</f>
        <v>October</v>
      </c>
      <c r="D802" s="3" t="str">
        <f>IF(FIN_RAW[[#This Row],[VALOR (IN)]]&gt;0, "Income",IF(FIN_RAW[[#This Row],[VALOR (OUT)]]&gt;0, "Expense", "Check"))</f>
        <v>Income</v>
      </c>
      <c r="E802" s="3" t="str">
        <f>_xlfn.XLOOKUP(FIN_DATASET[[#This Row],[Method]],CATEGORY_MAP[CUENTA_IN],CATEGORY_MAP[Category])</f>
        <v>Cash</v>
      </c>
      <c r="F802" s="3" t="str">
        <f>_xlfn.XLOOKUP(FIN_DATASET[[#This Row],[Account]],CATEGORY_MAP[CUENTA_OUT],CATEGORY_MAP[Subcategory])</f>
        <v>Gymnastics Monthly Fee</v>
      </c>
      <c r="G802" s="3" t="str">
        <f>IF(OR(FIN_RAW[[#This Row],[CONCEPTO]]=0,FIN_RAW[[#This Row],[CONCEPTO]]=""),"",FIN_RAW[[#This Row],[CONCEPTO]])</f>
        <v>Pago Apoyo Mensualidad Gimnasia (OCT)</v>
      </c>
      <c r="H802" s="5">
        <f>IF(FIN_DATASET[[#This Row],[Type]]="Income", FIN_RAW[[#This Row],[VALOR (IN)]], -FIN_RAW[[#This Row],[VALOR (OUT)]])</f>
        <v>25000</v>
      </c>
      <c r="I802" s="3" t="str">
        <f>FIN_RAW[[#This Row],[CUENTA (IN)]]</f>
        <v>Efectivo</v>
      </c>
      <c r="J802" s="6" t="str">
        <f>FIN_RAW[[#This Row],[CUENTA (OUT)]]</f>
        <v>Mensualidad Gimnasia</v>
      </c>
      <c r="K802" s="3" t="str">
        <f>IF(OR(FIN_RAW[[#This Row],[CLIENTE]]=0,FIN_RAW[[#This Row],[CLIENTE]]=" "),"",FIN_RAW[[#This Row],[CLIENTE]])</f>
        <v>Rodrigo Valdiri Zambrano</v>
      </c>
      <c r="L802" s="3" t="str">
        <f>IF(OR(FIN_RAW[[#This Row],[DEPORTISTA]]=0,FIN_RAW[[#This Row],[DEPORTISTA]]=""),"",FIN_RAW[[#This Row],[DEPORTISTA]])</f>
        <v>Esteban Valdiri Guauña</v>
      </c>
      <c r="M802" s="3">
        <f>IF(FIN_DATASET[[#This Row],[Method]]="Efectivo",1,0)</f>
        <v>1</v>
      </c>
      <c r="N802" s="12">
        <f>IF(FIN_DATASET[[#This Row],[Method]]="Efectivo",FIN_DATASET[[#This Row],[Amount]],0)</f>
        <v>25000</v>
      </c>
      <c r="O802" s="3">
        <f>IF(FIN_DATASET[[#This Row],[Method]]="CxC",1,0)</f>
        <v>0</v>
      </c>
      <c r="P802" s="11">
        <f>IF(FIN_DATASET[[#This Row],[Method]]="CxC",FIN_DATASET[[#This Row],[Amount]],0)</f>
        <v>0</v>
      </c>
      <c r="Q802" s="3">
        <f>IF(OR(FIN_DATASET[[#This Row],[Account]]="CxP",FIN_DATASET[[#This Row],[Account]]="CxP (Liga)",FIN_DATASET[[#This Row],[Account]]="CxP (Terceros)"),1,0)</f>
        <v>0</v>
      </c>
      <c r="R802" s="3">
        <f>IF(FIN_DATASET[[#This Row],[AP_Flag]]=1,FIN_DATASET[[#This Row],[Amount]],0)</f>
        <v>0</v>
      </c>
    </row>
    <row r="803" spans="1:18" x14ac:dyDescent="0.2">
      <c r="A803" s="4">
        <f>FIN_RAW[[#This Row],[FECHA]]</f>
        <v>44470</v>
      </c>
      <c r="B803" s="3">
        <f>YEAR(FIN_DATASET[[#This Row],[Date]])</f>
        <v>2021</v>
      </c>
      <c r="C803" s="3" t="str">
        <f>TEXT(FIN_DATASET[[#This Row],[Date]],"mmmm")</f>
        <v>October</v>
      </c>
      <c r="D803" s="3" t="str">
        <f>IF(FIN_RAW[[#This Row],[VALOR (IN)]]&gt;0, "Income",IF(FIN_RAW[[#This Row],[VALOR (OUT)]]&gt;0, "Expense", "Check"))</f>
        <v>Income</v>
      </c>
      <c r="E803" s="3" t="str">
        <f>_xlfn.XLOOKUP(FIN_DATASET[[#This Row],[Method]],CATEGORY_MAP[CUENTA_IN],CATEGORY_MAP[Category])</f>
        <v>Cash</v>
      </c>
      <c r="F803" s="3" t="str">
        <f>_xlfn.XLOOKUP(FIN_DATASET[[#This Row],[Account]],CATEGORY_MAP[CUENTA_OUT],CATEGORY_MAP[Subcategory])</f>
        <v>Gymnastics Monthly Fee</v>
      </c>
      <c r="G803" s="3" t="str">
        <f>IF(OR(FIN_RAW[[#This Row],[CONCEPTO]]=0,FIN_RAW[[#This Row],[CONCEPTO]]=""),"",FIN_RAW[[#This Row],[CONCEPTO]])</f>
        <v>Pago Apoyo Mensualidad Gimnasia (OCT)</v>
      </c>
      <c r="H803" s="5">
        <f>IF(FIN_DATASET[[#This Row],[Type]]="Income", FIN_RAW[[#This Row],[VALOR (IN)]], -FIN_RAW[[#This Row],[VALOR (OUT)]])</f>
        <v>25000</v>
      </c>
      <c r="I803" s="3" t="str">
        <f>FIN_RAW[[#This Row],[CUENTA (IN)]]</f>
        <v>Efectivo</v>
      </c>
      <c r="J803" s="6" t="str">
        <f>FIN_RAW[[#This Row],[CUENTA (OUT)]]</f>
        <v>Mensualidad Gimnasia</v>
      </c>
      <c r="K803" s="3" t="str">
        <f>IF(OR(FIN_RAW[[#This Row],[CLIENTE]]=0,FIN_RAW[[#This Row],[CLIENTE]]=" "),"",FIN_RAW[[#This Row],[CLIENTE]])</f>
        <v>Sandra Patricia Escobar Gutiérrez</v>
      </c>
      <c r="L803" s="3" t="str">
        <f>IF(OR(FIN_RAW[[#This Row],[DEPORTISTA]]=0,FIN_RAW[[#This Row],[DEPORTISTA]]=""),"",FIN_RAW[[#This Row],[DEPORTISTA]])</f>
        <v>Mariana Sofía Bello Escobar</v>
      </c>
      <c r="M803" s="3">
        <f>IF(FIN_DATASET[[#This Row],[Method]]="Efectivo",1,0)</f>
        <v>1</v>
      </c>
      <c r="N803" s="12">
        <f>IF(FIN_DATASET[[#This Row],[Method]]="Efectivo",FIN_DATASET[[#This Row],[Amount]],0)</f>
        <v>25000</v>
      </c>
      <c r="O803" s="3">
        <f>IF(FIN_DATASET[[#This Row],[Method]]="CxC",1,0)</f>
        <v>0</v>
      </c>
      <c r="P803" s="11">
        <f>IF(FIN_DATASET[[#This Row],[Method]]="CxC",FIN_DATASET[[#This Row],[Amount]],0)</f>
        <v>0</v>
      </c>
      <c r="Q803" s="3">
        <f>IF(OR(FIN_DATASET[[#This Row],[Account]]="CxP",FIN_DATASET[[#This Row],[Account]]="CxP (Liga)",FIN_DATASET[[#This Row],[Account]]="CxP (Terceros)"),1,0)</f>
        <v>0</v>
      </c>
      <c r="R803" s="3">
        <f>IF(FIN_DATASET[[#This Row],[AP_Flag]]=1,FIN_DATASET[[#This Row],[Amount]],0)</f>
        <v>0</v>
      </c>
    </row>
    <row r="804" spans="1:18" x14ac:dyDescent="0.2">
      <c r="A804" s="4">
        <f>FIN_RAW[[#This Row],[FECHA]]</f>
        <v>44470</v>
      </c>
      <c r="B804" s="3">
        <f>YEAR(FIN_DATASET[[#This Row],[Date]])</f>
        <v>2021</v>
      </c>
      <c r="C804" s="3" t="str">
        <f>TEXT(FIN_DATASET[[#This Row],[Date]],"mmmm")</f>
        <v>October</v>
      </c>
      <c r="D804" s="3" t="str">
        <f>IF(FIN_RAW[[#This Row],[VALOR (IN)]]&gt;0, "Income",IF(FIN_RAW[[#This Row],[VALOR (OUT)]]&gt;0, "Expense", "Check"))</f>
        <v>Income</v>
      </c>
      <c r="E804" s="3" t="str">
        <f>_xlfn.XLOOKUP(FIN_DATASET[[#This Row],[Method]],CATEGORY_MAP[CUENTA_IN],CATEGORY_MAP[Category])</f>
        <v>Cash</v>
      </c>
      <c r="F804" s="3" t="str">
        <f>_xlfn.XLOOKUP(FIN_DATASET[[#This Row],[Account]],CATEGORY_MAP[CUENTA_OUT],CATEGORY_MAP[Subcategory])</f>
        <v>Gymnastics Monthly Fee</v>
      </c>
      <c r="G804" s="3" t="str">
        <f>IF(OR(FIN_RAW[[#This Row],[CONCEPTO]]=0,FIN_RAW[[#This Row],[CONCEPTO]]=""),"",FIN_RAW[[#This Row],[CONCEPTO]])</f>
        <v>Pago Apoyo Mensualidad Gimnasia (OCT)</v>
      </c>
      <c r="H804" s="5">
        <f>IF(FIN_DATASET[[#This Row],[Type]]="Income", FIN_RAW[[#This Row],[VALOR (IN)]], -FIN_RAW[[#This Row],[VALOR (OUT)]])</f>
        <v>25000</v>
      </c>
      <c r="I804" s="3" t="str">
        <f>FIN_RAW[[#This Row],[CUENTA (IN)]]</f>
        <v>Efectivo</v>
      </c>
      <c r="J804" s="6" t="str">
        <f>FIN_RAW[[#This Row],[CUENTA (OUT)]]</f>
        <v>Mensualidad Gimnasia</v>
      </c>
      <c r="K804" s="3" t="str">
        <f>IF(OR(FIN_RAW[[#This Row],[CLIENTE]]=0,FIN_RAW[[#This Row],[CLIENTE]]=" "),"",FIN_RAW[[#This Row],[CLIENTE]])</f>
        <v>Carlos Andrés Delgado</v>
      </c>
      <c r="L804" s="3" t="str">
        <f>IF(OR(FIN_RAW[[#This Row],[DEPORTISTA]]=0,FIN_RAW[[#This Row],[DEPORTISTA]]=""),"",FIN_RAW[[#This Row],[DEPORTISTA]])</f>
        <v>Juan Andrés Delgado Giraldo</v>
      </c>
      <c r="M804" s="3">
        <f>IF(FIN_DATASET[[#This Row],[Method]]="Efectivo",1,0)</f>
        <v>1</v>
      </c>
      <c r="N804" s="12">
        <f>IF(FIN_DATASET[[#This Row],[Method]]="Efectivo",FIN_DATASET[[#This Row],[Amount]],0)</f>
        <v>25000</v>
      </c>
      <c r="O804" s="3">
        <f>IF(FIN_DATASET[[#This Row],[Method]]="CxC",1,0)</f>
        <v>0</v>
      </c>
      <c r="P804" s="11">
        <f>IF(FIN_DATASET[[#This Row],[Method]]="CxC",FIN_DATASET[[#This Row],[Amount]],0)</f>
        <v>0</v>
      </c>
      <c r="Q804" s="3">
        <f>IF(OR(FIN_DATASET[[#This Row],[Account]]="CxP",FIN_DATASET[[#This Row],[Account]]="CxP (Liga)",FIN_DATASET[[#This Row],[Account]]="CxP (Terceros)"),1,0)</f>
        <v>0</v>
      </c>
      <c r="R804" s="3">
        <f>IF(FIN_DATASET[[#This Row],[AP_Flag]]=1,FIN_DATASET[[#This Row],[Amount]],0)</f>
        <v>0</v>
      </c>
    </row>
    <row r="805" spans="1:18" x14ac:dyDescent="0.2">
      <c r="A805" s="4">
        <f>FIN_RAW[[#This Row],[FECHA]]</f>
        <v>44470</v>
      </c>
      <c r="B805" s="3">
        <f>YEAR(FIN_DATASET[[#This Row],[Date]])</f>
        <v>2021</v>
      </c>
      <c r="C805" s="3" t="str">
        <f>TEXT(FIN_DATASET[[#This Row],[Date]],"mmmm")</f>
        <v>October</v>
      </c>
      <c r="D805" s="3" t="str">
        <f>IF(FIN_RAW[[#This Row],[VALOR (IN)]]&gt;0, "Income",IF(FIN_RAW[[#This Row],[VALOR (OUT)]]&gt;0, "Expense", "Check"))</f>
        <v>Income</v>
      </c>
      <c r="E805" s="3" t="str">
        <f>_xlfn.XLOOKUP(FIN_DATASET[[#This Row],[Method]],CATEGORY_MAP[CUENTA_IN],CATEGORY_MAP[Category])</f>
        <v>Cash</v>
      </c>
      <c r="F805" s="3" t="str">
        <f>_xlfn.XLOOKUP(FIN_DATASET[[#This Row],[Account]],CATEGORY_MAP[CUENTA_OUT],CATEGORY_MAP[Subcategory])</f>
        <v>Gymnastics Monthly Fee</v>
      </c>
      <c r="G805" s="3" t="str">
        <f>IF(OR(FIN_RAW[[#This Row],[CONCEPTO]]=0,FIN_RAW[[#This Row],[CONCEPTO]]=""),"",FIN_RAW[[#This Row],[CONCEPTO]])</f>
        <v>Pago Apoyo Mensualidad Gimnasia (OCT)</v>
      </c>
      <c r="H805" s="5">
        <f>IF(FIN_DATASET[[#This Row],[Type]]="Income", FIN_RAW[[#This Row],[VALOR (IN)]], -FIN_RAW[[#This Row],[VALOR (OUT)]])</f>
        <v>25000</v>
      </c>
      <c r="I805" s="3" t="str">
        <f>FIN_RAW[[#This Row],[CUENTA (IN)]]</f>
        <v>Efectivo</v>
      </c>
      <c r="J805" s="6" t="str">
        <f>FIN_RAW[[#This Row],[CUENTA (OUT)]]</f>
        <v>Mensualidad Gimnasia</v>
      </c>
      <c r="K805" s="3" t="str">
        <f>IF(OR(FIN_RAW[[#This Row],[CLIENTE]]=0,FIN_RAW[[#This Row],[CLIENTE]]=" "),"",FIN_RAW[[#This Row],[CLIENTE]])</f>
        <v>Juan Sebastián Floyd</v>
      </c>
      <c r="L805" s="3" t="str">
        <f>IF(OR(FIN_RAW[[#This Row],[DEPORTISTA]]=0,FIN_RAW[[#This Row],[DEPORTISTA]]=""),"",FIN_RAW[[#This Row],[DEPORTISTA]])</f>
        <v>Juan Diego Floyd Martínez</v>
      </c>
      <c r="M805" s="3">
        <f>IF(FIN_DATASET[[#This Row],[Method]]="Efectivo",1,0)</f>
        <v>1</v>
      </c>
      <c r="N805" s="12">
        <f>IF(FIN_DATASET[[#This Row],[Method]]="Efectivo",FIN_DATASET[[#This Row],[Amount]],0)</f>
        <v>25000</v>
      </c>
      <c r="O805" s="3">
        <f>IF(FIN_DATASET[[#This Row],[Method]]="CxC",1,0)</f>
        <v>0</v>
      </c>
      <c r="P805" s="11">
        <f>IF(FIN_DATASET[[#This Row],[Method]]="CxC",FIN_DATASET[[#This Row],[Amount]],0)</f>
        <v>0</v>
      </c>
      <c r="Q805" s="3">
        <f>IF(OR(FIN_DATASET[[#This Row],[Account]]="CxP",FIN_DATASET[[#This Row],[Account]]="CxP (Liga)",FIN_DATASET[[#This Row],[Account]]="CxP (Terceros)"),1,0)</f>
        <v>0</v>
      </c>
      <c r="R805" s="3">
        <f>IF(FIN_DATASET[[#This Row],[AP_Flag]]=1,FIN_DATASET[[#This Row],[Amount]],0)</f>
        <v>0</v>
      </c>
    </row>
    <row r="806" spans="1:18" x14ac:dyDescent="0.2">
      <c r="A806" s="4">
        <f>FIN_RAW[[#This Row],[FECHA]]</f>
        <v>44470</v>
      </c>
      <c r="B806" s="3">
        <f>YEAR(FIN_DATASET[[#This Row],[Date]])</f>
        <v>2021</v>
      </c>
      <c r="C806" s="3" t="str">
        <f>TEXT(FIN_DATASET[[#This Row],[Date]],"mmmm")</f>
        <v>October</v>
      </c>
      <c r="D806" s="3" t="str">
        <f>IF(FIN_RAW[[#This Row],[VALOR (IN)]]&gt;0, "Income",IF(FIN_RAW[[#This Row],[VALOR (OUT)]]&gt;0, "Expense", "Check"))</f>
        <v>Income</v>
      </c>
      <c r="E806" s="3" t="str">
        <f>_xlfn.XLOOKUP(FIN_DATASET[[#This Row],[Method]],CATEGORY_MAP[CUENTA_IN],CATEGORY_MAP[Category])</f>
        <v>Cash</v>
      </c>
      <c r="F806" s="3" t="str">
        <f>_xlfn.XLOOKUP(FIN_DATASET[[#This Row],[Account]],CATEGORY_MAP[CUENTA_OUT],CATEGORY_MAP[Subcategory])</f>
        <v>Gymnastics Monthly Fee</v>
      </c>
      <c r="G806" s="3" t="str">
        <f>IF(OR(FIN_RAW[[#This Row],[CONCEPTO]]=0,FIN_RAW[[#This Row],[CONCEPTO]]=""),"",FIN_RAW[[#This Row],[CONCEPTO]])</f>
        <v>Pago Apoyo Mensualidad Gimnasia (OCT)</v>
      </c>
      <c r="H806" s="5">
        <f>IF(FIN_DATASET[[#This Row],[Type]]="Income", FIN_RAW[[#This Row],[VALOR (IN)]], -FIN_RAW[[#This Row],[VALOR (OUT)]])</f>
        <v>25000</v>
      </c>
      <c r="I806" s="3" t="str">
        <f>FIN_RAW[[#This Row],[CUENTA (IN)]]</f>
        <v>Efectivo</v>
      </c>
      <c r="J806" s="6" t="str">
        <f>FIN_RAW[[#This Row],[CUENTA (OUT)]]</f>
        <v>Mensualidad Gimnasia</v>
      </c>
      <c r="K806" s="3" t="str">
        <f>IF(OR(FIN_RAW[[#This Row],[CLIENTE]]=0,FIN_RAW[[#This Row],[CLIENTE]]=" "),"",FIN_RAW[[#This Row],[CLIENTE]])</f>
        <v>Víctor Manuel Duque Yepes</v>
      </c>
      <c r="L806" s="3" t="str">
        <f>IF(OR(FIN_RAW[[#This Row],[DEPORTISTA]]=0,FIN_RAW[[#This Row],[DEPORTISTA]]=""),"",FIN_RAW[[#This Row],[DEPORTISTA]])</f>
        <v>Juan Esteban Duque Pinto</v>
      </c>
      <c r="M806" s="3">
        <f>IF(FIN_DATASET[[#This Row],[Method]]="Efectivo",1,0)</f>
        <v>1</v>
      </c>
      <c r="N806" s="12">
        <f>IF(FIN_DATASET[[#This Row],[Method]]="Efectivo",FIN_DATASET[[#This Row],[Amount]],0)</f>
        <v>25000</v>
      </c>
      <c r="O806" s="3">
        <f>IF(FIN_DATASET[[#This Row],[Method]]="CxC",1,0)</f>
        <v>0</v>
      </c>
      <c r="P806" s="11">
        <f>IF(FIN_DATASET[[#This Row],[Method]]="CxC",FIN_DATASET[[#This Row],[Amount]],0)</f>
        <v>0</v>
      </c>
      <c r="Q806" s="3">
        <f>IF(OR(FIN_DATASET[[#This Row],[Account]]="CxP",FIN_DATASET[[#This Row],[Account]]="CxP (Liga)",FIN_DATASET[[#This Row],[Account]]="CxP (Terceros)"),1,0)</f>
        <v>0</v>
      </c>
      <c r="R806" s="3">
        <f>IF(FIN_DATASET[[#This Row],[AP_Flag]]=1,FIN_DATASET[[#This Row],[Amount]],0)</f>
        <v>0</v>
      </c>
    </row>
    <row r="807" spans="1:18" x14ac:dyDescent="0.2">
      <c r="A807" s="4">
        <f>FIN_RAW[[#This Row],[FECHA]]</f>
        <v>44470</v>
      </c>
      <c r="B807" s="3">
        <f>YEAR(FIN_DATASET[[#This Row],[Date]])</f>
        <v>2021</v>
      </c>
      <c r="C807" s="3" t="str">
        <f>TEXT(FIN_DATASET[[#This Row],[Date]],"mmmm")</f>
        <v>October</v>
      </c>
      <c r="D807" s="3" t="str">
        <f>IF(FIN_RAW[[#This Row],[VALOR (IN)]]&gt;0, "Income",IF(FIN_RAW[[#This Row],[VALOR (OUT)]]&gt;0, "Expense", "Check"))</f>
        <v>Income</v>
      </c>
      <c r="E807" s="3" t="str">
        <f>_xlfn.XLOOKUP(FIN_DATASET[[#This Row],[Method]],CATEGORY_MAP[CUENTA_IN],CATEGORY_MAP[Category])</f>
        <v>Cash</v>
      </c>
      <c r="F807" s="3" t="str">
        <f>_xlfn.XLOOKUP(FIN_DATASET[[#This Row],[Account]],CATEGORY_MAP[CUENTA_OUT],CATEGORY_MAP[Subcategory])</f>
        <v>Gymnastics Monthly Fee</v>
      </c>
      <c r="G807" s="3" t="str">
        <f>IF(OR(FIN_RAW[[#This Row],[CONCEPTO]]=0,FIN_RAW[[#This Row],[CONCEPTO]]=""),"",FIN_RAW[[#This Row],[CONCEPTO]])</f>
        <v>Pago Apoyo Mensualidad Gimnasia (OCT)</v>
      </c>
      <c r="H807" s="5">
        <f>IF(FIN_DATASET[[#This Row],[Type]]="Income", FIN_RAW[[#This Row],[VALOR (IN)]], -FIN_RAW[[#This Row],[VALOR (OUT)]])</f>
        <v>25000</v>
      </c>
      <c r="I807" s="3" t="str">
        <f>FIN_RAW[[#This Row],[CUENTA (IN)]]</f>
        <v>Efectivo</v>
      </c>
      <c r="J807" s="6" t="str">
        <f>FIN_RAW[[#This Row],[CUENTA (OUT)]]</f>
        <v>Mensualidad Gimnasia</v>
      </c>
      <c r="K807" s="3" t="str">
        <f>IF(OR(FIN_RAW[[#This Row],[CLIENTE]]=0,FIN_RAW[[#This Row],[CLIENTE]]=" "),"",FIN_RAW[[#This Row],[CLIENTE]])</f>
        <v>Víctor Manuel Duque Yepes</v>
      </c>
      <c r="L807" s="3" t="str">
        <f>IF(OR(FIN_RAW[[#This Row],[DEPORTISTA]]=0,FIN_RAW[[#This Row],[DEPORTISTA]]=""),"",FIN_RAW[[#This Row],[DEPORTISTA]])</f>
        <v>Juan Manuel Duque Pinto</v>
      </c>
      <c r="M807" s="3">
        <f>IF(FIN_DATASET[[#This Row],[Method]]="Efectivo",1,0)</f>
        <v>1</v>
      </c>
      <c r="N807" s="12">
        <f>IF(FIN_DATASET[[#This Row],[Method]]="Efectivo",FIN_DATASET[[#This Row],[Amount]],0)</f>
        <v>25000</v>
      </c>
      <c r="O807" s="3">
        <f>IF(FIN_DATASET[[#This Row],[Method]]="CxC",1,0)</f>
        <v>0</v>
      </c>
      <c r="P807" s="11">
        <f>IF(FIN_DATASET[[#This Row],[Method]]="CxC",FIN_DATASET[[#This Row],[Amount]],0)</f>
        <v>0</v>
      </c>
      <c r="Q807" s="3">
        <f>IF(OR(FIN_DATASET[[#This Row],[Account]]="CxP",FIN_DATASET[[#This Row],[Account]]="CxP (Liga)",FIN_DATASET[[#This Row],[Account]]="CxP (Terceros)"),1,0)</f>
        <v>0</v>
      </c>
      <c r="R807" s="3">
        <f>IF(FIN_DATASET[[#This Row],[AP_Flag]]=1,FIN_DATASET[[#This Row],[Amount]],0)</f>
        <v>0</v>
      </c>
    </row>
    <row r="808" spans="1:18" x14ac:dyDescent="0.2">
      <c r="A808" s="4">
        <f>FIN_RAW[[#This Row],[FECHA]]</f>
        <v>44470</v>
      </c>
      <c r="B808" s="3">
        <f>YEAR(FIN_DATASET[[#This Row],[Date]])</f>
        <v>2021</v>
      </c>
      <c r="C808" s="3" t="str">
        <f>TEXT(FIN_DATASET[[#This Row],[Date]],"mmmm")</f>
        <v>October</v>
      </c>
      <c r="D808" s="3" t="str">
        <f>IF(FIN_RAW[[#This Row],[VALOR (IN)]]&gt;0, "Income",IF(FIN_RAW[[#This Row],[VALOR (OUT)]]&gt;0, "Expense", "Check"))</f>
        <v>Income</v>
      </c>
      <c r="E808" s="3" t="str">
        <f>_xlfn.XLOOKUP(FIN_DATASET[[#This Row],[Method]],CATEGORY_MAP[CUENTA_IN],CATEGORY_MAP[Category])</f>
        <v>Cash</v>
      </c>
      <c r="F808" s="3" t="str">
        <f>_xlfn.XLOOKUP(FIN_DATASET[[#This Row],[Account]],CATEGORY_MAP[CUENTA_OUT],CATEGORY_MAP[Subcategory])</f>
        <v>Gymnastics Monthly Fee</v>
      </c>
      <c r="G808" s="3" t="str">
        <f>IF(OR(FIN_RAW[[#This Row],[CONCEPTO]]=0,FIN_RAW[[#This Row],[CONCEPTO]]=""),"",FIN_RAW[[#This Row],[CONCEPTO]])</f>
        <v>Pago Apoyo Mensualidad Gimnasia (OCT)</v>
      </c>
      <c r="H808" s="5">
        <f>IF(FIN_DATASET[[#This Row],[Type]]="Income", FIN_RAW[[#This Row],[VALOR (IN)]], -FIN_RAW[[#This Row],[VALOR (OUT)]])</f>
        <v>25000</v>
      </c>
      <c r="I808" s="3" t="str">
        <f>FIN_RAW[[#This Row],[CUENTA (IN)]]</f>
        <v>Efectivo</v>
      </c>
      <c r="J808" s="6" t="str">
        <f>FIN_RAW[[#This Row],[CUENTA (OUT)]]</f>
        <v>Mensualidad Gimnasia</v>
      </c>
      <c r="K808" s="3" t="str">
        <f>IF(OR(FIN_RAW[[#This Row],[CLIENTE]]=0,FIN_RAW[[#This Row],[CLIENTE]]=" "),"",FIN_RAW[[#This Row],[CLIENTE]])</f>
        <v>Ingrith Basto Zamorano</v>
      </c>
      <c r="L808" s="3" t="str">
        <f>IF(OR(FIN_RAW[[#This Row],[DEPORTISTA]]=0,FIN_RAW[[#This Row],[DEPORTISTA]]=""),"",FIN_RAW[[#This Row],[DEPORTISTA]])</f>
        <v>Juan Martin Solórzano Basto</v>
      </c>
      <c r="M808" s="3">
        <f>IF(FIN_DATASET[[#This Row],[Method]]="Efectivo",1,0)</f>
        <v>1</v>
      </c>
      <c r="N808" s="12">
        <f>IF(FIN_DATASET[[#This Row],[Method]]="Efectivo",FIN_DATASET[[#This Row],[Amount]],0)</f>
        <v>25000</v>
      </c>
      <c r="O808" s="3">
        <f>IF(FIN_DATASET[[#This Row],[Method]]="CxC",1,0)</f>
        <v>0</v>
      </c>
      <c r="P808" s="11">
        <f>IF(FIN_DATASET[[#This Row],[Method]]="CxC",FIN_DATASET[[#This Row],[Amount]],0)</f>
        <v>0</v>
      </c>
      <c r="Q808" s="3">
        <f>IF(OR(FIN_DATASET[[#This Row],[Account]]="CxP",FIN_DATASET[[#This Row],[Account]]="CxP (Liga)",FIN_DATASET[[#This Row],[Account]]="CxP (Terceros)"),1,0)</f>
        <v>0</v>
      </c>
      <c r="R808" s="3">
        <f>IF(FIN_DATASET[[#This Row],[AP_Flag]]=1,FIN_DATASET[[#This Row],[Amount]],0)</f>
        <v>0</v>
      </c>
    </row>
    <row r="809" spans="1:18" x14ac:dyDescent="0.2">
      <c r="A809" s="4">
        <f>FIN_RAW[[#This Row],[FECHA]]</f>
        <v>44470</v>
      </c>
      <c r="B809" s="3">
        <f>YEAR(FIN_DATASET[[#This Row],[Date]])</f>
        <v>2021</v>
      </c>
      <c r="C809" s="3" t="str">
        <f>TEXT(FIN_DATASET[[#This Row],[Date]],"mmmm")</f>
        <v>October</v>
      </c>
      <c r="D809" s="3" t="str">
        <f>IF(FIN_RAW[[#This Row],[VALOR (IN)]]&gt;0, "Income",IF(FIN_RAW[[#This Row],[VALOR (OUT)]]&gt;0, "Expense", "Check"))</f>
        <v>Income</v>
      </c>
      <c r="E809" s="3" t="str">
        <f>_xlfn.XLOOKUP(FIN_DATASET[[#This Row],[Method]],CATEGORY_MAP[CUENTA_IN],CATEGORY_MAP[Category])</f>
        <v>Cash</v>
      </c>
      <c r="F809" s="3" t="str">
        <f>_xlfn.XLOOKUP(FIN_DATASET[[#This Row],[Account]],CATEGORY_MAP[CUENTA_OUT],CATEGORY_MAP[Subcategory])</f>
        <v>Gymnastics Monthly Fee</v>
      </c>
      <c r="G809" s="3" t="str">
        <f>IF(OR(FIN_RAW[[#This Row],[CONCEPTO]]=0,FIN_RAW[[#This Row],[CONCEPTO]]=""),"",FIN_RAW[[#This Row],[CONCEPTO]])</f>
        <v>Pago Apoyo Mensualidad Gimnasia (OCT)</v>
      </c>
      <c r="H809" s="5">
        <f>IF(FIN_DATASET[[#This Row],[Type]]="Income", FIN_RAW[[#This Row],[VALOR (IN)]], -FIN_RAW[[#This Row],[VALOR (OUT)]])</f>
        <v>25000</v>
      </c>
      <c r="I809" s="3" t="str">
        <f>FIN_RAW[[#This Row],[CUENTA (IN)]]</f>
        <v>Efectivo</v>
      </c>
      <c r="J809" s="6" t="str">
        <f>FIN_RAW[[#This Row],[CUENTA (OUT)]]</f>
        <v>Mensualidad Gimnasia</v>
      </c>
      <c r="K809" s="3" t="str">
        <f>IF(OR(FIN_RAW[[#This Row],[CLIENTE]]=0,FIN_RAW[[#This Row],[CLIENTE]]=" "),"",FIN_RAW[[#This Row],[CLIENTE]])</f>
        <v>Ana Milena Sánchez Patiño</v>
      </c>
      <c r="L809" s="3" t="str">
        <f>IF(OR(FIN_RAW[[#This Row],[DEPORTISTA]]=0,FIN_RAW[[#This Row],[DEPORTISTA]]=""),"",FIN_RAW[[#This Row],[DEPORTISTA]])</f>
        <v>Matías Carvajal Sánchez</v>
      </c>
      <c r="M809" s="3">
        <f>IF(FIN_DATASET[[#This Row],[Method]]="Efectivo",1,0)</f>
        <v>1</v>
      </c>
      <c r="N809" s="12">
        <f>IF(FIN_DATASET[[#This Row],[Method]]="Efectivo",FIN_DATASET[[#This Row],[Amount]],0)</f>
        <v>25000</v>
      </c>
      <c r="O809" s="3">
        <f>IF(FIN_DATASET[[#This Row],[Method]]="CxC",1,0)</f>
        <v>0</v>
      </c>
      <c r="P809" s="11">
        <f>IF(FIN_DATASET[[#This Row],[Method]]="CxC",FIN_DATASET[[#This Row],[Amount]],0)</f>
        <v>0</v>
      </c>
      <c r="Q809" s="3">
        <f>IF(OR(FIN_DATASET[[#This Row],[Account]]="CxP",FIN_DATASET[[#This Row],[Account]]="CxP (Liga)",FIN_DATASET[[#This Row],[Account]]="CxP (Terceros)"),1,0)</f>
        <v>0</v>
      </c>
      <c r="R809" s="3">
        <f>IF(FIN_DATASET[[#This Row],[AP_Flag]]=1,FIN_DATASET[[#This Row],[Amount]],0)</f>
        <v>0</v>
      </c>
    </row>
    <row r="810" spans="1:18" x14ac:dyDescent="0.2">
      <c r="A810" s="4">
        <f>FIN_RAW[[#This Row],[FECHA]]</f>
        <v>44470</v>
      </c>
      <c r="B810" s="3">
        <f>YEAR(FIN_DATASET[[#This Row],[Date]])</f>
        <v>2021</v>
      </c>
      <c r="C810" s="3" t="str">
        <f>TEXT(FIN_DATASET[[#This Row],[Date]],"mmmm")</f>
        <v>October</v>
      </c>
      <c r="D810" s="3" t="str">
        <f>IF(FIN_RAW[[#This Row],[VALOR (IN)]]&gt;0, "Income",IF(FIN_RAW[[#This Row],[VALOR (OUT)]]&gt;0, "Expense", "Check"))</f>
        <v>Income</v>
      </c>
      <c r="E810" s="3" t="str">
        <f>_xlfn.XLOOKUP(FIN_DATASET[[#This Row],[Method]],CATEGORY_MAP[CUENTA_IN],CATEGORY_MAP[Category])</f>
        <v>Cash</v>
      </c>
      <c r="F810" s="3" t="str">
        <f>_xlfn.XLOOKUP(FIN_DATASET[[#This Row],[Account]],CATEGORY_MAP[CUENTA_OUT],CATEGORY_MAP[Subcategory])</f>
        <v>Gymnastics Monthly Fee</v>
      </c>
      <c r="G810" s="3" t="str">
        <f>IF(OR(FIN_RAW[[#This Row],[CONCEPTO]]=0,FIN_RAW[[#This Row],[CONCEPTO]]=""),"",FIN_RAW[[#This Row],[CONCEPTO]])</f>
        <v>Pago Apoyo Mensualidad Gimnasia (OCT)</v>
      </c>
      <c r="H810" s="5">
        <f>IF(FIN_DATASET[[#This Row],[Type]]="Income", FIN_RAW[[#This Row],[VALOR (IN)]], -FIN_RAW[[#This Row],[VALOR (OUT)]])</f>
        <v>25000</v>
      </c>
      <c r="I810" s="3" t="str">
        <f>FIN_RAW[[#This Row],[CUENTA (IN)]]</f>
        <v>Efectivo</v>
      </c>
      <c r="J810" s="6" t="str">
        <f>FIN_RAW[[#This Row],[CUENTA (OUT)]]</f>
        <v>Mensualidad Gimnasia</v>
      </c>
      <c r="K810" s="3" t="str">
        <f>IF(OR(FIN_RAW[[#This Row],[CLIENTE]]=0,FIN_RAW[[#This Row],[CLIENTE]]=" "),"",FIN_RAW[[#This Row],[CLIENTE]])</f>
        <v>Wilson Leaños</v>
      </c>
      <c r="L810" s="3" t="str">
        <f>IF(OR(FIN_RAW[[#This Row],[DEPORTISTA]]=0,FIN_RAW[[#This Row],[DEPORTISTA]]=""),"",FIN_RAW[[#This Row],[DEPORTISTA]])</f>
        <v>Naireth Leaños Serna</v>
      </c>
      <c r="M810" s="3">
        <f>IF(FIN_DATASET[[#This Row],[Method]]="Efectivo",1,0)</f>
        <v>1</v>
      </c>
      <c r="N810" s="12">
        <f>IF(FIN_DATASET[[#This Row],[Method]]="Efectivo",FIN_DATASET[[#This Row],[Amount]],0)</f>
        <v>25000</v>
      </c>
      <c r="O810" s="3">
        <f>IF(FIN_DATASET[[#This Row],[Method]]="CxC",1,0)</f>
        <v>0</v>
      </c>
      <c r="P810" s="11">
        <f>IF(FIN_DATASET[[#This Row],[Method]]="CxC",FIN_DATASET[[#This Row],[Amount]],0)</f>
        <v>0</v>
      </c>
      <c r="Q810" s="3">
        <f>IF(OR(FIN_DATASET[[#This Row],[Account]]="CxP",FIN_DATASET[[#This Row],[Account]]="CxP (Liga)",FIN_DATASET[[#This Row],[Account]]="CxP (Terceros)"),1,0)</f>
        <v>0</v>
      </c>
      <c r="R810" s="3">
        <f>IF(FIN_DATASET[[#This Row],[AP_Flag]]=1,FIN_DATASET[[#This Row],[Amount]],0)</f>
        <v>0</v>
      </c>
    </row>
    <row r="811" spans="1:18" x14ac:dyDescent="0.2">
      <c r="A811" s="4">
        <f>FIN_RAW[[#This Row],[FECHA]]</f>
        <v>44470</v>
      </c>
      <c r="B811" s="3">
        <f>YEAR(FIN_DATASET[[#This Row],[Date]])</f>
        <v>2021</v>
      </c>
      <c r="C811" s="3" t="str">
        <f>TEXT(FIN_DATASET[[#This Row],[Date]],"mmmm")</f>
        <v>October</v>
      </c>
      <c r="D811" s="3" t="str">
        <f>IF(FIN_RAW[[#This Row],[VALOR (IN)]]&gt;0, "Income",IF(FIN_RAW[[#This Row],[VALOR (OUT)]]&gt;0, "Expense", "Check"))</f>
        <v>Income</v>
      </c>
      <c r="E811" s="3" t="str">
        <f>_xlfn.XLOOKUP(FIN_DATASET[[#This Row],[Method]],CATEGORY_MAP[CUENTA_IN],CATEGORY_MAP[Category])</f>
        <v>Accounts Receivable</v>
      </c>
      <c r="F811" s="3" t="str">
        <f>_xlfn.XLOOKUP(FIN_DATASET[[#This Row],[Account]],CATEGORY_MAP[CUENTA_OUT],CATEGORY_MAP[Subcategory])</f>
        <v>Gymnastics Monthly Fee</v>
      </c>
      <c r="G811" s="3" t="str">
        <f>IF(OR(FIN_RAW[[#This Row],[CONCEPTO]]=0,FIN_RAW[[#This Row],[CONCEPTO]]=""),"",FIN_RAW[[#This Row],[CONCEPTO]])</f>
        <v>Pago Apoyo Mensualidad Gimnasia (OCT)</v>
      </c>
      <c r="H811" s="5">
        <f>IF(FIN_DATASET[[#This Row],[Type]]="Income", FIN_RAW[[#This Row],[VALOR (IN)]], -FIN_RAW[[#This Row],[VALOR (OUT)]])</f>
        <v>25000</v>
      </c>
      <c r="I811" s="3" t="str">
        <f>FIN_RAW[[#This Row],[CUENTA (IN)]]</f>
        <v>CxC</v>
      </c>
      <c r="J811" s="6" t="str">
        <f>FIN_RAW[[#This Row],[CUENTA (OUT)]]</f>
        <v>Mensualidad Gimnasia</v>
      </c>
      <c r="K811" s="3" t="str">
        <f>IF(OR(FIN_RAW[[#This Row],[CLIENTE]]=0,FIN_RAW[[#This Row],[CLIENTE]]=" "),"",FIN_RAW[[#This Row],[CLIENTE]])</f>
        <v>Diana Gómez Herrera</v>
      </c>
      <c r="L811" s="3" t="str">
        <f>IF(OR(FIN_RAW[[#This Row],[DEPORTISTA]]=0,FIN_RAW[[#This Row],[DEPORTISTA]]=""),"",FIN_RAW[[#This Row],[DEPORTISTA]])</f>
        <v>Samuel David López Gómez</v>
      </c>
      <c r="M811" s="3">
        <f>IF(FIN_DATASET[[#This Row],[Method]]="Efectivo",1,0)</f>
        <v>0</v>
      </c>
      <c r="N811" s="12">
        <f>IF(FIN_DATASET[[#This Row],[Method]]="Efectivo",FIN_DATASET[[#This Row],[Amount]],0)</f>
        <v>0</v>
      </c>
      <c r="O811" s="3">
        <f>IF(FIN_DATASET[[#This Row],[Method]]="CxC",1,0)</f>
        <v>1</v>
      </c>
      <c r="P811" s="11">
        <f>IF(FIN_DATASET[[#This Row],[Method]]="CxC",FIN_DATASET[[#This Row],[Amount]],0)</f>
        <v>25000</v>
      </c>
      <c r="Q811" s="3">
        <f>IF(OR(FIN_DATASET[[#This Row],[Account]]="CxP",FIN_DATASET[[#This Row],[Account]]="CxP (Liga)",FIN_DATASET[[#This Row],[Account]]="CxP (Terceros)"),1,0)</f>
        <v>0</v>
      </c>
      <c r="R811" s="3">
        <f>IF(FIN_DATASET[[#This Row],[AP_Flag]]=1,FIN_DATASET[[#This Row],[Amount]],0)</f>
        <v>0</v>
      </c>
    </row>
    <row r="812" spans="1:18" x14ac:dyDescent="0.2">
      <c r="A812" s="4">
        <f>FIN_RAW[[#This Row],[FECHA]]</f>
        <v>44470</v>
      </c>
      <c r="B812" s="3">
        <f>YEAR(FIN_DATASET[[#This Row],[Date]])</f>
        <v>2021</v>
      </c>
      <c r="C812" s="3" t="str">
        <f>TEXT(FIN_DATASET[[#This Row],[Date]],"mmmm")</f>
        <v>October</v>
      </c>
      <c r="D812" s="3" t="str">
        <f>IF(FIN_RAW[[#This Row],[VALOR (IN)]]&gt;0, "Income",IF(FIN_RAW[[#This Row],[VALOR (OUT)]]&gt;0, "Expense", "Check"))</f>
        <v>Income</v>
      </c>
      <c r="E812" s="3" t="str">
        <f>_xlfn.XLOOKUP(FIN_DATASET[[#This Row],[Method]],CATEGORY_MAP[CUENTA_IN],CATEGORY_MAP[Category])</f>
        <v>Cash</v>
      </c>
      <c r="F812" s="3" t="str">
        <f>_xlfn.XLOOKUP(FIN_DATASET[[#This Row],[Account]],CATEGORY_MAP[CUENTA_OUT],CATEGORY_MAP[Subcategory])</f>
        <v>Gymnastics Monthly Fee</v>
      </c>
      <c r="G812" s="3" t="str">
        <f>IF(OR(FIN_RAW[[#This Row],[CONCEPTO]]=0,FIN_RAW[[#This Row],[CONCEPTO]]=""),"",FIN_RAW[[#This Row],[CONCEPTO]])</f>
        <v>Pago Apoyo Mensualidad Gimnasia (OCT)</v>
      </c>
      <c r="H812" s="5">
        <f>IF(FIN_DATASET[[#This Row],[Type]]="Income", FIN_RAW[[#This Row],[VALOR (IN)]], -FIN_RAW[[#This Row],[VALOR (OUT)]])</f>
        <v>25000</v>
      </c>
      <c r="I812" s="3" t="str">
        <f>FIN_RAW[[#This Row],[CUENTA (IN)]]</f>
        <v>Efectivo</v>
      </c>
      <c r="J812" s="6" t="str">
        <f>FIN_RAW[[#This Row],[CUENTA (OUT)]]</f>
        <v>Mensualidad Gimnasia</v>
      </c>
      <c r="K812" s="3" t="str">
        <f>IF(OR(FIN_RAW[[#This Row],[CLIENTE]]=0,FIN_RAW[[#This Row],[CLIENTE]]=" "),"",FIN_RAW[[#This Row],[CLIENTE]])</f>
        <v>Yanibel Peña Londoño</v>
      </c>
      <c r="L812" s="3" t="str">
        <f>IF(OR(FIN_RAW[[#This Row],[DEPORTISTA]]=0,FIN_RAW[[#This Row],[DEPORTISTA]]=""),"",FIN_RAW[[#This Row],[DEPORTISTA]])</f>
        <v>Santiago Piedrahita Peña</v>
      </c>
      <c r="M812" s="3">
        <f>IF(FIN_DATASET[[#This Row],[Method]]="Efectivo",1,0)</f>
        <v>1</v>
      </c>
      <c r="N812" s="12">
        <f>IF(FIN_DATASET[[#This Row],[Method]]="Efectivo",FIN_DATASET[[#This Row],[Amount]],0)</f>
        <v>25000</v>
      </c>
      <c r="O812" s="3">
        <f>IF(FIN_DATASET[[#This Row],[Method]]="CxC",1,0)</f>
        <v>0</v>
      </c>
      <c r="P812" s="11">
        <f>IF(FIN_DATASET[[#This Row],[Method]]="CxC",FIN_DATASET[[#This Row],[Amount]],0)</f>
        <v>0</v>
      </c>
      <c r="Q812" s="3">
        <f>IF(OR(FIN_DATASET[[#This Row],[Account]]="CxP",FIN_DATASET[[#This Row],[Account]]="CxP (Liga)",FIN_DATASET[[#This Row],[Account]]="CxP (Terceros)"),1,0)</f>
        <v>0</v>
      </c>
      <c r="R812" s="3">
        <f>IF(FIN_DATASET[[#This Row],[AP_Flag]]=1,FIN_DATASET[[#This Row],[Amount]],0)</f>
        <v>0</v>
      </c>
    </row>
    <row r="813" spans="1:18" x14ac:dyDescent="0.2">
      <c r="A813" s="4">
        <f>FIN_RAW[[#This Row],[FECHA]]</f>
        <v>44470</v>
      </c>
      <c r="B813" s="3">
        <f>YEAR(FIN_DATASET[[#This Row],[Date]])</f>
        <v>2021</v>
      </c>
      <c r="C813" s="3" t="str">
        <f>TEXT(FIN_DATASET[[#This Row],[Date]],"mmmm")</f>
        <v>October</v>
      </c>
      <c r="D813" s="3" t="str">
        <f>IF(FIN_RAW[[#This Row],[VALOR (IN)]]&gt;0, "Income",IF(FIN_RAW[[#This Row],[VALOR (OUT)]]&gt;0, "Expense", "Check"))</f>
        <v>Income</v>
      </c>
      <c r="E813" s="3" t="str">
        <f>_xlfn.XLOOKUP(FIN_DATASET[[#This Row],[Method]],CATEGORY_MAP[CUENTA_IN],CATEGORY_MAP[Category])</f>
        <v>Cash</v>
      </c>
      <c r="F813" s="3" t="str">
        <f>_xlfn.XLOOKUP(FIN_DATASET[[#This Row],[Account]],CATEGORY_MAP[CUENTA_OUT],CATEGORY_MAP[Subcategory])</f>
        <v>Gymnastics Monthly Fee</v>
      </c>
      <c r="G813" s="3" t="str">
        <f>IF(OR(FIN_RAW[[#This Row],[CONCEPTO]]=0,FIN_RAW[[#This Row],[CONCEPTO]]=""),"",FIN_RAW[[#This Row],[CONCEPTO]])</f>
        <v>Pago Apoyo Mensualidad Gimnasia (OCT)</v>
      </c>
      <c r="H813" s="5">
        <f>IF(FIN_DATASET[[#This Row],[Type]]="Income", FIN_RAW[[#This Row],[VALOR (IN)]], -FIN_RAW[[#This Row],[VALOR (OUT)]])</f>
        <v>25000</v>
      </c>
      <c r="I813" s="3" t="str">
        <f>FIN_RAW[[#This Row],[CUENTA (IN)]]</f>
        <v>Efectivo</v>
      </c>
      <c r="J813" s="6" t="str">
        <f>FIN_RAW[[#This Row],[CUENTA (OUT)]]</f>
        <v>Mensualidad Gimnasia</v>
      </c>
      <c r="K813" s="3" t="str">
        <f>IF(OR(FIN_RAW[[#This Row],[CLIENTE]]=0,FIN_RAW[[#This Row],[CLIENTE]]=" "),"",FIN_RAW[[#This Row],[CLIENTE]])</f>
        <v>Marcela Zapata Duque</v>
      </c>
      <c r="L813" s="3" t="str">
        <f>IF(OR(FIN_RAW[[#This Row],[DEPORTISTA]]=0,FIN_RAW[[#This Row],[DEPORTISTA]]=""),"",FIN_RAW[[#This Row],[DEPORTISTA]])</f>
        <v>Sara Zapata Zapata</v>
      </c>
      <c r="M813" s="3">
        <f>IF(FIN_DATASET[[#This Row],[Method]]="Efectivo",1,0)</f>
        <v>1</v>
      </c>
      <c r="N813" s="12">
        <f>IF(FIN_DATASET[[#This Row],[Method]]="Efectivo",FIN_DATASET[[#This Row],[Amount]],0)</f>
        <v>25000</v>
      </c>
      <c r="O813" s="3">
        <f>IF(FIN_DATASET[[#This Row],[Method]]="CxC",1,0)</f>
        <v>0</v>
      </c>
      <c r="P813" s="11">
        <f>IF(FIN_DATASET[[#This Row],[Method]]="CxC",FIN_DATASET[[#This Row],[Amount]],0)</f>
        <v>0</v>
      </c>
      <c r="Q813" s="3">
        <f>IF(OR(FIN_DATASET[[#This Row],[Account]]="CxP",FIN_DATASET[[#This Row],[Account]]="CxP (Liga)",FIN_DATASET[[#This Row],[Account]]="CxP (Terceros)"),1,0)</f>
        <v>0</v>
      </c>
      <c r="R813" s="3">
        <f>IF(FIN_DATASET[[#This Row],[AP_Flag]]=1,FIN_DATASET[[#This Row],[Amount]],0)</f>
        <v>0</v>
      </c>
    </row>
    <row r="814" spans="1:18" x14ac:dyDescent="0.2">
      <c r="A814" s="4">
        <f>FIN_RAW[[#This Row],[FECHA]]</f>
        <v>44470</v>
      </c>
      <c r="B814" s="3">
        <f>YEAR(FIN_DATASET[[#This Row],[Date]])</f>
        <v>2021</v>
      </c>
      <c r="C814" s="3" t="str">
        <f>TEXT(FIN_DATASET[[#This Row],[Date]],"mmmm")</f>
        <v>October</v>
      </c>
      <c r="D814" s="3" t="str">
        <f>IF(FIN_RAW[[#This Row],[VALOR (IN)]]&gt;0, "Income",IF(FIN_RAW[[#This Row],[VALOR (OUT)]]&gt;0, "Expense", "Check"))</f>
        <v>Income</v>
      </c>
      <c r="E814" s="3" t="str">
        <f>_xlfn.XLOOKUP(FIN_DATASET[[#This Row],[Method]],CATEGORY_MAP[CUENTA_IN],CATEGORY_MAP[Category])</f>
        <v>Cash</v>
      </c>
      <c r="F814" s="3" t="str">
        <f>_xlfn.XLOOKUP(FIN_DATASET[[#This Row],[Account]],CATEGORY_MAP[CUENTA_OUT],CATEGORY_MAP[Subcategory])</f>
        <v>Gymnastics Monthly Fee</v>
      </c>
      <c r="G814" s="3" t="str">
        <f>IF(OR(FIN_RAW[[#This Row],[CONCEPTO]]=0,FIN_RAW[[#This Row],[CONCEPTO]]=""),"",FIN_RAW[[#This Row],[CONCEPTO]])</f>
        <v>Pago Apoyo Mensualidad Gimnasia (OCT)</v>
      </c>
      <c r="H814" s="5">
        <f>IF(FIN_DATASET[[#This Row],[Type]]="Income", FIN_RAW[[#This Row],[VALOR (IN)]], -FIN_RAW[[#This Row],[VALOR (OUT)]])</f>
        <v>25000</v>
      </c>
      <c r="I814" s="3" t="str">
        <f>FIN_RAW[[#This Row],[CUENTA (IN)]]</f>
        <v>Efectivo</v>
      </c>
      <c r="J814" s="6" t="str">
        <f>FIN_RAW[[#This Row],[CUENTA (OUT)]]</f>
        <v>Mensualidad Gimnasia</v>
      </c>
      <c r="K814" s="3" t="str">
        <f>IF(OR(FIN_RAW[[#This Row],[CLIENTE]]=0,FIN_RAW[[#This Row],[CLIENTE]]=" "),"",FIN_RAW[[#This Row],[CLIENTE]])</f>
        <v>Diana Marcela Bravo Clavijo</v>
      </c>
      <c r="L814" s="3" t="str">
        <f>IF(OR(FIN_RAW[[#This Row],[DEPORTISTA]]=0,FIN_RAW[[#This Row],[DEPORTISTA]]=""),"",FIN_RAW[[#This Row],[DEPORTISTA]])</f>
        <v>Adelaida Camacho Bravo</v>
      </c>
      <c r="M814" s="3">
        <f>IF(FIN_DATASET[[#This Row],[Method]]="Efectivo",1,0)</f>
        <v>1</v>
      </c>
      <c r="N814" s="12">
        <f>IF(FIN_DATASET[[#This Row],[Method]]="Efectivo",FIN_DATASET[[#This Row],[Amount]],0)</f>
        <v>25000</v>
      </c>
      <c r="O814" s="3">
        <f>IF(FIN_DATASET[[#This Row],[Method]]="CxC",1,0)</f>
        <v>0</v>
      </c>
      <c r="P814" s="11">
        <f>IF(FIN_DATASET[[#This Row],[Method]]="CxC",FIN_DATASET[[#This Row],[Amount]],0)</f>
        <v>0</v>
      </c>
      <c r="Q814" s="3">
        <f>IF(OR(FIN_DATASET[[#This Row],[Account]]="CxP",FIN_DATASET[[#This Row],[Account]]="CxP (Liga)",FIN_DATASET[[#This Row],[Account]]="CxP (Terceros)"),1,0)</f>
        <v>0</v>
      </c>
      <c r="R814" s="3">
        <f>IF(FIN_DATASET[[#This Row],[AP_Flag]]=1,FIN_DATASET[[#This Row],[Amount]],0)</f>
        <v>0</v>
      </c>
    </row>
    <row r="815" spans="1:18" x14ac:dyDescent="0.2">
      <c r="A815" s="4">
        <f>FIN_RAW[[#This Row],[FECHA]]</f>
        <v>44470</v>
      </c>
      <c r="B815" s="3">
        <f>YEAR(FIN_DATASET[[#This Row],[Date]])</f>
        <v>2021</v>
      </c>
      <c r="C815" s="3" t="str">
        <f>TEXT(FIN_DATASET[[#This Row],[Date]],"mmmm")</f>
        <v>October</v>
      </c>
      <c r="D815" s="3" t="str">
        <f>IF(FIN_RAW[[#This Row],[VALOR (IN)]]&gt;0, "Income",IF(FIN_RAW[[#This Row],[VALOR (OUT)]]&gt;0, "Expense", "Check"))</f>
        <v>Income</v>
      </c>
      <c r="E815" s="3" t="str">
        <f>_xlfn.XLOOKUP(FIN_DATASET[[#This Row],[Method]],CATEGORY_MAP[CUENTA_IN],CATEGORY_MAP[Category])</f>
        <v>Cash</v>
      </c>
      <c r="F815" s="3" t="str">
        <f>_xlfn.XLOOKUP(FIN_DATASET[[#This Row],[Account]],CATEGORY_MAP[CUENTA_OUT],CATEGORY_MAP[Subcategory])</f>
        <v>Gymnastics Monthly Fee</v>
      </c>
      <c r="G815" s="3" t="str">
        <f>IF(OR(FIN_RAW[[#This Row],[CONCEPTO]]=0,FIN_RAW[[#This Row],[CONCEPTO]]=""),"",FIN_RAW[[#This Row],[CONCEPTO]])</f>
        <v>Pago Apoyo Mensualidad Gimnasia (OCT)</v>
      </c>
      <c r="H815" s="5">
        <f>IF(FIN_DATASET[[#This Row],[Type]]="Income", FIN_RAW[[#This Row],[VALOR (IN)]], -FIN_RAW[[#This Row],[VALOR (OUT)]])</f>
        <v>25000</v>
      </c>
      <c r="I815" s="3" t="str">
        <f>FIN_RAW[[#This Row],[CUENTA (IN)]]</f>
        <v>Efectivo</v>
      </c>
      <c r="J815" s="6" t="str">
        <f>FIN_RAW[[#This Row],[CUENTA (OUT)]]</f>
        <v>Mensualidad Gimnasia</v>
      </c>
      <c r="K815" s="3" t="str">
        <f>IF(OR(FIN_RAW[[#This Row],[CLIENTE]]=0,FIN_RAW[[#This Row],[CLIENTE]]=" "),"",FIN_RAW[[#This Row],[CLIENTE]])</f>
        <v>Ana Milena Sánchez Patiño</v>
      </c>
      <c r="L815" s="3" t="str">
        <f>IF(OR(FIN_RAW[[#This Row],[DEPORTISTA]]=0,FIN_RAW[[#This Row],[DEPORTISTA]]=""),"",FIN_RAW[[#This Row],[DEPORTISTA]])</f>
        <v>Valentina Carvajal Sánchez</v>
      </c>
      <c r="M815" s="3">
        <f>IF(FIN_DATASET[[#This Row],[Method]]="Efectivo",1,0)</f>
        <v>1</v>
      </c>
      <c r="N815" s="12">
        <f>IF(FIN_DATASET[[#This Row],[Method]]="Efectivo",FIN_DATASET[[#This Row],[Amount]],0)</f>
        <v>25000</v>
      </c>
      <c r="O815" s="3">
        <f>IF(FIN_DATASET[[#This Row],[Method]]="CxC",1,0)</f>
        <v>0</v>
      </c>
      <c r="P815" s="11">
        <f>IF(FIN_DATASET[[#This Row],[Method]]="CxC",FIN_DATASET[[#This Row],[Amount]],0)</f>
        <v>0</v>
      </c>
      <c r="Q815" s="3">
        <f>IF(OR(FIN_DATASET[[#This Row],[Account]]="CxP",FIN_DATASET[[#This Row],[Account]]="CxP (Liga)",FIN_DATASET[[#This Row],[Account]]="CxP (Terceros)"),1,0)</f>
        <v>0</v>
      </c>
      <c r="R815" s="3">
        <f>IF(FIN_DATASET[[#This Row],[AP_Flag]]=1,FIN_DATASET[[#This Row],[Amount]],0)</f>
        <v>0</v>
      </c>
    </row>
    <row r="816" spans="1:18" x14ac:dyDescent="0.2">
      <c r="A816" s="4">
        <f>FIN_RAW[[#This Row],[FECHA]]</f>
        <v>44470</v>
      </c>
      <c r="B816" s="3">
        <f>YEAR(FIN_DATASET[[#This Row],[Date]])</f>
        <v>2021</v>
      </c>
      <c r="C816" s="3" t="str">
        <f>TEXT(FIN_DATASET[[#This Row],[Date]],"mmmm")</f>
        <v>October</v>
      </c>
      <c r="D816" s="3" t="str">
        <f>IF(FIN_RAW[[#This Row],[VALOR (IN)]]&gt;0, "Income",IF(FIN_RAW[[#This Row],[VALOR (OUT)]]&gt;0, "Expense", "Check"))</f>
        <v>Income</v>
      </c>
      <c r="E816" s="3" t="str">
        <f>_xlfn.XLOOKUP(FIN_DATASET[[#This Row],[Method]],CATEGORY_MAP[CUENTA_IN],CATEGORY_MAP[Category])</f>
        <v>Cash</v>
      </c>
      <c r="F816" s="3" t="str">
        <f>_xlfn.XLOOKUP(FIN_DATASET[[#This Row],[Account]],CATEGORY_MAP[CUENTA_OUT],CATEGORY_MAP[Subcategory])</f>
        <v>Gymnastics Monthly Fee</v>
      </c>
      <c r="G816" s="3" t="str">
        <f>IF(OR(FIN_RAW[[#This Row],[CONCEPTO]]=0,FIN_RAW[[#This Row],[CONCEPTO]]=""),"",FIN_RAW[[#This Row],[CONCEPTO]])</f>
        <v>Pago Apoyo Mensualidad Gimnasia (OCT)</v>
      </c>
      <c r="H816" s="5">
        <f>IF(FIN_DATASET[[#This Row],[Type]]="Income", FIN_RAW[[#This Row],[VALOR (IN)]], -FIN_RAW[[#This Row],[VALOR (OUT)]])</f>
        <v>80000</v>
      </c>
      <c r="I816" s="3" t="str">
        <f>FIN_RAW[[#This Row],[CUENTA (IN)]]</f>
        <v>Efectivo</v>
      </c>
      <c r="J816" s="6" t="str">
        <f>FIN_RAW[[#This Row],[CUENTA (OUT)]]</f>
        <v>Mensualidad Gimnasia</v>
      </c>
      <c r="K816" s="3" t="str">
        <f>IF(OR(FIN_RAW[[#This Row],[CLIENTE]]=0,FIN_RAW[[#This Row],[CLIENTE]]=" "),"",FIN_RAW[[#This Row],[CLIENTE]])</f>
        <v>Diana Marcela Bravo Clavijo</v>
      </c>
      <c r="L816" s="3" t="str">
        <f>IF(OR(FIN_RAW[[#This Row],[DEPORTISTA]]=0,FIN_RAW[[#This Row],[DEPORTISTA]]=""),"",FIN_RAW[[#This Row],[DEPORTISTA]])</f>
        <v>María Antonia Camacho Bravo</v>
      </c>
      <c r="M816" s="3">
        <f>IF(FIN_DATASET[[#This Row],[Method]]="Efectivo",1,0)</f>
        <v>1</v>
      </c>
      <c r="N816" s="12">
        <f>IF(FIN_DATASET[[#This Row],[Method]]="Efectivo",FIN_DATASET[[#This Row],[Amount]],0)</f>
        <v>80000</v>
      </c>
      <c r="O816" s="3">
        <f>IF(FIN_DATASET[[#This Row],[Method]]="CxC",1,0)</f>
        <v>0</v>
      </c>
      <c r="P816" s="11">
        <f>IF(FIN_DATASET[[#This Row],[Method]]="CxC",FIN_DATASET[[#This Row],[Amount]],0)</f>
        <v>0</v>
      </c>
      <c r="Q816" s="3">
        <f>IF(OR(FIN_DATASET[[#This Row],[Account]]="CxP",FIN_DATASET[[#This Row],[Account]]="CxP (Liga)",FIN_DATASET[[#This Row],[Account]]="CxP (Terceros)"),1,0)</f>
        <v>0</v>
      </c>
      <c r="R816" s="3">
        <f>IF(FIN_DATASET[[#This Row],[AP_Flag]]=1,FIN_DATASET[[#This Row],[Amount]],0)</f>
        <v>0</v>
      </c>
    </row>
    <row r="817" spans="1:18" x14ac:dyDescent="0.2">
      <c r="A817" s="4">
        <f>FIN_RAW[[#This Row],[FECHA]]</f>
        <v>44470</v>
      </c>
      <c r="B817" s="3">
        <f>YEAR(FIN_DATASET[[#This Row],[Date]])</f>
        <v>2021</v>
      </c>
      <c r="C817" s="3" t="str">
        <f>TEXT(FIN_DATASET[[#This Row],[Date]],"mmmm")</f>
        <v>October</v>
      </c>
      <c r="D817" s="3" t="str">
        <f>IF(FIN_RAW[[#This Row],[VALOR (IN)]]&gt;0, "Income",IF(FIN_RAW[[#This Row],[VALOR (OUT)]]&gt;0, "Expense", "Check"))</f>
        <v>Income</v>
      </c>
      <c r="E817" s="3" t="str">
        <f>_xlfn.XLOOKUP(FIN_DATASET[[#This Row],[Method]],CATEGORY_MAP[CUENTA_IN],CATEGORY_MAP[Category])</f>
        <v>Cash</v>
      </c>
      <c r="F817" s="3" t="str">
        <f>_xlfn.XLOOKUP(FIN_DATASET[[#This Row],[Account]],CATEGORY_MAP[CUENTA_OUT],CATEGORY_MAP[Subcategory])</f>
        <v>Gymnastics Monthly Fee</v>
      </c>
      <c r="G817" s="3" t="str">
        <f>IF(OR(FIN_RAW[[#This Row],[CONCEPTO]]=0,FIN_RAW[[#This Row],[CONCEPTO]]=""),"",FIN_RAW[[#This Row],[CONCEPTO]])</f>
        <v>Pago Apoyo Mensualidad Gimnasia (OCT)</v>
      </c>
      <c r="H817" s="5">
        <f>IF(FIN_DATASET[[#This Row],[Type]]="Income", FIN_RAW[[#This Row],[VALOR (IN)]], -FIN_RAW[[#This Row],[VALOR (OUT)]])</f>
        <v>25000</v>
      </c>
      <c r="I817" s="3" t="str">
        <f>FIN_RAW[[#This Row],[CUENTA (IN)]]</f>
        <v>Efectivo</v>
      </c>
      <c r="J817" s="6" t="str">
        <f>FIN_RAW[[#This Row],[CUENTA (OUT)]]</f>
        <v>Mensualidad Gimnasia</v>
      </c>
      <c r="K817" s="3" t="str">
        <f>IF(OR(FIN_RAW[[#This Row],[CLIENTE]]=0,FIN_RAW[[#This Row],[CLIENTE]]=" "),"",FIN_RAW[[#This Row],[CLIENTE]])</f>
        <v>Mónica González Esguerra</v>
      </c>
      <c r="L817" s="3" t="str">
        <f>IF(OR(FIN_RAW[[#This Row],[DEPORTISTA]]=0,FIN_RAW[[#This Row],[DEPORTISTA]]=""),"",FIN_RAW[[#This Row],[DEPORTISTA]])</f>
        <v>Mariana Vásquez González</v>
      </c>
      <c r="M817" s="3">
        <f>IF(FIN_DATASET[[#This Row],[Method]]="Efectivo",1,0)</f>
        <v>1</v>
      </c>
      <c r="N817" s="12">
        <f>IF(FIN_DATASET[[#This Row],[Method]]="Efectivo",FIN_DATASET[[#This Row],[Amount]],0)</f>
        <v>25000</v>
      </c>
      <c r="O817" s="3">
        <f>IF(FIN_DATASET[[#This Row],[Method]]="CxC",1,0)</f>
        <v>0</v>
      </c>
      <c r="P817" s="11">
        <f>IF(FIN_DATASET[[#This Row],[Method]]="CxC",FIN_DATASET[[#This Row],[Amount]],0)</f>
        <v>0</v>
      </c>
      <c r="Q817" s="3">
        <f>IF(OR(FIN_DATASET[[#This Row],[Account]]="CxP",FIN_DATASET[[#This Row],[Account]]="CxP (Liga)",FIN_DATASET[[#This Row],[Account]]="CxP (Terceros)"),1,0)</f>
        <v>0</v>
      </c>
      <c r="R817" s="3">
        <f>IF(FIN_DATASET[[#This Row],[AP_Flag]]=1,FIN_DATASET[[#This Row],[Amount]],0)</f>
        <v>0</v>
      </c>
    </row>
    <row r="818" spans="1:18" x14ac:dyDescent="0.2">
      <c r="A818" s="4">
        <f>FIN_RAW[[#This Row],[FECHA]]</f>
        <v>44498</v>
      </c>
      <c r="B818" s="3">
        <f>YEAR(FIN_DATASET[[#This Row],[Date]])</f>
        <v>2021</v>
      </c>
      <c r="C818" s="3" t="str">
        <f>TEXT(FIN_DATASET[[#This Row],[Date]],"mmmm")</f>
        <v>October</v>
      </c>
      <c r="D818" s="3" t="str">
        <f>IF(FIN_RAW[[#This Row],[VALOR (IN)]]&gt;0, "Income",IF(FIN_RAW[[#This Row],[VALOR (OUT)]]&gt;0, "Expense", "Check"))</f>
        <v>Expense</v>
      </c>
      <c r="E818" s="3" t="str">
        <f>_xlfn.XLOOKUP(FIN_DATASET[[#This Row],[Method]],CATEGORY_MAP[CUENTA_IN],CATEGORY_MAP[Category])</f>
        <v>Cash</v>
      </c>
      <c r="F818" s="3" t="str">
        <f>_xlfn.XLOOKUP(FIN_DATASET[[#This Row],[Account]],CATEGORY_MAP[CUENTA_OUT],CATEGORY_MAP[Subcategory])</f>
        <v>Payroll</v>
      </c>
      <c r="G818" s="3" t="str">
        <f>IF(OR(FIN_RAW[[#This Row],[CONCEPTO]]=0,FIN_RAW[[#This Row],[CONCEPTO]]=""),"",FIN_RAW[[#This Row],[CONCEPTO]])</f>
        <v>Pago Nomina (OCT)</v>
      </c>
      <c r="H818" s="5">
        <f>IF(FIN_DATASET[[#This Row],[Type]]="Income", FIN_RAW[[#This Row],[VALOR (IN)]], -FIN_RAW[[#This Row],[VALOR (OUT)]])</f>
        <v>-400000</v>
      </c>
      <c r="I818" s="3" t="str">
        <f>FIN_RAW[[#This Row],[CUENTA (IN)]]</f>
        <v>Efectivo</v>
      </c>
      <c r="J818" s="6" t="str">
        <f>FIN_RAW[[#This Row],[CUENTA (OUT)]]</f>
        <v>Nomina</v>
      </c>
      <c r="K818" s="3" t="str">
        <f>IF(OR(FIN_RAW[[#This Row],[CLIENTE]]=0,FIN_RAW[[#This Row],[CLIENTE]]=" "),"",FIN_RAW[[#This Row],[CLIENTE]])</f>
        <v>Tiffany Santamaría Escobar</v>
      </c>
      <c r="L818" s="3" t="str">
        <f>IF(OR(FIN_RAW[[#This Row],[DEPORTISTA]]=0,FIN_RAW[[#This Row],[DEPORTISTA]]=""),"",FIN_RAW[[#This Row],[DEPORTISTA]])</f>
        <v>Tiffany Santamaría Escobar</v>
      </c>
      <c r="M818" s="3">
        <f>IF(FIN_DATASET[[#This Row],[Method]]="Efectivo",1,0)</f>
        <v>1</v>
      </c>
      <c r="N818" s="12">
        <f>IF(FIN_DATASET[[#This Row],[Method]]="Efectivo",FIN_DATASET[[#This Row],[Amount]],0)</f>
        <v>-400000</v>
      </c>
      <c r="O818" s="3">
        <f>IF(FIN_DATASET[[#This Row],[Method]]="CxC",1,0)</f>
        <v>0</v>
      </c>
      <c r="P818" s="11">
        <f>IF(FIN_DATASET[[#This Row],[Method]]="CxC",FIN_DATASET[[#This Row],[Amount]],0)</f>
        <v>0</v>
      </c>
      <c r="Q818" s="3">
        <f>IF(OR(FIN_DATASET[[#This Row],[Account]]="CxP",FIN_DATASET[[#This Row],[Account]]="CxP (Liga)",FIN_DATASET[[#This Row],[Account]]="CxP (Terceros)"),1,0)</f>
        <v>0</v>
      </c>
      <c r="R818" s="3">
        <f>IF(FIN_DATASET[[#This Row],[AP_Flag]]=1,FIN_DATASET[[#This Row],[Amount]],0)</f>
        <v>0</v>
      </c>
    </row>
    <row r="819" spans="1:18" x14ac:dyDescent="0.2">
      <c r="A819" s="4">
        <f>FIN_RAW[[#This Row],[FECHA]]</f>
        <v>44498</v>
      </c>
      <c r="B819" s="3">
        <f>YEAR(FIN_DATASET[[#This Row],[Date]])</f>
        <v>2021</v>
      </c>
      <c r="C819" s="3" t="str">
        <f>TEXT(FIN_DATASET[[#This Row],[Date]],"mmmm")</f>
        <v>October</v>
      </c>
      <c r="D819" s="3" t="str">
        <f>IF(FIN_RAW[[#This Row],[VALOR (IN)]]&gt;0, "Income",IF(FIN_RAW[[#This Row],[VALOR (OUT)]]&gt;0, "Expense", "Check"))</f>
        <v>Expense</v>
      </c>
      <c r="E819" s="3" t="str">
        <f>_xlfn.XLOOKUP(FIN_DATASET[[#This Row],[Method]],CATEGORY_MAP[CUENTA_IN],CATEGORY_MAP[Category])</f>
        <v>Cash</v>
      </c>
      <c r="F819" s="3" t="str">
        <f>_xlfn.XLOOKUP(FIN_DATASET[[#This Row],[Account]],CATEGORY_MAP[CUENTA_OUT],CATEGORY_MAP[Subcategory])</f>
        <v>Payroll</v>
      </c>
      <c r="G819" s="3" t="str">
        <f>IF(OR(FIN_RAW[[#This Row],[CONCEPTO]]=0,FIN_RAW[[#This Row],[CONCEPTO]]=""),"",FIN_RAW[[#This Row],[CONCEPTO]])</f>
        <v>Pago Nomina (OCT)</v>
      </c>
      <c r="H819" s="5">
        <f>IF(FIN_DATASET[[#This Row],[Type]]="Income", FIN_RAW[[#This Row],[VALOR (IN)]], -FIN_RAW[[#This Row],[VALOR (OUT)]])</f>
        <v>-900000</v>
      </c>
      <c r="I819" s="3" t="str">
        <f>FIN_RAW[[#This Row],[CUENTA (IN)]]</f>
        <v>Efectivo</v>
      </c>
      <c r="J819" s="6" t="str">
        <f>FIN_RAW[[#This Row],[CUENTA (OUT)]]</f>
        <v>Nomina</v>
      </c>
      <c r="K819" s="3" t="str">
        <f>IF(OR(FIN_RAW[[#This Row],[CLIENTE]]=0,FIN_RAW[[#This Row],[CLIENTE]]=" "),"",FIN_RAW[[#This Row],[CLIENTE]])</f>
        <v>Farly Apraez Betancur</v>
      </c>
      <c r="L819" s="3" t="str">
        <f>IF(OR(FIN_RAW[[#This Row],[DEPORTISTA]]=0,FIN_RAW[[#This Row],[DEPORTISTA]]=""),"",FIN_RAW[[#This Row],[DEPORTISTA]])</f>
        <v>Farly Apraez Betancur</v>
      </c>
      <c r="M819" s="3">
        <f>IF(FIN_DATASET[[#This Row],[Method]]="Efectivo",1,0)</f>
        <v>1</v>
      </c>
      <c r="N819" s="12">
        <f>IF(FIN_DATASET[[#This Row],[Method]]="Efectivo",FIN_DATASET[[#This Row],[Amount]],0)</f>
        <v>-900000</v>
      </c>
      <c r="O819" s="3">
        <f>IF(FIN_DATASET[[#This Row],[Method]]="CxC",1,0)</f>
        <v>0</v>
      </c>
      <c r="P819" s="11">
        <f>IF(FIN_DATASET[[#This Row],[Method]]="CxC",FIN_DATASET[[#This Row],[Amount]],0)</f>
        <v>0</v>
      </c>
      <c r="Q819" s="3">
        <f>IF(OR(FIN_DATASET[[#This Row],[Account]]="CxP",FIN_DATASET[[#This Row],[Account]]="CxP (Liga)",FIN_DATASET[[#This Row],[Account]]="CxP (Terceros)"),1,0)</f>
        <v>0</v>
      </c>
      <c r="R819" s="3">
        <f>IF(FIN_DATASET[[#This Row],[AP_Flag]]=1,FIN_DATASET[[#This Row],[Amount]],0)</f>
        <v>0</v>
      </c>
    </row>
    <row r="820" spans="1:18" x14ac:dyDescent="0.2">
      <c r="A820" s="4">
        <f>FIN_RAW[[#This Row],[FECHA]]</f>
        <v>44498</v>
      </c>
      <c r="B820" s="3">
        <f>YEAR(FIN_DATASET[[#This Row],[Date]])</f>
        <v>2021</v>
      </c>
      <c r="C820" s="3" t="str">
        <f>TEXT(FIN_DATASET[[#This Row],[Date]],"mmmm")</f>
        <v>October</v>
      </c>
      <c r="D820" s="3" t="str">
        <f>IF(FIN_RAW[[#This Row],[VALOR (IN)]]&gt;0, "Income",IF(FIN_RAW[[#This Row],[VALOR (OUT)]]&gt;0, "Expense", "Check"))</f>
        <v>Expense</v>
      </c>
      <c r="E820" s="3" t="str">
        <f>_xlfn.XLOOKUP(FIN_DATASET[[#This Row],[Method]],CATEGORY_MAP[CUENTA_IN],CATEGORY_MAP[Category])</f>
        <v>Cash</v>
      </c>
      <c r="F820" s="3" t="str">
        <f>_xlfn.XLOOKUP(FIN_DATASET[[#This Row],[Account]],CATEGORY_MAP[CUENTA_OUT],CATEGORY_MAP[Subcategory])</f>
        <v>Payroll</v>
      </c>
      <c r="G820" s="3" t="str">
        <f>IF(OR(FIN_RAW[[#This Row],[CONCEPTO]]=0,FIN_RAW[[#This Row],[CONCEPTO]]=""),"",FIN_RAW[[#This Row],[CONCEPTO]])</f>
        <v>Pago Nomina (OCT)</v>
      </c>
      <c r="H820" s="5">
        <f>IF(FIN_DATASET[[#This Row],[Type]]="Income", FIN_RAW[[#This Row],[VALOR (IN)]], -FIN_RAW[[#This Row],[VALOR (OUT)]])</f>
        <v>-600000</v>
      </c>
      <c r="I820" s="3" t="str">
        <f>FIN_RAW[[#This Row],[CUENTA (IN)]]</f>
        <v>Efectivo</v>
      </c>
      <c r="J820" s="6" t="str">
        <f>FIN_RAW[[#This Row],[CUENTA (OUT)]]</f>
        <v>Nomina</v>
      </c>
      <c r="K820" s="3" t="str">
        <f>IF(OR(FIN_RAW[[#This Row],[CLIENTE]]=0,FIN_RAW[[#This Row],[CLIENTE]]=" "),"",FIN_RAW[[#This Row],[CLIENTE]])</f>
        <v>Miguel García Celis</v>
      </c>
      <c r="L820" s="3" t="str">
        <f>IF(OR(FIN_RAW[[#This Row],[DEPORTISTA]]=0,FIN_RAW[[#This Row],[DEPORTISTA]]=""),"",FIN_RAW[[#This Row],[DEPORTISTA]])</f>
        <v>Miguel García Celis</v>
      </c>
      <c r="M820" s="3">
        <f>IF(FIN_DATASET[[#This Row],[Method]]="Efectivo",1,0)</f>
        <v>1</v>
      </c>
      <c r="N820" s="12">
        <f>IF(FIN_DATASET[[#This Row],[Method]]="Efectivo",FIN_DATASET[[#This Row],[Amount]],0)</f>
        <v>-600000</v>
      </c>
      <c r="O820" s="3">
        <f>IF(FIN_DATASET[[#This Row],[Method]]="CxC",1,0)</f>
        <v>0</v>
      </c>
      <c r="P820" s="11">
        <f>IF(FIN_DATASET[[#This Row],[Method]]="CxC",FIN_DATASET[[#This Row],[Amount]],0)</f>
        <v>0</v>
      </c>
      <c r="Q820" s="3">
        <f>IF(OR(FIN_DATASET[[#This Row],[Account]]="CxP",FIN_DATASET[[#This Row],[Account]]="CxP (Liga)",FIN_DATASET[[#This Row],[Account]]="CxP (Terceros)"),1,0)</f>
        <v>0</v>
      </c>
      <c r="R820" s="3">
        <f>IF(FIN_DATASET[[#This Row],[AP_Flag]]=1,FIN_DATASET[[#This Row],[Amount]],0)</f>
        <v>0</v>
      </c>
    </row>
    <row r="821" spans="1:18" x14ac:dyDescent="0.2">
      <c r="A821" s="4">
        <f>FIN_RAW[[#This Row],[FECHA]]</f>
        <v>44501</v>
      </c>
      <c r="B821" s="3">
        <f>YEAR(FIN_DATASET[[#This Row],[Date]])</f>
        <v>2021</v>
      </c>
      <c r="C821" s="3" t="str">
        <f>TEXT(FIN_DATASET[[#This Row],[Date]],"mmmm")</f>
        <v>November</v>
      </c>
      <c r="D821" s="3" t="str">
        <f>IF(FIN_RAW[[#This Row],[VALOR (IN)]]&gt;0, "Income",IF(FIN_RAW[[#This Row],[VALOR (OUT)]]&gt;0, "Expense", "Check"))</f>
        <v>Income</v>
      </c>
      <c r="E821" s="3" t="str">
        <f>_xlfn.XLOOKUP(FIN_DATASET[[#This Row],[Method]],CATEGORY_MAP[CUENTA_IN],CATEGORY_MAP[Category])</f>
        <v>Scholarships</v>
      </c>
      <c r="F821" s="3" t="str">
        <f>_xlfn.XLOOKUP(FIN_DATASET[[#This Row],[Account]],CATEGORY_MAP[CUENTA_OUT],CATEGORY_MAP[Subcategory])</f>
        <v>Monthly Fee</v>
      </c>
      <c r="G821" s="3" t="str">
        <f>IF(OR(FIN_RAW[[#This Row],[CONCEPTO]]=0,FIN_RAW[[#This Row],[CONCEPTO]]=""),"",FIN_RAW[[#This Row],[CONCEPTO]])</f>
        <v>Beca Resultados 2019 (100%) (NOV)</v>
      </c>
      <c r="H821" s="5">
        <f>IF(FIN_DATASET[[#This Row],[Type]]="Income", FIN_RAW[[#This Row],[VALOR (IN)]], -FIN_RAW[[#This Row],[VALOR (OUT)]])</f>
        <v>155000</v>
      </c>
      <c r="I821" s="3" t="str">
        <f>FIN_RAW[[#This Row],[CUENTA (IN)]]</f>
        <v>Becas</v>
      </c>
      <c r="J821" s="6" t="str">
        <f>FIN_RAW[[#This Row],[CUENTA (OUT)]]</f>
        <v>Mensualidad</v>
      </c>
      <c r="K821" s="3" t="str">
        <f>IF(OR(FIN_RAW[[#This Row],[CLIENTE]]=0,FIN_RAW[[#This Row],[CLIENTE]]=" "),"",FIN_RAW[[#This Row],[CLIENTE]])</f>
        <v>Omar Osorio Valencia</v>
      </c>
      <c r="L821" s="3" t="str">
        <f>IF(OR(FIN_RAW[[#This Row],[DEPORTISTA]]=0,FIN_RAW[[#This Row],[DEPORTISTA]]=""),"",FIN_RAW[[#This Row],[DEPORTISTA]])</f>
        <v>Juan Camilo Osorio Mendoza</v>
      </c>
      <c r="M821" s="3">
        <f>IF(FIN_DATASET[[#This Row],[Method]]="Efectivo",1,0)</f>
        <v>0</v>
      </c>
      <c r="N821" s="12">
        <f>IF(FIN_DATASET[[#This Row],[Method]]="Efectivo",FIN_DATASET[[#This Row],[Amount]],0)</f>
        <v>0</v>
      </c>
      <c r="O821" s="3">
        <f>IF(FIN_DATASET[[#This Row],[Method]]="CxC",1,0)</f>
        <v>0</v>
      </c>
      <c r="P821" s="11">
        <f>IF(FIN_DATASET[[#This Row],[Method]]="CxC",FIN_DATASET[[#This Row],[Amount]],0)</f>
        <v>0</v>
      </c>
      <c r="Q821" s="3">
        <f>IF(OR(FIN_DATASET[[#This Row],[Account]]="CxP",FIN_DATASET[[#This Row],[Account]]="CxP (Liga)",FIN_DATASET[[#This Row],[Account]]="CxP (Terceros)"),1,0)</f>
        <v>0</v>
      </c>
      <c r="R821" s="3">
        <f>IF(FIN_DATASET[[#This Row],[AP_Flag]]=1,FIN_DATASET[[#This Row],[Amount]],0)</f>
        <v>0</v>
      </c>
    </row>
    <row r="822" spans="1:18" x14ac:dyDescent="0.2">
      <c r="A822" s="4">
        <f>FIN_RAW[[#This Row],[FECHA]]</f>
        <v>44501</v>
      </c>
      <c r="B822" s="3">
        <f>YEAR(FIN_DATASET[[#This Row],[Date]])</f>
        <v>2021</v>
      </c>
      <c r="C822" s="3" t="str">
        <f>TEXT(FIN_DATASET[[#This Row],[Date]],"mmmm")</f>
        <v>November</v>
      </c>
      <c r="D822" s="3" t="str">
        <f>IF(FIN_RAW[[#This Row],[VALOR (IN)]]&gt;0, "Income",IF(FIN_RAW[[#This Row],[VALOR (OUT)]]&gt;0, "Expense", "Check"))</f>
        <v>Income</v>
      </c>
      <c r="E822" s="3" t="str">
        <f>_xlfn.XLOOKUP(FIN_DATASET[[#This Row],[Method]],CATEGORY_MAP[CUENTA_IN],CATEGORY_MAP[Category])</f>
        <v>Scholarships</v>
      </c>
      <c r="F822" s="3" t="str">
        <f>_xlfn.XLOOKUP(FIN_DATASET[[#This Row],[Account]],CATEGORY_MAP[CUENTA_OUT],CATEGORY_MAP[Subcategory])</f>
        <v>Monthly Fee</v>
      </c>
      <c r="G822" s="3" t="str">
        <f>IF(OR(FIN_RAW[[#This Row],[CONCEPTO]]=0,FIN_RAW[[#This Row],[CONCEPTO]]=""),"",FIN_RAW[[#This Row],[CONCEPTO]])</f>
        <v>Beca Resultados 2019 (100%) (NOV)</v>
      </c>
      <c r="H822" s="5">
        <f>IF(FIN_DATASET[[#This Row],[Type]]="Income", FIN_RAW[[#This Row],[VALOR (IN)]], -FIN_RAW[[#This Row],[VALOR (OUT)]])</f>
        <v>155000</v>
      </c>
      <c r="I822" s="3" t="str">
        <f>FIN_RAW[[#This Row],[CUENTA (IN)]]</f>
        <v>Becas</v>
      </c>
      <c r="J822" s="6" t="str">
        <f>FIN_RAW[[#This Row],[CUENTA (OUT)]]</f>
        <v>Mensualidad</v>
      </c>
      <c r="K822" s="3" t="str">
        <f>IF(OR(FIN_RAW[[#This Row],[CLIENTE]]=0,FIN_RAW[[#This Row],[CLIENTE]]=" "),"",FIN_RAW[[#This Row],[CLIENTE]])</f>
        <v>Omar Osorio Valencia</v>
      </c>
      <c r="L822" s="3" t="str">
        <f>IF(OR(FIN_RAW[[#This Row],[DEPORTISTA]]=0,FIN_RAW[[#This Row],[DEPORTISTA]]=""),"",FIN_RAW[[#This Row],[DEPORTISTA]])</f>
        <v>Mariana Osorio Mendoza</v>
      </c>
      <c r="M822" s="3">
        <f>IF(FIN_DATASET[[#This Row],[Method]]="Efectivo",1,0)</f>
        <v>0</v>
      </c>
      <c r="N822" s="12">
        <f>IF(FIN_DATASET[[#This Row],[Method]]="Efectivo",FIN_DATASET[[#This Row],[Amount]],0)</f>
        <v>0</v>
      </c>
      <c r="O822" s="3">
        <f>IF(FIN_DATASET[[#This Row],[Method]]="CxC",1,0)</f>
        <v>0</v>
      </c>
      <c r="P822" s="11">
        <f>IF(FIN_DATASET[[#This Row],[Method]]="CxC",FIN_DATASET[[#This Row],[Amount]],0)</f>
        <v>0</v>
      </c>
      <c r="Q822" s="3">
        <f>IF(OR(FIN_DATASET[[#This Row],[Account]]="CxP",FIN_DATASET[[#This Row],[Account]]="CxP (Liga)",FIN_DATASET[[#This Row],[Account]]="CxP (Terceros)"),1,0)</f>
        <v>0</v>
      </c>
      <c r="R822" s="3">
        <f>IF(FIN_DATASET[[#This Row],[AP_Flag]]=1,FIN_DATASET[[#This Row],[Amount]],0)</f>
        <v>0</v>
      </c>
    </row>
    <row r="823" spans="1:18" x14ac:dyDescent="0.2">
      <c r="A823" s="4">
        <f>FIN_RAW[[#This Row],[FECHA]]</f>
        <v>44501</v>
      </c>
      <c r="B823" s="3">
        <f>YEAR(FIN_DATASET[[#This Row],[Date]])</f>
        <v>2021</v>
      </c>
      <c r="C823" s="3" t="str">
        <f>TEXT(FIN_DATASET[[#This Row],[Date]],"mmmm")</f>
        <v>November</v>
      </c>
      <c r="D823" s="3" t="str">
        <f>IF(FIN_RAW[[#This Row],[VALOR (IN)]]&gt;0, "Income",IF(FIN_RAW[[#This Row],[VALOR (OUT)]]&gt;0, "Expense", "Check"))</f>
        <v>Income</v>
      </c>
      <c r="E823" s="3" t="str">
        <f>_xlfn.XLOOKUP(FIN_DATASET[[#This Row],[Method]],CATEGORY_MAP[CUENTA_IN],CATEGORY_MAP[Category])</f>
        <v>Scholarships</v>
      </c>
      <c r="F823" s="3" t="str">
        <f>_xlfn.XLOOKUP(FIN_DATASET[[#This Row],[Account]],CATEGORY_MAP[CUENTA_OUT],CATEGORY_MAP[Subcategory])</f>
        <v>Monthly Fee</v>
      </c>
      <c r="G823" s="3" t="str">
        <f>IF(OR(FIN_RAW[[#This Row],[CONCEPTO]]=0,FIN_RAW[[#This Row],[CONCEPTO]]=""),"",FIN_RAW[[#This Row],[CONCEPTO]])</f>
        <v>Beca Resultados 2019 (100%) (NOV)</v>
      </c>
      <c r="H823" s="5">
        <f>IF(FIN_DATASET[[#This Row],[Type]]="Income", FIN_RAW[[#This Row],[VALOR (IN)]], -FIN_RAW[[#This Row],[VALOR (OUT)]])</f>
        <v>155000</v>
      </c>
      <c r="I823" s="3" t="str">
        <f>FIN_RAW[[#This Row],[CUENTA (IN)]]</f>
        <v>Becas</v>
      </c>
      <c r="J823" s="6" t="str">
        <f>FIN_RAW[[#This Row],[CUENTA (OUT)]]</f>
        <v>Mensualidad</v>
      </c>
      <c r="K823" s="3" t="str">
        <f>IF(OR(FIN_RAW[[#This Row],[CLIENTE]]=0,FIN_RAW[[#This Row],[CLIENTE]]=" "),"",FIN_RAW[[#This Row],[CLIENTE]])</f>
        <v>Silvana Torres López</v>
      </c>
      <c r="L823" s="3" t="str">
        <f>IF(OR(FIN_RAW[[#This Row],[DEPORTISTA]]=0,FIN_RAW[[#This Row],[DEPORTISTA]]=""),"",FIN_RAW[[#This Row],[DEPORTISTA]])</f>
        <v>Valentina Quintero Torres</v>
      </c>
      <c r="M823" s="3">
        <f>IF(FIN_DATASET[[#This Row],[Method]]="Efectivo",1,0)</f>
        <v>0</v>
      </c>
      <c r="N823" s="12">
        <f>IF(FIN_DATASET[[#This Row],[Method]]="Efectivo",FIN_DATASET[[#This Row],[Amount]],0)</f>
        <v>0</v>
      </c>
      <c r="O823" s="3">
        <f>IF(FIN_DATASET[[#This Row],[Method]]="CxC",1,0)</f>
        <v>0</v>
      </c>
      <c r="P823" s="11">
        <f>IF(FIN_DATASET[[#This Row],[Method]]="CxC",FIN_DATASET[[#This Row],[Amount]],0)</f>
        <v>0</v>
      </c>
      <c r="Q823" s="3">
        <f>IF(OR(FIN_DATASET[[#This Row],[Account]]="CxP",FIN_DATASET[[#This Row],[Account]]="CxP (Liga)",FIN_DATASET[[#This Row],[Account]]="CxP (Terceros)"),1,0)</f>
        <v>0</v>
      </c>
      <c r="R823" s="3">
        <f>IF(FIN_DATASET[[#This Row],[AP_Flag]]=1,FIN_DATASET[[#This Row],[Amount]],0)</f>
        <v>0</v>
      </c>
    </row>
    <row r="824" spans="1:18" x14ac:dyDescent="0.2">
      <c r="A824" s="4">
        <f>FIN_RAW[[#This Row],[FECHA]]</f>
        <v>44501</v>
      </c>
      <c r="B824" s="3">
        <f>YEAR(FIN_DATASET[[#This Row],[Date]])</f>
        <v>2021</v>
      </c>
      <c r="C824" s="3" t="str">
        <f>TEXT(FIN_DATASET[[#This Row],[Date]],"mmmm")</f>
        <v>November</v>
      </c>
      <c r="D824" s="3" t="str">
        <f>IF(FIN_RAW[[#This Row],[VALOR (IN)]]&gt;0, "Income",IF(FIN_RAW[[#This Row],[VALOR (OUT)]]&gt;0, "Expense", "Check"))</f>
        <v>Income</v>
      </c>
      <c r="E824" s="3" t="str">
        <f>_xlfn.XLOOKUP(FIN_DATASET[[#This Row],[Method]],CATEGORY_MAP[CUENTA_IN],CATEGORY_MAP[Category])</f>
        <v>Cash</v>
      </c>
      <c r="F824" s="3" t="str">
        <f>_xlfn.XLOOKUP(FIN_DATASET[[#This Row],[Account]],CATEGORY_MAP[CUENTA_OUT],CATEGORY_MAP[Subcategory])</f>
        <v>Monthly Fee</v>
      </c>
      <c r="G824" s="3" t="str">
        <f>IF(OR(FIN_RAW[[#This Row],[CONCEPTO]]=0,FIN_RAW[[#This Row],[CONCEPTO]]=""),"",FIN_RAW[[#This Row],[CONCEPTO]])</f>
        <v>Pago Mensualidad ESPECIAL (NOV)</v>
      </c>
      <c r="H824" s="5">
        <f>IF(FIN_DATASET[[#This Row],[Type]]="Income", FIN_RAW[[#This Row],[VALOR (IN)]], -FIN_RAW[[#This Row],[VALOR (OUT)]])</f>
        <v>30000</v>
      </c>
      <c r="I824" s="3" t="str">
        <f>FIN_RAW[[#This Row],[CUENTA (IN)]]</f>
        <v>Efectivo</v>
      </c>
      <c r="J824" s="6" t="str">
        <f>FIN_RAW[[#This Row],[CUENTA (OUT)]]</f>
        <v>Mensualidad</v>
      </c>
      <c r="K824" s="3" t="str">
        <f>IF(OR(FIN_RAW[[#This Row],[CLIENTE]]=0,FIN_RAW[[#This Row],[CLIENTE]]=" "),"",FIN_RAW[[#This Row],[CLIENTE]])</f>
        <v>Diana Marcela Bravo Clavijo</v>
      </c>
      <c r="L824" s="3" t="str">
        <f>IF(OR(FIN_RAW[[#This Row],[DEPORTISTA]]=0,FIN_RAW[[#This Row],[DEPORTISTA]]=""),"",FIN_RAW[[#This Row],[DEPORTISTA]])</f>
        <v>Adelaida Camacho Bravo</v>
      </c>
      <c r="M824" s="3">
        <f>IF(FIN_DATASET[[#This Row],[Method]]="Efectivo",1,0)</f>
        <v>1</v>
      </c>
      <c r="N824" s="12">
        <f>IF(FIN_DATASET[[#This Row],[Method]]="Efectivo",FIN_DATASET[[#This Row],[Amount]],0)</f>
        <v>30000</v>
      </c>
      <c r="O824" s="3">
        <f>IF(FIN_DATASET[[#This Row],[Method]]="CxC",1,0)</f>
        <v>0</v>
      </c>
      <c r="P824" s="11">
        <f>IF(FIN_DATASET[[#This Row],[Method]]="CxC",FIN_DATASET[[#This Row],[Amount]],0)</f>
        <v>0</v>
      </c>
      <c r="Q824" s="3">
        <f>IF(OR(FIN_DATASET[[#This Row],[Account]]="CxP",FIN_DATASET[[#This Row],[Account]]="CxP (Liga)",FIN_DATASET[[#This Row],[Account]]="CxP (Terceros)"),1,0)</f>
        <v>0</v>
      </c>
      <c r="R824" s="3">
        <f>IF(FIN_DATASET[[#This Row],[AP_Flag]]=1,FIN_DATASET[[#This Row],[Amount]],0)</f>
        <v>0</v>
      </c>
    </row>
    <row r="825" spans="1:18" x14ac:dyDescent="0.2">
      <c r="A825" s="4">
        <f>FIN_RAW[[#This Row],[FECHA]]</f>
        <v>44501</v>
      </c>
      <c r="B825" s="3">
        <f>YEAR(FIN_DATASET[[#This Row],[Date]])</f>
        <v>2021</v>
      </c>
      <c r="C825" s="3" t="str">
        <f>TEXT(FIN_DATASET[[#This Row],[Date]],"mmmm")</f>
        <v>November</v>
      </c>
      <c r="D825" s="3" t="str">
        <f>IF(FIN_RAW[[#This Row],[VALOR (IN)]]&gt;0, "Income",IF(FIN_RAW[[#This Row],[VALOR (OUT)]]&gt;0, "Expense", "Check"))</f>
        <v>Income</v>
      </c>
      <c r="E825" s="3" t="str">
        <f>_xlfn.XLOOKUP(FIN_DATASET[[#This Row],[Method]],CATEGORY_MAP[CUENTA_IN],CATEGORY_MAP[Category])</f>
        <v>Cash</v>
      </c>
      <c r="F825" s="3" t="str">
        <f>_xlfn.XLOOKUP(FIN_DATASET[[#This Row],[Account]],CATEGORY_MAP[CUENTA_OUT],CATEGORY_MAP[Subcategory])</f>
        <v>Monthly Fee</v>
      </c>
      <c r="G825" s="3" t="str">
        <f>IF(OR(FIN_RAW[[#This Row],[CONCEPTO]]=0,FIN_RAW[[#This Row],[CONCEPTO]]=""),"",FIN_RAW[[#This Row],[CONCEPTO]])</f>
        <v>Pago Mensualidad ESPECIAL (NOV)</v>
      </c>
      <c r="H825" s="5">
        <f>IF(FIN_DATASET[[#This Row],[Type]]="Income", FIN_RAW[[#This Row],[VALOR (IN)]], -FIN_RAW[[#This Row],[VALOR (OUT)]])</f>
        <v>30000</v>
      </c>
      <c r="I825" s="3" t="str">
        <f>FIN_RAW[[#This Row],[CUENTA (IN)]]</f>
        <v>Efectivo</v>
      </c>
      <c r="J825" s="6" t="str">
        <f>FIN_RAW[[#This Row],[CUENTA (OUT)]]</f>
        <v>Mensualidad</v>
      </c>
      <c r="K825" s="3" t="str">
        <f>IF(OR(FIN_RAW[[#This Row],[CLIENTE]]=0,FIN_RAW[[#This Row],[CLIENTE]]=" "),"",FIN_RAW[[#This Row],[CLIENTE]])</f>
        <v>Rodrigo Valdiri Zambrano</v>
      </c>
      <c r="L825" s="3" t="str">
        <f>IF(OR(FIN_RAW[[#This Row],[DEPORTISTA]]=0,FIN_RAW[[#This Row],[DEPORTISTA]]=""),"",FIN_RAW[[#This Row],[DEPORTISTA]])</f>
        <v>Esteban Valdiri Guauña</v>
      </c>
      <c r="M825" s="3">
        <f>IF(FIN_DATASET[[#This Row],[Method]]="Efectivo",1,0)</f>
        <v>1</v>
      </c>
      <c r="N825" s="12">
        <f>IF(FIN_DATASET[[#This Row],[Method]]="Efectivo",FIN_DATASET[[#This Row],[Amount]],0)</f>
        <v>30000</v>
      </c>
      <c r="O825" s="3">
        <f>IF(FIN_DATASET[[#This Row],[Method]]="CxC",1,0)</f>
        <v>0</v>
      </c>
      <c r="P825" s="11">
        <f>IF(FIN_DATASET[[#This Row],[Method]]="CxC",FIN_DATASET[[#This Row],[Amount]],0)</f>
        <v>0</v>
      </c>
      <c r="Q825" s="3">
        <f>IF(OR(FIN_DATASET[[#This Row],[Account]]="CxP",FIN_DATASET[[#This Row],[Account]]="CxP (Liga)",FIN_DATASET[[#This Row],[Account]]="CxP (Terceros)"),1,0)</f>
        <v>0</v>
      </c>
      <c r="R825" s="3">
        <f>IF(FIN_DATASET[[#This Row],[AP_Flag]]=1,FIN_DATASET[[#This Row],[Amount]],0)</f>
        <v>0</v>
      </c>
    </row>
    <row r="826" spans="1:18" x14ac:dyDescent="0.2">
      <c r="A826" s="4">
        <f>FIN_RAW[[#This Row],[FECHA]]</f>
        <v>44501</v>
      </c>
      <c r="B826" s="3">
        <f>YEAR(FIN_DATASET[[#This Row],[Date]])</f>
        <v>2021</v>
      </c>
      <c r="C826" s="3" t="str">
        <f>TEXT(FIN_DATASET[[#This Row],[Date]],"mmmm")</f>
        <v>November</v>
      </c>
      <c r="D826" s="3" t="str">
        <f>IF(FIN_RAW[[#This Row],[VALOR (IN)]]&gt;0, "Income",IF(FIN_RAW[[#This Row],[VALOR (OUT)]]&gt;0, "Expense", "Check"))</f>
        <v>Income</v>
      </c>
      <c r="E826" s="3" t="str">
        <f>_xlfn.XLOOKUP(FIN_DATASET[[#This Row],[Method]],CATEGORY_MAP[CUENTA_IN],CATEGORY_MAP[Category])</f>
        <v>Cash</v>
      </c>
      <c r="F826" s="3" t="str">
        <f>_xlfn.XLOOKUP(FIN_DATASET[[#This Row],[Account]],CATEGORY_MAP[CUENTA_OUT],CATEGORY_MAP[Subcategory])</f>
        <v>Monthly Fee</v>
      </c>
      <c r="G826" s="3" t="str">
        <f>IF(OR(FIN_RAW[[#This Row],[CONCEPTO]]=0,FIN_RAW[[#This Row],[CONCEPTO]]=""),"",FIN_RAW[[#This Row],[CONCEPTO]])</f>
        <v>Pago Mensualidad ESPECIAL (NOV)</v>
      </c>
      <c r="H826" s="5">
        <f>IF(FIN_DATASET[[#This Row],[Type]]="Income", FIN_RAW[[#This Row],[VALOR (IN)]], -FIN_RAW[[#This Row],[VALOR (OUT)]])</f>
        <v>30000</v>
      </c>
      <c r="I826" s="3" t="str">
        <f>FIN_RAW[[#This Row],[CUENTA (IN)]]</f>
        <v>Efectivo</v>
      </c>
      <c r="J826" s="6" t="str">
        <f>FIN_RAW[[#This Row],[CUENTA (OUT)]]</f>
        <v>Mensualidad</v>
      </c>
      <c r="K826" s="3" t="str">
        <f>IF(OR(FIN_RAW[[#This Row],[CLIENTE]]=0,FIN_RAW[[#This Row],[CLIENTE]]=" "),"",FIN_RAW[[#This Row],[CLIENTE]])</f>
        <v>Carlos Andrés Delgado</v>
      </c>
      <c r="L826" s="3" t="str">
        <f>IF(OR(FIN_RAW[[#This Row],[DEPORTISTA]]=0,FIN_RAW[[#This Row],[DEPORTISTA]]=""),"",FIN_RAW[[#This Row],[DEPORTISTA]])</f>
        <v>Juan Andrés Delgado Giraldo</v>
      </c>
      <c r="M826" s="3">
        <f>IF(FIN_DATASET[[#This Row],[Method]]="Efectivo",1,0)</f>
        <v>1</v>
      </c>
      <c r="N826" s="12">
        <f>IF(FIN_DATASET[[#This Row],[Method]]="Efectivo",FIN_DATASET[[#This Row],[Amount]],0)</f>
        <v>30000</v>
      </c>
      <c r="O826" s="3">
        <f>IF(FIN_DATASET[[#This Row],[Method]]="CxC",1,0)</f>
        <v>0</v>
      </c>
      <c r="P826" s="11">
        <f>IF(FIN_DATASET[[#This Row],[Method]]="CxC",FIN_DATASET[[#This Row],[Amount]],0)</f>
        <v>0</v>
      </c>
      <c r="Q826" s="3">
        <f>IF(OR(FIN_DATASET[[#This Row],[Account]]="CxP",FIN_DATASET[[#This Row],[Account]]="CxP (Liga)",FIN_DATASET[[#This Row],[Account]]="CxP (Terceros)"),1,0)</f>
        <v>0</v>
      </c>
      <c r="R826" s="3">
        <f>IF(FIN_DATASET[[#This Row],[AP_Flag]]=1,FIN_DATASET[[#This Row],[Amount]],0)</f>
        <v>0</v>
      </c>
    </row>
    <row r="827" spans="1:18" x14ac:dyDescent="0.2">
      <c r="A827" s="4">
        <f>FIN_RAW[[#This Row],[FECHA]]</f>
        <v>44501</v>
      </c>
      <c r="B827" s="3">
        <f>YEAR(FIN_DATASET[[#This Row],[Date]])</f>
        <v>2021</v>
      </c>
      <c r="C827" s="3" t="str">
        <f>TEXT(FIN_DATASET[[#This Row],[Date]],"mmmm")</f>
        <v>November</v>
      </c>
      <c r="D827" s="3" t="str">
        <f>IF(FIN_RAW[[#This Row],[VALOR (IN)]]&gt;0, "Income",IF(FIN_RAW[[#This Row],[VALOR (OUT)]]&gt;0, "Expense", "Check"))</f>
        <v>Income</v>
      </c>
      <c r="E827" s="3" t="str">
        <f>_xlfn.XLOOKUP(FIN_DATASET[[#This Row],[Method]],CATEGORY_MAP[CUENTA_IN],CATEGORY_MAP[Category])</f>
        <v>Cash</v>
      </c>
      <c r="F827" s="3" t="str">
        <f>_xlfn.XLOOKUP(FIN_DATASET[[#This Row],[Account]],CATEGORY_MAP[CUENTA_OUT],CATEGORY_MAP[Subcategory])</f>
        <v>Monthly Fee</v>
      </c>
      <c r="G827" s="3" t="str">
        <f>IF(OR(FIN_RAW[[#This Row],[CONCEPTO]]=0,FIN_RAW[[#This Row],[CONCEPTO]]=""),"",FIN_RAW[[#This Row],[CONCEPTO]])</f>
        <v>Pago Mensualidad ESPECIAL (NOV)</v>
      </c>
      <c r="H827" s="5">
        <f>IF(FIN_DATASET[[#This Row],[Type]]="Income", FIN_RAW[[#This Row],[VALOR (IN)]], -FIN_RAW[[#This Row],[VALOR (OUT)]])</f>
        <v>30000</v>
      </c>
      <c r="I827" s="3" t="str">
        <f>FIN_RAW[[#This Row],[CUENTA (IN)]]</f>
        <v>Efectivo</v>
      </c>
      <c r="J827" s="6" t="str">
        <f>FIN_RAW[[#This Row],[CUENTA (OUT)]]</f>
        <v>Mensualidad</v>
      </c>
      <c r="K827" s="3" t="str">
        <f>IF(OR(FIN_RAW[[#This Row],[CLIENTE]]=0,FIN_RAW[[#This Row],[CLIENTE]]=" "),"",FIN_RAW[[#This Row],[CLIENTE]])</f>
        <v>Juan Sebastián Floyd</v>
      </c>
      <c r="L827" s="3" t="str">
        <f>IF(OR(FIN_RAW[[#This Row],[DEPORTISTA]]=0,FIN_RAW[[#This Row],[DEPORTISTA]]=""),"",FIN_RAW[[#This Row],[DEPORTISTA]])</f>
        <v>Juan Diego Floyd Martínez</v>
      </c>
      <c r="M827" s="3">
        <f>IF(FIN_DATASET[[#This Row],[Method]]="Efectivo",1,0)</f>
        <v>1</v>
      </c>
      <c r="N827" s="12">
        <f>IF(FIN_DATASET[[#This Row],[Method]]="Efectivo",FIN_DATASET[[#This Row],[Amount]],0)</f>
        <v>30000</v>
      </c>
      <c r="O827" s="3">
        <f>IF(FIN_DATASET[[#This Row],[Method]]="CxC",1,0)</f>
        <v>0</v>
      </c>
      <c r="P827" s="11">
        <f>IF(FIN_DATASET[[#This Row],[Method]]="CxC",FIN_DATASET[[#This Row],[Amount]],0)</f>
        <v>0</v>
      </c>
      <c r="Q827" s="3">
        <f>IF(OR(FIN_DATASET[[#This Row],[Account]]="CxP",FIN_DATASET[[#This Row],[Account]]="CxP (Liga)",FIN_DATASET[[#This Row],[Account]]="CxP (Terceros)"),1,0)</f>
        <v>0</v>
      </c>
      <c r="R827" s="3">
        <f>IF(FIN_DATASET[[#This Row],[AP_Flag]]=1,FIN_DATASET[[#This Row],[Amount]],0)</f>
        <v>0</v>
      </c>
    </row>
    <row r="828" spans="1:18" x14ac:dyDescent="0.2">
      <c r="A828" s="4">
        <f>FIN_RAW[[#This Row],[FECHA]]</f>
        <v>44501</v>
      </c>
      <c r="B828" s="3">
        <f>YEAR(FIN_DATASET[[#This Row],[Date]])</f>
        <v>2021</v>
      </c>
      <c r="C828" s="3" t="str">
        <f>TEXT(FIN_DATASET[[#This Row],[Date]],"mmmm")</f>
        <v>November</v>
      </c>
      <c r="D828" s="3" t="str">
        <f>IF(FIN_RAW[[#This Row],[VALOR (IN)]]&gt;0, "Income",IF(FIN_RAW[[#This Row],[VALOR (OUT)]]&gt;0, "Expense", "Check"))</f>
        <v>Income</v>
      </c>
      <c r="E828" s="3" t="str">
        <f>_xlfn.XLOOKUP(FIN_DATASET[[#This Row],[Method]],CATEGORY_MAP[CUENTA_IN],CATEGORY_MAP[Category])</f>
        <v>Cash</v>
      </c>
      <c r="F828" s="3" t="str">
        <f>_xlfn.XLOOKUP(FIN_DATASET[[#This Row],[Account]],CATEGORY_MAP[CUENTA_OUT],CATEGORY_MAP[Subcategory])</f>
        <v>Monthly Fee</v>
      </c>
      <c r="G828" s="3" t="str">
        <f>IF(OR(FIN_RAW[[#This Row],[CONCEPTO]]=0,FIN_RAW[[#This Row],[CONCEPTO]]=""),"",FIN_RAW[[#This Row],[CONCEPTO]])</f>
        <v>Pago Mensualidad ESPECIAL (NOV)</v>
      </c>
      <c r="H828" s="5">
        <f>IF(FIN_DATASET[[#This Row],[Type]]="Income", FIN_RAW[[#This Row],[VALOR (IN)]], -FIN_RAW[[#This Row],[VALOR (OUT)]])</f>
        <v>30000</v>
      </c>
      <c r="I828" s="3" t="str">
        <f>FIN_RAW[[#This Row],[CUENTA (IN)]]</f>
        <v>Efectivo</v>
      </c>
      <c r="J828" s="6" t="str">
        <f>FIN_RAW[[#This Row],[CUENTA (OUT)]]</f>
        <v>Mensualidad</v>
      </c>
      <c r="K828" s="3" t="str">
        <f>IF(OR(FIN_RAW[[#This Row],[CLIENTE]]=0,FIN_RAW[[#This Row],[CLIENTE]]=" "),"",FIN_RAW[[#This Row],[CLIENTE]])</f>
        <v>Víctor Manuel Duque Yepes</v>
      </c>
      <c r="L828" s="3" t="str">
        <f>IF(OR(FIN_RAW[[#This Row],[DEPORTISTA]]=0,FIN_RAW[[#This Row],[DEPORTISTA]]=""),"",FIN_RAW[[#This Row],[DEPORTISTA]])</f>
        <v>Juan Esteban Duque Pinto</v>
      </c>
      <c r="M828" s="3">
        <f>IF(FIN_DATASET[[#This Row],[Method]]="Efectivo",1,0)</f>
        <v>1</v>
      </c>
      <c r="N828" s="12">
        <f>IF(FIN_DATASET[[#This Row],[Method]]="Efectivo",FIN_DATASET[[#This Row],[Amount]],0)</f>
        <v>30000</v>
      </c>
      <c r="O828" s="3">
        <f>IF(FIN_DATASET[[#This Row],[Method]]="CxC",1,0)</f>
        <v>0</v>
      </c>
      <c r="P828" s="11">
        <f>IF(FIN_DATASET[[#This Row],[Method]]="CxC",FIN_DATASET[[#This Row],[Amount]],0)</f>
        <v>0</v>
      </c>
      <c r="Q828" s="3">
        <f>IF(OR(FIN_DATASET[[#This Row],[Account]]="CxP",FIN_DATASET[[#This Row],[Account]]="CxP (Liga)",FIN_DATASET[[#This Row],[Account]]="CxP (Terceros)"),1,0)</f>
        <v>0</v>
      </c>
      <c r="R828" s="3">
        <f>IF(FIN_DATASET[[#This Row],[AP_Flag]]=1,FIN_DATASET[[#This Row],[Amount]],0)</f>
        <v>0</v>
      </c>
    </row>
    <row r="829" spans="1:18" x14ac:dyDescent="0.2">
      <c r="A829" s="4">
        <f>FIN_RAW[[#This Row],[FECHA]]</f>
        <v>44501</v>
      </c>
      <c r="B829" s="3">
        <f>YEAR(FIN_DATASET[[#This Row],[Date]])</f>
        <v>2021</v>
      </c>
      <c r="C829" s="3" t="str">
        <f>TEXT(FIN_DATASET[[#This Row],[Date]],"mmmm")</f>
        <v>November</v>
      </c>
      <c r="D829" s="3" t="str">
        <f>IF(FIN_RAW[[#This Row],[VALOR (IN)]]&gt;0, "Income",IF(FIN_RAW[[#This Row],[VALOR (OUT)]]&gt;0, "Expense", "Check"))</f>
        <v>Income</v>
      </c>
      <c r="E829" s="3" t="str">
        <f>_xlfn.XLOOKUP(FIN_DATASET[[#This Row],[Method]],CATEGORY_MAP[CUENTA_IN],CATEGORY_MAP[Category])</f>
        <v>Cash</v>
      </c>
      <c r="F829" s="3" t="str">
        <f>_xlfn.XLOOKUP(FIN_DATASET[[#This Row],[Account]],CATEGORY_MAP[CUENTA_OUT],CATEGORY_MAP[Subcategory])</f>
        <v>Monthly Fee</v>
      </c>
      <c r="G829" s="3" t="str">
        <f>IF(OR(FIN_RAW[[#This Row],[CONCEPTO]]=0,FIN_RAW[[#This Row],[CONCEPTO]]=""),"",FIN_RAW[[#This Row],[CONCEPTO]])</f>
        <v>Pago Mensualidad ESPECIAL (NOV)</v>
      </c>
      <c r="H829" s="5">
        <f>IF(FIN_DATASET[[#This Row],[Type]]="Income", FIN_RAW[[#This Row],[VALOR (IN)]], -FIN_RAW[[#This Row],[VALOR (OUT)]])</f>
        <v>30000</v>
      </c>
      <c r="I829" s="3" t="str">
        <f>FIN_RAW[[#This Row],[CUENTA (IN)]]</f>
        <v>Efectivo</v>
      </c>
      <c r="J829" s="6" t="str">
        <f>FIN_RAW[[#This Row],[CUENTA (OUT)]]</f>
        <v>Mensualidad</v>
      </c>
      <c r="K829" s="3" t="str">
        <f>IF(OR(FIN_RAW[[#This Row],[CLIENTE]]=0,FIN_RAW[[#This Row],[CLIENTE]]=" "),"",FIN_RAW[[#This Row],[CLIENTE]])</f>
        <v>Víctor Manuel Duque Yepes</v>
      </c>
      <c r="L829" s="3" t="str">
        <f>IF(OR(FIN_RAW[[#This Row],[DEPORTISTA]]=0,FIN_RAW[[#This Row],[DEPORTISTA]]=""),"",FIN_RAW[[#This Row],[DEPORTISTA]])</f>
        <v>Juan Manuel Duque Pinto</v>
      </c>
      <c r="M829" s="3">
        <f>IF(FIN_DATASET[[#This Row],[Method]]="Efectivo",1,0)</f>
        <v>1</v>
      </c>
      <c r="N829" s="12">
        <f>IF(FIN_DATASET[[#This Row],[Method]]="Efectivo",FIN_DATASET[[#This Row],[Amount]],0)</f>
        <v>30000</v>
      </c>
      <c r="O829" s="3">
        <f>IF(FIN_DATASET[[#This Row],[Method]]="CxC",1,0)</f>
        <v>0</v>
      </c>
      <c r="P829" s="11">
        <f>IF(FIN_DATASET[[#This Row],[Method]]="CxC",FIN_DATASET[[#This Row],[Amount]],0)</f>
        <v>0</v>
      </c>
      <c r="Q829" s="3">
        <f>IF(OR(FIN_DATASET[[#This Row],[Account]]="CxP",FIN_DATASET[[#This Row],[Account]]="CxP (Liga)",FIN_DATASET[[#This Row],[Account]]="CxP (Terceros)"),1,0)</f>
        <v>0</v>
      </c>
      <c r="R829" s="3">
        <f>IF(FIN_DATASET[[#This Row],[AP_Flag]]=1,FIN_DATASET[[#This Row],[Amount]],0)</f>
        <v>0</v>
      </c>
    </row>
    <row r="830" spans="1:18" x14ac:dyDescent="0.2">
      <c r="A830" s="4">
        <f>FIN_RAW[[#This Row],[FECHA]]</f>
        <v>44501</v>
      </c>
      <c r="B830" s="3">
        <f>YEAR(FIN_DATASET[[#This Row],[Date]])</f>
        <v>2021</v>
      </c>
      <c r="C830" s="3" t="str">
        <f>TEXT(FIN_DATASET[[#This Row],[Date]],"mmmm")</f>
        <v>November</v>
      </c>
      <c r="D830" s="3" t="str">
        <f>IF(FIN_RAW[[#This Row],[VALOR (IN)]]&gt;0, "Income",IF(FIN_RAW[[#This Row],[VALOR (OUT)]]&gt;0, "Expense", "Check"))</f>
        <v>Income</v>
      </c>
      <c r="E830" s="3" t="str">
        <f>_xlfn.XLOOKUP(FIN_DATASET[[#This Row],[Method]],CATEGORY_MAP[CUENTA_IN],CATEGORY_MAP[Category])</f>
        <v>Accounts Receivable</v>
      </c>
      <c r="F830" s="3" t="str">
        <f>_xlfn.XLOOKUP(FIN_DATASET[[#This Row],[Account]],CATEGORY_MAP[CUENTA_OUT],CATEGORY_MAP[Subcategory])</f>
        <v>Monthly Fee</v>
      </c>
      <c r="G830" s="3" t="str">
        <f>IF(OR(FIN_RAW[[#This Row],[CONCEPTO]]=0,FIN_RAW[[#This Row],[CONCEPTO]]=""),"",FIN_RAW[[#This Row],[CONCEPTO]])</f>
        <v>Pago Mensualidad ESPECIAL (NOV)</v>
      </c>
      <c r="H830" s="5">
        <f>IF(FIN_DATASET[[#This Row],[Type]]="Income", FIN_RAW[[#This Row],[VALOR (IN)]], -FIN_RAW[[#This Row],[VALOR (OUT)]])</f>
        <v>30000</v>
      </c>
      <c r="I830" s="3" t="str">
        <f>FIN_RAW[[#This Row],[CUENTA (IN)]]</f>
        <v>CxC</v>
      </c>
      <c r="J830" s="6" t="str">
        <f>FIN_RAW[[#This Row],[CUENTA (OUT)]]</f>
        <v>Mensualidad</v>
      </c>
      <c r="K830" s="3" t="str">
        <f>IF(OR(FIN_RAW[[#This Row],[CLIENTE]]=0,FIN_RAW[[#This Row],[CLIENTE]]=" "),"",FIN_RAW[[#This Row],[CLIENTE]])</f>
        <v>Diana Gómez Herrera</v>
      </c>
      <c r="L830" s="3" t="str">
        <f>IF(OR(FIN_RAW[[#This Row],[DEPORTISTA]]=0,FIN_RAW[[#This Row],[DEPORTISTA]]=""),"",FIN_RAW[[#This Row],[DEPORTISTA]])</f>
        <v>Juan Manuel López Gómez</v>
      </c>
      <c r="M830" s="3">
        <f>IF(FIN_DATASET[[#This Row],[Method]]="Efectivo",1,0)</f>
        <v>0</v>
      </c>
      <c r="N830" s="12">
        <f>IF(FIN_DATASET[[#This Row],[Method]]="Efectivo",FIN_DATASET[[#This Row],[Amount]],0)</f>
        <v>0</v>
      </c>
      <c r="O830" s="3">
        <f>IF(FIN_DATASET[[#This Row],[Method]]="CxC",1,0)</f>
        <v>1</v>
      </c>
      <c r="P830" s="11">
        <f>IF(FIN_DATASET[[#This Row],[Method]]="CxC",FIN_DATASET[[#This Row],[Amount]],0)</f>
        <v>30000</v>
      </c>
      <c r="Q830" s="3">
        <f>IF(OR(FIN_DATASET[[#This Row],[Account]]="CxP",FIN_DATASET[[#This Row],[Account]]="CxP (Liga)",FIN_DATASET[[#This Row],[Account]]="CxP (Terceros)"),1,0)</f>
        <v>0</v>
      </c>
      <c r="R830" s="3">
        <f>IF(FIN_DATASET[[#This Row],[AP_Flag]]=1,FIN_DATASET[[#This Row],[Amount]],0)</f>
        <v>0</v>
      </c>
    </row>
    <row r="831" spans="1:18" x14ac:dyDescent="0.2">
      <c r="A831" s="4">
        <f>FIN_RAW[[#This Row],[FECHA]]</f>
        <v>44501</v>
      </c>
      <c r="B831" s="3">
        <f>YEAR(FIN_DATASET[[#This Row],[Date]])</f>
        <v>2021</v>
      </c>
      <c r="C831" s="3" t="str">
        <f>TEXT(FIN_DATASET[[#This Row],[Date]],"mmmm")</f>
        <v>November</v>
      </c>
      <c r="D831" s="3" t="str">
        <f>IF(FIN_RAW[[#This Row],[VALOR (IN)]]&gt;0, "Income",IF(FIN_RAW[[#This Row],[VALOR (OUT)]]&gt;0, "Expense", "Check"))</f>
        <v>Income</v>
      </c>
      <c r="E831" s="3" t="str">
        <f>_xlfn.XLOOKUP(FIN_DATASET[[#This Row],[Method]],CATEGORY_MAP[CUENTA_IN],CATEGORY_MAP[Category])</f>
        <v>Cash</v>
      </c>
      <c r="F831" s="3" t="str">
        <f>_xlfn.XLOOKUP(FIN_DATASET[[#This Row],[Account]],CATEGORY_MAP[CUENTA_OUT],CATEGORY_MAP[Subcategory])</f>
        <v>Monthly Fee</v>
      </c>
      <c r="G831" s="3" t="str">
        <f>IF(OR(FIN_RAW[[#This Row],[CONCEPTO]]=0,FIN_RAW[[#This Row],[CONCEPTO]]=""),"",FIN_RAW[[#This Row],[CONCEPTO]])</f>
        <v>Pago Mensualidad ESPECIAL (NOV)</v>
      </c>
      <c r="H831" s="5">
        <f>IF(FIN_DATASET[[#This Row],[Type]]="Income", FIN_RAW[[#This Row],[VALOR (IN)]], -FIN_RAW[[#This Row],[VALOR (OUT)]])</f>
        <v>30000</v>
      </c>
      <c r="I831" s="3" t="str">
        <f>FIN_RAW[[#This Row],[CUENTA (IN)]]</f>
        <v>Efectivo</v>
      </c>
      <c r="J831" s="6" t="str">
        <f>FIN_RAW[[#This Row],[CUENTA (OUT)]]</f>
        <v>Mensualidad</v>
      </c>
      <c r="K831" s="3" t="str">
        <f>IF(OR(FIN_RAW[[#This Row],[CLIENTE]]=0,FIN_RAW[[#This Row],[CLIENTE]]=" "),"",FIN_RAW[[#This Row],[CLIENTE]])</f>
        <v>Ingrith Basto Zamorano</v>
      </c>
      <c r="L831" s="3" t="str">
        <f>IF(OR(FIN_RAW[[#This Row],[DEPORTISTA]]=0,FIN_RAW[[#This Row],[DEPORTISTA]]=""),"",FIN_RAW[[#This Row],[DEPORTISTA]])</f>
        <v>Juan Martin Solórzano Basto</v>
      </c>
      <c r="M831" s="3">
        <f>IF(FIN_DATASET[[#This Row],[Method]]="Efectivo",1,0)</f>
        <v>1</v>
      </c>
      <c r="N831" s="12">
        <f>IF(FIN_DATASET[[#This Row],[Method]]="Efectivo",FIN_DATASET[[#This Row],[Amount]],0)</f>
        <v>30000</v>
      </c>
      <c r="O831" s="3">
        <f>IF(FIN_DATASET[[#This Row],[Method]]="CxC",1,0)</f>
        <v>0</v>
      </c>
      <c r="P831" s="11">
        <f>IF(FIN_DATASET[[#This Row],[Method]]="CxC",FIN_DATASET[[#This Row],[Amount]],0)</f>
        <v>0</v>
      </c>
      <c r="Q831" s="3">
        <f>IF(OR(FIN_DATASET[[#This Row],[Account]]="CxP",FIN_DATASET[[#This Row],[Account]]="CxP (Liga)",FIN_DATASET[[#This Row],[Account]]="CxP (Terceros)"),1,0)</f>
        <v>0</v>
      </c>
      <c r="R831" s="3">
        <f>IF(FIN_DATASET[[#This Row],[AP_Flag]]=1,FIN_DATASET[[#This Row],[Amount]],0)</f>
        <v>0</v>
      </c>
    </row>
    <row r="832" spans="1:18" x14ac:dyDescent="0.2">
      <c r="A832" s="4">
        <f>FIN_RAW[[#This Row],[FECHA]]</f>
        <v>44501</v>
      </c>
      <c r="B832" s="3">
        <f>YEAR(FIN_DATASET[[#This Row],[Date]])</f>
        <v>2021</v>
      </c>
      <c r="C832" s="3" t="str">
        <f>TEXT(FIN_DATASET[[#This Row],[Date]],"mmmm")</f>
        <v>November</v>
      </c>
      <c r="D832" s="3" t="str">
        <f>IF(FIN_RAW[[#This Row],[VALOR (IN)]]&gt;0, "Income",IF(FIN_RAW[[#This Row],[VALOR (OUT)]]&gt;0, "Expense", "Check"))</f>
        <v>Income</v>
      </c>
      <c r="E832" s="3" t="str">
        <f>_xlfn.XLOOKUP(FIN_DATASET[[#This Row],[Method]],CATEGORY_MAP[CUENTA_IN],CATEGORY_MAP[Category])</f>
        <v>Cash</v>
      </c>
      <c r="F832" s="3" t="str">
        <f>_xlfn.XLOOKUP(FIN_DATASET[[#This Row],[Account]],CATEGORY_MAP[CUENTA_OUT],CATEGORY_MAP[Subcategory])</f>
        <v>Monthly Fee</v>
      </c>
      <c r="G832" s="3" t="str">
        <f>IF(OR(FIN_RAW[[#This Row],[CONCEPTO]]=0,FIN_RAW[[#This Row],[CONCEPTO]]=""),"",FIN_RAW[[#This Row],[CONCEPTO]])</f>
        <v>Pago Mensualidad ESPECIAL (NOV)</v>
      </c>
      <c r="H832" s="5">
        <f>IF(FIN_DATASET[[#This Row],[Type]]="Income", FIN_RAW[[#This Row],[VALOR (IN)]], -FIN_RAW[[#This Row],[VALOR (OUT)]])</f>
        <v>30000</v>
      </c>
      <c r="I832" s="3" t="str">
        <f>FIN_RAW[[#This Row],[CUENTA (IN)]]</f>
        <v>Efectivo</v>
      </c>
      <c r="J832" s="6" t="str">
        <f>FIN_RAW[[#This Row],[CUENTA (OUT)]]</f>
        <v>Mensualidad</v>
      </c>
      <c r="K832" s="3" t="str">
        <f>IF(OR(FIN_RAW[[#This Row],[CLIENTE]]=0,FIN_RAW[[#This Row],[CLIENTE]]=" "),"",FIN_RAW[[#This Row],[CLIENTE]])</f>
        <v>Ana Milena Sánchez Patiño</v>
      </c>
      <c r="L832" s="3" t="str">
        <f>IF(OR(FIN_RAW[[#This Row],[DEPORTISTA]]=0,FIN_RAW[[#This Row],[DEPORTISTA]]=""),"",FIN_RAW[[#This Row],[DEPORTISTA]])</f>
        <v>Matías Carvajal Sánchez</v>
      </c>
      <c r="M832" s="3">
        <f>IF(FIN_DATASET[[#This Row],[Method]]="Efectivo",1,0)</f>
        <v>1</v>
      </c>
      <c r="N832" s="12">
        <f>IF(FIN_DATASET[[#This Row],[Method]]="Efectivo",FIN_DATASET[[#This Row],[Amount]],0)</f>
        <v>30000</v>
      </c>
      <c r="O832" s="3">
        <f>IF(FIN_DATASET[[#This Row],[Method]]="CxC",1,0)</f>
        <v>0</v>
      </c>
      <c r="P832" s="11">
        <f>IF(FIN_DATASET[[#This Row],[Method]]="CxC",FIN_DATASET[[#This Row],[Amount]],0)</f>
        <v>0</v>
      </c>
      <c r="Q832" s="3">
        <f>IF(OR(FIN_DATASET[[#This Row],[Account]]="CxP",FIN_DATASET[[#This Row],[Account]]="CxP (Liga)",FIN_DATASET[[#This Row],[Account]]="CxP (Terceros)"),1,0)</f>
        <v>0</v>
      </c>
      <c r="R832" s="3">
        <f>IF(FIN_DATASET[[#This Row],[AP_Flag]]=1,FIN_DATASET[[#This Row],[Amount]],0)</f>
        <v>0</v>
      </c>
    </row>
    <row r="833" spans="1:18" x14ac:dyDescent="0.2">
      <c r="A833" s="4">
        <f>FIN_RAW[[#This Row],[FECHA]]</f>
        <v>44501</v>
      </c>
      <c r="B833" s="3">
        <f>YEAR(FIN_DATASET[[#This Row],[Date]])</f>
        <v>2021</v>
      </c>
      <c r="C833" s="3" t="str">
        <f>TEXT(FIN_DATASET[[#This Row],[Date]],"mmmm")</f>
        <v>November</v>
      </c>
      <c r="D833" s="3" t="str">
        <f>IF(FIN_RAW[[#This Row],[VALOR (IN)]]&gt;0, "Income",IF(FIN_RAW[[#This Row],[VALOR (OUT)]]&gt;0, "Expense", "Check"))</f>
        <v>Income</v>
      </c>
      <c r="E833" s="3" t="str">
        <f>_xlfn.XLOOKUP(FIN_DATASET[[#This Row],[Method]],CATEGORY_MAP[CUENTA_IN],CATEGORY_MAP[Category])</f>
        <v>Cash</v>
      </c>
      <c r="F833" s="3" t="str">
        <f>_xlfn.XLOOKUP(FIN_DATASET[[#This Row],[Account]],CATEGORY_MAP[CUENTA_OUT],CATEGORY_MAP[Subcategory])</f>
        <v>Monthly Fee</v>
      </c>
      <c r="G833" s="3" t="str">
        <f>IF(OR(FIN_RAW[[#This Row],[CONCEPTO]]=0,FIN_RAW[[#This Row],[CONCEPTO]]=""),"",FIN_RAW[[#This Row],[CONCEPTO]])</f>
        <v>Pago Mensualidad ESPECIAL (NOV)</v>
      </c>
      <c r="H833" s="5">
        <f>IF(FIN_DATASET[[#This Row],[Type]]="Income", FIN_RAW[[#This Row],[VALOR (IN)]], -FIN_RAW[[#This Row],[VALOR (OUT)]])</f>
        <v>30000</v>
      </c>
      <c r="I833" s="3" t="str">
        <f>FIN_RAW[[#This Row],[CUENTA (IN)]]</f>
        <v>Efectivo</v>
      </c>
      <c r="J833" s="6" t="str">
        <f>FIN_RAW[[#This Row],[CUENTA (OUT)]]</f>
        <v>Mensualidad</v>
      </c>
      <c r="K833" s="3" t="str">
        <f>IF(OR(FIN_RAW[[#This Row],[CLIENTE]]=0,FIN_RAW[[#This Row],[CLIENTE]]=" "),"",FIN_RAW[[#This Row],[CLIENTE]])</f>
        <v>Wilson Leaños</v>
      </c>
      <c r="L833" s="3" t="str">
        <f>IF(OR(FIN_RAW[[#This Row],[DEPORTISTA]]=0,FIN_RAW[[#This Row],[DEPORTISTA]]=""),"",FIN_RAW[[#This Row],[DEPORTISTA]])</f>
        <v>Naireth Leaños Serna</v>
      </c>
      <c r="M833" s="3">
        <f>IF(FIN_DATASET[[#This Row],[Method]]="Efectivo",1,0)</f>
        <v>1</v>
      </c>
      <c r="N833" s="12">
        <f>IF(FIN_DATASET[[#This Row],[Method]]="Efectivo",FIN_DATASET[[#This Row],[Amount]],0)</f>
        <v>30000</v>
      </c>
      <c r="O833" s="3">
        <f>IF(FIN_DATASET[[#This Row],[Method]]="CxC",1,0)</f>
        <v>0</v>
      </c>
      <c r="P833" s="11">
        <f>IF(FIN_DATASET[[#This Row],[Method]]="CxC",FIN_DATASET[[#This Row],[Amount]],0)</f>
        <v>0</v>
      </c>
      <c r="Q833" s="3">
        <f>IF(OR(FIN_DATASET[[#This Row],[Account]]="CxP",FIN_DATASET[[#This Row],[Account]]="CxP (Liga)",FIN_DATASET[[#This Row],[Account]]="CxP (Terceros)"),1,0)</f>
        <v>0</v>
      </c>
      <c r="R833" s="3">
        <f>IF(FIN_DATASET[[#This Row],[AP_Flag]]=1,FIN_DATASET[[#This Row],[Amount]],0)</f>
        <v>0</v>
      </c>
    </row>
    <row r="834" spans="1:18" x14ac:dyDescent="0.2">
      <c r="A834" s="4">
        <f>FIN_RAW[[#This Row],[FECHA]]</f>
        <v>44501</v>
      </c>
      <c r="B834" s="3">
        <f>YEAR(FIN_DATASET[[#This Row],[Date]])</f>
        <v>2021</v>
      </c>
      <c r="C834" s="3" t="str">
        <f>TEXT(FIN_DATASET[[#This Row],[Date]],"mmmm")</f>
        <v>November</v>
      </c>
      <c r="D834" s="3" t="str">
        <f>IF(FIN_RAW[[#This Row],[VALOR (IN)]]&gt;0, "Income",IF(FIN_RAW[[#This Row],[VALOR (OUT)]]&gt;0, "Expense", "Check"))</f>
        <v>Income</v>
      </c>
      <c r="E834" s="3" t="str">
        <f>_xlfn.XLOOKUP(FIN_DATASET[[#This Row],[Method]],CATEGORY_MAP[CUENTA_IN],CATEGORY_MAP[Category])</f>
        <v>Accounts Receivable</v>
      </c>
      <c r="F834" s="3" t="str">
        <f>_xlfn.XLOOKUP(FIN_DATASET[[#This Row],[Account]],CATEGORY_MAP[CUENTA_OUT],CATEGORY_MAP[Subcategory])</f>
        <v>Monthly Fee</v>
      </c>
      <c r="G834" s="3" t="str">
        <f>IF(OR(FIN_RAW[[#This Row],[CONCEPTO]]=0,FIN_RAW[[#This Row],[CONCEPTO]]=""),"",FIN_RAW[[#This Row],[CONCEPTO]])</f>
        <v>Pago Mensualidad ESPECIAL (NOV)</v>
      </c>
      <c r="H834" s="5">
        <f>IF(FIN_DATASET[[#This Row],[Type]]="Income", FIN_RAW[[#This Row],[VALOR (IN)]], -FIN_RAW[[#This Row],[VALOR (OUT)]])</f>
        <v>30000</v>
      </c>
      <c r="I834" s="3" t="str">
        <f>FIN_RAW[[#This Row],[CUENTA (IN)]]</f>
        <v>CxC</v>
      </c>
      <c r="J834" s="6" t="str">
        <f>FIN_RAW[[#This Row],[CUENTA (OUT)]]</f>
        <v>Mensualidad</v>
      </c>
      <c r="K834" s="3" t="str">
        <f>IF(OR(FIN_RAW[[#This Row],[CLIENTE]]=0,FIN_RAW[[#This Row],[CLIENTE]]=" "),"",FIN_RAW[[#This Row],[CLIENTE]])</f>
        <v>Diana Gómez Herrera</v>
      </c>
      <c r="L834" s="3" t="str">
        <f>IF(OR(FIN_RAW[[#This Row],[DEPORTISTA]]=0,FIN_RAW[[#This Row],[DEPORTISTA]]=""),"",FIN_RAW[[#This Row],[DEPORTISTA]])</f>
        <v>Samuel David López Gómez</v>
      </c>
      <c r="M834" s="3">
        <f>IF(FIN_DATASET[[#This Row],[Method]]="Efectivo",1,0)</f>
        <v>0</v>
      </c>
      <c r="N834" s="12">
        <f>IF(FIN_DATASET[[#This Row],[Method]]="Efectivo",FIN_DATASET[[#This Row],[Amount]],0)</f>
        <v>0</v>
      </c>
      <c r="O834" s="3">
        <f>IF(FIN_DATASET[[#This Row],[Method]]="CxC",1,0)</f>
        <v>1</v>
      </c>
      <c r="P834" s="11">
        <f>IF(FIN_DATASET[[#This Row],[Method]]="CxC",FIN_DATASET[[#This Row],[Amount]],0)</f>
        <v>30000</v>
      </c>
      <c r="Q834" s="3">
        <f>IF(OR(FIN_DATASET[[#This Row],[Account]]="CxP",FIN_DATASET[[#This Row],[Account]]="CxP (Liga)",FIN_DATASET[[#This Row],[Account]]="CxP (Terceros)"),1,0)</f>
        <v>0</v>
      </c>
      <c r="R834" s="3">
        <f>IF(FIN_DATASET[[#This Row],[AP_Flag]]=1,FIN_DATASET[[#This Row],[Amount]],0)</f>
        <v>0</v>
      </c>
    </row>
    <row r="835" spans="1:18" x14ac:dyDescent="0.2">
      <c r="A835" s="4">
        <f>FIN_RAW[[#This Row],[FECHA]]</f>
        <v>44501</v>
      </c>
      <c r="B835" s="3">
        <f>YEAR(FIN_DATASET[[#This Row],[Date]])</f>
        <v>2021</v>
      </c>
      <c r="C835" s="3" t="str">
        <f>TEXT(FIN_DATASET[[#This Row],[Date]],"mmmm")</f>
        <v>November</v>
      </c>
      <c r="D835" s="3" t="str">
        <f>IF(FIN_RAW[[#This Row],[VALOR (IN)]]&gt;0, "Income",IF(FIN_RAW[[#This Row],[VALOR (OUT)]]&gt;0, "Expense", "Check"))</f>
        <v>Income</v>
      </c>
      <c r="E835" s="3" t="str">
        <f>_xlfn.XLOOKUP(FIN_DATASET[[#This Row],[Method]],CATEGORY_MAP[CUENTA_IN],CATEGORY_MAP[Category])</f>
        <v>Cash</v>
      </c>
      <c r="F835" s="3" t="str">
        <f>_xlfn.XLOOKUP(FIN_DATASET[[#This Row],[Account]],CATEGORY_MAP[CUENTA_OUT],CATEGORY_MAP[Subcategory])</f>
        <v>Monthly Fee</v>
      </c>
      <c r="G835" s="3" t="str">
        <f>IF(OR(FIN_RAW[[#This Row],[CONCEPTO]]=0,FIN_RAW[[#This Row],[CONCEPTO]]=""),"",FIN_RAW[[#This Row],[CONCEPTO]])</f>
        <v>Pago Mensualidad ESPECIAL (NOV)</v>
      </c>
      <c r="H835" s="5">
        <f>IF(FIN_DATASET[[#This Row],[Type]]="Income", FIN_RAW[[#This Row],[VALOR (IN)]], -FIN_RAW[[#This Row],[VALOR (OUT)]])</f>
        <v>30000</v>
      </c>
      <c r="I835" s="3" t="str">
        <f>FIN_RAW[[#This Row],[CUENTA (IN)]]</f>
        <v>Efectivo</v>
      </c>
      <c r="J835" s="6" t="str">
        <f>FIN_RAW[[#This Row],[CUENTA (OUT)]]</f>
        <v>Mensualidad</v>
      </c>
      <c r="K835" s="3" t="str">
        <f>IF(OR(FIN_RAW[[#This Row],[CLIENTE]]=0,FIN_RAW[[#This Row],[CLIENTE]]=" "),"",FIN_RAW[[#This Row],[CLIENTE]])</f>
        <v>Yanibel Peña Londoño</v>
      </c>
      <c r="L835" s="3" t="str">
        <f>IF(OR(FIN_RAW[[#This Row],[DEPORTISTA]]=0,FIN_RAW[[#This Row],[DEPORTISTA]]=""),"",FIN_RAW[[#This Row],[DEPORTISTA]])</f>
        <v>Santiago Piedrahita Peña</v>
      </c>
      <c r="M835" s="3">
        <f>IF(FIN_DATASET[[#This Row],[Method]]="Efectivo",1,0)</f>
        <v>1</v>
      </c>
      <c r="N835" s="12">
        <f>IF(FIN_DATASET[[#This Row],[Method]]="Efectivo",FIN_DATASET[[#This Row],[Amount]],0)</f>
        <v>30000</v>
      </c>
      <c r="O835" s="3">
        <f>IF(FIN_DATASET[[#This Row],[Method]]="CxC",1,0)</f>
        <v>0</v>
      </c>
      <c r="P835" s="11">
        <f>IF(FIN_DATASET[[#This Row],[Method]]="CxC",FIN_DATASET[[#This Row],[Amount]],0)</f>
        <v>0</v>
      </c>
      <c r="Q835" s="3">
        <f>IF(OR(FIN_DATASET[[#This Row],[Account]]="CxP",FIN_DATASET[[#This Row],[Account]]="CxP (Liga)",FIN_DATASET[[#This Row],[Account]]="CxP (Terceros)"),1,0)</f>
        <v>0</v>
      </c>
      <c r="R835" s="3">
        <f>IF(FIN_DATASET[[#This Row],[AP_Flag]]=1,FIN_DATASET[[#This Row],[Amount]],0)</f>
        <v>0</v>
      </c>
    </row>
    <row r="836" spans="1:18" x14ac:dyDescent="0.2">
      <c r="A836" s="4">
        <f>FIN_RAW[[#This Row],[FECHA]]</f>
        <v>44501</v>
      </c>
      <c r="B836" s="3">
        <f>YEAR(FIN_DATASET[[#This Row],[Date]])</f>
        <v>2021</v>
      </c>
      <c r="C836" s="3" t="str">
        <f>TEXT(FIN_DATASET[[#This Row],[Date]],"mmmm")</f>
        <v>November</v>
      </c>
      <c r="D836" s="3" t="str">
        <f>IF(FIN_RAW[[#This Row],[VALOR (IN)]]&gt;0, "Income",IF(FIN_RAW[[#This Row],[VALOR (OUT)]]&gt;0, "Expense", "Check"))</f>
        <v>Income</v>
      </c>
      <c r="E836" s="3" t="str">
        <f>_xlfn.XLOOKUP(FIN_DATASET[[#This Row],[Method]],CATEGORY_MAP[CUENTA_IN],CATEGORY_MAP[Category])</f>
        <v>Cash</v>
      </c>
      <c r="F836" s="3" t="str">
        <f>_xlfn.XLOOKUP(FIN_DATASET[[#This Row],[Account]],CATEGORY_MAP[CUENTA_OUT],CATEGORY_MAP[Subcategory])</f>
        <v>Monthly Fee</v>
      </c>
      <c r="G836" s="3" t="str">
        <f>IF(OR(FIN_RAW[[#This Row],[CONCEPTO]]=0,FIN_RAW[[#This Row],[CONCEPTO]]=""),"",FIN_RAW[[#This Row],[CONCEPTO]])</f>
        <v>Pago Mensualidad ESPECIAL (NOV)</v>
      </c>
      <c r="H836" s="5">
        <f>IF(FIN_DATASET[[#This Row],[Type]]="Income", FIN_RAW[[#This Row],[VALOR (IN)]], -FIN_RAW[[#This Row],[VALOR (OUT)]])</f>
        <v>30000</v>
      </c>
      <c r="I836" s="3" t="str">
        <f>FIN_RAW[[#This Row],[CUENTA (IN)]]</f>
        <v>Efectivo</v>
      </c>
      <c r="J836" s="6" t="str">
        <f>FIN_RAW[[#This Row],[CUENTA (OUT)]]</f>
        <v>Mensualidad</v>
      </c>
      <c r="K836" s="3" t="str">
        <f>IF(OR(FIN_RAW[[#This Row],[CLIENTE]]=0,FIN_RAW[[#This Row],[CLIENTE]]=" "),"",FIN_RAW[[#This Row],[CLIENTE]])</f>
        <v>Ingrith Basto Zamorano</v>
      </c>
      <c r="L836" s="3" t="str">
        <f>IF(OR(FIN_RAW[[#This Row],[DEPORTISTA]]=0,FIN_RAW[[#This Row],[DEPORTISTA]]=""),"",FIN_RAW[[#This Row],[DEPORTISTA]])</f>
        <v>Santiago Solórzano Basto</v>
      </c>
      <c r="M836" s="3">
        <f>IF(FIN_DATASET[[#This Row],[Method]]="Efectivo",1,0)</f>
        <v>1</v>
      </c>
      <c r="N836" s="12">
        <f>IF(FIN_DATASET[[#This Row],[Method]]="Efectivo",FIN_DATASET[[#This Row],[Amount]],0)</f>
        <v>30000</v>
      </c>
      <c r="O836" s="3">
        <f>IF(FIN_DATASET[[#This Row],[Method]]="CxC",1,0)</f>
        <v>0</v>
      </c>
      <c r="P836" s="11">
        <f>IF(FIN_DATASET[[#This Row],[Method]]="CxC",FIN_DATASET[[#This Row],[Amount]],0)</f>
        <v>0</v>
      </c>
      <c r="Q836" s="3">
        <f>IF(OR(FIN_DATASET[[#This Row],[Account]]="CxP",FIN_DATASET[[#This Row],[Account]]="CxP (Liga)",FIN_DATASET[[#This Row],[Account]]="CxP (Terceros)"),1,0)</f>
        <v>0</v>
      </c>
      <c r="R836" s="3">
        <f>IF(FIN_DATASET[[#This Row],[AP_Flag]]=1,FIN_DATASET[[#This Row],[Amount]],0)</f>
        <v>0</v>
      </c>
    </row>
    <row r="837" spans="1:18" x14ac:dyDescent="0.2">
      <c r="A837" s="4">
        <f>FIN_RAW[[#This Row],[FECHA]]</f>
        <v>44501</v>
      </c>
      <c r="B837" s="3">
        <f>YEAR(FIN_DATASET[[#This Row],[Date]])</f>
        <v>2021</v>
      </c>
      <c r="C837" s="3" t="str">
        <f>TEXT(FIN_DATASET[[#This Row],[Date]],"mmmm")</f>
        <v>November</v>
      </c>
      <c r="D837" s="3" t="str">
        <f>IF(FIN_RAW[[#This Row],[VALOR (IN)]]&gt;0, "Income",IF(FIN_RAW[[#This Row],[VALOR (OUT)]]&gt;0, "Expense", "Check"))</f>
        <v>Income</v>
      </c>
      <c r="E837" s="3" t="str">
        <f>_xlfn.XLOOKUP(FIN_DATASET[[#This Row],[Method]],CATEGORY_MAP[CUENTA_IN],CATEGORY_MAP[Category])</f>
        <v>Cash</v>
      </c>
      <c r="F837" s="3" t="str">
        <f>_xlfn.XLOOKUP(FIN_DATASET[[#This Row],[Account]],CATEGORY_MAP[CUENTA_OUT],CATEGORY_MAP[Subcategory])</f>
        <v>Monthly Fee</v>
      </c>
      <c r="G837" s="3" t="str">
        <f>IF(OR(FIN_RAW[[#This Row],[CONCEPTO]]=0,FIN_RAW[[#This Row],[CONCEPTO]]=""),"",FIN_RAW[[#This Row],[CONCEPTO]])</f>
        <v>Pago Mensualidad ESPECIAL (NOV)</v>
      </c>
      <c r="H837" s="5">
        <f>IF(FIN_DATASET[[#This Row],[Type]]="Income", FIN_RAW[[#This Row],[VALOR (IN)]], -FIN_RAW[[#This Row],[VALOR (OUT)]])</f>
        <v>30000</v>
      </c>
      <c r="I837" s="3" t="str">
        <f>FIN_RAW[[#This Row],[CUENTA (IN)]]</f>
        <v>Efectivo</v>
      </c>
      <c r="J837" s="6" t="str">
        <f>FIN_RAW[[#This Row],[CUENTA (OUT)]]</f>
        <v>Mensualidad</v>
      </c>
      <c r="K837" s="3" t="str">
        <f>IF(OR(FIN_RAW[[#This Row],[CLIENTE]]=0,FIN_RAW[[#This Row],[CLIENTE]]=" "),"",FIN_RAW[[#This Row],[CLIENTE]])</f>
        <v>Marcela Zapata Duque</v>
      </c>
      <c r="L837" s="3" t="str">
        <f>IF(OR(FIN_RAW[[#This Row],[DEPORTISTA]]=0,FIN_RAW[[#This Row],[DEPORTISTA]]=""),"",FIN_RAW[[#This Row],[DEPORTISTA]])</f>
        <v>Sara Zapata Zapata</v>
      </c>
      <c r="M837" s="3">
        <f>IF(FIN_DATASET[[#This Row],[Method]]="Efectivo",1,0)</f>
        <v>1</v>
      </c>
      <c r="N837" s="12">
        <f>IF(FIN_DATASET[[#This Row],[Method]]="Efectivo",FIN_DATASET[[#This Row],[Amount]],0)</f>
        <v>30000</v>
      </c>
      <c r="O837" s="3">
        <f>IF(FIN_DATASET[[#This Row],[Method]]="CxC",1,0)</f>
        <v>0</v>
      </c>
      <c r="P837" s="11">
        <f>IF(FIN_DATASET[[#This Row],[Method]]="CxC",FIN_DATASET[[#This Row],[Amount]],0)</f>
        <v>0</v>
      </c>
      <c r="Q837" s="3">
        <f>IF(OR(FIN_DATASET[[#This Row],[Account]]="CxP",FIN_DATASET[[#This Row],[Account]]="CxP (Liga)",FIN_DATASET[[#This Row],[Account]]="CxP (Terceros)"),1,0)</f>
        <v>0</v>
      </c>
      <c r="R837" s="3">
        <f>IF(FIN_DATASET[[#This Row],[AP_Flag]]=1,FIN_DATASET[[#This Row],[Amount]],0)</f>
        <v>0</v>
      </c>
    </row>
    <row r="838" spans="1:18" x14ac:dyDescent="0.2">
      <c r="A838" s="4">
        <f>FIN_RAW[[#This Row],[FECHA]]</f>
        <v>44501</v>
      </c>
      <c r="B838" s="3">
        <f>YEAR(FIN_DATASET[[#This Row],[Date]])</f>
        <v>2021</v>
      </c>
      <c r="C838" s="3" t="str">
        <f>TEXT(FIN_DATASET[[#This Row],[Date]],"mmmm")</f>
        <v>November</v>
      </c>
      <c r="D838" s="3" t="str">
        <f>IF(FIN_RAW[[#This Row],[VALOR (IN)]]&gt;0, "Income",IF(FIN_RAW[[#This Row],[VALOR (OUT)]]&gt;0, "Expense", "Check"))</f>
        <v>Income</v>
      </c>
      <c r="E838" s="3" t="str">
        <f>_xlfn.XLOOKUP(FIN_DATASET[[#This Row],[Method]],CATEGORY_MAP[CUENTA_IN],CATEGORY_MAP[Category])</f>
        <v>Cash</v>
      </c>
      <c r="F838" s="3" t="str">
        <f>_xlfn.XLOOKUP(FIN_DATASET[[#This Row],[Account]],CATEGORY_MAP[CUENTA_OUT],CATEGORY_MAP[Subcategory])</f>
        <v>Monthly Fee</v>
      </c>
      <c r="G838" s="3" t="str">
        <f>IF(OR(FIN_RAW[[#This Row],[CONCEPTO]]=0,FIN_RAW[[#This Row],[CONCEPTO]]=""),"",FIN_RAW[[#This Row],[CONCEPTO]])</f>
        <v>Pago Mensualidad ESPECIAL (NOV)</v>
      </c>
      <c r="H838" s="5">
        <f>IF(FIN_DATASET[[#This Row],[Type]]="Income", FIN_RAW[[#This Row],[VALOR (IN)]], -FIN_RAW[[#This Row],[VALOR (OUT)]])</f>
        <v>30000</v>
      </c>
      <c r="I838" s="3" t="str">
        <f>FIN_RAW[[#This Row],[CUENTA (IN)]]</f>
        <v>Efectivo</v>
      </c>
      <c r="J838" s="6" t="str">
        <f>FIN_RAW[[#This Row],[CUENTA (OUT)]]</f>
        <v>Mensualidad</v>
      </c>
      <c r="K838" s="3" t="str">
        <f>IF(OR(FIN_RAW[[#This Row],[CLIENTE]]=0,FIN_RAW[[#This Row],[CLIENTE]]=" "),"",FIN_RAW[[#This Row],[CLIENTE]])</f>
        <v>Juan Sebastián Floyd</v>
      </c>
      <c r="L838" s="3" t="str">
        <f>IF(OR(FIN_RAW[[#This Row],[DEPORTISTA]]=0,FIN_RAW[[#This Row],[DEPORTISTA]]=""),"",FIN_RAW[[#This Row],[DEPORTISTA]])</f>
        <v>Ariana Floyd Martínez</v>
      </c>
      <c r="M838" s="3">
        <f>IF(FIN_DATASET[[#This Row],[Method]]="Efectivo",1,0)</f>
        <v>1</v>
      </c>
      <c r="N838" s="12">
        <f>IF(FIN_DATASET[[#This Row],[Method]]="Efectivo",FIN_DATASET[[#This Row],[Amount]],0)</f>
        <v>30000</v>
      </c>
      <c r="O838" s="3">
        <f>IF(FIN_DATASET[[#This Row],[Method]]="CxC",1,0)</f>
        <v>0</v>
      </c>
      <c r="P838" s="11">
        <f>IF(FIN_DATASET[[#This Row],[Method]]="CxC",FIN_DATASET[[#This Row],[Amount]],0)</f>
        <v>0</v>
      </c>
      <c r="Q838" s="3">
        <f>IF(OR(FIN_DATASET[[#This Row],[Account]]="CxP",FIN_DATASET[[#This Row],[Account]]="CxP (Liga)",FIN_DATASET[[#This Row],[Account]]="CxP (Terceros)"),1,0)</f>
        <v>0</v>
      </c>
      <c r="R838" s="3">
        <f>IF(FIN_DATASET[[#This Row],[AP_Flag]]=1,FIN_DATASET[[#This Row],[Amount]],0)</f>
        <v>0</v>
      </c>
    </row>
    <row r="839" spans="1:18" x14ac:dyDescent="0.2">
      <c r="A839" s="4">
        <f>FIN_RAW[[#This Row],[FECHA]]</f>
        <v>44530</v>
      </c>
      <c r="B839" s="3">
        <f>YEAR(FIN_DATASET[[#This Row],[Date]])</f>
        <v>2021</v>
      </c>
      <c r="C839" s="3" t="str">
        <f>TEXT(FIN_DATASET[[#This Row],[Date]],"mmmm")</f>
        <v>November</v>
      </c>
      <c r="D839" s="3" t="str">
        <f>IF(FIN_RAW[[#This Row],[VALOR (IN)]]&gt;0, "Income",IF(FIN_RAW[[#This Row],[VALOR (OUT)]]&gt;0, "Expense", "Check"))</f>
        <v>Expense</v>
      </c>
      <c r="E839" s="3" t="str">
        <f>_xlfn.XLOOKUP(FIN_DATASET[[#This Row],[Method]],CATEGORY_MAP[CUENTA_IN],CATEGORY_MAP[Category])</f>
        <v>Cash</v>
      </c>
      <c r="F839" s="3" t="str">
        <f>_xlfn.XLOOKUP(FIN_DATASET[[#This Row],[Account]],CATEGORY_MAP[CUENTA_OUT],CATEGORY_MAP[Subcategory])</f>
        <v>Payroll</v>
      </c>
      <c r="G839" s="3" t="str">
        <f>IF(OR(FIN_RAW[[#This Row],[CONCEPTO]]=0,FIN_RAW[[#This Row],[CONCEPTO]]=""),"",FIN_RAW[[#This Row],[CONCEPTO]])</f>
        <v>Pago Nomina (NOV)</v>
      </c>
      <c r="H839" s="5">
        <f>IF(FIN_DATASET[[#This Row],[Type]]="Income", FIN_RAW[[#This Row],[VALOR (IN)]], -FIN_RAW[[#This Row],[VALOR (OUT)]])</f>
        <v>-300000</v>
      </c>
      <c r="I839" s="3" t="str">
        <f>FIN_RAW[[#This Row],[CUENTA (IN)]]</f>
        <v>Efectivo</v>
      </c>
      <c r="J839" s="6" t="str">
        <f>FIN_RAW[[#This Row],[CUENTA (OUT)]]</f>
        <v>Nomina</v>
      </c>
      <c r="K839" s="3" t="str">
        <f>IF(OR(FIN_RAW[[#This Row],[CLIENTE]]=0,FIN_RAW[[#This Row],[CLIENTE]]=" "),"",FIN_RAW[[#This Row],[CLIENTE]])</f>
        <v>Tiffany Santamaría Escobar</v>
      </c>
      <c r="L839" s="3" t="str">
        <f>IF(OR(FIN_RAW[[#This Row],[DEPORTISTA]]=0,FIN_RAW[[#This Row],[DEPORTISTA]]=""),"",FIN_RAW[[#This Row],[DEPORTISTA]])</f>
        <v>Tiffany Santamaría Escobar</v>
      </c>
      <c r="M839" s="3">
        <f>IF(FIN_DATASET[[#This Row],[Method]]="Efectivo",1,0)</f>
        <v>1</v>
      </c>
      <c r="N839" s="12">
        <f>IF(FIN_DATASET[[#This Row],[Method]]="Efectivo",FIN_DATASET[[#This Row],[Amount]],0)</f>
        <v>-300000</v>
      </c>
      <c r="O839" s="3">
        <f>IF(FIN_DATASET[[#This Row],[Method]]="CxC",1,0)</f>
        <v>0</v>
      </c>
      <c r="P839" s="11">
        <f>IF(FIN_DATASET[[#This Row],[Method]]="CxC",FIN_DATASET[[#This Row],[Amount]],0)</f>
        <v>0</v>
      </c>
      <c r="Q839" s="3">
        <f>IF(OR(FIN_DATASET[[#This Row],[Account]]="CxP",FIN_DATASET[[#This Row],[Account]]="CxP (Liga)",FIN_DATASET[[#This Row],[Account]]="CxP (Terceros)"),1,0)</f>
        <v>0</v>
      </c>
      <c r="R839" s="3">
        <f>IF(FIN_DATASET[[#This Row],[AP_Flag]]=1,FIN_DATASET[[#This Row],[Amount]],0)</f>
        <v>0</v>
      </c>
    </row>
    <row r="840" spans="1:18" x14ac:dyDescent="0.2">
      <c r="A840" s="4">
        <f>FIN_RAW[[#This Row],[FECHA]]</f>
        <v>44530</v>
      </c>
      <c r="B840" s="3">
        <f>YEAR(FIN_DATASET[[#This Row],[Date]])</f>
        <v>2021</v>
      </c>
      <c r="C840" s="3" t="str">
        <f>TEXT(FIN_DATASET[[#This Row],[Date]],"mmmm")</f>
        <v>November</v>
      </c>
      <c r="D840" s="3" t="str">
        <f>IF(FIN_RAW[[#This Row],[VALOR (IN)]]&gt;0, "Income",IF(FIN_RAW[[#This Row],[VALOR (OUT)]]&gt;0, "Expense", "Check"))</f>
        <v>Expense</v>
      </c>
      <c r="E840" s="3" t="str">
        <f>_xlfn.XLOOKUP(FIN_DATASET[[#This Row],[Method]],CATEGORY_MAP[CUENTA_IN],CATEGORY_MAP[Category])</f>
        <v>Cash</v>
      </c>
      <c r="F840" s="3" t="str">
        <f>_xlfn.XLOOKUP(FIN_DATASET[[#This Row],[Account]],CATEGORY_MAP[CUENTA_OUT],CATEGORY_MAP[Subcategory])</f>
        <v>Payroll</v>
      </c>
      <c r="G840" s="3" t="str">
        <f>IF(OR(FIN_RAW[[#This Row],[CONCEPTO]]=0,FIN_RAW[[#This Row],[CONCEPTO]]=""),"",FIN_RAW[[#This Row],[CONCEPTO]])</f>
        <v>Pago Nomina (NOV)</v>
      </c>
      <c r="H840" s="5">
        <f>IF(FIN_DATASET[[#This Row],[Type]]="Income", FIN_RAW[[#This Row],[VALOR (IN)]], -FIN_RAW[[#This Row],[VALOR (OUT)]])</f>
        <v>-300000</v>
      </c>
      <c r="I840" s="3" t="str">
        <f>FIN_RAW[[#This Row],[CUENTA (IN)]]</f>
        <v>Efectivo</v>
      </c>
      <c r="J840" s="6" t="str">
        <f>FIN_RAW[[#This Row],[CUENTA (OUT)]]</f>
        <v>Nomina</v>
      </c>
      <c r="K840" s="3" t="str">
        <f>IF(OR(FIN_RAW[[#This Row],[CLIENTE]]=0,FIN_RAW[[#This Row],[CLIENTE]]=" "),"",FIN_RAW[[#This Row],[CLIENTE]])</f>
        <v>Farly Apraez Betancur</v>
      </c>
      <c r="L840" s="3" t="str">
        <f>IF(OR(FIN_RAW[[#This Row],[DEPORTISTA]]=0,FIN_RAW[[#This Row],[DEPORTISTA]]=""),"",FIN_RAW[[#This Row],[DEPORTISTA]])</f>
        <v>Farly Apraez Betancur</v>
      </c>
      <c r="M840" s="3">
        <f>IF(FIN_DATASET[[#This Row],[Method]]="Efectivo",1,0)</f>
        <v>1</v>
      </c>
      <c r="N840" s="12">
        <f>IF(FIN_DATASET[[#This Row],[Method]]="Efectivo",FIN_DATASET[[#This Row],[Amount]],0)</f>
        <v>-300000</v>
      </c>
      <c r="O840" s="3">
        <f>IF(FIN_DATASET[[#This Row],[Method]]="CxC",1,0)</f>
        <v>0</v>
      </c>
      <c r="P840" s="11">
        <f>IF(FIN_DATASET[[#This Row],[Method]]="CxC",FIN_DATASET[[#This Row],[Amount]],0)</f>
        <v>0</v>
      </c>
      <c r="Q840" s="3">
        <f>IF(OR(FIN_DATASET[[#This Row],[Account]]="CxP",FIN_DATASET[[#This Row],[Account]]="CxP (Liga)",FIN_DATASET[[#This Row],[Account]]="CxP (Terceros)"),1,0)</f>
        <v>0</v>
      </c>
      <c r="R840" s="3">
        <f>IF(FIN_DATASET[[#This Row],[AP_Flag]]=1,FIN_DATASET[[#This Row],[Amount]],0)</f>
        <v>0</v>
      </c>
    </row>
    <row r="841" spans="1:18" x14ac:dyDescent="0.2">
      <c r="A841" s="4">
        <f>FIN_RAW[[#This Row],[FECHA]]</f>
        <v>44530</v>
      </c>
      <c r="B841" s="3">
        <f>YEAR(FIN_DATASET[[#This Row],[Date]])</f>
        <v>2021</v>
      </c>
      <c r="C841" s="3" t="str">
        <f>TEXT(FIN_DATASET[[#This Row],[Date]],"mmmm")</f>
        <v>November</v>
      </c>
      <c r="D841" s="3" t="str">
        <f>IF(FIN_RAW[[#This Row],[VALOR (IN)]]&gt;0, "Income",IF(FIN_RAW[[#This Row],[VALOR (OUT)]]&gt;0, "Expense", "Check"))</f>
        <v>Expense</v>
      </c>
      <c r="E841" s="3" t="str">
        <f>_xlfn.XLOOKUP(FIN_DATASET[[#This Row],[Method]],CATEGORY_MAP[CUENTA_IN],CATEGORY_MAP[Category])</f>
        <v>Cash</v>
      </c>
      <c r="F841" s="3" t="str">
        <f>_xlfn.XLOOKUP(FIN_DATASET[[#This Row],[Account]],CATEGORY_MAP[CUENTA_OUT],CATEGORY_MAP[Subcategory])</f>
        <v>Payroll</v>
      </c>
      <c r="G841" s="3" t="str">
        <f>IF(OR(FIN_RAW[[#This Row],[CONCEPTO]]=0,FIN_RAW[[#This Row],[CONCEPTO]]=""),"",FIN_RAW[[#This Row],[CONCEPTO]])</f>
        <v>Pago Nomina (NOV)</v>
      </c>
      <c r="H841" s="5">
        <f>IF(FIN_DATASET[[#This Row],[Type]]="Income", FIN_RAW[[#This Row],[VALOR (IN)]], -FIN_RAW[[#This Row],[VALOR (OUT)]])</f>
        <v>-600000</v>
      </c>
      <c r="I841" s="3" t="str">
        <f>FIN_RAW[[#This Row],[CUENTA (IN)]]</f>
        <v>Efectivo</v>
      </c>
      <c r="J841" s="6" t="str">
        <f>FIN_RAW[[#This Row],[CUENTA (OUT)]]</f>
        <v>Nomina</v>
      </c>
      <c r="K841" s="3" t="str">
        <f>IF(OR(FIN_RAW[[#This Row],[CLIENTE]]=0,FIN_RAW[[#This Row],[CLIENTE]]=" "),"",FIN_RAW[[#This Row],[CLIENTE]])</f>
        <v>Miguel García Celis</v>
      </c>
      <c r="L841" s="3" t="str">
        <f>IF(OR(FIN_RAW[[#This Row],[DEPORTISTA]]=0,FIN_RAW[[#This Row],[DEPORTISTA]]=""),"",FIN_RAW[[#This Row],[DEPORTISTA]])</f>
        <v>Miguel García Celis</v>
      </c>
      <c r="M841" s="3">
        <f>IF(FIN_DATASET[[#This Row],[Method]]="Efectivo",1,0)</f>
        <v>1</v>
      </c>
      <c r="N841" s="12">
        <f>IF(FIN_DATASET[[#This Row],[Method]]="Efectivo",FIN_DATASET[[#This Row],[Amount]],0)</f>
        <v>-600000</v>
      </c>
      <c r="O841" s="3">
        <f>IF(FIN_DATASET[[#This Row],[Method]]="CxC",1,0)</f>
        <v>0</v>
      </c>
      <c r="P841" s="11">
        <f>IF(FIN_DATASET[[#This Row],[Method]]="CxC",FIN_DATASET[[#This Row],[Amount]],0)</f>
        <v>0</v>
      </c>
      <c r="Q841" s="3">
        <f>IF(OR(FIN_DATASET[[#This Row],[Account]]="CxP",FIN_DATASET[[#This Row],[Account]]="CxP (Liga)",FIN_DATASET[[#This Row],[Account]]="CxP (Terceros)"),1,0)</f>
        <v>0</v>
      </c>
      <c r="R841" s="3">
        <f>IF(FIN_DATASET[[#This Row],[AP_Flag]]=1,FIN_DATASET[[#This Row],[Amount]],0)</f>
        <v>0</v>
      </c>
    </row>
    <row r="842" spans="1:18" x14ac:dyDescent="0.2">
      <c r="A842" s="4">
        <f>FIN_RAW[[#This Row],[FECHA]]</f>
        <v>44530</v>
      </c>
      <c r="B842" s="3">
        <f>YEAR(FIN_DATASET[[#This Row],[Date]])</f>
        <v>2021</v>
      </c>
      <c r="C842" s="3" t="str">
        <f>TEXT(FIN_DATASET[[#This Row],[Date]],"mmmm")</f>
        <v>November</v>
      </c>
      <c r="D842" s="3" t="str">
        <f>IF(FIN_RAW[[#This Row],[VALOR (IN)]]&gt;0, "Income",IF(FIN_RAW[[#This Row],[VALOR (OUT)]]&gt;0, "Expense", "Check"))</f>
        <v>Expense</v>
      </c>
      <c r="E842" s="3" t="str">
        <f>_xlfn.XLOOKUP(FIN_DATASET[[#This Row],[Method]],CATEGORY_MAP[CUENTA_IN],CATEGORY_MAP[Category])</f>
        <v>Cash</v>
      </c>
      <c r="F842" s="3" t="str">
        <f>_xlfn.XLOOKUP(FIN_DATASET[[#This Row],[Account]],CATEGORY_MAP[CUENTA_OUT],CATEGORY_MAP[Subcategory])</f>
        <v>Operating Expenses</v>
      </c>
      <c r="G842" s="3" t="str">
        <f>IF(OR(FIN_RAW[[#This Row],[CONCEPTO]]=0,FIN_RAW[[#This Row],[CONCEPTO]]=""),"",FIN_RAW[[#This Row],[CONCEPTO]])</f>
        <v>Pago Salon EVENTO FIN DE AÑO + Limpieza</v>
      </c>
      <c r="H842" s="5">
        <f>IF(FIN_DATASET[[#This Row],[Type]]="Income", FIN_RAW[[#This Row],[VALOR (IN)]], -FIN_RAW[[#This Row],[VALOR (OUT)]])</f>
        <v>-996000</v>
      </c>
      <c r="I842" s="3" t="str">
        <f>FIN_RAW[[#This Row],[CUENTA (IN)]]</f>
        <v>Efectivo</v>
      </c>
      <c r="J842" s="6" t="str">
        <f>FIN_RAW[[#This Row],[CUENTA (OUT)]]</f>
        <v>Otros Gastos</v>
      </c>
      <c r="K842" s="3" t="str">
        <f>IF(OR(FIN_RAW[[#This Row],[CLIENTE]]=0,FIN_RAW[[#This Row],[CLIENTE]]=" "),"",FIN_RAW[[#This Row],[CLIENTE]])</f>
        <v/>
      </c>
      <c r="L842" s="3" t="str">
        <f>IF(OR(FIN_RAW[[#This Row],[DEPORTISTA]]=0,FIN_RAW[[#This Row],[DEPORTISTA]]=""),"",FIN_RAW[[#This Row],[DEPORTISTA]])</f>
        <v/>
      </c>
      <c r="M842" s="3">
        <f>IF(FIN_DATASET[[#This Row],[Method]]="Efectivo",1,0)</f>
        <v>1</v>
      </c>
      <c r="N842" s="12">
        <f>IF(FIN_DATASET[[#This Row],[Method]]="Efectivo",FIN_DATASET[[#This Row],[Amount]],0)</f>
        <v>-996000</v>
      </c>
      <c r="O842" s="3">
        <f>IF(FIN_DATASET[[#This Row],[Method]]="CxC",1,0)</f>
        <v>0</v>
      </c>
      <c r="P842" s="11">
        <f>IF(FIN_DATASET[[#This Row],[Method]]="CxC",FIN_DATASET[[#This Row],[Amount]],0)</f>
        <v>0</v>
      </c>
      <c r="Q842" s="3">
        <f>IF(OR(FIN_DATASET[[#This Row],[Account]]="CxP",FIN_DATASET[[#This Row],[Account]]="CxP (Liga)",FIN_DATASET[[#This Row],[Account]]="CxP (Terceros)"),1,0)</f>
        <v>0</v>
      </c>
      <c r="R842" s="3">
        <f>IF(FIN_DATASET[[#This Row],[AP_Flag]]=1,FIN_DATASET[[#This Row],[Amount]],0)</f>
        <v>0</v>
      </c>
    </row>
    <row r="843" spans="1:18" x14ac:dyDescent="0.2">
      <c r="A843" s="4">
        <f>FIN_RAW[[#This Row],[FECHA]]</f>
        <v>44531</v>
      </c>
      <c r="B843" s="3">
        <f>YEAR(FIN_DATASET[[#This Row],[Date]])</f>
        <v>2021</v>
      </c>
      <c r="C843" s="3" t="str">
        <f>TEXT(FIN_DATASET[[#This Row],[Date]],"mmmm")</f>
        <v>December</v>
      </c>
      <c r="D843" s="3" t="str">
        <f>IF(FIN_RAW[[#This Row],[VALOR (IN)]]&gt;0, "Income",IF(FIN_RAW[[#This Row],[VALOR (OUT)]]&gt;0, "Expense", "Check"))</f>
        <v>Expense</v>
      </c>
      <c r="E843" s="3" t="str">
        <f>_xlfn.XLOOKUP(FIN_DATASET[[#This Row],[Method]],CATEGORY_MAP[CUENTA_IN],CATEGORY_MAP[Category])</f>
        <v>Cash</v>
      </c>
      <c r="F843" s="3" t="str">
        <f>_xlfn.XLOOKUP(FIN_DATASET[[#This Row],[Account]],CATEGORY_MAP[CUENTA_OUT],CATEGORY_MAP[Subcategory])</f>
        <v>Advertising</v>
      </c>
      <c r="G843" s="3" t="str">
        <f>IF(OR(FIN_RAW[[#This Row],[CONCEPTO]]=0,FIN_RAW[[#This Row],[CONCEPTO]]=""),"",FIN_RAW[[#This Row],[CONCEPTO]])</f>
        <v>Pendon Grande</v>
      </c>
      <c r="H843" s="5">
        <f>IF(FIN_DATASET[[#This Row],[Type]]="Income", FIN_RAW[[#This Row],[VALOR (IN)]], -FIN_RAW[[#This Row],[VALOR (OUT)]])</f>
        <v>-250000</v>
      </c>
      <c r="I843" s="3" t="str">
        <f>FIN_RAW[[#This Row],[CUENTA (IN)]]</f>
        <v>Efectivo</v>
      </c>
      <c r="J843" s="6" t="str">
        <f>FIN_RAW[[#This Row],[CUENTA (OUT)]]</f>
        <v>Publicidad</v>
      </c>
      <c r="K843" s="3" t="str">
        <f>IF(OR(FIN_RAW[[#This Row],[CLIENTE]]=0,FIN_RAW[[#This Row],[CLIENTE]]=" "),"",FIN_RAW[[#This Row],[CLIENTE]])</f>
        <v/>
      </c>
      <c r="L843" s="3" t="str">
        <f>IF(OR(FIN_RAW[[#This Row],[DEPORTISTA]]=0,FIN_RAW[[#This Row],[DEPORTISTA]]=""),"",FIN_RAW[[#This Row],[DEPORTISTA]])</f>
        <v/>
      </c>
      <c r="M843" s="3">
        <f>IF(FIN_DATASET[[#This Row],[Method]]="Efectivo",1,0)</f>
        <v>1</v>
      </c>
      <c r="N843" s="12">
        <f>IF(FIN_DATASET[[#This Row],[Method]]="Efectivo",FIN_DATASET[[#This Row],[Amount]],0)</f>
        <v>-250000</v>
      </c>
      <c r="O843" s="3">
        <f>IF(FIN_DATASET[[#This Row],[Method]]="CxC",1,0)</f>
        <v>0</v>
      </c>
      <c r="P843" s="11">
        <f>IF(FIN_DATASET[[#This Row],[Method]]="CxC",FIN_DATASET[[#This Row],[Amount]],0)</f>
        <v>0</v>
      </c>
      <c r="Q843" s="3">
        <f>IF(OR(FIN_DATASET[[#This Row],[Account]]="CxP",FIN_DATASET[[#This Row],[Account]]="CxP (Liga)",FIN_DATASET[[#This Row],[Account]]="CxP (Terceros)"),1,0)</f>
        <v>0</v>
      </c>
      <c r="R843" s="3">
        <f>IF(FIN_DATASET[[#This Row],[AP_Flag]]=1,FIN_DATASET[[#This Row],[Amount]],0)</f>
        <v>0</v>
      </c>
    </row>
    <row r="844" spans="1:18" x14ac:dyDescent="0.2">
      <c r="A844" s="4">
        <f>FIN_RAW[[#This Row],[FECHA]]</f>
        <v>44531</v>
      </c>
      <c r="B844" s="3">
        <f>YEAR(FIN_DATASET[[#This Row],[Date]])</f>
        <v>2021</v>
      </c>
      <c r="C844" s="3" t="str">
        <f>TEXT(FIN_DATASET[[#This Row],[Date]],"mmmm")</f>
        <v>December</v>
      </c>
      <c r="D844" s="3" t="str">
        <f>IF(FIN_RAW[[#This Row],[VALOR (IN)]]&gt;0, "Income",IF(FIN_RAW[[#This Row],[VALOR (OUT)]]&gt;0, "Expense", "Check"))</f>
        <v>Expense</v>
      </c>
      <c r="E844" s="3" t="str">
        <f>_xlfn.XLOOKUP(FIN_DATASET[[#This Row],[Method]],CATEGORY_MAP[CUENTA_IN],CATEGORY_MAP[Category])</f>
        <v>Cash</v>
      </c>
      <c r="F844" s="3" t="str">
        <f>_xlfn.XLOOKUP(FIN_DATASET[[#This Row],[Account]],CATEGORY_MAP[CUENTA_OUT],CATEGORY_MAP[Subcategory])</f>
        <v>Operating Expenses</v>
      </c>
      <c r="G844" s="3" t="str">
        <f>IF(OR(FIN_RAW[[#This Row],[CONCEPTO]]=0,FIN_RAW[[#This Row],[CONCEPTO]]=""),"",FIN_RAW[[#This Row],[CONCEPTO]])</f>
        <v>Pago Certificados Premios</v>
      </c>
      <c r="H844" s="5">
        <f>IF(FIN_DATASET[[#This Row],[Type]]="Income", FIN_RAW[[#This Row],[VALOR (IN)]], -FIN_RAW[[#This Row],[VALOR (OUT)]])</f>
        <v>-150000</v>
      </c>
      <c r="I844" s="3" t="str">
        <f>FIN_RAW[[#This Row],[CUENTA (IN)]]</f>
        <v>Efectivo</v>
      </c>
      <c r="J844" s="6" t="str">
        <f>FIN_RAW[[#This Row],[CUENTA (OUT)]]</f>
        <v>Otros Gastos</v>
      </c>
      <c r="K844" s="3" t="str">
        <f>IF(OR(FIN_RAW[[#This Row],[CLIENTE]]=0,FIN_RAW[[#This Row],[CLIENTE]]=" "),"",FIN_RAW[[#This Row],[CLIENTE]])</f>
        <v/>
      </c>
      <c r="L844" s="3" t="str">
        <f>IF(OR(FIN_RAW[[#This Row],[DEPORTISTA]]=0,FIN_RAW[[#This Row],[DEPORTISTA]]=""),"",FIN_RAW[[#This Row],[DEPORTISTA]])</f>
        <v/>
      </c>
      <c r="M844" s="3">
        <f>IF(FIN_DATASET[[#This Row],[Method]]="Efectivo",1,0)</f>
        <v>1</v>
      </c>
      <c r="N844" s="12">
        <f>IF(FIN_DATASET[[#This Row],[Method]]="Efectivo",FIN_DATASET[[#This Row],[Amount]],0)</f>
        <v>-150000</v>
      </c>
      <c r="O844" s="3">
        <f>IF(FIN_DATASET[[#This Row],[Method]]="CxC",1,0)</f>
        <v>0</v>
      </c>
      <c r="P844" s="11">
        <f>IF(FIN_DATASET[[#This Row],[Method]]="CxC",FIN_DATASET[[#This Row],[Amount]],0)</f>
        <v>0</v>
      </c>
      <c r="Q844" s="3">
        <f>IF(OR(FIN_DATASET[[#This Row],[Account]]="CxP",FIN_DATASET[[#This Row],[Account]]="CxP (Liga)",FIN_DATASET[[#This Row],[Account]]="CxP (Terceros)"),1,0)</f>
        <v>0</v>
      </c>
      <c r="R844" s="3">
        <f>IF(FIN_DATASET[[#This Row],[AP_Flag]]=1,FIN_DATASET[[#This Row],[Amount]],0)</f>
        <v>0</v>
      </c>
    </row>
    <row r="845" spans="1:18" x14ac:dyDescent="0.2">
      <c r="A845" s="4">
        <f>FIN_RAW[[#This Row],[FECHA]]</f>
        <v>44531</v>
      </c>
      <c r="B845" s="3">
        <f>YEAR(FIN_DATASET[[#This Row],[Date]])</f>
        <v>2021</v>
      </c>
      <c r="C845" s="3" t="str">
        <f>TEXT(FIN_DATASET[[#This Row],[Date]],"mmmm")</f>
        <v>December</v>
      </c>
      <c r="D845" s="3" t="str">
        <f>IF(FIN_RAW[[#This Row],[VALOR (IN)]]&gt;0, "Income",IF(FIN_RAW[[#This Row],[VALOR (OUT)]]&gt;0, "Expense", "Check"))</f>
        <v>Expense</v>
      </c>
      <c r="E845" s="3" t="str">
        <f>_xlfn.XLOOKUP(FIN_DATASET[[#This Row],[Method]],CATEGORY_MAP[CUENTA_IN],CATEGORY_MAP[Category])</f>
        <v>Cash</v>
      </c>
      <c r="F845" s="3" t="str">
        <f>_xlfn.XLOOKUP(FIN_DATASET[[#This Row],[Account]],CATEGORY_MAP[CUENTA_OUT],CATEGORY_MAP[Subcategory])</f>
        <v>Operating Expenses</v>
      </c>
      <c r="G845" s="3" t="str">
        <f>IF(OR(FIN_RAW[[#This Row],[CONCEPTO]]=0,FIN_RAW[[#This Row],[CONCEPTO]]=""),"",FIN_RAW[[#This Row],[CONCEPTO]])</f>
        <v>Pago Trofeos Premios</v>
      </c>
      <c r="H845" s="5">
        <f>IF(FIN_DATASET[[#This Row],[Type]]="Income", FIN_RAW[[#This Row],[VALOR (IN)]], -FIN_RAW[[#This Row],[VALOR (OUT)]])</f>
        <v>-76000</v>
      </c>
      <c r="I845" s="3" t="str">
        <f>FIN_RAW[[#This Row],[CUENTA (IN)]]</f>
        <v>Efectivo</v>
      </c>
      <c r="J845" s="6" t="str">
        <f>FIN_RAW[[#This Row],[CUENTA (OUT)]]</f>
        <v>Otros Gastos</v>
      </c>
      <c r="K845" s="3" t="str">
        <f>IF(OR(FIN_RAW[[#This Row],[CLIENTE]]=0,FIN_RAW[[#This Row],[CLIENTE]]=" "),"",FIN_RAW[[#This Row],[CLIENTE]])</f>
        <v/>
      </c>
      <c r="L845" s="3" t="str">
        <f>IF(OR(FIN_RAW[[#This Row],[DEPORTISTA]]=0,FIN_RAW[[#This Row],[DEPORTISTA]]=""),"",FIN_RAW[[#This Row],[DEPORTISTA]])</f>
        <v/>
      </c>
      <c r="M845" s="3">
        <f>IF(FIN_DATASET[[#This Row],[Method]]="Efectivo",1,0)</f>
        <v>1</v>
      </c>
      <c r="N845" s="12">
        <f>IF(FIN_DATASET[[#This Row],[Method]]="Efectivo",FIN_DATASET[[#This Row],[Amount]],0)</f>
        <v>-76000</v>
      </c>
      <c r="O845" s="3">
        <f>IF(FIN_DATASET[[#This Row],[Method]]="CxC",1,0)</f>
        <v>0</v>
      </c>
      <c r="P845" s="11">
        <f>IF(FIN_DATASET[[#This Row],[Method]]="CxC",FIN_DATASET[[#This Row],[Amount]],0)</f>
        <v>0</v>
      </c>
      <c r="Q845" s="3">
        <f>IF(OR(FIN_DATASET[[#This Row],[Account]]="CxP",FIN_DATASET[[#This Row],[Account]]="CxP (Liga)",FIN_DATASET[[#This Row],[Account]]="CxP (Terceros)"),1,0)</f>
        <v>0</v>
      </c>
      <c r="R845" s="3">
        <f>IF(FIN_DATASET[[#This Row],[AP_Flag]]=1,FIN_DATASET[[#This Row],[Amount]],0)</f>
        <v>0</v>
      </c>
    </row>
    <row r="846" spans="1:18" x14ac:dyDescent="0.2">
      <c r="A846" s="4">
        <f>FIN_RAW[[#This Row],[FECHA]]</f>
        <v>44531</v>
      </c>
      <c r="B846" s="3">
        <f>YEAR(FIN_DATASET[[#This Row],[Date]])</f>
        <v>2021</v>
      </c>
      <c r="C846" s="3" t="str">
        <f>TEXT(FIN_DATASET[[#This Row],[Date]],"mmmm")</f>
        <v>December</v>
      </c>
      <c r="D846" s="3" t="str">
        <f>IF(FIN_RAW[[#This Row],[VALOR (IN)]]&gt;0, "Income",IF(FIN_RAW[[#This Row],[VALOR (OUT)]]&gt;0, "Expense", "Check"))</f>
        <v>Income</v>
      </c>
      <c r="E846" s="3" t="str">
        <f>_xlfn.XLOOKUP(FIN_DATASET[[#This Row],[Method]],CATEGORY_MAP[CUENTA_IN],CATEGORY_MAP[Category])</f>
        <v>Scholarships</v>
      </c>
      <c r="F846" s="3" t="str">
        <f>_xlfn.XLOOKUP(FIN_DATASET[[#This Row],[Account]],CATEGORY_MAP[CUENTA_OUT],CATEGORY_MAP[Subcategory])</f>
        <v>Monthly Fee</v>
      </c>
      <c r="G846" s="3" t="str">
        <f>IF(OR(FIN_RAW[[#This Row],[CONCEPTO]]=0,FIN_RAW[[#This Row],[CONCEPTO]]=""),"",FIN_RAW[[#This Row],[CONCEPTO]])</f>
        <v>Beca Resultados 2019 (100%) (DIC)</v>
      </c>
      <c r="H846" s="5">
        <f>IF(FIN_DATASET[[#This Row],[Type]]="Income", FIN_RAW[[#This Row],[VALOR (IN)]], -FIN_RAW[[#This Row],[VALOR (OUT)]])</f>
        <v>155000</v>
      </c>
      <c r="I846" s="3" t="str">
        <f>FIN_RAW[[#This Row],[CUENTA (IN)]]</f>
        <v>Becas</v>
      </c>
      <c r="J846" s="6" t="str">
        <f>FIN_RAW[[#This Row],[CUENTA (OUT)]]</f>
        <v>Mensualidad</v>
      </c>
      <c r="K846" s="3" t="str">
        <f>IF(OR(FIN_RAW[[#This Row],[CLIENTE]]=0,FIN_RAW[[#This Row],[CLIENTE]]=" "),"",FIN_RAW[[#This Row],[CLIENTE]])</f>
        <v>Omar Osorio Valencia</v>
      </c>
      <c r="L846" s="3" t="str">
        <f>IF(OR(FIN_RAW[[#This Row],[DEPORTISTA]]=0,FIN_RAW[[#This Row],[DEPORTISTA]]=""),"",FIN_RAW[[#This Row],[DEPORTISTA]])</f>
        <v>Juan Camilo Osorio Mendoza</v>
      </c>
      <c r="M846" s="3">
        <f>IF(FIN_DATASET[[#This Row],[Method]]="Efectivo",1,0)</f>
        <v>0</v>
      </c>
      <c r="N846" s="12">
        <f>IF(FIN_DATASET[[#This Row],[Method]]="Efectivo",FIN_DATASET[[#This Row],[Amount]],0)</f>
        <v>0</v>
      </c>
      <c r="O846" s="3">
        <f>IF(FIN_DATASET[[#This Row],[Method]]="CxC",1,0)</f>
        <v>0</v>
      </c>
      <c r="P846" s="11">
        <f>IF(FIN_DATASET[[#This Row],[Method]]="CxC",FIN_DATASET[[#This Row],[Amount]],0)</f>
        <v>0</v>
      </c>
      <c r="Q846" s="3">
        <f>IF(OR(FIN_DATASET[[#This Row],[Account]]="CxP",FIN_DATASET[[#This Row],[Account]]="CxP (Liga)",FIN_DATASET[[#This Row],[Account]]="CxP (Terceros)"),1,0)</f>
        <v>0</v>
      </c>
      <c r="R846" s="3">
        <f>IF(FIN_DATASET[[#This Row],[AP_Flag]]=1,FIN_DATASET[[#This Row],[Amount]],0)</f>
        <v>0</v>
      </c>
    </row>
    <row r="847" spans="1:18" x14ac:dyDescent="0.2">
      <c r="A847" s="4">
        <f>FIN_RAW[[#This Row],[FECHA]]</f>
        <v>44531</v>
      </c>
      <c r="B847" s="3">
        <f>YEAR(FIN_DATASET[[#This Row],[Date]])</f>
        <v>2021</v>
      </c>
      <c r="C847" s="3" t="str">
        <f>TEXT(FIN_DATASET[[#This Row],[Date]],"mmmm")</f>
        <v>December</v>
      </c>
      <c r="D847" s="3" t="str">
        <f>IF(FIN_RAW[[#This Row],[VALOR (IN)]]&gt;0, "Income",IF(FIN_RAW[[#This Row],[VALOR (OUT)]]&gt;0, "Expense", "Check"))</f>
        <v>Income</v>
      </c>
      <c r="E847" s="3" t="str">
        <f>_xlfn.XLOOKUP(FIN_DATASET[[#This Row],[Method]],CATEGORY_MAP[CUENTA_IN],CATEGORY_MAP[Category])</f>
        <v>Scholarships</v>
      </c>
      <c r="F847" s="3" t="str">
        <f>_xlfn.XLOOKUP(FIN_DATASET[[#This Row],[Account]],CATEGORY_MAP[CUENTA_OUT],CATEGORY_MAP[Subcategory])</f>
        <v>Monthly Fee</v>
      </c>
      <c r="G847" s="3" t="str">
        <f>IF(OR(FIN_RAW[[#This Row],[CONCEPTO]]=0,FIN_RAW[[#This Row],[CONCEPTO]]=""),"",FIN_RAW[[#This Row],[CONCEPTO]])</f>
        <v>Beca Resultados 2019 (100%) (DIC)</v>
      </c>
      <c r="H847" s="5">
        <f>IF(FIN_DATASET[[#This Row],[Type]]="Income", FIN_RAW[[#This Row],[VALOR (IN)]], -FIN_RAW[[#This Row],[VALOR (OUT)]])</f>
        <v>155000</v>
      </c>
      <c r="I847" s="3" t="str">
        <f>FIN_RAW[[#This Row],[CUENTA (IN)]]</f>
        <v>Becas</v>
      </c>
      <c r="J847" s="6" t="str">
        <f>FIN_RAW[[#This Row],[CUENTA (OUT)]]</f>
        <v>Mensualidad</v>
      </c>
      <c r="K847" s="3" t="str">
        <f>IF(OR(FIN_RAW[[#This Row],[CLIENTE]]=0,FIN_RAW[[#This Row],[CLIENTE]]=" "),"",FIN_RAW[[#This Row],[CLIENTE]])</f>
        <v>Omar Osorio Valencia</v>
      </c>
      <c r="L847" s="3" t="str">
        <f>IF(OR(FIN_RAW[[#This Row],[DEPORTISTA]]=0,FIN_RAW[[#This Row],[DEPORTISTA]]=""),"",FIN_RAW[[#This Row],[DEPORTISTA]])</f>
        <v>Mariana Osorio Mendoza</v>
      </c>
      <c r="M847" s="3">
        <f>IF(FIN_DATASET[[#This Row],[Method]]="Efectivo",1,0)</f>
        <v>0</v>
      </c>
      <c r="N847" s="12">
        <f>IF(FIN_DATASET[[#This Row],[Method]]="Efectivo",FIN_DATASET[[#This Row],[Amount]],0)</f>
        <v>0</v>
      </c>
      <c r="O847" s="3">
        <f>IF(FIN_DATASET[[#This Row],[Method]]="CxC",1,0)</f>
        <v>0</v>
      </c>
      <c r="P847" s="11">
        <f>IF(FIN_DATASET[[#This Row],[Method]]="CxC",FIN_DATASET[[#This Row],[Amount]],0)</f>
        <v>0</v>
      </c>
      <c r="Q847" s="3">
        <f>IF(OR(FIN_DATASET[[#This Row],[Account]]="CxP",FIN_DATASET[[#This Row],[Account]]="CxP (Liga)",FIN_DATASET[[#This Row],[Account]]="CxP (Terceros)"),1,0)</f>
        <v>0</v>
      </c>
      <c r="R847" s="3">
        <f>IF(FIN_DATASET[[#This Row],[AP_Flag]]=1,FIN_DATASET[[#This Row],[Amount]],0)</f>
        <v>0</v>
      </c>
    </row>
    <row r="848" spans="1:18" x14ac:dyDescent="0.2">
      <c r="A848" s="4">
        <f>FIN_RAW[[#This Row],[FECHA]]</f>
        <v>44531</v>
      </c>
      <c r="B848" s="3">
        <f>YEAR(FIN_DATASET[[#This Row],[Date]])</f>
        <v>2021</v>
      </c>
      <c r="C848" s="3" t="str">
        <f>TEXT(FIN_DATASET[[#This Row],[Date]],"mmmm")</f>
        <v>December</v>
      </c>
      <c r="D848" s="3" t="str">
        <f>IF(FIN_RAW[[#This Row],[VALOR (IN)]]&gt;0, "Income",IF(FIN_RAW[[#This Row],[VALOR (OUT)]]&gt;0, "Expense", "Check"))</f>
        <v>Income</v>
      </c>
      <c r="E848" s="3" t="str">
        <f>_xlfn.XLOOKUP(FIN_DATASET[[#This Row],[Method]],CATEGORY_MAP[CUENTA_IN],CATEGORY_MAP[Category])</f>
        <v>Cash</v>
      </c>
      <c r="F848" s="3" t="str">
        <f>_xlfn.XLOOKUP(FIN_DATASET[[#This Row],[Account]],CATEGORY_MAP[CUENTA_OUT],CATEGORY_MAP[Subcategory])</f>
        <v>Monthly Fee</v>
      </c>
      <c r="G848" s="3" t="str">
        <f>IF(OR(FIN_RAW[[#This Row],[CONCEPTO]]=0,FIN_RAW[[#This Row],[CONCEPTO]]=""),"",FIN_RAW[[#This Row],[CONCEPTO]])</f>
        <v>Pago Mensualidad ESPECIAL (DIC)</v>
      </c>
      <c r="H848" s="5">
        <f>IF(FIN_DATASET[[#This Row],[Type]]="Income", FIN_RAW[[#This Row],[VALOR (IN)]], -FIN_RAW[[#This Row],[VALOR (OUT)]])</f>
        <v>30000</v>
      </c>
      <c r="I848" s="3" t="str">
        <f>FIN_RAW[[#This Row],[CUENTA (IN)]]</f>
        <v>Efectivo</v>
      </c>
      <c r="J848" s="6" t="str">
        <f>FIN_RAW[[#This Row],[CUENTA (OUT)]]</f>
        <v>Mensualidad</v>
      </c>
      <c r="K848" s="3" t="str">
        <f>IF(OR(FIN_RAW[[#This Row],[CLIENTE]]=0,FIN_RAW[[#This Row],[CLIENTE]]=" "),"",FIN_RAW[[#This Row],[CLIENTE]])</f>
        <v>Diana Marcela Bravo Clavijo</v>
      </c>
      <c r="L848" s="3" t="str">
        <f>IF(OR(FIN_RAW[[#This Row],[DEPORTISTA]]=0,FIN_RAW[[#This Row],[DEPORTISTA]]=""),"",FIN_RAW[[#This Row],[DEPORTISTA]])</f>
        <v>Adelaida Camacho Bravo</v>
      </c>
      <c r="M848" s="3">
        <f>IF(FIN_DATASET[[#This Row],[Method]]="Efectivo",1,0)</f>
        <v>1</v>
      </c>
      <c r="N848" s="12">
        <f>IF(FIN_DATASET[[#This Row],[Method]]="Efectivo",FIN_DATASET[[#This Row],[Amount]],0)</f>
        <v>30000</v>
      </c>
      <c r="O848" s="3">
        <f>IF(FIN_DATASET[[#This Row],[Method]]="CxC",1,0)</f>
        <v>0</v>
      </c>
      <c r="P848" s="11">
        <f>IF(FIN_DATASET[[#This Row],[Method]]="CxC",FIN_DATASET[[#This Row],[Amount]],0)</f>
        <v>0</v>
      </c>
      <c r="Q848" s="3">
        <f>IF(OR(FIN_DATASET[[#This Row],[Account]]="CxP",FIN_DATASET[[#This Row],[Account]]="CxP (Liga)",FIN_DATASET[[#This Row],[Account]]="CxP (Terceros)"),1,0)</f>
        <v>0</v>
      </c>
      <c r="R848" s="3">
        <f>IF(FIN_DATASET[[#This Row],[AP_Flag]]=1,FIN_DATASET[[#This Row],[Amount]],0)</f>
        <v>0</v>
      </c>
    </row>
    <row r="849" spans="1:18" x14ac:dyDescent="0.2">
      <c r="A849" s="4">
        <f>FIN_RAW[[#This Row],[FECHA]]</f>
        <v>44531</v>
      </c>
      <c r="B849" s="3">
        <f>YEAR(FIN_DATASET[[#This Row],[Date]])</f>
        <v>2021</v>
      </c>
      <c r="C849" s="3" t="str">
        <f>TEXT(FIN_DATASET[[#This Row],[Date]],"mmmm")</f>
        <v>December</v>
      </c>
      <c r="D849" s="3" t="str">
        <f>IF(FIN_RAW[[#This Row],[VALOR (IN)]]&gt;0, "Income",IF(FIN_RAW[[#This Row],[VALOR (OUT)]]&gt;0, "Expense", "Check"))</f>
        <v>Income</v>
      </c>
      <c r="E849" s="3" t="str">
        <f>_xlfn.XLOOKUP(FIN_DATASET[[#This Row],[Method]],CATEGORY_MAP[CUENTA_IN],CATEGORY_MAP[Category])</f>
        <v>Cash</v>
      </c>
      <c r="F849" s="3" t="str">
        <f>_xlfn.XLOOKUP(FIN_DATASET[[#This Row],[Account]],CATEGORY_MAP[CUENTA_OUT],CATEGORY_MAP[Subcategory])</f>
        <v>Monthly Fee</v>
      </c>
      <c r="G849" s="3" t="str">
        <f>IF(OR(FIN_RAW[[#This Row],[CONCEPTO]]=0,FIN_RAW[[#This Row],[CONCEPTO]]=""),"",FIN_RAW[[#This Row],[CONCEPTO]])</f>
        <v>Pago Mensualidad ESPECIAL (DIC)</v>
      </c>
      <c r="H849" s="5">
        <f>IF(FIN_DATASET[[#This Row],[Type]]="Income", FIN_RAW[[#This Row],[VALOR (IN)]], -FIN_RAW[[#This Row],[VALOR (OUT)]])</f>
        <v>30000</v>
      </c>
      <c r="I849" s="3" t="str">
        <f>FIN_RAW[[#This Row],[CUENTA (IN)]]</f>
        <v>Efectivo</v>
      </c>
      <c r="J849" s="6" t="str">
        <f>FIN_RAW[[#This Row],[CUENTA (OUT)]]</f>
        <v>Mensualidad</v>
      </c>
      <c r="K849" s="3" t="str">
        <f>IF(OR(FIN_RAW[[#This Row],[CLIENTE]]=0,FIN_RAW[[#This Row],[CLIENTE]]=" "),"",FIN_RAW[[#This Row],[CLIENTE]])</f>
        <v>Diana Marcela Bravo Clavijo</v>
      </c>
      <c r="L849" s="3" t="str">
        <f>IF(OR(FIN_RAW[[#This Row],[DEPORTISTA]]=0,FIN_RAW[[#This Row],[DEPORTISTA]]=""),"",FIN_RAW[[#This Row],[DEPORTISTA]])</f>
        <v>María Antonia Camacho Bravo</v>
      </c>
      <c r="M849" s="3">
        <f>IF(FIN_DATASET[[#This Row],[Method]]="Efectivo",1,0)</f>
        <v>1</v>
      </c>
      <c r="N849" s="12">
        <f>IF(FIN_DATASET[[#This Row],[Method]]="Efectivo",FIN_DATASET[[#This Row],[Amount]],0)</f>
        <v>30000</v>
      </c>
      <c r="O849" s="3">
        <f>IF(FIN_DATASET[[#This Row],[Method]]="CxC",1,0)</f>
        <v>0</v>
      </c>
      <c r="P849" s="11">
        <f>IF(FIN_DATASET[[#This Row],[Method]]="CxC",FIN_DATASET[[#This Row],[Amount]],0)</f>
        <v>0</v>
      </c>
      <c r="Q849" s="3">
        <f>IF(OR(FIN_DATASET[[#This Row],[Account]]="CxP",FIN_DATASET[[#This Row],[Account]]="CxP (Liga)",FIN_DATASET[[#This Row],[Account]]="CxP (Terceros)"),1,0)</f>
        <v>0</v>
      </c>
      <c r="R849" s="3">
        <f>IF(FIN_DATASET[[#This Row],[AP_Flag]]=1,FIN_DATASET[[#This Row],[Amount]],0)</f>
        <v>0</v>
      </c>
    </row>
    <row r="850" spans="1:18" x14ac:dyDescent="0.2">
      <c r="A850" s="4">
        <f>FIN_RAW[[#This Row],[FECHA]]</f>
        <v>44531</v>
      </c>
      <c r="B850" s="3">
        <f>YEAR(FIN_DATASET[[#This Row],[Date]])</f>
        <v>2021</v>
      </c>
      <c r="C850" s="3" t="str">
        <f>TEXT(FIN_DATASET[[#This Row],[Date]],"mmmm")</f>
        <v>December</v>
      </c>
      <c r="D850" s="3" t="str">
        <f>IF(FIN_RAW[[#This Row],[VALOR (IN)]]&gt;0, "Income",IF(FIN_RAW[[#This Row],[VALOR (OUT)]]&gt;0, "Expense", "Check"))</f>
        <v>Income</v>
      </c>
      <c r="E850" s="3" t="str">
        <f>_xlfn.XLOOKUP(FIN_DATASET[[#This Row],[Method]],CATEGORY_MAP[CUENTA_IN],CATEGORY_MAP[Category])</f>
        <v>Accounts Receivable</v>
      </c>
      <c r="F850" s="3" t="str">
        <f>_xlfn.XLOOKUP(FIN_DATASET[[#This Row],[Account]],CATEGORY_MAP[CUENTA_OUT],CATEGORY_MAP[Subcategory])</f>
        <v>Monthly Fee</v>
      </c>
      <c r="G850" s="3" t="str">
        <f>IF(OR(FIN_RAW[[#This Row],[CONCEPTO]]=0,FIN_RAW[[#This Row],[CONCEPTO]]=""),"",FIN_RAW[[#This Row],[CONCEPTO]])</f>
        <v>Pago Mensualidad ESPECIAL (DIC)</v>
      </c>
      <c r="H850" s="5">
        <f>IF(FIN_DATASET[[#This Row],[Type]]="Income", FIN_RAW[[#This Row],[VALOR (IN)]], -FIN_RAW[[#This Row],[VALOR (OUT)]])</f>
        <v>30000</v>
      </c>
      <c r="I850" s="3" t="str">
        <f>FIN_RAW[[#This Row],[CUENTA (IN)]]</f>
        <v>CxC</v>
      </c>
      <c r="J850" s="6" t="str">
        <f>FIN_RAW[[#This Row],[CUENTA (OUT)]]</f>
        <v>Mensualidad</v>
      </c>
      <c r="K850" s="3" t="str">
        <f>IF(OR(FIN_RAW[[#This Row],[CLIENTE]]=0,FIN_RAW[[#This Row],[CLIENTE]]=" "),"",FIN_RAW[[#This Row],[CLIENTE]])</f>
        <v>Rodrigo Valdiri Zambrano</v>
      </c>
      <c r="L850" s="3" t="str">
        <f>IF(OR(FIN_RAW[[#This Row],[DEPORTISTA]]=0,FIN_RAW[[#This Row],[DEPORTISTA]]=""),"",FIN_RAW[[#This Row],[DEPORTISTA]])</f>
        <v>Esteban Valdiri Guauña</v>
      </c>
      <c r="M850" s="3">
        <f>IF(FIN_DATASET[[#This Row],[Method]]="Efectivo",1,0)</f>
        <v>0</v>
      </c>
      <c r="N850" s="12">
        <f>IF(FIN_DATASET[[#This Row],[Method]]="Efectivo",FIN_DATASET[[#This Row],[Amount]],0)</f>
        <v>0</v>
      </c>
      <c r="O850" s="3">
        <f>IF(FIN_DATASET[[#This Row],[Method]]="CxC",1,0)</f>
        <v>1</v>
      </c>
      <c r="P850" s="11">
        <f>IF(FIN_DATASET[[#This Row],[Method]]="CxC",FIN_DATASET[[#This Row],[Amount]],0)</f>
        <v>30000</v>
      </c>
      <c r="Q850" s="3">
        <f>IF(OR(FIN_DATASET[[#This Row],[Account]]="CxP",FIN_DATASET[[#This Row],[Account]]="CxP (Liga)",FIN_DATASET[[#This Row],[Account]]="CxP (Terceros)"),1,0)</f>
        <v>0</v>
      </c>
      <c r="R850" s="3">
        <f>IF(FIN_DATASET[[#This Row],[AP_Flag]]=1,FIN_DATASET[[#This Row],[Amount]],0)</f>
        <v>0</v>
      </c>
    </row>
    <row r="851" spans="1:18" x14ac:dyDescent="0.2">
      <c r="A851" s="4">
        <f>FIN_RAW[[#This Row],[FECHA]]</f>
        <v>44531</v>
      </c>
      <c r="B851" s="3">
        <f>YEAR(FIN_DATASET[[#This Row],[Date]])</f>
        <v>2021</v>
      </c>
      <c r="C851" s="3" t="str">
        <f>TEXT(FIN_DATASET[[#This Row],[Date]],"mmmm")</f>
        <v>December</v>
      </c>
      <c r="D851" s="3" t="str">
        <f>IF(FIN_RAW[[#This Row],[VALOR (IN)]]&gt;0, "Income",IF(FIN_RAW[[#This Row],[VALOR (OUT)]]&gt;0, "Expense", "Check"))</f>
        <v>Income</v>
      </c>
      <c r="E851" s="3" t="str">
        <f>_xlfn.XLOOKUP(FIN_DATASET[[#This Row],[Method]],CATEGORY_MAP[CUENTA_IN],CATEGORY_MAP[Category])</f>
        <v>Accounts Receivable</v>
      </c>
      <c r="F851" s="3" t="str">
        <f>_xlfn.XLOOKUP(FIN_DATASET[[#This Row],[Account]],CATEGORY_MAP[CUENTA_OUT],CATEGORY_MAP[Subcategory])</f>
        <v>Monthly Fee</v>
      </c>
      <c r="G851" s="3" t="str">
        <f>IF(OR(FIN_RAW[[#This Row],[CONCEPTO]]=0,FIN_RAW[[#This Row],[CONCEPTO]]=""),"",FIN_RAW[[#This Row],[CONCEPTO]])</f>
        <v>Pago Mensualidad ESPECIAL (DIC)</v>
      </c>
      <c r="H851" s="5">
        <f>IF(FIN_DATASET[[#This Row],[Type]]="Income", FIN_RAW[[#This Row],[VALOR (IN)]], -FIN_RAW[[#This Row],[VALOR (OUT)]])</f>
        <v>30000</v>
      </c>
      <c r="I851" s="3" t="str">
        <f>FIN_RAW[[#This Row],[CUENTA (IN)]]</f>
        <v>CxC</v>
      </c>
      <c r="J851" s="6" t="str">
        <f>FIN_RAW[[#This Row],[CUENTA (OUT)]]</f>
        <v>Mensualidad</v>
      </c>
      <c r="K851" s="3" t="str">
        <f>IF(OR(FIN_RAW[[#This Row],[CLIENTE]]=0,FIN_RAW[[#This Row],[CLIENTE]]=" "),"",FIN_RAW[[#This Row],[CLIENTE]])</f>
        <v>Juan Sebastián Floyd</v>
      </c>
      <c r="L851" s="3" t="str">
        <f>IF(OR(FIN_RAW[[#This Row],[DEPORTISTA]]=0,FIN_RAW[[#This Row],[DEPORTISTA]]=""),"",FIN_RAW[[#This Row],[DEPORTISTA]])</f>
        <v>Juan Diego Floyd Martínez</v>
      </c>
      <c r="M851" s="3">
        <f>IF(FIN_DATASET[[#This Row],[Method]]="Efectivo",1,0)</f>
        <v>0</v>
      </c>
      <c r="N851" s="12">
        <f>IF(FIN_DATASET[[#This Row],[Method]]="Efectivo",FIN_DATASET[[#This Row],[Amount]],0)</f>
        <v>0</v>
      </c>
      <c r="O851" s="3">
        <f>IF(FIN_DATASET[[#This Row],[Method]]="CxC",1,0)</f>
        <v>1</v>
      </c>
      <c r="P851" s="11">
        <f>IF(FIN_DATASET[[#This Row],[Method]]="CxC",FIN_DATASET[[#This Row],[Amount]],0)</f>
        <v>30000</v>
      </c>
      <c r="Q851" s="3">
        <f>IF(OR(FIN_DATASET[[#This Row],[Account]]="CxP",FIN_DATASET[[#This Row],[Account]]="CxP (Liga)",FIN_DATASET[[#This Row],[Account]]="CxP (Terceros)"),1,0)</f>
        <v>0</v>
      </c>
      <c r="R851" s="3">
        <f>IF(FIN_DATASET[[#This Row],[AP_Flag]]=1,FIN_DATASET[[#This Row],[Amount]],0)</f>
        <v>0</v>
      </c>
    </row>
    <row r="852" spans="1:18" x14ac:dyDescent="0.2">
      <c r="A852" s="4">
        <f>FIN_RAW[[#This Row],[FECHA]]</f>
        <v>44531</v>
      </c>
      <c r="B852" s="3">
        <f>YEAR(FIN_DATASET[[#This Row],[Date]])</f>
        <v>2021</v>
      </c>
      <c r="C852" s="3" t="str">
        <f>TEXT(FIN_DATASET[[#This Row],[Date]],"mmmm")</f>
        <v>December</v>
      </c>
      <c r="D852" s="3" t="str">
        <f>IF(FIN_RAW[[#This Row],[VALOR (IN)]]&gt;0, "Income",IF(FIN_RAW[[#This Row],[VALOR (OUT)]]&gt;0, "Expense", "Check"))</f>
        <v>Income</v>
      </c>
      <c r="E852" s="3" t="str">
        <f>_xlfn.XLOOKUP(FIN_DATASET[[#This Row],[Method]],CATEGORY_MAP[CUENTA_IN],CATEGORY_MAP[Category])</f>
        <v>Cash</v>
      </c>
      <c r="F852" s="3" t="str">
        <f>_xlfn.XLOOKUP(FIN_DATASET[[#This Row],[Account]],CATEGORY_MAP[CUENTA_OUT],CATEGORY_MAP[Subcategory])</f>
        <v>Monthly Fee</v>
      </c>
      <c r="G852" s="3" t="str">
        <f>IF(OR(FIN_RAW[[#This Row],[CONCEPTO]]=0,FIN_RAW[[#This Row],[CONCEPTO]]=""),"",FIN_RAW[[#This Row],[CONCEPTO]])</f>
        <v>Pago Mensualidad ESPECIAL (DIC)</v>
      </c>
      <c r="H852" s="5">
        <f>IF(FIN_DATASET[[#This Row],[Type]]="Income", FIN_RAW[[#This Row],[VALOR (IN)]], -FIN_RAW[[#This Row],[VALOR (OUT)]])</f>
        <v>30000</v>
      </c>
      <c r="I852" s="3" t="str">
        <f>FIN_RAW[[#This Row],[CUENTA (IN)]]</f>
        <v>Efectivo</v>
      </c>
      <c r="J852" s="6" t="str">
        <f>FIN_RAW[[#This Row],[CUENTA (OUT)]]</f>
        <v>Mensualidad</v>
      </c>
      <c r="K852" s="3" t="str">
        <f>IF(OR(FIN_RAW[[#This Row],[CLIENTE]]=0,FIN_RAW[[#This Row],[CLIENTE]]=" "),"",FIN_RAW[[#This Row],[CLIENTE]])</f>
        <v>Víctor Manuel Duque Yepes</v>
      </c>
      <c r="L852" s="3" t="str">
        <f>IF(OR(FIN_RAW[[#This Row],[DEPORTISTA]]=0,FIN_RAW[[#This Row],[DEPORTISTA]]=""),"",FIN_RAW[[#This Row],[DEPORTISTA]])</f>
        <v>Juan Esteban Duque Pinto</v>
      </c>
      <c r="M852" s="3">
        <f>IF(FIN_DATASET[[#This Row],[Method]]="Efectivo",1,0)</f>
        <v>1</v>
      </c>
      <c r="N852" s="12">
        <f>IF(FIN_DATASET[[#This Row],[Method]]="Efectivo",FIN_DATASET[[#This Row],[Amount]],0)</f>
        <v>30000</v>
      </c>
      <c r="O852" s="3">
        <f>IF(FIN_DATASET[[#This Row],[Method]]="CxC",1,0)</f>
        <v>0</v>
      </c>
      <c r="P852" s="11">
        <f>IF(FIN_DATASET[[#This Row],[Method]]="CxC",FIN_DATASET[[#This Row],[Amount]],0)</f>
        <v>0</v>
      </c>
      <c r="Q852" s="3">
        <f>IF(OR(FIN_DATASET[[#This Row],[Account]]="CxP",FIN_DATASET[[#This Row],[Account]]="CxP (Liga)",FIN_DATASET[[#This Row],[Account]]="CxP (Terceros)"),1,0)</f>
        <v>0</v>
      </c>
      <c r="R852" s="3">
        <f>IF(FIN_DATASET[[#This Row],[AP_Flag]]=1,FIN_DATASET[[#This Row],[Amount]],0)</f>
        <v>0</v>
      </c>
    </row>
    <row r="853" spans="1:18" x14ac:dyDescent="0.2">
      <c r="A853" s="4">
        <f>FIN_RAW[[#This Row],[FECHA]]</f>
        <v>44531</v>
      </c>
      <c r="B853" s="3">
        <f>YEAR(FIN_DATASET[[#This Row],[Date]])</f>
        <v>2021</v>
      </c>
      <c r="C853" s="3" t="str">
        <f>TEXT(FIN_DATASET[[#This Row],[Date]],"mmmm")</f>
        <v>December</v>
      </c>
      <c r="D853" s="3" t="str">
        <f>IF(FIN_RAW[[#This Row],[VALOR (IN)]]&gt;0, "Income",IF(FIN_RAW[[#This Row],[VALOR (OUT)]]&gt;0, "Expense", "Check"))</f>
        <v>Income</v>
      </c>
      <c r="E853" s="3" t="str">
        <f>_xlfn.XLOOKUP(FIN_DATASET[[#This Row],[Method]],CATEGORY_MAP[CUENTA_IN],CATEGORY_MAP[Category])</f>
        <v>Cash</v>
      </c>
      <c r="F853" s="3" t="str">
        <f>_xlfn.XLOOKUP(FIN_DATASET[[#This Row],[Account]],CATEGORY_MAP[CUENTA_OUT],CATEGORY_MAP[Subcategory])</f>
        <v>Monthly Fee</v>
      </c>
      <c r="G853" s="3" t="str">
        <f>IF(OR(FIN_RAW[[#This Row],[CONCEPTO]]=0,FIN_RAW[[#This Row],[CONCEPTO]]=""),"",FIN_RAW[[#This Row],[CONCEPTO]])</f>
        <v>Pago Mensualidad ESPECIAL (DIC)</v>
      </c>
      <c r="H853" s="5">
        <f>IF(FIN_DATASET[[#This Row],[Type]]="Income", FIN_RAW[[#This Row],[VALOR (IN)]], -FIN_RAW[[#This Row],[VALOR (OUT)]])</f>
        <v>30000</v>
      </c>
      <c r="I853" s="3" t="str">
        <f>FIN_RAW[[#This Row],[CUENTA (IN)]]</f>
        <v>Efectivo</v>
      </c>
      <c r="J853" s="6" t="str">
        <f>FIN_RAW[[#This Row],[CUENTA (OUT)]]</f>
        <v>Mensualidad</v>
      </c>
      <c r="K853" s="3" t="str">
        <f>IF(OR(FIN_RAW[[#This Row],[CLIENTE]]=0,FIN_RAW[[#This Row],[CLIENTE]]=" "),"",FIN_RAW[[#This Row],[CLIENTE]])</f>
        <v>Víctor Manuel Duque Yepes</v>
      </c>
      <c r="L853" s="3" t="str">
        <f>IF(OR(FIN_RAW[[#This Row],[DEPORTISTA]]=0,FIN_RAW[[#This Row],[DEPORTISTA]]=""),"",FIN_RAW[[#This Row],[DEPORTISTA]])</f>
        <v>Juan Manuel Duque Pinto</v>
      </c>
      <c r="M853" s="3">
        <f>IF(FIN_DATASET[[#This Row],[Method]]="Efectivo",1,0)</f>
        <v>1</v>
      </c>
      <c r="N853" s="12">
        <f>IF(FIN_DATASET[[#This Row],[Method]]="Efectivo",FIN_DATASET[[#This Row],[Amount]],0)</f>
        <v>30000</v>
      </c>
      <c r="O853" s="3">
        <f>IF(FIN_DATASET[[#This Row],[Method]]="CxC",1,0)</f>
        <v>0</v>
      </c>
      <c r="P853" s="11">
        <f>IF(FIN_DATASET[[#This Row],[Method]]="CxC",FIN_DATASET[[#This Row],[Amount]],0)</f>
        <v>0</v>
      </c>
      <c r="Q853" s="3">
        <f>IF(OR(FIN_DATASET[[#This Row],[Account]]="CxP",FIN_DATASET[[#This Row],[Account]]="CxP (Liga)",FIN_DATASET[[#This Row],[Account]]="CxP (Terceros)"),1,0)</f>
        <v>0</v>
      </c>
      <c r="R853" s="3">
        <f>IF(FIN_DATASET[[#This Row],[AP_Flag]]=1,FIN_DATASET[[#This Row],[Amount]],0)</f>
        <v>0</v>
      </c>
    </row>
    <row r="854" spans="1:18" x14ac:dyDescent="0.2">
      <c r="A854" s="4">
        <f>FIN_RAW[[#This Row],[FECHA]]</f>
        <v>44531</v>
      </c>
      <c r="B854" s="3">
        <f>YEAR(FIN_DATASET[[#This Row],[Date]])</f>
        <v>2021</v>
      </c>
      <c r="C854" s="3" t="str">
        <f>TEXT(FIN_DATASET[[#This Row],[Date]],"mmmm")</f>
        <v>December</v>
      </c>
      <c r="D854" s="3" t="str">
        <f>IF(FIN_RAW[[#This Row],[VALOR (IN)]]&gt;0, "Income",IF(FIN_RAW[[#This Row],[VALOR (OUT)]]&gt;0, "Expense", "Check"))</f>
        <v>Income</v>
      </c>
      <c r="E854" s="3" t="str">
        <f>_xlfn.XLOOKUP(FIN_DATASET[[#This Row],[Method]],CATEGORY_MAP[CUENTA_IN],CATEGORY_MAP[Category])</f>
        <v>Accounts Receivable</v>
      </c>
      <c r="F854" s="3" t="str">
        <f>_xlfn.XLOOKUP(FIN_DATASET[[#This Row],[Account]],CATEGORY_MAP[CUENTA_OUT],CATEGORY_MAP[Subcategory])</f>
        <v>Monthly Fee</v>
      </c>
      <c r="G854" s="3" t="str">
        <f>IF(OR(FIN_RAW[[#This Row],[CONCEPTO]]=0,FIN_RAW[[#This Row],[CONCEPTO]]=""),"",FIN_RAW[[#This Row],[CONCEPTO]])</f>
        <v>Pago Mensualidad ESPECIAL (DIC)</v>
      </c>
      <c r="H854" s="5">
        <f>IF(FIN_DATASET[[#This Row],[Type]]="Income", FIN_RAW[[#This Row],[VALOR (IN)]], -FIN_RAW[[#This Row],[VALOR (OUT)]])</f>
        <v>30000</v>
      </c>
      <c r="I854" s="3" t="str">
        <f>FIN_RAW[[#This Row],[CUENTA (IN)]]</f>
        <v>CxC</v>
      </c>
      <c r="J854" s="6" t="str">
        <f>FIN_RAW[[#This Row],[CUENTA (OUT)]]</f>
        <v>Mensualidad</v>
      </c>
      <c r="K854" s="3" t="str">
        <f>IF(OR(FIN_RAW[[#This Row],[CLIENTE]]=0,FIN_RAW[[#This Row],[CLIENTE]]=" "),"",FIN_RAW[[#This Row],[CLIENTE]])</f>
        <v>Diana Gómez Herrera</v>
      </c>
      <c r="L854" s="3" t="str">
        <f>IF(OR(FIN_RAW[[#This Row],[DEPORTISTA]]=0,FIN_RAW[[#This Row],[DEPORTISTA]]=""),"",FIN_RAW[[#This Row],[DEPORTISTA]])</f>
        <v>Juan Manuel López Gómez</v>
      </c>
      <c r="M854" s="3">
        <f>IF(FIN_DATASET[[#This Row],[Method]]="Efectivo",1,0)</f>
        <v>0</v>
      </c>
      <c r="N854" s="12">
        <f>IF(FIN_DATASET[[#This Row],[Method]]="Efectivo",FIN_DATASET[[#This Row],[Amount]],0)</f>
        <v>0</v>
      </c>
      <c r="O854" s="3">
        <f>IF(FIN_DATASET[[#This Row],[Method]]="CxC",1,0)</f>
        <v>1</v>
      </c>
      <c r="P854" s="11">
        <f>IF(FIN_DATASET[[#This Row],[Method]]="CxC",FIN_DATASET[[#This Row],[Amount]],0)</f>
        <v>30000</v>
      </c>
      <c r="Q854" s="3">
        <f>IF(OR(FIN_DATASET[[#This Row],[Account]]="CxP",FIN_DATASET[[#This Row],[Account]]="CxP (Liga)",FIN_DATASET[[#This Row],[Account]]="CxP (Terceros)"),1,0)</f>
        <v>0</v>
      </c>
      <c r="R854" s="3">
        <f>IF(FIN_DATASET[[#This Row],[AP_Flag]]=1,FIN_DATASET[[#This Row],[Amount]],0)</f>
        <v>0</v>
      </c>
    </row>
    <row r="855" spans="1:18" x14ac:dyDescent="0.2">
      <c r="A855" s="4">
        <f>FIN_RAW[[#This Row],[FECHA]]</f>
        <v>44531</v>
      </c>
      <c r="B855" s="3">
        <f>YEAR(FIN_DATASET[[#This Row],[Date]])</f>
        <v>2021</v>
      </c>
      <c r="C855" s="3" t="str">
        <f>TEXT(FIN_DATASET[[#This Row],[Date]],"mmmm")</f>
        <v>December</v>
      </c>
      <c r="D855" s="3" t="str">
        <f>IF(FIN_RAW[[#This Row],[VALOR (IN)]]&gt;0, "Income",IF(FIN_RAW[[#This Row],[VALOR (OUT)]]&gt;0, "Expense", "Check"))</f>
        <v>Income</v>
      </c>
      <c r="E855" s="3" t="str">
        <f>_xlfn.XLOOKUP(FIN_DATASET[[#This Row],[Method]],CATEGORY_MAP[CUENTA_IN],CATEGORY_MAP[Category])</f>
        <v>Cash</v>
      </c>
      <c r="F855" s="3" t="str">
        <f>_xlfn.XLOOKUP(FIN_DATASET[[#This Row],[Account]],CATEGORY_MAP[CUENTA_OUT],CATEGORY_MAP[Subcategory])</f>
        <v>Monthly Fee</v>
      </c>
      <c r="G855" s="3" t="str">
        <f>IF(OR(FIN_RAW[[#This Row],[CONCEPTO]]=0,FIN_RAW[[#This Row],[CONCEPTO]]=""),"",FIN_RAW[[#This Row],[CONCEPTO]])</f>
        <v>Pago Mensualidad ESPECIAL (DIC)</v>
      </c>
      <c r="H855" s="5">
        <f>IF(FIN_DATASET[[#This Row],[Type]]="Income", FIN_RAW[[#This Row],[VALOR (IN)]], -FIN_RAW[[#This Row],[VALOR (OUT)]])</f>
        <v>30000</v>
      </c>
      <c r="I855" s="3" t="str">
        <f>FIN_RAW[[#This Row],[CUENTA (IN)]]</f>
        <v>Efectivo</v>
      </c>
      <c r="J855" s="6" t="str">
        <f>FIN_RAW[[#This Row],[CUENTA (OUT)]]</f>
        <v>Mensualidad</v>
      </c>
      <c r="K855" s="3" t="str">
        <f>IF(OR(FIN_RAW[[#This Row],[CLIENTE]]=0,FIN_RAW[[#This Row],[CLIENTE]]=" "),"",FIN_RAW[[#This Row],[CLIENTE]])</f>
        <v>Ingrith Basto Zamorano</v>
      </c>
      <c r="L855" s="3" t="str">
        <f>IF(OR(FIN_RAW[[#This Row],[DEPORTISTA]]=0,FIN_RAW[[#This Row],[DEPORTISTA]]=""),"",FIN_RAW[[#This Row],[DEPORTISTA]])</f>
        <v>Juan Martin Solórzano Basto</v>
      </c>
      <c r="M855" s="3">
        <f>IF(FIN_DATASET[[#This Row],[Method]]="Efectivo",1,0)</f>
        <v>1</v>
      </c>
      <c r="N855" s="12">
        <f>IF(FIN_DATASET[[#This Row],[Method]]="Efectivo",FIN_DATASET[[#This Row],[Amount]],0)</f>
        <v>30000</v>
      </c>
      <c r="O855" s="3">
        <f>IF(FIN_DATASET[[#This Row],[Method]]="CxC",1,0)</f>
        <v>0</v>
      </c>
      <c r="P855" s="11">
        <f>IF(FIN_DATASET[[#This Row],[Method]]="CxC",FIN_DATASET[[#This Row],[Amount]],0)</f>
        <v>0</v>
      </c>
      <c r="Q855" s="3">
        <f>IF(OR(FIN_DATASET[[#This Row],[Account]]="CxP",FIN_DATASET[[#This Row],[Account]]="CxP (Liga)",FIN_DATASET[[#This Row],[Account]]="CxP (Terceros)"),1,0)</f>
        <v>0</v>
      </c>
      <c r="R855" s="3">
        <f>IF(FIN_DATASET[[#This Row],[AP_Flag]]=1,FIN_DATASET[[#This Row],[Amount]],0)</f>
        <v>0</v>
      </c>
    </row>
    <row r="856" spans="1:18" x14ac:dyDescent="0.2">
      <c r="A856" s="4">
        <f>FIN_RAW[[#This Row],[FECHA]]</f>
        <v>44531</v>
      </c>
      <c r="B856" s="3">
        <f>YEAR(FIN_DATASET[[#This Row],[Date]])</f>
        <v>2021</v>
      </c>
      <c r="C856" s="3" t="str">
        <f>TEXT(FIN_DATASET[[#This Row],[Date]],"mmmm")</f>
        <v>December</v>
      </c>
      <c r="D856" s="3" t="str">
        <f>IF(FIN_RAW[[#This Row],[VALOR (IN)]]&gt;0, "Income",IF(FIN_RAW[[#This Row],[VALOR (OUT)]]&gt;0, "Expense", "Check"))</f>
        <v>Income</v>
      </c>
      <c r="E856" s="3" t="str">
        <f>_xlfn.XLOOKUP(FIN_DATASET[[#This Row],[Method]],CATEGORY_MAP[CUENTA_IN],CATEGORY_MAP[Category])</f>
        <v>Cash</v>
      </c>
      <c r="F856" s="3" t="str">
        <f>_xlfn.XLOOKUP(FIN_DATASET[[#This Row],[Account]],CATEGORY_MAP[CUENTA_OUT],CATEGORY_MAP[Subcategory])</f>
        <v>Monthly Fee</v>
      </c>
      <c r="G856" s="3" t="str">
        <f>IF(OR(FIN_RAW[[#This Row],[CONCEPTO]]=0,FIN_RAW[[#This Row],[CONCEPTO]]=""),"",FIN_RAW[[#This Row],[CONCEPTO]])</f>
        <v>Pago Mensualidad ESPECIAL (DIC)</v>
      </c>
      <c r="H856" s="5">
        <f>IF(FIN_DATASET[[#This Row],[Type]]="Income", FIN_RAW[[#This Row],[VALOR (IN)]], -FIN_RAW[[#This Row],[VALOR (OUT)]])</f>
        <v>30000</v>
      </c>
      <c r="I856" s="3" t="str">
        <f>FIN_RAW[[#This Row],[CUENTA (IN)]]</f>
        <v>Efectivo</v>
      </c>
      <c r="J856" s="6" t="str">
        <f>FIN_RAW[[#This Row],[CUENTA (OUT)]]</f>
        <v>Mensualidad</v>
      </c>
      <c r="K856" s="3" t="str">
        <f>IF(OR(FIN_RAW[[#This Row],[CLIENTE]]=0,FIN_RAW[[#This Row],[CLIENTE]]=" "),"",FIN_RAW[[#This Row],[CLIENTE]])</f>
        <v>Ana Milena Sánchez Patiño</v>
      </c>
      <c r="L856" s="3" t="str">
        <f>IF(OR(FIN_RAW[[#This Row],[DEPORTISTA]]=0,FIN_RAW[[#This Row],[DEPORTISTA]]=""),"",FIN_RAW[[#This Row],[DEPORTISTA]])</f>
        <v>Matías Carvajal Sánchez</v>
      </c>
      <c r="M856" s="3">
        <f>IF(FIN_DATASET[[#This Row],[Method]]="Efectivo",1,0)</f>
        <v>1</v>
      </c>
      <c r="N856" s="12">
        <f>IF(FIN_DATASET[[#This Row],[Method]]="Efectivo",FIN_DATASET[[#This Row],[Amount]],0)</f>
        <v>30000</v>
      </c>
      <c r="O856" s="3">
        <f>IF(FIN_DATASET[[#This Row],[Method]]="CxC",1,0)</f>
        <v>0</v>
      </c>
      <c r="P856" s="11">
        <f>IF(FIN_DATASET[[#This Row],[Method]]="CxC",FIN_DATASET[[#This Row],[Amount]],0)</f>
        <v>0</v>
      </c>
      <c r="Q856" s="3">
        <f>IF(OR(FIN_DATASET[[#This Row],[Account]]="CxP",FIN_DATASET[[#This Row],[Account]]="CxP (Liga)",FIN_DATASET[[#This Row],[Account]]="CxP (Terceros)"),1,0)</f>
        <v>0</v>
      </c>
      <c r="R856" s="3">
        <f>IF(FIN_DATASET[[#This Row],[AP_Flag]]=1,FIN_DATASET[[#This Row],[Amount]],0)</f>
        <v>0</v>
      </c>
    </row>
    <row r="857" spans="1:18" x14ac:dyDescent="0.2">
      <c r="A857" s="4">
        <f>FIN_RAW[[#This Row],[FECHA]]</f>
        <v>44531</v>
      </c>
      <c r="B857" s="3">
        <f>YEAR(FIN_DATASET[[#This Row],[Date]])</f>
        <v>2021</v>
      </c>
      <c r="C857" s="3" t="str">
        <f>TEXT(FIN_DATASET[[#This Row],[Date]],"mmmm")</f>
        <v>December</v>
      </c>
      <c r="D857" s="3" t="str">
        <f>IF(FIN_RAW[[#This Row],[VALOR (IN)]]&gt;0, "Income",IF(FIN_RAW[[#This Row],[VALOR (OUT)]]&gt;0, "Expense", "Check"))</f>
        <v>Income</v>
      </c>
      <c r="E857" s="3" t="str">
        <f>_xlfn.XLOOKUP(FIN_DATASET[[#This Row],[Method]],CATEGORY_MAP[CUENTA_IN],CATEGORY_MAP[Category])</f>
        <v>Cash</v>
      </c>
      <c r="F857" s="3" t="str">
        <f>_xlfn.XLOOKUP(FIN_DATASET[[#This Row],[Account]],CATEGORY_MAP[CUENTA_OUT],CATEGORY_MAP[Subcategory])</f>
        <v>Monthly Fee</v>
      </c>
      <c r="G857" s="3" t="str">
        <f>IF(OR(FIN_RAW[[#This Row],[CONCEPTO]]=0,FIN_RAW[[#This Row],[CONCEPTO]]=""),"",FIN_RAW[[#This Row],[CONCEPTO]])</f>
        <v>Pago Mensualidad ESPECIAL (DIC)</v>
      </c>
      <c r="H857" s="5">
        <f>IF(FIN_DATASET[[#This Row],[Type]]="Income", FIN_RAW[[#This Row],[VALOR (IN)]], -FIN_RAW[[#This Row],[VALOR (OUT)]])</f>
        <v>30000</v>
      </c>
      <c r="I857" s="3" t="str">
        <f>FIN_RAW[[#This Row],[CUENTA (IN)]]</f>
        <v>Efectivo</v>
      </c>
      <c r="J857" s="6" t="str">
        <f>FIN_RAW[[#This Row],[CUENTA (OUT)]]</f>
        <v>Mensualidad</v>
      </c>
      <c r="K857" s="3" t="str">
        <f>IF(OR(FIN_RAW[[#This Row],[CLIENTE]]=0,FIN_RAW[[#This Row],[CLIENTE]]=" "),"",FIN_RAW[[#This Row],[CLIENTE]])</f>
        <v>Wilson Leaños</v>
      </c>
      <c r="L857" s="3" t="str">
        <f>IF(OR(FIN_RAW[[#This Row],[DEPORTISTA]]=0,FIN_RAW[[#This Row],[DEPORTISTA]]=""),"",FIN_RAW[[#This Row],[DEPORTISTA]])</f>
        <v>Naireth Leaños Serna</v>
      </c>
      <c r="M857" s="3">
        <f>IF(FIN_DATASET[[#This Row],[Method]]="Efectivo",1,0)</f>
        <v>1</v>
      </c>
      <c r="N857" s="12">
        <f>IF(FIN_DATASET[[#This Row],[Method]]="Efectivo",FIN_DATASET[[#This Row],[Amount]],0)</f>
        <v>30000</v>
      </c>
      <c r="O857" s="3">
        <f>IF(FIN_DATASET[[#This Row],[Method]]="CxC",1,0)</f>
        <v>0</v>
      </c>
      <c r="P857" s="11">
        <f>IF(FIN_DATASET[[#This Row],[Method]]="CxC",FIN_DATASET[[#This Row],[Amount]],0)</f>
        <v>0</v>
      </c>
      <c r="Q857" s="3">
        <f>IF(OR(FIN_DATASET[[#This Row],[Account]]="CxP",FIN_DATASET[[#This Row],[Account]]="CxP (Liga)",FIN_DATASET[[#This Row],[Account]]="CxP (Terceros)"),1,0)</f>
        <v>0</v>
      </c>
      <c r="R857" s="3">
        <f>IF(FIN_DATASET[[#This Row],[AP_Flag]]=1,FIN_DATASET[[#This Row],[Amount]],0)</f>
        <v>0</v>
      </c>
    </row>
    <row r="858" spans="1:18" x14ac:dyDescent="0.2">
      <c r="A858" s="4">
        <f>FIN_RAW[[#This Row],[FECHA]]</f>
        <v>44531</v>
      </c>
      <c r="B858" s="3">
        <f>YEAR(FIN_DATASET[[#This Row],[Date]])</f>
        <v>2021</v>
      </c>
      <c r="C858" s="3" t="str">
        <f>TEXT(FIN_DATASET[[#This Row],[Date]],"mmmm")</f>
        <v>December</v>
      </c>
      <c r="D858" s="3" t="str">
        <f>IF(FIN_RAW[[#This Row],[VALOR (IN)]]&gt;0, "Income",IF(FIN_RAW[[#This Row],[VALOR (OUT)]]&gt;0, "Expense", "Check"))</f>
        <v>Income</v>
      </c>
      <c r="E858" s="3" t="str">
        <f>_xlfn.XLOOKUP(FIN_DATASET[[#This Row],[Method]],CATEGORY_MAP[CUENTA_IN],CATEGORY_MAP[Category])</f>
        <v>Accounts Receivable</v>
      </c>
      <c r="F858" s="3" t="str">
        <f>_xlfn.XLOOKUP(FIN_DATASET[[#This Row],[Account]],CATEGORY_MAP[CUENTA_OUT],CATEGORY_MAP[Subcategory])</f>
        <v>Monthly Fee</v>
      </c>
      <c r="G858" s="3" t="str">
        <f>IF(OR(FIN_RAW[[#This Row],[CONCEPTO]]=0,FIN_RAW[[#This Row],[CONCEPTO]]=""),"",FIN_RAW[[#This Row],[CONCEPTO]])</f>
        <v>Pago Mensualidad ESPECIAL (DIC)</v>
      </c>
      <c r="H858" s="5">
        <f>IF(FIN_DATASET[[#This Row],[Type]]="Income", FIN_RAW[[#This Row],[VALOR (IN)]], -FIN_RAW[[#This Row],[VALOR (OUT)]])</f>
        <v>30000</v>
      </c>
      <c r="I858" s="3" t="str">
        <f>FIN_RAW[[#This Row],[CUENTA (IN)]]</f>
        <v>CxC</v>
      </c>
      <c r="J858" s="6" t="str">
        <f>FIN_RAW[[#This Row],[CUENTA (OUT)]]</f>
        <v>Mensualidad</v>
      </c>
      <c r="K858" s="3" t="str">
        <f>IF(OR(FIN_RAW[[#This Row],[CLIENTE]]=0,FIN_RAW[[#This Row],[CLIENTE]]=" "),"",FIN_RAW[[#This Row],[CLIENTE]])</f>
        <v>Diana Gómez Herrera</v>
      </c>
      <c r="L858" s="3" t="str">
        <f>IF(OR(FIN_RAW[[#This Row],[DEPORTISTA]]=0,FIN_RAW[[#This Row],[DEPORTISTA]]=""),"",FIN_RAW[[#This Row],[DEPORTISTA]])</f>
        <v>Samuel David López Gómez</v>
      </c>
      <c r="M858" s="3">
        <f>IF(FIN_DATASET[[#This Row],[Method]]="Efectivo",1,0)</f>
        <v>0</v>
      </c>
      <c r="N858" s="12">
        <f>IF(FIN_DATASET[[#This Row],[Method]]="Efectivo",FIN_DATASET[[#This Row],[Amount]],0)</f>
        <v>0</v>
      </c>
      <c r="O858" s="3">
        <f>IF(FIN_DATASET[[#This Row],[Method]]="CxC",1,0)</f>
        <v>1</v>
      </c>
      <c r="P858" s="11">
        <f>IF(FIN_DATASET[[#This Row],[Method]]="CxC",FIN_DATASET[[#This Row],[Amount]],0)</f>
        <v>30000</v>
      </c>
      <c r="Q858" s="3">
        <f>IF(OR(FIN_DATASET[[#This Row],[Account]]="CxP",FIN_DATASET[[#This Row],[Account]]="CxP (Liga)",FIN_DATASET[[#This Row],[Account]]="CxP (Terceros)"),1,0)</f>
        <v>0</v>
      </c>
      <c r="R858" s="3">
        <f>IF(FIN_DATASET[[#This Row],[AP_Flag]]=1,FIN_DATASET[[#This Row],[Amount]],0)</f>
        <v>0</v>
      </c>
    </row>
    <row r="859" spans="1:18" x14ac:dyDescent="0.2">
      <c r="A859" s="4">
        <f>FIN_RAW[[#This Row],[FECHA]]</f>
        <v>44531</v>
      </c>
      <c r="B859" s="3">
        <f>YEAR(FIN_DATASET[[#This Row],[Date]])</f>
        <v>2021</v>
      </c>
      <c r="C859" s="3" t="str">
        <f>TEXT(FIN_DATASET[[#This Row],[Date]],"mmmm")</f>
        <v>December</v>
      </c>
      <c r="D859" s="3" t="str">
        <f>IF(FIN_RAW[[#This Row],[VALOR (IN)]]&gt;0, "Income",IF(FIN_RAW[[#This Row],[VALOR (OUT)]]&gt;0, "Expense", "Check"))</f>
        <v>Income</v>
      </c>
      <c r="E859" s="3" t="str">
        <f>_xlfn.XLOOKUP(FIN_DATASET[[#This Row],[Method]],CATEGORY_MAP[CUENTA_IN],CATEGORY_MAP[Category])</f>
        <v>Cash</v>
      </c>
      <c r="F859" s="3" t="str">
        <f>_xlfn.XLOOKUP(FIN_DATASET[[#This Row],[Account]],CATEGORY_MAP[CUENTA_OUT],CATEGORY_MAP[Subcategory])</f>
        <v>Monthly Fee</v>
      </c>
      <c r="G859" s="3" t="str">
        <f>IF(OR(FIN_RAW[[#This Row],[CONCEPTO]]=0,FIN_RAW[[#This Row],[CONCEPTO]]=""),"",FIN_RAW[[#This Row],[CONCEPTO]])</f>
        <v>Pago Mensualidad ESPECIAL (DIC)</v>
      </c>
      <c r="H859" s="5">
        <f>IF(FIN_DATASET[[#This Row],[Type]]="Income", FIN_RAW[[#This Row],[VALOR (IN)]], -FIN_RAW[[#This Row],[VALOR (OUT)]])</f>
        <v>30000</v>
      </c>
      <c r="I859" s="3" t="str">
        <f>FIN_RAW[[#This Row],[CUENTA (IN)]]</f>
        <v>Efectivo</v>
      </c>
      <c r="J859" s="6" t="str">
        <f>FIN_RAW[[#This Row],[CUENTA (OUT)]]</f>
        <v>Mensualidad</v>
      </c>
      <c r="K859" s="3" t="str">
        <f>IF(OR(FIN_RAW[[#This Row],[CLIENTE]]=0,FIN_RAW[[#This Row],[CLIENTE]]=" "),"",FIN_RAW[[#This Row],[CLIENTE]])</f>
        <v>Yanibel Peña Londoño</v>
      </c>
      <c r="L859" s="3" t="str">
        <f>IF(OR(FIN_RAW[[#This Row],[DEPORTISTA]]=0,FIN_RAW[[#This Row],[DEPORTISTA]]=""),"",FIN_RAW[[#This Row],[DEPORTISTA]])</f>
        <v>Santiago Piedrahita Peña</v>
      </c>
      <c r="M859" s="3">
        <f>IF(FIN_DATASET[[#This Row],[Method]]="Efectivo",1,0)</f>
        <v>1</v>
      </c>
      <c r="N859" s="12">
        <f>IF(FIN_DATASET[[#This Row],[Method]]="Efectivo",FIN_DATASET[[#This Row],[Amount]],0)</f>
        <v>30000</v>
      </c>
      <c r="O859" s="3">
        <f>IF(FIN_DATASET[[#This Row],[Method]]="CxC",1,0)</f>
        <v>0</v>
      </c>
      <c r="P859" s="11">
        <f>IF(FIN_DATASET[[#This Row],[Method]]="CxC",FIN_DATASET[[#This Row],[Amount]],0)</f>
        <v>0</v>
      </c>
      <c r="Q859" s="3">
        <f>IF(OR(FIN_DATASET[[#This Row],[Account]]="CxP",FIN_DATASET[[#This Row],[Account]]="CxP (Liga)",FIN_DATASET[[#This Row],[Account]]="CxP (Terceros)"),1,0)</f>
        <v>0</v>
      </c>
      <c r="R859" s="3">
        <f>IF(FIN_DATASET[[#This Row],[AP_Flag]]=1,FIN_DATASET[[#This Row],[Amount]],0)</f>
        <v>0</v>
      </c>
    </row>
    <row r="860" spans="1:18" x14ac:dyDescent="0.2">
      <c r="A860" s="4">
        <f>FIN_RAW[[#This Row],[FECHA]]</f>
        <v>44531</v>
      </c>
      <c r="B860" s="3">
        <f>YEAR(FIN_DATASET[[#This Row],[Date]])</f>
        <v>2021</v>
      </c>
      <c r="C860" s="3" t="str">
        <f>TEXT(FIN_DATASET[[#This Row],[Date]],"mmmm")</f>
        <v>December</v>
      </c>
      <c r="D860" s="3" t="str">
        <f>IF(FIN_RAW[[#This Row],[VALOR (IN)]]&gt;0, "Income",IF(FIN_RAW[[#This Row],[VALOR (OUT)]]&gt;0, "Expense", "Check"))</f>
        <v>Income</v>
      </c>
      <c r="E860" s="3" t="str">
        <f>_xlfn.XLOOKUP(FIN_DATASET[[#This Row],[Method]],CATEGORY_MAP[CUENTA_IN],CATEGORY_MAP[Category])</f>
        <v>Cash</v>
      </c>
      <c r="F860" s="3" t="str">
        <f>_xlfn.XLOOKUP(FIN_DATASET[[#This Row],[Account]],CATEGORY_MAP[CUENTA_OUT],CATEGORY_MAP[Subcategory])</f>
        <v>Monthly Fee</v>
      </c>
      <c r="G860" s="3" t="str">
        <f>IF(OR(FIN_RAW[[#This Row],[CONCEPTO]]=0,FIN_RAW[[#This Row],[CONCEPTO]]=""),"",FIN_RAW[[#This Row],[CONCEPTO]])</f>
        <v>Pago Mensualidad ESPECIAL (DIC)</v>
      </c>
      <c r="H860" s="5">
        <f>IF(FIN_DATASET[[#This Row],[Type]]="Income", FIN_RAW[[#This Row],[VALOR (IN)]], -FIN_RAW[[#This Row],[VALOR (OUT)]])</f>
        <v>30000</v>
      </c>
      <c r="I860" s="3" t="str">
        <f>FIN_RAW[[#This Row],[CUENTA (IN)]]</f>
        <v>Efectivo</v>
      </c>
      <c r="J860" s="6" t="str">
        <f>FIN_RAW[[#This Row],[CUENTA (OUT)]]</f>
        <v>Mensualidad</v>
      </c>
      <c r="K860" s="3" t="str">
        <f>IF(OR(FIN_RAW[[#This Row],[CLIENTE]]=0,FIN_RAW[[#This Row],[CLIENTE]]=" "),"",FIN_RAW[[#This Row],[CLIENTE]])</f>
        <v>Ingrith Basto Zamorano</v>
      </c>
      <c r="L860" s="3" t="str">
        <f>IF(OR(FIN_RAW[[#This Row],[DEPORTISTA]]=0,FIN_RAW[[#This Row],[DEPORTISTA]]=""),"",FIN_RAW[[#This Row],[DEPORTISTA]])</f>
        <v>Santiago Solórzano Basto</v>
      </c>
      <c r="M860" s="3">
        <f>IF(FIN_DATASET[[#This Row],[Method]]="Efectivo",1,0)</f>
        <v>1</v>
      </c>
      <c r="N860" s="12">
        <f>IF(FIN_DATASET[[#This Row],[Method]]="Efectivo",FIN_DATASET[[#This Row],[Amount]],0)</f>
        <v>30000</v>
      </c>
      <c r="O860" s="3">
        <f>IF(FIN_DATASET[[#This Row],[Method]]="CxC",1,0)</f>
        <v>0</v>
      </c>
      <c r="P860" s="11">
        <f>IF(FIN_DATASET[[#This Row],[Method]]="CxC",FIN_DATASET[[#This Row],[Amount]],0)</f>
        <v>0</v>
      </c>
      <c r="Q860" s="3">
        <f>IF(OR(FIN_DATASET[[#This Row],[Account]]="CxP",FIN_DATASET[[#This Row],[Account]]="CxP (Liga)",FIN_DATASET[[#This Row],[Account]]="CxP (Terceros)"),1,0)</f>
        <v>0</v>
      </c>
      <c r="R860" s="3">
        <f>IF(FIN_DATASET[[#This Row],[AP_Flag]]=1,FIN_DATASET[[#This Row],[Amount]],0)</f>
        <v>0</v>
      </c>
    </row>
    <row r="861" spans="1:18" x14ac:dyDescent="0.2">
      <c r="A861" s="4">
        <f>FIN_RAW[[#This Row],[FECHA]]</f>
        <v>44531</v>
      </c>
      <c r="B861" s="3">
        <f>YEAR(FIN_DATASET[[#This Row],[Date]])</f>
        <v>2021</v>
      </c>
      <c r="C861" s="3" t="str">
        <f>TEXT(FIN_DATASET[[#This Row],[Date]],"mmmm")</f>
        <v>December</v>
      </c>
      <c r="D861" s="3" t="str">
        <f>IF(FIN_RAW[[#This Row],[VALOR (IN)]]&gt;0, "Income",IF(FIN_RAW[[#This Row],[VALOR (OUT)]]&gt;0, "Expense", "Check"))</f>
        <v>Income</v>
      </c>
      <c r="E861" s="3" t="str">
        <f>_xlfn.XLOOKUP(FIN_DATASET[[#This Row],[Method]],CATEGORY_MAP[CUENTA_IN],CATEGORY_MAP[Category])</f>
        <v>Cash</v>
      </c>
      <c r="F861" s="3" t="str">
        <f>_xlfn.XLOOKUP(FIN_DATASET[[#This Row],[Account]],CATEGORY_MAP[CUENTA_OUT],CATEGORY_MAP[Subcategory])</f>
        <v>Monthly Fee</v>
      </c>
      <c r="G861" s="3" t="str">
        <f>IF(OR(FIN_RAW[[#This Row],[CONCEPTO]]=0,FIN_RAW[[#This Row],[CONCEPTO]]=""),"",FIN_RAW[[#This Row],[CONCEPTO]])</f>
        <v>Pago Mensualidad ESPECIAL (DIC)</v>
      </c>
      <c r="H861" s="5">
        <f>IF(FIN_DATASET[[#This Row],[Type]]="Income", FIN_RAW[[#This Row],[VALOR (IN)]], -FIN_RAW[[#This Row],[VALOR (OUT)]])</f>
        <v>30000</v>
      </c>
      <c r="I861" s="3" t="str">
        <f>FIN_RAW[[#This Row],[CUENTA (IN)]]</f>
        <v>Efectivo</v>
      </c>
      <c r="J861" s="6" t="str">
        <f>FIN_RAW[[#This Row],[CUENTA (OUT)]]</f>
        <v>Mensualidad</v>
      </c>
      <c r="K861" s="3" t="str">
        <f>IF(OR(FIN_RAW[[#This Row],[CLIENTE]]=0,FIN_RAW[[#This Row],[CLIENTE]]=" "),"",FIN_RAW[[#This Row],[CLIENTE]])</f>
        <v>Marcela Zapata Duque</v>
      </c>
      <c r="L861" s="3" t="str">
        <f>IF(OR(FIN_RAW[[#This Row],[DEPORTISTA]]=0,FIN_RAW[[#This Row],[DEPORTISTA]]=""),"",FIN_RAW[[#This Row],[DEPORTISTA]])</f>
        <v>Sara Zapata Zapata</v>
      </c>
      <c r="M861" s="3">
        <f>IF(FIN_DATASET[[#This Row],[Method]]="Efectivo",1,0)</f>
        <v>1</v>
      </c>
      <c r="N861" s="12">
        <f>IF(FIN_DATASET[[#This Row],[Method]]="Efectivo",FIN_DATASET[[#This Row],[Amount]],0)</f>
        <v>30000</v>
      </c>
      <c r="O861" s="3">
        <f>IF(FIN_DATASET[[#This Row],[Method]]="CxC",1,0)</f>
        <v>0</v>
      </c>
      <c r="P861" s="11">
        <f>IF(FIN_DATASET[[#This Row],[Method]]="CxC",FIN_DATASET[[#This Row],[Amount]],0)</f>
        <v>0</v>
      </c>
      <c r="Q861" s="3">
        <f>IF(OR(FIN_DATASET[[#This Row],[Account]]="CxP",FIN_DATASET[[#This Row],[Account]]="CxP (Liga)",FIN_DATASET[[#This Row],[Account]]="CxP (Terceros)"),1,0)</f>
        <v>0</v>
      </c>
      <c r="R861" s="3">
        <f>IF(FIN_DATASET[[#This Row],[AP_Flag]]=1,FIN_DATASET[[#This Row],[Amount]],0)</f>
        <v>0</v>
      </c>
    </row>
    <row r="862" spans="1:18" x14ac:dyDescent="0.2">
      <c r="A862" s="4">
        <f>FIN_RAW[[#This Row],[FECHA]]</f>
        <v>44531</v>
      </c>
      <c r="B862" s="3">
        <f>YEAR(FIN_DATASET[[#This Row],[Date]])</f>
        <v>2021</v>
      </c>
      <c r="C862" s="3" t="str">
        <f>TEXT(FIN_DATASET[[#This Row],[Date]],"mmmm")</f>
        <v>December</v>
      </c>
      <c r="D862" s="3" t="str">
        <f>IF(FIN_RAW[[#This Row],[VALOR (IN)]]&gt;0, "Income",IF(FIN_RAW[[#This Row],[VALOR (OUT)]]&gt;0, "Expense", "Check"))</f>
        <v>Income</v>
      </c>
      <c r="E862" s="3" t="str">
        <f>_xlfn.XLOOKUP(FIN_DATASET[[#This Row],[Method]],CATEGORY_MAP[CUENTA_IN],CATEGORY_MAP[Category])</f>
        <v>Accounts Receivable</v>
      </c>
      <c r="F862" s="3" t="str">
        <f>_xlfn.XLOOKUP(FIN_DATASET[[#This Row],[Account]],CATEGORY_MAP[CUENTA_OUT],CATEGORY_MAP[Subcategory])</f>
        <v>Monthly Fee</v>
      </c>
      <c r="G862" s="3" t="str">
        <f>IF(OR(FIN_RAW[[#This Row],[CONCEPTO]]=0,FIN_RAW[[#This Row],[CONCEPTO]]=""),"",FIN_RAW[[#This Row],[CONCEPTO]])</f>
        <v>Pago Mensualidad ESPECIAL (DIC)</v>
      </c>
      <c r="H862" s="5">
        <f>IF(FIN_DATASET[[#This Row],[Type]]="Income", FIN_RAW[[#This Row],[VALOR (IN)]], -FIN_RAW[[#This Row],[VALOR (OUT)]])</f>
        <v>30000</v>
      </c>
      <c r="I862" s="3" t="str">
        <f>FIN_RAW[[#This Row],[CUENTA (IN)]]</f>
        <v>CxC</v>
      </c>
      <c r="J862" s="6" t="str">
        <f>FIN_RAW[[#This Row],[CUENTA (OUT)]]</f>
        <v>Mensualidad</v>
      </c>
      <c r="K862" s="3" t="str">
        <f>IF(OR(FIN_RAW[[#This Row],[CLIENTE]]=0,FIN_RAW[[#This Row],[CLIENTE]]=" "),"",FIN_RAW[[#This Row],[CLIENTE]])</f>
        <v>Juan Sebastián Floyd</v>
      </c>
      <c r="L862" s="3" t="str">
        <f>IF(OR(FIN_RAW[[#This Row],[DEPORTISTA]]=0,FIN_RAW[[#This Row],[DEPORTISTA]]=""),"",FIN_RAW[[#This Row],[DEPORTISTA]])</f>
        <v>Ariana Floyd Martínez</v>
      </c>
      <c r="M862" s="3">
        <f>IF(FIN_DATASET[[#This Row],[Method]]="Efectivo",1,0)</f>
        <v>0</v>
      </c>
      <c r="N862" s="12">
        <f>IF(FIN_DATASET[[#This Row],[Method]]="Efectivo",FIN_DATASET[[#This Row],[Amount]],0)</f>
        <v>0</v>
      </c>
      <c r="O862" s="3">
        <f>IF(FIN_DATASET[[#This Row],[Method]]="CxC",1,0)</f>
        <v>1</v>
      </c>
      <c r="P862" s="11">
        <f>IF(FIN_DATASET[[#This Row],[Method]]="CxC",FIN_DATASET[[#This Row],[Amount]],0)</f>
        <v>30000</v>
      </c>
      <c r="Q862" s="3">
        <f>IF(OR(FIN_DATASET[[#This Row],[Account]]="CxP",FIN_DATASET[[#This Row],[Account]]="CxP (Liga)",FIN_DATASET[[#This Row],[Account]]="CxP (Terceros)"),1,0)</f>
        <v>0</v>
      </c>
      <c r="R862" s="3">
        <f>IF(FIN_DATASET[[#This Row],[AP_Flag]]=1,FIN_DATASET[[#This Row],[Amount]],0)</f>
        <v>0</v>
      </c>
    </row>
    <row r="863" spans="1:18" x14ac:dyDescent="0.2">
      <c r="A863" s="4">
        <f>FIN_RAW[[#This Row],[FECHA]]</f>
        <v>44561</v>
      </c>
      <c r="B863" s="3">
        <f>YEAR(FIN_DATASET[[#This Row],[Date]])</f>
        <v>2021</v>
      </c>
      <c r="C863" s="3" t="str">
        <f>TEXT(FIN_DATASET[[#This Row],[Date]],"mmmm")</f>
        <v>December</v>
      </c>
      <c r="D863" s="3" t="str">
        <f>IF(FIN_RAW[[#This Row],[VALOR (IN)]]&gt;0, "Income",IF(FIN_RAW[[#This Row],[VALOR (OUT)]]&gt;0, "Expense", "Check"))</f>
        <v>Expense</v>
      </c>
      <c r="E863" s="3" t="str">
        <f>_xlfn.XLOOKUP(FIN_DATASET[[#This Row],[Method]],CATEGORY_MAP[CUENTA_IN],CATEGORY_MAP[Category])</f>
        <v>Cash</v>
      </c>
      <c r="F863" s="3" t="str">
        <f>_xlfn.XLOOKUP(FIN_DATASET[[#This Row],[Account]],CATEGORY_MAP[CUENTA_OUT],CATEGORY_MAP[Subcategory])</f>
        <v>Payroll</v>
      </c>
      <c r="G863" s="3" t="str">
        <f>IF(OR(FIN_RAW[[#This Row],[CONCEPTO]]=0,FIN_RAW[[#This Row],[CONCEPTO]]=""),"",FIN_RAW[[#This Row],[CONCEPTO]])</f>
        <v>Pago Nomina (DIC)</v>
      </c>
      <c r="H863" s="5">
        <f>IF(FIN_DATASET[[#This Row],[Type]]="Income", FIN_RAW[[#This Row],[VALOR (IN)]], -FIN_RAW[[#This Row],[VALOR (OUT)]])</f>
        <v>-300000</v>
      </c>
      <c r="I863" s="3" t="str">
        <f>FIN_RAW[[#This Row],[CUENTA (IN)]]</f>
        <v>Efectivo</v>
      </c>
      <c r="J863" s="6" t="str">
        <f>FIN_RAW[[#This Row],[CUENTA (OUT)]]</f>
        <v>Nomina</v>
      </c>
      <c r="K863" s="3" t="str">
        <f>IF(OR(FIN_RAW[[#This Row],[CLIENTE]]=0,FIN_RAW[[#This Row],[CLIENTE]]=" "),"",FIN_RAW[[#This Row],[CLIENTE]])</f>
        <v>Tiffany Santamaría Escobar</v>
      </c>
      <c r="L863" s="3" t="str">
        <f>IF(OR(FIN_RAW[[#This Row],[DEPORTISTA]]=0,FIN_RAW[[#This Row],[DEPORTISTA]]=""),"",FIN_RAW[[#This Row],[DEPORTISTA]])</f>
        <v>Tiffany Santamaría Escobar</v>
      </c>
      <c r="M863" s="3">
        <f>IF(FIN_DATASET[[#This Row],[Method]]="Efectivo",1,0)</f>
        <v>1</v>
      </c>
      <c r="N863" s="12">
        <f>IF(FIN_DATASET[[#This Row],[Method]]="Efectivo",FIN_DATASET[[#This Row],[Amount]],0)</f>
        <v>-300000</v>
      </c>
      <c r="O863" s="3">
        <f>IF(FIN_DATASET[[#This Row],[Method]]="CxC",1,0)</f>
        <v>0</v>
      </c>
      <c r="P863" s="11">
        <f>IF(FIN_DATASET[[#This Row],[Method]]="CxC",FIN_DATASET[[#This Row],[Amount]],0)</f>
        <v>0</v>
      </c>
      <c r="Q863" s="3">
        <f>IF(OR(FIN_DATASET[[#This Row],[Account]]="CxP",FIN_DATASET[[#This Row],[Account]]="CxP (Liga)",FIN_DATASET[[#This Row],[Account]]="CxP (Terceros)"),1,0)</f>
        <v>0</v>
      </c>
      <c r="R863" s="3">
        <f>IF(FIN_DATASET[[#This Row],[AP_Flag]]=1,FIN_DATASET[[#This Row],[Amount]],0)</f>
        <v>0</v>
      </c>
    </row>
    <row r="864" spans="1:18" x14ac:dyDescent="0.2">
      <c r="A864" s="4">
        <f>FIN_RAW[[#This Row],[FECHA]]</f>
        <v>44561</v>
      </c>
      <c r="B864" s="3">
        <f>YEAR(FIN_DATASET[[#This Row],[Date]])</f>
        <v>2021</v>
      </c>
      <c r="C864" s="3" t="str">
        <f>TEXT(FIN_DATASET[[#This Row],[Date]],"mmmm")</f>
        <v>December</v>
      </c>
      <c r="D864" s="3" t="str">
        <f>IF(FIN_RAW[[#This Row],[VALOR (IN)]]&gt;0, "Income",IF(FIN_RAW[[#This Row],[VALOR (OUT)]]&gt;0, "Expense", "Check"))</f>
        <v>Expense</v>
      </c>
      <c r="E864" s="3" t="str">
        <f>_xlfn.XLOOKUP(FIN_DATASET[[#This Row],[Method]],CATEGORY_MAP[CUENTA_IN],CATEGORY_MAP[Category])</f>
        <v>Cash</v>
      </c>
      <c r="F864" s="3" t="str">
        <f>_xlfn.XLOOKUP(FIN_DATASET[[#This Row],[Account]],CATEGORY_MAP[CUENTA_OUT],CATEGORY_MAP[Subcategory])</f>
        <v>Payroll</v>
      </c>
      <c r="G864" s="3" t="str">
        <f>IF(OR(FIN_RAW[[#This Row],[CONCEPTO]]=0,FIN_RAW[[#This Row],[CONCEPTO]]=""),"",FIN_RAW[[#This Row],[CONCEPTO]])</f>
        <v>Pago Nomina (DIC)</v>
      </c>
      <c r="H864" s="5">
        <f>IF(FIN_DATASET[[#This Row],[Type]]="Income", FIN_RAW[[#This Row],[VALOR (IN)]], -FIN_RAW[[#This Row],[VALOR (OUT)]])</f>
        <v>-300000</v>
      </c>
      <c r="I864" s="3" t="str">
        <f>FIN_RAW[[#This Row],[CUENTA (IN)]]</f>
        <v>Efectivo</v>
      </c>
      <c r="J864" s="6" t="str">
        <f>FIN_RAW[[#This Row],[CUENTA (OUT)]]</f>
        <v>Nomina</v>
      </c>
      <c r="K864" s="3" t="str">
        <f>IF(OR(FIN_RAW[[#This Row],[CLIENTE]]=0,FIN_RAW[[#This Row],[CLIENTE]]=" "),"",FIN_RAW[[#This Row],[CLIENTE]])</f>
        <v>Farly Apraez Betancur</v>
      </c>
      <c r="L864" s="3" t="str">
        <f>IF(OR(FIN_RAW[[#This Row],[DEPORTISTA]]=0,FIN_RAW[[#This Row],[DEPORTISTA]]=""),"",FIN_RAW[[#This Row],[DEPORTISTA]])</f>
        <v>Farly Apraez Betancur</v>
      </c>
      <c r="M864" s="3">
        <f>IF(FIN_DATASET[[#This Row],[Method]]="Efectivo",1,0)</f>
        <v>1</v>
      </c>
      <c r="N864" s="12">
        <f>IF(FIN_DATASET[[#This Row],[Method]]="Efectivo",FIN_DATASET[[#This Row],[Amount]],0)</f>
        <v>-300000</v>
      </c>
      <c r="O864" s="3">
        <f>IF(FIN_DATASET[[#This Row],[Method]]="CxC",1,0)</f>
        <v>0</v>
      </c>
      <c r="P864" s="11">
        <f>IF(FIN_DATASET[[#This Row],[Method]]="CxC",FIN_DATASET[[#This Row],[Amount]],0)</f>
        <v>0</v>
      </c>
      <c r="Q864" s="3">
        <f>IF(OR(FIN_DATASET[[#This Row],[Account]]="CxP",FIN_DATASET[[#This Row],[Account]]="CxP (Liga)",FIN_DATASET[[#This Row],[Account]]="CxP (Terceros)"),1,0)</f>
        <v>0</v>
      </c>
      <c r="R864" s="3">
        <f>IF(FIN_DATASET[[#This Row],[AP_Flag]]=1,FIN_DATASET[[#This Row],[Amount]],0)</f>
        <v>0</v>
      </c>
    </row>
    <row r="865" spans="1:18" x14ac:dyDescent="0.2">
      <c r="A865" s="4">
        <f>FIN_RAW[[#This Row],[FECHA]]</f>
        <v>44561</v>
      </c>
      <c r="B865" s="3">
        <f>YEAR(FIN_DATASET[[#This Row],[Date]])</f>
        <v>2021</v>
      </c>
      <c r="C865" s="3" t="str">
        <f>TEXT(FIN_DATASET[[#This Row],[Date]],"mmmm")</f>
        <v>December</v>
      </c>
      <c r="D865" s="3" t="str">
        <f>IF(FIN_RAW[[#This Row],[VALOR (IN)]]&gt;0, "Income",IF(FIN_RAW[[#This Row],[VALOR (OUT)]]&gt;0, "Expense", "Check"))</f>
        <v>Expense</v>
      </c>
      <c r="E865" s="3" t="str">
        <f>_xlfn.XLOOKUP(FIN_DATASET[[#This Row],[Method]],CATEGORY_MAP[CUENTA_IN],CATEGORY_MAP[Category])</f>
        <v>Cash</v>
      </c>
      <c r="F865" s="3" t="str">
        <f>_xlfn.XLOOKUP(FIN_DATASET[[#This Row],[Account]],CATEGORY_MAP[CUENTA_OUT],CATEGORY_MAP[Subcategory])</f>
        <v>Payroll</v>
      </c>
      <c r="G865" s="3" t="str">
        <f>IF(OR(FIN_RAW[[#This Row],[CONCEPTO]]=0,FIN_RAW[[#This Row],[CONCEPTO]]=""),"",FIN_RAW[[#This Row],[CONCEPTO]])</f>
        <v>Pago Nomina (DIC)</v>
      </c>
      <c r="H865" s="5">
        <f>IF(FIN_DATASET[[#This Row],[Type]]="Income", FIN_RAW[[#This Row],[VALOR (IN)]], -FIN_RAW[[#This Row],[VALOR (OUT)]])</f>
        <v>-600000</v>
      </c>
      <c r="I865" s="3" t="str">
        <f>FIN_RAW[[#This Row],[CUENTA (IN)]]</f>
        <v>Efectivo</v>
      </c>
      <c r="J865" s="6" t="str">
        <f>FIN_RAW[[#This Row],[CUENTA (OUT)]]</f>
        <v>Nomina</v>
      </c>
      <c r="K865" s="3" t="str">
        <f>IF(OR(FIN_RAW[[#This Row],[CLIENTE]]=0,FIN_RAW[[#This Row],[CLIENTE]]=" "),"",FIN_RAW[[#This Row],[CLIENTE]])</f>
        <v>Miguel García Celis</v>
      </c>
      <c r="L865" s="3" t="str">
        <f>IF(OR(FIN_RAW[[#This Row],[DEPORTISTA]]=0,FIN_RAW[[#This Row],[DEPORTISTA]]=""),"",FIN_RAW[[#This Row],[DEPORTISTA]])</f>
        <v>Miguel García Celis</v>
      </c>
      <c r="M865" s="3">
        <f>IF(FIN_DATASET[[#This Row],[Method]]="Efectivo",1,0)</f>
        <v>1</v>
      </c>
      <c r="N865" s="12">
        <f>IF(FIN_DATASET[[#This Row],[Method]]="Efectivo",FIN_DATASET[[#This Row],[Amount]],0)</f>
        <v>-600000</v>
      </c>
      <c r="O865" s="3">
        <f>IF(FIN_DATASET[[#This Row],[Method]]="CxC",1,0)</f>
        <v>0</v>
      </c>
      <c r="P865" s="11">
        <f>IF(FIN_DATASET[[#This Row],[Method]]="CxC",FIN_DATASET[[#This Row],[Amount]],0)</f>
        <v>0</v>
      </c>
      <c r="Q865" s="3">
        <f>IF(OR(FIN_DATASET[[#This Row],[Account]]="CxP",FIN_DATASET[[#This Row],[Account]]="CxP (Liga)",FIN_DATASET[[#This Row],[Account]]="CxP (Terceros)"),1,0)</f>
        <v>0</v>
      </c>
      <c r="R865" s="3">
        <f>IF(FIN_DATASET[[#This Row],[AP_Flag]]=1,FIN_DATASET[[#This Row],[Amount]],0)</f>
        <v>0</v>
      </c>
    </row>
    <row r="866" spans="1:18" x14ac:dyDescent="0.2">
      <c r="A866" s="4">
        <f>FIN_RAW[[#This Row],[FECHA]]</f>
        <v>44561</v>
      </c>
      <c r="B866" s="3">
        <f>YEAR(FIN_DATASET[[#This Row],[Date]])</f>
        <v>2021</v>
      </c>
      <c r="C866" s="3" t="str">
        <f>TEXT(FIN_DATASET[[#This Row],[Date]],"mmmm")</f>
        <v>December</v>
      </c>
      <c r="D866" s="3" t="str">
        <f>IF(FIN_RAW[[#This Row],[VALOR (IN)]]&gt;0, "Income",IF(FIN_RAW[[#This Row],[VALOR (OUT)]]&gt;0, "Expense", "Check"))</f>
        <v>Expense</v>
      </c>
      <c r="E866" s="3" t="str">
        <f>_xlfn.XLOOKUP(FIN_DATASET[[#This Row],[Method]],CATEGORY_MAP[CUENTA_IN],CATEGORY_MAP[Category])</f>
        <v>Cash</v>
      </c>
      <c r="F866" s="3" t="str">
        <f>_xlfn.XLOOKUP(FIN_DATASET[[#This Row],[Account]],CATEGORY_MAP[CUENTA_OUT],CATEGORY_MAP[Subcategory])</f>
        <v>Operating Expenses</v>
      </c>
      <c r="G866" s="3" t="str">
        <f>IF(OR(FIN_RAW[[#This Row],[CONCEPTO]]=0,FIN_RAW[[#This Row],[CONCEPTO]]=""),"",FIN_RAW[[#This Row],[CONCEPTO]])</f>
        <v>Otros Ajustes</v>
      </c>
      <c r="H866" s="5">
        <f>IF(FIN_DATASET[[#This Row],[Type]]="Income", FIN_RAW[[#This Row],[VALOR (IN)]], -FIN_RAW[[#This Row],[VALOR (OUT)]])</f>
        <v>-597690</v>
      </c>
      <c r="I866" s="3" t="str">
        <f>FIN_RAW[[#This Row],[CUENTA (IN)]]</f>
        <v>Efectivo</v>
      </c>
      <c r="J866" s="6" t="str">
        <f>FIN_RAW[[#This Row],[CUENTA (OUT)]]</f>
        <v>Otros Gastos</v>
      </c>
      <c r="K866" s="3" t="str">
        <f>IF(OR(FIN_RAW[[#This Row],[CLIENTE]]=0,FIN_RAW[[#This Row],[CLIENTE]]=" "),"",FIN_RAW[[#This Row],[CLIENTE]])</f>
        <v/>
      </c>
      <c r="L866" s="3" t="str">
        <f>IF(OR(FIN_RAW[[#This Row],[DEPORTISTA]]=0,FIN_RAW[[#This Row],[DEPORTISTA]]=""),"",FIN_RAW[[#This Row],[DEPORTISTA]])</f>
        <v/>
      </c>
      <c r="M866" s="3">
        <f>IF(FIN_DATASET[[#This Row],[Method]]="Efectivo",1,0)</f>
        <v>1</v>
      </c>
      <c r="N866" s="12">
        <f>IF(FIN_DATASET[[#This Row],[Method]]="Efectivo",FIN_DATASET[[#This Row],[Amount]],0)</f>
        <v>-597690</v>
      </c>
      <c r="O866" s="3">
        <f>IF(FIN_DATASET[[#This Row],[Method]]="CxC",1,0)</f>
        <v>0</v>
      </c>
      <c r="P866" s="11">
        <f>IF(FIN_DATASET[[#This Row],[Method]]="CxC",FIN_DATASET[[#This Row],[Amount]],0)</f>
        <v>0</v>
      </c>
      <c r="Q866" s="3">
        <f>IF(OR(FIN_DATASET[[#This Row],[Account]]="CxP",FIN_DATASET[[#This Row],[Account]]="CxP (Liga)",FIN_DATASET[[#This Row],[Account]]="CxP (Terceros)"),1,0)</f>
        <v>0</v>
      </c>
      <c r="R866" s="3">
        <f>IF(FIN_DATASET[[#This Row],[AP_Flag]]=1,FIN_DATASET[[#This Row],[Amount]],0)</f>
        <v>0</v>
      </c>
    </row>
    <row r="867" spans="1:18" x14ac:dyDescent="0.2">
      <c r="A867" s="4">
        <f>FIN_RAW[[#This Row],[FECHA]]</f>
        <v>44562</v>
      </c>
      <c r="B867" s="3">
        <f>YEAR(FIN_DATASET[[#This Row],[Date]])</f>
        <v>2022</v>
      </c>
      <c r="C867" s="3" t="str">
        <f>TEXT(FIN_DATASET[[#This Row],[Date]],"mmmm")</f>
        <v>January</v>
      </c>
      <c r="D867" s="3" t="str">
        <f>IF(FIN_RAW[[#This Row],[VALOR (IN)]]&gt;0, "Income",IF(FIN_RAW[[#This Row],[VALOR (OUT)]]&gt;0, "Expense", "Check"))</f>
        <v>Income</v>
      </c>
      <c r="E867" s="3" t="str">
        <f>_xlfn.XLOOKUP(FIN_DATASET[[#This Row],[Method]],CATEGORY_MAP[CUENTA_IN],CATEGORY_MAP[Category])</f>
        <v>Cash</v>
      </c>
      <c r="F867" s="3" t="str">
        <f>_xlfn.XLOOKUP(FIN_DATASET[[#This Row],[Account]],CATEGORY_MAP[CUENTA_OUT],CATEGORY_MAP[Subcategory])</f>
        <v>Capital</v>
      </c>
      <c r="G867" s="3" t="str">
        <f>IF(OR(FIN_RAW[[#This Row],[CONCEPTO]]=0,FIN_RAW[[#This Row],[CONCEPTO]]=""),"",FIN_RAW[[#This Row],[CONCEPTO]])</f>
        <v>Saldo Inicial En Caja</v>
      </c>
      <c r="H867" s="5">
        <f>IF(FIN_DATASET[[#This Row],[Type]]="Income", FIN_RAW[[#This Row],[VALOR (IN)]], -FIN_RAW[[#This Row],[VALOR (OUT)]])</f>
        <v>164000</v>
      </c>
      <c r="I867" s="3" t="str">
        <f>FIN_RAW[[#This Row],[CUENTA (IN)]]</f>
        <v>Efectivo</v>
      </c>
      <c r="J867" s="6" t="str">
        <f>FIN_RAW[[#This Row],[CUENTA (OUT)]]</f>
        <v>Capital Social</v>
      </c>
      <c r="K867" s="3" t="str">
        <f>IF(OR(FIN_RAW[[#This Row],[CLIENTE]]=0,FIN_RAW[[#This Row],[CLIENTE]]=" "),"",FIN_RAW[[#This Row],[CLIENTE]])</f>
        <v/>
      </c>
      <c r="L867" s="3" t="str">
        <f>IF(OR(FIN_RAW[[#This Row],[DEPORTISTA]]=0,FIN_RAW[[#This Row],[DEPORTISTA]]=""),"",FIN_RAW[[#This Row],[DEPORTISTA]])</f>
        <v/>
      </c>
      <c r="M867" s="3">
        <f>IF(FIN_DATASET[[#This Row],[Method]]="Efectivo",1,0)</f>
        <v>1</v>
      </c>
      <c r="N867" s="12">
        <f>IF(FIN_DATASET[[#This Row],[Method]]="Efectivo",FIN_DATASET[[#This Row],[Amount]],0)</f>
        <v>164000</v>
      </c>
      <c r="O867" s="3">
        <f>IF(FIN_DATASET[[#This Row],[Method]]="CxC",1,0)</f>
        <v>0</v>
      </c>
      <c r="P867" s="11">
        <f>IF(FIN_DATASET[[#This Row],[Method]]="CxC",FIN_DATASET[[#This Row],[Amount]],0)</f>
        <v>0</v>
      </c>
      <c r="Q867" s="3">
        <f>IF(OR(FIN_DATASET[[#This Row],[Account]]="CxP",FIN_DATASET[[#This Row],[Account]]="CxP (Liga)",FIN_DATASET[[#This Row],[Account]]="CxP (Terceros)"),1,0)</f>
        <v>0</v>
      </c>
      <c r="R867" s="3">
        <f>IF(FIN_DATASET[[#This Row],[AP_Flag]]=1,FIN_DATASET[[#This Row],[Amount]],0)</f>
        <v>0</v>
      </c>
    </row>
    <row r="868" spans="1:18" x14ac:dyDescent="0.2">
      <c r="A868" s="4">
        <f>FIN_RAW[[#This Row],[FECHA]]</f>
        <v>44562</v>
      </c>
      <c r="B868" s="3">
        <f>YEAR(FIN_DATASET[[#This Row],[Date]])</f>
        <v>2022</v>
      </c>
      <c r="C868" s="3" t="str">
        <f>TEXT(FIN_DATASET[[#This Row],[Date]],"mmmm")</f>
        <v>January</v>
      </c>
      <c r="D868" s="3" t="str">
        <f>IF(FIN_RAW[[#This Row],[VALOR (IN)]]&gt;0, "Income",IF(FIN_RAW[[#This Row],[VALOR (OUT)]]&gt;0, "Expense", "Check"))</f>
        <v>Income</v>
      </c>
      <c r="E868" s="3" t="str">
        <f>_xlfn.XLOOKUP(FIN_DATASET[[#This Row],[Method]],CATEGORY_MAP[CUENTA_IN],CATEGORY_MAP[Category])</f>
        <v>Profit 2021</v>
      </c>
      <c r="F868" s="3" t="str">
        <f>_xlfn.XLOOKUP(FIN_DATASET[[#This Row],[Account]],CATEGORY_MAP[CUENTA_OUT],CATEGORY_MAP[Subcategory])</f>
        <v>Cash</v>
      </c>
      <c r="G868" s="3" t="str">
        <f>IF(OR(FIN_RAW[[#This Row],[CONCEPTO]]=0,FIN_RAW[[#This Row],[CONCEPTO]]=""),"",FIN_RAW[[#This Row],[CONCEPTO]])</f>
        <v>Ajuste Contable</v>
      </c>
      <c r="H868" s="5">
        <f>IF(FIN_DATASET[[#This Row],[Type]]="Income", FIN_RAW[[#This Row],[VALOR (IN)]], -FIN_RAW[[#This Row],[VALOR (OUT)]])</f>
        <v>25469</v>
      </c>
      <c r="I868" s="3" t="str">
        <f>FIN_RAW[[#This Row],[CUENTA (IN)]]</f>
        <v>Utilidad Del Ejercicio 2021</v>
      </c>
      <c r="J868" s="6" t="str">
        <f>FIN_RAW[[#This Row],[CUENTA (OUT)]]</f>
        <v>Efectivo</v>
      </c>
      <c r="K868" s="3" t="str">
        <f>IF(OR(FIN_RAW[[#This Row],[CLIENTE]]=0,FIN_RAW[[#This Row],[CLIENTE]]=" "),"",FIN_RAW[[#This Row],[CLIENTE]])</f>
        <v/>
      </c>
      <c r="L868" s="3" t="str">
        <f>IF(OR(FIN_RAW[[#This Row],[DEPORTISTA]]=0,FIN_RAW[[#This Row],[DEPORTISTA]]=""),"",FIN_RAW[[#This Row],[DEPORTISTA]])</f>
        <v/>
      </c>
      <c r="M868" s="3">
        <f>IF(FIN_DATASET[[#This Row],[Method]]="Efectivo",1,0)</f>
        <v>0</v>
      </c>
      <c r="N868" s="12">
        <f>IF(FIN_DATASET[[#This Row],[Method]]="Efectivo",FIN_DATASET[[#This Row],[Amount]],0)</f>
        <v>0</v>
      </c>
      <c r="O868" s="3">
        <f>IF(FIN_DATASET[[#This Row],[Method]]="CxC",1,0)</f>
        <v>0</v>
      </c>
      <c r="P868" s="11">
        <f>IF(FIN_DATASET[[#This Row],[Method]]="CxC",FIN_DATASET[[#This Row],[Amount]],0)</f>
        <v>0</v>
      </c>
      <c r="Q868" s="3">
        <f>IF(OR(FIN_DATASET[[#This Row],[Account]]="CxP",FIN_DATASET[[#This Row],[Account]]="CxP (Liga)",FIN_DATASET[[#This Row],[Account]]="CxP (Terceros)"),1,0)</f>
        <v>0</v>
      </c>
      <c r="R868" s="3">
        <f>IF(FIN_DATASET[[#This Row],[AP_Flag]]=1,FIN_DATASET[[#This Row],[Amount]],0)</f>
        <v>0</v>
      </c>
    </row>
    <row r="869" spans="1:18" x14ac:dyDescent="0.2">
      <c r="A869" s="4">
        <f>FIN_RAW[[#This Row],[FECHA]]</f>
        <v>44562</v>
      </c>
      <c r="B869" s="3">
        <f>YEAR(FIN_DATASET[[#This Row],[Date]])</f>
        <v>2022</v>
      </c>
      <c r="C869" s="3" t="str">
        <f>TEXT(FIN_DATASET[[#This Row],[Date]],"mmmm")</f>
        <v>January</v>
      </c>
      <c r="D869" s="3" t="str">
        <f>IF(FIN_RAW[[#This Row],[VALOR (IN)]]&gt;0, "Income",IF(FIN_RAW[[#This Row],[VALOR (OUT)]]&gt;0, "Expense", "Check"))</f>
        <v>Income</v>
      </c>
      <c r="E869" s="3" t="str">
        <f>_xlfn.XLOOKUP(FIN_DATASET[[#This Row],[Method]],CATEGORY_MAP[CUENTA_IN],CATEGORY_MAP[Category])</f>
        <v>Profit 2022</v>
      </c>
      <c r="F869" s="3" t="str">
        <f>_xlfn.XLOOKUP(FIN_DATASET[[#This Row],[Account]],CATEGORY_MAP[CUENTA_OUT],CATEGORY_MAP[Subcategory])</f>
        <v>Account Adjustments</v>
      </c>
      <c r="G869" s="3" t="str">
        <f>IF(OR(FIN_RAW[[#This Row],[CONCEPTO]]=0,FIN_RAW[[#This Row],[CONCEPTO]]=""),"",FIN_RAW[[#This Row],[CONCEPTO]])</f>
        <v>Ajuste Contable</v>
      </c>
      <c r="H869" s="5">
        <f>IF(FIN_DATASET[[#This Row],[Type]]="Income", FIN_RAW[[#This Row],[VALOR (IN)]], -FIN_RAW[[#This Row],[VALOR (OUT)]])</f>
        <v>1355469</v>
      </c>
      <c r="I869" s="3" t="str">
        <f>FIN_RAW[[#This Row],[CUENTA (IN)]]</f>
        <v>Utilidad Del Ejercicio 2022</v>
      </c>
      <c r="J869" s="6" t="str">
        <f>FIN_RAW[[#This Row],[CUENTA (OUT)]]</f>
        <v>Ajustes</v>
      </c>
      <c r="K869" s="3" t="str">
        <f>IF(OR(FIN_RAW[[#This Row],[CLIENTE]]=0,FIN_RAW[[#This Row],[CLIENTE]]=" "),"",FIN_RAW[[#This Row],[CLIENTE]])</f>
        <v/>
      </c>
      <c r="L869" s="3" t="str">
        <f>IF(OR(FIN_RAW[[#This Row],[DEPORTISTA]]=0,FIN_RAW[[#This Row],[DEPORTISTA]]=""),"",FIN_RAW[[#This Row],[DEPORTISTA]])</f>
        <v/>
      </c>
      <c r="M869" s="3">
        <f>IF(FIN_DATASET[[#This Row],[Method]]="Efectivo",1,0)</f>
        <v>0</v>
      </c>
      <c r="N869" s="12">
        <f>IF(FIN_DATASET[[#This Row],[Method]]="Efectivo",FIN_DATASET[[#This Row],[Amount]],0)</f>
        <v>0</v>
      </c>
      <c r="O869" s="3">
        <f>IF(FIN_DATASET[[#This Row],[Method]]="CxC",1,0)</f>
        <v>0</v>
      </c>
      <c r="P869" s="11">
        <f>IF(FIN_DATASET[[#This Row],[Method]]="CxC",FIN_DATASET[[#This Row],[Amount]],0)</f>
        <v>0</v>
      </c>
      <c r="Q869" s="3">
        <f>IF(OR(FIN_DATASET[[#This Row],[Account]]="CxP",FIN_DATASET[[#This Row],[Account]]="CxP (Liga)",FIN_DATASET[[#This Row],[Account]]="CxP (Terceros)"),1,0)</f>
        <v>0</v>
      </c>
      <c r="R869" s="3">
        <f>IF(FIN_DATASET[[#This Row],[AP_Flag]]=1,FIN_DATASET[[#This Row],[Amount]],0)</f>
        <v>0</v>
      </c>
    </row>
    <row r="870" spans="1:18" x14ac:dyDescent="0.2">
      <c r="A870" s="4">
        <f>FIN_RAW[[#This Row],[FECHA]]</f>
        <v>44562</v>
      </c>
      <c r="B870" s="3">
        <f>YEAR(FIN_DATASET[[#This Row],[Date]])</f>
        <v>2022</v>
      </c>
      <c r="C870" s="3" t="str">
        <f>TEXT(FIN_DATASET[[#This Row],[Date]],"mmmm")</f>
        <v>January</v>
      </c>
      <c r="D870" s="3" t="str">
        <f>IF(FIN_RAW[[#This Row],[VALOR (IN)]]&gt;0, "Income",IF(FIN_RAW[[#This Row],[VALOR (OUT)]]&gt;0, "Expense", "Check"))</f>
        <v>Income</v>
      </c>
      <c r="E870" s="3" t="str">
        <f>_xlfn.XLOOKUP(FIN_DATASET[[#This Row],[Method]],CATEGORY_MAP[CUENTA_IN],CATEGORY_MAP[Category])</f>
        <v>Sports Equipment</v>
      </c>
      <c r="F870" s="3" t="str">
        <f>_xlfn.XLOOKUP(FIN_DATASET[[#This Row],[Account]],CATEGORY_MAP[CUENTA_OUT],CATEGORY_MAP[Subcategory])</f>
        <v>Capital</v>
      </c>
      <c r="G870" s="3" t="str">
        <f>IF(OR(FIN_RAW[[#This Row],[CONCEPTO]]=0,FIN_RAW[[#This Row],[CONCEPTO]]=""),"",FIN_RAW[[#This Row],[CONCEPTO]])</f>
        <v/>
      </c>
      <c r="H870" s="5">
        <f>IF(FIN_DATASET[[#This Row],[Type]]="Income", FIN_RAW[[#This Row],[VALOR (IN)]], -FIN_RAW[[#This Row],[VALOR (OUT)]])</f>
        <v>2347551</v>
      </c>
      <c r="I870" s="3" t="str">
        <f>FIN_RAW[[#This Row],[CUENTA (IN)]]</f>
        <v>Implementacion Deportiva</v>
      </c>
      <c r="J870" s="6" t="str">
        <f>FIN_RAW[[#This Row],[CUENTA (OUT)]]</f>
        <v>Capital Social</v>
      </c>
      <c r="K870" s="3" t="str">
        <f>IF(OR(FIN_RAW[[#This Row],[CLIENTE]]=0,FIN_RAW[[#This Row],[CLIENTE]]=" "),"",FIN_RAW[[#This Row],[CLIENTE]])</f>
        <v/>
      </c>
      <c r="L870" s="3" t="str">
        <f>IF(OR(FIN_RAW[[#This Row],[DEPORTISTA]]=0,FIN_RAW[[#This Row],[DEPORTISTA]]=""),"",FIN_RAW[[#This Row],[DEPORTISTA]])</f>
        <v/>
      </c>
      <c r="M870" s="3">
        <f>IF(FIN_DATASET[[#This Row],[Method]]="Efectivo",1,0)</f>
        <v>0</v>
      </c>
      <c r="N870" s="12">
        <f>IF(FIN_DATASET[[#This Row],[Method]]="Efectivo",FIN_DATASET[[#This Row],[Amount]],0)</f>
        <v>0</v>
      </c>
      <c r="O870" s="3">
        <f>IF(FIN_DATASET[[#This Row],[Method]]="CxC",1,0)</f>
        <v>0</v>
      </c>
      <c r="P870" s="11">
        <f>IF(FIN_DATASET[[#This Row],[Method]]="CxC",FIN_DATASET[[#This Row],[Amount]],0)</f>
        <v>0</v>
      </c>
      <c r="Q870" s="3">
        <f>IF(OR(FIN_DATASET[[#This Row],[Account]]="CxP",FIN_DATASET[[#This Row],[Account]]="CxP (Liga)",FIN_DATASET[[#This Row],[Account]]="CxP (Terceros)"),1,0)</f>
        <v>0</v>
      </c>
      <c r="R870" s="3">
        <f>IF(FIN_DATASET[[#This Row],[AP_Flag]]=1,FIN_DATASET[[#This Row],[Amount]],0)</f>
        <v>0</v>
      </c>
    </row>
    <row r="871" spans="1:18" x14ac:dyDescent="0.2">
      <c r="A871" s="4">
        <f>FIN_RAW[[#This Row],[FECHA]]</f>
        <v>44562</v>
      </c>
      <c r="B871" s="3">
        <f>YEAR(FIN_DATASET[[#This Row],[Date]])</f>
        <v>2022</v>
      </c>
      <c r="C871" s="3" t="str">
        <f>TEXT(FIN_DATASET[[#This Row],[Date]],"mmmm")</f>
        <v>January</v>
      </c>
      <c r="D871" s="3" t="str">
        <f>IF(FIN_RAW[[#This Row],[VALOR (IN)]]&gt;0, "Income",IF(FIN_RAW[[#This Row],[VALOR (OUT)]]&gt;0, "Expense", "Check"))</f>
        <v>Income</v>
      </c>
      <c r="E871" s="3" t="str">
        <f>_xlfn.XLOOKUP(FIN_DATASET[[#This Row],[Method]],CATEGORY_MAP[CUENTA_IN],CATEGORY_MAP[Category])</f>
        <v>Cash</v>
      </c>
      <c r="F871" s="3" t="str">
        <f>_xlfn.XLOOKUP(FIN_DATASET[[#This Row],[Account]],CATEGORY_MAP[CUENTA_OUT],CATEGORY_MAP[Subcategory])</f>
        <v>Capital</v>
      </c>
      <c r="G871" s="3" t="str">
        <f>IF(OR(FIN_RAW[[#This Row],[CONCEPTO]]=0,FIN_RAW[[#This Row],[CONCEPTO]]=""),"",FIN_RAW[[#This Row],[CONCEPTO]])</f>
        <v>CxC 2021</v>
      </c>
      <c r="H871" s="5">
        <f>IF(FIN_DATASET[[#This Row],[Type]]="Income", FIN_RAW[[#This Row],[VALOR (IN)]], -FIN_RAW[[#This Row],[VALOR (OUT)]])</f>
        <v>30000</v>
      </c>
      <c r="I871" s="3" t="str">
        <f>FIN_RAW[[#This Row],[CUENTA (IN)]]</f>
        <v>Efectivo</v>
      </c>
      <c r="J871" s="6" t="str">
        <f>FIN_RAW[[#This Row],[CUENTA (OUT)]]</f>
        <v>Capital Social</v>
      </c>
      <c r="K871" s="3" t="str">
        <f>IF(OR(FIN_RAW[[#This Row],[CLIENTE]]=0,FIN_RAW[[#This Row],[CLIENTE]]=" "),"",FIN_RAW[[#This Row],[CLIENTE]])</f>
        <v>Juan Sebastián Floyd</v>
      </c>
      <c r="L871" s="3" t="str">
        <f>IF(OR(FIN_RAW[[#This Row],[DEPORTISTA]]=0,FIN_RAW[[#This Row],[DEPORTISTA]]=""),"",FIN_RAW[[#This Row],[DEPORTISTA]])</f>
        <v>Juan Diego Floyd Martínez</v>
      </c>
      <c r="M871" s="3">
        <f>IF(FIN_DATASET[[#This Row],[Method]]="Efectivo",1,0)</f>
        <v>1</v>
      </c>
      <c r="N871" s="12">
        <f>IF(FIN_DATASET[[#This Row],[Method]]="Efectivo",FIN_DATASET[[#This Row],[Amount]],0)</f>
        <v>30000</v>
      </c>
      <c r="O871" s="3">
        <f>IF(FIN_DATASET[[#This Row],[Method]]="CxC",1,0)</f>
        <v>0</v>
      </c>
      <c r="P871" s="11">
        <f>IF(FIN_DATASET[[#This Row],[Method]]="CxC",FIN_DATASET[[#This Row],[Amount]],0)</f>
        <v>0</v>
      </c>
      <c r="Q871" s="3">
        <f>IF(OR(FIN_DATASET[[#This Row],[Account]]="CxP",FIN_DATASET[[#This Row],[Account]]="CxP (Liga)",FIN_DATASET[[#This Row],[Account]]="CxP (Terceros)"),1,0)</f>
        <v>0</v>
      </c>
      <c r="R871" s="3">
        <f>IF(FIN_DATASET[[#This Row],[AP_Flag]]=1,FIN_DATASET[[#This Row],[Amount]],0)</f>
        <v>0</v>
      </c>
    </row>
    <row r="872" spans="1:18" x14ac:dyDescent="0.2">
      <c r="A872" s="4">
        <f>FIN_RAW[[#This Row],[FECHA]]</f>
        <v>44562</v>
      </c>
      <c r="B872" s="3">
        <f>YEAR(FIN_DATASET[[#This Row],[Date]])</f>
        <v>2022</v>
      </c>
      <c r="C872" s="3" t="str">
        <f>TEXT(FIN_DATASET[[#This Row],[Date]],"mmmm")</f>
        <v>January</v>
      </c>
      <c r="D872" s="3" t="str">
        <f>IF(FIN_RAW[[#This Row],[VALOR (IN)]]&gt;0, "Income",IF(FIN_RAW[[#This Row],[VALOR (OUT)]]&gt;0, "Expense", "Check"))</f>
        <v>Income</v>
      </c>
      <c r="E872" s="3" t="str">
        <f>_xlfn.XLOOKUP(FIN_DATASET[[#This Row],[Method]],CATEGORY_MAP[CUENTA_IN],CATEGORY_MAP[Category])</f>
        <v>Accounts Receivable</v>
      </c>
      <c r="F872" s="3" t="str">
        <f>_xlfn.XLOOKUP(FIN_DATASET[[#This Row],[Account]],CATEGORY_MAP[CUENTA_OUT],CATEGORY_MAP[Subcategory])</f>
        <v>Capital</v>
      </c>
      <c r="G872" s="3" t="str">
        <f>IF(OR(FIN_RAW[[#This Row],[CONCEPTO]]=0,FIN_RAW[[#This Row],[CONCEPTO]]=""),"",FIN_RAW[[#This Row],[CONCEPTO]])</f>
        <v>CxC 2021</v>
      </c>
      <c r="H872" s="5">
        <f>IF(FIN_DATASET[[#This Row],[Type]]="Income", FIN_RAW[[#This Row],[VALOR (IN)]], -FIN_RAW[[#This Row],[VALOR (OUT)]])</f>
        <v>503000</v>
      </c>
      <c r="I872" s="3" t="str">
        <f>FIN_RAW[[#This Row],[CUENTA (IN)]]</f>
        <v>CxC</v>
      </c>
      <c r="J872" s="6" t="str">
        <f>FIN_RAW[[#This Row],[CUENTA (OUT)]]</f>
        <v>Capital Social</v>
      </c>
      <c r="K872" s="3" t="str">
        <f>IF(OR(FIN_RAW[[#This Row],[CLIENTE]]=0,FIN_RAW[[#This Row],[CLIENTE]]=" "),"",FIN_RAW[[#This Row],[CLIENTE]])</f>
        <v>Diana Gómez Herrera</v>
      </c>
      <c r="L872" s="3" t="str">
        <f>IF(OR(FIN_RAW[[#This Row],[DEPORTISTA]]=0,FIN_RAW[[#This Row],[DEPORTISTA]]=""),"",FIN_RAW[[#This Row],[DEPORTISTA]])</f>
        <v>Juan Manuel López Gómez</v>
      </c>
      <c r="M872" s="3">
        <f>IF(FIN_DATASET[[#This Row],[Method]]="Efectivo",1,0)</f>
        <v>0</v>
      </c>
      <c r="N872" s="12">
        <f>IF(FIN_DATASET[[#This Row],[Method]]="Efectivo",FIN_DATASET[[#This Row],[Amount]],0)</f>
        <v>0</v>
      </c>
      <c r="O872" s="3">
        <f>IF(FIN_DATASET[[#This Row],[Method]]="CxC",1,0)</f>
        <v>1</v>
      </c>
      <c r="P872" s="11">
        <f>IF(FIN_DATASET[[#This Row],[Method]]="CxC",FIN_DATASET[[#This Row],[Amount]],0)</f>
        <v>503000</v>
      </c>
      <c r="Q872" s="3">
        <f>IF(OR(FIN_DATASET[[#This Row],[Account]]="CxP",FIN_DATASET[[#This Row],[Account]]="CxP (Liga)",FIN_DATASET[[#This Row],[Account]]="CxP (Terceros)"),1,0)</f>
        <v>0</v>
      </c>
      <c r="R872" s="3">
        <f>IF(FIN_DATASET[[#This Row],[AP_Flag]]=1,FIN_DATASET[[#This Row],[Amount]],0)</f>
        <v>0</v>
      </c>
    </row>
    <row r="873" spans="1:18" x14ac:dyDescent="0.2">
      <c r="A873" s="4">
        <f>FIN_RAW[[#This Row],[FECHA]]</f>
        <v>44562</v>
      </c>
      <c r="B873" s="3">
        <f>YEAR(FIN_DATASET[[#This Row],[Date]])</f>
        <v>2022</v>
      </c>
      <c r="C873" s="3" t="str">
        <f>TEXT(FIN_DATASET[[#This Row],[Date]],"mmmm")</f>
        <v>January</v>
      </c>
      <c r="D873" s="3" t="str">
        <f>IF(FIN_RAW[[#This Row],[VALOR (IN)]]&gt;0, "Income",IF(FIN_RAW[[#This Row],[VALOR (OUT)]]&gt;0, "Expense", "Check"))</f>
        <v>Income</v>
      </c>
      <c r="E873" s="3" t="str">
        <f>_xlfn.XLOOKUP(FIN_DATASET[[#This Row],[Method]],CATEGORY_MAP[CUENTA_IN],CATEGORY_MAP[Category])</f>
        <v>Cash</v>
      </c>
      <c r="F873" s="3" t="str">
        <f>_xlfn.XLOOKUP(FIN_DATASET[[#This Row],[Account]],CATEGORY_MAP[CUENTA_OUT],CATEGORY_MAP[Subcategory])</f>
        <v>Capital</v>
      </c>
      <c r="G873" s="3" t="str">
        <f>IF(OR(FIN_RAW[[#This Row],[CONCEPTO]]=0,FIN_RAW[[#This Row],[CONCEPTO]]=""),"",FIN_RAW[[#This Row],[CONCEPTO]])</f>
        <v>CxC 2021</v>
      </c>
      <c r="H873" s="5">
        <f>IF(FIN_DATASET[[#This Row],[Type]]="Income", FIN_RAW[[#This Row],[VALOR (IN)]], -FIN_RAW[[#This Row],[VALOR (OUT)]])</f>
        <v>30000</v>
      </c>
      <c r="I873" s="3" t="str">
        <f>FIN_RAW[[#This Row],[CUENTA (IN)]]</f>
        <v>Efectivo</v>
      </c>
      <c r="J873" s="6" t="str">
        <f>FIN_RAW[[#This Row],[CUENTA (OUT)]]</f>
        <v>Capital Social</v>
      </c>
      <c r="K873" s="3" t="str">
        <f>IF(OR(FIN_RAW[[#This Row],[CLIENTE]]=0,FIN_RAW[[#This Row],[CLIENTE]]=" "),"",FIN_RAW[[#This Row],[CLIENTE]])</f>
        <v>Juan Sebastián Floyd</v>
      </c>
      <c r="L873" s="3" t="str">
        <f>IF(OR(FIN_RAW[[#This Row],[DEPORTISTA]]=0,FIN_RAW[[#This Row],[DEPORTISTA]]=""),"",FIN_RAW[[#This Row],[DEPORTISTA]])</f>
        <v>Arianna Floyd Martínez</v>
      </c>
      <c r="M873" s="3">
        <f>IF(FIN_DATASET[[#This Row],[Method]]="Efectivo",1,0)</f>
        <v>1</v>
      </c>
      <c r="N873" s="12">
        <f>IF(FIN_DATASET[[#This Row],[Method]]="Efectivo",FIN_DATASET[[#This Row],[Amount]],0)</f>
        <v>30000</v>
      </c>
      <c r="O873" s="3">
        <f>IF(FIN_DATASET[[#This Row],[Method]]="CxC",1,0)</f>
        <v>0</v>
      </c>
      <c r="P873" s="11">
        <f>IF(FIN_DATASET[[#This Row],[Method]]="CxC",FIN_DATASET[[#This Row],[Amount]],0)</f>
        <v>0</v>
      </c>
      <c r="Q873" s="3">
        <f>IF(OR(FIN_DATASET[[#This Row],[Account]]="CxP",FIN_DATASET[[#This Row],[Account]]="CxP (Liga)",FIN_DATASET[[#This Row],[Account]]="CxP (Terceros)"),1,0)</f>
        <v>0</v>
      </c>
      <c r="R873" s="3">
        <f>IF(FIN_DATASET[[#This Row],[AP_Flag]]=1,FIN_DATASET[[#This Row],[Amount]],0)</f>
        <v>0</v>
      </c>
    </row>
    <row r="874" spans="1:18" x14ac:dyDescent="0.2">
      <c r="A874" s="4">
        <f>FIN_RAW[[#This Row],[FECHA]]</f>
        <v>44572</v>
      </c>
      <c r="B874" s="3">
        <f>YEAR(FIN_DATASET[[#This Row],[Date]])</f>
        <v>2022</v>
      </c>
      <c r="C874" s="3" t="str">
        <f>TEXT(FIN_DATASET[[#This Row],[Date]],"mmmm")</f>
        <v>January</v>
      </c>
      <c r="D874" s="3" t="str">
        <f>IF(FIN_RAW[[#This Row],[VALOR (IN)]]&gt;0, "Income",IF(FIN_RAW[[#This Row],[VALOR (OUT)]]&gt;0, "Expense", "Check"))</f>
        <v>Income</v>
      </c>
      <c r="E874" s="3" t="str">
        <f>_xlfn.XLOOKUP(FIN_DATASET[[#This Row],[Method]],CATEGORY_MAP[CUENTA_IN],CATEGORY_MAP[Category])</f>
        <v>Cash</v>
      </c>
      <c r="F874" s="3" t="str">
        <f>_xlfn.XLOOKUP(FIN_DATASET[[#This Row],[Account]],CATEGORY_MAP[CUENTA_OUT],CATEGORY_MAP[Subcategory])</f>
        <v>Enrollment Fees</v>
      </c>
      <c r="G874" s="3" t="str">
        <f>IF(OR(FIN_RAW[[#This Row],[CONCEPTO]]=0,FIN_RAW[[#This Row],[CONCEPTO]]=""),"",FIN_RAW[[#This Row],[CONCEPTO]])</f>
        <v>Matricula 2022 (100%)</v>
      </c>
      <c r="H874" s="5">
        <f>IF(FIN_DATASET[[#This Row],[Type]]="Income", FIN_RAW[[#This Row],[VALOR (IN)]], -FIN_RAW[[#This Row],[VALOR (OUT)]])</f>
        <v>110000</v>
      </c>
      <c r="I874" s="3" t="str">
        <f>FIN_RAW[[#This Row],[CUENTA (IN)]]</f>
        <v>Efectivo</v>
      </c>
      <c r="J874" s="6" t="str">
        <f>FIN_RAW[[#This Row],[CUENTA (OUT)]]</f>
        <v>Matricula</v>
      </c>
      <c r="K874" s="3" t="str">
        <f>IF(OR(FIN_RAW[[#This Row],[CLIENTE]]=0,FIN_RAW[[#This Row],[CLIENTE]]=" "),"",FIN_RAW[[#This Row],[CLIENTE]])</f>
        <v>Ana Milena Sánchez Patiño</v>
      </c>
      <c r="L874" s="3" t="str">
        <f>IF(OR(FIN_RAW[[#This Row],[DEPORTISTA]]=0,FIN_RAW[[#This Row],[DEPORTISTA]]=""),"",FIN_RAW[[#This Row],[DEPORTISTA]])</f>
        <v>Matías Carvajal Sánchez</v>
      </c>
      <c r="M874" s="3">
        <f>IF(FIN_DATASET[[#This Row],[Method]]="Efectivo",1,0)</f>
        <v>1</v>
      </c>
      <c r="N874" s="12">
        <f>IF(FIN_DATASET[[#This Row],[Method]]="Efectivo",FIN_DATASET[[#This Row],[Amount]],0)</f>
        <v>110000</v>
      </c>
      <c r="O874" s="3">
        <f>IF(FIN_DATASET[[#This Row],[Method]]="CxC",1,0)</f>
        <v>0</v>
      </c>
      <c r="P874" s="11">
        <f>IF(FIN_DATASET[[#This Row],[Method]]="CxC",FIN_DATASET[[#This Row],[Amount]],0)</f>
        <v>0</v>
      </c>
      <c r="Q874" s="3">
        <f>IF(OR(FIN_DATASET[[#This Row],[Account]]="CxP",FIN_DATASET[[#This Row],[Account]]="CxP (Liga)",FIN_DATASET[[#This Row],[Account]]="CxP (Terceros)"),1,0)</f>
        <v>0</v>
      </c>
      <c r="R874" s="3">
        <f>IF(FIN_DATASET[[#This Row],[AP_Flag]]=1,FIN_DATASET[[#This Row],[Amount]],0)</f>
        <v>0</v>
      </c>
    </row>
    <row r="875" spans="1:18" x14ac:dyDescent="0.2">
      <c r="A875" s="4">
        <f>FIN_RAW[[#This Row],[FECHA]]</f>
        <v>44572</v>
      </c>
      <c r="B875" s="3">
        <f>YEAR(FIN_DATASET[[#This Row],[Date]])</f>
        <v>2022</v>
      </c>
      <c r="C875" s="3" t="str">
        <f>TEXT(FIN_DATASET[[#This Row],[Date]],"mmmm")</f>
        <v>January</v>
      </c>
      <c r="D875" s="3" t="str">
        <f>IF(FIN_RAW[[#This Row],[VALOR (IN)]]&gt;0, "Income",IF(FIN_RAW[[#This Row],[VALOR (OUT)]]&gt;0, "Expense", "Check"))</f>
        <v>Income</v>
      </c>
      <c r="E875" s="3" t="str">
        <f>_xlfn.XLOOKUP(FIN_DATASET[[#This Row],[Method]],CATEGORY_MAP[CUENTA_IN],CATEGORY_MAP[Category])</f>
        <v>Cash</v>
      </c>
      <c r="F875" s="3" t="str">
        <f>_xlfn.XLOOKUP(FIN_DATASET[[#This Row],[Account]],CATEGORY_MAP[CUENTA_OUT],CATEGORY_MAP[Subcategory])</f>
        <v>Enrollment Fees</v>
      </c>
      <c r="G875" s="3" t="str">
        <f>IF(OR(FIN_RAW[[#This Row],[CONCEPTO]]=0,FIN_RAW[[#This Row],[CONCEPTO]]=""),"",FIN_RAW[[#This Row],[CONCEPTO]])</f>
        <v>Matricula 2022 (100%)</v>
      </c>
      <c r="H875" s="5">
        <f>IF(FIN_DATASET[[#This Row],[Type]]="Income", FIN_RAW[[#This Row],[VALOR (IN)]], -FIN_RAW[[#This Row],[VALOR (OUT)]])</f>
        <v>110000</v>
      </c>
      <c r="I875" s="3" t="str">
        <f>FIN_RAW[[#This Row],[CUENTA (IN)]]</f>
        <v>Efectivo</v>
      </c>
      <c r="J875" s="6" t="str">
        <f>FIN_RAW[[#This Row],[CUENTA (OUT)]]</f>
        <v>Matricula</v>
      </c>
      <c r="K875" s="3" t="str">
        <f>IF(OR(FIN_RAW[[#This Row],[CLIENTE]]=0,FIN_RAW[[#This Row],[CLIENTE]]=" "),"",FIN_RAW[[#This Row],[CLIENTE]])</f>
        <v>Ana Milena Sánchez Patiño</v>
      </c>
      <c r="L875" s="3" t="str">
        <f>IF(OR(FIN_RAW[[#This Row],[DEPORTISTA]]=0,FIN_RAW[[#This Row],[DEPORTISTA]]=""),"",FIN_RAW[[#This Row],[DEPORTISTA]])</f>
        <v>Valentina Carvajal Sánchez</v>
      </c>
      <c r="M875" s="3">
        <f>IF(FIN_DATASET[[#This Row],[Method]]="Efectivo",1,0)</f>
        <v>1</v>
      </c>
      <c r="N875" s="12">
        <f>IF(FIN_DATASET[[#This Row],[Method]]="Efectivo",FIN_DATASET[[#This Row],[Amount]],0)</f>
        <v>110000</v>
      </c>
      <c r="O875" s="3">
        <f>IF(FIN_DATASET[[#This Row],[Method]]="CxC",1,0)</f>
        <v>0</v>
      </c>
      <c r="P875" s="11">
        <f>IF(FIN_DATASET[[#This Row],[Method]]="CxC",FIN_DATASET[[#This Row],[Amount]],0)</f>
        <v>0</v>
      </c>
      <c r="Q875" s="3">
        <f>IF(OR(FIN_DATASET[[#This Row],[Account]]="CxP",FIN_DATASET[[#This Row],[Account]]="CxP (Liga)",FIN_DATASET[[#This Row],[Account]]="CxP (Terceros)"),1,0)</f>
        <v>0</v>
      </c>
      <c r="R875" s="3">
        <f>IF(FIN_DATASET[[#This Row],[AP_Flag]]=1,FIN_DATASET[[#This Row],[Amount]],0)</f>
        <v>0</v>
      </c>
    </row>
    <row r="876" spans="1:18" x14ac:dyDescent="0.2">
      <c r="A876" s="4">
        <f>FIN_RAW[[#This Row],[FECHA]]</f>
        <v>44572</v>
      </c>
      <c r="B876" s="3">
        <f>YEAR(FIN_DATASET[[#This Row],[Date]])</f>
        <v>2022</v>
      </c>
      <c r="C876" s="3" t="str">
        <f>TEXT(FIN_DATASET[[#This Row],[Date]],"mmmm")</f>
        <v>January</v>
      </c>
      <c r="D876" s="3" t="str">
        <f>IF(FIN_RAW[[#This Row],[VALOR (IN)]]&gt;0, "Income",IF(FIN_RAW[[#This Row],[VALOR (OUT)]]&gt;0, "Expense", "Check"))</f>
        <v>Income</v>
      </c>
      <c r="E876" s="3" t="str">
        <f>_xlfn.XLOOKUP(FIN_DATASET[[#This Row],[Method]],CATEGORY_MAP[CUENTA_IN],CATEGORY_MAP[Category])</f>
        <v>Cash</v>
      </c>
      <c r="F876" s="3" t="str">
        <f>_xlfn.XLOOKUP(FIN_DATASET[[#This Row],[Account]],CATEGORY_MAP[CUENTA_OUT],CATEGORY_MAP[Subcategory])</f>
        <v>Enrollment Fees</v>
      </c>
      <c r="G876" s="3" t="str">
        <f>IF(OR(FIN_RAW[[#This Row],[CONCEPTO]]=0,FIN_RAW[[#This Row],[CONCEPTO]]=""),"",FIN_RAW[[#This Row],[CONCEPTO]])</f>
        <v>Matricula 2022 (100%)</v>
      </c>
      <c r="H876" s="5">
        <f>IF(FIN_DATASET[[#This Row],[Type]]="Income", FIN_RAW[[#This Row],[VALOR (IN)]], -FIN_RAW[[#This Row],[VALOR (OUT)]])</f>
        <v>110000</v>
      </c>
      <c r="I876" s="3" t="str">
        <f>FIN_RAW[[#This Row],[CUENTA (IN)]]</f>
        <v>Efectivo</v>
      </c>
      <c r="J876" s="6" t="str">
        <f>FIN_RAW[[#This Row],[CUENTA (OUT)]]</f>
        <v>Matricula</v>
      </c>
      <c r="K876" s="3" t="str">
        <f>IF(OR(FIN_RAW[[#This Row],[CLIENTE]]=0,FIN_RAW[[#This Row],[CLIENTE]]=" "),"",FIN_RAW[[#This Row],[CLIENTE]])</f>
        <v/>
      </c>
      <c r="L876" s="3" t="str">
        <f>IF(OR(FIN_RAW[[#This Row],[DEPORTISTA]]=0,FIN_RAW[[#This Row],[DEPORTISTA]]=""),"",FIN_RAW[[#This Row],[DEPORTISTA]])</f>
        <v/>
      </c>
      <c r="M876" s="3">
        <f>IF(FIN_DATASET[[#This Row],[Method]]="Efectivo",1,0)</f>
        <v>1</v>
      </c>
      <c r="N876" s="12">
        <f>IF(FIN_DATASET[[#This Row],[Method]]="Efectivo",FIN_DATASET[[#This Row],[Amount]],0)</f>
        <v>110000</v>
      </c>
      <c r="O876" s="3">
        <f>IF(FIN_DATASET[[#This Row],[Method]]="CxC",1,0)</f>
        <v>0</v>
      </c>
      <c r="P876" s="11">
        <f>IF(FIN_DATASET[[#This Row],[Method]]="CxC",FIN_DATASET[[#This Row],[Amount]],0)</f>
        <v>0</v>
      </c>
      <c r="Q876" s="3">
        <f>IF(OR(FIN_DATASET[[#This Row],[Account]]="CxP",FIN_DATASET[[#This Row],[Account]]="CxP (Liga)",FIN_DATASET[[#This Row],[Account]]="CxP (Terceros)"),1,0)</f>
        <v>0</v>
      </c>
      <c r="R876" s="3">
        <f>IF(FIN_DATASET[[#This Row],[AP_Flag]]=1,FIN_DATASET[[#This Row],[Amount]],0)</f>
        <v>0</v>
      </c>
    </row>
    <row r="877" spans="1:18" x14ac:dyDescent="0.2">
      <c r="A877" s="4">
        <f>FIN_RAW[[#This Row],[FECHA]]</f>
        <v>44572</v>
      </c>
      <c r="B877" s="3">
        <f>YEAR(FIN_DATASET[[#This Row],[Date]])</f>
        <v>2022</v>
      </c>
      <c r="C877" s="3" t="str">
        <f>TEXT(FIN_DATASET[[#This Row],[Date]],"mmmm")</f>
        <v>January</v>
      </c>
      <c r="D877" s="3" t="str">
        <f>IF(FIN_RAW[[#This Row],[VALOR (IN)]]&gt;0, "Income",IF(FIN_RAW[[#This Row],[VALOR (OUT)]]&gt;0, "Expense", "Check"))</f>
        <v>Income</v>
      </c>
      <c r="E877" s="3" t="str">
        <f>_xlfn.XLOOKUP(FIN_DATASET[[#This Row],[Method]],CATEGORY_MAP[CUENTA_IN],CATEGORY_MAP[Category])</f>
        <v>Cash</v>
      </c>
      <c r="F877" s="3" t="str">
        <f>_xlfn.XLOOKUP(FIN_DATASET[[#This Row],[Account]],CATEGORY_MAP[CUENTA_OUT],CATEGORY_MAP[Subcategory])</f>
        <v>Enrollment Fees</v>
      </c>
      <c r="G877" s="3" t="str">
        <f>IF(OR(FIN_RAW[[#This Row],[CONCEPTO]]=0,FIN_RAW[[#This Row],[CONCEPTO]]=""),"",FIN_RAW[[#This Row],[CONCEPTO]])</f>
        <v>Matricula 2022 (100%)</v>
      </c>
      <c r="H877" s="5">
        <f>IF(FIN_DATASET[[#This Row],[Type]]="Income", FIN_RAW[[#This Row],[VALOR (IN)]], -FIN_RAW[[#This Row],[VALOR (OUT)]])</f>
        <v>110000</v>
      </c>
      <c r="I877" s="3" t="str">
        <f>FIN_RAW[[#This Row],[CUENTA (IN)]]</f>
        <v>Efectivo</v>
      </c>
      <c r="J877" s="6" t="str">
        <f>FIN_RAW[[#This Row],[CUENTA (OUT)]]</f>
        <v>Matricula</v>
      </c>
      <c r="K877" s="3" t="str">
        <f>IF(OR(FIN_RAW[[#This Row],[CLIENTE]]=0,FIN_RAW[[#This Row],[CLIENTE]]=" "),"",FIN_RAW[[#This Row],[CLIENTE]])</f>
        <v/>
      </c>
      <c r="L877" s="3" t="str">
        <f>IF(OR(FIN_RAW[[#This Row],[DEPORTISTA]]=0,FIN_RAW[[#This Row],[DEPORTISTA]]=""),"",FIN_RAW[[#This Row],[DEPORTISTA]])</f>
        <v/>
      </c>
      <c r="M877" s="3">
        <f>IF(FIN_DATASET[[#This Row],[Method]]="Efectivo",1,0)</f>
        <v>1</v>
      </c>
      <c r="N877" s="12">
        <f>IF(FIN_DATASET[[#This Row],[Method]]="Efectivo",FIN_DATASET[[#This Row],[Amount]],0)</f>
        <v>110000</v>
      </c>
      <c r="O877" s="3">
        <f>IF(FIN_DATASET[[#This Row],[Method]]="CxC",1,0)</f>
        <v>0</v>
      </c>
      <c r="P877" s="11">
        <f>IF(FIN_DATASET[[#This Row],[Method]]="CxC",FIN_DATASET[[#This Row],[Amount]],0)</f>
        <v>0</v>
      </c>
      <c r="Q877" s="3">
        <f>IF(OR(FIN_DATASET[[#This Row],[Account]]="CxP",FIN_DATASET[[#This Row],[Account]]="CxP (Liga)",FIN_DATASET[[#This Row],[Account]]="CxP (Terceros)"),1,0)</f>
        <v>0</v>
      </c>
      <c r="R877" s="3">
        <f>IF(FIN_DATASET[[#This Row],[AP_Flag]]=1,FIN_DATASET[[#This Row],[Amount]],0)</f>
        <v>0</v>
      </c>
    </row>
    <row r="878" spans="1:18" x14ac:dyDescent="0.2">
      <c r="A878" s="4">
        <f>FIN_RAW[[#This Row],[FECHA]]</f>
        <v>44572</v>
      </c>
      <c r="B878" s="3">
        <f>YEAR(FIN_DATASET[[#This Row],[Date]])</f>
        <v>2022</v>
      </c>
      <c r="C878" s="3" t="str">
        <f>TEXT(FIN_DATASET[[#This Row],[Date]],"mmmm")</f>
        <v>January</v>
      </c>
      <c r="D878" s="3" t="str">
        <f>IF(FIN_RAW[[#This Row],[VALOR (IN)]]&gt;0, "Income",IF(FIN_RAW[[#This Row],[VALOR (OUT)]]&gt;0, "Expense", "Check"))</f>
        <v>Income</v>
      </c>
      <c r="E878" s="3" t="str">
        <f>_xlfn.XLOOKUP(FIN_DATASET[[#This Row],[Method]],CATEGORY_MAP[CUENTA_IN],CATEGORY_MAP[Category])</f>
        <v>Cash</v>
      </c>
      <c r="F878" s="3" t="str">
        <f>_xlfn.XLOOKUP(FIN_DATASET[[#This Row],[Account]],CATEGORY_MAP[CUENTA_OUT],CATEGORY_MAP[Subcategory])</f>
        <v>Enrollment Fees</v>
      </c>
      <c r="G878" s="3" t="str">
        <f>IF(OR(FIN_RAW[[#This Row],[CONCEPTO]]=0,FIN_RAW[[#This Row],[CONCEPTO]]=""),"",FIN_RAW[[#This Row],[CONCEPTO]])</f>
        <v>Matricula 2022 (100%)</v>
      </c>
      <c r="H878" s="5">
        <f>IF(FIN_DATASET[[#This Row],[Type]]="Income", FIN_RAW[[#This Row],[VALOR (IN)]], -FIN_RAW[[#This Row],[VALOR (OUT)]])</f>
        <v>110000</v>
      </c>
      <c r="I878" s="3" t="str">
        <f>FIN_RAW[[#This Row],[CUENTA (IN)]]</f>
        <v>Efectivo</v>
      </c>
      <c r="J878" s="6" t="str">
        <f>FIN_RAW[[#This Row],[CUENTA (OUT)]]</f>
        <v>Matricula</v>
      </c>
      <c r="K878" s="3" t="str">
        <f>IF(OR(FIN_RAW[[#This Row],[CLIENTE]]=0,FIN_RAW[[#This Row],[CLIENTE]]=" "),"",FIN_RAW[[#This Row],[CLIENTE]])</f>
        <v>Carlos Andrés Delgado</v>
      </c>
      <c r="L878" s="3" t="str">
        <f>IF(OR(FIN_RAW[[#This Row],[DEPORTISTA]]=0,FIN_RAW[[#This Row],[DEPORTISTA]]=""),"",FIN_RAW[[#This Row],[DEPORTISTA]])</f>
        <v>Juan Andrés Delgado Giraldo</v>
      </c>
      <c r="M878" s="3">
        <f>IF(FIN_DATASET[[#This Row],[Method]]="Efectivo",1,0)</f>
        <v>1</v>
      </c>
      <c r="N878" s="12">
        <f>IF(FIN_DATASET[[#This Row],[Method]]="Efectivo",FIN_DATASET[[#This Row],[Amount]],0)</f>
        <v>110000</v>
      </c>
      <c r="O878" s="3">
        <f>IF(FIN_DATASET[[#This Row],[Method]]="CxC",1,0)</f>
        <v>0</v>
      </c>
      <c r="P878" s="11">
        <f>IF(FIN_DATASET[[#This Row],[Method]]="CxC",FIN_DATASET[[#This Row],[Amount]],0)</f>
        <v>0</v>
      </c>
      <c r="Q878" s="3">
        <f>IF(OR(FIN_DATASET[[#This Row],[Account]]="CxP",FIN_DATASET[[#This Row],[Account]]="CxP (Liga)",FIN_DATASET[[#This Row],[Account]]="CxP (Terceros)"),1,0)</f>
        <v>0</v>
      </c>
      <c r="R878" s="3">
        <f>IF(FIN_DATASET[[#This Row],[AP_Flag]]=1,FIN_DATASET[[#This Row],[Amount]],0)</f>
        <v>0</v>
      </c>
    </row>
    <row r="879" spans="1:18" x14ac:dyDescent="0.2">
      <c r="A879" s="4">
        <f>FIN_RAW[[#This Row],[FECHA]]</f>
        <v>44572</v>
      </c>
      <c r="B879" s="3">
        <f>YEAR(FIN_DATASET[[#This Row],[Date]])</f>
        <v>2022</v>
      </c>
      <c r="C879" s="3" t="str">
        <f>TEXT(FIN_DATASET[[#This Row],[Date]],"mmmm")</f>
        <v>January</v>
      </c>
      <c r="D879" s="3" t="str">
        <f>IF(FIN_RAW[[#This Row],[VALOR (IN)]]&gt;0, "Income",IF(FIN_RAW[[#This Row],[VALOR (OUT)]]&gt;0, "Expense", "Check"))</f>
        <v>Income</v>
      </c>
      <c r="E879" s="3" t="str">
        <f>_xlfn.XLOOKUP(FIN_DATASET[[#This Row],[Method]],CATEGORY_MAP[CUENTA_IN],CATEGORY_MAP[Category])</f>
        <v>Cash</v>
      </c>
      <c r="F879" s="3" t="str">
        <f>_xlfn.XLOOKUP(FIN_DATASET[[#This Row],[Account]],CATEGORY_MAP[CUENTA_OUT],CATEGORY_MAP[Subcategory])</f>
        <v>Enrollment Fees</v>
      </c>
      <c r="G879" s="3" t="str">
        <f>IF(OR(FIN_RAW[[#This Row],[CONCEPTO]]=0,FIN_RAW[[#This Row],[CONCEPTO]]=""),"",FIN_RAW[[#This Row],[CONCEPTO]])</f>
        <v>Matricula 2022 (100%)</v>
      </c>
      <c r="H879" s="5">
        <f>IF(FIN_DATASET[[#This Row],[Type]]="Income", FIN_RAW[[#This Row],[VALOR (IN)]], -FIN_RAW[[#This Row],[VALOR (OUT)]])</f>
        <v>110000</v>
      </c>
      <c r="I879" s="3" t="str">
        <f>FIN_RAW[[#This Row],[CUENTA (IN)]]</f>
        <v>Efectivo</v>
      </c>
      <c r="J879" s="6" t="str">
        <f>FIN_RAW[[#This Row],[CUENTA (OUT)]]</f>
        <v>Matricula</v>
      </c>
      <c r="K879" s="3" t="str">
        <f>IF(OR(FIN_RAW[[#This Row],[CLIENTE]]=0,FIN_RAW[[#This Row],[CLIENTE]]=" "),"",FIN_RAW[[#This Row],[CLIENTE]])</f>
        <v>Carlos Andrés Delgado</v>
      </c>
      <c r="L879" s="3" t="str">
        <f>IF(OR(FIN_RAW[[#This Row],[DEPORTISTA]]=0,FIN_RAW[[#This Row],[DEPORTISTA]]=""),"",FIN_RAW[[#This Row],[DEPORTISTA]])</f>
        <v>María José Delgado Giraldo</v>
      </c>
      <c r="M879" s="3">
        <f>IF(FIN_DATASET[[#This Row],[Method]]="Efectivo",1,0)</f>
        <v>1</v>
      </c>
      <c r="N879" s="12">
        <f>IF(FIN_DATASET[[#This Row],[Method]]="Efectivo",FIN_DATASET[[#This Row],[Amount]],0)</f>
        <v>110000</v>
      </c>
      <c r="O879" s="3">
        <f>IF(FIN_DATASET[[#This Row],[Method]]="CxC",1,0)</f>
        <v>0</v>
      </c>
      <c r="P879" s="11">
        <f>IF(FIN_DATASET[[#This Row],[Method]]="CxC",FIN_DATASET[[#This Row],[Amount]],0)</f>
        <v>0</v>
      </c>
      <c r="Q879" s="3">
        <f>IF(OR(FIN_DATASET[[#This Row],[Account]]="CxP",FIN_DATASET[[#This Row],[Account]]="CxP (Liga)",FIN_DATASET[[#This Row],[Account]]="CxP (Terceros)"),1,0)</f>
        <v>0</v>
      </c>
      <c r="R879" s="3">
        <f>IF(FIN_DATASET[[#This Row],[AP_Flag]]=1,FIN_DATASET[[#This Row],[Amount]],0)</f>
        <v>0</v>
      </c>
    </row>
    <row r="880" spans="1:18" x14ac:dyDescent="0.2">
      <c r="A880" s="4">
        <f>FIN_RAW[[#This Row],[FECHA]]</f>
        <v>44572</v>
      </c>
      <c r="B880" s="3">
        <f>YEAR(FIN_DATASET[[#This Row],[Date]])</f>
        <v>2022</v>
      </c>
      <c r="C880" s="3" t="str">
        <f>TEXT(FIN_DATASET[[#This Row],[Date]],"mmmm")</f>
        <v>January</v>
      </c>
      <c r="D880" s="3" t="str">
        <f>IF(FIN_RAW[[#This Row],[VALOR (IN)]]&gt;0, "Income",IF(FIN_RAW[[#This Row],[VALOR (OUT)]]&gt;0, "Expense", "Check"))</f>
        <v>Income</v>
      </c>
      <c r="E880" s="3" t="str">
        <f>_xlfn.XLOOKUP(FIN_DATASET[[#This Row],[Method]],CATEGORY_MAP[CUENTA_IN],CATEGORY_MAP[Category])</f>
        <v>Cash</v>
      </c>
      <c r="F880" s="3" t="str">
        <f>_xlfn.XLOOKUP(FIN_DATASET[[#This Row],[Account]],CATEGORY_MAP[CUENTA_OUT],CATEGORY_MAP[Subcategory])</f>
        <v>Enrollment Fees</v>
      </c>
      <c r="G880" s="3" t="str">
        <f>IF(OR(FIN_RAW[[#This Row],[CONCEPTO]]=0,FIN_RAW[[#This Row],[CONCEPTO]]=""),"",FIN_RAW[[#This Row],[CONCEPTO]])</f>
        <v>Matricula 2022 (100%)</v>
      </c>
      <c r="H880" s="5">
        <f>IF(FIN_DATASET[[#This Row],[Type]]="Income", FIN_RAW[[#This Row],[VALOR (IN)]], -FIN_RAW[[#This Row],[VALOR (OUT)]])</f>
        <v>110000</v>
      </c>
      <c r="I880" s="3" t="str">
        <f>FIN_RAW[[#This Row],[CUENTA (IN)]]</f>
        <v>Efectivo</v>
      </c>
      <c r="J880" s="6" t="str">
        <f>FIN_RAW[[#This Row],[CUENTA (OUT)]]</f>
        <v>Matricula</v>
      </c>
      <c r="K880" s="3" t="str">
        <f>IF(OR(FIN_RAW[[#This Row],[CLIENTE]]=0,FIN_RAW[[#This Row],[CLIENTE]]=" "),"",FIN_RAW[[#This Row],[CLIENTE]])</f>
        <v>Diana Gómez Herrera</v>
      </c>
      <c r="L880" s="3" t="str">
        <f>IF(OR(FIN_RAW[[#This Row],[DEPORTISTA]]=0,FIN_RAW[[#This Row],[DEPORTISTA]]=""),"",FIN_RAW[[#This Row],[DEPORTISTA]])</f>
        <v>Juan Manuel López Gómez</v>
      </c>
      <c r="M880" s="3">
        <f>IF(FIN_DATASET[[#This Row],[Method]]="Efectivo",1,0)</f>
        <v>1</v>
      </c>
      <c r="N880" s="12">
        <f>IF(FIN_DATASET[[#This Row],[Method]]="Efectivo",FIN_DATASET[[#This Row],[Amount]],0)</f>
        <v>110000</v>
      </c>
      <c r="O880" s="3">
        <f>IF(FIN_DATASET[[#This Row],[Method]]="CxC",1,0)</f>
        <v>0</v>
      </c>
      <c r="P880" s="11">
        <f>IF(FIN_DATASET[[#This Row],[Method]]="CxC",FIN_DATASET[[#This Row],[Amount]],0)</f>
        <v>0</v>
      </c>
      <c r="Q880" s="3">
        <f>IF(OR(FIN_DATASET[[#This Row],[Account]]="CxP",FIN_DATASET[[#This Row],[Account]]="CxP (Liga)",FIN_DATASET[[#This Row],[Account]]="CxP (Terceros)"),1,0)</f>
        <v>0</v>
      </c>
      <c r="R880" s="3">
        <f>IF(FIN_DATASET[[#This Row],[AP_Flag]]=1,FIN_DATASET[[#This Row],[Amount]],0)</f>
        <v>0</v>
      </c>
    </row>
    <row r="881" spans="1:18" x14ac:dyDescent="0.2">
      <c r="A881" s="4">
        <f>FIN_RAW[[#This Row],[FECHA]]</f>
        <v>44572</v>
      </c>
      <c r="B881" s="3">
        <f>YEAR(FIN_DATASET[[#This Row],[Date]])</f>
        <v>2022</v>
      </c>
      <c r="C881" s="3" t="str">
        <f>TEXT(FIN_DATASET[[#This Row],[Date]],"mmmm")</f>
        <v>January</v>
      </c>
      <c r="D881" s="3" t="str">
        <f>IF(FIN_RAW[[#This Row],[VALOR (IN)]]&gt;0, "Income",IF(FIN_RAW[[#This Row],[VALOR (OUT)]]&gt;0, "Expense", "Check"))</f>
        <v>Income</v>
      </c>
      <c r="E881" s="3" t="str">
        <f>_xlfn.XLOOKUP(FIN_DATASET[[#This Row],[Method]],CATEGORY_MAP[CUENTA_IN],CATEGORY_MAP[Category])</f>
        <v>Cash</v>
      </c>
      <c r="F881" s="3" t="str">
        <f>_xlfn.XLOOKUP(FIN_DATASET[[#This Row],[Account]],CATEGORY_MAP[CUENTA_OUT],CATEGORY_MAP[Subcategory])</f>
        <v>Enrollment Fees</v>
      </c>
      <c r="G881" s="3" t="str">
        <f>IF(OR(FIN_RAW[[#This Row],[CONCEPTO]]=0,FIN_RAW[[#This Row],[CONCEPTO]]=""),"",FIN_RAW[[#This Row],[CONCEPTO]])</f>
        <v>Matricula 2022 (100%)</v>
      </c>
      <c r="H881" s="5">
        <f>IF(FIN_DATASET[[#This Row],[Type]]="Income", FIN_RAW[[#This Row],[VALOR (IN)]], -FIN_RAW[[#This Row],[VALOR (OUT)]])</f>
        <v>110000</v>
      </c>
      <c r="I881" s="3" t="str">
        <f>FIN_RAW[[#This Row],[CUENTA (IN)]]</f>
        <v>Efectivo</v>
      </c>
      <c r="J881" s="6" t="str">
        <f>FIN_RAW[[#This Row],[CUENTA (OUT)]]</f>
        <v>Matricula</v>
      </c>
      <c r="K881" s="3" t="str">
        <f>IF(OR(FIN_RAW[[#This Row],[CLIENTE]]=0,FIN_RAW[[#This Row],[CLIENTE]]=" "),"",FIN_RAW[[#This Row],[CLIENTE]])</f>
        <v>Diana Gómez Herrera</v>
      </c>
      <c r="L881" s="3" t="str">
        <f>IF(OR(FIN_RAW[[#This Row],[DEPORTISTA]]=0,FIN_RAW[[#This Row],[DEPORTISTA]]=""),"",FIN_RAW[[#This Row],[DEPORTISTA]])</f>
        <v>Samuel David López Gómez</v>
      </c>
      <c r="M881" s="3">
        <f>IF(FIN_DATASET[[#This Row],[Method]]="Efectivo",1,0)</f>
        <v>1</v>
      </c>
      <c r="N881" s="12">
        <f>IF(FIN_DATASET[[#This Row],[Method]]="Efectivo",FIN_DATASET[[#This Row],[Amount]],0)</f>
        <v>110000</v>
      </c>
      <c r="O881" s="3">
        <f>IF(FIN_DATASET[[#This Row],[Method]]="CxC",1,0)</f>
        <v>0</v>
      </c>
      <c r="P881" s="11">
        <f>IF(FIN_DATASET[[#This Row],[Method]]="CxC",FIN_DATASET[[#This Row],[Amount]],0)</f>
        <v>0</v>
      </c>
      <c r="Q881" s="3">
        <f>IF(OR(FIN_DATASET[[#This Row],[Account]]="CxP",FIN_DATASET[[#This Row],[Account]]="CxP (Liga)",FIN_DATASET[[#This Row],[Account]]="CxP (Terceros)"),1,0)</f>
        <v>0</v>
      </c>
      <c r="R881" s="3">
        <f>IF(FIN_DATASET[[#This Row],[AP_Flag]]=1,FIN_DATASET[[#This Row],[Amount]],0)</f>
        <v>0</v>
      </c>
    </row>
    <row r="882" spans="1:18" x14ac:dyDescent="0.2">
      <c r="A882" s="4">
        <f>FIN_RAW[[#This Row],[FECHA]]</f>
        <v>44572</v>
      </c>
      <c r="B882" s="3">
        <f>YEAR(FIN_DATASET[[#This Row],[Date]])</f>
        <v>2022</v>
      </c>
      <c r="C882" s="3" t="str">
        <f>TEXT(FIN_DATASET[[#This Row],[Date]],"mmmm")</f>
        <v>January</v>
      </c>
      <c r="D882" s="3" t="str">
        <f>IF(FIN_RAW[[#This Row],[VALOR (IN)]]&gt;0, "Income",IF(FIN_RAW[[#This Row],[VALOR (OUT)]]&gt;0, "Expense", "Check"))</f>
        <v>Income</v>
      </c>
      <c r="E882" s="3" t="str">
        <f>_xlfn.XLOOKUP(FIN_DATASET[[#This Row],[Method]],CATEGORY_MAP[CUENTA_IN],CATEGORY_MAP[Category])</f>
        <v>Cash</v>
      </c>
      <c r="F882" s="3" t="str">
        <f>_xlfn.XLOOKUP(FIN_DATASET[[#This Row],[Account]],CATEGORY_MAP[CUENTA_OUT],CATEGORY_MAP[Subcategory])</f>
        <v>Enrollment Fees</v>
      </c>
      <c r="G882" s="3" t="str">
        <f>IF(OR(FIN_RAW[[#This Row],[CONCEPTO]]=0,FIN_RAW[[#This Row],[CONCEPTO]]=""),"",FIN_RAW[[#This Row],[CONCEPTO]])</f>
        <v>Matricula 2022 (100%)</v>
      </c>
      <c r="H882" s="5">
        <f>IF(FIN_DATASET[[#This Row],[Type]]="Income", FIN_RAW[[#This Row],[VALOR (IN)]], -FIN_RAW[[#This Row],[VALOR (OUT)]])</f>
        <v>110000</v>
      </c>
      <c r="I882" s="3" t="str">
        <f>FIN_RAW[[#This Row],[CUENTA (IN)]]</f>
        <v>Efectivo</v>
      </c>
      <c r="J882" s="6" t="str">
        <f>FIN_RAW[[#This Row],[CUENTA (OUT)]]</f>
        <v>Matricula</v>
      </c>
      <c r="K882" s="3" t="str">
        <f>IF(OR(FIN_RAW[[#This Row],[CLIENTE]]=0,FIN_RAW[[#This Row],[CLIENTE]]=" "),"",FIN_RAW[[#This Row],[CLIENTE]])</f>
        <v>Diana Marcela Bravo Clavijo</v>
      </c>
      <c r="L882" s="3" t="str">
        <f>IF(OR(FIN_RAW[[#This Row],[DEPORTISTA]]=0,FIN_RAW[[#This Row],[DEPORTISTA]]=""),"",FIN_RAW[[#This Row],[DEPORTISTA]])</f>
        <v>Adelaida Camacho Bravo</v>
      </c>
      <c r="M882" s="3">
        <f>IF(FIN_DATASET[[#This Row],[Method]]="Efectivo",1,0)</f>
        <v>1</v>
      </c>
      <c r="N882" s="12">
        <f>IF(FIN_DATASET[[#This Row],[Method]]="Efectivo",FIN_DATASET[[#This Row],[Amount]],0)</f>
        <v>110000</v>
      </c>
      <c r="O882" s="3">
        <f>IF(FIN_DATASET[[#This Row],[Method]]="CxC",1,0)</f>
        <v>0</v>
      </c>
      <c r="P882" s="11">
        <f>IF(FIN_DATASET[[#This Row],[Method]]="CxC",FIN_DATASET[[#This Row],[Amount]],0)</f>
        <v>0</v>
      </c>
      <c r="Q882" s="3">
        <f>IF(OR(FIN_DATASET[[#This Row],[Account]]="CxP",FIN_DATASET[[#This Row],[Account]]="CxP (Liga)",FIN_DATASET[[#This Row],[Account]]="CxP (Terceros)"),1,0)</f>
        <v>0</v>
      </c>
      <c r="R882" s="3">
        <f>IF(FIN_DATASET[[#This Row],[AP_Flag]]=1,FIN_DATASET[[#This Row],[Amount]],0)</f>
        <v>0</v>
      </c>
    </row>
    <row r="883" spans="1:18" x14ac:dyDescent="0.2">
      <c r="A883" s="4">
        <f>FIN_RAW[[#This Row],[FECHA]]</f>
        <v>44572</v>
      </c>
      <c r="B883" s="3">
        <f>YEAR(FIN_DATASET[[#This Row],[Date]])</f>
        <v>2022</v>
      </c>
      <c r="C883" s="3" t="str">
        <f>TEXT(FIN_DATASET[[#This Row],[Date]],"mmmm")</f>
        <v>January</v>
      </c>
      <c r="D883" s="3" t="str">
        <f>IF(FIN_RAW[[#This Row],[VALOR (IN)]]&gt;0, "Income",IF(FIN_RAW[[#This Row],[VALOR (OUT)]]&gt;0, "Expense", "Check"))</f>
        <v>Income</v>
      </c>
      <c r="E883" s="3" t="str">
        <f>_xlfn.XLOOKUP(FIN_DATASET[[#This Row],[Method]],CATEGORY_MAP[CUENTA_IN],CATEGORY_MAP[Category])</f>
        <v>Cash</v>
      </c>
      <c r="F883" s="3" t="str">
        <f>_xlfn.XLOOKUP(FIN_DATASET[[#This Row],[Account]],CATEGORY_MAP[CUENTA_OUT],CATEGORY_MAP[Subcategory])</f>
        <v>Enrollment Fees</v>
      </c>
      <c r="G883" s="3" t="str">
        <f>IF(OR(FIN_RAW[[#This Row],[CONCEPTO]]=0,FIN_RAW[[#This Row],[CONCEPTO]]=""),"",FIN_RAW[[#This Row],[CONCEPTO]])</f>
        <v>Matricula 2022 (100%)</v>
      </c>
      <c r="H883" s="5">
        <f>IF(FIN_DATASET[[#This Row],[Type]]="Income", FIN_RAW[[#This Row],[VALOR (IN)]], -FIN_RAW[[#This Row],[VALOR (OUT)]])</f>
        <v>110000</v>
      </c>
      <c r="I883" s="3" t="str">
        <f>FIN_RAW[[#This Row],[CUENTA (IN)]]</f>
        <v>Efectivo</v>
      </c>
      <c r="J883" s="6" t="str">
        <f>FIN_RAW[[#This Row],[CUENTA (OUT)]]</f>
        <v>Matricula</v>
      </c>
      <c r="K883" s="3" t="str">
        <f>IF(OR(FIN_RAW[[#This Row],[CLIENTE]]=0,FIN_RAW[[#This Row],[CLIENTE]]=" "),"",FIN_RAW[[#This Row],[CLIENTE]])</f>
        <v>Diana Marcela Bravo Clavijo</v>
      </c>
      <c r="L883" s="3" t="str">
        <f>IF(OR(FIN_RAW[[#This Row],[DEPORTISTA]]=0,FIN_RAW[[#This Row],[DEPORTISTA]]=""),"",FIN_RAW[[#This Row],[DEPORTISTA]])</f>
        <v>María Antonia Camacho Bravo</v>
      </c>
      <c r="M883" s="3">
        <f>IF(FIN_DATASET[[#This Row],[Method]]="Efectivo",1,0)</f>
        <v>1</v>
      </c>
      <c r="N883" s="12">
        <f>IF(FIN_DATASET[[#This Row],[Method]]="Efectivo",FIN_DATASET[[#This Row],[Amount]],0)</f>
        <v>110000</v>
      </c>
      <c r="O883" s="3">
        <f>IF(FIN_DATASET[[#This Row],[Method]]="CxC",1,0)</f>
        <v>0</v>
      </c>
      <c r="P883" s="11">
        <f>IF(FIN_DATASET[[#This Row],[Method]]="CxC",FIN_DATASET[[#This Row],[Amount]],0)</f>
        <v>0</v>
      </c>
      <c r="Q883" s="3">
        <f>IF(OR(FIN_DATASET[[#This Row],[Account]]="CxP",FIN_DATASET[[#This Row],[Account]]="CxP (Liga)",FIN_DATASET[[#This Row],[Account]]="CxP (Terceros)"),1,0)</f>
        <v>0</v>
      </c>
      <c r="R883" s="3">
        <f>IF(FIN_DATASET[[#This Row],[AP_Flag]]=1,FIN_DATASET[[#This Row],[Amount]],0)</f>
        <v>0</v>
      </c>
    </row>
    <row r="884" spans="1:18" x14ac:dyDescent="0.2">
      <c r="A884" s="4">
        <f>FIN_RAW[[#This Row],[FECHA]]</f>
        <v>44572</v>
      </c>
      <c r="B884" s="3">
        <f>YEAR(FIN_DATASET[[#This Row],[Date]])</f>
        <v>2022</v>
      </c>
      <c r="C884" s="3" t="str">
        <f>TEXT(FIN_DATASET[[#This Row],[Date]],"mmmm")</f>
        <v>January</v>
      </c>
      <c r="D884" s="3" t="str">
        <f>IF(FIN_RAW[[#This Row],[VALOR (IN)]]&gt;0, "Income",IF(FIN_RAW[[#This Row],[VALOR (OUT)]]&gt;0, "Expense", "Check"))</f>
        <v>Income</v>
      </c>
      <c r="E884" s="3" t="str">
        <f>_xlfn.XLOOKUP(FIN_DATASET[[#This Row],[Method]],CATEGORY_MAP[CUENTA_IN],CATEGORY_MAP[Category])</f>
        <v>Cash</v>
      </c>
      <c r="F884" s="3" t="str">
        <f>_xlfn.XLOOKUP(FIN_DATASET[[#This Row],[Account]],CATEGORY_MAP[CUENTA_OUT],CATEGORY_MAP[Subcategory])</f>
        <v>Enrollment Fees</v>
      </c>
      <c r="G884" s="3" t="str">
        <f>IF(OR(FIN_RAW[[#This Row],[CONCEPTO]]=0,FIN_RAW[[#This Row],[CONCEPTO]]=""),"",FIN_RAW[[#This Row],[CONCEPTO]])</f>
        <v>Matricula 2022 (100%)</v>
      </c>
      <c r="H884" s="5">
        <f>IF(FIN_DATASET[[#This Row],[Type]]="Income", FIN_RAW[[#This Row],[VALOR (IN)]], -FIN_RAW[[#This Row],[VALOR (OUT)]])</f>
        <v>110000</v>
      </c>
      <c r="I884" s="3" t="str">
        <f>FIN_RAW[[#This Row],[CUENTA (IN)]]</f>
        <v>Efectivo</v>
      </c>
      <c r="J884" s="6" t="str">
        <f>FIN_RAW[[#This Row],[CUENTA (OUT)]]</f>
        <v>Matricula</v>
      </c>
      <c r="K884" s="3" t="str">
        <f>IF(OR(FIN_RAW[[#This Row],[CLIENTE]]=0,FIN_RAW[[#This Row],[CLIENTE]]=" "),"",FIN_RAW[[#This Row],[CLIENTE]])</f>
        <v>Ingrith Basto Zamorano</v>
      </c>
      <c r="L884" s="3" t="str">
        <f>IF(OR(FIN_RAW[[#This Row],[DEPORTISTA]]=0,FIN_RAW[[#This Row],[DEPORTISTA]]=""),"",FIN_RAW[[#This Row],[DEPORTISTA]])</f>
        <v>Santiago Solórzano Basto</v>
      </c>
      <c r="M884" s="3">
        <f>IF(FIN_DATASET[[#This Row],[Method]]="Efectivo",1,0)</f>
        <v>1</v>
      </c>
      <c r="N884" s="12">
        <f>IF(FIN_DATASET[[#This Row],[Method]]="Efectivo",FIN_DATASET[[#This Row],[Amount]],0)</f>
        <v>110000</v>
      </c>
      <c r="O884" s="3">
        <f>IF(FIN_DATASET[[#This Row],[Method]]="CxC",1,0)</f>
        <v>0</v>
      </c>
      <c r="P884" s="11">
        <f>IF(FIN_DATASET[[#This Row],[Method]]="CxC",FIN_DATASET[[#This Row],[Amount]],0)</f>
        <v>0</v>
      </c>
      <c r="Q884" s="3">
        <f>IF(OR(FIN_DATASET[[#This Row],[Account]]="CxP",FIN_DATASET[[#This Row],[Account]]="CxP (Liga)",FIN_DATASET[[#This Row],[Account]]="CxP (Terceros)"),1,0)</f>
        <v>0</v>
      </c>
      <c r="R884" s="3">
        <f>IF(FIN_DATASET[[#This Row],[AP_Flag]]=1,FIN_DATASET[[#This Row],[Amount]],0)</f>
        <v>0</v>
      </c>
    </row>
    <row r="885" spans="1:18" x14ac:dyDescent="0.2">
      <c r="A885" s="4">
        <f>FIN_RAW[[#This Row],[FECHA]]</f>
        <v>44572</v>
      </c>
      <c r="B885" s="3">
        <f>YEAR(FIN_DATASET[[#This Row],[Date]])</f>
        <v>2022</v>
      </c>
      <c r="C885" s="3" t="str">
        <f>TEXT(FIN_DATASET[[#This Row],[Date]],"mmmm")</f>
        <v>January</v>
      </c>
      <c r="D885" s="3" t="str">
        <f>IF(FIN_RAW[[#This Row],[VALOR (IN)]]&gt;0, "Income",IF(FIN_RAW[[#This Row],[VALOR (OUT)]]&gt;0, "Expense", "Check"))</f>
        <v>Income</v>
      </c>
      <c r="E885" s="3" t="str">
        <f>_xlfn.XLOOKUP(FIN_DATASET[[#This Row],[Method]],CATEGORY_MAP[CUENTA_IN],CATEGORY_MAP[Category])</f>
        <v>Cash</v>
      </c>
      <c r="F885" s="3" t="str">
        <f>_xlfn.XLOOKUP(FIN_DATASET[[#This Row],[Account]],CATEGORY_MAP[CUENTA_OUT],CATEGORY_MAP[Subcategory])</f>
        <v>Enrollment Fees</v>
      </c>
      <c r="G885" s="3" t="str">
        <f>IF(OR(FIN_RAW[[#This Row],[CONCEPTO]]=0,FIN_RAW[[#This Row],[CONCEPTO]]=""),"",FIN_RAW[[#This Row],[CONCEPTO]])</f>
        <v>Matricula 2022 (100%)</v>
      </c>
      <c r="H885" s="5">
        <f>IF(FIN_DATASET[[#This Row],[Type]]="Income", FIN_RAW[[#This Row],[VALOR (IN)]], -FIN_RAW[[#This Row],[VALOR (OUT)]])</f>
        <v>110000</v>
      </c>
      <c r="I885" s="3" t="str">
        <f>FIN_RAW[[#This Row],[CUENTA (IN)]]</f>
        <v>Efectivo</v>
      </c>
      <c r="J885" s="6" t="str">
        <f>FIN_RAW[[#This Row],[CUENTA (OUT)]]</f>
        <v>Matricula</v>
      </c>
      <c r="K885" s="3" t="str">
        <f>IF(OR(FIN_RAW[[#This Row],[CLIENTE]]=0,FIN_RAW[[#This Row],[CLIENTE]]=" "),"",FIN_RAW[[#This Row],[CLIENTE]])</f>
        <v>Juan Sebastián Floyd</v>
      </c>
      <c r="L885" s="3" t="str">
        <f>IF(OR(FIN_RAW[[#This Row],[DEPORTISTA]]=0,FIN_RAW[[#This Row],[DEPORTISTA]]=""),"",FIN_RAW[[#This Row],[DEPORTISTA]])</f>
        <v>Arianna Floyd Martínez</v>
      </c>
      <c r="M885" s="3">
        <f>IF(FIN_DATASET[[#This Row],[Method]]="Efectivo",1,0)</f>
        <v>1</v>
      </c>
      <c r="N885" s="12">
        <f>IF(FIN_DATASET[[#This Row],[Method]]="Efectivo",FIN_DATASET[[#This Row],[Amount]],0)</f>
        <v>110000</v>
      </c>
      <c r="O885" s="3">
        <f>IF(FIN_DATASET[[#This Row],[Method]]="CxC",1,0)</f>
        <v>0</v>
      </c>
      <c r="P885" s="11">
        <f>IF(FIN_DATASET[[#This Row],[Method]]="CxC",FIN_DATASET[[#This Row],[Amount]],0)</f>
        <v>0</v>
      </c>
      <c r="Q885" s="3">
        <f>IF(OR(FIN_DATASET[[#This Row],[Account]]="CxP",FIN_DATASET[[#This Row],[Account]]="CxP (Liga)",FIN_DATASET[[#This Row],[Account]]="CxP (Terceros)"),1,0)</f>
        <v>0</v>
      </c>
      <c r="R885" s="3">
        <f>IF(FIN_DATASET[[#This Row],[AP_Flag]]=1,FIN_DATASET[[#This Row],[Amount]],0)</f>
        <v>0</v>
      </c>
    </row>
    <row r="886" spans="1:18" x14ac:dyDescent="0.2">
      <c r="A886" s="4">
        <f>FIN_RAW[[#This Row],[FECHA]]</f>
        <v>44572</v>
      </c>
      <c r="B886" s="3">
        <f>YEAR(FIN_DATASET[[#This Row],[Date]])</f>
        <v>2022</v>
      </c>
      <c r="C886" s="3" t="str">
        <f>TEXT(FIN_DATASET[[#This Row],[Date]],"mmmm")</f>
        <v>January</v>
      </c>
      <c r="D886" s="3" t="str">
        <f>IF(FIN_RAW[[#This Row],[VALOR (IN)]]&gt;0, "Income",IF(FIN_RAW[[#This Row],[VALOR (OUT)]]&gt;0, "Expense", "Check"))</f>
        <v>Income</v>
      </c>
      <c r="E886" s="3" t="str">
        <f>_xlfn.XLOOKUP(FIN_DATASET[[#This Row],[Method]],CATEGORY_MAP[CUENTA_IN],CATEGORY_MAP[Category])</f>
        <v>Cash</v>
      </c>
      <c r="F886" s="3" t="str">
        <f>_xlfn.XLOOKUP(FIN_DATASET[[#This Row],[Account]],CATEGORY_MAP[CUENTA_OUT],CATEGORY_MAP[Subcategory])</f>
        <v>Enrollment Fees</v>
      </c>
      <c r="G886" s="3" t="str">
        <f>IF(OR(FIN_RAW[[#This Row],[CONCEPTO]]=0,FIN_RAW[[#This Row],[CONCEPTO]]=""),"",FIN_RAW[[#This Row],[CONCEPTO]])</f>
        <v>Matricula 2022 (100%)</v>
      </c>
      <c r="H886" s="5">
        <f>IF(FIN_DATASET[[#This Row],[Type]]="Income", FIN_RAW[[#This Row],[VALOR (IN)]], -FIN_RAW[[#This Row],[VALOR (OUT)]])</f>
        <v>110000</v>
      </c>
      <c r="I886" s="3" t="str">
        <f>FIN_RAW[[#This Row],[CUENTA (IN)]]</f>
        <v>Efectivo</v>
      </c>
      <c r="J886" s="6" t="str">
        <f>FIN_RAW[[#This Row],[CUENTA (OUT)]]</f>
        <v>Matricula</v>
      </c>
      <c r="K886" s="3" t="str">
        <f>IF(OR(FIN_RAW[[#This Row],[CLIENTE]]=0,FIN_RAW[[#This Row],[CLIENTE]]=" "),"",FIN_RAW[[#This Row],[CLIENTE]])</f>
        <v>Juan Sebastián Floyd</v>
      </c>
      <c r="L886" s="3" t="str">
        <f>IF(OR(FIN_RAW[[#This Row],[DEPORTISTA]]=0,FIN_RAW[[#This Row],[DEPORTISTA]]=""),"",FIN_RAW[[#This Row],[DEPORTISTA]])</f>
        <v>Juan Diego Floyd Martínez</v>
      </c>
      <c r="M886" s="3">
        <f>IF(FIN_DATASET[[#This Row],[Method]]="Efectivo",1,0)</f>
        <v>1</v>
      </c>
      <c r="N886" s="12">
        <f>IF(FIN_DATASET[[#This Row],[Method]]="Efectivo",FIN_DATASET[[#This Row],[Amount]],0)</f>
        <v>110000</v>
      </c>
      <c r="O886" s="3">
        <f>IF(FIN_DATASET[[#This Row],[Method]]="CxC",1,0)</f>
        <v>0</v>
      </c>
      <c r="P886" s="11">
        <f>IF(FIN_DATASET[[#This Row],[Method]]="CxC",FIN_DATASET[[#This Row],[Amount]],0)</f>
        <v>0</v>
      </c>
      <c r="Q886" s="3">
        <f>IF(OR(FIN_DATASET[[#This Row],[Account]]="CxP",FIN_DATASET[[#This Row],[Account]]="CxP (Liga)",FIN_DATASET[[#This Row],[Account]]="CxP (Terceros)"),1,0)</f>
        <v>0</v>
      </c>
      <c r="R886" s="3">
        <f>IF(FIN_DATASET[[#This Row],[AP_Flag]]=1,FIN_DATASET[[#This Row],[Amount]],0)</f>
        <v>0</v>
      </c>
    </row>
    <row r="887" spans="1:18" x14ac:dyDescent="0.2">
      <c r="A887" s="4">
        <f>FIN_RAW[[#This Row],[FECHA]]</f>
        <v>44572</v>
      </c>
      <c r="B887" s="3">
        <f>YEAR(FIN_DATASET[[#This Row],[Date]])</f>
        <v>2022</v>
      </c>
      <c r="C887" s="3" t="str">
        <f>TEXT(FIN_DATASET[[#This Row],[Date]],"mmmm")</f>
        <v>January</v>
      </c>
      <c r="D887" s="3" t="str">
        <f>IF(FIN_RAW[[#This Row],[VALOR (IN)]]&gt;0, "Income",IF(FIN_RAW[[#This Row],[VALOR (OUT)]]&gt;0, "Expense", "Check"))</f>
        <v>Income</v>
      </c>
      <c r="E887" s="3" t="str">
        <f>_xlfn.XLOOKUP(FIN_DATASET[[#This Row],[Method]],CATEGORY_MAP[CUENTA_IN],CATEGORY_MAP[Category])</f>
        <v>Cash</v>
      </c>
      <c r="F887" s="3" t="str">
        <f>_xlfn.XLOOKUP(FIN_DATASET[[#This Row],[Account]],CATEGORY_MAP[CUENTA_OUT],CATEGORY_MAP[Subcategory])</f>
        <v>Enrollment Fees</v>
      </c>
      <c r="G887" s="3" t="str">
        <f>IF(OR(FIN_RAW[[#This Row],[CONCEPTO]]=0,FIN_RAW[[#This Row],[CONCEPTO]]=""),"",FIN_RAW[[#This Row],[CONCEPTO]])</f>
        <v>Matricula 2022 (100%)</v>
      </c>
      <c r="H887" s="5">
        <f>IF(FIN_DATASET[[#This Row],[Type]]="Income", FIN_RAW[[#This Row],[VALOR (IN)]], -FIN_RAW[[#This Row],[VALOR (OUT)]])</f>
        <v>110000</v>
      </c>
      <c r="I887" s="3" t="str">
        <f>FIN_RAW[[#This Row],[CUENTA (IN)]]</f>
        <v>Efectivo</v>
      </c>
      <c r="J887" s="6" t="str">
        <f>FIN_RAW[[#This Row],[CUENTA (OUT)]]</f>
        <v>Matricula</v>
      </c>
      <c r="K887" s="3" t="str">
        <f>IF(OR(FIN_RAW[[#This Row],[CLIENTE]]=0,FIN_RAW[[#This Row],[CLIENTE]]=" "),"",FIN_RAW[[#This Row],[CLIENTE]])</f>
        <v>Luis Eduardo Solarte Serna</v>
      </c>
      <c r="L887" s="3" t="str">
        <f>IF(OR(FIN_RAW[[#This Row],[DEPORTISTA]]=0,FIN_RAW[[#This Row],[DEPORTISTA]]=""),"",FIN_RAW[[#This Row],[DEPORTISTA]])</f>
        <v>Alejandro Solarte Osorio</v>
      </c>
      <c r="M887" s="3">
        <f>IF(FIN_DATASET[[#This Row],[Method]]="Efectivo",1,0)</f>
        <v>1</v>
      </c>
      <c r="N887" s="12">
        <f>IF(FIN_DATASET[[#This Row],[Method]]="Efectivo",FIN_DATASET[[#This Row],[Amount]],0)</f>
        <v>110000</v>
      </c>
      <c r="O887" s="3">
        <f>IF(FIN_DATASET[[#This Row],[Method]]="CxC",1,0)</f>
        <v>0</v>
      </c>
      <c r="P887" s="11">
        <f>IF(FIN_DATASET[[#This Row],[Method]]="CxC",FIN_DATASET[[#This Row],[Amount]],0)</f>
        <v>0</v>
      </c>
      <c r="Q887" s="3">
        <f>IF(OR(FIN_DATASET[[#This Row],[Account]]="CxP",FIN_DATASET[[#This Row],[Account]]="CxP (Liga)",FIN_DATASET[[#This Row],[Account]]="CxP (Terceros)"),1,0)</f>
        <v>0</v>
      </c>
      <c r="R887" s="3">
        <f>IF(FIN_DATASET[[#This Row],[AP_Flag]]=1,FIN_DATASET[[#This Row],[Amount]],0)</f>
        <v>0</v>
      </c>
    </row>
    <row r="888" spans="1:18" x14ac:dyDescent="0.2">
      <c r="A888" s="4">
        <f>FIN_RAW[[#This Row],[FECHA]]</f>
        <v>44572</v>
      </c>
      <c r="B888" s="3">
        <f>YEAR(FIN_DATASET[[#This Row],[Date]])</f>
        <v>2022</v>
      </c>
      <c r="C888" s="3" t="str">
        <f>TEXT(FIN_DATASET[[#This Row],[Date]],"mmmm")</f>
        <v>January</v>
      </c>
      <c r="D888" s="3" t="str">
        <f>IF(FIN_RAW[[#This Row],[VALOR (IN)]]&gt;0, "Income",IF(FIN_RAW[[#This Row],[VALOR (OUT)]]&gt;0, "Expense", "Check"))</f>
        <v>Income</v>
      </c>
      <c r="E888" s="3" t="str">
        <f>_xlfn.XLOOKUP(FIN_DATASET[[#This Row],[Method]],CATEGORY_MAP[CUENTA_IN],CATEGORY_MAP[Category])</f>
        <v>Cash</v>
      </c>
      <c r="F888" s="3" t="str">
        <f>_xlfn.XLOOKUP(FIN_DATASET[[#This Row],[Account]],CATEGORY_MAP[CUENTA_OUT],CATEGORY_MAP[Subcategory])</f>
        <v>Enrollment Fees</v>
      </c>
      <c r="G888" s="3" t="str">
        <f>IF(OR(FIN_RAW[[#This Row],[CONCEPTO]]=0,FIN_RAW[[#This Row],[CONCEPTO]]=""),"",FIN_RAW[[#This Row],[CONCEPTO]])</f>
        <v>Matricula 2022 (100%)</v>
      </c>
      <c r="H888" s="5">
        <f>IF(FIN_DATASET[[#This Row],[Type]]="Income", FIN_RAW[[#This Row],[VALOR (IN)]], -FIN_RAW[[#This Row],[VALOR (OUT)]])</f>
        <v>110000</v>
      </c>
      <c r="I888" s="3" t="str">
        <f>FIN_RAW[[#This Row],[CUENTA (IN)]]</f>
        <v>Efectivo</v>
      </c>
      <c r="J888" s="6" t="str">
        <f>FIN_RAW[[#This Row],[CUENTA (OUT)]]</f>
        <v>Matricula</v>
      </c>
      <c r="K888" s="3" t="str">
        <f>IF(OR(FIN_RAW[[#This Row],[CLIENTE]]=0,FIN_RAW[[#This Row],[CLIENTE]]=" "),"",FIN_RAW[[#This Row],[CLIENTE]])</f>
        <v>Marcela Zapata Duque</v>
      </c>
      <c r="L888" s="3" t="str">
        <f>IF(OR(FIN_RAW[[#This Row],[DEPORTISTA]]=0,FIN_RAW[[#This Row],[DEPORTISTA]]=""),"",FIN_RAW[[#This Row],[DEPORTISTA]])</f>
        <v>Sara Zapata Zapata</v>
      </c>
      <c r="M888" s="3">
        <f>IF(FIN_DATASET[[#This Row],[Method]]="Efectivo",1,0)</f>
        <v>1</v>
      </c>
      <c r="N888" s="12">
        <f>IF(FIN_DATASET[[#This Row],[Method]]="Efectivo",FIN_DATASET[[#This Row],[Amount]],0)</f>
        <v>110000</v>
      </c>
      <c r="O888" s="3">
        <f>IF(FIN_DATASET[[#This Row],[Method]]="CxC",1,0)</f>
        <v>0</v>
      </c>
      <c r="P888" s="11">
        <f>IF(FIN_DATASET[[#This Row],[Method]]="CxC",FIN_DATASET[[#This Row],[Amount]],0)</f>
        <v>0</v>
      </c>
      <c r="Q888" s="3">
        <f>IF(OR(FIN_DATASET[[#This Row],[Account]]="CxP",FIN_DATASET[[#This Row],[Account]]="CxP (Liga)",FIN_DATASET[[#This Row],[Account]]="CxP (Terceros)"),1,0)</f>
        <v>0</v>
      </c>
      <c r="R888" s="3">
        <f>IF(FIN_DATASET[[#This Row],[AP_Flag]]=1,FIN_DATASET[[#This Row],[Amount]],0)</f>
        <v>0</v>
      </c>
    </row>
    <row r="889" spans="1:18" x14ac:dyDescent="0.2">
      <c r="A889" s="4">
        <f>FIN_RAW[[#This Row],[FECHA]]</f>
        <v>44572</v>
      </c>
      <c r="B889" s="3">
        <f>YEAR(FIN_DATASET[[#This Row],[Date]])</f>
        <v>2022</v>
      </c>
      <c r="C889" s="3" t="str">
        <f>TEXT(FIN_DATASET[[#This Row],[Date]],"mmmm")</f>
        <v>January</v>
      </c>
      <c r="D889" s="3" t="str">
        <f>IF(FIN_RAW[[#This Row],[VALOR (IN)]]&gt;0, "Income",IF(FIN_RAW[[#This Row],[VALOR (OUT)]]&gt;0, "Expense", "Check"))</f>
        <v>Income</v>
      </c>
      <c r="E889" s="3" t="str">
        <f>_xlfn.XLOOKUP(FIN_DATASET[[#This Row],[Method]],CATEGORY_MAP[CUENTA_IN],CATEGORY_MAP[Category])</f>
        <v>Cash</v>
      </c>
      <c r="F889" s="3" t="str">
        <f>_xlfn.XLOOKUP(FIN_DATASET[[#This Row],[Account]],CATEGORY_MAP[CUENTA_OUT],CATEGORY_MAP[Subcategory])</f>
        <v>Enrollment Fees</v>
      </c>
      <c r="G889" s="3" t="str">
        <f>IF(OR(FIN_RAW[[#This Row],[CONCEPTO]]=0,FIN_RAW[[#This Row],[CONCEPTO]]=""),"",FIN_RAW[[#This Row],[CONCEPTO]])</f>
        <v>Matricula 2022 (100%)</v>
      </c>
      <c r="H889" s="5">
        <f>IF(FIN_DATASET[[#This Row],[Type]]="Income", FIN_RAW[[#This Row],[VALOR (IN)]], -FIN_RAW[[#This Row],[VALOR (OUT)]])</f>
        <v>110000</v>
      </c>
      <c r="I889" s="3" t="str">
        <f>FIN_RAW[[#This Row],[CUENTA (IN)]]</f>
        <v>Efectivo</v>
      </c>
      <c r="J889" s="6" t="str">
        <f>FIN_RAW[[#This Row],[CUENTA (OUT)]]</f>
        <v>Matricula</v>
      </c>
      <c r="K889" s="3" t="str">
        <f>IF(OR(FIN_RAW[[#This Row],[CLIENTE]]=0,FIN_RAW[[#This Row],[CLIENTE]]=" "),"",FIN_RAW[[#This Row],[CLIENTE]])</f>
        <v>Nelson Raul Borja Montes</v>
      </c>
      <c r="L889" s="3" t="str">
        <f>IF(OR(FIN_RAW[[#This Row],[DEPORTISTA]]=0,FIN_RAW[[#This Row],[DEPORTISTA]]=""),"",FIN_RAW[[#This Row],[DEPORTISTA]])</f>
        <v>Juliana Borja Cifuentes</v>
      </c>
      <c r="M889" s="3">
        <f>IF(FIN_DATASET[[#This Row],[Method]]="Efectivo",1,0)</f>
        <v>1</v>
      </c>
      <c r="N889" s="12">
        <f>IF(FIN_DATASET[[#This Row],[Method]]="Efectivo",FIN_DATASET[[#This Row],[Amount]],0)</f>
        <v>110000</v>
      </c>
      <c r="O889" s="3">
        <f>IF(FIN_DATASET[[#This Row],[Method]]="CxC",1,0)</f>
        <v>0</v>
      </c>
      <c r="P889" s="11">
        <f>IF(FIN_DATASET[[#This Row],[Method]]="CxC",FIN_DATASET[[#This Row],[Amount]],0)</f>
        <v>0</v>
      </c>
      <c r="Q889" s="3">
        <f>IF(OR(FIN_DATASET[[#This Row],[Account]]="CxP",FIN_DATASET[[#This Row],[Account]]="CxP (Liga)",FIN_DATASET[[#This Row],[Account]]="CxP (Terceros)"),1,0)</f>
        <v>0</v>
      </c>
      <c r="R889" s="3">
        <f>IF(FIN_DATASET[[#This Row],[AP_Flag]]=1,FIN_DATASET[[#This Row],[Amount]],0)</f>
        <v>0</v>
      </c>
    </row>
    <row r="890" spans="1:18" x14ac:dyDescent="0.2">
      <c r="A890" s="4">
        <f>FIN_RAW[[#This Row],[FECHA]]</f>
        <v>44572</v>
      </c>
      <c r="B890" s="3">
        <f>YEAR(FIN_DATASET[[#This Row],[Date]])</f>
        <v>2022</v>
      </c>
      <c r="C890" s="3" t="str">
        <f>TEXT(FIN_DATASET[[#This Row],[Date]],"mmmm")</f>
        <v>January</v>
      </c>
      <c r="D890" s="3" t="str">
        <f>IF(FIN_RAW[[#This Row],[VALOR (IN)]]&gt;0, "Income",IF(FIN_RAW[[#This Row],[VALOR (OUT)]]&gt;0, "Expense", "Check"))</f>
        <v>Income</v>
      </c>
      <c r="E890" s="3" t="str">
        <f>_xlfn.XLOOKUP(FIN_DATASET[[#This Row],[Method]],CATEGORY_MAP[CUENTA_IN],CATEGORY_MAP[Category])</f>
        <v>Cash</v>
      </c>
      <c r="F890" s="3" t="str">
        <f>_xlfn.XLOOKUP(FIN_DATASET[[#This Row],[Account]],CATEGORY_MAP[CUENTA_OUT],CATEGORY_MAP[Subcategory])</f>
        <v>Enrollment Fees</v>
      </c>
      <c r="G890" s="3" t="str">
        <f>IF(OR(FIN_RAW[[#This Row],[CONCEPTO]]=0,FIN_RAW[[#This Row],[CONCEPTO]]=""),"",FIN_RAW[[#This Row],[CONCEPTO]])</f>
        <v>Matricula 2022 (100%)</v>
      </c>
      <c r="H890" s="5">
        <f>IF(FIN_DATASET[[#This Row],[Type]]="Income", FIN_RAW[[#This Row],[VALOR (IN)]], -FIN_RAW[[#This Row],[VALOR (OUT)]])</f>
        <v>110000</v>
      </c>
      <c r="I890" s="3" t="str">
        <f>FIN_RAW[[#This Row],[CUENTA (IN)]]</f>
        <v>Efectivo</v>
      </c>
      <c r="J890" s="6" t="str">
        <f>FIN_RAW[[#This Row],[CUENTA (OUT)]]</f>
        <v>Matricula</v>
      </c>
      <c r="K890" s="3" t="str">
        <f>IF(OR(FIN_RAW[[#This Row],[CLIENTE]]=0,FIN_RAW[[#This Row],[CLIENTE]]=" "),"",FIN_RAW[[#This Row],[CLIENTE]])</f>
        <v>Omar Osorio Valencia</v>
      </c>
      <c r="L890" s="3" t="str">
        <f>IF(OR(FIN_RAW[[#This Row],[DEPORTISTA]]=0,FIN_RAW[[#This Row],[DEPORTISTA]]=""),"",FIN_RAW[[#This Row],[DEPORTISTA]])</f>
        <v>Juan Camilo Osorio Mendoza</v>
      </c>
      <c r="M890" s="3">
        <f>IF(FIN_DATASET[[#This Row],[Method]]="Efectivo",1,0)</f>
        <v>1</v>
      </c>
      <c r="N890" s="12">
        <f>IF(FIN_DATASET[[#This Row],[Method]]="Efectivo",FIN_DATASET[[#This Row],[Amount]],0)</f>
        <v>110000</v>
      </c>
      <c r="O890" s="3">
        <f>IF(FIN_DATASET[[#This Row],[Method]]="CxC",1,0)</f>
        <v>0</v>
      </c>
      <c r="P890" s="11">
        <f>IF(FIN_DATASET[[#This Row],[Method]]="CxC",FIN_DATASET[[#This Row],[Amount]],0)</f>
        <v>0</v>
      </c>
      <c r="Q890" s="3">
        <f>IF(OR(FIN_DATASET[[#This Row],[Account]]="CxP",FIN_DATASET[[#This Row],[Account]]="CxP (Liga)",FIN_DATASET[[#This Row],[Account]]="CxP (Terceros)"),1,0)</f>
        <v>0</v>
      </c>
      <c r="R890" s="3">
        <f>IF(FIN_DATASET[[#This Row],[AP_Flag]]=1,FIN_DATASET[[#This Row],[Amount]],0)</f>
        <v>0</v>
      </c>
    </row>
    <row r="891" spans="1:18" x14ac:dyDescent="0.2">
      <c r="A891" s="4">
        <f>FIN_RAW[[#This Row],[FECHA]]</f>
        <v>44572</v>
      </c>
      <c r="B891" s="3">
        <f>YEAR(FIN_DATASET[[#This Row],[Date]])</f>
        <v>2022</v>
      </c>
      <c r="C891" s="3" t="str">
        <f>TEXT(FIN_DATASET[[#This Row],[Date]],"mmmm")</f>
        <v>January</v>
      </c>
      <c r="D891" s="3" t="str">
        <f>IF(FIN_RAW[[#This Row],[VALOR (IN)]]&gt;0, "Income",IF(FIN_RAW[[#This Row],[VALOR (OUT)]]&gt;0, "Expense", "Check"))</f>
        <v>Income</v>
      </c>
      <c r="E891" s="3" t="str">
        <f>_xlfn.XLOOKUP(FIN_DATASET[[#This Row],[Method]],CATEGORY_MAP[CUENTA_IN],CATEGORY_MAP[Category])</f>
        <v>Cash</v>
      </c>
      <c r="F891" s="3" t="str">
        <f>_xlfn.XLOOKUP(FIN_DATASET[[#This Row],[Account]],CATEGORY_MAP[CUENTA_OUT],CATEGORY_MAP[Subcategory])</f>
        <v>Enrollment Fees</v>
      </c>
      <c r="G891" s="3" t="str">
        <f>IF(OR(FIN_RAW[[#This Row],[CONCEPTO]]=0,FIN_RAW[[#This Row],[CONCEPTO]]=""),"",FIN_RAW[[#This Row],[CONCEPTO]])</f>
        <v>Matricula 2022 (100%)</v>
      </c>
      <c r="H891" s="5">
        <f>IF(FIN_DATASET[[#This Row],[Type]]="Income", FIN_RAW[[#This Row],[VALOR (IN)]], -FIN_RAW[[#This Row],[VALOR (OUT)]])</f>
        <v>110000</v>
      </c>
      <c r="I891" s="3" t="str">
        <f>FIN_RAW[[#This Row],[CUENTA (IN)]]</f>
        <v>Efectivo</v>
      </c>
      <c r="J891" s="6" t="str">
        <f>FIN_RAW[[#This Row],[CUENTA (OUT)]]</f>
        <v>Matricula</v>
      </c>
      <c r="K891" s="3" t="str">
        <f>IF(OR(FIN_RAW[[#This Row],[CLIENTE]]=0,FIN_RAW[[#This Row],[CLIENTE]]=" "),"",FIN_RAW[[#This Row],[CLIENTE]])</f>
        <v>Omar Osorio Valencia</v>
      </c>
      <c r="L891" s="3" t="str">
        <f>IF(OR(FIN_RAW[[#This Row],[DEPORTISTA]]=0,FIN_RAW[[#This Row],[DEPORTISTA]]=""),"",FIN_RAW[[#This Row],[DEPORTISTA]])</f>
        <v>Mariana Osorio Mendoza</v>
      </c>
      <c r="M891" s="3">
        <f>IF(FIN_DATASET[[#This Row],[Method]]="Efectivo",1,0)</f>
        <v>1</v>
      </c>
      <c r="N891" s="12">
        <f>IF(FIN_DATASET[[#This Row],[Method]]="Efectivo",FIN_DATASET[[#This Row],[Amount]],0)</f>
        <v>110000</v>
      </c>
      <c r="O891" s="3">
        <f>IF(FIN_DATASET[[#This Row],[Method]]="CxC",1,0)</f>
        <v>0</v>
      </c>
      <c r="P891" s="11">
        <f>IF(FIN_DATASET[[#This Row],[Method]]="CxC",FIN_DATASET[[#This Row],[Amount]],0)</f>
        <v>0</v>
      </c>
      <c r="Q891" s="3">
        <f>IF(OR(FIN_DATASET[[#This Row],[Account]]="CxP",FIN_DATASET[[#This Row],[Account]]="CxP (Liga)",FIN_DATASET[[#This Row],[Account]]="CxP (Terceros)"),1,0)</f>
        <v>0</v>
      </c>
      <c r="R891" s="3">
        <f>IF(FIN_DATASET[[#This Row],[AP_Flag]]=1,FIN_DATASET[[#This Row],[Amount]],0)</f>
        <v>0</v>
      </c>
    </row>
    <row r="892" spans="1:18" x14ac:dyDescent="0.2">
      <c r="A892" s="4">
        <f>FIN_RAW[[#This Row],[FECHA]]</f>
        <v>44572</v>
      </c>
      <c r="B892" s="3">
        <f>YEAR(FIN_DATASET[[#This Row],[Date]])</f>
        <v>2022</v>
      </c>
      <c r="C892" s="3" t="str">
        <f>TEXT(FIN_DATASET[[#This Row],[Date]],"mmmm")</f>
        <v>January</v>
      </c>
      <c r="D892" s="3" t="str">
        <f>IF(FIN_RAW[[#This Row],[VALOR (IN)]]&gt;0, "Income",IF(FIN_RAW[[#This Row],[VALOR (OUT)]]&gt;0, "Expense", "Check"))</f>
        <v>Income</v>
      </c>
      <c r="E892" s="3" t="str">
        <f>_xlfn.XLOOKUP(FIN_DATASET[[#This Row],[Method]],CATEGORY_MAP[CUENTA_IN],CATEGORY_MAP[Category])</f>
        <v>Cash</v>
      </c>
      <c r="F892" s="3" t="str">
        <f>_xlfn.XLOOKUP(FIN_DATASET[[#This Row],[Account]],CATEGORY_MAP[CUENTA_OUT],CATEGORY_MAP[Subcategory])</f>
        <v>Enrollment Fees</v>
      </c>
      <c r="G892" s="3" t="str">
        <f>IF(OR(FIN_RAW[[#This Row],[CONCEPTO]]=0,FIN_RAW[[#This Row],[CONCEPTO]]=""),"",FIN_RAW[[#This Row],[CONCEPTO]])</f>
        <v>Matricula 2022 (100%)</v>
      </c>
      <c r="H892" s="5">
        <f>IF(FIN_DATASET[[#This Row],[Type]]="Income", FIN_RAW[[#This Row],[VALOR (IN)]], -FIN_RAW[[#This Row],[VALOR (OUT)]])</f>
        <v>110000</v>
      </c>
      <c r="I892" s="3" t="str">
        <f>FIN_RAW[[#This Row],[CUENTA (IN)]]</f>
        <v>Efectivo</v>
      </c>
      <c r="J892" s="6" t="str">
        <f>FIN_RAW[[#This Row],[CUENTA (OUT)]]</f>
        <v>Matricula</v>
      </c>
      <c r="K892" s="3" t="str">
        <f>IF(OR(FIN_RAW[[#This Row],[CLIENTE]]=0,FIN_RAW[[#This Row],[CLIENTE]]=" "),"",FIN_RAW[[#This Row],[CLIENTE]])</f>
        <v>Rodrigo Valdiri Zambrano</v>
      </c>
      <c r="L892" s="3" t="str">
        <f>IF(OR(FIN_RAW[[#This Row],[DEPORTISTA]]=0,FIN_RAW[[#This Row],[DEPORTISTA]]=""),"",FIN_RAW[[#This Row],[DEPORTISTA]])</f>
        <v>Esteban Valdiri Guauña</v>
      </c>
      <c r="M892" s="3">
        <f>IF(FIN_DATASET[[#This Row],[Method]]="Efectivo",1,0)</f>
        <v>1</v>
      </c>
      <c r="N892" s="12">
        <f>IF(FIN_DATASET[[#This Row],[Method]]="Efectivo",FIN_DATASET[[#This Row],[Amount]],0)</f>
        <v>110000</v>
      </c>
      <c r="O892" s="3">
        <f>IF(FIN_DATASET[[#This Row],[Method]]="CxC",1,0)</f>
        <v>0</v>
      </c>
      <c r="P892" s="11">
        <f>IF(FIN_DATASET[[#This Row],[Method]]="CxC",FIN_DATASET[[#This Row],[Amount]],0)</f>
        <v>0</v>
      </c>
      <c r="Q892" s="3">
        <f>IF(OR(FIN_DATASET[[#This Row],[Account]]="CxP",FIN_DATASET[[#This Row],[Account]]="CxP (Liga)",FIN_DATASET[[#This Row],[Account]]="CxP (Terceros)"),1,0)</f>
        <v>0</v>
      </c>
      <c r="R892" s="3">
        <f>IF(FIN_DATASET[[#This Row],[AP_Flag]]=1,FIN_DATASET[[#This Row],[Amount]],0)</f>
        <v>0</v>
      </c>
    </row>
    <row r="893" spans="1:18" x14ac:dyDescent="0.2">
      <c r="A893" s="4">
        <f>FIN_RAW[[#This Row],[FECHA]]</f>
        <v>44572</v>
      </c>
      <c r="B893" s="3">
        <f>YEAR(FIN_DATASET[[#This Row],[Date]])</f>
        <v>2022</v>
      </c>
      <c r="C893" s="3" t="str">
        <f>TEXT(FIN_DATASET[[#This Row],[Date]],"mmmm")</f>
        <v>January</v>
      </c>
      <c r="D893" s="3" t="str">
        <f>IF(FIN_RAW[[#This Row],[VALOR (IN)]]&gt;0, "Income",IF(FIN_RAW[[#This Row],[VALOR (OUT)]]&gt;0, "Expense", "Check"))</f>
        <v>Income</v>
      </c>
      <c r="E893" s="3" t="str">
        <f>_xlfn.XLOOKUP(FIN_DATASET[[#This Row],[Method]],CATEGORY_MAP[CUENTA_IN],CATEGORY_MAP[Category])</f>
        <v>Cash</v>
      </c>
      <c r="F893" s="3" t="str">
        <f>_xlfn.XLOOKUP(FIN_DATASET[[#This Row],[Account]],CATEGORY_MAP[CUENTA_OUT],CATEGORY_MAP[Subcategory])</f>
        <v>Enrollment Fees</v>
      </c>
      <c r="G893" s="3" t="str">
        <f>IF(OR(FIN_RAW[[#This Row],[CONCEPTO]]=0,FIN_RAW[[#This Row],[CONCEPTO]]=""),"",FIN_RAW[[#This Row],[CONCEPTO]])</f>
        <v>Matricula 2022 (100%)</v>
      </c>
      <c r="H893" s="5">
        <f>IF(FIN_DATASET[[#This Row],[Type]]="Income", FIN_RAW[[#This Row],[VALOR (IN)]], -FIN_RAW[[#This Row],[VALOR (OUT)]])</f>
        <v>110000</v>
      </c>
      <c r="I893" s="3" t="str">
        <f>FIN_RAW[[#This Row],[CUENTA (IN)]]</f>
        <v>Efectivo</v>
      </c>
      <c r="J893" s="6" t="str">
        <f>FIN_RAW[[#This Row],[CUENTA (OUT)]]</f>
        <v>Matricula</v>
      </c>
      <c r="K893" s="3" t="str">
        <f>IF(OR(FIN_RAW[[#This Row],[CLIENTE]]=0,FIN_RAW[[#This Row],[CLIENTE]]=" "),"",FIN_RAW[[#This Row],[CLIENTE]])</f>
        <v>Silvana Torres López</v>
      </c>
      <c r="L893" s="3" t="str">
        <f>IF(OR(FIN_RAW[[#This Row],[DEPORTISTA]]=0,FIN_RAW[[#This Row],[DEPORTISTA]]=""),"",FIN_RAW[[#This Row],[DEPORTISTA]])</f>
        <v>Luciana Pinedo Torres</v>
      </c>
      <c r="M893" s="3">
        <f>IF(FIN_DATASET[[#This Row],[Method]]="Efectivo",1,0)</f>
        <v>1</v>
      </c>
      <c r="N893" s="12">
        <f>IF(FIN_DATASET[[#This Row],[Method]]="Efectivo",FIN_DATASET[[#This Row],[Amount]],0)</f>
        <v>110000</v>
      </c>
      <c r="O893" s="3">
        <f>IF(FIN_DATASET[[#This Row],[Method]]="CxC",1,0)</f>
        <v>0</v>
      </c>
      <c r="P893" s="11">
        <f>IF(FIN_DATASET[[#This Row],[Method]]="CxC",FIN_DATASET[[#This Row],[Amount]],0)</f>
        <v>0</v>
      </c>
      <c r="Q893" s="3">
        <f>IF(OR(FIN_DATASET[[#This Row],[Account]]="CxP",FIN_DATASET[[#This Row],[Account]]="CxP (Liga)",FIN_DATASET[[#This Row],[Account]]="CxP (Terceros)"),1,0)</f>
        <v>0</v>
      </c>
      <c r="R893" s="3">
        <f>IF(FIN_DATASET[[#This Row],[AP_Flag]]=1,FIN_DATASET[[#This Row],[Amount]],0)</f>
        <v>0</v>
      </c>
    </row>
    <row r="894" spans="1:18" x14ac:dyDescent="0.2">
      <c r="A894" s="4">
        <f>FIN_RAW[[#This Row],[FECHA]]</f>
        <v>44572</v>
      </c>
      <c r="B894" s="3">
        <f>YEAR(FIN_DATASET[[#This Row],[Date]])</f>
        <v>2022</v>
      </c>
      <c r="C894" s="3" t="str">
        <f>TEXT(FIN_DATASET[[#This Row],[Date]],"mmmm")</f>
        <v>January</v>
      </c>
      <c r="D894" s="3" t="str">
        <f>IF(FIN_RAW[[#This Row],[VALOR (IN)]]&gt;0, "Income",IF(FIN_RAW[[#This Row],[VALOR (OUT)]]&gt;0, "Expense", "Check"))</f>
        <v>Income</v>
      </c>
      <c r="E894" s="3" t="str">
        <f>_xlfn.XLOOKUP(FIN_DATASET[[#This Row],[Method]],CATEGORY_MAP[CUENTA_IN],CATEGORY_MAP[Category])</f>
        <v>Scholarships</v>
      </c>
      <c r="F894" s="3" t="str">
        <f>_xlfn.XLOOKUP(FIN_DATASET[[#This Row],[Account]],CATEGORY_MAP[CUENTA_OUT],CATEGORY_MAP[Subcategory])</f>
        <v>Enrollment Fees</v>
      </c>
      <c r="G894" s="3" t="str">
        <f>IF(OR(FIN_RAW[[#This Row],[CONCEPTO]]=0,FIN_RAW[[#This Row],[CONCEPTO]]=""),"",FIN_RAW[[#This Row],[CONCEPTO]])</f>
        <v>Matricula Afiliado Honorario</v>
      </c>
      <c r="H894" s="5">
        <f>IF(FIN_DATASET[[#This Row],[Type]]="Income", FIN_RAW[[#This Row],[VALOR (IN)]], -FIN_RAW[[#This Row],[VALOR (OUT)]])</f>
        <v>110000</v>
      </c>
      <c r="I894" s="3" t="str">
        <f>FIN_RAW[[#This Row],[CUENTA (IN)]]</f>
        <v>Becas</v>
      </c>
      <c r="J894" s="6" t="str">
        <f>FIN_RAW[[#This Row],[CUENTA (OUT)]]</f>
        <v>Matricula</v>
      </c>
      <c r="K894" s="3" t="str">
        <f>IF(OR(FIN_RAW[[#This Row],[CLIENTE]]=0,FIN_RAW[[#This Row],[CLIENTE]]=" "),"",FIN_RAW[[#This Row],[CLIENTE]])</f>
        <v>Silvana Torres López</v>
      </c>
      <c r="L894" s="3" t="str">
        <f>IF(OR(FIN_RAW[[#This Row],[DEPORTISTA]]=0,FIN_RAW[[#This Row],[DEPORTISTA]]=""),"",FIN_RAW[[#This Row],[DEPORTISTA]])</f>
        <v>María Paula Quintero Torres</v>
      </c>
      <c r="M894" s="3">
        <f>IF(FIN_DATASET[[#This Row],[Method]]="Efectivo",1,0)</f>
        <v>0</v>
      </c>
      <c r="N894" s="12">
        <f>IF(FIN_DATASET[[#This Row],[Method]]="Efectivo",FIN_DATASET[[#This Row],[Amount]],0)</f>
        <v>0</v>
      </c>
      <c r="O894" s="3">
        <f>IF(FIN_DATASET[[#This Row],[Method]]="CxC",1,0)</f>
        <v>0</v>
      </c>
      <c r="P894" s="11">
        <f>IF(FIN_DATASET[[#This Row],[Method]]="CxC",FIN_DATASET[[#This Row],[Amount]],0)</f>
        <v>0</v>
      </c>
      <c r="Q894" s="3">
        <f>IF(OR(FIN_DATASET[[#This Row],[Account]]="CxP",FIN_DATASET[[#This Row],[Account]]="CxP (Liga)",FIN_DATASET[[#This Row],[Account]]="CxP (Terceros)"),1,0)</f>
        <v>0</v>
      </c>
      <c r="R894" s="3">
        <f>IF(FIN_DATASET[[#This Row],[AP_Flag]]=1,FIN_DATASET[[#This Row],[Amount]],0)</f>
        <v>0</v>
      </c>
    </row>
    <row r="895" spans="1:18" x14ac:dyDescent="0.2">
      <c r="A895" s="4">
        <f>FIN_RAW[[#This Row],[FECHA]]</f>
        <v>44572</v>
      </c>
      <c r="B895" s="3">
        <f>YEAR(FIN_DATASET[[#This Row],[Date]])</f>
        <v>2022</v>
      </c>
      <c r="C895" s="3" t="str">
        <f>TEXT(FIN_DATASET[[#This Row],[Date]],"mmmm")</f>
        <v>January</v>
      </c>
      <c r="D895" s="3" t="str">
        <f>IF(FIN_RAW[[#This Row],[VALOR (IN)]]&gt;0, "Income",IF(FIN_RAW[[#This Row],[VALOR (OUT)]]&gt;0, "Expense", "Check"))</f>
        <v>Income</v>
      </c>
      <c r="E895" s="3" t="str">
        <f>_xlfn.XLOOKUP(FIN_DATASET[[#This Row],[Method]],CATEGORY_MAP[CUENTA_IN],CATEGORY_MAP[Category])</f>
        <v>Cash</v>
      </c>
      <c r="F895" s="3" t="str">
        <f>_xlfn.XLOOKUP(FIN_DATASET[[#This Row],[Account]],CATEGORY_MAP[CUENTA_OUT],CATEGORY_MAP[Subcategory])</f>
        <v>Enrollment Fees</v>
      </c>
      <c r="G895" s="3" t="str">
        <f>IF(OR(FIN_RAW[[#This Row],[CONCEPTO]]=0,FIN_RAW[[#This Row],[CONCEPTO]]=""),"",FIN_RAW[[#This Row],[CONCEPTO]])</f>
        <v>Matricula 2022 (100%)</v>
      </c>
      <c r="H895" s="5">
        <f>IF(FIN_DATASET[[#This Row],[Type]]="Income", FIN_RAW[[#This Row],[VALOR (IN)]], -FIN_RAW[[#This Row],[VALOR (OUT)]])</f>
        <v>110000</v>
      </c>
      <c r="I895" s="3" t="str">
        <f>FIN_RAW[[#This Row],[CUENTA (IN)]]</f>
        <v>Efectivo</v>
      </c>
      <c r="J895" s="6" t="str">
        <f>FIN_RAW[[#This Row],[CUENTA (OUT)]]</f>
        <v>Matricula</v>
      </c>
      <c r="K895" s="3" t="str">
        <f>IF(OR(FIN_RAW[[#This Row],[CLIENTE]]=0,FIN_RAW[[#This Row],[CLIENTE]]=" "),"",FIN_RAW[[#This Row],[CLIENTE]])</f>
        <v>Silvana Torres López</v>
      </c>
      <c r="L895" s="3" t="str">
        <f>IF(OR(FIN_RAW[[#This Row],[DEPORTISTA]]=0,FIN_RAW[[#This Row],[DEPORTISTA]]=""),"",FIN_RAW[[#This Row],[DEPORTISTA]])</f>
        <v>Valentina Quintero Torres</v>
      </c>
      <c r="M895" s="3">
        <f>IF(FIN_DATASET[[#This Row],[Method]]="Efectivo",1,0)</f>
        <v>1</v>
      </c>
      <c r="N895" s="12">
        <f>IF(FIN_DATASET[[#This Row],[Method]]="Efectivo",FIN_DATASET[[#This Row],[Amount]],0)</f>
        <v>110000</v>
      </c>
      <c r="O895" s="3">
        <f>IF(FIN_DATASET[[#This Row],[Method]]="CxC",1,0)</f>
        <v>0</v>
      </c>
      <c r="P895" s="11">
        <f>IF(FIN_DATASET[[#This Row],[Method]]="CxC",FIN_DATASET[[#This Row],[Amount]],0)</f>
        <v>0</v>
      </c>
      <c r="Q895" s="3">
        <f>IF(OR(FIN_DATASET[[#This Row],[Account]]="CxP",FIN_DATASET[[#This Row],[Account]]="CxP (Liga)",FIN_DATASET[[#This Row],[Account]]="CxP (Terceros)"),1,0)</f>
        <v>0</v>
      </c>
      <c r="R895" s="3">
        <f>IF(FIN_DATASET[[#This Row],[AP_Flag]]=1,FIN_DATASET[[#This Row],[Amount]],0)</f>
        <v>0</v>
      </c>
    </row>
    <row r="896" spans="1:18" x14ac:dyDescent="0.2">
      <c r="A896" s="4">
        <f>FIN_RAW[[#This Row],[FECHA]]</f>
        <v>44572</v>
      </c>
      <c r="B896" s="3">
        <f>YEAR(FIN_DATASET[[#This Row],[Date]])</f>
        <v>2022</v>
      </c>
      <c r="C896" s="3" t="str">
        <f>TEXT(FIN_DATASET[[#This Row],[Date]],"mmmm")</f>
        <v>January</v>
      </c>
      <c r="D896" s="3" t="str">
        <f>IF(FIN_RAW[[#This Row],[VALOR (IN)]]&gt;0, "Income",IF(FIN_RAW[[#This Row],[VALOR (OUT)]]&gt;0, "Expense", "Check"))</f>
        <v>Income</v>
      </c>
      <c r="E896" s="3" t="str">
        <f>_xlfn.XLOOKUP(FIN_DATASET[[#This Row],[Method]],CATEGORY_MAP[CUENTA_IN],CATEGORY_MAP[Category])</f>
        <v>Cash</v>
      </c>
      <c r="F896" s="3" t="str">
        <f>_xlfn.XLOOKUP(FIN_DATASET[[#This Row],[Account]],CATEGORY_MAP[CUENTA_OUT],CATEGORY_MAP[Subcategory])</f>
        <v>Enrollment Fees</v>
      </c>
      <c r="G896" s="3" t="str">
        <f>IF(OR(FIN_RAW[[#This Row],[CONCEPTO]]=0,FIN_RAW[[#This Row],[CONCEPTO]]=""),"",FIN_RAW[[#This Row],[CONCEPTO]])</f>
        <v>Matricula 2022 (100%)</v>
      </c>
      <c r="H896" s="5">
        <f>IF(FIN_DATASET[[#This Row],[Type]]="Income", FIN_RAW[[#This Row],[VALOR (IN)]], -FIN_RAW[[#This Row],[VALOR (OUT)]])</f>
        <v>110000</v>
      </c>
      <c r="I896" s="3" t="str">
        <f>FIN_RAW[[#This Row],[CUENTA (IN)]]</f>
        <v>Efectivo</v>
      </c>
      <c r="J896" s="6" t="str">
        <f>FIN_RAW[[#This Row],[CUENTA (OUT)]]</f>
        <v>Matricula</v>
      </c>
      <c r="K896" s="3" t="str">
        <f>IF(OR(FIN_RAW[[#This Row],[CLIENTE]]=0,FIN_RAW[[#This Row],[CLIENTE]]=" "),"",FIN_RAW[[#This Row],[CLIENTE]])</f>
        <v>Víctor Manuel Duque Yepes</v>
      </c>
      <c r="L896" s="3" t="str">
        <f>IF(OR(FIN_RAW[[#This Row],[DEPORTISTA]]=0,FIN_RAW[[#This Row],[DEPORTISTA]]=""),"",FIN_RAW[[#This Row],[DEPORTISTA]])</f>
        <v>Juan Esteban Duque Pinto</v>
      </c>
      <c r="M896" s="3">
        <f>IF(FIN_DATASET[[#This Row],[Method]]="Efectivo",1,0)</f>
        <v>1</v>
      </c>
      <c r="N896" s="12">
        <f>IF(FIN_DATASET[[#This Row],[Method]]="Efectivo",FIN_DATASET[[#This Row],[Amount]],0)</f>
        <v>110000</v>
      </c>
      <c r="O896" s="3">
        <f>IF(FIN_DATASET[[#This Row],[Method]]="CxC",1,0)</f>
        <v>0</v>
      </c>
      <c r="P896" s="11">
        <f>IF(FIN_DATASET[[#This Row],[Method]]="CxC",FIN_DATASET[[#This Row],[Amount]],0)</f>
        <v>0</v>
      </c>
      <c r="Q896" s="3">
        <f>IF(OR(FIN_DATASET[[#This Row],[Account]]="CxP",FIN_DATASET[[#This Row],[Account]]="CxP (Liga)",FIN_DATASET[[#This Row],[Account]]="CxP (Terceros)"),1,0)</f>
        <v>0</v>
      </c>
      <c r="R896" s="3">
        <f>IF(FIN_DATASET[[#This Row],[AP_Flag]]=1,FIN_DATASET[[#This Row],[Amount]],0)</f>
        <v>0</v>
      </c>
    </row>
    <row r="897" spans="1:18" x14ac:dyDescent="0.2">
      <c r="A897" s="4">
        <f>FIN_RAW[[#This Row],[FECHA]]</f>
        <v>44572</v>
      </c>
      <c r="B897" s="3">
        <f>YEAR(FIN_DATASET[[#This Row],[Date]])</f>
        <v>2022</v>
      </c>
      <c r="C897" s="3" t="str">
        <f>TEXT(FIN_DATASET[[#This Row],[Date]],"mmmm")</f>
        <v>January</v>
      </c>
      <c r="D897" s="3" t="str">
        <f>IF(FIN_RAW[[#This Row],[VALOR (IN)]]&gt;0, "Income",IF(FIN_RAW[[#This Row],[VALOR (OUT)]]&gt;0, "Expense", "Check"))</f>
        <v>Income</v>
      </c>
      <c r="E897" s="3" t="str">
        <f>_xlfn.XLOOKUP(FIN_DATASET[[#This Row],[Method]],CATEGORY_MAP[CUENTA_IN],CATEGORY_MAP[Category])</f>
        <v>Cash</v>
      </c>
      <c r="F897" s="3" t="str">
        <f>_xlfn.XLOOKUP(FIN_DATASET[[#This Row],[Account]],CATEGORY_MAP[CUENTA_OUT],CATEGORY_MAP[Subcategory])</f>
        <v>Enrollment Fees</v>
      </c>
      <c r="G897" s="3" t="str">
        <f>IF(OR(FIN_RAW[[#This Row],[CONCEPTO]]=0,FIN_RAW[[#This Row],[CONCEPTO]]=""),"",FIN_RAW[[#This Row],[CONCEPTO]])</f>
        <v>Matricula 2022 (100%)</v>
      </c>
      <c r="H897" s="5">
        <f>IF(FIN_DATASET[[#This Row],[Type]]="Income", FIN_RAW[[#This Row],[VALOR (IN)]], -FIN_RAW[[#This Row],[VALOR (OUT)]])</f>
        <v>110000</v>
      </c>
      <c r="I897" s="3" t="str">
        <f>FIN_RAW[[#This Row],[CUENTA (IN)]]</f>
        <v>Efectivo</v>
      </c>
      <c r="J897" s="6" t="str">
        <f>FIN_RAW[[#This Row],[CUENTA (OUT)]]</f>
        <v>Matricula</v>
      </c>
      <c r="K897" s="3" t="str">
        <f>IF(OR(FIN_RAW[[#This Row],[CLIENTE]]=0,FIN_RAW[[#This Row],[CLIENTE]]=" "),"",FIN_RAW[[#This Row],[CLIENTE]])</f>
        <v>Víctor Manuel Duque Yepes</v>
      </c>
      <c r="L897" s="3" t="str">
        <f>IF(OR(FIN_RAW[[#This Row],[DEPORTISTA]]=0,FIN_RAW[[#This Row],[DEPORTISTA]]=""),"",FIN_RAW[[#This Row],[DEPORTISTA]])</f>
        <v>Juan Manuel Duque Pinto</v>
      </c>
      <c r="M897" s="3">
        <f>IF(FIN_DATASET[[#This Row],[Method]]="Efectivo",1,0)</f>
        <v>1</v>
      </c>
      <c r="N897" s="12">
        <f>IF(FIN_DATASET[[#This Row],[Method]]="Efectivo",FIN_DATASET[[#This Row],[Amount]],0)</f>
        <v>110000</v>
      </c>
      <c r="O897" s="3">
        <f>IF(FIN_DATASET[[#This Row],[Method]]="CxC",1,0)</f>
        <v>0</v>
      </c>
      <c r="P897" s="11">
        <f>IF(FIN_DATASET[[#This Row],[Method]]="CxC",FIN_DATASET[[#This Row],[Amount]],0)</f>
        <v>0</v>
      </c>
      <c r="Q897" s="3">
        <f>IF(OR(FIN_DATASET[[#This Row],[Account]]="CxP",FIN_DATASET[[#This Row],[Account]]="CxP (Liga)",FIN_DATASET[[#This Row],[Account]]="CxP (Terceros)"),1,0)</f>
        <v>0</v>
      </c>
      <c r="R897" s="3">
        <f>IF(FIN_DATASET[[#This Row],[AP_Flag]]=1,FIN_DATASET[[#This Row],[Amount]],0)</f>
        <v>0</v>
      </c>
    </row>
    <row r="898" spans="1:18" x14ac:dyDescent="0.2">
      <c r="A898" s="4">
        <f>FIN_RAW[[#This Row],[FECHA]]</f>
        <v>44572</v>
      </c>
      <c r="B898" s="3">
        <f>YEAR(FIN_DATASET[[#This Row],[Date]])</f>
        <v>2022</v>
      </c>
      <c r="C898" s="3" t="str">
        <f>TEXT(FIN_DATASET[[#This Row],[Date]],"mmmm")</f>
        <v>January</v>
      </c>
      <c r="D898" s="3" t="str">
        <f>IF(FIN_RAW[[#This Row],[VALOR (IN)]]&gt;0, "Income",IF(FIN_RAW[[#This Row],[VALOR (OUT)]]&gt;0, "Expense", "Check"))</f>
        <v>Income</v>
      </c>
      <c r="E898" s="3" t="str">
        <f>_xlfn.XLOOKUP(FIN_DATASET[[#This Row],[Method]],CATEGORY_MAP[CUENTA_IN],CATEGORY_MAP[Category])</f>
        <v>Cash</v>
      </c>
      <c r="F898" s="3" t="str">
        <f>_xlfn.XLOOKUP(FIN_DATASET[[#This Row],[Account]],CATEGORY_MAP[CUENTA_OUT],CATEGORY_MAP[Subcategory])</f>
        <v>Enrollment Fees</v>
      </c>
      <c r="G898" s="3" t="str">
        <f>IF(OR(FIN_RAW[[#This Row],[CONCEPTO]]=0,FIN_RAW[[#This Row],[CONCEPTO]]=""),"",FIN_RAW[[#This Row],[CONCEPTO]])</f>
        <v>Matricula 2022 (100%)</v>
      </c>
      <c r="H898" s="5">
        <f>IF(FIN_DATASET[[#This Row],[Type]]="Income", FIN_RAW[[#This Row],[VALOR (IN)]], -FIN_RAW[[#This Row],[VALOR (OUT)]])</f>
        <v>110000</v>
      </c>
      <c r="I898" s="3" t="str">
        <f>FIN_RAW[[#This Row],[CUENTA (IN)]]</f>
        <v>Efectivo</v>
      </c>
      <c r="J898" s="6" t="str">
        <f>FIN_RAW[[#This Row],[CUENTA (OUT)]]</f>
        <v>Matricula</v>
      </c>
      <c r="K898" s="3" t="str">
        <f>IF(OR(FIN_RAW[[#This Row],[CLIENTE]]=0,FIN_RAW[[#This Row],[CLIENTE]]=" "),"",FIN_RAW[[#This Row],[CLIENTE]])</f>
        <v>Viviana Andrade Álvarez</v>
      </c>
      <c r="L898" s="3" t="str">
        <f>IF(OR(FIN_RAW[[#This Row],[DEPORTISTA]]=0,FIN_RAW[[#This Row],[DEPORTISTA]]=""),"",FIN_RAW[[#This Row],[DEPORTISTA]])</f>
        <v>Laura Sofía Valencia Andrade</v>
      </c>
      <c r="M898" s="3">
        <f>IF(FIN_DATASET[[#This Row],[Method]]="Efectivo",1,0)</f>
        <v>1</v>
      </c>
      <c r="N898" s="12">
        <f>IF(FIN_DATASET[[#This Row],[Method]]="Efectivo",FIN_DATASET[[#This Row],[Amount]],0)</f>
        <v>110000</v>
      </c>
      <c r="O898" s="3">
        <f>IF(FIN_DATASET[[#This Row],[Method]]="CxC",1,0)</f>
        <v>0</v>
      </c>
      <c r="P898" s="11">
        <f>IF(FIN_DATASET[[#This Row],[Method]]="CxC",FIN_DATASET[[#This Row],[Amount]],0)</f>
        <v>0</v>
      </c>
      <c r="Q898" s="3">
        <f>IF(OR(FIN_DATASET[[#This Row],[Account]]="CxP",FIN_DATASET[[#This Row],[Account]]="CxP (Liga)",FIN_DATASET[[#This Row],[Account]]="CxP (Terceros)"),1,0)</f>
        <v>0</v>
      </c>
      <c r="R898" s="3">
        <f>IF(FIN_DATASET[[#This Row],[AP_Flag]]=1,FIN_DATASET[[#This Row],[Amount]],0)</f>
        <v>0</v>
      </c>
    </row>
    <row r="899" spans="1:18" x14ac:dyDescent="0.2">
      <c r="A899" s="4">
        <f>FIN_RAW[[#This Row],[FECHA]]</f>
        <v>44572</v>
      </c>
      <c r="B899" s="3">
        <f>YEAR(FIN_DATASET[[#This Row],[Date]])</f>
        <v>2022</v>
      </c>
      <c r="C899" s="3" t="str">
        <f>TEXT(FIN_DATASET[[#This Row],[Date]],"mmmm")</f>
        <v>January</v>
      </c>
      <c r="D899" s="3" t="str">
        <f>IF(FIN_RAW[[#This Row],[VALOR (IN)]]&gt;0, "Income",IF(FIN_RAW[[#This Row],[VALOR (OUT)]]&gt;0, "Expense", "Check"))</f>
        <v>Income</v>
      </c>
      <c r="E899" s="3" t="str">
        <f>_xlfn.XLOOKUP(FIN_DATASET[[#This Row],[Method]],CATEGORY_MAP[CUENTA_IN],CATEGORY_MAP[Category])</f>
        <v>Cash</v>
      </c>
      <c r="F899" s="3" t="str">
        <f>_xlfn.XLOOKUP(FIN_DATASET[[#This Row],[Account]],CATEGORY_MAP[CUENTA_OUT],CATEGORY_MAP[Subcategory])</f>
        <v>Enrollment Fees</v>
      </c>
      <c r="G899" s="3" t="str">
        <f>IF(OR(FIN_RAW[[#This Row],[CONCEPTO]]=0,FIN_RAW[[#This Row],[CONCEPTO]]=""),"",FIN_RAW[[#This Row],[CONCEPTO]])</f>
        <v>Matricula 2022 (100%)</v>
      </c>
      <c r="H899" s="5">
        <f>IF(FIN_DATASET[[#This Row],[Type]]="Income", FIN_RAW[[#This Row],[VALOR (IN)]], -FIN_RAW[[#This Row],[VALOR (OUT)]])</f>
        <v>110000</v>
      </c>
      <c r="I899" s="3" t="str">
        <f>FIN_RAW[[#This Row],[CUENTA (IN)]]</f>
        <v>Efectivo</v>
      </c>
      <c r="J899" s="6" t="str">
        <f>FIN_RAW[[#This Row],[CUENTA (OUT)]]</f>
        <v>Matricula</v>
      </c>
      <c r="K899" s="3" t="str">
        <f>IF(OR(FIN_RAW[[#This Row],[CLIENTE]]=0,FIN_RAW[[#This Row],[CLIENTE]]=" "),"",FIN_RAW[[#This Row],[CLIENTE]])</f>
        <v>Yanibel Peña Londoño</v>
      </c>
      <c r="L899" s="3" t="str">
        <f>IF(OR(FIN_RAW[[#This Row],[DEPORTISTA]]=0,FIN_RAW[[#This Row],[DEPORTISTA]]=""),"",FIN_RAW[[#This Row],[DEPORTISTA]])</f>
        <v>Santiago Piedrahita Peña</v>
      </c>
      <c r="M899" s="3">
        <f>IF(FIN_DATASET[[#This Row],[Method]]="Efectivo",1,0)</f>
        <v>1</v>
      </c>
      <c r="N899" s="12">
        <f>IF(FIN_DATASET[[#This Row],[Method]]="Efectivo",FIN_DATASET[[#This Row],[Amount]],0)</f>
        <v>110000</v>
      </c>
      <c r="O899" s="3">
        <f>IF(FIN_DATASET[[#This Row],[Method]]="CxC",1,0)</f>
        <v>0</v>
      </c>
      <c r="P899" s="11">
        <f>IF(FIN_DATASET[[#This Row],[Method]]="CxC",FIN_DATASET[[#This Row],[Amount]],0)</f>
        <v>0</v>
      </c>
      <c r="Q899" s="3">
        <f>IF(OR(FIN_DATASET[[#This Row],[Account]]="CxP",FIN_DATASET[[#This Row],[Account]]="CxP (Liga)",FIN_DATASET[[#This Row],[Account]]="CxP (Terceros)"),1,0)</f>
        <v>0</v>
      </c>
      <c r="R899" s="3">
        <f>IF(FIN_DATASET[[#This Row],[AP_Flag]]=1,FIN_DATASET[[#This Row],[Amount]],0)</f>
        <v>0</v>
      </c>
    </row>
    <row r="900" spans="1:18" x14ac:dyDescent="0.2">
      <c r="A900" s="4">
        <f>FIN_RAW[[#This Row],[FECHA]]</f>
        <v>44572</v>
      </c>
      <c r="B900" s="3">
        <f>YEAR(FIN_DATASET[[#This Row],[Date]])</f>
        <v>2022</v>
      </c>
      <c r="C900" s="3" t="str">
        <f>TEXT(FIN_DATASET[[#This Row],[Date]],"mmmm")</f>
        <v>January</v>
      </c>
      <c r="D900" s="3" t="str">
        <f>IF(FIN_RAW[[#This Row],[VALOR (IN)]]&gt;0, "Income",IF(FIN_RAW[[#This Row],[VALOR (OUT)]]&gt;0, "Expense", "Check"))</f>
        <v>Income</v>
      </c>
      <c r="E900" s="3" t="str">
        <f>_xlfn.XLOOKUP(FIN_DATASET[[#This Row],[Method]],CATEGORY_MAP[CUENTA_IN],CATEGORY_MAP[Category])</f>
        <v>Scholarships</v>
      </c>
      <c r="F900" s="3" t="str">
        <f>_xlfn.XLOOKUP(FIN_DATASET[[#This Row],[Account]],CATEGORY_MAP[CUENTA_OUT],CATEGORY_MAP[Subcategory])</f>
        <v>Monthly Fee</v>
      </c>
      <c r="G900" s="3" t="str">
        <f>IF(OR(FIN_RAW[[#This Row],[CONCEPTO]]=0,FIN_RAW[[#This Row],[CONCEPTO]]=""),"",FIN_RAW[[#This Row],[CONCEPTO]])</f>
        <v>Beca Fundadores AR (100%) ENE</v>
      </c>
      <c r="H900" s="5">
        <f>IF(FIN_DATASET[[#This Row],[Type]]="Income", FIN_RAW[[#This Row],[VALOR (IN)]], -FIN_RAW[[#This Row],[VALOR (OUT)]])</f>
        <v>160000</v>
      </c>
      <c r="I900" s="3" t="str">
        <f>FIN_RAW[[#This Row],[CUENTA (IN)]]</f>
        <v>Becas</v>
      </c>
      <c r="J900" s="6" t="str">
        <f>FIN_RAW[[#This Row],[CUENTA (OUT)]]</f>
        <v>Mensualidad</v>
      </c>
      <c r="K900" s="3" t="str">
        <f>IF(OR(FIN_RAW[[#This Row],[CLIENTE]]=0,FIN_RAW[[#This Row],[CLIENTE]]=" "),"",FIN_RAW[[#This Row],[CLIENTE]])</f>
        <v>Luis Eduardo Solarte Serna</v>
      </c>
      <c r="L900" s="3" t="str">
        <f>IF(OR(FIN_RAW[[#This Row],[DEPORTISTA]]=0,FIN_RAW[[#This Row],[DEPORTISTA]]=""),"",FIN_RAW[[#This Row],[DEPORTISTA]])</f>
        <v>Alejandro Solarte Osorio</v>
      </c>
      <c r="M900" s="3">
        <f>IF(FIN_DATASET[[#This Row],[Method]]="Efectivo",1,0)</f>
        <v>0</v>
      </c>
      <c r="N900" s="12">
        <f>IF(FIN_DATASET[[#This Row],[Method]]="Efectivo",FIN_DATASET[[#This Row],[Amount]],0)</f>
        <v>0</v>
      </c>
      <c r="O900" s="3">
        <f>IF(FIN_DATASET[[#This Row],[Method]]="CxC",1,0)</f>
        <v>0</v>
      </c>
      <c r="P900" s="11">
        <f>IF(FIN_DATASET[[#This Row],[Method]]="CxC",FIN_DATASET[[#This Row],[Amount]],0)</f>
        <v>0</v>
      </c>
      <c r="Q900" s="3">
        <f>IF(OR(FIN_DATASET[[#This Row],[Account]]="CxP",FIN_DATASET[[#This Row],[Account]]="CxP (Liga)",FIN_DATASET[[#This Row],[Account]]="CxP (Terceros)"),1,0)</f>
        <v>0</v>
      </c>
      <c r="R900" s="3">
        <f>IF(FIN_DATASET[[#This Row],[AP_Flag]]=1,FIN_DATASET[[#This Row],[Amount]],0)</f>
        <v>0</v>
      </c>
    </row>
    <row r="901" spans="1:18" x14ac:dyDescent="0.2">
      <c r="A901" s="4">
        <f>FIN_RAW[[#This Row],[FECHA]]</f>
        <v>44572</v>
      </c>
      <c r="B901" s="3">
        <f>YEAR(FIN_DATASET[[#This Row],[Date]])</f>
        <v>2022</v>
      </c>
      <c r="C901" s="3" t="str">
        <f>TEXT(FIN_DATASET[[#This Row],[Date]],"mmmm")</f>
        <v>January</v>
      </c>
      <c r="D901" s="3" t="str">
        <f>IF(FIN_RAW[[#This Row],[VALOR (IN)]]&gt;0, "Income",IF(FIN_RAW[[#This Row],[VALOR (OUT)]]&gt;0, "Expense", "Check"))</f>
        <v>Income</v>
      </c>
      <c r="E901" s="3" t="str">
        <f>_xlfn.XLOOKUP(FIN_DATASET[[#This Row],[Method]],CATEGORY_MAP[CUENTA_IN],CATEGORY_MAP[Category])</f>
        <v>Scholarships</v>
      </c>
      <c r="F901" s="3" t="str">
        <f>_xlfn.XLOOKUP(FIN_DATASET[[#This Row],[Account]],CATEGORY_MAP[CUENTA_OUT],CATEGORY_MAP[Subcategory])</f>
        <v>Monthly Fee</v>
      </c>
      <c r="G901" s="3" t="str">
        <f>IF(OR(FIN_RAW[[#This Row],[CONCEPTO]]=0,FIN_RAW[[#This Row],[CONCEPTO]]=""),"",FIN_RAW[[#This Row],[CONCEPTO]])</f>
        <v>Beca Fundadores AR (100%) ENE</v>
      </c>
      <c r="H901" s="5">
        <f>IF(FIN_DATASET[[#This Row],[Type]]="Income", FIN_RAW[[#This Row],[VALOR (IN)]], -FIN_RAW[[#This Row],[VALOR (OUT)]])</f>
        <v>160000</v>
      </c>
      <c r="I901" s="3" t="str">
        <f>FIN_RAW[[#This Row],[CUENTA (IN)]]</f>
        <v>Becas</v>
      </c>
      <c r="J901" s="6" t="str">
        <f>FIN_RAW[[#This Row],[CUENTA (OUT)]]</f>
        <v>Mensualidad</v>
      </c>
      <c r="K901" s="3" t="str">
        <f>IF(OR(FIN_RAW[[#This Row],[CLIENTE]]=0,FIN_RAW[[#This Row],[CLIENTE]]=" "),"",FIN_RAW[[#This Row],[CLIENTE]])</f>
        <v>Omar Osorio Valencia</v>
      </c>
      <c r="L901" s="3" t="str">
        <f>IF(OR(FIN_RAW[[#This Row],[DEPORTISTA]]=0,FIN_RAW[[#This Row],[DEPORTISTA]]=""),"",FIN_RAW[[#This Row],[DEPORTISTA]])</f>
        <v>Juan Camilo Osorio Mendoza</v>
      </c>
      <c r="M901" s="3">
        <f>IF(FIN_DATASET[[#This Row],[Method]]="Efectivo",1,0)</f>
        <v>0</v>
      </c>
      <c r="N901" s="12">
        <f>IF(FIN_DATASET[[#This Row],[Method]]="Efectivo",FIN_DATASET[[#This Row],[Amount]],0)</f>
        <v>0</v>
      </c>
      <c r="O901" s="3">
        <f>IF(FIN_DATASET[[#This Row],[Method]]="CxC",1,0)</f>
        <v>0</v>
      </c>
      <c r="P901" s="11">
        <f>IF(FIN_DATASET[[#This Row],[Method]]="CxC",FIN_DATASET[[#This Row],[Amount]],0)</f>
        <v>0</v>
      </c>
      <c r="Q901" s="3">
        <f>IF(OR(FIN_DATASET[[#This Row],[Account]]="CxP",FIN_DATASET[[#This Row],[Account]]="CxP (Liga)",FIN_DATASET[[#This Row],[Account]]="CxP (Terceros)"),1,0)</f>
        <v>0</v>
      </c>
      <c r="R901" s="3">
        <f>IF(FIN_DATASET[[#This Row],[AP_Flag]]=1,FIN_DATASET[[#This Row],[Amount]],0)</f>
        <v>0</v>
      </c>
    </row>
    <row r="902" spans="1:18" x14ac:dyDescent="0.2">
      <c r="A902" s="4">
        <f>FIN_RAW[[#This Row],[FECHA]]</f>
        <v>44572</v>
      </c>
      <c r="B902" s="3">
        <f>YEAR(FIN_DATASET[[#This Row],[Date]])</f>
        <v>2022</v>
      </c>
      <c r="C902" s="3" t="str">
        <f>TEXT(FIN_DATASET[[#This Row],[Date]],"mmmm")</f>
        <v>January</v>
      </c>
      <c r="D902" s="3" t="str">
        <f>IF(FIN_RAW[[#This Row],[VALOR (IN)]]&gt;0, "Income",IF(FIN_RAW[[#This Row],[VALOR (OUT)]]&gt;0, "Expense", "Check"))</f>
        <v>Income</v>
      </c>
      <c r="E902" s="3" t="str">
        <f>_xlfn.XLOOKUP(FIN_DATASET[[#This Row],[Method]],CATEGORY_MAP[CUENTA_IN],CATEGORY_MAP[Category])</f>
        <v>Scholarships</v>
      </c>
      <c r="F902" s="3" t="str">
        <f>_xlfn.XLOOKUP(FIN_DATASET[[#This Row],[Account]],CATEGORY_MAP[CUENTA_OUT],CATEGORY_MAP[Subcategory])</f>
        <v>Monthly Fee</v>
      </c>
      <c r="G902" s="3" t="str">
        <f>IF(OR(FIN_RAW[[#This Row],[CONCEPTO]]=0,FIN_RAW[[#This Row],[CONCEPTO]]=""),"",FIN_RAW[[#This Row],[CONCEPTO]])</f>
        <v>Beca Fundadores AR (100%) ENE</v>
      </c>
      <c r="H902" s="5">
        <f>IF(FIN_DATASET[[#This Row],[Type]]="Income", FIN_RAW[[#This Row],[VALOR (IN)]], -FIN_RAW[[#This Row],[VALOR (OUT)]])</f>
        <v>160000</v>
      </c>
      <c r="I902" s="3" t="str">
        <f>FIN_RAW[[#This Row],[CUENTA (IN)]]</f>
        <v>Becas</v>
      </c>
      <c r="J902" s="6" t="str">
        <f>FIN_RAW[[#This Row],[CUENTA (OUT)]]</f>
        <v>Mensualidad</v>
      </c>
      <c r="K902" s="3" t="str">
        <f>IF(OR(FIN_RAW[[#This Row],[CLIENTE]]=0,FIN_RAW[[#This Row],[CLIENTE]]=" "),"",FIN_RAW[[#This Row],[CLIENTE]])</f>
        <v>Omar Osorio Valencia</v>
      </c>
      <c r="L902" s="3" t="str">
        <f>IF(OR(FIN_RAW[[#This Row],[DEPORTISTA]]=0,FIN_RAW[[#This Row],[DEPORTISTA]]=""),"",FIN_RAW[[#This Row],[DEPORTISTA]])</f>
        <v>Mariana Osorio Mendoza</v>
      </c>
      <c r="M902" s="3">
        <f>IF(FIN_DATASET[[#This Row],[Method]]="Efectivo",1,0)</f>
        <v>0</v>
      </c>
      <c r="N902" s="12">
        <f>IF(FIN_DATASET[[#This Row],[Method]]="Efectivo",FIN_DATASET[[#This Row],[Amount]],0)</f>
        <v>0</v>
      </c>
      <c r="O902" s="3">
        <f>IF(FIN_DATASET[[#This Row],[Method]]="CxC",1,0)</f>
        <v>0</v>
      </c>
      <c r="P902" s="11">
        <f>IF(FIN_DATASET[[#This Row],[Method]]="CxC",FIN_DATASET[[#This Row],[Amount]],0)</f>
        <v>0</v>
      </c>
      <c r="Q902" s="3">
        <f>IF(OR(FIN_DATASET[[#This Row],[Account]]="CxP",FIN_DATASET[[#This Row],[Account]]="CxP (Liga)",FIN_DATASET[[#This Row],[Account]]="CxP (Terceros)"),1,0)</f>
        <v>0</v>
      </c>
      <c r="R902" s="3">
        <f>IF(FIN_DATASET[[#This Row],[AP_Flag]]=1,FIN_DATASET[[#This Row],[Amount]],0)</f>
        <v>0</v>
      </c>
    </row>
    <row r="903" spans="1:18" x14ac:dyDescent="0.2">
      <c r="A903" s="4">
        <f>FIN_RAW[[#This Row],[FECHA]]</f>
        <v>44572</v>
      </c>
      <c r="B903" s="3">
        <f>YEAR(FIN_DATASET[[#This Row],[Date]])</f>
        <v>2022</v>
      </c>
      <c r="C903" s="3" t="str">
        <f>TEXT(FIN_DATASET[[#This Row],[Date]],"mmmm")</f>
        <v>January</v>
      </c>
      <c r="D903" s="3" t="str">
        <f>IF(FIN_RAW[[#This Row],[VALOR (IN)]]&gt;0, "Income",IF(FIN_RAW[[#This Row],[VALOR (OUT)]]&gt;0, "Expense", "Check"))</f>
        <v>Income</v>
      </c>
      <c r="E903" s="3" t="str">
        <f>_xlfn.XLOOKUP(FIN_DATASET[[#This Row],[Method]],CATEGORY_MAP[CUENTA_IN],CATEGORY_MAP[Category])</f>
        <v>Scholarships</v>
      </c>
      <c r="F903" s="3" t="str">
        <f>_xlfn.XLOOKUP(FIN_DATASET[[#This Row],[Account]],CATEGORY_MAP[CUENTA_OUT],CATEGORY_MAP[Subcategory])</f>
        <v>Monthly Fee</v>
      </c>
      <c r="G903" s="3" t="str">
        <f>IF(OR(FIN_RAW[[#This Row],[CONCEPTO]]=0,FIN_RAW[[#This Row],[CONCEPTO]]=""),"",FIN_RAW[[#This Row],[CONCEPTO]])</f>
        <v>Beca Fundadores AR (100%) ENE</v>
      </c>
      <c r="H903" s="5">
        <f>IF(FIN_DATASET[[#This Row],[Type]]="Income", FIN_RAW[[#This Row],[VALOR (IN)]], -FIN_RAW[[#This Row],[VALOR (OUT)]])</f>
        <v>160000</v>
      </c>
      <c r="I903" s="3" t="str">
        <f>FIN_RAW[[#This Row],[CUENTA (IN)]]</f>
        <v>Becas</v>
      </c>
      <c r="J903" s="6" t="str">
        <f>FIN_RAW[[#This Row],[CUENTA (OUT)]]</f>
        <v>Mensualidad</v>
      </c>
      <c r="K903" s="3" t="str">
        <f>IF(OR(FIN_RAW[[#This Row],[CLIENTE]]=0,FIN_RAW[[#This Row],[CLIENTE]]=" "),"",FIN_RAW[[#This Row],[CLIENTE]])</f>
        <v>Silvana Torres López</v>
      </c>
      <c r="L903" s="3" t="str">
        <f>IF(OR(FIN_RAW[[#This Row],[DEPORTISTA]]=0,FIN_RAW[[#This Row],[DEPORTISTA]]=""),"",FIN_RAW[[#This Row],[DEPORTISTA]])</f>
        <v>Luciana Pinedo Torres</v>
      </c>
      <c r="M903" s="3">
        <f>IF(FIN_DATASET[[#This Row],[Method]]="Efectivo",1,0)</f>
        <v>0</v>
      </c>
      <c r="N903" s="12">
        <f>IF(FIN_DATASET[[#This Row],[Method]]="Efectivo",FIN_DATASET[[#This Row],[Amount]],0)</f>
        <v>0</v>
      </c>
      <c r="O903" s="3">
        <f>IF(FIN_DATASET[[#This Row],[Method]]="CxC",1,0)</f>
        <v>0</v>
      </c>
      <c r="P903" s="11">
        <f>IF(FIN_DATASET[[#This Row],[Method]]="CxC",FIN_DATASET[[#This Row],[Amount]],0)</f>
        <v>0</v>
      </c>
      <c r="Q903" s="3">
        <f>IF(OR(FIN_DATASET[[#This Row],[Account]]="CxP",FIN_DATASET[[#This Row],[Account]]="CxP (Liga)",FIN_DATASET[[#This Row],[Account]]="CxP (Terceros)"),1,0)</f>
        <v>0</v>
      </c>
      <c r="R903" s="3">
        <f>IF(FIN_DATASET[[#This Row],[AP_Flag]]=1,FIN_DATASET[[#This Row],[Amount]],0)</f>
        <v>0</v>
      </c>
    </row>
    <row r="904" spans="1:18" x14ac:dyDescent="0.2">
      <c r="A904" s="4">
        <f>FIN_RAW[[#This Row],[FECHA]]</f>
        <v>44572</v>
      </c>
      <c r="B904" s="3">
        <f>YEAR(FIN_DATASET[[#This Row],[Date]])</f>
        <v>2022</v>
      </c>
      <c r="C904" s="3" t="str">
        <f>TEXT(FIN_DATASET[[#This Row],[Date]],"mmmm")</f>
        <v>January</v>
      </c>
      <c r="D904" s="3" t="str">
        <f>IF(FIN_RAW[[#This Row],[VALOR (IN)]]&gt;0, "Income",IF(FIN_RAW[[#This Row],[VALOR (OUT)]]&gt;0, "Expense", "Check"))</f>
        <v>Income</v>
      </c>
      <c r="E904" s="3" t="str">
        <f>_xlfn.XLOOKUP(FIN_DATASET[[#This Row],[Method]],CATEGORY_MAP[CUENTA_IN],CATEGORY_MAP[Category])</f>
        <v>Scholarships</v>
      </c>
      <c r="F904" s="3" t="str">
        <f>_xlfn.XLOOKUP(FIN_DATASET[[#This Row],[Account]],CATEGORY_MAP[CUENTA_OUT],CATEGORY_MAP[Subcategory])</f>
        <v>Monthly Fee</v>
      </c>
      <c r="G904" s="3" t="str">
        <f>IF(OR(FIN_RAW[[#This Row],[CONCEPTO]]=0,FIN_RAW[[#This Row],[CONCEPTO]]=""),"",FIN_RAW[[#This Row],[CONCEPTO]])</f>
        <v>Beca Fundadores AR (100%) ENE</v>
      </c>
      <c r="H904" s="5">
        <f>IF(FIN_DATASET[[#This Row],[Type]]="Income", FIN_RAW[[#This Row],[VALOR (IN)]], -FIN_RAW[[#This Row],[VALOR (OUT)]])</f>
        <v>160000</v>
      </c>
      <c r="I904" s="3" t="str">
        <f>FIN_RAW[[#This Row],[CUENTA (IN)]]</f>
        <v>Becas</v>
      </c>
      <c r="J904" s="6" t="str">
        <f>FIN_RAW[[#This Row],[CUENTA (OUT)]]</f>
        <v>Mensualidad</v>
      </c>
      <c r="K904" s="3" t="str">
        <f>IF(OR(FIN_RAW[[#This Row],[CLIENTE]]=0,FIN_RAW[[#This Row],[CLIENTE]]=" "),"",FIN_RAW[[#This Row],[CLIENTE]])</f>
        <v>Silvana Torres López</v>
      </c>
      <c r="L904" s="3" t="str">
        <f>IF(OR(FIN_RAW[[#This Row],[DEPORTISTA]]=0,FIN_RAW[[#This Row],[DEPORTISTA]]=""),"",FIN_RAW[[#This Row],[DEPORTISTA]])</f>
        <v>Valentina Quintero Torres</v>
      </c>
      <c r="M904" s="3">
        <f>IF(FIN_DATASET[[#This Row],[Method]]="Efectivo",1,0)</f>
        <v>0</v>
      </c>
      <c r="N904" s="12">
        <f>IF(FIN_DATASET[[#This Row],[Method]]="Efectivo",FIN_DATASET[[#This Row],[Amount]],0)</f>
        <v>0</v>
      </c>
      <c r="O904" s="3">
        <f>IF(FIN_DATASET[[#This Row],[Method]]="CxC",1,0)</f>
        <v>0</v>
      </c>
      <c r="P904" s="11">
        <f>IF(FIN_DATASET[[#This Row],[Method]]="CxC",FIN_DATASET[[#This Row],[Amount]],0)</f>
        <v>0</v>
      </c>
      <c r="Q904" s="3">
        <f>IF(OR(FIN_DATASET[[#This Row],[Account]]="CxP",FIN_DATASET[[#This Row],[Account]]="CxP (Liga)",FIN_DATASET[[#This Row],[Account]]="CxP (Terceros)"),1,0)</f>
        <v>0</v>
      </c>
      <c r="R904" s="3">
        <f>IF(FIN_DATASET[[#This Row],[AP_Flag]]=1,FIN_DATASET[[#This Row],[Amount]],0)</f>
        <v>0</v>
      </c>
    </row>
    <row r="905" spans="1:18" x14ac:dyDescent="0.2">
      <c r="A905" s="4">
        <f>FIN_RAW[[#This Row],[FECHA]]</f>
        <v>44572</v>
      </c>
      <c r="B905" s="3">
        <f>YEAR(FIN_DATASET[[#This Row],[Date]])</f>
        <v>2022</v>
      </c>
      <c r="C905" s="3" t="str">
        <f>TEXT(FIN_DATASET[[#This Row],[Date]],"mmmm")</f>
        <v>January</v>
      </c>
      <c r="D905" s="3" t="str">
        <f>IF(FIN_RAW[[#This Row],[VALOR (IN)]]&gt;0, "Income",IF(FIN_RAW[[#This Row],[VALOR (OUT)]]&gt;0, "Expense", "Check"))</f>
        <v>Income</v>
      </c>
      <c r="E905" s="3" t="str">
        <f>_xlfn.XLOOKUP(FIN_DATASET[[#This Row],[Method]],CATEGORY_MAP[CUENTA_IN],CATEGORY_MAP[Category])</f>
        <v>Cash</v>
      </c>
      <c r="F905" s="3" t="str">
        <f>_xlfn.XLOOKUP(FIN_DATASET[[#This Row],[Account]],CATEGORY_MAP[CUENTA_OUT],CATEGORY_MAP[Subcategory])</f>
        <v>Monthly Fee</v>
      </c>
      <c r="G905" s="3" t="str">
        <f>IF(OR(FIN_RAW[[#This Row],[CONCEPTO]]=0,FIN_RAW[[#This Row],[CONCEPTO]]=""),"",FIN_RAW[[#This Row],[CONCEPTO]])</f>
        <v>Mensualidad FOR (80%) ENE</v>
      </c>
      <c r="H905" s="5">
        <f>IF(FIN_DATASET[[#This Row],[Type]]="Income", FIN_RAW[[#This Row],[VALOR (IN)]], -FIN_RAW[[#This Row],[VALOR (OUT)]])</f>
        <v>88000</v>
      </c>
      <c r="I905" s="3" t="str">
        <f>FIN_RAW[[#This Row],[CUENTA (IN)]]</f>
        <v>Efectivo</v>
      </c>
      <c r="J905" s="6" t="str">
        <f>FIN_RAW[[#This Row],[CUENTA (OUT)]]</f>
        <v>Mensualidad</v>
      </c>
      <c r="K905" s="3" t="str">
        <f>IF(OR(FIN_RAW[[#This Row],[CLIENTE]]=0,FIN_RAW[[#This Row],[CLIENTE]]=" "),"",FIN_RAW[[#This Row],[CLIENTE]])</f>
        <v>Ana Milena Sánchez Patiño</v>
      </c>
      <c r="L905" s="3" t="str">
        <f>IF(OR(FIN_RAW[[#This Row],[DEPORTISTA]]=0,FIN_RAW[[#This Row],[DEPORTISTA]]=""),"",FIN_RAW[[#This Row],[DEPORTISTA]])</f>
        <v>Matías Carvajal Sánchez</v>
      </c>
      <c r="M905" s="3">
        <f>IF(FIN_DATASET[[#This Row],[Method]]="Efectivo",1,0)</f>
        <v>1</v>
      </c>
      <c r="N905" s="12">
        <f>IF(FIN_DATASET[[#This Row],[Method]]="Efectivo",FIN_DATASET[[#This Row],[Amount]],0)</f>
        <v>88000</v>
      </c>
      <c r="O905" s="3">
        <f>IF(FIN_DATASET[[#This Row],[Method]]="CxC",1,0)</f>
        <v>0</v>
      </c>
      <c r="P905" s="11">
        <f>IF(FIN_DATASET[[#This Row],[Method]]="CxC",FIN_DATASET[[#This Row],[Amount]],0)</f>
        <v>0</v>
      </c>
      <c r="Q905" s="3">
        <f>IF(OR(FIN_DATASET[[#This Row],[Account]]="CxP",FIN_DATASET[[#This Row],[Account]]="CxP (Liga)",FIN_DATASET[[#This Row],[Account]]="CxP (Terceros)"),1,0)</f>
        <v>0</v>
      </c>
      <c r="R905" s="3">
        <f>IF(FIN_DATASET[[#This Row],[AP_Flag]]=1,FIN_DATASET[[#This Row],[Amount]],0)</f>
        <v>0</v>
      </c>
    </row>
    <row r="906" spans="1:18" x14ac:dyDescent="0.2">
      <c r="A906" s="4">
        <f>FIN_RAW[[#This Row],[FECHA]]</f>
        <v>44572</v>
      </c>
      <c r="B906" s="3">
        <f>YEAR(FIN_DATASET[[#This Row],[Date]])</f>
        <v>2022</v>
      </c>
      <c r="C906" s="3" t="str">
        <f>TEXT(FIN_DATASET[[#This Row],[Date]],"mmmm")</f>
        <v>January</v>
      </c>
      <c r="D906" s="3" t="str">
        <f>IF(FIN_RAW[[#This Row],[VALOR (IN)]]&gt;0, "Income",IF(FIN_RAW[[#This Row],[VALOR (OUT)]]&gt;0, "Expense", "Check"))</f>
        <v>Income</v>
      </c>
      <c r="E906" s="3" t="str">
        <f>_xlfn.XLOOKUP(FIN_DATASET[[#This Row],[Method]],CATEGORY_MAP[CUENTA_IN],CATEGORY_MAP[Category])</f>
        <v>Scholarships</v>
      </c>
      <c r="F906" s="3" t="str">
        <f>_xlfn.XLOOKUP(FIN_DATASET[[#This Row],[Account]],CATEGORY_MAP[CUENTA_OUT],CATEGORY_MAP[Subcategory])</f>
        <v>Monthly Fee</v>
      </c>
      <c r="G906" s="3" t="str">
        <f>IF(OR(FIN_RAW[[#This Row],[CONCEPTO]]=0,FIN_RAW[[#This Row],[CONCEPTO]]=""),"",FIN_RAW[[#This Row],[CONCEPTO]])</f>
        <v>Beca Hermandad (20%) ENE</v>
      </c>
      <c r="H906" s="5">
        <f>IF(FIN_DATASET[[#This Row],[Type]]="Income", FIN_RAW[[#This Row],[VALOR (IN)]], -FIN_RAW[[#This Row],[VALOR (OUT)]])</f>
        <v>22000</v>
      </c>
      <c r="I906" s="3" t="str">
        <f>FIN_RAW[[#This Row],[CUENTA (IN)]]</f>
        <v>Becas</v>
      </c>
      <c r="J906" s="6" t="str">
        <f>FIN_RAW[[#This Row],[CUENTA (OUT)]]</f>
        <v>Mensualidad</v>
      </c>
      <c r="K906" s="3" t="str">
        <f>IF(OR(FIN_RAW[[#This Row],[CLIENTE]]=0,FIN_RAW[[#This Row],[CLIENTE]]=" "),"",FIN_RAW[[#This Row],[CLIENTE]])</f>
        <v>Ana Milena Sánchez Patiño</v>
      </c>
      <c r="L906" s="3" t="str">
        <f>IF(OR(FIN_RAW[[#This Row],[DEPORTISTA]]=0,FIN_RAW[[#This Row],[DEPORTISTA]]=""),"",FIN_RAW[[#This Row],[DEPORTISTA]])</f>
        <v>Matías Carvajal Sánchez</v>
      </c>
      <c r="M906" s="3">
        <f>IF(FIN_DATASET[[#This Row],[Method]]="Efectivo",1,0)</f>
        <v>0</v>
      </c>
      <c r="N906" s="12">
        <f>IF(FIN_DATASET[[#This Row],[Method]]="Efectivo",FIN_DATASET[[#This Row],[Amount]],0)</f>
        <v>0</v>
      </c>
      <c r="O906" s="3">
        <f>IF(FIN_DATASET[[#This Row],[Method]]="CxC",1,0)</f>
        <v>0</v>
      </c>
      <c r="P906" s="11">
        <f>IF(FIN_DATASET[[#This Row],[Method]]="CxC",FIN_DATASET[[#This Row],[Amount]],0)</f>
        <v>0</v>
      </c>
      <c r="Q906" s="3">
        <f>IF(OR(FIN_DATASET[[#This Row],[Account]]="CxP",FIN_DATASET[[#This Row],[Account]]="CxP (Liga)",FIN_DATASET[[#This Row],[Account]]="CxP (Terceros)"),1,0)</f>
        <v>0</v>
      </c>
      <c r="R906" s="3">
        <f>IF(FIN_DATASET[[#This Row],[AP_Flag]]=1,FIN_DATASET[[#This Row],[Amount]],0)</f>
        <v>0</v>
      </c>
    </row>
    <row r="907" spans="1:18" x14ac:dyDescent="0.2">
      <c r="A907" s="4">
        <f>FIN_RAW[[#This Row],[FECHA]]</f>
        <v>44572</v>
      </c>
      <c r="B907" s="3">
        <f>YEAR(FIN_DATASET[[#This Row],[Date]])</f>
        <v>2022</v>
      </c>
      <c r="C907" s="3" t="str">
        <f>TEXT(FIN_DATASET[[#This Row],[Date]],"mmmm")</f>
        <v>January</v>
      </c>
      <c r="D907" s="3" t="str">
        <f>IF(FIN_RAW[[#This Row],[VALOR (IN)]]&gt;0, "Income",IF(FIN_RAW[[#This Row],[VALOR (OUT)]]&gt;0, "Expense", "Check"))</f>
        <v>Income</v>
      </c>
      <c r="E907" s="3" t="str">
        <f>_xlfn.XLOOKUP(FIN_DATASET[[#This Row],[Method]],CATEGORY_MAP[CUENTA_IN],CATEGORY_MAP[Category])</f>
        <v>Cash</v>
      </c>
      <c r="F907" s="3" t="str">
        <f>_xlfn.XLOOKUP(FIN_DATASET[[#This Row],[Account]],CATEGORY_MAP[CUENTA_OUT],CATEGORY_MAP[Subcategory])</f>
        <v>Monthly Fee</v>
      </c>
      <c r="G907" s="3" t="str">
        <f>IF(OR(FIN_RAW[[#This Row],[CONCEPTO]]=0,FIN_RAW[[#This Row],[CONCEPTO]]=""),"",FIN_RAW[[#This Row],[CONCEPTO]])</f>
        <v>Mensualidad AR (100%) ENE</v>
      </c>
      <c r="H907" s="5">
        <f>IF(FIN_DATASET[[#This Row],[Type]]="Income", FIN_RAW[[#This Row],[VALOR (IN)]], -FIN_RAW[[#This Row],[VALOR (OUT)]])</f>
        <v>160000</v>
      </c>
      <c r="I907" s="3" t="str">
        <f>FIN_RAW[[#This Row],[CUENTA (IN)]]</f>
        <v>Efectivo</v>
      </c>
      <c r="J907" s="6" t="str">
        <f>FIN_RAW[[#This Row],[CUENTA (OUT)]]</f>
        <v>Mensualidad</v>
      </c>
      <c r="K907" s="3" t="str">
        <f>IF(OR(FIN_RAW[[#This Row],[CLIENTE]]=0,FIN_RAW[[#This Row],[CLIENTE]]=" "),"",FIN_RAW[[#This Row],[CLIENTE]])</f>
        <v>Ana Milena Sánchez Patiño</v>
      </c>
      <c r="L907" s="3" t="str">
        <f>IF(OR(FIN_RAW[[#This Row],[DEPORTISTA]]=0,FIN_RAW[[#This Row],[DEPORTISTA]]=""),"",FIN_RAW[[#This Row],[DEPORTISTA]])</f>
        <v>Valentina Carvajal Sánchez</v>
      </c>
      <c r="M907" s="3">
        <f>IF(FIN_DATASET[[#This Row],[Method]]="Efectivo",1,0)</f>
        <v>1</v>
      </c>
      <c r="N907" s="12">
        <f>IF(FIN_DATASET[[#This Row],[Method]]="Efectivo",FIN_DATASET[[#This Row],[Amount]],0)</f>
        <v>160000</v>
      </c>
      <c r="O907" s="3">
        <f>IF(FIN_DATASET[[#This Row],[Method]]="CxC",1,0)</f>
        <v>0</v>
      </c>
      <c r="P907" s="11">
        <f>IF(FIN_DATASET[[#This Row],[Method]]="CxC",FIN_DATASET[[#This Row],[Amount]],0)</f>
        <v>0</v>
      </c>
      <c r="Q907" s="3">
        <f>IF(OR(FIN_DATASET[[#This Row],[Account]]="CxP",FIN_DATASET[[#This Row],[Account]]="CxP (Liga)",FIN_DATASET[[#This Row],[Account]]="CxP (Terceros)"),1,0)</f>
        <v>0</v>
      </c>
      <c r="R907" s="3">
        <f>IF(FIN_DATASET[[#This Row],[AP_Flag]]=1,FIN_DATASET[[#This Row],[Amount]],0)</f>
        <v>0</v>
      </c>
    </row>
    <row r="908" spans="1:18" x14ac:dyDescent="0.2">
      <c r="A908" s="4">
        <f>FIN_RAW[[#This Row],[FECHA]]</f>
        <v>44572</v>
      </c>
      <c r="B908" s="3">
        <f>YEAR(FIN_DATASET[[#This Row],[Date]])</f>
        <v>2022</v>
      </c>
      <c r="C908" s="3" t="str">
        <f>TEXT(FIN_DATASET[[#This Row],[Date]],"mmmm")</f>
        <v>January</v>
      </c>
      <c r="D908" s="3" t="str">
        <f>IF(FIN_RAW[[#This Row],[VALOR (IN)]]&gt;0, "Income",IF(FIN_RAW[[#This Row],[VALOR (OUT)]]&gt;0, "Expense", "Check"))</f>
        <v>Income</v>
      </c>
      <c r="E908" s="3" t="str">
        <f>_xlfn.XLOOKUP(FIN_DATASET[[#This Row],[Method]],CATEGORY_MAP[CUENTA_IN],CATEGORY_MAP[Category])</f>
        <v>Cash</v>
      </c>
      <c r="F908" s="3" t="str">
        <f>_xlfn.XLOOKUP(FIN_DATASET[[#This Row],[Account]],CATEGORY_MAP[CUENTA_OUT],CATEGORY_MAP[Subcategory])</f>
        <v>Monthly Fee</v>
      </c>
      <c r="G908" s="3" t="str">
        <f>IF(OR(FIN_RAW[[#This Row],[CONCEPTO]]=0,FIN_RAW[[#This Row],[CONCEPTO]]=""),"",FIN_RAW[[#This Row],[CONCEPTO]])</f>
        <v>Mensualidad FOR (80%) ENE</v>
      </c>
      <c r="H908" s="5">
        <f>IF(FIN_DATASET[[#This Row],[Type]]="Income", FIN_RAW[[#This Row],[VALOR (IN)]], -FIN_RAW[[#This Row],[VALOR (OUT)]])</f>
        <v>88000</v>
      </c>
      <c r="I908" s="3" t="str">
        <f>FIN_RAW[[#This Row],[CUENTA (IN)]]</f>
        <v>Efectivo</v>
      </c>
      <c r="J908" s="6" t="str">
        <f>FIN_RAW[[#This Row],[CUENTA (OUT)]]</f>
        <v>Mensualidad</v>
      </c>
      <c r="K908" s="3" t="str">
        <f>IF(OR(FIN_RAW[[#This Row],[CLIENTE]]=0,FIN_RAW[[#This Row],[CLIENTE]]=" "),"",FIN_RAW[[#This Row],[CLIENTE]])</f>
        <v>Carlos Andrés Delgado</v>
      </c>
      <c r="L908" s="3" t="str">
        <f>IF(OR(FIN_RAW[[#This Row],[DEPORTISTA]]=0,FIN_RAW[[#This Row],[DEPORTISTA]]=""),"",FIN_RAW[[#This Row],[DEPORTISTA]])</f>
        <v>María José Delgado Giraldo</v>
      </c>
      <c r="M908" s="3">
        <f>IF(FIN_DATASET[[#This Row],[Method]]="Efectivo",1,0)</f>
        <v>1</v>
      </c>
      <c r="N908" s="12">
        <f>IF(FIN_DATASET[[#This Row],[Method]]="Efectivo",FIN_DATASET[[#This Row],[Amount]],0)</f>
        <v>88000</v>
      </c>
      <c r="O908" s="3">
        <f>IF(FIN_DATASET[[#This Row],[Method]]="CxC",1,0)</f>
        <v>0</v>
      </c>
      <c r="P908" s="11">
        <f>IF(FIN_DATASET[[#This Row],[Method]]="CxC",FIN_DATASET[[#This Row],[Amount]],0)</f>
        <v>0</v>
      </c>
      <c r="Q908" s="3">
        <f>IF(OR(FIN_DATASET[[#This Row],[Account]]="CxP",FIN_DATASET[[#This Row],[Account]]="CxP (Liga)",FIN_DATASET[[#This Row],[Account]]="CxP (Terceros)"),1,0)</f>
        <v>0</v>
      </c>
      <c r="R908" s="3">
        <f>IF(FIN_DATASET[[#This Row],[AP_Flag]]=1,FIN_DATASET[[#This Row],[Amount]],0)</f>
        <v>0</v>
      </c>
    </row>
    <row r="909" spans="1:18" x14ac:dyDescent="0.2">
      <c r="A909" s="4">
        <f>FIN_RAW[[#This Row],[FECHA]]</f>
        <v>44572</v>
      </c>
      <c r="B909" s="3">
        <f>YEAR(FIN_DATASET[[#This Row],[Date]])</f>
        <v>2022</v>
      </c>
      <c r="C909" s="3" t="str">
        <f>TEXT(FIN_DATASET[[#This Row],[Date]],"mmmm")</f>
        <v>January</v>
      </c>
      <c r="D909" s="3" t="str">
        <f>IF(FIN_RAW[[#This Row],[VALOR (IN)]]&gt;0, "Income",IF(FIN_RAW[[#This Row],[VALOR (OUT)]]&gt;0, "Expense", "Check"))</f>
        <v>Income</v>
      </c>
      <c r="E909" s="3" t="str">
        <f>_xlfn.XLOOKUP(FIN_DATASET[[#This Row],[Method]],CATEGORY_MAP[CUENTA_IN],CATEGORY_MAP[Category])</f>
        <v>Scholarships</v>
      </c>
      <c r="F909" s="3" t="str">
        <f>_xlfn.XLOOKUP(FIN_DATASET[[#This Row],[Account]],CATEGORY_MAP[CUENTA_OUT],CATEGORY_MAP[Subcategory])</f>
        <v>Monthly Fee</v>
      </c>
      <c r="G909" s="3" t="str">
        <f>IF(OR(FIN_RAW[[#This Row],[CONCEPTO]]=0,FIN_RAW[[#This Row],[CONCEPTO]]=""),"",FIN_RAW[[#This Row],[CONCEPTO]])</f>
        <v>Beca Hermandad (20%) ENE</v>
      </c>
      <c r="H909" s="5">
        <f>IF(FIN_DATASET[[#This Row],[Type]]="Income", FIN_RAW[[#This Row],[VALOR (IN)]], -FIN_RAW[[#This Row],[VALOR (OUT)]])</f>
        <v>22000</v>
      </c>
      <c r="I909" s="3" t="str">
        <f>FIN_RAW[[#This Row],[CUENTA (IN)]]</f>
        <v>Becas</v>
      </c>
      <c r="J909" s="6" t="str">
        <f>FIN_RAW[[#This Row],[CUENTA (OUT)]]</f>
        <v>Mensualidad</v>
      </c>
      <c r="K909" s="3" t="str">
        <f>IF(OR(FIN_RAW[[#This Row],[CLIENTE]]=0,FIN_RAW[[#This Row],[CLIENTE]]=" "),"",FIN_RAW[[#This Row],[CLIENTE]])</f>
        <v>Carlos Andrés Delgado</v>
      </c>
      <c r="L909" s="3" t="str">
        <f>IF(OR(FIN_RAW[[#This Row],[DEPORTISTA]]=0,FIN_RAW[[#This Row],[DEPORTISTA]]=""),"",FIN_RAW[[#This Row],[DEPORTISTA]])</f>
        <v>María José Delgado Giraldo</v>
      </c>
      <c r="M909" s="3">
        <f>IF(FIN_DATASET[[#This Row],[Method]]="Efectivo",1,0)</f>
        <v>0</v>
      </c>
      <c r="N909" s="12">
        <f>IF(FIN_DATASET[[#This Row],[Method]]="Efectivo",FIN_DATASET[[#This Row],[Amount]],0)</f>
        <v>0</v>
      </c>
      <c r="O909" s="3">
        <f>IF(FIN_DATASET[[#This Row],[Method]]="CxC",1,0)</f>
        <v>0</v>
      </c>
      <c r="P909" s="11">
        <f>IF(FIN_DATASET[[#This Row],[Method]]="CxC",FIN_DATASET[[#This Row],[Amount]],0)</f>
        <v>0</v>
      </c>
      <c r="Q909" s="3">
        <f>IF(OR(FIN_DATASET[[#This Row],[Account]]="CxP",FIN_DATASET[[#This Row],[Account]]="CxP (Liga)",FIN_DATASET[[#This Row],[Account]]="CxP (Terceros)"),1,0)</f>
        <v>0</v>
      </c>
      <c r="R909" s="3">
        <f>IF(FIN_DATASET[[#This Row],[AP_Flag]]=1,FIN_DATASET[[#This Row],[Amount]],0)</f>
        <v>0</v>
      </c>
    </row>
    <row r="910" spans="1:18" x14ac:dyDescent="0.2">
      <c r="A910" s="4">
        <f>FIN_RAW[[#This Row],[FECHA]]</f>
        <v>44572</v>
      </c>
      <c r="B910" s="3">
        <f>YEAR(FIN_DATASET[[#This Row],[Date]])</f>
        <v>2022</v>
      </c>
      <c r="C910" s="3" t="str">
        <f>TEXT(FIN_DATASET[[#This Row],[Date]],"mmmm")</f>
        <v>January</v>
      </c>
      <c r="D910" s="3" t="str">
        <f>IF(FIN_RAW[[#This Row],[VALOR (IN)]]&gt;0, "Income",IF(FIN_RAW[[#This Row],[VALOR (OUT)]]&gt;0, "Expense", "Check"))</f>
        <v>Income</v>
      </c>
      <c r="E910" s="3" t="str">
        <f>_xlfn.XLOOKUP(FIN_DATASET[[#This Row],[Method]],CATEGORY_MAP[CUENTA_IN],CATEGORY_MAP[Category])</f>
        <v>Cash</v>
      </c>
      <c r="F910" s="3" t="str">
        <f>_xlfn.XLOOKUP(FIN_DATASET[[#This Row],[Account]],CATEGORY_MAP[CUENTA_OUT],CATEGORY_MAP[Subcategory])</f>
        <v>Monthly Fee</v>
      </c>
      <c r="G910" s="3" t="str">
        <f>IF(OR(FIN_RAW[[#This Row],[CONCEPTO]]=0,FIN_RAW[[#This Row],[CONCEPTO]]=""),"",FIN_RAW[[#This Row],[CONCEPTO]])</f>
        <v>Mensualidad AR (100%) ENE</v>
      </c>
      <c r="H910" s="5">
        <f>IF(FIN_DATASET[[#This Row],[Type]]="Income", FIN_RAW[[#This Row],[VALOR (IN)]], -FIN_RAW[[#This Row],[VALOR (OUT)]])</f>
        <v>160000</v>
      </c>
      <c r="I910" s="3" t="str">
        <f>FIN_RAW[[#This Row],[CUENTA (IN)]]</f>
        <v>Efectivo</v>
      </c>
      <c r="J910" s="6" t="str">
        <f>FIN_RAW[[#This Row],[CUENTA (OUT)]]</f>
        <v>Mensualidad</v>
      </c>
      <c r="K910" s="3" t="str">
        <f>IF(OR(FIN_RAW[[#This Row],[CLIENTE]]=0,FIN_RAW[[#This Row],[CLIENTE]]=" "),"",FIN_RAW[[#This Row],[CLIENTE]])</f>
        <v>Carlos Andrés Delgado</v>
      </c>
      <c r="L910" s="3" t="str">
        <f>IF(OR(FIN_RAW[[#This Row],[DEPORTISTA]]=0,FIN_RAW[[#This Row],[DEPORTISTA]]=""),"",FIN_RAW[[#This Row],[DEPORTISTA]])</f>
        <v>Juan Andrés Delgado Giraldo</v>
      </c>
      <c r="M910" s="3">
        <f>IF(FIN_DATASET[[#This Row],[Method]]="Efectivo",1,0)</f>
        <v>1</v>
      </c>
      <c r="N910" s="12">
        <f>IF(FIN_DATASET[[#This Row],[Method]]="Efectivo",FIN_DATASET[[#This Row],[Amount]],0)</f>
        <v>160000</v>
      </c>
      <c r="O910" s="3">
        <f>IF(FIN_DATASET[[#This Row],[Method]]="CxC",1,0)</f>
        <v>0</v>
      </c>
      <c r="P910" s="11">
        <f>IF(FIN_DATASET[[#This Row],[Method]]="CxC",FIN_DATASET[[#This Row],[Amount]],0)</f>
        <v>0</v>
      </c>
      <c r="Q910" s="3">
        <f>IF(OR(FIN_DATASET[[#This Row],[Account]]="CxP",FIN_DATASET[[#This Row],[Account]]="CxP (Liga)",FIN_DATASET[[#This Row],[Account]]="CxP (Terceros)"),1,0)</f>
        <v>0</v>
      </c>
      <c r="R910" s="3">
        <f>IF(FIN_DATASET[[#This Row],[AP_Flag]]=1,FIN_DATASET[[#This Row],[Amount]],0)</f>
        <v>0</v>
      </c>
    </row>
    <row r="911" spans="1:18" x14ac:dyDescent="0.2">
      <c r="A911" s="4">
        <f>FIN_RAW[[#This Row],[FECHA]]</f>
        <v>44572</v>
      </c>
      <c r="B911" s="3">
        <f>YEAR(FIN_DATASET[[#This Row],[Date]])</f>
        <v>2022</v>
      </c>
      <c r="C911" s="3" t="str">
        <f>TEXT(FIN_DATASET[[#This Row],[Date]],"mmmm")</f>
        <v>January</v>
      </c>
      <c r="D911" s="3" t="str">
        <f>IF(FIN_RAW[[#This Row],[VALOR (IN)]]&gt;0, "Income",IF(FIN_RAW[[#This Row],[VALOR (OUT)]]&gt;0, "Expense", "Check"))</f>
        <v>Income</v>
      </c>
      <c r="E911" s="3" t="str">
        <f>_xlfn.XLOOKUP(FIN_DATASET[[#This Row],[Method]],CATEGORY_MAP[CUENTA_IN],CATEGORY_MAP[Category])</f>
        <v>Cash</v>
      </c>
      <c r="F911" s="3" t="str">
        <f>_xlfn.XLOOKUP(FIN_DATASET[[#This Row],[Account]],CATEGORY_MAP[CUENTA_OUT],CATEGORY_MAP[Subcategory])</f>
        <v>Monthly Fee</v>
      </c>
      <c r="G911" s="3" t="str">
        <f>IF(OR(FIN_RAW[[#This Row],[CONCEPTO]]=0,FIN_RAW[[#This Row],[CONCEPTO]]=""),"",FIN_RAW[[#This Row],[CONCEPTO]])</f>
        <v>Mensualidad FOR (80%) ENE</v>
      </c>
      <c r="H911" s="5">
        <f>IF(FIN_DATASET[[#This Row],[Type]]="Income", FIN_RAW[[#This Row],[VALOR (IN)]], -FIN_RAW[[#This Row],[VALOR (OUT)]])</f>
        <v>88000</v>
      </c>
      <c r="I911" s="3" t="str">
        <f>FIN_RAW[[#This Row],[CUENTA (IN)]]</f>
        <v>Efectivo</v>
      </c>
      <c r="J911" s="6" t="str">
        <f>FIN_RAW[[#This Row],[CUENTA (OUT)]]</f>
        <v>Mensualidad</v>
      </c>
      <c r="K911" s="3" t="str">
        <f>IF(OR(FIN_RAW[[#This Row],[CLIENTE]]=0,FIN_RAW[[#This Row],[CLIENTE]]=" "),"",FIN_RAW[[#This Row],[CLIENTE]])</f>
        <v>Diana Gómez Herrera</v>
      </c>
      <c r="L911" s="3" t="str">
        <f>IF(OR(FIN_RAW[[#This Row],[DEPORTISTA]]=0,FIN_RAW[[#This Row],[DEPORTISTA]]=""),"",FIN_RAW[[#This Row],[DEPORTISTA]])</f>
        <v>Samuel David López Gómez</v>
      </c>
      <c r="M911" s="3">
        <f>IF(FIN_DATASET[[#This Row],[Method]]="Efectivo",1,0)</f>
        <v>1</v>
      </c>
      <c r="N911" s="12">
        <f>IF(FIN_DATASET[[#This Row],[Method]]="Efectivo",FIN_DATASET[[#This Row],[Amount]],0)</f>
        <v>88000</v>
      </c>
      <c r="O911" s="3">
        <f>IF(FIN_DATASET[[#This Row],[Method]]="CxC",1,0)</f>
        <v>0</v>
      </c>
      <c r="P911" s="11">
        <f>IF(FIN_DATASET[[#This Row],[Method]]="CxC",FIN_DATASET[[#This Row],[Amount]],0)</f>
        <v>0</v>
      </c>
      <c r="Q911" s="3">
        <f>IF(OR(FIN_DATASET[[#This Row],[Account]]="CxP",FIN_DATASET[[#This Row],[Account]]="CxP (Liga)",FIN_DATASET[[#This Row],[Account]]="CxP (Terceros)"),1,0)</f>
        <v>0</v>
      </c>
      <c r="R911" s="3">
        <f>IF(FIN_DATASET[[#This Row],[AP_Flag]]=1,FIN_DATASET[[#This Row],[Amount]],0)</f>
        <v>0</v>
      </c>
    </row>
    <row r="912" spans="1:18" x14ac:dyDescent="0.2">
      <c r="A912" s="4">
        <f>FIN_RAW[[#This Row],[FECHA]]</f>
        <v>44572</v>
      </c>
      <c r="B912" s="3">
        <f>YEAR(FIN_DATASET[[#This Row],[Date]])</f>
        <v>2022</v>
      </c>
      <c r="C912" s="3" t="str">
        <f>TEXT(FIN_DATASET[[#This Row],[Date]],"mmmm")</f>
        <v>January</v>
      </c>
      <c r="D912" s="3" t="str">
        <f>IF(FIN_RAW[[#This Row],[VALOR (IN)]]&gt;0, "Income",IF(FIN_RAW[[#This Row],[VALOR (OUT)]]&gt;0, "Expense", "Check"))</f>
        <v>Income</v>
      </c>
      <c r="E912" s="3" t="str">
        <f>_xlfn.XLOOKUP(FIN_DATASET[[#This Row],[Method]],CATEGORY_MAP[CUENTA_IN],CATEGORY_MAP[Category])</f>
        <v>Scholarships</v>
      </c>
      <c r="F912" s="3" t="str">
        <f>_xlfn.XLOOKUP(FIN_DATASET[[#This Row],[Account]],CATEGORY_MAP[CUENTA_OUT],CATEGORY_MAP[Subcategory])</f>
        <v>Monthly Fee</v>
      </c>
      <c r="G912" s="3" t="str">
        <f>IF(OR(FIN_RAW[[#This Row],[CONCEPTO]]=0,FIN_RAW[[#This Row],[CONCEPTO]]=""),"",FIN_RAW[[#This Row],[CONCEPTO]])</f>
        <v>Beca Hermandad (20%) ENE</v>
      </c>
      <c r="H912" s="5">
        <f>IF(FIN_DATASET[[#This Row],[Type]]="Income", FIN_RAW[[#This Row],[VALOR (IN)]], -FIN_RAW[[#This Row],[VALOR (OUT)]])</f>
        <v>22000</v>
      </c>
      <c r="I912" s="3" t="str">
        <f>FIN_RAW[[#This Row],[CUENTA (IN)]]</f>
        <v>Becas</v>
      </c>
      <c r="J912" s="6" t="str">
        <f>FIN_RAW[[#This Row],[CUENTA (OUT)]]</f>
        <v>Mensualidad</v>
      </c>
      <c r="K912" s="3" t="str">
        <f>IF(OR(FIN_RAW[[#This Row],[CLIENTE]]=0,FIN_RAW[[#This Row],[CLIENTE]]=" "),"",FIN_RAW[[#This Row],[CLIENTE]])</f>
        <v>Diana Gómez Herrera</v>
      </c>
      <c r="L912" s="3" t="str">
        <f>IF(OR(FIN_RAW[[#This Row],[DEPORTISTA]]=0,FIN_RAW[[#This Row],[DEPORTISTA]]=""),"",FIN_RAW[[#This Row],[DEPORTISTA]])</f>
        <v>Samuel David López Gómez</v>
      </c>
      <c r="M912" s="3">
        <f>IF(FIN_DATASET[[#This Row],[Method]]="Efectivo",1,0)</f>
        <v>0</v>
      </c>
      <c r="N912" s="12">
        <f>IF(FIN_DATASET[[#This Row],[Method]]="Efectivo",FIN_DATASET[[#This Row],[Amount]],0)</f>
        <v>0</v>
      </c>
      <c r="O912" s="3">
        <f>IF(FIN_DATASET[[#This Row],[Method]]="CxC",1,0)</f>
        <v>0</v>
      </c>
      <c r="P912" s="11">
        <f>IF(FIN_DATASET[[#This Row],[Method]]="CxC",FIN_DATASET[[#This Row],[Amount]],0)</f>
        <v>0</v>
      </c>
      <c r="Q912" s="3">
        <f>IF(OR(FIN_DATASET[[#This Row],[Account]]="CxP",FIN_DATASET[[#This Row],[Account]]="CxP (Liga)",FIN_DATASET[[#This Row],[Account]]="CxP (Terceros)"),1,0)</f>
        <v>0</v>
      </c>
      <c r="R912" s="3">
        <f>IF(FIN_DATASET[[#This Row],[AP_Flag]]=1,FIN_DATASET[[#This Row],[Amount]],0)</f>
        <v>0</v>
      </c>
    </row>
    <row r="913" spans="1:18" x14ac:dyDescent="0.2">
      <c r="A913" s="4">
        <f>FIN_RAW[[#This Row],[FECHA]]</f>
        <v>44572</v>
      </c>
      <c r="B913" s="3">
        <f>YEAR(FIN_DATASET[[#This Row],[Date]])</f>
        <v>2022</v>
      </c>
      <c r="C913" s="3" t="str">
        <f>TEXT(FIN_DATASET[[#This Row],[Date]],"mmmm")</f>
        <v>January</v>
      </c>
      <c r="D913" s="3" t="str">
        <f>IF(FIN_RAW[[#This Row],[VALOR (IN)]]&gt;0, "Income",IF(FIN_RAW[[#This Row],[VALOR (OUT)]]&gt;0, "Expense", "Check"))</f>
        <v>Income</v>
      </c>
      <c r="E913" s="3" t="str">
        <f>_xlfn.XLOOKUP(FIN_DATASET[[#This Row],[Method]],CATEGORY_MAP[CUENTA_IN],CATEGORY_MAP[Category])</f>
        <v>Cash</v>
      </c>
      <c r="F913" s="3" t="str">
        <f>_xlfn.XLOOKUP(FIN_DATASET[[#This Row],[Account]],CATEGORY_MAP[CUENTA_OUT],CATEGORY_MAP[Subcategory])</f>
        <v>Monthly Fee</v>
      </c>
      <c r="G913" s="3" t="str">
        <f>IF(OR(FIN_RAW[[#This Row],[CONCEPTO]]=0,FIN_RAW[[#This Row],[CONCEPTO]]=""),"",FIN_RAW[[#This Row],[CONCEPTO]])</f>
        <v>Mensualidad AR (100%) ENE</v>
      </c>
      <c r="H913" s="5">
        <f>IF(FIN_DATASET[[#This Row],[Type]]="Income", FIN_RAW[[#This Row],[VALOR (IN)]], -FIN_RAW[[#This Row],[VALOR (OUT)]])</f>
        <v>160000</v>
      </c>
      <c r="I913" s="3" t="str">
        <f>FIN_RAW[[#This Row],[CUENTA (IN)]]</f>
        <v>Efectivo</v>
      </c>
      <c r="J913" s="6" t="str">
        <f>FIN_RAW[[#This Row],[CUENTA (OUT)]]</f>
        <v>Mensualidad</v>
      </c>
      <c r="K913" s="3" t="str">
        <f>IF(OR(FIN_RAW[[#This Row],[CLIENTE]]=0,FIN_RAW[[#This Row],[CLIENTE]]=" "),"",FIN_RAW[[#This Row],[CLIENTE]])</f>
        <v>Diana Gómez Herrera</v>
      </c>
      <c r="L913" s="3" t="str">
        <f>IF(OR(FIN_RAW[[#This Row],[DEPORTISTA]]=0,FIN_RAW[[#This Row],[DEPORTISTA]]=""),"",FIN_RAW[[#This Row],[DEPORTISTA]])</f>
        <v>Juan Manuel López Gómez</v>
      </c>
      <c r="M913" s="3">
        <f>IF(FIN_DATASET[[#This Row],[Method]]="Efectivo",1,0)</f>
        <v>1</v>
      </c>
      <c r="N913" s="12">
        <f>IF(FIN_DATASET[[#This Row],[Method]]="Efectivo",FIN_DATASET[[#This Row],[Amount]],0)</f>
        <v>160000</v>
      </c>
      <c r="O913" s="3">
        <f>IF(FIN_DATASET[[#This Row],[Method]]="CxC",1,0)</f>
        <v>0</v>
      </c>
      <c r="P913" s="11">
        <f>IF(FIN_DATASET[[#This Row],[Method]]="CxC",FIN_DATASET[[#This Row],[Amount]],0)</f>
        <v>0</v>
      </c>
      <c r="Q913" s="3">
        <f>IF(OR(FIN_DATASET[[#This Row],[Account]]="CxP",FIN_DATASET[[#This Row],[Account]]="CxP (Liga)",FIN_DATASET[[#This Row],[Account]]="CxP (Terceros)"),1,0)</f>
        <v>0</v>
      </c>
      <c r="R913" s="3">
        <f>IF(FIN_DATASET[[#This Row],[AP_Flag]]=1,FIN_DATASET[[#This Row],[Amount]],0)</f>
        <v>0</v>
      </c>
    </row>
    <row r="914" spans="1:18" x14ac:dyDescent="0.2">
      <c r="A914" s="4">
        <f>FIN_RAW[[#This Row],[FECHA]]</f>
        <v>44572</v>
      </c>
      <c r="B914" s="3">
        <f>YEAR(FIN_DATASET[[#This Row],[Date]])</f>
        <v>2022</v>
      </c>
      <c r="C914" s="3" t="str">
        <f>TEXT(FIN_DATASET[[#This Row],[Date]],"mmmm")</f>
        <v>January</v>
      </c>
      <c r="D914" s="3" t="str">
        <f>IF(FIN_RAW[[#This Row],[VALOR (IN)]]&gt;0, "Income",IF(FIN_RAW[[#This Row],[VALOR (OUT)]]&gt;0, "Expense", "Check"))</f>
        <v>Income</v>
      </c>
      <c r="E914" s="3" t="str">
        <f>_xlfn.XLOOKUP(FIN_DATASET[[#This Row],[Method]],CATEGORY_MAP[CUENTA_IN],CATEGORY_MAP[Category])</f>
        <v>Cash</v>
      </c>
      <c r="F914" s="3" t="str">
        <f>_xlfn.XLOOKUP(FIN_DATASET[[#This Row],[Account]],CATEGORY_MAP[CUENTA_OUT],CATEGORY_MAP[Subcategory])</f>
        <v>Monthly Fee</v>
      </c>
      <c r="G914" s="3" t="str">
        <f>IF(OR(FIN_RAW[[#This Row],[CONCEPTO]]=0,FIN_RAW[[#This Row],[CONCEPTO]]=""),"",FIN_RAW[[#This Row],[CONCEPTO]])</f>
        <v>Mensualidad FOR (80%) ENE</v>
      </c>
      <c r="H914" s="5">
        <f>IF(FIN_DATASET[[#This Row],[Type]]="Income", FIN_RAW[[#This Row],[VALOR (IN)]], -FIN_RAW[[#This Row],[VALOR (OUT)]])</f>
        <v>88000</v>
      </c>
      <c r="I914" s="3" t="str">
        <f>FIN_RAW[[#This Row],[CUENTA (IN)]]</f>
        <v>Efectivo</v>
      </c>
      <c r="J914" s="6" t="str">
        <f>FIN_RAW[[#This Row],[CUENTA (OUT)]]</f>
        <v>Mensualidad</v>
      </c>
      <c r="K914" s="3" t="str">
        <f>IF(OR(FIN_RAW[[#This Row],[CLIENTE]]=0,FIN_RAW[[#This Row],[CLIENTE]]=" "),"",FIN_RAW[[#This Row],[CLIENTE]])</f>
        <v>Diana Marcela Bravo Clavijo</v>
      </c>
      <c r="L914" s="3" t="str">
        <f>IF(OR(FIN_RAW[[#This Row],[DEPORTISTA]]=0,FIN_RAW[[#This Row],[DEPORTISTA]]=""),"",FIN_RAW[[#This Row],[DEPORTISTA]])</f>
        <v>Adelaida Camacho Bravo</v>
      </c>
      <c r="M914" s="3">
        <f>IF(FIN_DATASET[[#This Row],[Method]]="Efectivo",1,0)</f>
        <v>1</v>
      </c>
      <c r="N914" s="12">
        <f>IF(FIN_DATASET[[#This Row],[Method]]="Efectivo",FIN_DATASET[[#This Row],[Amount]],0)</f>
        <v>88000</v>
      </c>
      <c r="O914" s="3">
        <f>IF(FIN_DATASET[[#This Row],[Method]]="CxC",1,0)</f>
        <v>0</v>
      </c>
      <c r="P914" s="11">
        <f>IF(FIN_DATASET[[#This Row],[Method]]="CxC",FIN_DATASET[[#This Row],[Amount]],0)</f>
        <v>0</v>
      </c>
      <c r="Q914" s="3">
        <f>IF(OR(FIN_DATASET[[#This Row],[Account]]="CxP",FIN_DATASET[[#This Row],[Account]]="CxP (Liga)",FIN_DATASET[[#This Row],[Account]]="CxP (Terceros)"),1,0)</f>
        <v>0</v>
      </c>
      <c r="R914" s="3">
        <f>IF(FIN_DATASET[[#This Row],[AP_Flag]]=1,FIN_DATASET[[#This Row],[Amount]],0)</f>
        <v>0</v>
      </c>
    </row>
    <row r="915" spans="1:18" x14ac:dyDescent="0.2">
      <c r="A915" s="4">
        <f>FIN_RAW[[#This Row],[FECHA]]</f>
        <v>44572</v>
      </c>
      <c r="B915" s="3">
        <f>YEAR(FIN_DATASET[[#This Row],[Date]])</f>
        <v>2022</v>
      </c>
      <c r="C915" s="3" t="str">
        <f>TEXT(FIN_DATASET[[#This Row],[Date]],"mmmm")</f>
        <v>January</v>
      </c>
      <c r="D915" s="3" t="str">
        <f>IF(FIN_RAW[[#This Row],[VALOR (IN)]]&gt;0, "Income",IF(FIN_RAW[[#This Row],[VALOR (OUT)]]&gt;0, "Expense", "Check"))</f>
        <v>Income</v>
      </c>
      <c r="E915" s="3" t="str">
        <f>_xlfn.XLOOKUP(FIN_DATASET[[#This Row],[Method]],CATEGORY_MAP[CUENTA_IN],CATEGORY_MAP[Category])</f>
        <v>Scholarships</v>
      </c>
      <c r="F915" s="3" t="str">
        <f>_xlfn.XLOOKUP(FIN_DATASET[[#This Row],[Account]],CATEGORY_MAP[CUENTA_OUT],CATEGORY_MAP[Subcategory])</f>
        <v>Monthly Fee</v>
      </c>
      <c r="G915" s="3" t="str">
        <f>IF(OR(FIN_RAW[[#This Row],[CONCEPTO]]=0,FIN_RAW[[#This Row],[CONCEPTO]]=""),"",FIN_RAW[[#This Row],[CONCEPTO]])</f>
        <v>Beca Hermandad (20%) ENE</v>
      </c>
      <c r="H915" s="5">
        <f>IF(FIN_DATASET[[#This Row],[Type]]="Income", FIN_RAW[[#This Row],[VALOR (IN)]], -FIN_RAW[[#This Row],[VALOR (OUT)]])</f>
        <v>22000</v>
      </c>
      <c r="I915" s="3" t="str">
        <f>FIN_RAW[[#This Row],[CUENTA (IN)]]</f>
        <v>Becas</v>
      </c>
      <c r="J915" s="6" t="str">
        <f>FIN_RAW[[#This Row],[CUENTA (OUT)]]</f>
        <v>Mensualidad</v>
      </c>
      <c r="K915" s="3" t="str">
        <f>IF(OR(FIN_RAW[[#This Row],[CLIENTE]]=0,FIN_RAW[[#This Row],[CLIENTE]]=" "),"",FIN_RAW[[#This Row],[CLIENTE]])</f>
        <v>Diana Marcela Bravo Clavijo</v>
      </c>
      <c r="L915" s="3" t="str">
        <f>IF(OR(FIN_RAW[[#This Row],[DEPORTISTA]]=0,FIN_RAW[[#This Row],[DEPORTISTA]]=""),"",FIN_RAW[[#This Row],[DEPORTISTA]])</f>
        <v>Adelaida Camacho Bravo</v>
      </c>
      <c r="M915" s="3">
        <f>IF(FIN_DATASET[[#This Row],[Method]]="Efectivo",1,0)</f>
        <v>0</v>
      </c>
      <c r="N915" s="12">
        <f>IF(FIN_DATASET[[#This Row],[Method]]="Efectivo",FIN_DATASET[[#This Row],[Amount]],0)</f>
        <v>0</v>
      </c>
      <c r="O915" s="3">
        <f>IF(FIN_DATASET[[#This Row],[Method]]="CxC",1,0)</f>
        <v>0</v>
      </c>
      <c r="P915" s="11">
        <f>IF(FIN_DATASET[[#This Row],[Method]]="CxC",FIN_DATASET[[#This Row],[Amount]],0)</f>
        <v>0</v>
      </c>
      <c r="Q915" s="3">
        <f>IF(OR(FIN_DATASET[[#This Row],[Account]]="CxP",FIN_DATASET[[#This Row],[Account]]="CxP (Liga)",FIN_DATASET[[#This Row],[Account]]="CxP (Terceros)"),1,0)</f>
        <v>0</v>
      </c>
      <c r="R915" s="3">
        <f>IF(FIN_DATASET[[#This Row],[AP_Flag]]=1,FIN_DATASET[[#This Row],[Amount]],0)</f>
        <v>0</v>
      </c>
    </row>
    <row r="916" spans="1:18" x14ac:dyDescent="0.2">
      <c r="A916" s="4">
        <f>FIN_RAW[[#This Row],[FECHA]]</f>
        <v>44572</v>
      </c>
      <c r="B916" s="3">
        <f>YEAR(FIN_DATASET[[#This Row],[Date]])</f>
        <v>2022</v>
      </c>
      <c r="C916" s="3" t="str">
        <f>TEXT(FIN_DATASET[[#This Row],[Date]],"mmmm")</f>
        <v>January</v>
      </c>
      <c r="D916" s="3" t="str">
        <f>IF(FIN_RAW[[#This Row],[VALOR (IN)]]&gt;0, "Income",IF(FIN_RAW[[#This Row],[VALOR (OUT)]]&gt;0, "Expense", "Check"))</f>
        <v>Income</v>
      </c>
      <c r="E916" s="3" t="str">
        <f>_xlfn.XLOOKUP(FIN_DATASET[[#This Row],[Method]],CATEGORY_MAP[CUENTA_IN],CATEGORY_MAP[Category])</f>
        <v>Cash</v>
      </c>
      <c r="F916" s="3" t="str">
        <f>_xlfn.XLOOKUP(FIN_DATASET[[#This Row],[Account]],CATEGORY_MAP[CUENTA_OUT],CATEGORY_MAP[Subcategory])</f>
        <v>Monthly Fee</v>
      </c>
      <c r="G916" s="3" t="str">
        <f>IF(OR(FIN_RAW[[#This Row],[CONCEPTO]]=0,FIN_RAW[[#This Row],[CONCEPTO]]=""),"",FIN_RAW[[#This Row],[CONCEPTO]])</f>
        <v>Mensualidad AR (100%) ENE</v>
      </c>
      <c r="H916" s="5">
        <f>IF(FIN_DATASET[[#This Row],[Type]]="Income", FIN_RAW[[#This Row],[VALOR (IN)]], -FIN_RAW[[#This Row],[VALOR (OUT)]])</f>
        <v>160000</v>
      </c>
      <c r="I916" s="3" t="str">
        <f>FIN_RAW[[#This Row],[CUENTA (IN)]]</f>
        <v>Efectivo</v>
      </c>
      <c r="J916" s="6" t="str">
        <f>FIN_RAW[[#This Row],[CUENTA (OUT)]]</f>
        <v>Mensualidad</v>
      </c>
      <c r="K916" s="3" t="str">
        <f>IF(OR(FIN_RAW[[#This Row],[CLIENTE]]=0,FIN_RAW[[#This Row],[CLIENTE]]=" "),"",FIN_RAW[[#This Row],[CLIENTE]])</f>
        <v>Diana Marcela Bravo Clavijo</v>
      </c>
      <c r="L916" s="3" t="str">
        <f>IF(OR(FIN_RAW[[#This Row],[DEPORTISTA]]=0,FIN_RAW[[#This Row],[DEPORTISTA]]=""),"",FIN_RAW[[#This Row],[DEPORTISTA]])</f>
        <v>María Antonia Camacho Bravo</v>
      </c>
      <c r="M916" s="3">
        <f>IF(FIN_DATASET[[#This Row],[Method]]="Efectivo",1,0)</f>
        <v>1</v>
      </c>
      <c r="N916" s="12">
        <f>IF(FIN_DATASET[[#This Row],[Method]]="Efectivo",FIN_DATASET[[#This Row],[Amount]],0)</f>
        <v>160000</v>
      </c>
      <c r="O916" s="3">
        <f>IF(FIN_DATASET[[#This Row],[Method]]="CxC",1,0)</f>
        <v>0</v>
      </c>
      <c r="P916" s="11">
        <f>IF(FIN_DATASET[[#This Row],[Method]]="CxC",FIN_DATASET[[#This Row],[Amount]],0)</f>
        <v>0</v>
      </c>
      <c r="Q916" s="3">
        <f>IF(OR(FIN_DATASET[[#This Row],[Account]]="CxP",FIN_DATASET[[#This Row],[Account]]="CxP (Liga)",FIN_DATASET[[#This Row],[Account]]="CxP (Terceros)"),1,0)</f>
        <v>0</v>
      </c>
      <c r="R916" s="3">
        <f>IF(FIN_DATASET[[#This Row],[AP_Flag]]=1,FIN_DATASET[[#This Row],[Amount]],0)</f>
        <v>0</v>
      </c>
    </row>
    <row r="917" spans="1:18" x14ac:dyDescent="0.2">
      <c r="A917" s="4">
        <f>FIN_RAW[[#This Row],[FECHA]]</f>
        <v>44572</v>
      </c>
      <c r="B917" s="3">
        <f>YEAR(FIN_DATASET[[#This Row],[Date]])</f>
        <v>2022</v>
      </c>
      <c r="C917" s="3" t="str">
        <f>TEXT(FIN_DATASET[[#This Row],[Date]],"mmmm")</f>
        <v>January</v>
      </c>
      <c r="D917" s="3" t="str">
        <f>IF(FIN_RAW[[#This Row],[VALOR (IN)]]&gt;0, "Income",IF(FIN_RAW[[#This Row],[VALOR (OUT)]]&gt;0, "Expense", "Check"))</f>
        <v>Income</v>
      </c>
      <c r="E917" s="3" t="str">
        <f>_xlfn.XLOOKUP(FIN_DATASET[[#This Row],[Method]],CATEGORY_MAP[CUENTA_IN],CATEGORY_MAP[Category])</f>
        <v>Cash</v>
      </c>
      <c r="F917" s="3" t="str">
        <f>_xlfn.XLOOKUP(FIN_DATASET[[#This Row],[Account]],CATEGORY_MAP[CUENTA_OUT],CATEGORY_MAP[Subcategory])</f>
        <v>Monthly Fee</v>
      </c>
      <c r="G917" s="3" t="str">
        <f>IF(OR(FIN_RAW[[#This Row],[CONCEPTO]]=0,FIN_RAW[[#This Row],[CONCEPTO]]=""),"",FIN_RAW[[#This Row],[CONCEPTO]])</f>
        <v>Mensualidad FOR (80%) ENE</v>
      </c>
      <c r="H917" s="5">
        <f>IF(FIN_DATASET[[#This Row],[Type]]="Income", FIN_RAW[[#This Row],[VALOR (IN)]], -FIN_RAW[[#This Row],[VALOR (OUT)]])</f>
        <v>88000</v>
      </c>
      <c r="I917" s="3" t="str">
        <f>FIN_RAW[[#This Row],[CUENTA (IN)]]</f>
        <v>Efectivo</v>
      </c>
      <c r="J917" s="6" t="str">
        <f>FIN_RAW[[#This Row],[CUENTA (OUT)]]</f>
        <v>Mensualidad</v>
      </c>
      <c r="K917" s="3" t="str">
        <f>IF(OR(FIN_RAW[[#This Row],[CLIENTE]]=0,FIN_RAW[[#This Row],[CLIENTE]]=" "),"",FIN_RAW[[#This Row],[CLIENTE]])</f>
        <v>Ingrith Basto Zamorano</v>
      </c>
      <c r="L917" s="3" t="str">
        <f>IF(OR(FIN_RAW[[#This Row],[DEPORTISTA]]=0,FIN_RAW[[#This Row],[DEPORTISTA]]=""),"",FIN_RAW[[#This Row],[DEPORTISTA]])</f>
        <v>Juan Martin Solórzano Basto</v>
      </c>
      <c r="M917" s="3">
        <f>IF(FIN_DATASET[[#This Row],[Method]]="Efectivo",1,0)</f>
        <v>1</v>
      </c>
      <c r="N917" s="12">
        <f>IF(FIN_DATASET[[#This Row],[Method]]="Efectivo",FIN_DATASET[[#This Row],[Amount]],0)</f>
        <v>88000</v>
      </c>
      <c r="O917" s="3">
        <f>IF(FIN_DATASET[[#This Row],[Method]]="CxC",1,0)</f>
        <v>0</v>
      </c>
      <c r="P917" s="11">
        <f>IF(FIN_DATASET[[#This Row],[Method]]="CxC",FIN_DATASET[[#This Row],[Amount]],0)</f>
        <v>0</v>
      </c>
      <c r="Q917" s="3">
        <f>IF(OR(FIN_DATASET[[#This Row],[Account]]="CxP",FIN_DATASET[[#This Row],[Account]]="CxP (Liga)",FIN_DATASET[[#This Row],[Account]]="CxP (Terceros)"),1,0)</f>
        <v>0</v>
      </c>
      <c r="R917" s="3">
        <f>IF(FIN_DATASET[[#This Row],[AP_Flag]]=1,FIN_DATASET[[#This Row],[Amount]],0)</f>
        <v>0</v>
      </c>
    </row>
    <row r="918" spans="1:18" x14ac:dyDescent="0.2">
      <c r="A918" s="4">
        <f>FIN_RAW[[#This Row],[FECHA]]</f>
        <v>44572</v>
      </c>
      <c r="B918" s="3">
        <f>YEAR(FIN_DATASET[[#This Row],[Date]])</f>
        <v>2022</v>
      </c>
      <c r="C918" s="3" t="str">
        <f>TEXT(FIN_DATASET[[#This Row],[Date]],"mmmm")</f>
        <v>January</v>
      </c>
      <c r="D918" s="3" t="str">
        <f>IF(FIN_RAW[[#This Row],[VALOR (IN)]]&gt;0, "Income",IF(FIN_RAW[[#This Row],[VALOR (OUT)]]&gt;0, "Expense", "Check"))</f>
        <v>Income</v>
      </c>
      <c r="E918" s="3" t="str">
        <f>_xlfn.XLOOKUP(FIN_DATASET[[#This Row],[Method]],CATEGORY_MAP[CUENTA_IN],CATEGORY_MAP[Category])</f>
        <v>Scholarships</v>
      </c>
      <c r="F918" s="3" t="str">
        <f>_xlfn.XLOOKUP(FIN_DATASET[[#This Row],[Account]],CATEGORY_MAP[CUENTA_OUT],CATEGORY_MAP[Subcategory])</f>
        <v>Monthly Fee</v>
      </c>
      <c r="G918" s="3" t="str">
        <f>IF(OR(FIN_RAW[[#This Row],[CONCEPTO]]=0,FIN_RAW[[#This Row],[CONCEPTO]]=""),"",FIN_RAW[[#This Row],[CONCEPTO]])</f>
        <v>Beca Hermandad (20%) ENE</v>
      </c>
      <c r="H918" s="5">
        <f>IF(FIN_DATASET[[#This Row],[Type]]="Income", FIN_RAW[[#This Row],[VALOR (IN)]], -FIN_RAW[[#This Row],[VALOR (OUT)]])</f>
        <v>22000</v>
      </c>
      <c r="I918" s="3" t="str">
        <f>FIN_RAW[[#This Row],[CUENTA (IN)]]</f>
        <v>Becas</v>
      </c>
      <c r="J918" s="6" t="str">
        <f>FIN_RAW[[#This Row],[CUENTA (OUT)]]</f>
        <v>Mensualidad</v>
      </c>
      <c r="K918" s="3" t="str">
        <f>IF(OR(FIN_RAW[[#This Row],[CLIENTE]]=0,FIN_RAW[[#This Row],[CLIENTE]]=" "),"",FIN_RAW[[#This Row],[CLIENTE]])</f>
        <v>Ingrith Basto Zamorano</v>
      </c>
      <c r="L918" s="3" t="str">
        <f>IF(OR(FIN_RAW[[#This Row],[DEPORTISTA]]=0,FIN_RAW[[#This Row],[DEPORTISTA]]=""),"",FIN_RAW[[#This Row],[DEPORTISTA]])</f>
        <v>Juan Martin Solórzano Basto</v>
      </c>
      <c r="M918" s="3">
        <f>IF(FIN_DATASET[[#This Row],[Method]]="Efectivo",1,0)</f>
        <v>0</v>
      </c>
      <c r="N918" s="12">
        <f>IF(FIN_DATASET[[#This Row],[Method]]="Efectivo",FIN_DATASET[[#This Row],[Amount]],0)</f>
        <v>0</v>
      </c>
      <c r="O918" s="3">
        <f>IF(FIN_DATASET[[#This Row],[Method]]="CxC",1,0)</f>
        <v>0</v>
      </c>
      <c r="P918" s="11">
        <f>IF(FIN_DATASET[[#This Row],[Method]]="CxC",FIN_DATASET[[#This Row],[Amount]],0)</f>
        <v>0</v>
      </c>
      <c r="Q918" s="3">
        <f>IF(OR(FIN_DATASET[[#This Row],[Account]]="CxP",FIN_DATASET[[#This Row],[Account]]="CxP (Liga)",FIN_DATASET[[#This Row],[Account]]="CxP (Terceros)"),1,0)</f>
        <v>0</v>
      </c>
      <c r="R918" s="3">
        <f>IF(FIN_DATASET[[#This Row],[AP_Flag]]=1,FIN_DATASET[[#This Row],[Amount]],0)</f>
        <v>0</v>
      </c>
    </row>
    <row r="919" spans="1:18" x14ac:dyDescent="0.2">
      <c r="A919" s="4">
        <f>FIN_RAW[[#This Row],[FECHA]]</f>
        <v>44572</v>
      </c>
      <c r="B919" s="3">
        <f>YEAR(FIN_DATASET[[#This Row],[Date]])</f>
        <v>2022</v>
      </c>
      <c r="C919" s="3" t="str">
        <f>TEXT(FIN_DATASET[[#This Row],[Date]],"mmmm")</f>
        <v>January</v>
      </c>
      <c r="D919" s="3" t="str">
        <f>IF(FIN_RAW[[#This Row],[VALOR (IN)]]&gt;0, "Income",IF(FIN_RAW[[#This Row],[VALOR (OUT)]]&gt;0, "Expense", "Check"))</f>
        <v>Income</v>
      </c>
      <c r="E919" s="3" t="str">
        <f>_xlfn.XLOOKUP(FIN_DATASET[[#This Row],[Method]],CATEGORY_MAP[CUENTA_IN],CATEGORY_MAP[Category])</f>
        <v>Cash</v>
      </c>
      <c r="F919" s="3" t="str">
        <f>_xlfn.XLOOKUP(FIN_DATASET[[#This Row],[Account]],CATEGORY_MAP[CUENTA_OUT],CATEGORY_MAP[Subcategory])</f>
        <v>Monthly Fee</v>
      </c>
      <c r="G919" s="3" t="str">
        <f>IF(OR(FIN_RAW[[#This Row],[CONCEPTO]]=0,FIN_RAW[[#This Row],[CONCEPTO]]=""),"",FIN_RAW[[#This Row],[CONCEPTO]])</f>
        <v>Mensualidad AR (100%) ENE</v>
      </c>
      <c r="H919" s="5">
        <f>IF(FIN_DATASET[[#This Row],[Type]]="Income", FIN_RAW[[#This Row],[VALOR (IN)]], -FIN_RAW[[#This Row],[VALOR (OUT)]])</f>
        <v>160000</v>
      </c>
      <c r="I919" s="3" t="str">
        <f>FIN_RAW[[#This Row],[CUENTA (IN)]]</f>
        <v>Efectivo</v>
      </c>
      <c r="J919" s="6" t="str">
        <f>FIN_RAW[[#This Row],[CUENTA (OUT)]]</f>
        <v>Mensualidad</v>
      </c>
      <c r="K919" s="3" t="str">
        <f>IF(OR(FIN_RAW[[#This Row],[CLIENTE]]=0,FIN_RAW[[#This Row],[CLIENTE]]=" "),"",FIN_RAW[[#This Row],[CLIENTE]])</f>
        <v>Ingrith Basto Zamorano</v>
      </c>
      <c r="L919" s="3" t="str">
        <f>IF(OR(FIN_RAW[[#This Row],[DEPORTISTA]]=0,FIN_RAW[[#This Row],[DEPORTISTA]]=""),"",FIN_RAW[[#This Row],[DEPORTISTA]])</f>
        <v>Santiago Solórzano Basto</v>
      </c>
      <c r="M919" s="3">
        <f>IF(FIN_DATASET[[#This Row],[Method]]="Efectivo",1,0)</f>
        <v>1</v>
      </c>
      <c r="N919" s="12">
        <f>IF(FIN_DATASET[[#This Row],[Method]]="Efectivo",FIN_DATASET[[#This Row],[Amount]],0)</f>
        <v>160000</v>
      </c>
      <c r="O919" s="3">
        <f>IF(FIN_DATASET[[#This Row],[Method]]="CxC",1,0)</f>
        <v>0</v>
      </c>
      <c r="P919" s="11">
        <f>IF(FIN_DATASET[[#This Row],[Method]]="CxC",FIN_DATASET[[#This Row],[Amount]],0)</f>
        <v>0</v>
      </c>
      <c r="Q919" s="3">
        <f>IF(OR(FIN_DATASET[[#This Row],[Account]]="CxP",FIN_DATASET[[#This Row],[Account]]="CxP (Liga)",FIN_DATASET[[#This Row],[Account]]="CxP (Terceros)"),1,0)</f>
        <v>0</v>
      </c>
      <c r="R919" s="3">
        <f>IF(FIN_DATASET[[#This Row],[AP_Flag]]=1,FIN_DATASET[[#This Row],[Amount]],0)</f>
        <v>0</v>
      </c>
    </row>
    <row r="920" spans="1:18" x14ac:dyDescent="0.2">
      <c r="A920" s="4">
        <f>FIN_RAW[[#This Row],[FECHA]]</f>
        <v>44572</v>
      </c>
      <c r="B920" s="3">
        <f>YEAR(FIN_DATASET[[#This Row],[Date]])</f>
        <v>2022</v>
      </c>
      <c r="C920" s="3" t="str">
        <f>TEXT(FIN_DATASET[[#This Row],[Date]],"mmmm")</f>
        <v>January</v>
      </c>
      <c r="D920" s="3" t="str">
        <f>IF(FIN_RAW[[#This Row],[VALOR (IN)]]&gt;0, "Income",IF(FIN_RAW[[#This Row],[VALOR (OUT)]]&gt;0, "Expense", "Check"))</f>
        <v>Income</v>
      </c>
      <c r="E920" s="3" t="str">
        <f>_xlfn.XLOOKUP(FIN_DATASET[[#This Row],[Method]],CATEGORY_MAP[CUENTA_IN],CATEGORY_MAP[Category])</f>
        <v>Cash</v>
      </c>
      <c r="F920" s="3" t="str">
        <f>_xlfn.XLOOKUP(FIN_DATASET[[#This Row],[Account]],CATEGORY_MAP[CUENTA_OUT],CATEGORY_MAP[Subcategory])</f>
        <v>Monthly Fee</v>
      </c>
      <c r="G920" s="3" t="str">
        <f>IF(OR(FIN_RAW[[#This Row],[CONCEPTO]]=0,FIN_RAW[[#This Row],[CONCEPTO]]=""),"",FIN_RAW[[#This Row],[CONCEPTO]])</f>
        <v>Mensualidad FOR (80%) ENE</v>
      </c>
      <c r="H920" s="5">
        <f>IF(FIN_DATASET[[#This Row],[Type]]="Income", FIN_RAW[[#This Row],[VALOR (IN)]], -FIN_RAW[[#This Row],[VALOR (OUT)]])</f>
        <v>88000</v>
      </c>
      <c r="I920" s="3" t="str">
        <f>FIN_RAW[[#This Row],[CUENTA (IN)]]</f>
        <v>Efectivo</v>
      </c>
      <c r="J920" s="6" t="str">
        <f>FIN_RAW[[#This Row],[CUENTA (OUT)]]</f>
        <v>Mensualidad</v>
      </c>
      <c r="K920" s="3" t="str">
        <f>IF(OR(FIN_RAW[[#This Row],[CLIENTE]]=0,FIN_RAW[[#This Row],[CLIENTE]]=" "),"",FIN_RAW[[#This Row],[CLIENTE]])</f>
        <v>Juan Sebastián Floyd</v>
      </c>
      <c r="L920" s="3" t="str">
        <f>IF(OR(FIN_RAW[[#This Row],[DEPORTISTA]]=0,FIN_RAW[[#This Row],[DEPORTISTA]]=""),"",FIN_RAW[[#This Row],[DEPORTISTA]])</f>
        <v>Arianna Floyd Martínez</v>
      </c>
      <c r="M920" s="3">
        <f>IF(FIN_DATASET[[#This Row],[Method]]="Efectivo",1,0)</f>
        <v>1</v>
      </c>
      <c r="N920" s="12">
        <f>IF(FIN_DATASET[[#This Row],[Method]]="Efectivo",FIN_DATASET[[#This Row],[Amount]],0)</f>
        <v>88000</v>
      </c>
      <c r="O920" s="3">
        <f>IF(FIN_DATASET[[#This Row],[Method]]="CxC",1,0)</f>
        <v>0</v>
      </c>
      <c r="P920" s="11">
        <f>IF(FIN_DATASET[[#This Row],[Method]]="CxC",FIN_DATASET[[#This Row],[Amount]],0)</f>
        <v>0</v>
      </c>
      <c r="Q920" s="3">
        <f>IF(OR(FIN_DATASET[[#This Row],[Account]]="CxP",FIN_DATASET[[#This Row],[Account]]="CxP (Liga)",FIN_DATASET[[#This Row],[Account]]="CxP (Terceros)"),1,0)</f>
        <v>0</v>
      </c>
      <c r="R920" s="3">
        <f>IF(FIN_DATASET[[#This Row],[AP_Flag]]=1,FIN_DATASET[[#This Row],[Amount]],0)</f>
        <v>0</v>
      </c>
    </row>
    <row r="921" spans="1:18" x14ac:dyDescent="0.2">
      <c r="A921" s="4">
        <f>FIN_RAW[[#This Row],[FECHA]]</f>
        <v>44572</v>
      </c>
      <c r="B921" s="3">
        <f>YEAR(FIN_DATASET[[#This Row],[Date]])</f>
        <v>2022</v>
      </c>
      <c r="C921" s="3" t="str">
        <f>TEXT(FIN_DATASET[[#This Row],[Date]],"mmmm")</f>
        <v>January</v>
      </c>
      <c r="D921" s="3" t="str">
        <f>IF(FIN_RAW[[#This Row],[VALOR (IN)]]&gt;0, "Income",IF(FIN_RAW[[#This Row],[VALOR (OUT)]]&gt;0, "Expense", "Check"))</f>
        <v>Income</v>
      </c>
      <c r="E921" s="3" t="str">
        <f>_xlfn.XLOOKUP(FIN_DATASET[[#This Row],[Method]],CATEGORY_MAP[CUENTA_IN],CATEGORY_MAP[Category])</f>
        <v>Scholarships</v>
      </c>
      <c r="F921" s="3" t="str">
        <f>_xlfn.XLOOKUP(FIN_DATASET[[#This Row],[Account]],CATEGORY_MAP[CUENTA_OUT],CATEGORY_MAP[Subcategory])</f>
        <v>Monthly Fee</v>
      </c>
      <c r="G921" s="3" t="str">
        <f>IF(OR(FIN_RAW[[#This Row],[CONCEPTO]]=0,FIN_RAW[[#This Row],[CONCEPTO]]=""),"",FIN_RAW[[#This Row],[CONCEPTO]])</f>
        <v>Beca Hermandad (20%) ENE</v>
      </c>
      <c r="H921" s="5">
        <f>IF(FIN_DATASET[[#This Row],[Type]]="Income", FIN_RAW[[#This Row],[VALOR (IN)]], -FIN_RAW[[#This Row],[VALOR (OUT)]])</f>
        <v>22000</v>
      </c>
      <c r="I921" s="3" t="str">
        <f>FIN_RAW[[#This Row],[CUENTA (IN)]]</f>
        <v>Becas</v>
      </c>
      <c r="J921" s="6" t="str">
        <f>FIN_RAW[[#This Row],[CUENTA (OUT)]]</f>
        <v>Mensualidad</v>
      </c>
      <c r="K921" s="3" t="str">
        <f>IF(OR(FIN_RAW[[#This Row],[CLIENTE]]=0,FIN_RAW[[#This Row],[CLIENTE]]=" "),"",FIN_RAW[[#This Row],[CLIENTE]])</f>
        <v>Juan Sebastián Floyd</v>
      </c>
      <c r="L921" s="3" t="str">
        <f>IF(OR(FIN_RAW[[#This Row],[DEPORTISTA]]=0,FIN_RAW[[#This Row],[DEPORTISTA]]=""),"",FIN_RAW[[#This Row],[DEPORTISTA]])</f>
        <v>Arianna Floyd Martínez</v>
      </c>
      <c r="M921" s="3">
        <f>IF(FIN_DATASET[[#This Row],[Method]]="Efectivo",1,0)</f>
        <v>0</v>
      </c>
      <c r="N921" s="12">
        <f>IF(FIN_DATASET[[#This Row],[Method]]="Efectivo",FIN_DATASET[[#This Row],[Amount]],0)</f>
        <v>0</v>
      </c>
      <c r="O921" s="3">
        <f>IF(FIN_DATASET[[#This Row],[Method]]="CxC",1,0)</f>
        <v>0</v>
      </c>
      <c r="P921" s="11">
        <f>IF(FIN_DATASET[[#This Row],[Method]]="CxC",FIN_DATASET[[#This Row],[Amount]],0)</f>
        <v>0</v>
      </c>
      <c r="Q921" s="3">
        <f>IF(OR(FIN_DATASET[[#This Row],[Account]]="CxP",FIN_DATASET[[#This Row],[Account]]="CxP (Liga)",FIN_DATASET[[#This Row],[Account]]="CxP (Terceros)"),1,0)</f>
        <v>0</v>
      </c>
      <c r="R921" s="3">
        <f>IF(FIN_DATASET[[#This Row],[AP_Flag]]=1,FIN_DATASET[[#This Row],[Amount]],0)</f>
        <v>0</v>
      </c>
    </row>
    <row r="922" spans="1:18" x14ac:dyDescent="0.2">
      <c r="A922" s="4">
        <f>FIN_RAW[[#This Row],[FECHA]]</f>
        <v>44572</v>
      </c>
      <c r="B922" s="3">
        <f>YEAR(FIN_DATASET[[#This Row],[Date]])</f>
        <v>2022</v>
      </c>
      <c r="C922" s="3" t="str">
        <f>TEXT(FIN_DATASET[[#This Row],[Date]],"mmmm")</f>
        <v>January</v>
      </c>
      <c r="D922" s="3" t="str">
        <f>IF(FIN_RAW[[#This Row],[VALOR (IN)]]&gt;0, "Income",IF(FIN_RAW[[#This Row],[VALOR (OUT)]]&gt;0, "Expense", "Check"))</f>
        <v>Income</v>
      </c>
      <c r="E922" s="3" t="str">
        <f>_xlfn.XLOOKUP(FIN_DATASET[[#This Row],[Method]],CATEGORY_MAP[CUENTA_IN],CATEGORY_MAP[Category])</f>
        <v>Cash</v>
      </c>
      <c r="F922" s="3" t="str">
        <f>_xlfn.XLOOKUP(FIN_DATASET[[#This Row],[Account]],CATEGORY_MAP[CUENTA_OUT],CATEGORY_MAP[Subcategory])</f>
        <v>Monthly Fee</v>
      </c>
      <c r="G922" s="3" t="str">
        <f>IF(OR(FIN_RAW[[#This Row],[CONCEPTO]]=0,FIN_RAW[[#This Row],[CONCEPTO]]=""),"",FIN_RAW[[#This Row],[CONCEPTO]])</f>
        <v>Mensualidad AR (100%) ENE</v>
      </c>
      <c r="H922" s="5">
        <f>IF(FIN_DATASET[[#This Row],[Type]]="Income", FIN_RAW[[#This Row],[VALOR (IN)]], -FIN_RAW[[#This Row],[VALOR (OUT)]])</f>
        <v>160000</v>
      </c>
      <c r="I922" s="3" t="str">
        <f>FIN_RAW[[#This Row],[CUENTA (IN)]]</f>
        <v>Efectivo</v>
      </c>
      <c r="J922" s="6" t="str">
        <f>FIN_RAW[[#This Row],[CUENTA (OUT)]]</f>
        <v>Mensualidad</v>
      </c>
      <c r="K922" s="3" t="str">
        <f>IF(OR(FIN_RAW[[#This Row],[CLIENTE]]=0,FIN_RAW[[#This Row],[CLIENTE]]=" "),"",FIN_RAW[[#This Row],[CLIENTE]])</f>
        <v>Juan Sebastián Floyd</v>
      </c>
      <c r="L922" s="3" t="str">
        <f>IF(OR(FIN_RAW[[#This Row],[DEPORTISTA]]=0,FIN_RAW[[#This Row],[DEPORTISTA]]=""),"",FIN_RAW[[#This Row],[DEPORTISTA]])</f>
        <v>Juan Diego Floyd Martínez</v>
      </c>
      <c r="M922" s="3">
        <f>IF(FIN_DATASET[[#This Row],[Method]]="Efectivo",1,0)</f>
        <v>1</v>
      </c>
      <c r="N922" s="12">
        <f>IF(FIN_DATASET[[#This Row],[Method]]="Efectivo",FIN_DATASET[[#This Row],[Amount]],0)</f>
        <v>160000</v>
      </c>
      <c r="O922" s="3">
        <f>IF(FIN_DATASET[[#This Row],[Method]]="CxC",1,0)</f>
        <v>0</v>
      </c>
      <c r="P922" s="11">
        <f>IF(FIN_DATASET[[#This Row],[Method]]="CxC",FIN_DATASET[[#This Row],[Amount]],0)</f>
        <v>0</v>
      </c>
      <c r="Q922" s="3">
        <f>IF(OR(FIN_DATASET[[#This Row],[Account]]="CxP",FIN_DATASET[[#This Row],[Account]]="CxP (Liga)",FIN_DATASET[[#This Row],[Account]]="CxP (Terceros)"),1,0)</f>
        <v>0</v>
      </c>
      <c r="R922" s="3">
        <f>IF(FIN_DATASET[[#This Row],[AP_Flag]]=1,FIN_DATASET[[#This Row],[Amount]],0)</f>
        <v>0</v>
      </c>
    </row>
    <row r="923" spans="1:18" x14ac:dyDescent="0.2">
      <c r="A923" s="4">
        <f>FIN_RAW[[#This Row],[FECHA]]</f>
        <v>44572</v>
      </c>
      <c r="B923" s="3">
        <f>YEAR(FIN_DATASET[[#This Row],[Date]])</f>
        <v>2022</v>
      </c>
      <c r="C923" s="3" t="str">
        <f>TEXT(FIN_DATASET[[#This Row],[Date]],"mmmm")</f>
        <v>January</v>
      </c>
      <c r="D923" s="3" t="str">
        <f>IF(FIN_RAW[[#This Row],[VALOR (IN)]]&gt;0, "Income",IF(FIN_RAW[[#This Row],[VALOR (OUT)]]&gt;0, "Expense", "Check"))</f>
        <v>Income</v>
      </c>
      <c r="E923" s="3" t="str">
        <f>_xlfn.XLOOKUP(FIN_DATASET[[#This Row],[Method]],CATEGORY_MAP[CUENTA_IN],CATEGORY_MAP[Category])</f>
        <v>Cash</v>
      </c>
      <c r="F923" s="3" t="str">
        <f>_xlfn.XLOOKUP(FIN_DATASET[[#This Row],[Account]],CATEGORY_MAP[CUENTA_OUT],CATEGORY_MAP[Subcategory])</f>
        <v>Monthly Fee</v>
      </c>
      <c r="G923" s="3" t="str">
        <f>IF(OR(FIN_RAW[[#This Row],[CONCEPTO]]=0,FIN_RAW[[#This Row],[CONCEPTO]]=""),"",FIN_RAW[[#This Row],[CONCEPTO]])</f>
        <v>Mensualidad FOR (100%) ENE</v>
      </c>
      <c r="H923" s="5">
        <f>IF(FIN_DATASET[[#This Row],[Type]]="Income", FIN_RAW[[#This Row],[VALOR (IN)]], -FIN_RAW[[#This Row],[VALOR (OUT)]])</f>
        <v>110000</v>
      </c>
      <c r="I923" s="3" t="str">
        <f>FIN_RAW[[#This Row],[CUENTA (IN)]]</f>
        <v>Efectivo</v>
      </c>
      <c r="J923" s="6" t="str">
        <f>FIN_RAW[[#This Row],[CUENTA (OUT)]]</f>
        <v>Mensualidad</v>
      </c>
      <c r="K923" s="3" t="str">
        <f>IF(OR(FIN_RAW[[#This Row],[CLIENTE]]=0,FIN_RAW[[#This Row],[CLIENTE]]=" "),"",FIN_RAW[[#This Row],[CLIENTE]])</f>
        <v>Marcela Zapata Duque</v>
      </c>
      <c r="L923" s="3" t="str">
        <f>IF(OR(FIN_RAW[[#This Row],[DEPORTISTA]]=0,FIN_RAW[[#This Row],[DEPORTISTA]]=""),"",FIN_RAW[[#This Row],[DEPORTISTA]])</f>
        <v>Sara Zapata Zapata</v>
      </c>
      <c r="M923" s="3">
        <f>IF(FIN_DATASET[[#This Row],[Method]]="Efectivo",1,0)</f>
        <v>1</v>
      </c>
      <c r="N923" s="12">
        <f>IF(FIN_DATASET[[#This Row],[Method]]="Efectivo",FIN_DATASET[[#This Row],[Amount]],0)</f>
        <v>110000</v>
      </c>
      <c r="O923" s="3">
        <f>IF(FIN_DATASET[[#This Row],[Method]]="CxC",1,0)</f>
        <v>0</v>
      </c>
      <c r="P923" s="11">
        <f>IF(FIN_DATASET[[#This Row],[Method]]="CxC",FIN_DATASET[[#This Row],[Amount]],0)</f>
        <v>0</v>
      </c>
      <c r="Q923" s="3">
        <f>IF(OR(FIN_DATASET[[#This Row],[Account]]="CxP",FIN_DATASET[[#This Row],[Account]]="CxP (Liga)",FIN_DATASET[[#This Row],[Account]]="CxP (Terceros)"),1,0)</f>
        <v>0</v>
      </c>
      <c r="R923" s="3">
        <f>IF(FIN_DATASET[[#This Row],[AP_Flag]]=1,FIN_DATASET[[#This Row],[Amount]],0)</f>
        <v>0</v>
      </c>
    </row>
    <row r="924" spans="1:18" x14ac:dyDescent="0.2">
      <c r="A924" s="4">
        <f>FIN_RAW[[#This Row],[FECHA]]</f>
        <v>44572</v>
      </c>
      <c r="B924" s="3">
        <f>YEAR(FIN_DATASET[[#This Row],[Date]])</f>
        <v>2022</v>
      </c>
      <c r="C924" s="3" t="str">
        <f>TEXT(FIN_DATASET[[#This Row],[Date]],"mmmm")</f>
        <v>January</v>
      </c>
      <c r="D924" s="3" t="str">
        <f>IF(FIN_RAW[[#This Row],[VALOR (IN)]]&gt;0, "Income",IF(FIN_RAW[[#This Row],[VALOR (OUT)]]&gt;0, "Expense", "Check"))</f>
        <v>Income</v>
      </c>
      <c r="E924" s="3" t="str">
        <f>_xlfn.XLOOKUP(FIN_DATASET[[#This Row],[Method]],CATEGORY_MAP[CUENTA_IN],CATEGORY_MAP[Category])</f>
        <v>Cash</v>
      </c>
      <c r="F924" s="3" t="str">
        <f>_xlfn.XLOOKUP(FIN_DATASET[[#This Row],[Account]],CATEGORY_MAP[CUENTA_OUT],CATEGORY_MAP[Subcategory])</f>
        <v>Monthly Fee</v>
      </c>
      <c r="G924" s="3" t="str">
        <f>IF(OR(FIN_RAW[[#This Row],[CONCEPTO]]=0,FIN_RAW[[#This Row],[CONCEPTO]]=""),"",FIN_RAW[[#This Row],[CONCEPTO]])</f>
        <v>Mensualidad AR (100%) ENE</v>
      </c>
      <c r="H924" s="5">
        <f>IF(FIN_DATASET[[#This Row],[Type]]="Income", FIN_RAW[[#This Row],[VALOR (IN)]], -FIN_RAW[[#This Row],[VALOR (OUT)]])</f>
        <v>160000</v>
      </c>
      <c r="I924" s="3" t="str">
        <f>FIN_RAW[[#This Row],[CUENTA (IN)]]</f>
        <v>Efectivo</v>
      </c>
      <c r="J924" s="6" t="str">
        <f>FIN_RAW[[#This Row],[CUENTA (OUT)]]</f>
        <v>Mensualidad</v>
      </c>
      <c r="K924" s="3" t="str">
        <f>IF(OR(FIN_RAW[[#This Row],[CLIENTE]]=0,FIN_RAW[[#This Row],[CLIENTE]]=" "),"",FIN_RAW[[#This Row],[CLIENTE]])</f>
        <v>Rodrigo Valdiri Zambrano</v>
      </c>
      <c r="L924" s="3" t="str">
        <f>IF(OR(FIN_RAW[[#This Row],[DEPORTISTA]]=0,FIN_RAW[[#This Row],[DEPORTISTA]]=""),"",FIN_RAW[[#This Row],[DEPORTISTA]])</f>
        <v>Esteban Valdiri Guauña</v>
      </c>
      <c r="M924" s="3">
        <f>IF(FIN_DATASET[[#This Row],[Method]]="Efectivo",1,0)</f>
        <v>1</v>
      </c>
      <c r="N924" s="12">
        <f>IF(FIN_DATASET[[#This Row],[Method]]="Efectivo",FIN_DATASET[[#This Row],[Amount]],0)</f>
        <v>160000</v>
      </c>
      <c r="O924" s="3">
        <f>IF(FIN_DATASET[[#This Row],[Method]]="CxC",1,0)</f>
        <v>0</v>
      </c>
      <c r="P924" s="11">
        <f>IF(FIN_DATASET[[#This Row],[Method]]="CxC",FIN_DATASET[[#This Row],[Amount]],0)</f>
        <v>0</v>
      </c>
      <c r="Q924" s="3">
        <f>IF(OR(FIN_DATASET[[#This Row],[Account]]="CxP",FIN_DATASET[[#This Row],[Account]]="CxP (Liga)",FIN_DATASET[[#This Row],[Account]]="CxP (Terceros)"),1,0)</f>
        <v>0</v>
      </c>
      <c r="R924" s="3">
        <f>IF(FIN_DATASET[[#This Row],[AP_Flag]]=1,FIN_DATASET[[#This Row],[Amount]],0)</f>
        <v>0</v>
      </c>
    </row>
    <row r="925" spans="1:18" x14ac:dyDescent="0.2">
      <c r="A925" s="4">
        <f>FIN_RAW[[#This Row],[FECHA]]</f>
        <v>44572</v>
      </c>
      <c r="B925" s="3">
        <f>YEAR(FIN_DATASET[[#This Row],[Date]])</f>
        <v>2022</v>
      </c>
      <c r="C925" s="3" t="str">
        <f>TEXT(FIN_DATASET[[#This Row],[Date]],"mmmm")</f>
        <v>January</v>
      </c>
      <c r="D925" s="3" t="str">
        <f>IF(FIN_RAW[[#This Row],[VALOR (IN)]]&gt;0, "Income",IF(FIN_RAW[[#This Row],[VALOR (OUT)]]&gt;0, "Expense", "Check"))</f>
        <v>Income</v>
      </c>
      <c r="E925" s="3" t="str">
        <f>_xlfn.XLOOKUP(FIN_DATASET[[#This Row],[Method]],CATEGORY_MAP[CUENTA_IN],CATEGORY_MAP[Category])</f>
        <v>Cash</v>
      </c>
      <c r="F925" s="3" t="str">
        <f>_xlfn.XLOOKUP(FIN_DATASET[[#This Row],[Account]],CATEGORY_MAP[CUENTA_OUT],CATEGORY_MAP[Subcategory])</f>
        <v>Monthly Fee</v>
      </c>
      <c r="G925" s="3" t="str">
        <f>IF(OR(FIN_RAW[[#This Row],[CONCEPTO]]=0,FIN_RAW[[#This Row],[CONCEPTO]]=""),"",FIN_RAW[[#This Row],[CONCEPTO]])</f>
        <v>Mensualidad FOR (80%) ENE</v>
      </c>
      <c r="H925" s="5">
        <f>IF(FIN_DATASET[[#This Row],[Type]]="Income", FIN_RAW[[#This Row],[VALOR (IN)]], -FIN_RAW[[#This Row],[VALOR (OUT)]])</f>
        <v>88000</v>
      </c>
      <c r="I925" s="3" t="str">
        <f>FIN_RAW[[#This Row],[CUENTA (IN)]]</f>
        <v>Efectivo</v>
      </c>
      <c r="J925" s="6" t="str">
        <f>FIN_RAW[[#This Row],[CUENTA (OUT)]]</f>
        <v>Mensualidad</v>
      </c>
      <c r="K925" s="3" t="str">
        <f>IF(OR(FIN_RAW[[#This Row],[CLIENTE]]=0,FIN_RAW[[#This Row],[CLIENTE]]=" "),"",FIN_RAW[[#This Row],[CLIENTE]])</f>
        <v>Víctor Manuel Duque Yepes</v>
      </c>
      <c r="L925" s="3" t="str">
        <f>IF(OR(FIN_RAW[[#This Row],[DEPORTISTA]]=0,FIN_RAW[[#This Row],[DEPORTISTA]]=""),"",FIN_RAW[[#This Row],[DEPORTISTA]])</f>
        <v>Juan Esteban Duque Pinto</v>
      </c>
      <c r="M925" s="3">
        <f>IF(FIN_DATASET[[#This Row],[Method]]="Efectivo",1,0)</f>
        <v>1</v>
      </c>
      <c r="N925" s="12">
        <f>IF(FIN_DATASET[[#This Row],[Method]]="Efectivo",FIN_DATASET[[#This Row],[Amount]],0)</f>
        <v>88000</v>
      </c>
      <c r="O925" s="3">
        <f>IF(FIN_DATASET[[#This Row],[Method]]="CxC",1,0)</f>
        <v>0</v>
      </c>
      <c r="P925" s="11">
        <f>IF(FIN_DATASET[[#This Row],[Method]]="CxC",FIN_DATASET[[#This Row],[Amount]],0)</f>
        <v>0</v>
      </c>
      <c r="Q925" s="3">
        <f>IF(OR(FIN_DATASET[[#This Row],[Account]]="CxP",FIN_DATASET[[#This Row],[Account]]="CxP (Liga)",FIN_DATASET[[#This Row],[Account]]="CxP (Terceros)"),1,0)</f>
        <v>0</v>
      </c>
      <c r="R925" s="3">
        <f>IF(FIN_DATASET[[#This Row],[AP_Flag]]=1,FIN_DATASET[[#This Row],[Amount]],0)</f>
        <v>0</v>
      </c>
    </row>
    <row r="926" spans="1:18" x14ac:dyDescent="0.2">
      <c r="A926" s="4">
        <f>FIN_RAW[[#This Row],[FECHA]]</f>
        <v>44572</v>
      </c>
      <c r="B926" s="3">
        <f>YEAR(FIN_DATASET[[#This Row],[Date]])</f>
        <v>2022</v>
      </c>
      <c r="C926" s="3" t="str">
        <f>TEXT(FIN_DATASET[[#This Row],[Date]],"mmmm")</f>
        <v>January</v>
      </c>
      <c r="D926" s="3" t="str">
        <f>IF(FIN_RAW[[#This Row],[VALOR (IN)]]&gt;0, "Income",IF(FIN_RAW[[#This Row],[VALOR (OUT)]]&gt;0, "Expense", "Check"))</f>
        <v>Income</v>
      </c>
      <c r="E926" s="3" t="str">
        <f>_xlfn.XLOOKUP(FIN_DATASET[[#This Row],[Method]],CATEGORY_MAP[CUENTA_IN],CATEGORY_MAP[Category])</f>
        <v>Scholarships</v>
      </c>
      <c r="F926" s="3" t="str">
        <f>_xlfn.XLOOKUP(FIN_DATASET[[#This Row],[Account]],CATEGORY_MAP[CUENTA_OUT],CATEGORY_MAP[Subcategory])</f>
        <v>Monthly Fee</v>
      </c>
      <c r="G926" s="3" t="str">
        <f>IF(OR(FIN_RAW[[#This Row],[CONCEPTO]]=0,FIN_RAW[[#This Row],[CONCEPTO]]=""),"",FIN_RAW[[#This Row],[CONCEPTO]])</f>
        <v>Beca Hermandad (20%) ENE</v>
      </c>
      <c r="H926" s="5">
        <f>IF(FIN_DATASET[[#This Row],[Type]]="Income", FIN_RAW[[#This Row],[VALOR (IN)]], -FIN_RAW[[#This Row],[VALOR (OUT)]])</f>
        <v>22000</v>
      </c>
      <c r="I926" s="3" t="str">
        <f>FIN_RAW[[#This Row],[CUENTA (IN)]]</f>
        <v>Becas</v>
      </c>
      <c r="J926" s="6" t="str">
        <f>FIN_RAW[[#This Row],[CUENTA (OUT)]]</f>
        <v>Mensualidad</v>
      </c>
      <c r="K926" s="3" t="str">
        <f>IF(OR(FIN_RAW[[#This Row],[CLIENTE]]=0,FIN_RAW[[#This Row],[CLIENTE]]=" "),"",FIN_RAW[[#This Row],[CLIENTE]])</f>
        <v>Víctor Manuel Duque Yepes</v>
      </c>
      <c r="L926" s="3" t="str">
        <f>IF(OR(FIN_RAW[[#This Row],[DEPORTISTA]]=0,FIN_RAW[[#This Row],[DEPORTISTA]]=""),"",FIN_RAW[[#This Row],[DEPORTISTA]])</f>
        <v>Juan Esteban Duque Pinto</v>
      </c>
      <c r="M926" s="3">
        <f>IF(FIN_DATASET[[#This Row],[Method]]="Efectivo",1,0)</f>
        <v>0</v>
      </c>
      <c r="N926" s="12">
        <f>IF(FIN_DATASET[[#This Row],[Method]]="Efectivo",FIN_DATASET[[#This Row],[Amount]],0)</f>
        <v>0</v>
      </c>
      <c r="O926" s="3">
        <f>IF(FIN_DATASET[[#This Row],[Method]]="CxC",1,0)</f>
        <v>0</v>
      </c>
      <c r="P926" s="11">
        <f>IF(FIN_DATASET[[#This Row],[Method]]="CxC",FIN_DATASET[[#This Row],[Amount]],0)</f>
        <v>0</v>
      </c>
      <c r="Q926" s="3">
        <f>IF(OR(FIN_DATASET[[#This Row],[Account]]="CxP",FIN_DATASET[[#This Row],[Account]]="CxP (Liga)",FIN_DATASET[[#This Row],[Account]]="CxP (Terceros)"),1,0)</f>
        <v>0</v>
      </c>
      <c r="R926" s="3">
        <f>IF(FIN_DATASET[[#This Row],[AP_Flag]]=1,FIN_DATASET[[#This Row],[Amount]],0)</f>
        <v>0</v>
      </c>
    </row>
    <row r="927" spans="1:18" x14ac:dyDescent="0.2">
      <c r="A927" s="4">
        <f>FIN_RAW[[#This Row],[FECHA]]</f>
        <v>44572</v>
      </c>
      <c r="B927" s="3">
        <f>YEAR(FIN_DATASET[[#This Row],[Date]])</f>
        <v>2022</v>
      </c>
      <c r="C927" s="3" t="str">
        <f>TEXT(FIN_DATASET[[#This Row],[Date]],"mmmm")</f>
        <v>January</v>
      </c>
      <c r="D927" s="3" t="str">
        <f>IF(FIN_RAW[[#This Row],[VALOR (IN)]]&gt;0, "Income",IF(FIN_RAW[[#This Row],[VALOR (OUT)]]&gt;0, "Expense", "Check"))</f>
        <v>Income</v>
      </c>
      <c r="E927" s="3" t="str">
        <f>_xlfn.XLOOKUP(FIN_DATASET[[#This Row],[Method]],CATEGORY_MAP[CUENTA_IN],CATEGORY_MAP[Category])</f>
        <v>Cash</v>
      </c>
      <c r="F927" s="3" t="str">
        <f>_xlfn.XLOOKUP(FIN_DATASET[[#This Row],[Account]],CATEGORY_MAP[CUENTA_OUT],CATEGORY_MAP[Subcategory])</f>
        <v>Monthly Fee</v>
      </c>
      <c r="G927" s="3" t="str">
        <f>IF(OR(FIN_RAW[[#This Row],[CONCEPTO]]=0,FIN_RAW[[#This Row],[CONCEPTO]]=""),"",FIN_RAW[[#This Row],[CONCEPTO]])</f>
        <v>Mensualidad AR (100%) ENE</v>
      </c>
      <c r="H927" s="5">
        <f>IF(FIN_DATASET[[#This Row],[Type]]="Income", FIN_RAW[[#This Row],[VALOR (IN)]], -FIN_RAW[[#This Row],[VALOR (OUT)]])</f>
        <v>160000</v>
      </c>
      <c r="I927" s="3" t="str">
        <f>FIN_RAW[[#This Row],[CUENTA (IN)]]</f>
        <v>Efectivo</v>
      </c>
      <c r="J927" s="6" t="str">
        <f>FIN_RAW[[#This Row],[CUENTA (OUT)]]</f>
        <v>Mensualidad</v>
      </c>
      <c r="K927" s="3" t="str">
        <f>IF(OR(FIN_RAW[[#This Row],[CLIENTE]]=0,FIN_RAW[[#This Row],[CLIENTE]]=" "),"",FIN_RAW[[#This Row],[CLIENTE]])</f>
        <v>Víctor Manuel Duque Yepes</v>
      </c>
      <c r="L927" s="3" t="str">
        <f>IF(OR(FIN_RAW[[#This Row],[DEPORTISTA]]=0,FIN_RAW[[#This Row],[DEPORTISTA]]=""),"",FIN_RAW[[#This Row],[DEPORTISTA]])</f>
        <v>Juan Manuel Duque Pinto</v>
      </c>
      <c r="M927" s="3">
        <f>IF(FIN_DATASET[[#This Row],[Method]]="Efectivo",1,0)</f>
        <v>1</v>
      </c>
      <c r="N927" s="12">
        <f>IF(FIN_DATASET[[#This Row],[Method]]="Efectivo",FIN_DATASET[[#This Row],[Amount]],0)</f>
        <v>160000</v>
      </c>
      <c r="O927" s="3">
        <f>IF(FIN_DATASET[[#This Row],[Method]]="CxC",1,0)</f>
        <v>0</v>
      </c>
      <c r="P927" s="11">
        <f>IF(FIN_DATASET[[#This Row],[Method]]="CxC",FIN_DATASET[[#This Row],[Amount]],0)</f>
        <v>0</v>
      </c>
      <c r="Q927" s="3">
        <f>IF(OR(FIN_DATASET[[#This Row],[Account]]="CxP",FIN_DATASET[[#This Row],[Account]]="CxP (Liga)",FIN_DATASET[[#This Row],[Account]]="CxP (Terceros)"),1,0)</f>
        <v>0</v>
      </c>
      <c r="R927" s="3">
        <f>IF(FIN_DATASET[[#This Row],[AP_Flag]]=1,FIN_DATASET[[#This Row],[Amount]],0)</f>
        <v>0</v>
      </c>
    </row>
    <row r="928" spans="1:18" x14ac:dyDescent="0.2">
      <c r="A928" s="4">
        <f>FIN_RAW[[#This Row],[FECHA]]</f>
        <v>44572</v>
      </c>
      <c r="B928" s="3">
        <f>YEAR(FIN_DATASET[[#This Row],[Date]])</f>
        <v>2022</v>
      </c>
      <c r="C928" s="3" t="str">
        <f>TEXT(FIN_DATASET[[#This Row],[Date]],"mmmm")</f>
        <v>January</v>
      </c>
      <c r="D928" s="3" t="str">
        <f>IF(FIN_RAW[[#This Row],[VALOR (IN)]]&gt;0, "Income",IF(FIN_RAW[[#This Row],[VALOR (OUT)]]&gt;0, "Expense", "Check"))</f>
        <v>Income</v>
      </c>
      <c r="E928" s="3" t="str">
        <f>_xlfn.XLOOKUP(FIN_DATASET[[#This Row],[Method]],CATEGORY_MAP[CUENTA_IN],CATEGORY_MAP[Category])</f>
        <v>Cash</v>
      </c>
      <c r="F928" s="3" t="str">
        <f>_xlfn.XLOOKUP(FIN_DATASET[[#This Row],[Account]],CATEGORY_MAP[CUENTA_OUT],CATEGORY_MAP[Subcategory])</f>
        <v>Monthly Fee</v>
      </c>
      <c r="G928" s="3" t="str">
        <f>IF(OR(FIN_RAW[[#This Row],[CONCEPTO]]=0,FIN_RAW[[#This Row],[CONCEPTO]]=""),"",FIN_RAW[[#This Row],[CONCEPTO]])</f>
        <v>Mensualidad AR (100%) ENE</v>
      </c>
      <c r="H928" s="5">
        <f>IF(FIN_DATASET[[#This Row],[Type]]="Income", FIN_RAW[[#This Row],[VALOR (IN)]], -FIN_RAW[[#This Row],[VALOR (OUT)]])</f>
        <v>160000</v>
      </c>
      <c r="I928" s="3" t="str">
        <f>FIN_RAW[[#This Row],[CUENTA (IN)]]</f>
        <v>Efectivo</v>
      </c>
      <c r="J928" s="6" t="str">
        <f>FIN_RAW[[#This Row],[CUENTA (OUT)]]</f>
        <v>Mensualidad</v>
      </c>
      <c r="K928" s="3" t="str">
        <f>IF(OR(FIN_RAW[[#This Row],[CLIENTE]]=0,FIN_RAW[[#This Row],[CLIENTE]]=" "),"",FIN_RAW[[#This Row],[CLIENTE]])</f>
        <v>Viviana Andrade Álvarez</v>
      </c>
      <c r="L928" s="3" t="str">
        <f>IF(OR(FIN_RAW[[#This Row],[DEPORTISTA]]=0,FIN_RAW[[#This Row],[DEPORTISTA]]=""),"",FIN_RAW[[#This Row],[DEPORTISTA]])</f>
        <v>Laura Sofía Valencia Andrade</v>
      </c>
      <c r="M928" s="3">
        <f>IF(FIN_DATASET[[#This Row],[Method]]="Efectivo",1,0)</f>
        <v>1</v>
      </c>
      <c r="N928" s="12">
        <f>IF(FIN_DATASET[[#This Row],[Method]]="Efectivo",FIN_DATASET[[#This Row],[Amount]],0)</f>
        <v>160000</v>
      </c>
      <c r="O928" s="3">
        <f>IF(FIN_DATASET[[#This Row],[Method]]="CxC",1,0)</f>
        <v>0</v>
      </c>
      <c r="P928" s="11">
        <f>IF(FIN_DATASET[[#This Row],[Method]]="CxC",FIN_DATASET[[#This Row],[Amount]],0)</f>
        <v>0</v>
      </c>
      <c r="Q928" s="3">
        <f>IF(OR(FIN_DATASET[[#This Row],[Account]]="CxP",FIN_DATASET[[#This Row],[Account]]="CxP (Liga)",FIN_DATASET[[#This Row],[Account]]="CxP (Terceros)"),1,0)</f>
        <v>0</v>
      </c>
      <c r="R928" s="3">
        <f>IF(FIN_DATASET[[#This Row],[AP_Flag]]=1,FIN_DATASET[[#This Row],[Amount]],0)</f>
        <v>0</v>
      </c>
    </row>
    <row r="929" spans="1:18" x14ac:dyDescent="0.2">
      <c r="A929" s="4">
        <f>FIN_RAW[[#This Row],[FECHA]]</f>
        <v>44572</v>
      </c>
      <c r="B929" s="3">
        <f>YEAR(FIN_DATASET[[#This Row],[Date]])</f>
        <v>2022</v>
      </c>
      <c r="C929" s="3" t="str">
        <f>TEXT(FIN_DATASET[[#This Row],[Date]],"mmmm")</f>
        <v>January</v>
      </c>
      <c r="D929" s="3" t="str">
        <f>IF(FIN_RAW[[#This Row],[VALOR (IN)]]&gt;0, "Income",IF(FIN_RAW[[#This Row],[VALOR (OUT)]]&gt;0, "Expense", "Check"))</f>
        <v>Income</v>
      </c>
      <c r="E929" s="3" t="str">
        <f>_xlfn.XLOOKUP(FIN_DATASET[[#This Row],[Method]],CATEGORY_MAP[CUENTA_IN],CATEGORY_MAP[Category])</f>
        <v>Cash</v>
      </c>
      <c r="F929" s="3" t="str">
        <f>_xlfn.XLOOKUP(FIN_DATASET[[#This Row],[Account]],CATEGORY_MAP[CUENTA_OUT],CATEGORY_MAP[Subcategory])</f>
        <v>Monthly Fee</v>
      </c>
      <c r="G929" s="3" t="str">
        <f>IF(OR(FIN_RAW[[#This Row],[CONCEPTO]]=0,FIN_RAW[[#This Row],[CONCEPTO]]=""),"",FIN_RAW[[#This Row],[CONCEPTO]])</f>
        <v>Mensualidad AR (100%) ENE</v>
      </c>
      <c r="H929" s="5">
        <f>IF(FIN_DATASET[[#This Row],[Type]]="Income", FIN_RAW[[#This Row],[VALOR (IN)]], -FIN_RAW[[#This Row],[VALOR (OUT)]])</f>
        <v>160000</v>
      </c>
      <c r="I929" s="3" t="str">
        <f>FIN_RAW[[#This Row],[CUENTA (IN)]]</f>
        <v>Efectivo</v>
      </c>
      <c r="J929" s="6" t="str">
        <f>FIN_RAW[[#This Row],[CUENTA (OUT)]]</f>
        <v>Mensualidad</v>
      </c>
      <c r="K929" s="3" t="str">
        <f>IF(OR(FIN_RAW[[#This Row],[CLIENTE]]=0,FIN_RAW[[#This Row],[CLIENTE]]=" "),"",FIN_RAW[[#This Row],[CLIENTE]])</f>
        <v>Yanibel Peña Londoño</v>
      </c>
      <c r="L929" s="3" t="str">
        <f>IF(OR(FIN_RAW[[#This Row],[DEPORTISTA]]=0,FIN_RAW[[#This Row],[DEPORTISTA]]=""),"",FIN_RAW[[#This Row],[DEPORTISTA]])</f>
        <v>Santiago Piedrahita Peña</v>
      </c>
      <c r="M929" s="3">
        <f>IF(FIN_DATASET[[#This Row],[Method]]="Efectivo",1,0)</f>
        <v>1</v>
      </c>
      <c r="N929" s="12">
        <f>IF(FIN_DATASET[[#This Row],[Method]]="Efectivo",FIN_DATASET[[#This Row],[Amount]],0)</f>
        <v>160000</v>
      </c>
      <c r="O929" s="3">
        <f>IF(FIN_DATASET[[#This Row],[Method]]="CxC",1,0)</f>
        <v>0</v>
      </c>
      <c r="P929" s="11">
        <f>IF(FIN_DATASET[[#This Row],[Method]]="CxC",FIN_DATASET[[#This Row],[Amount]],0)</f>
        <v>0</v>
      </c>
      <c r="Q929" s="3">
        <f>IF(OR(FIN_DATASET[[#This Row],[Account]]="CxP",FIN_DATASET[[#This Row],[Account]]="CxP (Liga)",FIN_DATASET[[#This Row],[Account]]="CxP (Terceros)"),1,0)</f>
        <v>0</v>
      </c>
      <c r="R929" s="3">
        <f>IF(FIN_DATASET[[#This Row],[AP_Flag]]=1,FIN_DATASET[[#This Row],[Amount]],0)</f>
        <v>0</v>
      </c>
    </row>
    <row r="930" spans="1:18" x14ac:dyDescent="0.2">
      <c r="A930" s="4">
        <f>FIN_RAW[[#This Row],[FECHA]]</f>
        <v>44572</v>
      </c>
      <c r="B930" s="3">
        <f>YEAR(FIN_DATASET[[#This Row],[Date]])</f>
        <v>2022</v>
      </c>
      <c r="C930" s="3" t="str">
        <f>TEXT(FIN_DATASET[[#This Row],[Date]],"mmmm")</f>
        <v>January</v>
      </c>
      <c r="D930" s="3" t="str">
        <f>IF(FIN_RAW[[#This Row],[VALOR (IN)]]&gt;0, "Income",IF(FIN_RAW[[#This Row],[VALOR (OUT)]]&gt;0, "Expense", "Check"))</f>
        <v>Income</v>
      </c>
      <c r="E930" s="3" t="str">
        <f>_xlfn.XLOOKUP(FIN_DATASET[[#This Row],[Method]],CATEGORY_MAP[CUENTA_IN],CATEGORY_MAP[Category])</f>
        <v>Cash</v>
      </c>
      <c r="F930" s="3" t="str">
        <f>_xlfn.XLOOKUP(FIN_DATASET[[#This Row],[Account]],CATEGORY_MAP[CUENTA_OUT],CATEGORY_MAP[Subcategory])</f>
        <v>Gymnastics Monthly Fee</v>
      </c>
      <c r="G930" s="3" t="str">
        <f>IF(OR(FIN_RAW[[#This Row],[CONCEPTO]]=0,FIN_RAW[[#This Row],[CONCEPTO]]=""),"",FIN_RAW[[#This Row],[CONCEPTO]])</f>
        <v>Apoyo Pago Gimnasia ENE</v>
      </c>
      <c r="H930" s="5">
        <f>IF(FIN_DATASET[[#This Row],[Type]]="Income", FIN_RAW[[#This Row],[VALOR (IN)]], -FIN_RAW[[#This Row],[VALOR (OUT)]])</f>
        <v>25000</v>
      </c>
      <c r="I930" s="3" t="str">
        <f>FIN_RAW[[#This Row],[CUENTA (IN)]]</f>
        <v>Efectivo</v>
      </c>
      <c r="J930" s="6" t="str">
        <f>FIN_RAW[[#This Row],[CUENTA (OUT)]]</f>
        <v>Mensualidad Gimnasia</v>
      </c>
      <c r="K930" s="3" t="str">
        <f>IF(OR(FIN_RAW[[#This Row],[CLIENTE]]=0,FIN_RAW[[#This Row],[CLIENTE]]=" "),"",FIN_RAW[[#This Row],[CLIENTE]])</f>
        <v>Ana Milena Sánchez Patiño</v>
      </c>
      <c r="L930" s="3" t="str">
        <f>IF(OR(FIN_RAW[[#This Row],[DEPORTISTA]]=0,FIN_RAW[[#This Row],[DEPORTISTA]]=""),"",FIN_RAW[[#This Row],[DEPORTISTA]])</f>
        <v>Matías Carvajal Sánchez</v>
      </c>
      <c r="M930" s="3">
        <f>IF(FIN_DATASET[[#This Row],[Method]]="Efectivo",1,0)</f>
        <v>1</v>
      </c>
      <c r="N930" s="12">
        <f>IF(FIN_DATASET[[#This Row],[Method]]="Efectivo",FIN_DATASET[[#This Row],[Amount]],0)</f>
        <v>25000</v>
      </c>
      <c r="O930" s="3">
        <f>IF(FIN_DATASET[[#This Row],[Method]]="CxC",1,0)</f>
        <v>0</v>
      </c>
      <c r="P930" s="11">
        <f>IF(FIN_DATASET[[#This Row],[Method]]="CxC",FIN_DATASET[[#This Row],[Amount]],0)</f>
        <v>0</v>
      </c>
      <c r="Q930" s="3">
        <f>IF(OR(FIN_DATASET[[#This Row],[Account]]="CxP",FIN_DATASET[[#This Row],[Account]]="CxP (Liga)",FIN_DATASET[[#This Row],[Account]]="CxP (Terceros)"),1,0)</f>
        <v>0</v>
      </c>
      <c r="R930" s="3">
        <f>IF(FIN_DATASET[[#This Row],[AP_Flag]]=1,FIN_DATASET[[#This Row],[Amount]],0)</f>
        <v>0</v>
      </c>
    </row>
    <row r="931" spans="1:18" x14ac:dyDescent="0.2">
      <c r="A931" s="4">
        <f>FIN_RAW[[#This Row],[FECHA]]</f>
        <v>44572</v>
      </c>
      <c r="B931" s="3">
        <f>YEAR(FIN_DATASET[[#This Row],[Date]])</f>
        <v>2022</v>
      </c>
      <c r="C931" s="3" t="str">
        <f>TEXT(FIN_DATASET[[#This Row],[Date]],"mmmm")</f>
        <v>January</v>
      </c>
      <c r="D931" s="3" t="str">
        <f>IF(FIN_RAW[[#This Row],[VALOR (IN)]]&gt;0, "Income",IF(FIN_RAW[[#This Row],[VALOR (OUT)]]&gt;0, "Expense", "Check"))</f>
        <v>Income</v>
      </c>
      <c r="E931" s="3" t="str">
        <f>_xlfn.XLOOKUP(FIN_DATASET[[#This Row],[Method]],CATEGORY_MAP[CUENTA_IN],CATEGORY_MAP[Category])</f>
        <v>Cash</v>
      </c>
      <c r="F931" s="3" t="str">
        <f>_xlfn.XLOOKUP(FIN_DATASET[[#This Row],[Account]],CATEGORY_MAP[CUENTA_OUT],CATEGORY_MAP[Subcategory])</f>
        <v>Gymnastics Monthly Fee</v>
      </c>
      <c r="G931" s="3" t="str">
        <f>IF(OR(FIN_RAW[[#This Row],[CONCEPTO]]=0,FIN_RAW[[#This Row],[CONCEPTO]]=""),"",FIN_RAW[[#This Row],[CONCEPTO]])</f>
        <v>Apoyo Pago Gimnasia ENE</v>
      </c>
      <c r="H931" s="5">
        <f>IF(FIN_DATASET[[#This Row],[Type]]="Income", FIN_RAW[[#This Row],[VALOR (IN)]], -FIN_RAW[[#This Row],[VALOR (OUT)]])</f>
        <v>25000</v>
      </c>
      <c r="I931" s="3" t="str">
        <f>FIN_RAW[[#This Row],[CUENTA (IN)]]</f>
        <v>Efectivo</v>
      </c>
      <c r="J931" s="6" t="str">
        <f>FIN_RAW[[#This Row],[CUENTA (OUT)]]</f>
        <v>Mensualidad Gimnasia</v>
      </c>
      <c r="K931" s="3" t="str">
        <f>IF(OR(FIN_RAW[[#This Row],[CLIENTE]]=0,FIN_RAW[[#This Row],[CLIENTE]]=" "),"",FIN_RAW[[#This Row],[CLIENTE]])</f>
        <v>Ana Milena Sánchez Patiño</v>
      </c>
      <c r="L931" s="3" t="str">
        <f>IF(OR(FIN_RAW[[#This Row],[DEPORTISTA]]=0,FIN_RAW[[#This Row],[DEPORTISTA]]=""),"",FIN_RAW[[#This Row],[DEPORTISTA]])</f>
        <v>Valentina Carvajal Sánchez</v>
      </c>
      <c r="M931" s="3">
        <f>IF(FIN_DATASET[[#This Row],[Method]]="Efectivo",1,0)</f>
        <v>1</v>
      </c>
      <c r="N931" s="12">
        <f>IF(FIN_DATASET[[#This Row],[Method]]="Efectivo",FIN_DATASET[[#This Row],[Amount]],0)</f>
        <v>25000</v>
      </c>
      <c r="O931" s="3">
        <f>IF(FIN_DATASET[[#This Row],[Method]]="CxC",1,0)</f>
        <v>0</v>
      </c>
      <c r="P931" s="11">
        <f>IF(FIN_DATASET[[#This Row],[Method]]="CxC",FIN_DATASET[[#This Row],[Amount]],0)</f>
        <v>0</v>
      </c>
      <c r="Q931" s="3">
        <f>IF(OR(FIN_DATASET[[#This Row],[Account]]="CxP",FIN_DATASET[[#This Row],[Account]]="CxP (Liga)",FIN_DATASET[[#This Row],[Account]]="CxP (Terceros)"),1,0)</f>
        <v>0</v>
      </c>
      <c r="R931" s="3">
        <f>IF(FIN_DATASET[[#This Row],[AP_Flag]]=1,FIN_DATASET[[#This Row],[Amount]],0)</f>
        <v>0</v>
      </c>
    </row>
    <row r="932" spans="1:18" x14ac:dyDescent="0.2">
      <c r="A932" s="4">
        <f>FIN_RAW[[#This Row],[FECHA]]</f>
        <v>44572</v>
      </c>
      <c r="B932" s="3">
        <f>YEAR(FIN_DATASET[[#This Row],[Date]])</f>
        <v>2022</v>
      </c>
      <c r="C932" s="3" t="str">
        <f>TEXT(FIN_DATASET[[#This Row],[Date]],"mmmm")</f>
        <v>January</v>
      </c>
      <c r="D932" s="3" t="str">
        <f>IF(FIN_RAW[[#This Row],[VALOR (IN)]]&gt;0, "Income",IF(FIN_RAW[[#This Row],[VALOR (OUT)]]&gt;0, "Expense", "Check"))</f>
        <v>Income</v>
      </c>
      <c r="E932" s="3" t="str">
        <f>_xlfn.XLOOKUP(FIN_DATASET[[#This Row],[Method]],CATEGORY_MAP[CUENTA_IN],CATEGORY_MAP[Category])</f>
        <v>Cash</v>
      </c>
      <c r="F932" s="3" t="str">
        <f>_xlfn.XLOOKUP(FIN_DATASET[[#This Row],[Account]],CATEGORY_MAP[CUENTA_OUT],CATEGORY_MAP[Subcategory])</f>
        <v>Gymnastics Monthly Fee</v>
      </c>
      <c r="G932" s="3" t="str">
        <f>IF(OR(FIN_RAW[[#This Row],[CONCEPTO]]=0,FIN_RAW[[#This Row],[CONCEPTO]]=""),"",FIN_RAW[[#This Row],[CONCEPTO]])</f>
        <v>Apoyo Pago Gimnasia ENE</v>
      </c>
      <c r="H932" s="5">
        <f>IF(FIN_DATASET[[#This Row],[Type]]="Income", FIN_RAW[[#This Row],[VALOR (IN)]], -FIN_RAW[[#This Row],[VALOR (OUT)]])</f>
        <v>25000</v>
      </c>
      <c r="I932" s="3" t="str">
        <f>FIN_RAW[[#This Row],[CUENTA (IN)]]</f>
        <v>Efectivo</v>
      </c>
      <c r="J932" s="6" t="str">
        <f>FIN_RAW[[#This Row],[CUENTA (OUT)]]</f>
        <v>Mensualidad Gimnasia</v>
      </c>
      <c r="K932" s="3" t="str">
        <f>IF(OR(FIN_RAW[[#This Row],[CLIENTE]]=0,FIN_RAW[[#This Row],[CLIENTE]]=" "),"",FIN_RAW[[#This Row],[CLIENTE]])</f>
        <v>Carlos Andrés Delgado</v>
      </c>
      <c r="L932" s="3" t="str">
        <f>IF(OR(FIN_RAW[[#This Row],[DEPORTISTA]]=0,FIN_RAW[[#This Row],[DEPORTISTA]]=""),"",FIN_RAW[[#This Row],[DEPORTISTA]])</f>
        <v>Juan Andrés Delgado Giraldo</v>
      </c>
      <c r="M932" s="3">
        <f>IF(FIN_DATASET[[#This Row],[Method]]="Efectivo",1,0)</f>
        <v>1</v>
      </c>
      <c r="N932" s="12">
        <f>IF(FIN_DATASET[[#This Row],[Method]]="Efectivo",FIN_DATASET[[#This Row],[Amount]],0)</f>
        <v>25000</v>
      </c>
      <c r="O932" s="3">
        <f>IF(FIN_DATASET[[#This Row],[Method]]="CxC",1,0)</f>
        <v>0</v>
      </c>
      <c r="P932" s="11">
        <f>IF(FIN_DATASET[[#This Row],[Method]]="CxC",FIN_DATASET[[#This Row],[Amount]],0)</f>
        <v>0</v>
      </c>
      <c r="Q932" s="3">
        <f>IF(OR(FIN_DATASET[[#This Row],[Account]]="CxP",FIN_DATASET[[#This Row],[Account]]="CxP (Liga)",FIN_DATASET[[#This Row],[Account]]="CxP (Terceros)"),1,0)</f>
        <v>0</v>
      </c>
      <c r="R932" s="3">
        <f>IF(FIN_DATASET[[#This Row],[AP_Flag]]=1,FIN_DATASET[[#This Row],[Amount]],0)</f>
        <v>0</v>
      </c>
    </row>
    <row r="933" spans="1:18" x14ac:dyDescent="0.2">
      <c r="A933" s="4">
        <f>FIN_RAW[[#This Row],[FECHA]]</f>
        <v>44572</v>
      </c>
      <c r="B933" s="3">
        <f>YEAR(FIN_DATASET[[#This Row],[Date]])</f>
        <v>2022</v>
      </c>
      <c r="C933" s="3" t="str">
        <f>TEXT(FIN_DATASET[[#This Row],[Date]],"mmmm")</f>
        <v>January</v>
      </c>
      <c r="D933" s="3" t="str">
        <f>IF(FIN_RAW[[#This Row],[VALOR (IN)]]&gt;0, "Income",IF(FIN_RAW[[#This Row],[VALOR (OUT)]]&gt;0, "Expense", "Check"))</f>
        <v>Income</v>
      </c>
      <c r="E933" s="3" t="str">
        <f>_xlfn.XLOOKUP(FIN_DATASET[[#This Row],[Method]],CATEGORY_MAP[CUENTA_IN],CATEGORY_MAP[Category])</f>
        <v>Cash</v>
      </c>
      <c r="F933" s="3" t="str">
        <f>_xlfn.XLOOKUP(FIN_DATASET[[#This Row],[Account]],CATEGORY_MAP[CUENTA_OUT],CATEGORY_MAP[Subcategory])</f>
        <v>Gymnastics Monthly Fee</v>
      </c>
      <c r="G933" s="3" t="str">
        <f>IF(OR(FIN_RAW[[#This Row],[CONCEPTO]]=0,FIN_RAW[[#This Row],[CONCEPTO]]=""),"",FIN_RAW[[#This Row],[CONCEPTO]])</f>
        <v>Apoyo Pago Gimnasia ENE</v>
      </c>
      <c r="H933" s="5">
        <f>IF(FIN_DATASET[[#This Row],[Type]]="Income", FIN_RAW[[#This Row],[VALOR (IN)]], -FIN_RAW[[#This Row],[VALOR (OUT)]])</f>
        <v>25000</v>
      </c>
      <c r="I933" s="3" t="str">
        <f>FIN_RAW[[#This Row],[CUENTA (IN)]]</f>
        <v>Efectivo</v>
      </c>
      <c r="J933" s="6" t="str">
        <f>FIN_RAW[[#This Row],[CUENTA (OUT)]]</f>
        <v>Mensualidad Gimnasia</v>
      </c>
      <c r="K933" s="3" t="str">
        <f>IF(OR(FIN_RAW[[#This Row],[CLIENTE]]=0,FIN_RAW[[#This Row],[CLIENTE]]=" "),"",FIN_RAW[[#This Row],[CLIENTE]])</f>
        <v>Carlos Andrés Delgado</v>
      </c>
      <c r="L933" s="3" t="str">
        <f>IF(OR(FIN_RAW[[#This Row],[DEPORTISTA]]=0,FIN_RAW[[#This Row],[DEPORTISTA]]=""),"",FIN_RAW[[#This Row],[DEPORTISTA]])</f>
        <v>María José Delgado Giraldo</v>
      </c>
      <c r="M933" s="3">
        <f>IF(FIN_DATASET[[#This Row],[Method]]="Efectivo",1,0)</f>
        <v>1</v>
      </c>
      <c r="N933" s="12">
        <f>IF(FIN_DATASET[[#This Row],[Method]]="Efectivo",FIN_DATASET[[#This Row],[Amount]],0)</f>
        <v>25000</v>
      </c>
      <c r="O933" s="3">
        <f>IF(FIN_DATASET[[#This Row],[Method]]="CxC",1,0)</f>
        <v>0</v>
      </c>
      <c r="P933" s="11">
        <f>IF(FIN_DATASET[[#This Row],[Method]]="CxC",FIN_DATASET[[#This Row],[Amount]],0)</f>
        <v>0</v>
      </c>
      <c r="Q933" s="3">
        <f>IF(OR(FIN_DATASET[[#This Row],[Account]]="CxP",FIN_DATASET[[#This Row],[Account]]="CxP (Liga)",FIN_DATASET[[#This Row],[Account]]="CxP (Terceros)"),1,0)</f>
        <v>0</v>
      </c>
      <c r="R933" s="3">
        <f>IF(FIN_DATASET[[#This Row],[AP_Flag]]=1,FIN_DATASET[[#This Row],[Amount]],0)</f>
        <v>0</v>
      </c>
    </row>
    <row r="934" spans="1:18" x14ac:dyDescent="0.2">
      <c r="A934" s="4">
        <f>FIN_RAW[[#This Row],[FECHA]]</f>
        <v>44572</v>
      </c>
      <c r="B934" s="3">
        <f>YEAR(FIN_DATASET[[#This Row],[Date]])</f>
        <v>2022</v>
      </c>
      <c r="C934" s="3" t="str">
        <f>TEXT(FIN_DATASET[[#This Row],[Date]],"mmmm")</f>
        <v>January</v>
      </c>
      <c r="D934" s="3" t="str">
        <f>IF(FIN_RAW[[#This Row],[VALOR (IN)]]&gt;0, "Income",IF(FIN_RAW[[#This Row],[VALOR (OUT)]]&gt;0, "Expense", "Check"))</f>
        <v>Income</v>
      </c>
      <c r="E934" s="3" t="str">
        <f>_xlfn.XLOOKUP(FIN_DATASET[[#This Row],[Method]],CATEGORY_MAP[CUENTA_IN],CATEGORY_MAP[Category])</f>
        <v>Cash</v>
      </c>
      <c r="F934" s="3" t="str">
        <f>_xlfn.XLOOKUP(FIN_DATASET[[#This Row],[Account]],CATEGORY_MAP[CUENTA_OUT],CATEGORY_MAP[Subcategory])</f>
        <v>Gymnastics Monthly Fee</v>
      </c>
      <c r="G934" s="3" t="str">
        <f>IF(OR(FIN_RAW[[#This Row],[CONCEPTO]]=0,FIN_RAW[[#This Row],[CONCEPTO]]=""),"",FIN_RAW[[#This Row],[CONCEPTO]])</f>
        <v>Apoyo Pago Gimnasia ENE</v>
      </c>
      <c r="H934" s="5">
        <f>IF(FIN_DATASET[[#This Row],[Type]]="Income", FIN_RAW[[#This Row],[VALOR (IN)]], -FIN_RAW[[#This Row],[VALOR (OUT)]])</f>
        <v>25000</v>
      </c>
      <c r="I934" s="3" t="str">
        <f>FIN_RAW[[#This Row],[CUENTA (IN)]]</f>
        <v>Efectivo</v>
      </c>
      <c r="J934" s="6" t="str">
        <f>FIN_RAW[[#This Row],[CUENTA (OUT)]]</f>
        <v>Mensualidad Gimnasia</v>
      </c>
      <c r="K934" s="3" t="str">
        <f>IF(OR(FIN_RAW[[#This Row],[CLIENTE]]=0,FIN_RAW[[#This Row],[CLIENTE]]=" "),"",FIN_RAW[[#This Row],[CLIENTE]])</f>
        <v>Diana Gómez Herrera</v>
      </c>
      <c r="L934" s="3" t="str">
        <f>IF(OR(FIN_RAW[[#This Row],[DEPORTISTA]]=0,FIN_RAW[[#This Row],[DEPORTISTA]]=""),"",FIN_RAW[[#This Row],[DEPORTISTA]])</f>
        <v>Samuel David López Gómez</v>
      </c>
      <c r="M934" s="3">
        <f>IF(FIN_DATASET[[#This Row],[Method]]="Efectivo",1,0)</f>
        <v>1</v>
      </c>
      <c r="N934" s="12">
        <f>IF(FIN_DATASET[[#This Row],[Method]]="Efectivo",FIN_DATASET[[#This Row],[Amount]],0)</f>
        <v>25000</v>
      </c>
      <c r="O934" s="3">
        <f>IF(FIN_DATASET[[#This Row],[Method]]="CxC",1,0)</f>
        <v>0</v>
      </c>
      <c r="P934" s="11">
        <f>IF(FIN_DATASET[[#This Row],[Method]]="CxC",FIN_DATASET[[#This Row],[Amount]],0)</f>
        <v>0</v>
      </c>
      <c r="Q934" s="3">
        <f>IF(OR(FIN_DATASET[[#This Row],[Account]]="CxP",FIN_DATASET[[#This Row],[Account]]="CxP (Liga)",FIN_DATASET[[#This Row],[Account]]="CxP (Terceros)"),1,0)</f>
        <v>0</v>
      </c>
      <c r="R934" s="3">
        <f>IF(FIN_DATASET[[#This Row],[AP_Flag]]=1,FIN_DATASET[[#This Row],[Amount]],0)</f>
        <v>0</v>
      </c>
    </row>
    <row r="935" spans="1:18" x14ac:dyDescent="0.2">
      <c r="A935" s="4">
        <f>FIN_RAW[[#This Row],[FECHA]]</f>
        <v>44572</v>
      </c>
      <c r="B935" s="3">
        <f>YEAR(FIN_DATASET[[#This Row],[Date]])</f>
        <v>2022</v>
      </c>
      <c r="C935" s="3" t="str">
        <f>TEXT(FIN_DATASET[[#This Row],[Date]],"mmmm")</f>
        <v>January</v>
      </c>
      <c r="D935" s="3" t="str">
        <f>IF(FIN_RAW[[#This Row],[VALOR (IN)]]&gt;0, "Income",IF(FIN_RAW[[#This Row],[VALOR (OUT)]]&gt;0, "Expense", "Check"))</f>
        <v>Income</v>
      </c>
      <c r="E935" s="3" t="str">
        <f>_xlfn.XLOOKUP(FIN_DATASET[[#This Row],[Method]],CATEGORY_MAP[CUENTA_IN],CATEGORY_MAP[Category])</f>
        <v>Cash</v>
      </c>
      <c r="F935" s="3" t="str">
        <f>_xlfn.XLOOKUP(FIN_DATASET[[#This Row],[Account]],CATEGORY_MAP[CUENTA_OUT],CATEGORY_MAP[Subcategory])</f>
        <v>Gymnastics Monthly Fee</v>
      </c>
      <c r="G935" s="3" t="str">
        <f>IF(OR(FIN_RAW[[#This Row],[CONCEPTO]]=0,FIN_RAW[[#This Row],[CONCEPTO]]=""),"",FIN_RAW[[#This Row],[CONCEPTO]])</f>
        <v>Apoyo Pago Gimnasia ENE</v>
      </c>
      <c r="H935" s="5">
        <f>IF(FIN_DATASET[[#This Row],[Type]]="Income", FIN_RAW[[#This Row],[VALOR (IN)]], -FIN_RAW[[#This Row],[VALOR (OUT)]])</f>
        <v>25000</v>
      </c>
      <c r="I935" s="3" t="str">
        <f>FIN_RAW[[#This Row],[CUENTA (IN)]]</f>
        <v>Efectivo</v>
      </c>
      <c r="J935" s="6" t="str">
        <f>FIN_RAW[[#This Row],[CUENTA (OUT)]]</f>
        <v>Mensualidad Gimnasia</v>
      </c>
      <c r="K935" s="3" t="str">
        <f>IF(OR(FIN_RAW[[#This Row],[CLIENTE]]=0,FIN_RAW[[#This Row],[CLIENTE]]=" "),"",FIN_RAW[[#This Row],[CLIENTE]])</f>
        <v>Diana Marcela Bravo Clavijo</v>
      </c>
      <c r="L935" s="3" t="str">
        <f>IF(OR(FIN_RAW[[#This Row],[DEPORTISTA]]=0,FIN_RAW[[#This Row],[DEPORTISTA]]=""),"",FIN_RAW[[#This Row],[DEPORTISTA]])</f>
        <v>Adelaida Camacho Bravo</v>
      </c>
      <c r="M935" s="3">
        <f>IF(FIN_DATASET[[#This Row],[Method]]="Efectivo",1,0)</f>
        <v>1</v>
      </c>
      <c r="N935" s="12">
        <f>IF(FIN_DATASET[[#This Row],[Method]]="Efectivo",FIN_DATASET[[#This Row],[Amount]],0)</f>
        <v>25000</v>
      </c>
      <c r="O935" s="3">
        <f>IF(FIN_DATASET[[#This Row],[Method]]="CxC",1,0)</f>
        <v>0</v>
      </c>
      <c r="P935" s="11">
        <f>IF(FIN_DATASET[[#This Row],[Method]]="CxC",FIN_DATASET[[#This Row],[Amount]],0)</f>
        <v>0</v>
      </c>
      <c r="Q935" s="3">
        <f>IF(OR(FIN_DATASET[[#This Row],[Account]]="CxP",FIN_DATASET[[#This Row],[Account]]="CxP (Liga)",FIN_DATASET[[#This Row],[Account]]="CxP (Terceros)"),1,0)</f>
        <v>0</v>
      </c>
      <c r="R935" s="3">
        <f>IF(FIN_DATASET[[#This Row],[AP_Flag]]=1,FIN_DATASET[[#This Row],[Amount]],0)</f>
        <v>0</v>
      </c>
    </row>
    <row r="936" spans="1:18" x14ac:dyDescent="0.2">
      <c r="A936" s="4">
        <f>FIN_RAW[[#This Row],[FECHA]]</f>
        <v>44572</v>
      </c>
      <c r="B936" s="3">
        <f>YEAR(FIN_DATASET[[#This Row],[Date]])</f>
        <v>2022</v>
      </c>
      <c r="C936" s="3" t="str">
        <f>TEXT(FIN_DATASET[[#This Row],[Date]],"mmmm")</f>
        <v>January</v>
      </c>
      <c r="D936" s="3" t="str">
        <f>IF(FIN_RAW[[#This Row],[VALOR (IN)]]&gt;0, "Income",IF(FIN_RAW[[#This Row],[VALOR (OUT)]]&gt;0, "Expense", "Check"))</f>
        <v>Income</v>
      </c>
      <c r="E936" s="3" t="str">
        <f>_xlfn.XLOOKUP(FIN_DATASET[[#This Row],[Method]],CATEGORY_MAP[CUENTA_IN],CATEGORY_MAP[Category])</f>
        <v>Cash</v>
      </c>
      <c r="F936" s="3" t="str">
        <f>_xlfn.XLOOKUP(FIN_DATASET[[#This Row],[Account]],CATEGORY_MAP[CUENTA_OUT],CATEGORY_MAP[Subcategory])</f>
        <v>Gymnastics Monthly Fee</v>
      </c>
      <c r="G936" s="3" t="str">
        <f>IF(OR(FIN_RAW[[#This Row],[CONCEPTO]]=0,FIN_RAW[[#This Row],[CONCEPTO]]=""),"",FIN_RAW[[#This Row],[CONCEPTO]])</f>
        <v>Apoyo Pago Gimnasia ENE</v>
      </c>
      <c r="H936" s="5">
        <f>IF(FIN_DATASET[[#This Row],[Type]]="Income", FIN_RAW[[#This Row],[VALOR (IN)]], -FIN_RAW[[#This Row],[VALOR (OUT)]])</f>
        <v>25000</v>
      </c>
      <c r="I936" s="3" t="str">
        <f>FIN_RAW[[#This Row],[CUENTA (IN)]]</f>
        <v>Efectivo</v>
      </c>
      <c r="J936" s="6" t="str">
        <f>FIN_RAW[[#This Row],[CUENTA (OUT)]]</f>
        <v>Mensualidad Gimnasia</v>
      </c>
      <c r="K936" s="3" t="str">
        <f>IF(OR(FIN_RAW[[#This Row],[CLIENTE]]=0,FIN_RAW[[#This Row],[CLIENTE]]=" "),"",FIN_RAW[[#This Row],[CLIENTE]])</f>
        <v>Diana Marcela Bravo Clavijo</v>
      </c>
      <c r="L936" s="3" t="str">
        <f>IF(OR(FIN_RAW[[#This Row],[DEPORTISTA]]=0,FIN_RAW[[#This Row],[DEPORTISTA]]=""),"",FIN_RAW[[#This Row],[DEPORTISTA]])</f>
        <v>María Antonia Camacho Bravo</v>
      </c>
      <c r="M936" s="3">
        <f>IF(FIN_DATASET[[#This Row],[Method]]="Efectivo",1,0)</f>
        <v>1</v>
      </c>
      <c r="N936" s="12">
        <f>IF(FIN_DATASET[[#This Row],[Method]]="Efectivo",FIN_DATASET[[#This Row],[Amount]],0)</f>
        <v>25000</v>
      </c>
      <c r="O936" s="3">
        <f>IF(FIN_DATASET[[#This Row],[Method]]="CxC",1,0)</f>
        <v>0</v>
      </c>
      <c r="P936" s="11">
        <f>IF(FIN_DATASET[[#This Row],[Method]]="CxC",FIN_DATASET[[#This Row],[Amount]],0)</f>
        <v>0</v>
      </c>
      <c r="Q936" s="3">
        <f>IF(OR(FIN_DATASET[[#This Row],[Account]]="CxP",FIN_DATASET[[#This Row],[Account]]="CxP (Liga)",FIN_DATASET[[#This Row],[Account]]="CxP (Terceros)"),1,0)</f>
        <v>0</v>
      </c>
      <c r="R936" s="3">
        <f>IF(FIN_DATASET[[#This Row],[AP_Flag]]=1,FIN_DATASET[[#This Row],[Amount]],0)</f>
        <v>0</v>
      </c>
    </row>
    <row r="937" spans="1:18" x14ac:dyDescent="0.2">
      <c r="A937" s="4">
        <f>FIN_RAW[[#This Row],[FECHA]]</f>
        <v>44572</v>
      </c>
      <c r="B937" s="3">
        <f>YEAR(FIN_DATASET[[#This Row],[Date]])</f>
        <v>2022</v>
      </c>
      <c r="C937" s="3" t="str">
        <f>TEXT(FIN_DATASET[[#This Row],[Date]],"mmmm")</f>
        <v>January</v>
      </c>
      <c r="D937" s="3" t="str">
        <f>IF(FIN_RAW[[#This Row],[VALOR (IN)]]&gt;0, "Income",IF(FIN_RAW[[#This Row],[VALOR (OUT)]]&gt;0, "Expense", "Check"))</f>
        <v>Income</v>
      </c>
      <c r="E937" s="3" t="str">
        <f>_xlfn.XLOOKUP(FIN_DATASET[[#This Row],[Method]],CATEGORY_MAP[CUENTA_IN],CATEGORY_MAP[Category])</f>
        <v>Cash</v>
      </c>
      <c r="F937" s="3" t="str">
        <f>_xlfn.XLOOKUP(FIN_DATASET[[#This Row],[Account]],CATEGORY_MAP[CUENTA_OUT],CATEGORY_MAP[Subcategory])</f>
        <v>Gymnastics Monthly Fee</v>
      </c>
      <c r="G937" s="3" t="str">
        <f>IF(OR(FIN_RAW[[#This Row],[CONCEPTO]]=0,FIN_RAW[[#This Row],[CONCEPTO]]=""),"",FIN_RAW[[#This Row],[CONCEPTO]])</f>
        <v>Apoyo Pago Gimnasia ENE</v>
      </c>
      <c r="H937" s="5">
        <f>IF(FIN_DATASET[[#This Row],[Type]]="Income", FIN_RAW[[#This Row],[VALOR (IN)]], -FIN_RAW[[#This Row],[VALOR (OUT)]])</f>
        <v>25000</v>
      </c>
      <c r="I937" s="3" t="str">
        <f>FIN_RAW[[#This Row],[CUENTA (IN)]]</f>
        <v>Efectivo</v>
      </c>
      <c r="J937" s="6" t="str">
        <f>FIN_RAW[[#This Row],[CUENTA (OUT)]]</f>
        <v>Mensualidad Gimnasia</v>
      </c>
      <c r="K937" s="3" t="str">
        <f>IF(OR(FIN_RAW[[#This Row],[CLIENTE]]=0,FIN_RAW[[#This Row],[CLIENTE]]=" "),"",FIN_RAW[[#This Row],[CLIENTE]])</f>
        <v>Ingrith Basto Zamorano</v>
      </c>
      <c r="L937" s="3" t="str">
        <f>IF(OR(FIN_RAW[[#This Row],[DEPORTISTA]]=0,FIN_RAW[[#This Row],[DEPORTISTA]]=""),"",FIN_RAW[[#This Row],[DEPORTISTA]])</f>
        <v>Juan Martin Solórzano Basto</v>
      </c>
      <c r="M937" s="3">
        <f>IF(FIN_DATASET[[#This Row],[Method]]="Efectivo",1,0)</f>
        <v>1</v>
      </c>
      <c r="N937" s="12">
        <f>IF(FIN_DATASET[[#This Row],[Method]]="Efectivo",FIN_DATASET[[#This Row],[Amount]],0)</f>
        <v>25000</v>
      </c>
      <c r="O937" s="3">
        <f>IF(FIN_DATASET[[#This Row],[Method]]="CxC",1,0)</f>
        <v>0</v>
      </c>
      <c r="P937" s="11">
        <f>IF(FIN_DATASET[[#This Row],[Method]]="CxC",FIN_DATASET[[#This Row],[Amount]],0)</f>
        <v>0</v>
      </c>
      <c r="Q937" s="3">
        <f>IF(OR(FIN_DATASET[[#This Row],[Account]]="CxP",FIN_DATASET[[#This Row],[Account]]="CxP (Liga)",FIN_DATASET[[#This Row],[Account]]="CxP (Terceros)"),1,0)</f>
        <v>0</v>
      </c>
      <c r="R937" s="3">
        <f>IF(FIN_DATASET[[#This Row],[AP_Flag]]=1,FIN_DATASET[[#This Row],[Amount]],0)</f>
        <v>0</v>
      </c>
    </row>
    <row r="938" spans="1:18" x14ac:dyDescent="0.2">
      <c r="A938" s="4">
        <f>FIN_RAW[[#This Row],[FECHA]]</f>
        <v>44572</v>
      </c>
      <c r="B938" s="3">
        <f>YEAR(FIN_DATASET[[#This Row],[Date]])</f>
        <v>2022</v>
      </c>
      <c r="C938" s="3" t="str">
        <f>TEXT(FIN_DATASET[[#This Row],[Date]],"mmmm")</f>
        <v>January</v>
      </c>
      <c r="D938" s="3" t="str">
        <f>IF(FIN_RAW[[#This Row],[VALOR (IN)]]&gt;0, "Income",IF(FIN_RAW[[#This Row],[VALOR (OUT)]]&gt;0, "Expense", "Check"))</f>
        <v>Income</v>
      </c>
      <c r="E938" s="3" t="str">
        <f>_xlfn.XLOOKUP(FIN_DATASET[[#This Row],[Method]],CATEGORY_MAP[CUENTA_IN],CATEGORY_MAP[Category])</f>
        <v>Cash</v>
      </c>
      <c r="F938" s="3" t="str">
        <f>_xlfn.XLOOKUP(FIN_DATASET[[#This Row],[Account]],CATEGORY_MAP[CUENTA_OUT],CATEGORY_MAP[Subcategory])</f>
        <v>Gymnastics Monthly Fee</v>
      </c>
      <c r="G938" s="3" t="str">
        <f>IF(OR(FIN_RAW[[#This Row],[CONCEPTO]]=0,FIN_RAW[[#This Row],[CONCEPTO]]=""),"",FIN_RAW[[#This Row],[CONCEPTO]])</f>
        <v>Apoyo Pago Gimnasia ENE</v>
      </c>
      <c r="H938" s="5">
        <f>IF(FIN_DATASET[[#This Row],[Type]]="Income", FIN_RAW[[#This Row],[VALOR (IN)]], -FIN_RAW[[#This Row],[VALOR (OUT)]])</f>
        <v>25000</v>
      </c>
      <c r="I938" s="3" t="str">
        <f>FIN_RAW[[#This Row],[CUENTA (IN)]]</f>
        <v>Efectivo</v>
      </c>
      <c r="J938" s="6" t="str">
        <f>FIN_RAW[[#This Row],[CUENTA (OUT)]]</f>
        <v>Mensualidad Gimnasia</v>
      </c>
      <c r="K938" s="3" t="str">
        <f>IF(OR(FIN_RAW[[#This Row],[CLIENTE]]=0,FIN_RAW[[#This Row],[CLIENTE]]=" "),"",FIN_RAW[[#This Row],[CLIENTE]])</f>
        <v>Ingrith Basto Zamorano</v>
      </c>
      <c r="L938" s="3" t="str">
        <f>IF(OR(FIN_RAW[[#This Row],[DEPORTISTA]]=0,FIN_RAW[[#This Row],[DEPORTISTA]]=""),"",FIN_RAW[[#This Row],[DEPORTISTA]])</f>
        <v>Santiago Solórzano Basto</v>
      </c>
      <c r="M938" s="3">
        <f>IF(FIN_DATASET[[#This Row],[Method]]="Efectivo",1,0)</f>
        <v>1</v>
      </c>
      <c r="N938" s="12">
        <f>IF(FIN_DATASET[[#This Row],[Method]]="Efectivo",FIN_DATASET[[#This Row],[Amount]],0)</f>
        <v>25000</v>
      </c>
      <c r="O938" s="3">
        <f>IF(FIN_DATASET[[#This Row],[Method]]="CxC",1,0)</f>
        <v>0</v>
      </c>
      <c r="P938" s="11">
        <f>IF(FIN_DATASET[[#This Row],[Method]]="CxC",FIN_DATASET[[#This Row],[Amount]],0)</f>
        <v>0</v>
      </c>
      <c r="Q938" s="3">
        <f>IF(OR(FIN_DATASET[[#This Row],[Account]]="CxP",FIN_DATASET[[#This Row],[Account]]="CxP (Liga)",FIN_DATASET[[#This Row],[Account]]="CxP (Terceros)"),1,0)</f>
        <v>0</v>
      </c>
      <c r="R938" s="3">
        <f>IF(FIN_DATASET[[#This Row],[AP_Flag]]=1,FIN_DATASET[[#This Row],[Amount]],0)</f>
        <v>0</v>
      </c>
    </row>
    <row r="939" spans="1:18" x14ac:dyDescent="0.2">
      <c r="A939" s="4">
        <f>FIN_RAW[[#This Row],[FECHA]]</f>
        <v>44572</v>
      </c>
      <c r="B939" s="3">
        <f>YEAR(FIN_DATASET[[#This Row],[Date]])</f>
        <v>2022</v>
      </c>
      <c r="C939" s="3" t="str">
        <f>TEXT(FIN_DATASET[[#This Row],[Date]],"mmmm")</f>
        <v>January</v>
      </c>
      <c r="D939" s="3" t="str">
        <f>IF(FIN_RAW[[#This Row],[VALOR (IN)]]&gt;0, "Income",IF(FIN_RAW[[#This Row],[VALOR (OUT)]]&gt;0, "Expense", "Check"))</f>
        <v>Income</v>
      </c>
      <c r="E939" s="3" t="str">
        <f>_xlfn.XLOOKUP(FIN_DATASET[[#This Row],[Method]],CATEGORY_MAP[CUENTA_IN],CATEGORY_MAP[Category])</f>
        <v>Cash</v>
      </c>
      <c r="F939" s="3" t="str">
        <f>_xlfn.XLOOKUP(FIN_DATASET[[#This Row],[Account]],CATEGORY_MAP[CUENTA_OUT],CATEGORY_MAP[Subcategory])</f>
        <v>Gymnastics Monthly Fee</v>
      </c>
      <c r="G939" s="3" t="str">
        <f>IF(OR(FIN_RAW[[#This Row],[CONCEPTO]]=0,FIN_RAW[[#This Row],[CONCEPTO]]=""),"",FIN_RAW[[#This Row],[CONCEPTO]])</f>
        <v>Apoyo Pago Gimnasia ENE</v>
      </c>
      <c r="H939" s="5">
        <f>IF(FIN_DATASET[[#This Row],[Type]]="Income", FIN_RAW[[#This Row],[VALOR (IN)]], -FIN_RAW[[#This Row],[VALOR (OUT)]])</f>
        <v>25000</v>
      </c>
      <c r="I939" s="3" t="str">
        <f>FIN_RAW[[#This Row],[CUENTA (IN)]]</f>
        <v>Efectivo</v>
      </c>
      <c r="J939" s="6" t="str">
        <f>FIN_RAW[[#This Row],[CUENTA (OUT)]]</f>
        <v>Mensualidad Gimnasia</v>
      </c>
      <c r="K939" s="3" t="str">
        <f>IF(OR(FIN_RAW[[#This Row],[CLIENTE]]=0,FIN_RAW[[#This Row],[CLIENTE]]=" "),"",FIN_RAW[[#This Row],[CLIENTE]])</f>
        <v>Juan Sebastián Floyd</v>
      </c>
      <c r="L939" s="3" t="str">
        <f>IF(OR(FIN_RAW[[#This Row],[DEPORTISTA]]=0,FIN_RAW[[#This Row],[DEPORTISTA]]=""),"",FIN_RAW[[#This Row],[DEPORTISTA]])</f>
        <v>Arianna Floyd Martínez</v>
      </c>
      <c r="M939" s="3">
        <f>IF(FIN_DATASET[[#This Row],[Method]]="Efectivo",1,0)</f>
        <v>1</v>
      </c>
      <c r="N939" s="12">
        <f>IF(FIN_DATASET[[#This Row],[Method]]="Efectivo",FIN_DATASET[[#This Row],[Amount]],0)</f>
        <v>25000</v>
      </c>
      <c r="O939" s="3">
        <f>IF(FIN_DATASET[[#This Row],[Method]]="CxC",1,0)</f>
        <v>0</v>
      </c>
      <c r="P939" s="11">
        <f>IF(FIN_DATASET[[#This Row],[Method]]="CxC",FIN_DATASET[[#This Row],[Amount]],0)</f>
        <v>0</v>
      </c>
      <c r="Q939" s="3">
        <f>IF(OR(FIN_DATASET[[#This Row],[Account]]="CxP",FIN_DATASET[[#This Row],[Account]]="CxP (Liga)",FIN_DATASET[[#This Row],[Account]]="CxP (Terceros)"),1,0)</f>
        <v>0</v>
      </c>
      <c r="R939" s="3">
        <f>IF(FIN_DATASET[[#This Row],[AP_Flag]]=1,FIN_DATASET[[#This Row],[Amount]],0)</f>
        <v>0</v>
      </c>
    </row>
    <row r="940" spans="1:18" x14ac:dyDescent="0.2">
      <c r="A940" s="4">
        <f>FIN_RAW[[#This Row],[FECHA]]</f>
        <v>44572</v>
      </c>
      <c r="B940" s="3">
        <f>YEAR(FIN_DATASET[[#This Row],[Date]])</f>
        <v>2022</v>
      </c>
      <c r="C940" s="3" t="str">
        <f>TEXT(FIN_DATASET[[#This Row],[Date]],"mmmm")</f>
        <v>January</v>
      </c>
      <c r="D940" s="3" t="str">
        <f>IF(FIN_RAW[[#This Row],[VALOR (IN)]]&gt;0, "Income",IF(FIN_RAW[[#This Row],[VALOR (OUT)]]&gt;0, "Expense", "Check"))</f>
        <v>Income</v>
      </c>
      <c r="E940" s="3" t="str">
        <f>_xlfn.XLOOKUP(FIN_DATASET[[#This Row],[Method]],CATEGORY_MAP[CUENTA_IN],CATEGORY_MAP[Category])</f>
        <v>Cash</v>
      </c>
      <c r="F940" s="3" t="str">
        <f>_xlfn.XLOOKUP(FIN_DATASET[[#This Row],[Account]],CATEGORY_MAP[CUENTA_OUT],CATEGORY_MAP[Subcategory])</f>
        <v>Gymnastics Monthly Fee</v>
      </c>
      <c r="G940" s="3" t="str">
        <f>IF(OR(FIN_RAW[[#This Row],[CONCEPTO]]=0,FIN_RAW[[#This Row],[CONCEPTO]]=""),"",FIN_RAW[[#This Row],[CONCEPTO]])</f>
        <v>Apoyo Pago Gimnasia ENE</v>
      </c>
      <c r="H940" s="5">
        <f>IF(FIN_DATASET[[#This Row],[Type]]="Income", FIN_RAW[[#This Row],[VALOR (IN)]], -FIN_RAW[[#This Row],[VALOR (OUT)]])</f>
        <v>25000</v>
      </c>
      <c r="I940" s="3" t="str">
        <f>FIN_RAW[[#This Row],[CUENTA (IN)]]</f>
        <v>Efectivo</v>
      </c>
      <c r="J940" s="6" t="str">
        <f>FIN_RAW[[#This Row],[CUENTA (OUT)]]</f>
        <v>Mensualidad Gimnasia</v>
      </c>
      <c r="K940" s="3" t="str">
        <f>IF(OR(FIN_RAW[[#This Row],[CLIENTE]]=0,FIN_RAW[[#This Row],[CLIENTE]]=" "),"",FIN_RAW[[#This Row],[CLIENTE]])</f>
        <v>Juan Sebastián Floyd</v>
      </c>
      <c r="L940" s="3" t="str">
        <f>IF(OR(FIN_RAW[[#This Row],[DEPORTISTA]]=0,FIN_RAW[[#This Row],[DEPORTISTA]]=""),"",FIN_RAW[[#This Row],[DEPORTISTA]])</f>
        <v>Juan Diego Floyd Martínez</v>
      </c>
      <c r="M940" s="3">
        <f>IF(FIN_DATASET[[#This Row],[Method]]="Efectivo",1,0)</f>
        <v>1</v>
      </c>
      <c r="N940" s="12">
        <f>IF(FIN_DATASET[[#This Row],[Method]]="Efectivo",FIN_DATASET[[#This Row],[Amount]],0)</f>
        <v>25000</v>
      </c>
      <c r="O940" s="3">
        <f>IF(FIN_DATASET[[#This Row],[Method]]="CxC",1,0)</f>
        <v>0</v>
      </c>
      <c r="P940" s="11">
        <f>IF(FIN_DATASET[[#This Row],[Method]]="CxC",FIN_DATASET[[#This Row],[Amount]],0)</f>
        <v>0</v>
      </c>
      <c r="Q940" s="3">
        <f>IF(OR(FIN_DATASET[[#This Row],[Account]]="CxP",FIN_DATASET[[#This Row],[Account]]="CxP (Liga)",FIN_DATASET[[#This Row],[Account]]="CxP (Terceros)"),1,0)</f>
        <v>0</v>
      </c>
      <c r="R940" s="3">
        <f>IF(FIN_DATASET[[#This Row],[AP_Flag]]=1,FIN_DATASET[[#This Row],[Amount]],0)</f>
        <v>0</v>
      </c>
    </row>
    <row r="941" spans="1:18" x14ac:dyDescent="0.2">
      <c r="A941" s="4">
        <f>FIN_RAW[[#This Row],[FECHA]]</f>
        <v>44572</v>
      </c>
      <c r="B941" s="3">
        <f>YEAR(FIN_DATASET[[#This Row],[Date]])</f>
        <v>2022</v>
      </c>
      <c r="C941" s="3" t="str">
        <f>TEXT(FIN_DATASET[[#This Row],[Date]],"mmmm")</f>
        <v>January</v>
      </c>
      <c r="D941" s="3" t="str">
        <f>IF(FIN_RAW[[#This Row],[VALOR (IN)]]&gt;0, "Income",IF(FIN_RAW[[#This Row],[VALOR (OUT)]]&gt;0, "Expense", "Check"))</f>
        <v>Income</v>
      </c>
      <c r="E941" s="3" t="str">
        <f>_xlfn.XLOOKUP(FIN_DATASET[[#This Row],[Method]],CATEGORY_MAP[CUENTA_IN],CATEGORY_MAP[Category])</f>
        <v>Cash</v>
      </c>
      <c r="F941" s="3" t="str">
        <f>_xlfn.XLOOKUP(FIN_DATASET[[#This Row],[Account]],CATEGORY_MAP[CUENTA_OUT],CATEGORY_MAP[Subcategory])</f>
        <v>Gymnastics Monthly Fee</v>
      </c>
      <c r="G941" s="3" t="str">
        <f>IF(OR(FIN_RAW[[#This Row],[CONCEPTO]]=0,FIN_RAW[[#This Row],[CONCEPTO]]=""),"",FIN_RAW[[#This Row],[CONCEPTO]])</f>
        <v>Apoyo Pago Gimnasia ENE</v>
      </c>
      <c r="H941" s="5">
        <f>IF(FIN_DATASET[[#This Row],[Type]]="Income", FIN_RAW[[#This Row],[VALOR (IN)]], -FIN_RAW[[#This Row],[VALOR (OUT)]])</f>
        <v>25000</v>
      </c>
      <c r="I941" s="3" t="str">
        <f>FIN_RAW[[#This Row],[CUENTA (IN)]]</f>
        <v>Efectivo</v>
      </c>
      <c r="J941" s="6" t="str">
        <f>FIN_RAW[[#This Row],[CUENTA (OUT)]]</f>
        <v>Mensualidad Gimnasia</v>
      </c>
      <c r="K941" s="3" t="str">
        <f>IF(OR(FIN_RAW[[#This Row],[CLIENTE]]=0,FIN_RAW[[#This Row],[CLIENTE]]=" "),"",FIN_RAW[[#This Row],[CLIENTE]])</f>
        <v>Marcela Zapata Duque</v>
      </c>
      <c r="L941" s="3" t="str">
        <f>IF(OR(FIN_RAW[[#This Row],[DEPORTISTA]]=0,FIN_RAW[[#This Row],[DEPORTISTA]]=""),"",FIN_RAW[[#This Row],[DEPORTISTA]])</f>
        <v>Sara Zapata Zapata</v>
      </c>
      <c r="M941" s="3">
        <f>IF(FIN_DATASET[[#This Row],[Method]]="Efectivo",1,0)</f>
        <v>1</v>
      </c>
      <c r="N941" s="12">
        <f>IF(FIN_DATASET[[#This Row],[Method]]="Efectivo",FIN_DATASET[[#This Row],[Amount]],0)</f>
        <v>25000</v>
      </c>
      <c r="O941" s="3">
        <f>IF(FIN_DATASET[[#This Row],[Method]]="CxC",1,0)</f>
        <v>0</v>
      </c>
      <c r="P941" s="11">
        <f>IF(FIN_DATASET[[#This Row],[Method]]="CxC",FIN_DATASET[[#This Row],[Amount]],0)</f>
        <v>0</v>
      </c>
      <c r="Q941" s="3">
        <f>IF(OR(FIN_DATASET[[#This Row],[Account]]="CxP",FIN_DATASET[[#This Row],[Account]]="CxP (Liga)",FIN_DATASET[[#This Row],[Account]]="CxP (Terceros)"),1,0)</f>
        <v>0</v>
      </c>
      <c r="R941" s="3">
        <f>IF(FIN_DATASET[[#This Row],[AP_Flag]]=1,FIN_DATASET[[#This Row],[Amount]],0)</f>
        <v>0</v>
      </c>
    </row>
    <row r="942" spans="1:18" x14ac:dyDescent="0.2">
      <c r="A942" s="4">
        <f>FIN_RAW[[#This Row],[FECHA]]</f>
        <v>44572</v>
      </c>
      <c r="B942" s="3">
        <f>YEAR(FIN_DATASET[[#This Row],[Date]])</f>
        <v>2022</v>
      </c>
      <c r="C942" s="3" t="str">
        <f>TEXT(FIN_DATASET[[#This Row],[Date]],"mmmm")</f>
        <v>January</v>
      </c>
      <c r="D942" s="3" t="str">
        <f>IF(FIN_RAW[[#This Row],[VALOR (IN)]]&gt;0, "Income",IF(FIN_RAW[[#This Row],[VALOR (OUT)]]&gt;0, "Expense", "Check"))</f>
        <v>Income</v>
      </c>
      <c r="E942" s="3" t="str">
        <f>_xlfn.XLOOKUP(FIN_DATASET[[#This Row],[Method]],CATEGORY_MAP[CUENTA_IN],CATEGORY_MAP[Category])</f>
        <v>Cash</v>
      </c>
      <c r="F942" s="3" t="str">
        <f>_xlfn.XLOOKUP(FIN_DATASET[[#This Row],[Account]],CATEGORY_MAP[CUENTA_OUT],CATEGORY_MAP[Subcategory])</f>
        <v>Gymnastics Monthly Fee</v>
      </c>
      <c r="G942" s="3" t="str">
        <f>IF(OR(FIN_RAW[[#This Row],[CONCEPTO]]=0,FIN_RAW[[#This Row],[CONCEPTO]]=""),"",FIN_RAW[[#This Row],[CONCEPTO]])</f>
        <v>Apoyo Pago Gimnasia ENE</v>
      </c>
      <c r="H942" s="5">
        <f>IF(FIN_DATASET[[#This Row],[Type]]="Income", FIN_RAW[[#This Row],[VALOR (IN)]], -FIN_RAW[[#This Row],[VALOR (OUT)]])</f>
        <v>25000</v>
      </c>
      <c r="I942" s="3" t="str">
        <f>FIN_RAW[[#This Row],[CUENTA (IN)]]</f>
        <v>Efectivo</v>
      </c>
      <c r="J942" s="6" t="str">
        <f>FIN_RAW[[#This Row],[CUENTA (OUT)]]</f>
        <v>Mensualidad Gimnasia</v>
      </c>
      <c r="K942" s="3" t="str">
        <f>IF(OR(FIN_RAW[[#This Row],[CLIENTE]]=0,FIN_RAW[[#This Row],[CLIENTE]]=" "),"",FIN_RAW[[#This Row],[CLIENTE]])</f>
        <v>Rodrigo Valdiri Zambrano</v>
      </c>
      <c r="L942" s="3" t="str">
        <f>IF(OR(FIN_RAW[[#This Row],[DEPORTISTA]]=0,FIN_RAW[[#This Row],[DEPORTISTA]]=""),"",FIN_RAW[[#This Row],[DEPORTISTA]])</f>
        <v>Esteban Valdiri Guauña</v>
      </c>
      <c r="M942" s="3">
        <f>IF(FIN_DATASET[[#This Row],[Method]]="Efectivo",1,0)</f>
        <v>1</v>
      </c>
      <c r="N942" s="12">
        <f>IF(FIN_DATASET[[#This Row],[Method]]="Efectivo",FIN_DATASET[[#This Row],[Amount]],0)</f>
        <v>25000</v>
      </c>
      <c r="O942" s="3">
        <f>IF(FIN_DATASET[[#This Row],[Method]]="CxC",1,0)</f>
        <v>0</v>
      </c>
      <c r="P942" s="11">
        <f>IF(FIN_DATASET[[#This Row],[Method]]="CxC",FIN_DATASET[[#This Row],[Amount]],0)</f>
        <v>0</v>
      </c>
      <c r="Q942" s="3">
        <f>IF(OR(FIN_DATASET[[#This Row],[Account]]="CxP",FIN_DATASET[[#This Row],[Account]]="CxP (Liga)",FIN_DATASET[[#This Row],[Account]]="CxP (Terceros)"),1,0)</f>
        <v>0</v>
      </c>
      <c r="R942" s="3">
        <f>IF(FIN_DATASET[[#This Row],[AP_Flag]]=1,FIN_DATASET[[#This Row],[Amount]],0)</f>
        <v>0</v>
      </c>
    </row>
    <row r="943" spans="1:18" x14ac:dyDescent="0.2">
      <c r="A943" s="4">
        <f>FIN_RAW[[#This Row],[FECHA]]</f>
        <v>44572</v>
      </c>
      <c r="B943" s="3">
        <f>YEAR(FIN_DATASET[[#This Row],[Date]])</f>
        <v>2022</v>
      </c>
      <c r="C943" s="3" t="str">
        <f>TEXT(FIN_DATASET[[#This Row],[Date]],"mmmm")</f>
        <v>January</v>
      </c>
      <c r="D943" s="3" t="str">
        <f>IF(FIN_RAW[[#This Row],[VALOR (IN)]]&gt;0, "Income",IF(FIN_RAW[[#This Row],[VALOR (OUT)]]&gt;0, "Expense", "Check"))</f>
        <v>Income</v>
      </c>
      <c r="E943" s="3" t="str">
        <f>_xlfn.XLOOKUP(FIN_DATASET[[#This Row],[Method]],CATEGORY_MAP[CUENTA_IN],CATEGORY_MAP[Category])</f>
        <v>Cash</v>
      </c>
      <c r="F943" s="3" t="str">
        <f>_xlfn.XLOOKUP(FIN_DATASET[[#This Row],[Account]],CATEGORY_MAP[CUENTA_OUT],CATEGORY_MAP[Subcategory])</f>
        <v>Gymnastics Monthly Fee</v>
      </c>
      <c r="G943" s="3" t="str">
        <f>IF(OR(FIN_RAW[[#This Row],[CONCEPTO]]=0,FIN_RAW[[#This Row],[CONCEPTO]]=""),"",FIN_RAW[[#This Row],[CONCEPTO]])</f>
        <v>Apoyo Pago Gimnasia ENE</v>
      </c>
      <c r="H943" s="5">
        <f>IF(FIN_DATASET[[#This Row],[Type]]="Income", FIN_RAW[[#This Row],[VALOR (IN)]], -FIN_RAW[[#This Row],[VALOR (OUT)]])</f>
        <v>25000</v>
      </c>
      <c r="I943" s="3" t="str">
        <f>FIN_RAW[[#This Row],[CUENTA (IN)]]</f>
        <v>Efectivo</v>
      </c>
      <c r="J943" s="6" t="str">
        <f>FIN_RAW[[#This Row],[CUENTA (OUT)]]</f>
        <v>Mensualidad Gimnasia</v>
      </c>
      <c r="K943" s="3" t="str">
        <f>IF(OR(FIN_RAW[[#This Row],[CLIENTE]]=0,FIN_RAW[[#This Row],[CLIENTE]]=" "),"",FIN_RAW[[#This Row],[CLIENTE]])</f>
        <v>Víctor Manuel Duque Yepes</v>
      </c>
      <c r="L943" s="3" t="str">
        <f>IF(OR(FIN_RAW[[#This Row],[DEPORTISTA]]=0,FIN_RAW[[#This Row],[DEPORTISTA]]=""),"",FIN_RAW[[#This Row],[DEPORTISTA]])</f>
        <v>Juan Esteban Duque Pinto</v>
      </c>
      <c r="M943" s="3">
        <f>IF(FIN_DATASET[[#This Row],[Method]]="Efectivo",1,0)</f>
        <v>1</v>
      </c>
      <c r="N943" s="12">
        <f>IF(FIN_DATASET[[#This Row],[Method]]="Efectivo",FIN_DATASET[[#This Row],[Amount]],0)</f>
        <v>25000</v>
      </c>
      <c r="O943" s="3">
        <f>IF(FIN_DATASET[[#This Row],[Method]]="CxC",1,0)</f>
        <v>0</v>
      </c>
      <c r="P943" s="11">
        <f>IF(FIN_DATASET[[#This Row],[Method]]="CxC",FIN_DATASET[[#This Row],[Amount]],0)</f>
        <v>0</v>
      </c>
      <c r="Q943" s="3">
        <f>IF(OR(FIN_DATASET[[#This Row],[Account]]="CxP",FIN_DATASET[[#This Row],[Account]]="CxP (Liga)",FIN_DATASET[[#This Row],[Account]]="CxP (Terceros)"),1,0)</f>
        <v>0</v>
      </c>
      <c r="R943" s="3">
        <f>IF(FIN_DATASET[[#This Row],[AP_Flag]]=1,FIN_DATASET[[#This Row],[Amount]],0)</f>
        <v>0</v>
      </c>
    </row>
    <row r="944" spans="1:18" x14ac:dyDescent="0.2">
      <c r="A944" s="4">
        <f>FIN_RAW[[#This Row],[FECHA]]</f>
        <v>44572</v>
      </c>
      <c r="B944" s="3">
        <f>YEAR(FIN_DATASET[[#This Row],[Date]])</f>
        <v>2022</v>
      </c>
      <c r="C944" s="3" t="str">
        <f>TEXT(FIN_DATASET[[#This Row],[Date]],"mmmm")</f>
        <v>January</v>
      </c>
      <c r="D944" s="3" t="str">
        <f>IF(FIN_RAW[[#This Row],[VALOR (IN)]]&gt;0, "Income",IF(FIN_RAW[[#This Row],[VALOR (OUT)]]&gt;0, "Expense", "Check"))</f>
        <v>Income</v>
      </c>
      <c r="E944" s="3" t="str">
        <f>_xlfn.XLOOKUP(FIN_DATASET[[#This Row],[Method]],CATEGORY_MAP[CUENTA_IN],CATEGORY_MAP[Category])</f>
        <v>Cash</v>
      </c>
      <c r="F944" s="3" t="str">
        <f>_xlfn.XLOOKUP(FIN_DATASET[[#This Row],[Account]],CATEGORY_MAP[CUENTA_OUT],CATEGORY_MAP[Subcategory])</f>
        <v>Gymnastics Monthly Fee</v>
      </c>
      <c r="G944" s="3" t="str">
        <f>IF(OR(FIN_RAW[[#This Row],[CONCEPTO]]=0,FIN_RAW[[#This Row],[CONCEPTO]]=""),"",FIN_RAW[[#This Row],[CONCEPTO]])</f>
        <v>Apoyo Pago Gimnasia ENE</v>
      </c>
      <c r="H944" s="5">
        <f>IF(FIN_DATASET[[#This Row],[Type]]="Income", FIN_RAW[[#This Row],[VALOR (IN)]], -FIN_RAW[[#This Row],[VALOR (OUT)]])</f>
        <v>25000</v>
      </c>
      <c r="I944" s="3" t="str">
        <f>FIN_RAW[[#This Row],[CUENTA (IN)]]</f>
        <v>Efectivo</v>
      </c>
      <c r="J944" s="6" t="str">
        <f>FIN_RAW[[#This Row],[CUENTA (OUT)]]</f>
        <v>Mensualidad Gimnasia</v>
      </c>
      <c r="K944" s="3" t="str">
        <f>IF(OR(FIN_RAW[[#This Row],[CLIENTE]]=0,FIN_RAW[[#This Row],[CLIENTE]]=" "),"",FIN_RAW[[#This Row],[CLIENTE]])</f>
        <v>Víctor Manuel Duque Yepes</v>
      </c>
      <c r="L944" s="3" t="str">
        <f>IF(OR(FIN_RAW[[#This Row],[DEPORTISTA]]=0,FIN_RAW[[#This Row],[DEPORTISTA]]=""),"",FIN_RAW[[#This Row],[DEPORTISTA]])</f>
        <v>Juan Manuel Duque Pinto</v>
      </c>
      <c r="M944" s="3">
        <f>IF(FIN_DATASET[[#This Row],[Method]]="Efectivo",1,0)</f>
        <v>1</v>
      </c>
      <c r="N944" s="12">
        <f>IF(FIN_DATASET[[#This Row],[Method]]="Efectivo",FIN_DATASET[[#This Row],[Amount]],0)</f>
        <v>25000</v>
      </c>
      <c r="O944" s="3">
        <f>IF(FIN_DATASET[[#This Row],[Method]]="CxC",1,0)</f>
        <v>0</v>
      </c>
      <c r="P944" s="11">
        <f>IF(FIN_DATASET[[#This Row],[Method]]="CxC",FIN_DATASET[[#This Row],[Amount]],0)</f>
        <v>0</v>
      </c>
      <c r="Q944" s="3">
        <f>IF(OR(FIN_DATASET[[#This Row],[Account]]="CxP",FIN_DATASET[[#This Row],[Account]]="CxP (Liga)",FIN_DATASET[[#This Row],[Account]]="CxP (Terceros)"),1,0)</f>
        <v>0</v>
      </c>
      <c r="R944" s="3">
        <f>IF(FIN_DATASET[[#This Row],[AP_Flag]]=1,FIN_DATASET[[#This Row],[Amount]],0)</f>
        <v>0</v>
      </c>
    </row>
    <row r="945" spans="1:18" x14ac:dyDescent="0.2">
      <c r="A945" s="4">
        <f>FIN_RAW[[#This Row],[FECHA]]</f>
        <v>44572</v>
      </c>
      <c r="B945" s="3">
        <f>YEAR(FIN_DATASET[[#This Row],[Date]])</f>
        <v>2022</v>
      </c>
      <c r="C945" s="3" t="str">
        <f>TEXT(FIN_DATASET[[#This Row],[Date]],"mmmm")</f>
        <v>January</v>
      </c>
      <c r="D945" s="3" t="str">
        <f>IF(FIN_RAW[[#This Row],[VALOR (IN)]]&gt;0, "Income",IF(FIN_RAW[[#This Row],[VALOR (OUT)]]&gt;0, "Expense", "Check"))</f>
        <v>Income</v>
      </c>
      <c r="E945" s="3" t="str">
        <f>_xlfn.XLOOKUP(FIN_DATASET[[#This Row],[Method]],CATEGORY_MAP[CUENTA_IN],CATEGORY_MAP[Category])</f>
        <v>Cash</v>
      </c>
      <c r="F945" s="3" t="str">
        <f>_xlfn.XLOOKUP(FIN_DATASET[[#This Row],[Account]],CATEGORY_MAP[CUENTA_OUT],CATEGORY_MAP[Subcategory])</f>
        <v>Gymnastics Monthly Fee</v>
      </c>
      <c r="G945" s="3" t="str">
        <f>IF(OR(FIN_RAW[[#This Row],[CONCEPTO]]=0,FIN_RAW[[#This Row],[CONCEPTO]]=""),"",FIN_RAW[[#This Row],[CONCEPTO]])</f>
        <v>Apoyo Pago Gimnasia ENE</v>
      </c>
      <c r="H945" s="5">
        <f>IF(FIN_DATASET[[#This Row],[Type]]="Income", FIN_RAW[[#This Row],[VALOR (IN)]], -FIN_RAW[[#This Row],[VALOR (OUT)]])</f>
        <v>25000</v>
      </c>
      <c r="I945" s="3" t="str">
        <f>FIN_RAW[[#This Row],[CUENTA (IN)]]</f>
        <v>Efectivo</v>
      </c>
      <c r="J945" s="6" t="str">
        <f>FIN_RAW[[#This Row],[CUENTA (OUT)]]</f>
        <v>Mensualidad Gimnasia</v>
      </c>
      <c r="K945" s="3" t="str">
        <f>IF(OR(FIN_RAW[[#This Row],[CLIENTE]]=0,FIN_RAW[[#This Row],[CLIENTE]]=" "),"",FIN_RAW[[#This Row],[CLIENTE]])</f>
        <v>Yanibel Peña Londoño</v>
      </c>
      <c r="L945" s="3" t="str">
        <f>IF(OR(FIN_RAW[[#This Row],[DEPORTISTA]]=0,FIN_RAW[[#This Row],[DEPORTISTA]]=""),"",FIN_RAW[[#This Row],[DEPORTISTA]])</f>
        <v>Santiago Piedrahita Peña</v>
      </c>
      <c r="M945" s="3">
        <f>IF(FIN_DATASET[[#This Row],[Method]]="Efectivo",1,0)</f>
        <v>1</v>
      </c>
      <c r="N945" s="12">
        <f>IF(FIN_DATASET[[#This Row],[Method]]="Efectivo",FIN_DATASET[[#This Row],[Amount]],0)</f>
        <v>25000</v>
      </c>
      <c r="O945" s="3">
        <f>IF(FIN_DATASET[[#This Row],[Method]]="CxC",1,0)</f>
        <v>0</v>
      </c>
      <c r="P945" s="11">
        <f>IF(FIN_DATASET[[#This Row],[Method]]="CxC",FIN_DATASET[[#This Row],[Amount]],0)</f>
        <v>0</v>
      </c>
      <c r="Q945" s="3">
        <f>IF(OR(FIN_DATASET[[#This Row],[Account]]="CxP",FIN_DATASET[[#This Row],[Account]]="CxP (Liga)",FIN_DATASET[[#This Row],[Account]]="CxP (Terceros)"),1,0)</f>
        <v>0</v>
      </c>
      <c r="R945" s="3">
        <f>IF(FIN_DATASET[[#This Row],[AP_Flag]]=1,FIN_DATASET[[#This Row],[Amount]],0)</f>
        <v>0</v>
      </c>
    </row>
    <row r="946" spans="1:18" x14ac:dyDescent="0.2">
      <c r="A946" s="4">
        <f>FIN_RAW[[#This Row],[FECHA]]</f>
        <v>44581</v>
      </c>
      <c r="B946" s="3">
        <f>YEAR(FIN_DATASET[[#This Row],[Date]])</f>
        <v>2022</v>
      </c>
      <c r="C946" s="3" t="str">
        <f>TEXT(FIN_DATASET[[#This Row],[Date]],"mmmm")</f>
        <v>January</v>
      </c>
      <c r="D946" s="3" t="str">
        <f>IF(FIN_RAW[[#This Row],[VALOR (IN)]]&gt;0, "Income",IF(FIN_RAW[[#This Row],[VALOR (OUT)]]&gt;0, "Expense", "Check"))</f>
        <v>Expense</v>
      </c>
      <c r="E946" s="3" t="str">
        <f>_xlfn.XLOOKUP(FIN_DATASET[[#This Row],[Method]],CATEGORY_MAP[CUENTA_IN],CATEGORY_MAP[Category])</f>
        <v>Accounts Receivable</v>
      </c>
      <c r="F946" s="3" t="str">
        <f>_xlfn.XLOOKUP(FIN_DATASET[[#This Row],[Account]],CATEGORY_MAP[CUENTA_OUT],CATEGORY_MAP[Subcategory])</f>
        <v>Cash</v>
      </c>
      <c r="G946" s="3" t="str">
        <f>IF(OR(FIN_RAW[[#This Row],[CONCEPTO]]=0,FIN_RAW[[#This Row],[CONCEPTO]]=""),"",FIN_RAW[[#This Row],[CONCEPTO]])</f>
        <v>CxC 2021</v>
      </c>
      <c r="H946" s="5">
        <f>IF(FIN_DATASET[[#This Row],[Type]]="Income", FIN_RAW[[#This Row],[VALOR (IN)]], -FIN_RAW[[#This Row],[VALOR (OUT)]])</f>
        <v>-503000</v>
      </c>
      <c r="I946" s="3" t="str">
        <f>FIN_RAW[[#This Row],[CUENTA (IN)]]</f>
        <v>CxC</v>
      </c>
      <c r="J946" s="6" t="str">
        <f>FIN_RAW[[#This Row],[CUENTA (OUT)]]</f>
        <v>Efectivo</v>
      </c>
      <c r="K946" s="3" t="str">
        <f>IF(OR(FIN_RAW[[#This Row],[CLIENTE]]=0,FIN_RAW[[#This Row],[CLIENTE]]=" "),"",FIN_RAW[[#This Row],[CLIENTE]])</f>
        <v>Diana Gómez Herrera</v>
      </c>
      <c r="L946" s="3" t="str">
        <f>IF(OR(FIN_RAW[[#This Row],[DEPORTISTA]]=0,FIN_RAW[[#This Row],[DEPORTISTA]]=""),"",FIN_RAW[[#This Row],[DEPORTISTA]])</f>
        <v>Juan Manuel López Gómez</v>
      </c>
      <c r="M946" s="3">
        <f>IF(FIN_DATASET[[#This Row],[Method]]="Efectivo",1,0)</f>
        <v>0</v>
      </c>
      <c r="N946" s="12">
        <f>IF(FIN_DATASET[[#This Row],[Method]]="Efectivo",FIN_DATASET[[#This Row],[Amount]],0)</f>
        <v>0</v>
      </c>
      <c r="O946" s="3">
        <f>IF(FIN_DATASET[[#This Row],[Method]]="CxC",1,0)</f>
        <v>1</v>
      </c>
      <c r="P946" s="11">
        <f>IF(FIN_DATASET[[#This Row],[Method]]="CxC",FIN_DATASET[[#This Row],[Amount]],0)</f>
        <v>-503000</v>
      </c>
      <c r="Q946" s="3">
        <f>IF(OR(FIN_DATASET[[#This Row],[Account]]="CxP",FIN_DATASET[[#This Row],[Account]]="CxP (Liga)",FIN_DATASET[[#This Row],[Account]]="CxP (Terceros)"),1,0)</f>
        <v>0</v>
      </c>
      <c r="R946" s="3">
        <f>IF(FIN_DATASET[[#This Row],[AP_Flag]]=1,FIN_DATASET[[#This Row],[Amount]],0)</f>
        <v>0</v>
      </c>
    </row>
    <row r="947" spans="1:18" x14ac:dyDescent="0.2">
      <c r="A947" s="4">
        <f>FIN_RAW[[#This Row],[FECHA]]</f>
        <v>44592</v>
      </c>
      <c r="B947" s="3">
        <f>YEAR(FIN_DATASET[[#This Row],[Date]])</f>
        <v>2022</v>
      </c>
      <c r="C947" s="3" t="str">
        <f>TEXT(FIN_DATASET[[#This Row],[Date]],"mmmm")</f>
        <v>January</v>
      </c>
      <c r="D947" s="3" t="str">
        <f>IF(FIN_RAW[[#This Row],[VALOR (IN)]]&gt;0, "Income",IF(FIN_RAW[[#This Row],[VALOR (OUT)]]&gt;0, "Expense", "Check"))</f>
        <v>Expense</v>
      </c>
      <c r="E947" s="3" t="str">
        <f>_xlfn.XLOOKUP(FIN_DATASET[[#This Row],[Method]],CATEGORY_MAP[CUENTA_IN],CATEGORY_MAP[Category])</f>
        <v>Cash</v>
      </c>
      <c r="F947" s="3" t="str">
        <f>_xlfn.XLOOKUP(FIN_DATASET[[#This Row],[Account]],CATEGORY_MAP[CUENTA_OUT],CATEGORY_MAP[Subcategory])</f>
        <v>Payroll</v>
      </c>
      <c r="G947" s="3" t="str">
        <f>IF(OR(FIN_RAW[[#This Row],[CONCEPTO]]=0,FIN_RAW[[#This Row],[CONCEPTO]]=""),"",FIN_RAW[[#This Row],[CONCEPTO]])</f>
        <v>Pago Nomina ENE</v>
      </c>
      <c r="H947" s="5">
        <f>IF(FIN_DATASET[[#This Row],[Type]]="Income", FIN_RAW[[#This Row],[VALOR (IN)]], -FIN_RAW[[#This Row],[VALOR (OUT)]])</f>
        <v>-650000</v>
      </c>
      <c r="I947" s="3" t="str">
        <f>FIN_RAW[[#This Row],[CUENTA (IN)]]</f>
        <v>Efectivo</v>
      </c>
      <c r="J947" s="6" t="str">
        <f>FIN_RAW[[#This Row],[CUENTA (OUT)]]</f>
        <v>Nomina</v>
      </c>
      <c r="K947" s="3" t="str">
        <f>IF(OR(FIN_RAW[[#This Row],[CLIENTE]]=0,FIN_RAW[[#This Row],[CLIENTE]]=" "),"",FIN_RAW[[#This Row],[CLIENTE]])</f>
        <v>Miguel García Celis</v>
      </c>
      <c r="L947" s="3" t="str">
        <f>IF(OR(FIN_RAW[[#This Row],[DEPORTISTA]]=0,FIN_RAW[[#This Row],[DEPORTISTA]]=""),"",FIN_RAW[[#This Row],[DEPORTISTA]])</f>
        <v>Miguel García Celis</v>
      </c>
      <c r="M947" s="3">
        <f>IF(FIN_DATASET[[#This Row],[Method]]="Efectivo",1,0)</f>
        <v>1</v>
      </c>
      <c r="N947" s="12">
        <f>IF(FIN_DATASET[[#This Row],[Method]]="Efectivo",FIN_DATASET[[#This Row],[Amount]],0)</f>
        <v>-650000</v>
      </c>
      <c r="O947" s="3">
        <f>IF(FIN_DATASET[[#This Row],[Method]]="CxC",1,0)</f>
        <v>0</v>
      </c>
      <c r="P947" s="11">
        <f>IF(FIN_DATASET[[#This Row],[Method]]="CxC",FIN_DATASET[[#This Row],[Amount]],0)</f>
        <v>0</v>
      </c>
      <c r="Q947" s="3">
        <f>IF(OR(FIN_DATASET[[#This Row],[Account]]="CxP",FIN_DATASET[[#This Row],[Account]]="CxP (Liga)",FIN_DATASET[[#This Row],[Account]]="CxP (Terceros)"),1,0)</f>
        <v>0</v>
      </c>
      <c r="R947" s="3">
        <f>IF(FIN_DATASET[[#This Row],[AP_Flag]]=1,FIN_DATASET[[#This Row],[Amount]],0)</f>
        <v>0</v>
      </c>
    </row>
    <row r="948" spans="1:18" x14ac:dyDescent="0.2">
      <c r="A948" s="4">
        <f>FIN_RAW[[#This Row],[FECHA]]</f>
        <v>44592</v>
      </c>
      <c r="B948" s="3">
        <f>YEAR(FIN_DATASET[[#This Row],[Date]])</f>
        <v>2022</v>
      </c>
      <c r="C948" s="3" t="str">
        <f>TEXT(FIN_DATASET[[#This Row],[Date]],"mmmm")</f>
        <v>January</v>
      </c>
      <c r="D948" s="3" t="str">
        <f>IF(FIN_RAW[[#This Row],[VALOR (IN)]]&gt;0, "Income",IF(FIN_RAW[[#This Row],[VALOR (OUT)]]&gt;0, "Expense", "Check"))</f>
        <v>Expense</v>
      </c>
      <c r="E948" s="3" t="str">
        <f>_xlfn.XLOOKUP(FIN_DATASET[[#This Row],[Method]],CATEGORY_MAP[CUENTA_IN],CATEGORY_MAP[Category])</f>
        <v>Cash</v>
      </c>
      <c r="F948" s="3" t="str">
        <f>_xlfn.XLOOKUP(FIN_DATASET[[#This Row],[Account]],CATEGORY_MAP[CUENTA_OUT],CATEGORY_MAP[Subcategory])</f>
        <v>Payroll</v>
      </c>
      <c r="G948" s="3" t="str">
        <f>IF(OR(FIN_RAW[[#This Row],[CONCEPTO]]=0,FIN_RAW[[#This Row],[CONCEPTO]]=""),"",FIN_RAW[[#This Row],[CONCEPTO]])</f>
        <v>Pago Nomina ENE</v>
      </c>
      <c r="H948" s="5">
        <f>IF(FIN_DATASET[[#This Row],[Type]]="Income", FIN_RAW[[#This Row],[VALOR (IN)]], -FIN_RAW[[#This Row],[VALOR (OUT)]])</f>
        <v>-400000</v>
      </c>
      <c r="I948" s="3" t="str">
        <f>FIN_RAW[[#This Row],[CUENTA (IN)]]</f>
        <v>Efectivo</v>
      </c>
      <c r="J948" s="6" t="str">
        <f>FIN_RAW[[#This Row],[CUENTA (OUT)]]</f>
        <v>Nomina</v>
      </c>
      <c r="K948" s="3" t="str">
        <f>IF(OR(FIN_RAW[[#This Row],[CLIENTE]]=0,FIN_RAW[[#This Row],[CLIENTE]]=" "),"",FIN_RAW[[#This Row],[CLIENTE]])</f>
        <v>Farly Apraez Betancur</v>
      </c>
      <c r="L948" s="3" t="str">
        <f>IF(OR(FIN_RAW[[#This Row],[DEPORTISTA]]=0,FIN_RAW[[#This Row],[DEPORTISTA]]=""),"",FIN_RAW[[#This Row],[DEPORTISTA]])</f>
        <v>Farly Apraez Betancur</v>
      </c>
      <c r="M948" s="3">
        <f>IF(FIN_DATASET[[#This Row],[Method]]="Efectivo",1,0)</f>
        <v>1</v>
      </c>
      <c r="N948" s="12">
        <f>IF(FIN_DATASET[[#This Row],[Method]]="Efectivo",FIN_DATASET[[#This Row],[Amount]],0)</f>
        <v>-400000</v>
      </c>
      <c r="O948" s="3">
        <f>IF(FIN_DATASET[[#This Row],[Method]]="CxC",1,0)</f>
        <v>0</v>
      </c>
      <c r="P948" s="11">
        <f>IF(FIN_DATASET[[#This Row],[Method]]="CxC",FIN_DATASET[[#This Row],[Amount]],0)</f>
        <v>0</v>
      </c>
      <c r="Q948" s="3">
        <f>IF(OR(FIN_DATASET[[#This Row],[Account]]="CxP",FIN_DATASET[[#This Row],[Account]]="CxP (Liga)",FIN_DATASET[[#This Row],[Account]]="CxP (Terceros)"),1,0)</f>
        <v>0</v>
      </c>
      <c r="R948" s="3">
        <f>IF(FIN_DATASET[[#This Row],[AP_Flag]]=1,FIN_DATASET[[#This Row],[Amount]],0)</f>
        <v>0</v>
      </c>
    </row>
    <row r="949" spans="1:18" x14ac:dyDescent="0.2">
      <c r="A949" s="4">
        <f>FIN_RAW[[#This Row],[FECHA]]</f>
        <v>44592</v>
      </c>
      <c r="B949" s="3">
        <f>YEAR(FIN_DATASET[[#This Row],[Date]])</f>
        <v>2022</v>
      </c>
      <c r="C949" s="3" t="str">
        <f>TEXT(FIN_DATASET[[#This Row],[Date]],"mmmm")</f>
        <v>January</v>
      </c>
      <c r="D949" s="3" t="str">
        <f>IF(FIN_RAW[[#This Row],[VALOR (IN)]]&gt;0, "Income",IF(FIN_RAW[[#This Row],[VALOR (OUT)]]&gt;0, "Expense", "Check"))</f>
        <v>Expense</v>
      </c>
      <c r="E949" s="3" t="str">
        <f>_xlfn.XLOOKUP(FIN_DATASET[[#This Row],[Method]],CATEGORY_MAP[CUENTA_IN],CATEGORY_MAP[Category])</f>
        <v>Cash</v>
      </c>
      <c r="F949" s="3" t="str">
        <f>_xlfn.XLOOKUP(FIN_DATASET[[#This Row],[Account]],CATEGORY_MAP[CUENTA_OUT],CATEGORY_MAP[Subcategory])</f>
        <v>Payroll</v>
      </c>
      <c r="G949" s="3" t="str">
        <f>IF(OR(FIN_RAW[[#This Row],[CONCEPTO]]=0,FIN_RAW[[#This Row],[CONCEPTO]]=""),"",FIN_RAW[[#This Row],[CONCEPTO]])</f>
        <v>Pago Nomina ENE</v>
      </c>
      <c r="H949" s="5">
        <f>IF(FIN_DATASET[[#This Row],[Type]]="Income", FIN_RAW[[#This Row],[VALOR (IN)]], -FIN_RAW[[#This Row],[VALOR (OUT)]])</f>
        <v>-400000</v>
      </c>
      <c r="I949" s="3" t="str">
        <f>FIN_RAW[[#This Row],[CUENTA (IN)]]</f>
        <v>Efectivo</v>
      </c>
      <c r="J949" s="6" t="str">
        <f>FIN_RAW[[#This Row],[CUENTA (OUT)]]</f>
        <v>Nomina</v>
      </c>
      <c r="K949" s="3" t="str">
        <f>IF(OR(FIN_RAW[[#This Row],[CLIENTE]]=0,FIN_RAW[[#This Row],[CLIENTE]]=" "),"",FIN_RAW[[#This Row],[CLIENTE]])</f>
        <v>Tiffany Santamaría Escobar</v>
      </c>
      <c r="L949" s="3" t="str">
        <f>IF(OR(FIN_RAW[[#This Row],[DEPORTISTA]]=0,FIN_RAW[[#This Row],[DEPORTISTA]]=""),"",FIN_RAW[[#This Row],[DEPORTISTA]])</f>
        <v>Tiffany Santamaría Escobar</v>
      </c>
      <c r="M949" s="3">
        <f>IF(FIN_DATASET[[#This Row],[Method]]="Efectivo",1,0)</f>
        <v>1</v>
      </c>
      <c r="N949" s="12">
        <f>IF(FIN_DATASET[[#This Row],[Method]]="Efectivo",FIN_DATASET[[#This Row],[Amount]],0)</f>
        <v>-400000</v>
      </c>
      <c r="O949" s="3">
        <f>IF(FIN_DATASET[[#This Row],[Method]]="CxC",1,0)</f>
        <v>0</v>
      </c>
      <c r="P949" s="11">
        <f>IF(FIN_DATASET[[#This Row],[Method]]="CxC",FIN_DATASET[[#This Row],[Amount]],0)</f>
        <v>0</v>
      </c>
      <c r="Q949" s="3">
        <f>IF(OR(FIN_DATASET[[#This Row],[Account]]="CxP",FIN_DATASET[[#This Row],[Account]]="CxP (Liga)",FIN_DATASET[[#This Row],[Account]]="CxP (Terceros)"),1,0)</f>
        <v>0</v>
      </c>
      <c r="R949" s="3">
        <f>IF(FIN_DATASET[[#This Row],[AP_Flag]]=1,FIN_DATASET[[#This Row],[Amount]],0)</f>
        <v>0</v>
      </c>
    </row>
    <row r="950" spans="1:18" x14ac:dyDescent="0.2">
      <c r="A950" s="4">
        <f>FIN_RAW[[#This Row],[FECHA]]</f>
        <v>44592</v>
      </c>
      <c r="B950" s="3">
        <f>YEAR(FIN_DATASET[[#This Row],[Date]])</f>
        <v>2022</v>
      </c>
      <c r="C950" s="3" t="str">
        <f>TEXT(FIN_DATASET[[#This Row],[Date]],"mmmm")</f>
        <v>January</v>
      </c>
      <c r="D950" s="3" t="str">
        <f>IF(FIN_RAW[[#This Row],[VALOR (IN)]]&gt;0, "Income",IF(FIN_RAW[[#This Row],[VALOR (OUT)]]&gt;0, "Expense", "Check"))</f>
        <v>Expense</v>
      </c>
      <c r="E950" s="3" t="str">
        <f>_xlfn.XLOOKUP(FIN_DATASET[[#This Row],[Method]],CATEGORY_MAP[CUENTA_IN],CATEGORY_MAP[Category])</f>
        <v>Cash</v>
      </c>
      <c r="F950" s="3" t="str">
        <f>_xlfn.XLOOKUP(FIN_DATASET[[#This Row],[Account]],CATEGORY_MAP[CUENTA_OUT],CATEGORY_MAP[Subcategory])</f>
        <v>Payroll</v>
      </c>
      <c r="G950" s="3" t="str">
        <f>IF(OR(FIN_RAW[[#This Row],[CONCEPTO]]=0,FIN_RAW[[#This Row],[CONCEPTO]]=""),"",FIN_RAW[[#This Row],[CONCEPTO]])</f>
        <v>Pago Nomina ENE</v>
      </c>
      <c r="H950" s="5">
        <f>IF(FIN_DATASET[[#This Row],[Type]]="Income", FIN_RAW[[#This Row],[VALOR (IN)]], -FIN_RAW[[#This Row],[VALOR (OUT)]])</f>
        <v>-200000</v>
      </c>
      <c r="I950" s="3" t="str">
        <f>FIN_RAW[[#This Row],[CUENTA (IN)]]</f>
        <v>Efectivo</v>
      </c>
      <c r="J950" s="6" t="str">
        <f>FIN_RAW[[#This Row],[CUENTA (OUT)]]</f>
        <v>Nomina</v>
      </c>
      <c r="K950" s="3" t="str">
        <f>IF(OR(FIN_RAW[[#This Row],[CLIENTE]]=0,FIN_RAW[[#This Row],[CLIENTE]]=" "),"",FIN_RAW[[#This Row],[CLIENTE]])</f>
        <v>Derwin Cuastumal Leal</v>
      </c>
      <c r="L950" s="3" t="str">
        <f>IF(OR(FIN_RAW[[#This Row],[DEPORTISTA]]=0,FIN_RAW[[#This Row],[DEPORTISTA]]=""),"",FIN_RAW[[#This Row],[DEPORTISTA]])</f>
        <v>Derwin Cuastumal Leal</v>
      </c>
      <c r="M950" s="3">
        <f>IF(FIN_DATASET[[#This Row],[Method]]="Efectivo",1,0)</f>
        <v>1</v>
      </c>
      <c r="N950" s="12">
        <f>IF(FIN_DATASET[[#This Row],[Method]]="Efectivo",FIN_DATASET[[#This Row],[Amount]],0)</f>
        <v>-200000</v>
      </c>
      <c r="O950" s="3">
        <f>IF(FIN_DATASET[[#This Row],[Method]]="CxC",1,0)</f>
        <v>0</v>
      </c>
      <c r="P950" s="11">
        <f>IF(FIN_DATASET[[#This Row],[Method]]="CxC",FIN_DATASET[[#This Row],[Amount]],0)</f>
        <v>0</v>
      </c>
      <c r="Q950" s="3">
        <f>IF(OR(FIN_DATASET[[#This Row],[Account]]="CxP",FIN_DATASET[[#This Row],[Account]]="CxP (Liga)",FIN_DATASET[[#This Row],[Account]]="CxP (Terceros)"),1,0)</f>
        <v>0</v>
      </c>
      <c r="R950" s="3">
        <f>IF(FIN_DATASET[[#This Row],[AP_Flag]]=1,FIN_DATASET[[#This Row],[Amount]],0)</f>
        <v>0</v>
      </c>
    </row>
    <row r="951" spans="1:18" x14ac:dyDescent="0.2">
      <c r="A951" s="4">
        <f>FIN_RAW[[#This Row],[FECHA]]</f>
        <v>44593</v>
      </c>
      <c r="B951" s="3">
        <f>YEAR(FIN_DATASET[[#This Row],[Date]])</f>
        <v>2022</v>
      </c>
      <c r="C951" s="3" t="str">
        <f>TEXT(FIN_DATASET[[#This Row],[Date]],"mmmm")</f>
        <v>February</v>
      </c>
      <c r="D951" s="3" t="str">
        <f>IF(FIN_RAW[[#This Row],[VALOR (IN)]]&gt;0, "Income",IF(FIN_RAW[[#This Row],[VALOR (OUT)]]&gt;0, "Expense", "Check"))</f>
        <v>Income</v>
      </c>
      <c r="E951" s="3" t="str">
        <f>_xlfn.XLOOKUP(FIN_DATASET[[#This Row],[Method]],CATEGORY_MAP[CUENTA_IN],CATEGORY_MAP[Category])</f>
        <v>Scholarships</v>
      </c>
      <c r="F951" s="3" t="str">
        <f>_xlfn.XLOOKUP(FIN_DATASET[[#This Row],[Account]],CATEGORY_MAP[CUENTA_OUT],CATEGORY_MAP[Subcategory])</f>
        <v>Monthly Fee</v>
      </c>
      <c r="G951" s="3" t="str">
        <f>IF(OR(FIN_RAW[[#This Row],[CONCEPTO]]=0,FIN_RAW[[#This Row],[CONCEPTO]]=""),"",FIN_RAW[[#This Row],[CONCEPTO]])</f>
        <v>Beca Fundadores AR (100%) FEB</v>
      </c>
      <c r="H951" s="5">
        <f>IF(FIN_DATASET[[#This Row],[Type]]="Income", FIN_RAW[[#This Row],[VALOR (IN)]], -FIN_RAW[[#This Row],[VALOR (OUT)]])</f>
        <v>160000</v>
      </c>
      <c r="I951" s="3" t="str">
        <f>FIN_RAW[[#This Row],[CUENTA (IN)]]</f>
        <v>Becas</v>
      </c>
      <c r="J951" s="6" t="str">
        <f>FIN_RAW[[#This Row],[CUENTA (OUT)]]</f>
        <v>Mensualidad</v>
      </c>
      <c r="K951" s="3" t="str">
        <f>IF(OR(FIN_RAW[[#This Row],[CLIENTE]]=0,FIN_RAW[[#This Row],[CLIENTE]]=" "),"",FIN_RAW[[#This Row],[CLIENTE]])</f>
        <v>Luis Eduardo Solarte Serna</v>
      </c>
      <c r="L951" s="3" t="str">
        <f>IF(OR(FIN_RAW[[#This Row],[DEPORTISTA]]=0,FIN_RAW[[#This Row],[DEPORTISTA]]=""),"",FIN_RAW[[#This Row],[DEPORTISTA]])</f>
        <v>Alejandro Solarte Osorio</v>
      </c>
      <c r="M951" s="3">
        <f>IF(FIN_DATASET[[#This Row],[Method]]="Efectivo",1,0)</f>
        <v>0</v>
      </c>
      <c r="N951" s="12">
        <f>IF(FIN_DATASET[[#This Row],[Method]]="Efectivo",FIN_DATASET[[#This Row],[Amount]],0)</f>
        <v>0</v>
      </c>
      <c r="O951" s="3">
        <f>IF(FIN_DATASET[[#This Row],[Method]]="CxC",1,0)</f>
        <v>0</v>
      </c>
      <c r="P951" s="11">
        <f>IF(FIN_DATASET[[#This Row],[Method]]="CxC",FIN_DATASET[[#This Row],[Amount]],0)</f>
        <v>0</v>
      </c>
      <c r="Q951" s="3">
        <f>IF(OR(FIN_DATASET[[#This Row],[Account]]="CxP",FIN_DATASET[[#This Row],[Account]]="CxP (Liga)",FIN_DATASET[[#This Row],[Account]]="CxP (Terceros)"),1,0)</f>
        <v>0</v>
      </c>
      <c r="R951" s="3">
        <f>IF(FIN_DATASET[[#This Row],[AP_Flag]]=1,FIN_DATASET[[#This Row],[Amount]],0)</f>
        <v>0</v>
      </c>
    </row>
    <row r="952" spans="1:18" x14ac:dyDescent="0.2">
      <c r="A952" s="4">
        <f>FIN_RAW[[#This Row],[FECHA]]</f>
        <v>44593</v>
      </c>
      <c r="B952" s="3">
        <f>YEAR(FIN_DATASET[[#This Row],[Date]])</f>
        <v>2022</v>
      </c>
      <c r="C952" s="3" t="str">
        <f>TEXT(FIN_DATASET[[#This Row],[Date]],"mmmm")</f>
        <v>February</v>
      </c>
      <c r="D952" s="3" t="str">
        <f>IF(FIN_RAW[[#This Row],[VALOR (IN)]]&gt;0, "Income",IF(FIN_RAW[[#This Row],[VALOR (OUT)]]&gt;0, "Expense", "Check"))</f>
        <v>Income</v>
      </c>
      <c r="E952" s="3" t="str">
        <f>_xlfn.XLOOKUP(FIN_DATASET[[#This Row],[Method]],CATEGORY_MAP[CUENTA_IN],CATEGORY_MAP[Category])</f>
        <v>Scholarships</v>
      </c>
      <c r="F952" s="3" t="str">
        <f>_xlfn.XLOOKUP(FIN_DATASET[[#This Row],[Account]],CATEGORY_MAP[CUENTA_OUT],CATEGORY_MAP[Subcategory])</f>
        <v>Monthly Fee</v>
      </c>
      <c r="G952" s="3" t="str">
        <f>IF(OR(FIN_RAW[[#This Row],[CONCEPTO]]=0,FIN_RAW[[#This Row],[CONCEPTO]]=""),"",FIN_RAW[[#This Row],[CONCEPTO]])</f>
        <v>Beca Fundadores AR (100%) FEB</v>
      </c>
      <c r="H952" s="5">
        <f>IF(FIN_DATASET[[#This Row],[Type]]="Income", FIN_RAW[[#This Row],[VALOR (IN)]], -FIN_RAW[[#This Row],[VALOR (OUT)]])</f>
        <v>160000</v>
      </c>
      <c r="I952" s="3" t="str">
        <f>FIN_RAW[[#This Row],[CUENTA (IN)]]</f>
        <v>Becas</v>
      </c>
      <c r="J952" s="6" t="str">
        <f>FIN_RAW[[#This Row],[CUENTA (OUT)]]</f>
        <v>Mensualidad</v>
      </c>
      <c r="K952" s="3" t="str">
        <f>IF(OR(FIN_RAW[[#This Row],[CLIENTE]]=0,FIN_RAW[[#This Row],[CLIENTE]]=" "),"",FIN_RAW[[#This Row],[CLIENTE]])</f>
        <v>Omar Osorio Valencia</v>
      </c>
      <c r="L952" s="3" t="str">
        <f>IF(OR(FIN_RAW[[#This Row],[DEPORTISTA]]=0,FIN_RAW[[#This Row],[DEPORTISTA]]=""),"",FIN_RAW[[#This Row],[DEPORTISTA]])</f>
        <v>Juan Camilo Osorio Mendoza</v>
      </c>
      <c r="M952" s="3">
        <f>IF(FIN_DATASET[[#This Row],[Method]]="Efectivo",1,0)</f>
        <v>0</v>
      </c>
      <c r="N952" s="12">
        <f>IF(FIN_DATASET[[#This Row],[Method]]="Efectivo",FIN_DATASET[[#This Row],[Amount]],0)</f>
        <v>0</v>
      </c>
      <c r="O952" s="3">
        <f>IF(FIN_DATASET[[#This Row],[Method]]="CxC",1,0)</f>
        <v>0</v>
      </c>
      <c r="P952" s="11">
        <f>IF(FIN_DATASET[[#This Row],[Method]]="CxC",FIN_DATASET[[#This Row],[Amount]],0)</f>
        <v>0</v>
      </c>
      <c r="Q952" s="3">
        <f>IF(OR(FIN_DATASET[[#This Row],[Account]]="CxP",FIN_DATASET[[#This Row],[Account]]="CxP (Liga)",FIN_DATASET[[#This Row],[Account]]="CxP (Terceros)"),1,0)</f>
        <v>0</v>
      </c>
      <c r="R952" s="3">
        <f>IF(FIN_DATASET[[#This Row],[AP_Flag]]=1,FIN_DATASET[[#This Row],[Amount]],0)</f>
        <v>0</v>
      </c>
    </row>
    <row r="953" spans="1:18" x14ac:dyDescent="0.2">
      <c r="A953" s="4">
        <f>FIN_RAW[[#This Row],[FECHA]]</f>
        <v>44593</v>
      </c>
      <c r="B953" s="3">
        <f>YEAR(FIN_DATASET[[#This Row],[Date]])</f>
        <v>2022</v>
      </c>
      <c r="C953" s="3" t="str">
        <f>TEXT(FIN_DATASET[[#This Row],[Date]],"mmmm")</f>
        <v>February</v>
      </c>
      <c r="D953" s="3" t="str">
        <f>IF(FIN_RAW[[#This Row],[VALOR (IN)]]&gt;0, "Income",IF(FIN_RAW[[#This Row],[VALOR (OUT)]]&gt;0, "Expense", "Check"))</f>
        <v>Income</v>
      </c>
      <c r="E953" s="3" t="str">
        <f>_xlfn.XLOOKUP(FIN_DATASET[[#This Row],[Method]],CATEGORY_MAP[CUENTA_IN],CATEGORY_MAP[Category])</f>
        <v>Scholarships</v>
      </c>
      <c r="F953" s="3" t="str">
        <f>_xlfn.XLOOKUP(FIN_DATASET[[#This Row],[Account]],CATEGORY_MAP[CUENTA_OUT],CATEGORY_MAP[Subcategory])</f>
        <v>Monthly Fee</v>
      </c>
      <c r="G953" s="3" t="str">
        <f>IF(OR(FIN_RAW[[#This Row],[CONCEPTO]]=0,FIN_RAW[[#This Row],[CONCEPTO]]=""),"",FIN_RAW[[#This Row],[CONCEPTO]])</f>
        <v>Beca Fundadores AR (100%) FEB</v>
      </c>
      <c r="H953" s="5">
        <f>IF(FIN_DATASET[[#This Row],[Type]]="Income", FIN_RAW[[#This Row],[VALOR (IN)]], -FIN_RAW[[#This Row],[VALOR (OUT)]])</f>
        <v>160000</v>
      </c>
      <c r="I953" s="3" t="str">
        <f>FIN_RAW[[#This Row],[CUENTA (IN)]]</f>
        <v>Becas</v>
      </c>
      <c r="J953" s="6" t="str">
        <f>FIN_RAW[[#This Row],[CUENTA (OUT)]]</f>
        <v>Mensualidad</v>
      </c>
      <c r="K953" s="3" t="str">
        <f>IF(OR(FIN_RAW[[#This Row],[CLIENTE]]=0,FIN_RAW[[#This Row],[CLIENTE]]=" "),"",FIN_RAW[[#This Row],[CLIENTE]])</f>
        <v>Omar Osorio Valencia</v>
      </c>
      <c r="L953" s="3" t="str">
        <f>IF(OR(FIN_RAW[[#This Row],[DEPORTISTA]]=0,FIN_RAW[[#This Row],[DEPORTISTA]]=""),"",FIN_RAW[[#This Row],[DEPORTISTA]])</f>
        <v>Mariana Osorio Mendoza</v>
      </c>
      <c r="M953" s="3">
        <f>IF(FIN_DATASET[[#This Row],[Method]]="Efectivo",1,0)</f>
        <v>0</v>
      </c>
      <c r="N953" s="12">
        <f>IF(FIN_DATASET[[#This Row],[Method]]="Efectivo",FIN_DATASET[[#This Row],[Amount]],0)</f>
        <v>0</v>
      </c>
      <c r="O953" s="3">
        <f>IF(FIN_DATASET[[#This Row],[Method]]="CxC",1,0)</f>
        <v>0</v>
      </c>
      <c r="P953" s="11">
        <f>IF(FIN_DATASET[[#This Row],[Method]]="CxC",FIN_DATASET[[#This Row],[Amount]],0)</f>
        <v>0</v>
      </c>
      <c r="Q953" s="3">
        <f>IF(OR(FIN_DATASET[[#This Row],[Account]]="CxP",FIN_DATASET[[#This Row],[Account]]="CxP (Liga)",FIN_DATASET[[#This Row],[Account]]="CxP (Terceros)"),1,0)</f>
        <v>0</v>
      </c>
      <c r="R953" s="3">
        <f>IF(FIN_DATASET[[#This Row],[AP_Flag]]=1,FIN_DATASET[[#This Row],[Amount]],0)</f>
        <v>0</v>
      </c>
    </row>
    <row r="954" spans="1:18" x14ac:dyDescent="0.2">
      <c r="A954" s="4">
        <f>FIN_RAW[[#This Row],[FECHA]]</f>
        <v>44593</v>
      </c>
      <c r="B954" s="3">
        <f>YEAR(FIN_DATASET[[#This Row],[Date]])</f>
        <v>2022</v>
      </c>
      <c r="C954" s="3" t="str">
        <f>TEXT(FIN_DATASET[[#This Row],[Date]],"mmmm")</f>
        <v>February</v>
      </c>
      <c r="D954" s="3" t="str">
        <f>IF(FIN_RAW[[#This Row],[VALOR (IN)]]&gt;0, "Income",IF(FIN_RAW[[#This Row],[VALOR (OUT)]]&gt;0, "Expense", "Check"))</f>
        <v>Income</v>
      </c>
      <c r="E954" s="3" t="str">
        <f>_xlfn.XLOOKUP(FIN_DATASET[[#This Row],[Method]],CATEGORY_MAP[CUENTA_IN],CATEGORY_MAP[Category])</f>
        <v>Scholarships</v>
      </c>
      <c r="F954" s="3" t="str">
        <f>_xlfn.XLOOKUP(FIN_DATASET[[#This Row],[Account]],CATEGORY_MAP[CUENTA_OUT],CATEGORY_MAP[Subcategory])</f>
        <v>Monthly Fee</v>
      </c>
      <c r="G954" s="3" t="str">
        <f>IF(OR(FIN_RAW[[#This Row],[CONCEPTO]]=0,FIN_RAW[[#This Row],[CONCEPTO]]=""),"",FIN_RAW[[#This Row],[CONCEPTO]])</f>
        <v>Beca Fundadores AR (100%) FEB</v>
      </c>
      <c r="H954" s="5">
        <f>IF(FIN_DATASET[[#This Row],[Type]]="Income", FIN_RAW[[#This Row],[VALOR (IN)]], -FIN_RAW[[#This Row],[VALOR (OUT)]])</f>
        <v>160000</v>
      </c>
      <c r="I954" s="3" t="str">
        <f>FIN_RAW[[#This Row],[CUENTA (IN)]]</f>
        <v>Becas</v>
      </c>
      <c r="J954" s="6" t="str">
        <f>FIN_RAW[[#This Row],[CUENTA (OUT)]]</f>
        <v>Mensualidad</v>
      </c>
      <c r="K954" s="3" t="str">
        <f>IF(OR(FIN_RAW[[#This Row],[CLIENTE]]=0,FIN_RAW[[#This Row],[CLIENTE]]=" "),"",FIN_RAW[[#This Row],[CLIENTE]])</f>
        <v>Silvana Torres López</v>
      </c>
      <c r="L954" s="3" t="str">
        <f>IF(OR(FIN_RAW[[#This Row],[DEPORTISTA]]=0,FIN_RAW[[#This Row],[DEPORTISTA]]=""),"",FIN_RAW[[#This Row],[DEPORTISTA]])</f>
        <v>Luciana Pinedo Torres</v>
      </c>
      <c r="M954" s="3">
        <f>IF(FIN_DATASET[[#This Row],[Method]]="Efectivo",1,0)</f>
        <v>0</v>
      </c>
      <c r="N954" s="12">
        <f>IF(FIN_DATASET[[#This Row],[Method]]="Efectivo",FIN_DATASET[[#This Row],[Amount]],0)</f>
        <v>0</v>
      </c>
      <c r="O954" s="3">
        <f>IF(FIN_DATASET[[#This Row],[Method]]="CxC",1,0)</f>
        <v>0</v>
      </c>
      <c r="P954" s="11">
        <f>IF(FIN_DATASET[[#This Row],[Method]]="CxC",FIN_DATASET[[#This Row],[Amount]],0)</f>
        <v>0</v>
      </c>
      <c r="Q954" s="3">
        <f>IF(OR(FIN_DATASET[[#This Row],[Account]]="CxP",FIN_DATASET[[#This Row],[Account]]="CxP (Liga)",FIN_DATASET[[#This Row],[Account]]="CxP (Terceros)"),1,0)</f>
        <v>0</v>
      </c>
      <c r="R954" s="3">
        <f>IF(FIN_DATASET[[#This Row],[AP_Flag]]=1,FIN_DATASET[[#This Row],[Amount]],0)</f>
        <v>0</v>
      </c>
    </row>
    <row r="955" spans="1:18" x14ac:dyDescent="0.2">
      <c r="A955" s="4">
        <f>FIN_RAW[[#This Row],[FECHA]]</f>
        <v>44593</v>
      </c>
      <c r="B955" s="3">
        <f>YEAR(FIN_DATASET[[#This Row],[Date]])</f>
        <v>2022</v>
      </c>
      <c r="C955" s="3" t="str">
        <f>TEXT(FIN_DATASET[[#This Row],[Date]],"mmmm")</f>
        <v>February</v>
      </c>
      <c r="D955" s="3" t="str">
        <f>IF(FIN_RAW[[#This Row],[VALOR (IN)]]&gt;0, "Income",IF(FIN_RAW[[#This Row],[VALOR (OUT)]]&gt;0, "Expense", "Check"))</f>
        <v>Income</v>
      </c>
      <c r="E955" s="3" t="str">
        <f>_xlfn.XLOOKUP(FIN_DATASET[[#This Row],[Method]],CATEGORY_MAP[CUENTA_IN],CATEGORY_MAP[Category])</f>
        <v>Scholarships</v>
      </c>
      <c r="F955" s="3" t="str">
        <f>_xlfn.XLOOKUP(FIN_DATASET[[#This Row],[Account]],CATEGORY_MAP[CUENTA_OUT],CATEGORY_MAP[Subcategory])</f>
        <v>Monthly Fee</v>
      </c>
      <c r="G955" s="3" t="str">
        <f>IF(OR(FIN_RAW[[#This Row],[CONCEPTO]]=0,FIN_RAW[[#This Row],[CONCEPTO]]=""),"",FIN_RAW[[#This Row],[CONCEPTO]])</f>
        <v>Beca Fundadores AR (100%) FEB</v>
      </c>
      <c r="H955" s="5">
        <f>IF(FIN_DATASET[[#This Row],[Type]]="Income", FIN_RAW[[#This Row],[VALOR (IN)]], -FIN_RAW[[#This Row],[VALOR (OUT)]])</f>
        <v>160000</v>
      </c>
      <c r="I955" s="3" t="str">
        <f>FIN_RAW[[#This Row],[CUENTA (IN)]]</f>
        <v>Becas</v>
      </c>
      <c r="J955" s="6" t="str">
        <f>FIN_RAW[[#This Row],[CUENTA (OUT)]]</f>
        <v>Mensualidad</v>
      </c>
      <c r="K955" s="3" t="str">
        <f>IF(OR(FIN_RAW[[#This Row],[CLIENTE]]=0,FIN_RAW[[#This Row],[CLIENTE]]=" "),"",FIN_RAW[[#This Row],[CLIENTE]])</f>
        <v>Silvana Torres López</v>
      </c>
      <c r="L955" s="3" t="str">
        <f>IF(OR(FIN_RAW[[#This Row],[DEPORTISTA]]=0,FIN_RAW[[#This Row],[DEPORTISTA]]=""),"",FIN_RAW[[#This Row],[DEPORTISTA]])</f>
        <v>Valentina Quintero Torres</v>
      </c>
      <c r="M955" s="3">
        <f>IF(FIN_DATASET[[#This Row],[Method]]="Efectivo",1,0)</f>
        <v>0</v>
      </c>
      <c r="N955" s="12">
        <f>IF(FIN_DATASET[[#This Row],[Method]]="Efectivo",FIN_DATASET[[#This Row],[Amount]],0)</f>
        <v>0</v>
      </c>
      <c r="O955" s="3">
        <f>IF(FIN_DATASET[[#This Row],[Method]]="CxC",1,0)</f>
        <v>0</v>
      </c>
      <c r="P955" s="11">
        <f>IF(FIN_DATASET[[#This Row],[Method]]="CxC",FIN_DATASET[[#This Row],[Amount]],0)</f>
        <v>0</v>
      </c>
      <c r="Q955" s="3">
        <f>IF(OR(FIN_DATASET[[#This Row],[Account]]="CxP",FIN_DATASET[[#This Row],[Account]]="CxP (Liga)",FIN_DATASET[[#This Row],[Account]]="CxP (Terceros)"),1,0)</f>
        <v>0</v>
      </c>
      <c r="R955" s="3">
        <f>IF(FIN_DATASET[[#This Row],[AP_Flag]]=1,FIN_DATASET[[#This Row],[Amount]],0)</f>
        <v>0</v>
      </c>
    </row>
    <row r="956" spans="1:18" x14ac:dyDescent="0.2">
      <c r="A956" s="4">
        <f>FIN_RAW[[#This Row],[FECHA]]</f>
        <v>44593</v>
      </c>
      <c r="B956" s="3">
        <f>YEAR(FIN_DATASET[[#This Row],[Date]])</f>
        <v>2022</v>
      </c>
      <c r="C956" s="3" t="str">
        <f>TEXT(FIN_DATASET[[#This Row],[Date]],"mmmm")</f>
        <v>February</v>
      </c>
      <c r="D956" s="3" t="str">
        <f>IF(FIN_RAW[[#This Row],[VALOR (IN)]]&gt;0, "Income",IF(FIN_RAW[[#This Row],[VALOR (OUT)]]&gt;0, "Expense", "Check"))</f>
        <v>Income</v>
      </c>
      <c r="E956" s="3" t="str">
        <f>_xlfn.XLOOKUP(FIN_DATASET[[#This Row],[Method]],CATEGORY_MAP[CUENTA_IN],CATEGORY_MAP[Category])</f>
        <v>Cash</v>
      </c>
      <c r="F956" s="3" t="str">
        <f>_xlfn.XLOOKUP(FIN_DATASET[[#This Row],[Account]],CATEGORY_MAP[CUENTA_OUT],CATEGORY_MAP[Subcategory])</f>
        <v>Monthly Fee</v>
      </c>
      <c r="G956" s="3" t="str">
        <f>IF(OR(FIN_RAW[[#This Row],[CONCEPTO]]=0,FIN_RAW[[#This Row],[CONCEPTO]]=""),"",FIN_RAW[[#This Row],[CONCEPTO]])</f>
        <v>Mensualidad FOR (80%) FEB</v>
      </c>
      <c r="H956" s="5">
        <f>IF(FIN_DATASET[[#This Row],[Type]]="Income", FIN_RAW[[#This Row],[VALOR (IN)]], -FIN_RAW[[#This Row],[VALOR (OUT)]])</f>
        <v>88000</v>
      </c>
      <c r="I956" s="3" t="str">
        <f>FIN_RAW[[#This Row],[CUENTA (IN)]]</f>
        <v>Efectivo</v>
      </c>
      <c r="J956" s="6" t="str">
        <f>FIN_RAW[[#This Row],[CUENTA (OUT)]]</f>
        <v>Mensualidad</v>
      </c>
      <c r="K956" s="3" t="str">
        <f>IF(OR(FIN_RAW[[#This Row],[CLIENTE]]=0,FIN_RAW[[#This Row],[CLIENTE]]=" "),"",FIN_RAW[[#This Row],[CLIENTE]])</f>
        <v>Ana Milena Sánchez Patiño</v>
      </c>
      <c r="L956" s="3" t="str">
        <f>IF(OR(FIN_RAW[[#This Row],[DEPORTISTA]]=0,FIN_RAW[[#This Row],[DEPORTISTA]]=""),"",FIN_RAW[[#This Row],[DEPORTISTA]])</f>
        <v>Matías Carvajal Sánchez</v>
      </c>
      <c r="M956" s="3">
        <f>IF(FIN_DATASET[[#This Row],[Method]]="Efectivo",1,0)</f>
        <v>1</v>
      </c>
      <c r="N956" s="12">
        <f>IF(FIN_DATASET[[#This Row],[Method]]="Efectivo",FIN_DATASET[[#This Row],[Amount]],0)</f>
        <v>88000</v>
      </c>
      <c r="O956" s="3">
        <f>IF(FIN_DATASET[[#This Row],[Method]]="CxC",1,0)</f>
        <v>0</v>
      </c>
      <c r="P956" s="11">
        <f>IF(FIN_DATASET[[#This Row],[Method]]="CxC",FIN_DATASET[[#This Row],[Amount]],0)</f>
        <v>0</v>
      </c>
      <c r="Q956" s="3">
        <f>IF(OR(FIN_DATASET[[#This Row],[Account]]="CxP",FIN_DATASET[[#This Row],[Account]]="CxP (Liga)",FIN_DATASET[[#This Row],[Account]]="CxP (Terceros)"),1,0)</f>
        <v>0</v>
      </c>
      <c r="R956" s="3">
        <f>IF(FIN_DATASET[[#This Row],[AP_Flag]]=1,FIN_DATASET[[#This Row],[Amount]],0)</f>
        <v>0</v>
      </c>
    </row>
    <row r="957" spans="1:18" x14ac:dyDescent="0.2">
      <c r="A957" s="4">
        <f>FIN_RAW[[#This Row],[FECHA]]</f>
        <v>44593</v>
      </c>
      <c r="B957" s="3">
        <f>YEAR(FIN_DATASET[[#This Row],[Date]])</f>
        <v>2022</v>
      </c>
      <c r="C957" s="3" t="str">
        <f>TEXT(FIN_DATASET[[#This Row],[Date]],"mmmm")</f>
        <v>February</v>
      </c>
      <c r="D957" s="3" t="str">
        <f>IF(FIN_RAW[[#This Row],[VALOR (IN)]]&gt;0, "Income",IF(FIN_RAW[[#This Row],[VALOR (OUT)]]&gt;0, "Expense", "Check"))</f>
        <v>Income</v>
      </c>
      <c r="E957" s="3" t="str">
        <f>_xlfn.XLOOKUP(FIN_DATASET[[#This Row],[Method]],CATEGORY_MAP[CUENTA_IN],CATEGORY_MAP[Category])</f>
        <v>Scholarships</v>
      </c>
      <c r="F957" s="3" t="str">
        <f>_xlfn.XLOOKUP(FIN_DATASET[[#This Row],[Account]],CATEGORY_MAP[CUENTA_OUT],CATEGORY_MAP[Subcategory])</f>
        <v>Monthly Fee</v>
      </c>
      <c r="G957" s="3" t="str">
        <f>IF(OR(FIN_RAW[[#This Row],[CONCEPTO]]=0,FIN_RAW[[#This Row],[CONCEPTO]]=""),"",FIN_RAW[[#This Row],[CONCEPTO]])</f>
        <v>Beca Hermandad (20%) FEB</v>
      </c>
      <c r="H957" s="5">
        <f>IF(FIN_DATASET[[#This Row],[Type]]="Income", FIN_RAW[[#This Row],[VALOR (IN)]], -FIN_RAW[[#This Row],[VALOR (OUT)]])</f>
        <v>22000</v>
      </c>
      <c r="I957" s="3" t="str">
        <f>FIN_RAW[[#This Row],[CUENTA (IN)]]</f>
        <v>Becas</v>
      </c>
      <c r="J957" s="6" t="str">
        <f>FIN_RAW[[#This Row],[CUENTA (OUT)]]</f>
        <v>Mensualidad</v>
      </c>
      <c r="K957" s="3" t="str">
        <f>IF(OR(FIN_RAW[[#This Row],[CLIENTE]]=0,FIN_RAW[[#This Row],[CLIENTE]]=" "),"",FIN_RAW[[#This Row],[CLIENTE]])</f>
        <v>Ana Milena Sánchez Patiño</v>
      </c>
      <c r="L957" s="3" t="str">
        <f>IF(OR(FIN_RAW[[#This Row],[DEPORTISTA]]=0,FIN_RAW[[#This Row],[DEPORTISTA]]=""),"",FIN_RAW[[#This Row],[DEPORTISTA]])</f>
        <v>Matías Carvajal Sánchez</v>
      </c>
      <c r="M957" s="3">
        <f>IF(FIN_DATASET[[#This Row],[Method]]="Efectivo",1,0)</f>
        <v>0</v>
      </c>
      <c r="N957" s="12">
        <f>IF(FIN_DATASET[[#This Row],[Method]]="Efectivo",FIN_DATASET[[#This Row],[Amount]],0)</f>
        <v>0</v>
      </c>
      <c r="O957" s="3">
        <f>IF(FIN_DATASET[[#This Row],[Method]]="CxC",1,0)</f>
        <v>0</v>
      </c>
      <c r="P957" s="11">
        <f>IF(FIN_DATASET[[#This Row],[Method]]="CxC",FIN_DATASET[[#This Row],[Amount]],0)</f>
        <v>0</v>
      </c>
      <c r="Q957" s="3">
        <f>IF(OR(FIN_DATASET[[#This Row],[Account]]="CxP",FIN_DATASET[[#This Row],[Account]]="CxP (Liga)",FIN_DATASET[[#This Row],[Account]]="CxP (Terceros)"),1,0)</f>
        <v>0</v>
      </c>
      <c r="R957" s="3">
        <f>IF(FIN_DATASET[[#This Row],[AP_Flag]]=1,FIN_DATASET[[#This Row],[Amount]],0)</f>
        <v>0</v>
      </c>
    </row>
    <row r="958" spans="1:18" x14ac:dyDescent="0.2">
      <c r="A958" s="4">
        <f>FIN_RAW[[#This Row],[FECHA]]</f>
        <v>44593</v>
      </c>
      <c r="B958" s="3">
        <f>YEAR(FIN_DATASET[[#This Row],[Date]])</f>
        <v>2022</v>
      </c>
      <c r="C958" s="3" t="str">
        <f>TEXT(FIN_DATASET[[#This Row],[Date]],"mmmm")</f>
        <v>February</v>
      </c>
      <c r="D958" s="3" t="str">
        <f>IF(FIN_RAW[[#This Row],[VALOR (IN)]]&gt;0, "Income",IF(FIN_RAW[[#This Row],[VALOR (OUT)]]&gt;0, "Expense", "Check"))</f>
        <v>Income</v>
      </c>
      <c r="E958" s="3" t="str">
        <f>_xlfn.XLOOKUP(FIN_DATASET[[#This Row],[Method]],CATEGORY_MAP[CUENTA_IN],CATEGORY_MAP[Category])</f>
        <v>Cash</v>
      </c>
      <c r="F958" s="3" t="str">
        <f>_xlfn.XLOOKUP(FIN_DATASET[[#This Row],[Account]],CATEGORY_MAP[CUENTA_OUT],CATEGORY_MAP[Subcategory])</f>
        <v>Monthly Fee</v>
      </c>
      <c r="G958" s="3" t="str">
        <f>IF(OR(FIN_RAW[[#This Row],[CONCEPTO]]=0,FIN_RAW[[#This Row],[CONCEPTO]]=""),"",FIN_RAW[[#This Row],[CONCEPTO]])</f>
        <v>Mensualidad AR (100%) FEB</v>
      </c>
      <c r="H958" s="5">
        <f>IF(FIN_DATASET[[#This Row],[Type]]="Income", FIN_RAW[[#This Row],[VALOR (IN)]], -FIN_RAW[[#This Row],[VALOR (OUT)]])</f>
        <v>160000</v>
      </c>
      <c r="I958" s="3" t="str">
        <f>FIN_RAW[[#This Row],[CUENTA (IN)]]</f>
        <v>Efectivo</v>
      </c>
      <c r="J958" s="6" t="str">
        <f>FIN_RAW[[#This Row],[CUENTA (OUT)]]</f>
        <v>Mensualidad</v>
      </c>
      <c r="K958" s="3" t="str">
        <f>IF(OR(FIN_RAW[[#This Row],[CLIENTE]]=0,FIN_RAW[[#This Row],[CLIENTE]]=" "),"",FIN_RAW[[#This Row],[CLIENTE]])</f>
        <v>Ana Milena Sánchez Patiño</v>
      </c>
      <c r="L958" s="3" t="str">
        <f>IF(OR(FIN_RAW[[#This Row],[DEPORTISTA]]=0,FIN_RAW[[#This Row],[DEPORTISTA]]=""),"",FIN_RAW[[#This Row],[DEPORTISTA]])</f>
        <v>Valentina Carvajal Sánchez</v>
      </c>
      <c r="M958" s="3">
        <f>IF(FIN_DATASET[[#This Row],[Method]]="Efectivo",1,0)</f>
        <v>1</v>
      </c>
      <c r="N958" s="12">
        <f>IF(FIN_DATASET[[#This Row],[Method]]="Efectivo",FIN_DATASET[[#This Row],[Amount]],0)</f>
        <v>160000</v>
      </c>
      <c r="O958" s="3">
        <f>IF(FIN_DATASET[[#This Row],[Method]]="CxC",1,0)</f>
        <v>0</v>
      </c>
      <c r="P958" s="11">
        <f>IF(FIN_DATASET[[#This Row],[Method]]="CxC",FIN_DATASET[[#This Row],[Amount]],0)</f>
        <v>0</v>
      </c>
      <c r="Q958" s="3">
        <f>IF(OR(FIN_DATASET[[#This Row],[Account]]="CxP",FIN_DATASET[[#This Row],[Account]]="CxP (Liga)",FIN_DATASET[[#This Row],[Account]]="CxP (Terceros)"),1,0)</f>
        <v>0</v>
      </c>
      <c r="R958" s="3">
        <f>IF(FIN_DATASET[[#This Row],[AP_Flag]]=1,FIN_DATASET[[#This Row],[Amount]],0)</f>
        <v>0</v>
      </c>
    </row>
    <row r="959" spans="1:18" x14ac:dyDescent="0.2">
      <c r="A959" s="4">
        <f>FIN_RAW[[#This Row],[FECHA]]</f>
        <v>44593</v>
      </c>
      <c r="B959" s="3">
        <f>YEAR(FIN_DATASET[[#This Row],[Date]])</f>
        <v>2022</v>
      </c>
      <c r="C959" s="3" t="str">
        <f>TEXT(FIN_DATASET[[#This Row],[Date]],"mmmm")</f>
        <v>February</v>
      </c>
      <c r="D959" s="3" t="str">
        <f>IF(FIN_RAW[[#This Row],[VALOR (IN)]]&gt;0, "Income",IF(FIN_RAW[[#This Row],[VALOR (OUT)]]&gt;0, "Expense", "Check"))</f>
        <v>Income</v>
      </c>
      <c r="E959" s="3" t="str">
        <f>_xlfn.XLOOKUP(FIN_DATASET[[#This Row],[Method]],CATEGORY_MAP[CUENTA_IN],CATEGORY_MAP[Category])</f>
        <v>Cash</v>
      </c>
      <c r="F959" s="3" t="str">
        <f>_xlfn.XLOOKUP(FIN_DATASET[[#This Row],[Account]],CATEGORY_MAP[CUENTA_OUT],CATEGORY_MAP[Subcategory])</f>
        <v>Monthly Fee</v>
      </c>
      <c r="G959" s="3" t="str">
        <f>IF(OR(FIN_RAW[[#This Row],[CONCEPTO]]=0,FIN_RAW[[#This Row],[CONCEPTO]]=""),"",FIN_RAW[[#This Row],[CONCEPTO]])</f>
        <v>Mensualidad FOR (80%) FEB</v>
      </c>
      <c r="H959" s="5">
        <f>IF(FIN_DATASET[[#This Row],[Type]]="Income", FIN_RAW[[#This Row],[VALOR (IN)]], -FIN_RAW[[#This Row],[VALOR (OUT)]])</f>
        <v>88000</v>
      </c>
      <c r="I959" s="3" t="str">
        <f>FIN_RAW[[#This Row],[CUENTA (IN)]]</f>
        <v>Efectivo</v>
      </c>
      <c r="J959" s="6" t="str">
        <f>FIN_RAW[[#This Row],[CUENTA (OUT)]]</f>
        <v>Mensualidad</v>
      </c>
      <c r="K959" s="3" t="str">
        <f>IF(OR(FIN_RAW[[#This Row],[CLIENTE]]=0,FIN_RAW[[#This Row],[CLIENTE]]=" "),"",FIN_RAW[[#This Row],[CLIENTE]])</f>
        <v>Carlos Andrés Delgado</v>
      </c>
      <c r="L959" s="3" t="str">
        <f>IF(OR(FIN_RAW[[#This Row],[DEPORTISTA]]=0,FIN_RAW[[#This Row],[DEPORTISTA]]=""),"",FIN_RAW[[#This Row],[DEPORTISTA]])</f>
        <v>María José Delgado Giraldo</v>
      </c>
      <c r="M959" s="3">
        <f>IF(FIN_DATASET[[#This Row],[Method]]="Efectivo",1,0)</f>
        <v>1</v>
      </c>
      <c r="N959" s="12">
        <f>IF(FIN_DATASET[[#This Row],[Method]]="Efectivo",FIN_DATASET[[#This Row],[Amount]],0)</f>
        <v>88000</v>
      </c>
      <c r="O959" s="3">
        <f>IF(FIN_DATASET[[#This Row],[Method]]="CxC",1,0)</f>
        <v>0</v>
      </c>
      <c r="P959" s="11">
        <f>IF(FIN_DATASET[[#This Row],[Method]]="CxC",FIN_DATASET[[#This Row],[Amount]],0)</f>
        <v>0</v>
      </c>
      <c r="Q959" s="3">
        <f>IF(OR(FIN_DATASET[[#This Row],[Account]]="CxP",FIN_DATASET[[#This Row],[Account]]="CxP (Liga)",FIN_DATASET[[#This Row],[Account]]="CxP (Terceros)"),1,0)</f>
        <v>0</v>
      </c>
      <c r="R959" s="3">
        <f>IF(FIN_DATASET[[#This Row],[AP_Flag]]=1,FIN_DATASET[[#This Row],[Amount]],0)</f>
        <v>0</v>
      </c>
    </row>
    <row r="960" spans="1:18" x14ac:dyDescent="0.2">
      <c r="A960" s="4">
        <f>FIN_RAW[[#This Row],[FECHA]]</f>
        <v>44593</v>
      </c>
      <c r="B960" s="3">
        <f>YEAR(FIN_DATASET[[#This Row],[Date]])</f>
        <v>2022</v>
      </c>
      <c r="C960" s="3" t="str">
        <f>TEXT(FIN_DATASET[[#This Row],[Date]],"mmmm")</f>
        <v>February</v>
      </c>
      <c r="D960" s="3" t="str">
        <f>IF(FIN_RAW[[#This Row],[VALOR (IN)]]&gt;0, "Income",IF(FIN_RAW[[#This Row],[VALOR (OUT)]]&gt;0, "Expense", "Check"))</f>
        <v>Income</v>
      </c>
      <c r="E960" s="3" t="str">
        <f>_xlfn.XLOOKUP(FIN_DATASET[[#This Row],[Method]],CATEGORY_MAP[CUENTA_IN],CATEGORY_MAP[Category])</f>
        <v>Scholarships</v>
      </c>
      <c r="F960" s="3" t="str">
        <f>_xlfn.XLOOKUP(FIN_DATASET[[#This Row],[Account]],CATEGORY_MAP[CUENTA_OUT],CATEGORY_MAP[Subcategory])</f>
        <v>Monthly Fee</v>
      </c>
      <c r="G960" s="3" t="str">
        <f>IF(OR(FIN_RAW[[#This Row],[CONCEPTO]]=0,FIN_RAW[[#This Row],[CONCEPTO]]=""),"",FIN_RAW[[#This Row],[CONCEPTO]])</f>
        <v>Beca Hermandad (20%) FEB</v>
      </c>
      <c r="H960" s="5">
        <f>IF(FIN_DATASET[[#This Row],[Type]]="Income", FIN_RAW[[#This Row],[VALOR (IN)]], -FIN_RAW[[#This Row],[VALOR (OUT)]])</f>
        <v>22000</v>
      </c>
      <c r="I960" s="3" t="str">
        <f>FIN_RAW[[#This Row],[CUENTA (IN)]]</f>
        <v>Becas</v>
      </c>
      <c r="J960" s="6" t="str">
        <f>FIN_RAW[[#This Row],[CUENTA (OUT)]]</f>
        <v>Mensualidad</v>
      </c>
      <c r="K960" s="3" t="str">
        <f>IF(OR(FIN_RAW[[#This Row],[CLIENTE]]=0,FIN_RAW[[#This Row],[CLIENTE]]=" "),"",FIN_RAW[[#This Row],[CLIENTE]])</f>
        <v>Carlos Andrés Delgado</v>
      </c>
      <c r="L960" s="3" t="str">
        <f>IF(OR(FIN_RAW[[#This Row],[DEPORTISTA]]=0,FIN_RAW[[#This Row],[DEPORTISTA]]=""),"",FIN_RAW[[#This Row],[DEPORTISTA]])</f>
        <v>María José Delgado Giraldo</v>
      </c>
      <c r="M960" s="3">
        <f>IF(FIN_DATASET[[#This Row],[Method]]="Efectivo",1,0)</f>
        <v>0</v>
      </c>
      <c r="N960" s="12">
        <f>IF(FIN_DATASET[[#This Row],[Method]]="Efectivo",FIN_DATASET[[#This Row],[Amount]],0)</f>
        <v>0</v>
      </c>
      <c r="O960" s="3">
        <f>IF(FIN_DATASET[[#This Row],[Method]]="CxC",1,0)</f>
        <v>0</v>
      </c>
      <c r="P960" s="11">
        <f>IF(FIN_DATASET[[#This Row],[Method]]="CxC",FIN_DATASET[[#This Row],[Amount]],0)</f>
        <v>0</v>
      </c>
      <c r="Q960" s="3">
        <f>IF(OR(FIN_DATASET[[#This Row],[Account]]="CxP",FIN_DATASET[[#This Row],[Account]]="CxP (Liga)",FIN_DATASET[[#This Row],[Account]]="CxP (Terceros)"),1,0)</f>
        <v>0</v>
      </c>
      <c r="R960" s="3">
        <f>IF(FIN_DATASET[[#This Row],[AP_Flag]]=1,FIN_DATASET[[#This Row],[Amount]],0)</f>
        <v>0</v>
      </c>
    </row>
    <row r="961" spans="1:18" x14ac:dyDescent="0.2">
      <c r="A961" s="4">
        <f>FIN_RAW[[#This Row],[FECHA]]</f>
        <v>44593</v>
      </c>
      <c r="B961" s="3">
        <f>YEAR(FIN_DATASET[[#This Row],[Date]])</f>
        <v>2022</v>
      </c>
      <c r="C961" s="3" t="str">
        <f>TEXT(FIN_DATASET[[#This Row],[Date]],"mmmm")</f>
        <v>February</v>
      </c>
      <c r="D961" s="3" t="str">
        <f>IF(FIN_RAW[[#This Row],[VALOR (IN)]]&gt;0, "Income",IF(FIN_RAW[[#This Row],[VALOR (OUT)]]&gt;0, "Expense", "Check"))</f>
        <v>Income</v>
      </c>
      <c r="E961" s="3" t="str">
        <f>_xlfn.XLOOKUP(FIN_DATASET[[#This Row],[Method]],CATEGORY_MAP[CUENTA_IN],CATEGORY_MAP[Category])</f>
        <v>Cash</v>
      </c>
      <c r="F961" s="3" t="str">
        <f>_xlfn.XLOOKUP(FIN_DATASET[[#This Row],[Account]],CATEGORY_MAP[CUENTA_OUT],CATEGORY_MAP[Subcategory])</f>
        <v>Monthly Fee</v>
      </c>
      <c r="G961" s="3" t="str">
        <f>IF(OR(FIN_RAW[[#This Row],[CONCEPTO]]=0,FIN_RAW[[#This Row],[CONCEPTO]]=""),"",FIN_RAW[[#This Row],[CONCEPTO]])</f>
        <v>Mensualidad AR (100%) FEB</v>
      </c>
      <c r="H961" s="5">
        <f>IF(FIN_DATASET[[#This Row],[Type]]="Income", FIN_RAW[[#This Row],[VALOR (IN)]], -FIN_RAW[[#This Row],[VALOR (OUT)]])</f>
        <v>160000</v>
      </c>
      <c r="I961" s="3" t="str">
        <f>FIN_RAW[[#This Row],[CUENTA (IN)]]</f>
        <v>Efectivo</v>
      </c>
      <c r="J961" s="6" t="str">
        <f>FIN_RAW[[#This Row],[CUENTA (OUT)]]</f>
        <v>Mensualidad</v>
      </c>
      <c r="K961" s="3" t="str">
        <f>IF(OR(FIN_RAW[[#This Row],[CLIENTE]]=0,FIN_RAW[[#This Row],[CLIENTE]]=" "),"",FIN_RAW[[#This Row],[CLIENTE]])</f>
        <v>Carlos Andrés Delgado</v>
      </c>
      <c r="L961" s="3" t="str">
        <f>IF(OR(FIN_RAW[[#This Row],[DEPORTISTA]]=0,FIN_RAW[[#This Row],[DEPORTISTA]]=""),"",FIN_RAW[[#This Row],[DEPORTISTA]])</f>
        <v>Juan Andrés Delgado Giraldo</v>
      </c>
      <c r="M961" s="3">
        <f>IF(FIN_DATASET[[#This Row],[Method]]="Efectivo",1,0)</f>
        <v>1</v>
      </c>
      <c r="N961" s="12">
        <f>IF(FIN_DATASET[[#This Row],[Method]]="Efectivo",FIN_DATASET[[#This Row],[Amount]],0)</f>
        <v>160000</v>
      </c>
      <c r="O961" s="3">
        <f>IF(FIN_DATASET[[#This Row],[Method]]="CxC",1,0)</f>
        <v>0</v>
      </c>
      <c r="P961" s="11">
        <f>IF(FIN_DATASET[[#This Row],[Method]]="CxC",FIN_DATASET[[#This Row],[Amount]],0)</f>
        <v>0</v>
      </c>
      <c r="Q961" s="3">
        <f>IF(OR(FIN_DATASET[[#This Row],[Account]]="CxP",FIN_DATASET[[#This Row],[Account]]="CxP (Liga)",FIN_DATASET[[#This Row],[Account]]="CxP (Terceros)"),1,0)</f>
        <v>0</v>
      </c>
      <c r="R961" s="3">
        <f>IF(FIN_DATASET[[#This Row],[AP_Flag]]=1,FIN_DATASET[[#This Row],[Amount]],0)</f>
        <v>0</v>
      </c>
    </row>
    <row r="962" spans="1:18" x14ac:dyDescent="0.2">
      <c r="A962" s="4">
        <f>FIN_RAW[[#This Row],[FECHA]]</f>
        <v>44593</v>
      </c>
      <c r="B962" s="3">
        <f>YEAR(FIN_DATASET[[#This Row],[Date]])</f>
        <v>2022</v>
      </c>
      <c r="C962" s="3" t="str">
        <f>TEXT(FIN_DATASET[[#This Row],[Date]],"mmmm")</f>
        <v>February</v>
      </c>
      <c r="D962" s="3" t="str">
        <f>IF(FIN_RAW[[#This Row],[VALOR (IN)]]&gt;0, "Income",IF(FIN_RAW[[#This Row],[VALOR (OUT)]]&gt;0, "Expense", "Check"))</f>
        <v>Income</v>
      </c>
      <c r="E962" s="3" t="str">
        <f>_xlfn.XLOOKUP(FIN_DATASET[[#This Row],[Method]],CATEGORY_MAP[CUENTA_IN],CATEGORY_MAP[Category])</f>
        <v>Cash</v>
      </c>
      <c r="F962" s="3" t="str">
        <f>_xlfn.XLOOKUP(FIN_DATASET[[#This Row],[Account]],CATEGORY_MAP[CUENTA_OUT],CATEGORY_MAP[Subcategory])</f>
        <v>Monthly Fee</v>
      </c>
      <c r="G962" s="3" t="str">
        <f>IF(OR(FIN_RAW[[#This Row],[CONCEPTO]]=0,FIN_RAW[[#This Row],[CONCEPTO]]=""),"",FIN_RAW[[#This Row],[CONCEPTO]])</f>
        <v>Mensualidad FOR (80%) FEB</v>
      </c>
      <c r="H962" s="5">
        <f>IF(FIN_DATASET[[#This Row],[Type]]="Income", FIN_RAW[[#This Row],[VALOR (IN)]], -FIN_RAW[[#This Row],[VALOR (OUT)]])</f>
        <v>88000</v>
      </c>
      <c r="I962" s="3" t="str">
        <f>FIN_RAW[[#This Row],[CUENTA (IN)]]</f>
        <v>Efectivo</v>
      </c>
      <c r="J962" s="6" t="str">
        <f>FIN_RAW[[#This Row],[CUENTA (OUT)]]</f>
        <v>Mensualidad</v>
      </c>
      <c r="K962" s="3" t="str">
        <f>IF(OR(FIN_RAW[[#This Row],[CLIENTE]]=0,FIN_RAW[[#This Row],[CLIENTE]]=" "),"",FIN_RAW[[#This Row],[CLIENTE]])</f>
        <v>Diana Gómez Herrera</v>
      </c>
      <c r="L962" s="3" t="str">
        <f>IF(OR(FIN_RAW[[#This Row],[DEPORTISTA]]=0,FIN_RAW[[#This Row],[DEPORTISTA]]=""),"",FIN_RAW[[#This Row],[DEPORTISTA]])</f>
        <v>Samuel David López Gómez</v>
      </c>
      <c r="M962" s="3">
        <f>IF(FIN_DATASET[[#This Row],[Method]]="Efectivo",1,0)</f>
        <v>1</v>
      </c>
      <c r="N962" s="12">
        <f>IF(FIN_DATASET[[#This Row],[Method]]="Efectivo",FIN_DATASET[[#This Row],[Amount]],0)</f>
        <v>88000</v>
      </c>
      <c r="O962" s="3">
        <f>IF(FIN_DATASET[[#This Row],[Method]]="CxC",1,0)</f>
        <v>0</v>
      </c>
      <c r="P962" s="11">
        <f>IF(FIN_DATASET[[#This Row],[Method]]="CxC",FIN_DATASET[[#This Row],[Amount]],0)</f>
        <v>0</v>
      </c>
      <c r="Q962" s="3">
        <f>IF(OR(FIN_DATASET[[#This Row],[Account]]="CxP",FIN_DATASET[[#This Row],[Account]]="CxP (Liga)",FIN_DATASET[[#This Row],[Account]]="CxP (Terceros)"),1,0)</f>
        <v>0</v>
      </c>
      <c r="R962" s="3">
        <f>IF(FIN_DATASET[[#This Row],[AP_Flag]]=1,FIN_DATASET[[#This Row],[Amount]],0)</f>
        <v>0</v>
      </c>
    </row>
    <row r="963" spans="1:18" x14ac:dyDescent="0.2">
      <c r="A963" s="4">
        <f>FIN_RAW[[#This Row],[FECHA]]</f>
        <v>44593</v>
      </c>
      <c r="B963" s="3">
        <f>YEAR(FIN_DATASET[[#This Row],[Date]])</f>
        <v>2022</v>
      </c>
      <c r="C963" s="3" t="str">
        <f>TEXT(FIN_DATASET[[#This Row],[Date]],"mmmm")</f>
        <v>February</v>
      </c>
      <c r="D963" s="3" t="str">
        <f>IF(FIN_RAW[[#This Row],[VALOR (IN)]]&gt;0, "Income",IF(FIN_RAW[[#This Row],[VALOR (OUT)]]&gt;0, "Expense", "Check"))</f>
        <v>Income</v>
      </c>
      <c r="E963" s="3" t="str">
        <f>_xlfn.XLOOKUP(FIN_DATASET[[#This Row],[Method]],CATEGORY_MAP[CUENTA_IN],CATEGORY_MAP[Category])</f>
        <v>Scholarships</v>
      </c>
      <c r="F963" s="3" t="str">
        <f>_xlfn.XLOOKUP(FIN_DATASET[[#This Row],[Account]],CATEGORY_MAP[CUENTA_OUT],CATEGORY_MAP[Subcategory])</f>
        <v>Monthly Fee</v>
      </c>
      <c r="G963" s="3" t="str">
        <f>IF(OR(FIN_RAW[[#This Row],[CONCEPTO]]=0,FIN_RAW[[#This Row],[CONCEPTO]]=""),"",FIN_RAW[[#This Row],[CONCEPTO]])</f>
        <v>Beca Hermandad (20%) FEB</v>
      </c>
      <c r="H963" s="5">
        <f>IF(FIN_DATASET[[#This Row],[Type]]="Income", FIN_RAW[[#This Row],[VALOR (IN)]], -FIN_RAW[[#This Row],[VALOR (OUT)]])</f>
        <v>22000</v>
      </c>
      <c r="I963" s="3" t="str">
        <f>FIN_RAW[[#This Row],[CUENTA (IN)]]</f>
        <v>Becas</v>
      </c>
      <c r="J963" s="6" t="str">
        <f>FIN_RAW[[#This Row],[CUENTA (OUT)]]</f>
        <v>Mensualidad</v>
      </c>
      <c r="K963" s="3" t="str">
        <f>IF(OR(FIN_RAW[[#This Row],[CLIENTE]]=0,FIN_RAW[[#This Row],[CLIENTE]]=" "),"",FIN_RAW[[#This Row],[CLIENTE]])</f>
        <v>Diana Gómez Herrera</v>
      </c>
      <c r="L963" s="3" t="str">
        <f>IF(OR(FIN_RAW[[#This Row],[DEPORTISTA]]=0,FIN_RAW[[#This Row],[DEPORTISTA]]=""),"",FIN_RAW[[#This Row],[DEPORTISTA]])</f>
        <v>Samuel David López Gómez</v>
      </c>
      <c r="M963" s="3">
        <f>IF(FIN_DATASET[[#This Row],[Method]]="Efectivo",1,0)</f>
        <v>0</v>
      </c>
      <c r="N963" s="12">
        <f>IF(FIN_DATASET[[#This Row],[Method]]="Efectivo",FIN_DATASET[[#This Row],[Amount]],0)</f>
        <v>0</v>
      </c>
      <c r="O963" s="3">
        <f>IF(FIN_DATASET[[#This Row],[Method]]="CxC",1,0)</f>
        <v>0</v>
      </c>
      <c r="P963" s="11">
        <f>IF(FIN_DATASET[[#This Row],[Method]]="CxC",FIN_DATASET[[#This Row],[Amount]],0)</f>
        <v>0</v>
      </c>
      <c r="Q963" s="3">
        <f>IF(OR(FIN_DATASET[[#This Row],[Account]]="CxP",FIN_DATASET[[#This Row],[Account]]="CxP (Liga)",FIN_DATASET[[#This Row],[Account]]="CxP (Terceros)"),1,0)</f>
        <v>0</v>
      </c>
      <c r="R963" s="3">
        <f>IF(FIN_DATASET[[#This Row],[AP_Flag]]=1,FIN_DATASET[[#This Row],[Amount]],0)</f>
        <v>0</v>
      </c>
    </row>
    <row r="964" spans="1:18" x14ac:dyDescent="0.2">
      <c r="A964" s="4">
        <f>FIN_RAW[[#This Row],[FECHA]]</f>
        <v>44593</v>
      </c>
      <c r="B964" s="3">
        <f>YEAR(FIN_DATASET[[#This Row],[Date]])</f>
        <v>2022</v>
      </c>
      <c r="C964" s="3" t="str">
        <f>TEXT(FIN_DATASET[[#This Row],[Date]],"mmmm")</f>
        <v>February</v>
      </c>
      <c r="D964" s="3" t="str">
        <f>IF(FIN_RAW[[#This Row],[VALOR (IN)]]&gt;0, "Income",IF(FIN_RAW[[#This Row],[VALOR (OUT)]]&gt;0, "Expense", "Check"))</f>
        <v>Income</v>
      </c>
      <c r="E964" s="3" t="str">
        <f>_xlfn.XLOOKUP(FIN_DATASET[[#This Row],[Method]],CATEGORY_MAP[CUENTA_IN],CATEGORY_MAP[Category])</f>
        <v>Cash</v>
      </c>
      <c r="F964" s="3" t="str">
        <f>_xlfn.XLOOKUP(FIN_DATASET[[#This Row],[Account]],CATEGORY_MAP[CUENTA_OUT],CATEGORY_MAP[Subcategory])</f>
        <v>Monthly Fee</v>
      </c>
      <c r="G964" s="3" t="str">
        <f>IF(OR(FIN_RAW[[#This Row],[CONCEPTO]]=0,FIN_RAW[[#This Row],[CONCEPTO]]=""),"",FIN_RAW[[#This Row],[CONCEPTO]])</f>
        <v>Mensualidad AR (100%) FEB</v>
      </c>
      <c r="H964" s="5">
        <f>IF(FIN_DATASET[[#This Row],[Type]]="Income", FIN_RAW[[#This Row],[VALOR (IN)]], -FIN_RAW[[#This Row],[VALOR (OUT)]])</f>
        <v>160000</v>
      </c>
      <c r="I964" s="3" t="str">
        <f>FIN_RAW[[#This Row],[CUENTA (IN)]]</f>
        <v>Efectivo</v>
      </c>
      <c r="J964" s="6" t="str">
        <f>FIN_RAW[[#This Row],[CUENTA (OUT)]]</f>
        <v>Mensualidad</v>
      </c>
      <c r="K964" s="3" t="str">
        <f>IF(OR(FIN_RAW[[#This Row],[CLIENTE]]=0,FIN_RAW[[#This Row],[CLIENTE]]=" "),"",FIN_RAW[[#This Row],[CLIENTE]])</f>
        <v>Diana Gómez Herrera</v>
      </c>
      <c r="L964" s="3" t="str">
        <f>IF(OR(FIN_RAW[[#This Row],[DEPORTISTA]]=0,FIN_RAW[[#This Row],[DEPORTISTA]]=""),"",FIN_RAW[[#This Row],[DEPORTISTA]])</f>
        <v>Juan Manuel López Gómez</v>
      </c>
      <c r="M964" s="3">
        <f>IF(FIN_DATASET[[#This Row],[Method]]="Efectivo",1,0)</f>
        <v>1</v>
      </c>
      <c r="N964" s="12">
        <f>IF(FIN_DATASET[[#This Row],[Method]]="Efectivo",FIN_DATASET[[#This Row],[Amount]],0)</f>
        <v>160000</v>
      </c>
      <c r="O964" s="3">
        <f>IF(FIN_DATASET[[#This Row],[Method]]="CxC",1,0)</f>
        <v>0</v>
      </c>
      <c r="P964" s="11">
        <f>IF(FIN_DATASET[[#This Row],[Method]]="CxC",FIN_DATASET[[#This Row],[Amount]],0)</f>
        <v>0</v>
      </c>
      <c r="Q964" s="3">
        <f>IF(OR(FIN_DATASET[[#This Row],[Account]]="CxP",FIN_DATASET[[#This Row],[Account]]="CxP (Liga)",FIN_DATASET[[#This Row],[Account]]="CxP (Terceros)"),1,0)</f>
        <v>0</v>
      </c>
      <c r="R964" s="3">
        <f>IF(FIN_DATASET[[#This Row],[AP_Flag]]=1,FIN_DATASET[[#This Row],[Amount]],0)</f>
        <v>0</v>
      </c>
    </row>
    <row r="965" spans="1:18" x14ac:dyDescent="0.2">
      <c r="A965" s="4">
        <f>FIN_RAW[[#This Row],[FECHA]]</f>
        <v>44593</v>
      </c>
      <c r="B965" s="3">
        <f>YEAR(FIN_DATASET[[#This Row],[Date]])</f>
        <v>2022</v>
      </c>
      <c r="C965" s="3" t="str">
        <f>TEXT(FIN_DATASET[[#This Row],[Date]],"mmmm")</f>
        <v>February</v>
      </c>
      <c r="D965" s="3" t="str">
        <f>IF(FIN_RAW[[#This Row],[VALOR (IN)]]&gt;0, "Income",IF(FIN_RAW[[#This Row],[VALOR (OUT)]]&gt;0, "Expense", "Check"))</f>
        <v>Income</v>
      </c>
      <c r="E965" s="3" t="str">
        <f>_xlfn.XLOOKUP(FIN_DATASET[[#This Row],[Method]],CATEGORY_MAP[CUENTA_IN],CATEGORY_MAP[Category])</f>
        <v>Cash</v>
      </c>
      <c r="F965" s="3" t="str">
        <f>_xlfn.XLOOKUP(FIN_DATASET[[#This Row],[Account]],CATEGORY_MAP[CUENTA_OUT],CATEGORY_MAP[Subcategory])</f>
        <v>Monthly Fee</v>
      </c>
      <c r="G965" s="3" t="str">
        <f>IF(OR(FIN_RAW[[#This Row],[CONCEPTO]]=0,FIN_RAW[[#This Row],[CONCEPTO]]=""),"",FIN_RAW[[#This Row],[CONCEPTO]])</f>
        <v>Mensualidad FOR (80%) FEB</v>
      </c>
      <c r="H965" s="5">
        <f>IF(FIN_DATASET[[#This Row],[Type]]="Income", FIN_RAW[[#This Row],[VALOR (IN)]], -FIN_RAW[[#This Row],[VALOR (OUT)]])</f>
        <v>88000</v>
      </c>
      <c r="I965" s="3" t="str">
        <f>FIN_RAW[[#This Row],[CUENTA (IN)]]</f>
        <v>Efectivo</v>
      </c>
      <c r="J965" s="6" t="str">
        <f>FIN_RAW[[#This Row],[CUENTA (OUT)]]</f>
        <v>Mensualidad</v>
      </c>
      <c r="K965" s="3" t="str">
        <f>IF(OR(FIN_RAW[[#This Row],[CLIENTE]]=0,FIN_RAW[[#This Row],[CLIENTE]]=" "),"",FIN_RAW[[#This Row],[CLIENTE]])</f>
        <v>Diana Marcela Bravo Clavijo</v>
      </c>
      <c r="L965" s="3" t="str">
        <f>IF(OR(FIN_RAW[[#This Row],[DEPORTISTA]]=0,FIN_RAW[[#This Row],[DEPORTISTA]]=""),"",FIN_RAW[[#This Row],[DEPORTISTA]])</f>
        <v>Adelaida Camacho Bravo</v>
      </c>
      <c r="M965" s="3">
        <f>IF(FIN_DATASET[[#This Row],[Method]]="Efectivo",1,0)</f>
        <v>1</v>
      </c>
      <c r="N965" s="12">
        <f>IF(FIN_DATASET[[#This Row],[Method]]="Efectivo",FIN_DATASET[[#This Row],[Amount]],0)</f>
        <v>88000</v>
      </c>
      <c r="O965" s="3">
        <f>IF(FIN_DATASET[[#This Row],[Method]]="CxC",1,0)</f>
        <v>0</v>
      </c>
      <c r="P965" s="11">
        <f>IF(FIN_DATASET[[#This Row],[Method]]="CxC",FIN_DATASET[[#This Row],[Amount]],0)</f>
        <v>0</v>
      </c>
      <c r="Q965" s="3">
        <f>IF(OR(FIN_DATASET[[#This Row],[Account]]="CxP",FIN_DATASET[[#This Row],[Account]]="CxP (Liga)",FIN_DATASET[[#This Row],[Account]]="CxP (Terceros)"),1,0)</f>
        <v>0</v>
      </c>
      <c r="R965" s="3">
        <f>IF(FIN_DATASET[[#This Row],[AP_Flag]]=1,FIN_DATASET[[#This Row],[Amount]],0)</f>
        <v>0</v>
      </c>
    </row>
    <row r="966" spans="1:18" x14ac:dyDescent="0.2">
      <c r="A966" s="4">
        <f>FIN_RAW[[#This Row],[FECHA]]</f>
        <v>44593</v>
      </c>
      <c r="B966" s="3">
        <f>YEAR(FIN_DATASET[[#This Row],[Date]])</f>
        <v>2022</v>
      </c>
      <c r="C966" s="3" t="str">
        <f>TEXT(FIN_DATASET[[#This Row],[Date]],"mmmm")</f>
        <v>February</v>
      </c>
      <c r="D966" s="3" t="str">
        <f>IF(FIN_RAW[[#This Row],[VALOR (IN)]]&gt;0, "Income",IF(FIN_RAW[[#This Row],[VALOR (OUT)]]&gt;0, "Expense", "Check"))</f>
        <v>Income</v>
      </c>
      <c r="E966" s="3" t="str">
        <f>_xlfn.XLOOKUP(FIN_DATASET[[#This Row],[Method]],CATEGORY_MAP[CUENTA_IN],CATEGORY_MAP[Category])</f>
        <v>Scholarships</v>
      </c>
      <c r="F966" s="3" t="str">
        <f>_xlfn.XLOOKUP(FIN_DATASET[[#This Row],[Account]],CATEGORY_MAP[CUENTA_OUT],CATEGORY_MAP[Subcategory])</f>
        <v>Monthly Fee</v>
      </c>
      <c r="G966" s="3" t="str">
        <f>IF(OR(FIN_RAW[[#This Row],[CONCEPTO]]=0,FIN_RAW[[#This Row],[CONCEPTO]]=""),"",FIN_RAW[[#This Row],[CONCEPTO]])</f>
        <v>Beca Hermandad (20%) FEB</v>
      </c>
      <c r="H966" s="5">
        <f>IF(FIN_DATASET[[#This Row],[Type]]="Income", FIN_RAW[[#This Row],[VALOR (IN)]], -FIN_RAW[[#This Row],[VALOR (OUT)]])</f>
        <v>22000</v>
      </c>
      <c r="I966" s="3" t="str">
        <f>FIN_RAW[[#This Row],[CUENTA (IN)]]</f>
        <v>Becas</v>
      </c>
      <c r="J966" s="6" t="str">
        <f>FIN_RAW[[#This Row],[CUENTA (OUT)]]</f>
        <v>Mensualidad</v>
      </c>
      <c r="K966" s="3" t="str">
        <f>IF(OR(FIN_RAW[[#This Row],[CLIENTE]]=0,FIN_RAW[[#This Row],[CLIENTE]]=" "),"",FIN_RAW[[#This Row],[CLIENTE]])</f>
        <v>Diana Marcela Bravo Clavijo</v>
      </c>
      <c r="L966" s="3" t="str">
        <f>IF(OR(FIN_RAW[[#This Row],[DEPORTISTA]]=0,FIN_RAW[[#This Row],[DEPORTISTA]]=""),"",FIN_RAW[[#This Row],[DEPORTISTA]])</f>
        <v>Adelaida Camacho Bravo</v>
      </c>
      <c r="M966" s="3">
        <f>IF(FIN_DATASET[[#This Row],[Method]]="Efectivo",1,0)</f>
        <v>0</v>
      </c>
      <c r="N966" s="12">
        <f>IF(FIN_DATASET[[#This Row],[Method]]="Efectivo",FIN_DATASET[[#This Row],[Amount]],0)</f>
        <v>0</v>
      </c>
      <c r="O966" s="3">
        <f>IF(FIN_DATASET[[#This Row],[Method]]="CxC",1,0)</f>
        <v>0</v>
      </c>
      <c r="P966" s="11">
        <f>IF(FIN_DATASET[[#This Row],[Method]]="CxC",FIN_DATASET[[#This Row],[Amount]],0)</f>
        <v>0</v>
      </c>
      <c r="Q966" s="3">
        <f>IF(OR(FIN_DATASET[[#This Row],[Account]]="CxP",FIN_DATASET[[#This Row],[Account]]="CxP (Liga)",FIN_DATASET[[#This Row],[Account]]="CxP (Terceros)"),1,0)</f>
        <v>0</v>
      </c>
      <c r="R966" s="3">
        <f>IF(FIN_DATASET[[#This Row],[AP_Flag]]=1,FIN_DATASET[[#This Row],[Amount]],0)</f>
        <v>0</v>
      </c>
    </row>
    <row r="967" spans="1:18" x14ac:dyDescent="0.2">
      <c r="A967" s="4">
        <f>FIN_RAW[[#This Row],[FECHA]]</f>
        <v>44593</v>
      </c>
      <c r="B967" s="3">
        <f>YEAR(FIN_DATASET[[#This Row],[Date]])</f>
        <v>2022</v>
      </c>
      <c r="C967" s="3" t="str">
        <f>TEXT(FIN_DATASET[[#This Row],[Date]],"mmmm")</f>
        <v>February</v>
      </c>
      <c r="D967" s="3" t="str">
        <f>IF(FIN_RAW[[#This Row],[VALOR (IN)]]&gt;0, "Income",IF(FIN_RAW[[#This Row],[VALOR (OUT)]]&gt;0, "Expense", "Check"))</f>
        <v>Income</v>
      </c>
      <c r="E967" s="3" t="str">
        <f>_xlfn.XLOOKUP(FIN_DATASET[[#This Row],[Method]],CATEGORY_MAP[CUENTA_IN],CATEGORY_MAP[Category])</f>
        <v>Cash</v>
      </c>
      <c r="F967" s="3" t="str">
        <f>_xlfn.XLOOKUP(FIN_DATASET[[#This Row],[Account]],CATEGORY_MAP[CUENTA_OUT],CATEGORY_MAP[Subcategory])</f>
        <v>Monthly Fee</v>
      </c>
      <c r="G967" s="3" t="str">
        <f>IF(OR(FIN_RAW[[#This Row],[CONCEPTO]]=0,FIN_RAW[[#This Row],[CONCEPTO]]=""),"",FIN_RAW[[#This Row],[CONCEPTO]])</f>
        <v>Mensualidad AR (100%) FEB</v>
      </c>
      <c r="H967" s="5">
        <f>IF(FIN_DATASET[[#This Row],[Type]]="Income", FIN_RAW[[#This Row],[VALOR (IN)]], -FIN_RAW[[#This Row],[VALOR (OUT)]])</f>
        <v>160000</v>
      </c>
      <c r="I967" s="3" t="str">
        <f>FIN_RAW[[#This Row],[CUENTA (IN)]]</f>
        <v>Efectivo</v>
      </c>
      <c r="J967" s="6" t="str">
        <f>FIN_RAW[[#This Row],[CUENTA (OUT)]]</f>
        <v>Mensualidad</v>
      </c>
      <c r="K967" s="3" t="str">
        <f>IF(OR(FIN_RAW[[#This Row],[CLIENTE]]=0,FIN_RAW[[#This Row],[CLIENTE]]=" "),"",FIN_RAW[[#This Row],[CLIENTE]])</f>
        <v>Diana Marcela Bravo Clavijo</v>
      </c>
      <c r="L967" s="3" t="str">
        <f>IF(OR(FIN_RAW[[#This Row],[DEPORTISTA]]=0,FIN_RAW[[#This Row],[DEPORTISTA]]=""),"",FIN_RAW[[#This Row],[DEPORTISTA]])</f>
        <v>María Antonia Camacho Bravo</v>
      </c>
      <c r="M967" s="3">
        <f>IF(FIN_DATASET[[#This Row],[Method]]="Efectivo",1,0)</f>
        <v>1</v>
      </c>
      <c r="N967" s="12">
        <f>IF(FIN_DATASET[[#This Row],[Method]]="Efectivo",FIN_DATASET[[#This Row],[Amount]],0)</f>
        <v>160000</v>
      </c>
      <c r="O967" s="3">
        <f>IF(FIN_DATASET[[#This Row],[Method]]="CxC",1,0)</f>
        <v>0</v>
      </c>
      <c r="P967" s="11">
        <f>IF(FIN_DATASET[[#This Row],[Method]]="CxC",FIN_DATASET[[#This Row],[Amount]],0)</f>
        <v>0</v>
      </c>
      <c r="Q967" s="3">
        <f>IF(OR(FIN_DATASET[[#This Row],[Account]]="CxP",FIN_DATASET[[#This Row],[Account]]="CxP (Liga)",FIN_DATASET[[#This Row],[Account]]="CxP (Terceros)"),1,0)</f>
        <v>0</v>
      </c>
      <c r="R967" s="3">
        <f>IF(FIN_DATASET[[#This Row],[AP_Flag]]=1,FIN_DATASET[[#This Row],[Amount]],0)</f>
        <v>0</v>
      </c>
    </row>
    <row r="968" spans="1:18" x14ac:dyDescent="0.2">
      <c r="A968" s="4">
        <f>FIN_RAW[[#This Row],[FECHA]]</f>
        <v>44593</v>
      </c>
      <c r="B968" s="3">
        <f>YEAR(FIN_DATASET[[#This Row],[Date]])</f>
        <v>2022</v>
      </c>
      <c r="C968" s="3" t="str">
        <f>TEXT(FIN_DATASET[[#This Row],[Date]],"mmmm")</f>
        <v>February</v>
      </c>
      <c r="D968" s="3" t="str">
        <f>IF(FIN_RAW[[#This Row],[VALOR (IN)]]&gt;0, "Income",IF(FIN_RAW[[#This Row],[VALOR (OUT)]]&gt;0, "Expense", "Check"))</f>
        <v>Income</v>
      </c>
      <c r="E968" s="3" t="str">
        <f>_xlfn.XLOOKUP(FIN_DATASET[[#This Row],[Method]],CATEGORY_MAP[CUENTA_IN],CATEGORY_MAP[Category])</f>
        <v>Cash</v>
      </c>
      <c r="F968" s="3" t="str">
        <f>_xlfn.XLOOKUP(FIN_DATASET[[#This Row],[Account]],CATEGORY_MAP[CUENTA_OUT],CATEGORY_MAP[Subcategory])</f>
        <v>Monthly Fee</v>
      </c>
      <c r="G968" s="3" t="str">
        <f>IF(OR(FIN_RAW[[#This Row],[CONCEPTO]]=0,FIN_RAW[[#This Row],[CONCEPTO]]=""),"",FIN_RAW[[#This Row],[CONCEPTO]])</f>
        <v>Mensualidad FOR (80%) FEB</v>
      </c>
      <c r="H968" s="5">
        <f>IF(FIN_DATASET[[#This Row],[Type]]="Income", FIN_RAW[[#This Row],[VALOR (IN)]], -FIN_RAW[[#This Row],[VALOR (OUT)]])</f>
        <v>88000</v>
      </c>
      <c r="I968" s="3" t="str">
        <f>FIN_RAW[[#This Row],[CUENTA (IN)]]</f>
        <v>Efectivo</v>
      </c>
      <c r="J968" s="6" t="str">
        <f>FIN_RAW[[#This Row],[CUENTA (OUT)]]</f>
        <v>Mensualidad</v>
      </c>
      <c r="K968" s="3" t="str">
        <f>IF(OR(FIN_RAW[[#This Row],[CLIENTE]]=0,FIN_RAW[[#This Row],[CLIENTE]]=" "),"",FIN_RAW[[#This Row],[CLIENTE]])</f>
        <v>Ingrith Basto Zamorano</v>
      </c>
      <c r="L968" s="3" t="str">
        <f>IF(OR(FIN_RAW[[#This Row],[DEPORTISTA]]=0,FIN_RAW[[#This Row],[DEPORTISTA]]=""),"",FIN_RAW[[#This Row],[DEPORTISTA]])</f>
        <v>Juan Martin Solórzano Basto</v>
      </c>
      <c r="M968" s="3">
        <f>IF(FIN_DATASET[[#This Row],[Method]]="Efectivo",1,0)</f>
        <v>1</v>
      </c>
      <c r="N968" s="12">
        <f>IF(FIN_DATASET[[#This Row],[Method]]="Efectivo",FIN_DATASET[[#This Row],[Amount]],0)</f>
        <v>88000</v>
      </c>
      <c r="O968" s="3">
        <f>IF(FIN_DATASET[[#This Row],[Method]]="CxC",1,0)</f>
        <v>0</v>
      </c>
      <c r="P968" s="11">
        <f>IF(FIN_DATASET[[#This Row],[Method]]="CxC",FIN_DATASET[[#This Row],[Amount]],0)</f>
        <v>0</v>
      </c>
      <c r="Q968" s="3">
        <f>IF(OR(FIN_DATASET[[#This Row],[Account]]="CxP",FIN_DATASET[[#This Row],[Account]]="CxP (Liga)",FIN_DATASET[[#This Row],[Account]]="CxP (Terceros)"),1,0)</f>
        <v>0</v>
      </c>
      <c r="R968" s="3">
        <f>IF(FIN_DATASET[[#This Row],[AP_Flag]]=1,FIN_DATASET[[#This Row],[Amount]],0)</f>
        <v>0</v>
      </c>
    </row>
    <row r="969" spans="1:18" x14ac:dyDescent="0.2">
      <c r="A969" s="4">
        <f>FIN_RAW[[#This Row],[FECHA]]</f>
        <v>44593</v>
      </c>
      <c r="B969" s="3">
        <f>YEAR(FIN_DATASET[[#This Row],[Date]])</f>
        <v>2022</v>
      </c>
      <c r="C969" s="3" t="str">
        <f>TEXT(FIN_DATASET[[#This Row],[Date]],"mmmm")</f>
        <v>February</v>
      </c>
      <c r="D969" s="3" t="str">
        <f>IF(FIN_RAW[[#This Row],[VALOR (IN)]]&gt;0, "Income",IF(FIN_RAW[[#This Row],[VALOR (OUT)]]&gt;0, "Expense", "Check"))</f>
        <v>Income</v>
      </c>
      <c r="E969" s="3" t="str">
        <f>_xlfn.XLOOKUP(FIN_DATASET[[#This Row],[Method]],CATEGORY_MAP[CUENTA_IN],CATEGORY_MAP[Category])</f>
        <v>Scholarships</v>
      </c>
      <c r="F969" s="3" t="str">
        <f>_xlfn.XLOOKUP(FIN_DATASET[[#This Row],[Account]],CATEGORY_MAP[CUENTA_OUT],CATEGORY_MAP[Subcategory])</f>
        <v>Monthly Fee</v>
      </c>
      <c r="G969" s="3" t="str">
        <f>IF(OR(FIN_RAW[[#This Row],[CONCEPTO]]=0,FIN_RAW[[#This Row],[CONCEPTO]]=""),"",FIN_RAW[[#This Row],[CONCEPTO]])</f>
        <v>Beca Hermandad (20%) FEB</v>
      </c>
      <c r="H969" s="5">
        <f>IF(FIN_DATASET[[#This Row],[Type]]="Income", FIN_RAW[[#This Row],[VALOR (IN)]], -FIN_RAW[[#This Row],[VALOR (OUT)]])</f>
        <v>22000</v>
      </c>
      <c r="I969" s="3" t="str">
        <f>FIN_RAW[[#This Row],[CUENTA (IN)]]</f>
        <v>Becas</v>
      </c>
      <c r="J969" s="6" t="str">
        <f>FIN_RAW[[#This Row],[CUENTA (OUT)]]</f>
        <v>Mensualidad</v>
      </c>
      <c r="K969" s="3" t="str">
        <f>IF(OR(FIN_RAW[[#This Row],[CLIENTE]]=0,FIN_RAW[[#This Row],[CLIENTE]]=" "),"",FIN_RAW[[#This Row],[CLIENTE]])</f>
        <v>Ingrith Basto Zamorano</v>
      </c>
      <c r="L969" s="3" t="str">
        <f>IF(OR(FIN_RAW[[#This Row],[DEPORTISTA]]=0,FIN_RAW[[#This Row],[DEPORTISTA]]=""),"",FIN_RAW[[#This Row],[DEPORTISTA]])</f>
        <v>Juan Martin Solórzano Basto</v>
      </c>
      <c r="M969" s="3">
        <f>IF(FIN_DATASET[[#This Row],[Method]]="Efectivo",1,0)</f>
        <v>0</v>
      </c>
      <c r="N969" s="12">
        <f>IF(FIN_DATASET[[#This Row],[Method]]="Efectivo",FIN_DATASET[[#This Row],[Amount]],0)</f>
        <v>0</v>
      </c>
      <c r="O969" s="3">
        <f>IF(FIN_DATASET[[#This Row],[Method]]="CxC",1,0)</f>
        <v>0</v>
      </c>
      <c r="P969" s="11">
        <f>IF(FIN_DATASET[[#This Row],[Method]]="CxC",FIN_DATASET[[#This Row],[Amount]],0)</f>
        <v>0</v>
      </c>
      <c r="Q969" s="3">
        <f>IF(OR(FIN_DATASET[[#This Row],[Account]]="CxP",FIN_DATASET[[#This Row],[Account]]="CxP (Liga)",FIN_DATASET[[#This Row],[Account]]="CxP (Terceros)"),1,0)</f>
        <v>0</v>
      </c>
      <c r="R969" s="3">
        <f>IF(FIN_DATASET[[#This Row],[AP_Flag]]=1,FIN_DATASET[[#This Row],[Amount]],0)</f>
        <v>0</v>
      </c>
    </row>
    <row r="970" spans="1:18" x14ac:dyDescent="0.2">
      <c r="A970" s="4">
        <f>FIN_RAW[[#This Row],[FECHA]]</f>
        <v>44593</v>
      </c>
      <c r="B970" s="3">
        <f>YEAR(FIN_DATASET[[#This Row],[Date]])</f>
        <v>2022</v>
      </c>
      <c r="C970" s="3" t="str">
        <f>TEXT(FIN_DATASET[[#This Row],[Date]],"mmmm")</f>
        <v>February</v>
      </c>
      <c r="D970" s="3" t="str">
        <f>IF(FIN_RAW[[#This Row],[VALOR (IN)]]&gt;0, "Income",IF(FIN_RAW[[#This Row],[VALOR (OUT)]]&gt;0, "Expense", "Check"))</f>
        <v>Income</v>
      </c>
      <c r="E970" s="3" t="str">
        <f>_xlfn.XLOOKUP(FIN_DATASET[[#This Row],[Method]],CATEGORY_MAP[CUENTA_IN],CATEGORY_MAP[Category])</f>
        <v>Cash</v>
      </c>
      <c r="F970" s="3" t="str">
        <f>_xlfn.XLOOKUP(FIN_DATASET[[#This Row],[Account]],CATEGORY_MAP[CUENTA_OUT],CATEGORY_MAP[Subcategory])</f>
        <v>Monthly Fee</v>
      </c>
      <c r="G970" s="3" t="str">
        <f>IF(OR(FIN_RAW[[#This Row],[CONCEPTO]]=0,FIN_RAW[[#This Row],[CONCEPTO]]=""),"",FIN_RAW[[#This Row],[CONCEPTO]])</f>
        <v>Mensualidad AR (100%) FEB</v>
      </c>
      <c r="H970" s="5">
        <f>IF(FIN_DATASET[[#This Row],[Type]]="Income", FIN_RAW[[#This Row],[VALOR (IN)]], -FIN_RAW[[#This Row],[VALOR (OUT)]])</f>
        <v>160000</v>
      </c>
      <c r="I970" s="3" t="str">
        <f>FIN_RAW[[#This Row],[CUENTA (IN)]]</f>
        <v>Efectivo</v>
      </c>
      <c r="J970" s="6" t="str">
        <f>FIN_RAW[[#This Row],[CUENTA (OUT)]]</f>
        <v>Mensualidad</v>
      </c>
      <c r="K970" s="3" t="str">
        <f>IF(OR(FIN_RAW[[#This Row],[CLIENTE]]=0,FIN_RAW[[#This Row],[CLIENTE]]=" "),"",FIN_RAW[[#This Row],[CLIENTE]])</f>
        <v>Ingrith Basto Zamorano</v>
      </c>
      <c r="L970" s="3" t="str">
        <f>IF(OR(FIN_RAW[[#This Row],[DEPORTISTA]]=0,FIN_RAW[[#This Row],[DEPORTISTA]]=""),"",FIN_RAW[[#This Row],[DEPORTISTA]])</f>
        <v>Santiago Solórzano Basto</v>
      </c>
      <c r="M970" s="3">
        <f>IF(FIN_DATASET[[#This Row],[Method]]="Efectivo",1,0)</f>
        <v>1</v>
      </c>
      <c r="N970" s="12">
        <f>IF(FIN_DATASET[[#This Row],[Method]]="Efectivo",FIN_DATASET[[#This Row],[Amount]],0)</f>
        <v>160000</v>
      </c>
      <c r="O970" s="3">
        <f>IF(FIN_DATASET[[#This Row],[Method]]="CxC",1,0)</f>
        <v>0</v>
      </c>
      <c r="P970" s="11">
        <f>IF(FIN_DATASET[[#This Row],[Method]]="CxC",FIN_DATASET[[#This Row],[Amount]],0)</f>
        <v>0</v>
      </c>
      <c r="Q970" s="3">
        <f>IF(OR(FIN_DATASET[[#This Row],[Account]]="CxP",FIN_DATASET[[#This Row],[Account]]="CxP (Liga)",FIN_DATASET[[#This Row],[Account]]="CxP (Terceros)"),1,0)</f>
        <v>0</v>
      </c>
      <c r="R970" s="3">
        <f>IF(FIN_DATASET[[#This Row],[AP_Flag]]=1,FIN_DATASET[[#This Row],[Amount]],0)</f>
        <v>0</v>
      </c>
    </row>
    <row r="971" spans="1:18" x14ac:dyDescent="0.2">
      <c r="A971" s="4">
        <f>FIN_RAW[[#This Row],[FECHA]]</f>
        <v>44593</v>
      </c>
      <c r="B971" s="3">
        <f>YEAR(FIN_DATASET[[#This Row],[Date]])</f>
        <v>2022</v>
      </c>
      <c r="C971" s="3" t="str">
        <f>TEXT(FIN_DATASET[[#This Row],[Date]],"mmmm")</f>
        <v>February</v>
      </c>
      <c r="D971" s="3" t="str">
        <f>IF(FIN_RAW[[#This Row],[VALOR (IN)]]&gt;0, "Income",IF(FIN_RAW[[#This Row],[VALOR (OUT)]]&gt;0, "Expense", "Check"))</f>
        <v>Income</v>
      </c>
      <c r="E971" s="3" t="str">
        <f>_xlfn.XLOOKUP(FIN_DATASET[[#This Row],[Method]],CATEGORY_MAP[CUENTA_IN],CATEGORY_MAP[Category])</f>
        <v>Cash</v>
      </c>
      <c r="F971" s="3" t="str">
        <f>_xlfn.XLOOKUP(FIN_DATASET[[#This Row],[Account]],CATEGORY_MAP[CUENTA_OUT],CATEGORY_MAP[Subcategory])</f>
        <v>Monthly Fee</v>
      </c>
      <c r="G971" s="3" t="str">
        <f>IF(OR(FIN_RAW[[#This Row],[CONCEPTO]]=0,FIN_RAW[[#This Row],[CONCEPTO]]=""),"",FIN_RAW[[#This Row],[CONCEPTO]])</f>
        <v>Mensualidad FOR (80%) FEB</v>
      </c>
      <c r="H971" s="5">
        <f>IF(FIN_DATASET[[#This Row],[Type]]="Income", FIN_RAW[[#This Row],[VALOR (IN)]], -FIN_RAW[[#This Row],[VALOR (OUT)]])</f>
        <v>88000</v>
      </c>
      <c r="I971" s="3" t="str">
        <f>FIN_RAW[[#This Row],[CUENTA (IN)]]</f>
        <v>Efectivo</v>
      </c>
      <c r="J971" s="6" t="str">
        <f>FIN_RAW[[#This Row],[CUENTA (OUT)]]</f>
        <v>Mensualidad</v>
      </c>
      <c r="K971" s="3" t="str">
        <f>IF(OR(FIN_RAW[[#This Row],[CLIENTE]]=0,FIN_RAW[[#This Row],[CLIENTE]]=" "),"",FIN_RAW[[#This Row],[CLIENTE]])</f>
        <v>Juan Sebastián Floyd</v>
      </c>
      <c r="L971" s="3" t="str">
        <f>IF(OR(FIN_RAW[[#This Row],[DEPORTISTA]]=0,FIN_RAW[[#This Row],[DEPORTISTA]]=""),"",FIN_RAW[[#This Row],[DEPORTISTA]])</f>
        <v>Arianna Floyd Martínez</v>
      </c>
      <c r="M971" s="3">
        <f>IF(FIN_DATASET[[#This Row],[Method]]="Efectivo",1,0)</f>
        <v>1</v>
      </c>
      <c r="N971" s="12">
        <f>IF(FIN_DATASET[[#This Row],[Method]]="Efectivo",FIN_DATASET[[#This Row],[Amount]],0)</f>
        <v>88000</v>
      </c>
      <c r="O971" s="3">
        <f>IF(FIN_DATASET[[#This Row],[Method]]="CxC",1,0)</f>
        <v>0</v>
      </c>
      <c r="P971" s="11">
        <f>IF(FIN_DATASET[[#This Row],[Method]]="CxC",FIN_DATASET[[#This Row],[Amount]],0)</f>
        <v>0</v>
      </c>
      <c r="Q971" s="3">
        <f>IF(OR(FIN_DATASET[[#This Row],[Account]]="CxP",FIN_DATASET[[#This Row],[Account]]="CxP (Liga)",FIN_DATASET[[#This Row],[Account]]="CxP (Terceros)"),1,0)</f>
        <v>0</v>
      </c>
      <c r="R971" s="3">
        <f>IF(FIN_DATASET[[#This Row],[AP_Flag]]=1,FIN_DATASET[[#This Row],[Amount]],0)</f>
        <v>0</v>
      </c>
    </row>
    <row r="972" spans="1:18" x14ac:dyDescent="0.2">
      <c r="A972" s="4">
        <f>FIN_RAW[[#This Row],[FECHA]]</f>
        <v>44593</v>
      </c>
      <c r="B972" s="3">
        <f>YEAR(FIN_DATASET[[#This Row],[Date]])</f>
        <v>2022</v>
      </c>
      <c r="C972" s="3" t="str">
        <f>TEXT(FIN_DATASET[[#This Row],[Date]],"mmmm")</f>
        <v>February</v>
      </c>
      <c r="D972" s="3" t="str">
        <f>IF(FIN_RAW[[#This Row],[VALOR (IN)]]&gt;0, "Income",IF(FIN_RAW[[#This Row],[VALOR (OUT)]]&gt;0, "Expense", "Check"))</f>
        <v>Income</v>
      </c>
      <c r="E972" s="3" t="str">
        <f>_xlfn.XLOOKUP(FIN_DATASET[[#This Row],[Method]],CATEGORY_MAP[CUENTA_IN],CATEGORY_MAP[Category])</f>
        <v>Scholarships</v>
      </c>
      <c r="F972" s="3" t="str">
        <f>_xlfn.XLOOKUP(FIN_DATASET[[#This Row],[Account]],CATEGORY_MAP[CUENTA_OUT],CATEGORY_MAP[Subcategory])</f>
        <v>Monthly Fee</v>
      </c>
      <c r="G972" s="3" t="str">
        <f>IF(OR(FIN_RAW[[#This Row],[CONCEPTO]]=0,FIN_RAW[[#This Row],[CONCEPTO]]=""),"",FIN_RAW[[#This Row],[CONCEPTO]])</f>
        <v>Beca Hermandad (20%) FEB</v>
      </c>
      <c r="H972" s="5">
        <f>IF(FIN_DATASET[[#This Row],[Type]]="Income", FIN_RAW[[#This Row],[VALOR (IN)]], -FIN_RAW[[#This Row],[VALOR (OUT)]])</f>
        <v>22000</v>
      </c>
      <c r="I972" s="3" t="str">
        <f>FIN_RAW[[#This Row],[CUENTA (IN)]]</f>
        <v>Becas</v>
      </c>
      <c r="J972" s="6" t="str">
        <f>FIN_RAW[[#This Row],[CUENTA (OUT)]]</f>
        <v>Mensualidad</v>
      </c>
      <c r="K972" s="3" t="str">
        <f>IF(OR(FIN_RAW[[#This Row],[CLIENTE]]=0,FIN_RAW[[#This Row],[CLIENTE]]=" "),"",FIN_RAW[[#This Row],[CLIENTE]])</f>
        <v>Juan Sebastián Floyd</v>
      </c>
      <c r="L972" s="3" t="str">
        <f>IF(OR(FIN_RAW[[#This Row],[DEPORTISTA]]=0,FIN_RAW[[#This Row],[DEPORTISTA]]=""),"",FIN_RAW[[#This Row],[DEPORTISTA]])</f>
        <v>Arianna Floyd Martínez</v>
      </c>
      <c r="M972" s="3">
        <f>IF(FIN_DATASET[[#This Row],[Method]]="Efectivo",1,0)</f>
        <v>0</v>
      </c>
      <c r="N972" s="12">
        <f>IF(FIN_DATASET[[#This Row],[Method]]="Efectivo",FIN_DATASET[[#This Row],[Amount]],0)</f>
        <v>0</v>
      </c>
      <c r="O972" s="3">
        <f>IF(FIN_DATASET[[#This Row],[Method]]="CxC",1,0)</f>
        <v>0</v>
      </c>
      <c r="P972" s="11">
        <f>IF(FIN_DATASET[[#This Row],[Method]]="CxC",FIN_DATASET[[#This Row],[Amount]],0)</f>
        <v>0</v>
      </c>
      <c r="Q972" s="3">
        <f>IF(OR(FIN_DATASET[[#This Row],[Account]]="CxP",FIN_DATASET[[#This Row],[Account]]="CxP (Liga)",FIN_DATASET[[#This Row],[Account]]="CxP (Terceros)"),1,0)</f>
        <v>0</v>
      </c>
      <c r="R972" s="3">
        <f>IF(FIN_DATASET[[#This Row],[AP_Flag]]=1,FIN_DATASET[[#This Row],[Amount]],0)</f>
        <v>0</v>
      </c>
    </row>
    <row r="973" spans="1:18" x14ac:dyDescent="0.2">
      <c r="A973" s="4">
        <f>FIN_RAW[[#This Row],[FECHA]]</f>
        <v>44593</v>
      </c>
      <c r="B973" s="3">
        <f>YEAR(FIN_DATASET[[#This Row],[Date]])</f>
        <v>2022</v>
      </c>
      <c r="C973" s="3" t="str">
        <f>TEXT(FIN_DATASET[[#This Row],[Date]],"mmmm")</f>
        <v>February</v>
      </c>
      <c r="D973" s="3" t="str">
        <f>IF(FIN_RAW[[#This Row],[VALOR (IN)]]&gt;0, "Income",IF(FIN_RAW[[#This Row],[VALOR (OUT)]]&gt;0, "Expense", "Check"))</f>
        <v>Income</v>
      </c>
      <c r="E973" s="3" t="str">
        <f>_xlfn.XLOOKUP(FIN_DATASET[[#This Row],[Method]],CATEGORY_MAP[CUENTA_IN],CATEGORY_MAP[Category])</f>
        <v>Cash</v>
      </c>
      <c r="F973" s="3" t="str">
        <f>_xlfn.XLOOKUP(FIN_DATASET[[#This Row],[Account]],CATEGORY_MAP[CUENTA_OUT],CATEGORY_MAP[Subcategory])</f>
        <v>Monthly Fee</v>
      </c>
      <c r="G973" s="3" t="str">
        <f>IF(OR(FIN_RAW[[#This Row],[CONCEPTO]]=0,FIN_RAW[[#This Row],[CONCEPTO]]=""),"",FIN_RAW[[#This Row],[CONCEPTO]])</f>
        <v>Mensualidad AR (100%) FEB</v>
      </c>
      <c r="H973" s="5">
        <f>IF(FIN_DATASET[[#This Row],[Type]]="Income", FIN_RAW[[#This Row],[VALOR (IN)]], -FIN_RAW[[#This Row],[VALOR (OUT)]])</f>
        <v>160000</v>
      </c>
      <c r="I973" s="3" t="str">
        <f>FIN_RAW[[#This Row],[CUENTA (IN)]]</f>
        <v>Efectivo</v>
      </c>
      <c r="J973" s="6" t="str">
        <f>FIN_RAW[[#This Row],[CUENTA (OUT)]]</f>
        <v>Mensualidad</v>
      </c>
      <c r="K973" s="3" t="str">
        <f>IF(OR(FIN_RAW[[#This Row],[CLIENTE]]=0,FIN_RAW[[#This Row],[CLIENTE]]=" "),"",FIN_RAW[[#This Row],[CLIENTE]])</f>
        <v>Juan Sebastián Floyd</v>
      </c>
      <c r="L973" s="3" t="str">
        <f>IF(OR(FIN_RAW[[#This Row],[DEPORTISTA]]=0,FIN_RAW[[#This Row],[DEPORTISTA]]=""),"",FIN_RAW[[#This Row],[DEPORTISTA]])</f>
        <v>Juan Diego Floyd Martínez</v>
      </c>
      <c r="M973" s="3">
        <f>IF(FIN_DATASET[[#This Row],[Method]]="Efectivo",1,0)</f>
        <v>1</v>
      </c>
      <c r="N973" s="12">
        <f>IF(FIN_DATASET[[#This Row],[Method]]="Efectivo",FIN_DATASET[[#This Row],[Amount]],0)</f>
        <v>160000</v>
      </c>
      <c r="O973" s="3">
        <f>IF(FIN_DATASET[[#This Row],[Method]]="CxC",1,0)</f>
        <v>0</v>
      </c>
      <c r="P973" s="11">
        <f>IF(FIN_DATASET[[#This Row],[Method]]="CxC",FIN_DATASET[[#This Row],[Amount]],0)</f>
        <v>0</v>
      </c>
      <c r="Q973" s="3">
        <f>IF(OR(FIN_DATASET[[#This Row],[Account]]="CxP",FIN_DATASET[[#This Row],[Account]]="CxP (Liga)",FIN_DATASET[[#This Row],[Account]]="CxP (Terceros)"),1,0)</f>
        <v>0</v>
      </c>
      <c r="R973" s="3">
        <f>IF(FIN_DATASET[[#This Row],[AP_Flag]]=1,FIN_DATASET[[#This Row],[Amount]],0)</f>
        <v>0</v>
      </c>
    </row>
    <row r="974" spans="1:18" x14ac:dyDescent="0.2">
      <c r="A974" s="4">
        <f>FIN_RAW[[#This Row],[FECHA]]</f>
        <v>44593</v>
      </c>
      <c r="B974" s="3">
        <f>YEAR(FIN_DATASET[[#This Row],[Date]])</f>
        <v>2022</v>
      </c>
      <c r="C974" s="3" t="str">
        <f>TEXT(FIN_DATASET[[#This Row],[Date]],"mmmm")</f>
        <v>February</v>
      </c>
      <c r="D974" s="3" t="str">
        <f>IF(FIN_RAW[[#This Row],[VALOR (IN)]]&gt;0, "Income",IF(FIN_RAW[[#This Row],[VALOR (OUT)]]&gt;0, "Expense", "Check"))</f>
        <v>Income</v>
      </c>
      <c r="E974" s="3" t="str">
        <f>_xlfn.XLOOKUP(FIN_DATASET[[#This Row],[Method]],CATEGORY_MAP[CUENTA_IN],CATEGORY_MAP[Category])</f>
        <v>Cash</v>
      </c>
      <c r="F974" s="3" t="str">
        <f>_xlfn.XLOOKUP(FIN_DATASET[[#This Row],[Account]],CATEGORY_MAP[CUENTA_OUT],CATEGORY_MAP[Subcategory])</f>
        <v>Monthly Fee</v>
      </c>
      <c r="G974" s="3" t="str">
        <f>IF(OR(FIN_RAW[[#This Row],[CONCEPTO]]=0,FIN_RAW[[#This Row],[CONCEPTO]]=""),"",FIN_RAW[[#This Row],[CONCEPTO]])</f>
        <v>Mensualidad FOR (100%) FEB</v>
      </c>
      <c r="H974" s="5">
        <f>IF(FIN_DATASET[[#This Row],[Type]]="Income", FIN_RAW[[#This Row],[VALOR (IN)]], -FIN_RAW[[#This Row],[VALOR (OUT)]])</f>
        <v>110000</v>
      </c>
      <c r="I974" s="3" t="str">
        <f>FIN_RAW[[#This Row],[CUENTA (IN)]]</f>
        <v>Efectivo</v>
      </c>
      <c r="J974" s="6" t="str">
        <f>FIN_RAW[[#This Row],[CUENTA (OUT)]]</f>
        <v>Mensualidad</v>
      </c>
      <c r="K974" s="3" t="str">
        <f>IF(OR(FIN_RAW[[#This Row],[CLIENTE]]=0,FIN_RAW[[#This Row],[CLIENTE]]=" "),"",FIN_RAW[[#This Row],[CLIENTE]])</f>
        <v>Marcela Zapata Duque</v>
      </c>
      <c r="L974" s="3" t="str">
        <f>IF(OR(FIN_RAW[[#This Row],[DEPORTISTA]]=0,FIN_RAW[[#This Row],[DEPORTISTA]]=""),"",FIN_RAW[[#This Row],[DEPORTISTA]])</f>
        <v>Sara Zapata Zapata</v>
      </c>
      <c r="M974" s="3">
        <f>IF(FIN_DATASET[[#This Row],[Method]]="Efectivo",1,0)</f>
        <v>1</v>
      </c>
      <c r="N974" s="12">
        <f>IF(FIN_DATASET[[#This Row],[Method]]="Efectivo",FIN_DATASET[[#This Row],[Amount]],0)</f>
        <v>110000</v>
      </c>
      <c r="O974" s="3">
        <f>IF(FIN_DATASET[[#This Row],[Method]]="CxC",1,0)</f>
        <v>0</v>
      </c>
      <c r="P974" s="11">
        <f>IF(FIN_DATASET[[#This Row],[Method]]="CxC",FIN_DATASET[[#This Row],[Amount]],0)</f>
        <v>0</v>
      </c>
      <c r="Q974" s="3">
        <f>IF(OR(FIN_DATASET[[#This Row],[Account]]="CxP",FIN_DATASET[[#This Row],[Account]]="CxP (Liga)",FIN_DATASET[[#This Row],[Account]]="CxP (Terceros)"),1,0)</f>
        <v>0</v>
      </c>
      <c r="R974" s="3">
        <f>IF(FIN_DATASET[[#This Row],[AP_Flag]]=1,FIN_DATASET[[#This Row],[Amount]],0)</f>
        <v>0</v>
      </c>
    </row>
    <row r="975" spans="1:18" x14ac:dyDescent="0.2">
      <c r="A975" s="4">
        <f>FIN_RAW[[#This Row],[FECHA]]</f>
        <v>44593</v>
      </c>
      <c r="B975" s="3">
        <f>YEAR(FIN_DATASET[[#This Row],[Date]])</f>
        <v>2022</v>
      </c>
      <c r="C975" s="3" t="str">
        <f>TEXT(FIN_DATASET[[#This Row],[Date]],"mmmm")</f>
        <v>February</v>
      </c>
      <c r="D975" s="3" t="str">
        <f>IF(FIN_RAW[[#This Row],[VALOR (IN)]]&gt;0, "Income",IF(FIN_RAW[[#This Row],[VALOR (OUT)]]&gt;0, "Expense", "Check"))</f>
        <v>Income</v>
      </c>
      <c r="E975" s="3" t="str">
        <f>_xlfn.XLOOKUP(FIN_DATASET[[#This Row],[Method]],CATEGORY_MAP[CUENTA_IN],CATEGORY_MAP[Category])</f>
        <v>Cash</v>
      </c>
      <c r="F975" s="3" t="str">
        <f>_xlfn.XLOOKUP(FIN_DATASET[[#This Row],[Account]],CATEGORY_MAP[CUENTA_OUT],CATEGORY_MAP[Subcategory])</f>
        <v>Monthly Fee</v>
      </c>
      <c r="G975" s="3" t="str">
        <f>IF(OR(FIN_RAW[[#This Row],[CONCEPTO]]=0,FIN_RAW[[#This Row],[CONCEPTO]]=""),"",FIN_RAW[[#This Row],[CONCEPTO]])</f>
        <v>Mensualidad AR (100%) FEB</v>
      </c>
      <c r="H975" s="5">
        <f>IF(FIN_DATASET[[#This Row],[Type]]="Income", FIN_RAW[[#This Row],[VALOR (IN)]], -FIN_RAW[[#This Row],[VALOR (OUT)]])</f>
        <v>160000</v>
      </c>
      <c r="I975" s="3" t="str">
        <f>FIN_RAW[[#This Row],[CUENTA (IN)]]</f>
        <v>Efectivo</v>
      </c>
      <c r="J975" s="6" t="str">
        <f>FIN_RAW[[#This Row],[CUENTA (OUT)]]</f>
        <v>Mensualidad</v>
      </c>
      <c r="K975" s="3" t="str">
        <f>IF(OR(FIN_RAW[[#This Row],[CLIENTE]]=0,FIN_RAW[[#This Row],[CLIENTE]]=" "),"",FIN_RAW[[#This Row],[CLIENTE]])</f>
        <v>Rodrigo Valdiri Zambrano</v>
      </c>
      <c r="L975" s="3" t="str">
        <f>IF(OR(FIN_RAW[[#This Row],[DEPORTISTA]]=0,FIN_RAW[[#This Row],[DEPORTISTA]]=""),"",FIN_RAW[[#This Row],[DEPORTISTA]])</f>
        <v>Esteban Valdiri Guauña</v>
      </c>
      <c r="M975" s="3">
        <f>IF(FIN_DATASET[[#This Row],[Method]]="Efectivo",1,0)</f>
        <v>1</v>
      </c>
      <c r="N975" s="12">
        <f>IF(FIN_DATASET[[#This Row],[Method]]="Efectivo",FIN_DATASET[[#This Row],[Amount]],0)</f>
        <v>160000</v>
      </c>
      <c r="O975" s="3">
        <f>IF(FIN_DATASET[[#This Row],[Method]]="CxC",1,0)</f>
        <v>0</v>
      </c>
      <c r="P975" s="11">
        <f>IF(FIN_DATASET[[#This Row],[Method]]="CxC",FIN_DATASET[[#This Row],[Amount]],0)</f>
        <v>0</v>
      </c>
      <c r="Q975" s="3">
        <f>IF(OR(FIN_DATASET[[#This Row],[Account]]="CxP",FIN_DATASET[[#This Row],[Account]]="CxP (Liga)",FIN_DATASET[[#This Row],[Account]]="CxP (Terceros)"),1,0)</f>
        <v>0</v>
      </c>
      <c r="R975" s="3">
        <f>IF(FIN_DATASET[[#This Row],[AP_Flag]]=1,FIN_DATASET[[#This Row],[Amount]],0)</f>
        <v>0</v>
      </c>
    </row>
    <row r="976" spans="1:18" x14ac:dyDescent="0.2">
      <c r="A976" s="4">
        <f>FIN_RAW[[#This Row],[FECHA]]</f>
        <v>44593</v>
      </c>
      <c r="B976" s="3">
        <f>YEAR(FIN_DATASET[[#This Row],[Date]])</f>
        <v>2022</v>
      </c>
      <c r="C976" s="3" t="str">
        <f>TEXT(FIN_DATASET[[#This Row],[Date]],"mmmm")</f>
        <v>February</v>
      </c>
      <c r="D976" s="3" t="str">
        <f>IF(FIN_RAW[[#This Row],[VALOR (IN)]]&gt;0, "Income",IF(FIN_RAW[[#This Row],[VALOR (OUT)]]&gt;0, "Expense", "Check"))</f>
        <v>Income</v>
      </c>
      <c r="E976" s="3" t="str">
        <f>_xlfn.XLOOKUP(FIN_DATASET[[#This Row],[Method]],CATEGORY_MAP[CUENTA_IN],CATEGORY_MAP[Category])</f>
        <v>Cash</v>
      </c>
      <c r="F976" s="3" t="str">
        <f>_xlfn.XLOOKUP(FIN_DATASET[[#This Row],[Account]],CATEGORY_MAP[CUENTA_OUT],CATEGORY_MAP[Subcategory])</f>
        <v>Monthly Fee</v>
      </c>
      <c r="G976" s="3" t="str">
        <f>IF(OR(FIN_RAW[[#This Row],[CONCEPTO]]=0,FIN_RAW[[#This Row],[CONCEPTO]]=""),"",FIN_RAW[[#This Row],[CONCEPTO]])</f>
        <v>Mensualidad FOR (80%) FEB</v>
      </c>
      <c r="H976" s="5">
        <f>IF(FIN_DATASET[[#This Row],[Type]]="Income", FIN_RAW[[#This Row],[VALOR (IN)]], -FIN_RAW[[#This Row],[VALOR (OUT)]])</f>
        <v>88000</v>
      </c>
      <c r="I976" s="3" t="str">
        <f>FIN_RAW[[#This Row],[CUENTA (IN)]]</f>
        <v>Efectivo</v>
      </c>
      <c r="J976" s="6" t="str">
        <f>FIN_RAW[[#This Row],[CUENTA (OUT)]]</f>
        <v>Mensualidad</v>
      </c>
      <c r="K976" s="3" t="str">
        <f>IF(OR(FIN_RAW[[#This Row],[CLIENTE]]=0,FIN_RAW[[#This Row],[CLIENTE]]=" "),"",FIN_RAW[[#This Row],[CLIENTE]])</f>
        <v>Víctor Manuel Duque Yepes</v>
      </c>
      <c r="L976" s="3" t="str">
        <f>IF(OR(FIN_RAW[[#This Row],[DEPORTISTA]]=0,FIN_RAW[[#This Row],[DEPORTISTA]]=""),"",FIN_RAW[[#This Row],[DEPORTISTA]])</f>
        <v>Juan Esteban Duque Pinto</v>
      </c>
      <c r="M976" s="3">
        <f>IF(FIN_DATASET[[#This Row],[Method]]="Efectivo",1,0)</f>
        <v>1</v>
      </c>
      <c r="N976" s="12">
        <f>IF(FIN_DATASET[[#This Row],[Method]]="Efectivo",FIN_DATASET[[#This Row],[Amount]],0)</f>
        <v>88000</v>
      </c>
      <c r="O976" s="3">
        <f>IF(FIN_DATASET[[#This Row],[Method]]="CxC",1,0)</f>
        <v>0</v>
      </c>
      <c r="P976" s="11">
        <f>IF(FIN_DATASET[[#This Row],[Method]]="CxC",FIN_DATASET[[#This Row],[Amount]],0)</f>
        <v>0</v>
      </c>
      <c r="Q976" s="3">
        <f>IF(OR(FIN_DATASET[[#This Row],[Account]]="CxP",FIN_DATASET[[#This Row],[Account]]="CxP (Liga)",FIN_DATASET[[#This Row],[Account]]="CxP (Terceros)"),1,0)</f>
        <v>0</v>
      </c>
      <c r="R976" s="3">
        <f>IF(FIN_DATASET[[#This Row],[AP_Flag]]=1,FIN_DATASET[[#This Row],[Amount]],0)</f>
        <v>0</v>
      </c>
    </row>
    <row r="977" spans="1:18" x14ac:dyDescent="0.2">
      <c r="A977" s="4">
        <f>FIN_RAW[[#This Row],[FECHA]]</f>
        <v>44593</v>
      </c>
      <c r="B977" s="3">
        <f>YEAR(FIN_DATASET[[#This Row],[Date]])</f>
        <v>2022</v>
      </c>
      <c r="C977" s="3" t="str">
        <f>TEXT(FIN_DATASET[[#This Row],[Date]],"mmmm")</f>
        <v>February</v>
      </c>
      <c r="D977" s="3" t="str">
        <f>IF(FIN_RAW[[#This Row],[VALOR (IN)]]&gt;0, "Income",IF(FIN_RAW[[#This Row],[VALOR (OUT)]]&gt;0, "Expense", "Check"))</f>
        <v>Income</v>
      </c>
      <c r="E977" s="3" t="str">
        <f>_xlfn.XLOOKUP(FIN_DATASET[[#This Row],[Method]],CATEGORY_MAP[CUENTA_IN],CATEGORY_MAP[Category])</f>
        <v>Scholarships</v>
      </c>
      <c r="F977" s="3" t="str">
        <f>_xlfn.XLOOKUP(FIN_DATASET[[#This Row],[Account]],CATEGORY_MAP[CUENTA_OUT],CATEGORY_MAP[Subcategory])</f>
        <v>Monthly Fee</v>
      </c>
      <c r="G977" s="3" t="str">
        <f>IF(OR(FIN_RAW[[#This Row],[CONCEPTO]]=0,FIN_RAW[[#This Row],[CONCEPTO]]=""),"",FIN_RAW[[#This Row],[CONCEPTO]])</f>
        <v>Beca Hermandad (20%) FEB</v>
      </c>
      <c r="H977" s="5">
        <f>IF(FIN_DATASET[[#This Row],[Type]]="Income", FIN_RAW[[#This Row],[VALOR (IN)]], -FIN_RAW[[#This Row],[VALOR (OUT)]])</f>
        <v>22000</v>
      </c>
      <c r="I977" s="3" t="str">
        <f>FIN_RAW[[#This Row],[CUENTA (IN)]]</f>
        <v>Becas</v>
      </c>
      <c r="J977" s="6" t="str">
        <f>FIN_RAW[[#This Row],[CUENTA (OUT)]]</f>
        <v>Mensualidad</v>
      </c>
      <c r="K977" s="3" t="str">
        <f>IF(OR(FIN_RAW[[#This Row],[CLIENTE]]=0,FIN_RAW[[#This Row],[CLIENTE]]=" "),"",FIN_RAW[[#This Row],[CLIENTE]])</f>
        <v>Víctor Manuel Duque Yepes</v>
      </c>
      <c r="L977" s="3" t="str">
        <f>IF(OR(FIN_RAW[[#This Row],[DEPORTISTA]]=0,FIN_RAW[[#This Row],[DEPORTISTA]]=""),"",FIN_RAW[[#This Row],[DEPORTISTA]])</f>
        <v>Juan Esteban Duque Pinto</v>
      </c>
      <c r="M977" s="3">
        <f>IF(FIN_DATASET[[#This Row],[Method]]="Efectivo",1,0)</f>
        <v>0</v>
      </c>
      <c r="N977" s="12">
        <f>IF(FIN_DATASET[[#This Row],[Method]]="Efectivo",FIN_DATASET[[#This Row],[Amount]],0)</f>
        <v>0</v>
      </c>
      <c r="O977" s="3">
        <f>IF(FIN_DATASET[[#This Row],[Method]]="CxC",1,0)</f>
        <v>0</v>
      </c>
      <c r="P977" s="11">
        <f>IF(FIN_DATASET[[#This Row],[Method]]="CxC",FIN_DATASET[[#This Row],[Amount]],0)</f>
        <v>0</v>
      </c>
      <c r="Q977" s="3">
        <f>IF(OR(FIN_DATASET[[#This Row],[Account]]="CxP",FIN_DATASET[[#This Row],[Account]]="CxP (Liga)",FIN_DATASET[[#This Row],[Account]]="CxP (Terceros)"),1,0)</f>
        <v>0</v>
      </c>
      <c r="R977" s="3">
        <f>IF(FIN_DATASET[[#This Row],[AP_Flag]]=1,FIN_DATASET[[#This Row],[Amount]],0)</f>
        <v>0</v>
      </c>
    </row>
    <row r="978" spans="1:18" x14ac:dyDescent="0.2">
      <c r="A978" s="4">
        <f>FIN_RAW[[#This Row],[FECHA]]</f>
        <v>44593</v>
      </c>
      <c r="B978" s="3">
        <f>YEAR(FIN_DATASET[[#This Row],[Date]])</f>
        <v>2022</v>
      </c>
      <c r="C978" s="3" t="str">
        <f>TEXT(FIN_DATASET[[#This Row],[Date]],"mmmm")</f>
        <v>February</v>
      </c>
      <c r="D978" s="3" t="str">
        <f>IF(FIN_RAW[[#This Row],[VALOR (IN)]]&gt;0, "Income",IF(FIN_RAW[[#This Row],[VALOR (OUT)]]&gt;0, "Expense", "Check"))</f>
        <v>Income</v>
      </c>
      <c r="E978" s="3" t="str">
        <f>_xlfn.XLOOKUP(FIN_DATASET[[#This Row],[Method]],CATEGORY_MAP[CUENTA_IN],CATEGORY_MAP[Category])</f>
        <v>Cash</v>
      </c>
      <c r="F978" s="3" t="str">
        <f>_xlfn.XLOOKUP(FIN_DATASET[[#This Row],[Account]],CATEGORY_MAP[CUENTA_OUT],CATEGORY_MAP[Subcategory])</f>
        <v>Monthly Fee</v>
      </c>
      <c r="G978" s="3" t="str">
        <f>IF(OR(FIN_RAW[[#This Row],[CONCEPTO]]=0,FIN_RAW[[#This Row],[CONCEPTO]]=""),"",FIN_RAW[[#This Row],[CONCEPTO]])</f>
        <v>Mensualidad AR (100%) FEB</v>
      </c>
      <c r="H978" s="5">
        <f>IF(FIN_DATASET[[#This Row],[Type]]="Income", FIN_RAW[[#This Row],[VALOR (IN)]], -FIN_RAW[[#This Row],[VALOR (OUT)]])</f>
        <v>160000</v>
      </c>
      <c r="I978" s="3" t="str">
        <f>FIN_RAW[[#This Row],[CUENTA (IN)]]</f>
        <v>Efectivo</v>
      </c>
      <c r="J978" s="6" t="str">
        <f>FIN_RAW[[#This Row],[CUENTA (OUT)]]</f>
        <v>Mensualidad</v>
      </c>
      <c r="K978" s="3" t="str">
        <f>IF(OR(FIN_RAW[[#This Row],[CLIENTE]]=0,FIN_RAW[[#This Row],[CLIENTE]]=" "),"",FIN_RAW[[#This Row],[CLIENTE]])</f>
        <v>Víctor Manuel Duque Yepes</v>
      </c>
      <c r="L978" s="3" t="str">
        <f>IF(OR(FIN_RAW[[#This Row],[DEPORTISTA]]=0,FIN_RAW[[#This Row],[DEPORTISTA]]=""),"",FIN_RAW[[#This Row],[DEPORTISTA]])</f>
        <v>Juan Manuel Duque Pinto</v>
      </c>
      <c r="M978" s="3">
        <f>IF(FIN_DATASET[[#This Row],[Method]]="Efectivo",1,0)</f>
        <v>1</v>
      </c>
      <c r="N978" s="12">
        <f>IF(FIN_DATASET[[#This Row],[Method]]="Efectivo",FIN_DATASET[[#This Row],[Amount]],0)</f>
        <v>160000</v>
      </c>
      <c r="O978" s="3">
        <f>IF(FIN_DATASET[[#This Row],[Method]]="CxC",1,0)</f>
        <v>0</v>
      </c>
      <c r="P978" s="11">
        <f>IF(FIN_DATASET[[#This Row],[Method]]="CxC",FIN_DATASET[[#This Row],[Amount]],0)</f>
        <v>0</v>
      </c>
      <c r="Q978" s="3">
        <f>IF(OR(FIN_DATASET[[#This Row],[Account]]="CxP",FIN_DATASET[[#This Row],[Account]]="CxP (Liga)",FIN_DATASET[[#This Row],[Account]]="CxP (Terceros)"),1,0)</f>
        <v>0</v>
      </c>
      <c r="R978" s="3">
        <f>IF(FIN_DATASET[[#This Row],[AP_Flag]]=1,FIN_DATASET[[#This Row],[Amount]],0)</f>
        <v>0</v>
      </c>
    </row>
    <row r="979" spans="1:18" x14ac:dyDescent="0.2">
      <c r="A979" s="4">
        <f>FIN_RAW[[#This Row],[FECHA]]</f>
        <v>44593</v>
      </c>
      <c r="B979" s="3">
        <f>YEAR(FIN_DATASET[[#This Row],[Date]])</f>
        <v>2022</v>
      </c>
      <c r="C979" s="3" t="str">
        <f>TEXT(FIN_DATASET[[#This Row],[Date]],"mmmm")</f>
        <v>February</v>
      </c>
      <c r="D979" s="3" t="str">
        <f>IF(FIN_RAW[[#This Row],[VALOR (IN)]]&gt;0, "Income",IF(FIN_RAW[[#This Row],[VALOR (OUT)]]&gt;0, "Expense", "Check"))</f>
        <v>Income</v>
      </c>
      <c r="E979" s="3" t="str">
        <f>_xlfn.XLOOKUP(FIN_DATASET[[#This Row],[Method]],CATEGORY_MAP[CUENTA_IN],CATEGORY_MAP[Category])</f>
        <v>Cash</v>
      </c>
      <c r="F979" s="3" t="str">
        <f>_xlfn.XLOOKUP(FIN_DATASET[[#This Row],[Account]],CATEGORY_MAP[CUENTA_OUT],CATEGORY_MAP[Subcategory])</f>
        <v>Monthly Fee</v>
      </c>
      <c r="G979" s="3" t="str">
        <f>IF(OR(FIN_RAW[[#This Row],[CONCEPTO]]=0,FIN_RAW[[#This Row],[CONCEPTO]]=""),"",FIN_RAW[[#This Row],[CONCEPTO]])</f>
        <v>Mensualidad AR (100%) FEB</v>
      </c>
      <c r="H979" s="5">
        <f>IF(FIN_DATASET[[#This Row],[Type]]="Income", FIN_RAW[[#This Row],[VALOR (IN)]], -FIN_RAW[[#This Row],[VALOR (OUT)]])</f>
        <v>160000</v>
      </c>
      <c r="I979" s="3" t="str">
        <f>FIN_RAW[[#This Row],[CUENTA (IN)]]</f>
        <v>Efectivo</v>
      </c>
      <c r="J979" s="6" t="str">
        <f>FIN_RAW[[#This Row],[CUENTA (OUT)]]</f>
        <v>Mensualidad</v>
      </c>
      <c r="K979" s="3" t="str">
        <f>IF(OR(FIN_RAW[[#This Row],[CLIENTE]]=0,FIN_RAW[[#This Row],[CLIENTE]]=" "),"",FIN_RAW[[#This Row],[CLIENTE]])</f>
        <v>Viviana Andrade Álvarez</v>
      </c>
      <c r="L979" s="3" t="str">
        <f>IF(OR(FIN_RAW[[#This Row],[DEPORTISTA]]=0,FIN_RAW[[#This Row],[DEPORTISTA]]=""),"",FIN_RAW[[#This Row],[DEPORTISTA]])</f>
        <v>Laura Sofía Valencia Andrade</v>
      </c>
      <c r="M979" s="3">
        <f>IF(FIN_DATASET[[#This Row],[Method]]="Efectivo",1,0)</f>
        <v>1</v>
      </c>
      <c r="N979" s="12">
        <f>IF(FIN_DATASET[[#This Row],[Method]]="Efectivo",FIN_DATASET[[#This Row],[Amount]],0)</f>
        <v>160000</v>
      </c>
      <c r="O979" s="3">
        <f>IF(FIN_DATASET[[#This Row],[Method]]="CxC",1,0)</f>
        <v>0</v>
      </c>
      <c r="P979" s="11">
        <f>IF(FIN_DATASET[[#This Row],[Method]]="CxC",FIN_DATASET[[#This Row],[Amount]],0)</f>
        <v>0</v>
      </c>
      <c r="Q979" s="3">
        <f>IF(OR(FIN_DATASET[[#This Row],[Account]]="CxP",FIN_DATASET[[#This Row],[Account]]="CxP (Liga)",FIN_DATASET[[#This Row],[Account]]="CxP (Terceros)"),1,0)</f>
        <v>0</v>
      </c>
      <c r="R979" s="3">
        <f>IF(FIN_DATASET[[#This Row],[AP_Flag]]=1,FIN_DATASET[[#This Row],[Amount]],0)</f>
        <v>0</v>
      </c>
    </row>
    <row r="980" spans="1:18" x14ac:dyDescent="0.2">
      <c r="A980" s="4">
        <f>FIN_RAW[[#This Row],[FECHA]]</f>
        <v>44593</v>
      </c>
      <c r="B980" s="3">
        <f>YEAR(FIN_DATASET[[#This Row],[Date]])</f>
        <v>2022</v>
      </c>
      <c r="C980" s="3" t="str">
        <f>TEXT(FIN_DATASET[[#This Row],[Date]],"mmmm")</f>
        <v>February</v>
      </c>
      <c r="D980" s="3" t="str">
        <f>IF(FIN_RAW[[#This Row],[VALOR (IN)]]&gt;0, "Income",IF(FIN_RAW[[#This Row],[VALOR (OUT)]]&gt;0, "Expense", "Check"))</f>
        <v>Income</v>
      </c>
      <c r="E980" s="3" t="str">
        <f>_xlfn.XLOOKUP(FIN_DATASET[[#This Row],[Method]],CATEGORY_MAP[CUENTA_IN],CATEGORY_MAP[Category])</f>
        <v>Cash</v>
      </c>
      <c r="F980" s="3" t="str">
        <f>_xlfn.XLOOKUP(FIN_DATASET[[#This Row],[Account]],CATEGORY_MAP[CUENTA_OUT],CATEGORY_MAP[Subcategory])</f>
        <v>Monthly Fee</v>
      </c>
      <c r="G980" s="3" t="str">
        <f>IF(OR(FIN_RAW[[#This Row],[CONCEPTO]]=0,FIN_RAW[[#This Row],[CONCEPTO]]=""),"",FIN_RAW[[#This Row],[CONCEPTO]])</f>
        <v>Mensualidad AR (100%) FEB</v>
      </c>
      <c r="H980" s="5">
        <f>IF(FIN_DATASET[[#This Row],[Type]]="Income", FIN_RAW[[#This Row],[VALOR (IN)]], -FIN_RAW[[#This Row],[VALOR (OUT)]])</f>
        <v>160000</v>
      </c>
      <c r="I980" s="3" t="str">
        <f>FIN_RAW[[#This Row],[CUENTA (IN)]]</f>
        <v>Efectivo</v>
      </c>
      <c r="J980" s="6" t="str">
        <f>FIN_RAW[[#This Row],[CUENTA (OUT)]]</f>
        <v>Mensualidad</v>
      </c>
      <c r="K980" s="3" t="str">
        <f>IF(OR(FIN_RAW[[#This Row],[CLIENTE]]=0,FIN_RAW[[#This Row],[CLIENTE]]=" "),"",FIN_RAW[[#This Row],[CLIENTE]])</f>
        <v>Yanibel Peña Londoño</v>
      </c>
      <c r="L980" s="3" t="str">
        <f>IF(OR(FIN_RAW[[#This Row],[DEPORTISTA]]=0,FIN_RAW[[#This Row],[DEPORTISTA]]=""),"",FIN_RAW[[#This Row],[DEPORTISTA]])</f>
        <v>Santiago Piedrahita Peña</v>
      </c>
      <c r="M980" s="3">
        <f>IF(FIN_DATASET[[#This Row],[Method]]="Efectivo",1,0)</f>
        <v>1</v>
      </c>
      <c r="N980" s="12">
        <f>IF(FIN_DATASET[[#This Row],[Method]]="Efectivo",FIN_DATASET[[#This Row],[Amount]],0)</f>
        <v>160000</v>
      </c>
      <c r="O980" s="3">
        <f>IF(FIN_DATASET[[#This Row],[Method]]="CxC",1,0)</f>
        <v>0</v>
      </c>
      <c r="P980" s="11">
        <f>IF(FIN_DATASET[[#This Row],[Method]]="CxC",FIN_DATASET[[#This Row],[Amount]],0)</f>
        <v>0</v>
      </c>
      <c r="Q980" s="3">
        <f>IF(OR(FIN_DATASET[[#This Row],[Account]]="CxP",FIN_DATASET[[#This Row],[Account]]="CxP (Liga)",FIN_DATASET[[#This Row],[Account]]="CxP (Terceros)"),1,0)</f>
        <v>0</v>
      </c>
      <c r="R980" s="3">
        <f>IF(FIN_DATASET[[#This Row],[AP_Flag]]=1,FIN_DATASET[[#This Row],[Amount]],0)</f>
        <v>0</v>
      </c>
    </row>
    <row r="981" spans="1:18" x14ac:dyDescent="0.2">
      <c r="A981" s="4">
        <f>FIN_RAW[[#This Row],[FECHA]]</f>
        <v>44593</v>
      </c>
      <c r="B981" s="3">
        <f>YEAR(FIN_DATASET[[#This Row],[Date]])</f>
        <v>2022</v>
      </c>
      <c r="C981" s="3" t="str">
        <f>TEXT(FIN_DATASET[[#This Row],[Date]],"mmmm")</f>
        <v>February</v>
      </c>
      <c r="D981" s="3" t="str">
        <f>IF(FIN_RAW[[#This Row],[VALOR (IN)]]&gt;0, "Income",IF(FIN_RAW[[#This Row],[VALOR (OUT)]]&gt;0, "Expense", "Check"))</f>
        <v>Income</v>
      </c>
      <c r="E981" s="3" t="str">
        <f>_xlfn.XLOOKUP(FIN_DATASET[[#This Row],[Method]],CATEGORY_MAP[CUENTA_IN],CATEGORY_MAP[Category])</f>
        <v>Cash</v>
      </c>
      <c r="F981" s="3" t="str">
        <f>_xlfn.XLOOKUP(FIN_DATASET[[#This Row],[Account]],CATEGORY_MAP[CUENTA_OUT],CATEGORY_MAP[Subcategory])</f>
        <v>Gymnastics Monthly Fee</v>
      </c>
      <c r="G981" s="3" t="str">
        <f>IF(OR(FIN_RAW[[#This Row],[CONCEPTO]]=0,FIN_RAW[[#This Row],[CONCEPTO]]=""),"",FIN_RAW[[#This Row],[CONCEPTO]])</f>
        <v>Apoyo Pago Gimnasia FEB</v>
      </c>
      <c r="H981" s="5">
        <f>IF(FIN_DATASET[[#This Row],[Type]]="Income", FIN_RAW[[#This Row],[VALOR (IN)]], -FIN_RAW[[#This Row],[VALOR (OUT)]])</f>
        <v>25000</v>
      </c>
      <c r="I981" s="3" t="str">
        <f>FIN_RAW[[#This Row],[CUENTA (IN)]]</f>
        <v>Efectivo</v>
      </c>
      <c r="J981" s="6" t="str">
        <f>FIN_RAW[[#This Row],[CUENTA (OUT)]]</f>
        <v>Mensualidad Gimnasia</v>
      </c>
      <c r="K981" s="3" t="str">
        <f>IF(OR(FIN_RAW[[#This Row],[CLIENTE]]=0,FIN_RAW[[#This Row],[CLIENTE]]=" "),"",FIN_RAW[[#This Row],[CLIENTE]])</f>
        <v>Ana Milena Sánchez Patiño</v>
      </c>
      <c r="L981" s="3" t="str">
        <f>IF(OR(FIN_RAW[[#This Row],[DEPORTISTA]]=0,FIN_RAW[[#This Row],[DEPORTISTA]]=""),"",FIN_RAW[[#This Row],[DEPORTISTA]])</f>
        <v>Matías Carvajal Sánchez</v>
      </c>
      <c r="M981" s="3">
        <f>IF(FIN_DATASET[[#This Row],[Method]]="Efectivo",1,0)</f>
        <v>1</v>
      </c>
      <c r="N981" s="12">
        <f>IF(FIN_DATASET[[#This Row],[Method]]="Efectivo",FIN_DATASET[[#This Row],[Amount]],0)</f>
        <v>25000</v>
      </c>
      <c r="O981" s="3">
        <f>IF(FIN_DATASET[[#This Row],[Method]]="CxC",1,0)</f>
        <v>0</v>
      </c>
      <c r="P981" s="11">
        <f>IF(FIN_DATASET[[#This Row],[Method]]="CxC",FIN_DATASET[[#This Row],[Amount]],0)</f>
        <v>0</v>
      </c>
      <c r="Q981" s="3">
        <f>IF(OR(FIN_DATASET[[#This Row],[Account]]="CxP",FIN_DATASET[[#This Row],[Account]]="CxP (Liga)",FIN_DATASET[[#This Row],[Account]]="CxP (Terceros)"),1,0)</f>
        <v>0</v>
      </c>
      <c r="R981" s="3">
        <f>IF(FIN_DATASET[[#This Row],[AP_Flag]]=1,FIN_DATASET[[#This Row],[Amount]],0)</f>
        <v>0</v>
      </c>
    </row>
    <row r="982" spans="1:18" x14ac:dyDescent="0.2">
      <c r="A982" s="4">
        <f>FIN_RAW[[#This Row],[FECHA]]</f>
        <v>44593</v>
      </c>
      <c r="B982" s="3">
        <f>YEAR(FIN_DATASET[[#This Row],[Date]])</f>
        <v>2022</v>
      </c>
      <c r="C982" s="3" t="str">
        <f>TEXT(FIN_DATASET[[#This Row],[Date]],"mmmm")</f>
        <v>February</v>
      </c>
      <c r="D982" s="3" t="str">
        <f>IF(FIN_RAW[[#This Row],[VALOR (IN)]]&gt;0, "Income",IF(FIN_RAW[[#This Row],[VALOR (OUT)]]&gt;0, "Expense", "Check"))</f>
        <v>Income</v>
      </c>
      <c r="E982" s="3" t="str">
        <f>_xlfn.XLOOKUP(FIN_DATASET[[#This Row],[Method]],CATEGORY_MAP[CUENTA_IN],CATEGORY_MAP[Category])</f>
        <v>Cash</v>
      </c>
      <c r="F982" s="3" t="str">
        <f>_xlfn.XLOOKUP(FIN_DATASET[[#This Row],[Account]],CATEGORY_MAP[CUENTA_OUT],CATEGORY_MAP[Subcategory])</f>
        <v>Gymnastics Monthly Fee</v>
      </c>
      <c r="G982" s="3" t="str">
        <f>IF(OR(FIN_RAW[[#This Row],[CONCEPTO]]=0,FIN_RAW[[#This Row],[CONCEPTO]]=""),"",FIN_RAW[[#This Row],[CONCEPTO]])</f>
        <v>Apoyo Pago Gimnasia FEB</v>
      </c>
      <c r="H982" s="5">
        <f>IF(FIN_DATASET[[#This Row],[Type]]="Income", FIN_RAW[[#This Row],[VALOR (IN)]], -FIN_RAW[[#This Row],[VALOR (OUT)]])</f>
        <v>25000</v>
      </c>
      <c r="I982" s="3" t="str">
        <f>FIN_RAW[[#This Row],[CUENTA (IN)]]</f>
        <v>Efectivo</v>
      </c>
      <c r="J982" s="6" t="str">
        <f>FIN_RAW[[#This Row],[CUENTA (OUT)]]</f>
        <v>Mensualidad Gimnasia</v>
      </c>
      <c r="K982" s="3" t="str">
        <f>IF(OR(FIN_RAW[[#This Row],[CLIENTE]]=0,FIN_RAW[[#This Row],[CLIENTE]]=" "),"",FIN_RAW[[#This Row],[CLIENTE]])</f>
        <v>Ana Milena Sánchez Patiño</v>
      </c>
      <c r="L982" s="3" t="str">
        <f>IF(OR(FIN_RAW[[#This Row],[DEPORTISTA]]=0,FIN_RAW[[#This Row],[DEPORTISTA]]=""),"",FIN_RAW[[#This Row],[DEPORTISTA]])</f>
        <v>Valentina Carvajal Sánchez</v>
      </c>
      <c r="M982" s="3">
        <f>IF(FIN_DATASET[[#This Row],[Method]]="Efectivo",1,0)</f>
        <v>1</v>
      </c>
      <c r="N982" s="12">
        <f>IF(FIN_DATASET[[#This Row],[Method]]="Efectivo",FIN_DATASET[[#This Row],[Amount]],0)</f>
        <v>25000</v>
      </c>
      <c r="O982" s="3">
        <f>IF(FIN_DATASET[[#This Row],[Method]]="CxC",1,0)</f>
        <v>0</v>
      </c>
      <c r="P982" s="11">
        <f>IF(FIN_DATASET[[#This Row],[Method]]="CxC",FIN_DATASET[[#This Row],[Amount]],0)</f>
        <v>0</v>
      </c>
      <c r="Q982" s="3">
        <f>IF(OR(FIN_DATASET[[#This Row],[Account]]="CxP",FIN_DATASET[[#This Row],[Account]]="CxP (Liga)",FIN_DATASET[[#This Row],[Account]]="CxP (Terceros)"),1,0)</f>
        <v>0</v>
      </c>
      <c r="R982" s="3">
        <f>IF(FIN_DATASET[[#This Row],[AP_Flag]]=1,FIN_DATASET[[#This Row],[Amount]],0)</f>
        <v>0</v>
      </c>
    </row>
    <row r="983" spans="1:18" x14ac:dyDescent="0.2">
      <c r="A983" s="4">
        <f>FIN_RAW[[#This Row],[FECHA]]</f>
        <v>44593</v>
      </c>
      <c r="B983" s="3">
        <f>YEAR(FIN_DATASET[[#This Row],[Date]])</f>
        <v>2022</v>
      </c>
      <c r="C983" s="3" t="str">
        <f>TEXT(FIN_DATASET[[#This Row],[Date]],"mmmm")</f>
        <v>February</v>
      </c>
      <c r="D983" s="3" t="str">
        <f>IF(FIN_RAW[[#This Row],[VALOR (IN)]]&gt;0, "Income",IF(FIN_RAW[[#This Row],[VALOR (OUT)]]&gt;0, "Expense", "Check"))</f>
        <v>Income</v>
      </c>
      <c r="E983" s="3" t="str">
        <f>_xlfn.XLOOKUP(FIN_DATASET[[#This Row],[Method]],CATEGORY_MAP[CUENTA_IN],CATEGORY_MAP[Category])</f>
        <v>Cash</v>
      </c>
      <c r="F983" s="3" t="str">
        <f>_xlfn.XLOOKUP(FIN_DATASET[[#This Row],[Account]],CATEGORY_MAP[CUENTA_OUT],CATEGORY_MAP[Subcategory])</f>
        <v>Gymnastics Monthly Fee</v>
      </c>
      <c r="G983" s="3" t="str">
        <f>IF(OR(FIN_RAW[[#This Row],[CONCEPTO]]=0,FIN_RAW[[#This Row],[CONCEPTO]]=""),"",FIN_RAW[[#This Row],[CONCEPTO]])</f>
        <v>Apoyo Pago Gimnasia FEB</v>
      </c>
      <c r="H983" s="5">
        <f>IF(FIN_DATASET[[#This Row],[Type]]="Income", FIN_RAW[[#This Row],[VALOR (IN)]], -FIN_RAW[[#This Row],[VALOR (OUT)]])</f>
        <v>25000</v>
      </c>
      <c r="I983" s="3" t="str">
        <f>FIN_RAW[[#This Row],[CUENTA (IN)]]</f>
        <v>Efectivo</v>
      </c>
      <c r="J983" s="6" t="str">
        <f>FIN_RAW[[#This Row],[CUENTA (OUT)]]</f>
        <v>Mensualidad Gimnasia</v>
      </c>
      <c r="K983" s="3" t="str">
        <f>IF(OR(FIN_RAW[[#This Row],[CLIENTE]]=0,FIN_RAW[[#This Row],[CLIENTE]]=" "),"",FIN_RAW[[#This Row],[CLIENTE]])</f>
        <v>Carlos Andrés Delgado</v>
      </c>
      <c r="L983" s="3" t="str">
        <f>IF(OR(FIN_RAW[[#This Row],[DEPORTISTA]]=0,FIN_RAW[[#This Row],[DEPORTISTA]]=""),"",FIN_RAW[[#This Row],[DEPORTISTA]])</f>
        <v>Juan Andrés Delgado Giraldo</v>
      </c>
      <c r="M983" s="3">
        <f>IF(FIN_DATASET[[#This Row],[Method]]="Efectivo",1,0)</f>
        <v>1</v>
      </c>
      <c r="N983" s="12">
        <f>IF(FIN_DATASET[[#This Row],[Method]]="Efectivo",FIN_DATASET[[#This Row],[Amount]],0)</f>
        <v>25000</v>
      </c>
      <c r="O983" s="3">
        <f>IF(FIN_DATASET[[#This Row],[Method]]="CxC",1,0)</f>
        <v>0</v>
      </c>
      <c r="P983" s="11">
        <f>IF(FIN_DATASET[[#This Row],[Method]]="CxC",FIN_DATASET[[#This Row],[Amount]],0)</f>
        <v>0</v>
      </c>
      <c r="Q983" s="3">
        <f>IF(OR(FIN_DATASET[[#This Row],[Account]]="CxP",FIN_DATASET[[#This Row],[Account]]="CxP (Liga)",FIN_DATASET[[#This Row],[Account]]="CxP (Terceros)"),1,0)</f>
        <v>0</v>
      </c>
      <c r="R983" s="3">
        <f>IF(FIN_DATASET[[#This Row],[AP_Flag]]=1,FIN_DATASET[[#This Row],[Amount]],0)</f>
        <v>0</v>
      </c>
    </row>
    <row r="984" spans="1:18" x14ac:dyDescent="0.2">
      <c r="A984" s="4">
        <f>FIN_RAW[[#This Row],[FECHA]]</f>
        <v>44593</v>
      </c>
      <c r="B984" s="3">
        <f>YEAR(FIN_DATASET[[#This Row],[Date]])</f>
        <v>2022</v>
      </c>
      <c r="C984" s="3" t="str">
        <f>TEXT(FIN_DATASET[[#This Row],[Date]],"mmmm")</f>
        <v>February</v>
      </c>
      <c r="D984" s="3" t="str">
        <f>IF(FIN_RAW[[#This Row],[VALOR (IN)]]&gt;0, "Income",IF(FIN_RAW[[#This Row],[VALOR (OUT)]]&gt;0, "Expense", "Check"))</f>
        <v>Income</v>
      </c>
      <c r="E984" s="3" t="str">
        <f>_xlfn.XLOOKUP(FIN_DATASET[[#This Row],[Method]],CATEGORY_MAP[CUENTA_IN],CATEGORY_MAP[Category])</f>
        <v>Cash</v>
      </c>
      <c r="F984" s="3" t="str">
        <f>_xlfn.XLOOKUP(FIN_DATASET[[#This Row],[Account]],CATEGORY_MAP[CUENTA_OUT],CATEGORY_MAP[Subcategory])</f>
        <v>Gymnastics Monthly Fee</v>
      </c>
      <c r="G984" s="3" t="str">
        <f>IF(OR(FIN_RAW[[#This Row],[CONCEPTO]]=0,FIN_RAW[[#This Row],[CONCEPTO]]=""),"",FIN_RAW[[#This Row],[CONCEPTO]])</f>
        <v>Apoyo Pago Gimnasia FEB</v>
      </c>
      <c r="H984" s="5">
        <f>IF(FIN_DATASET[[#This Row],[Type]]="Income", FIN_RAW[[#This Row],[VALOR (IN)]], -FIN_RAW[[#This Row],[VALOR (OUT)]])</f>
        <v>25000</v>
      </c>
      <c r="I984" s="3" t="str">
        <f>FIN_RAW[[#This Row],[CUENTA (IN)]]</f>
        <v>Efectivo</v>
      </c>
      <c r="J984" s="6" t="str">
        <f>FIN_RAW[[#This Row],[CUENTA (OUT)]]</f>
        <v>Mensualidad Gimnasia</v>
      </c>
      <c r="K984" s="3" t="str">
        <f>IF(OR(FIN_RAW[[#This Row],[CLIENTE]]=0,FIN_RAW[[#This Row],[CLIENTE]]=" "),"",FIN_RAW[[#This Row],[CLIENTE]])</f>
        <v>Carlos Andrés Delgado</v>
      </c>
      <c r="L984" s="3" t="str">
        <f>IF(OR(FIN_RAW[[#This Row],[DEPORTISTA]]=0,FIN_RAW[[#This Row],[DEPORTISTA]]=""),"",FIN_RAW[[#This Row],[DEPORTISTA]])</f>
        <v>María José Delgado Giraldo</v>
      </c>
      <c r="M984" s="3">
        <f>IF(FIN_DATASET[[#This Row],[Method]]="Efectivo",1,0)</f>
        <v>1</v>
      </c>
      <c r="N984" s="12">
        <f>IF(FIN_DATASET[[#This Row],[Method]]="Efectivo",FIN_DATASET[[#This Row],[Amount]],0)</f>
        <v>25000</v>
      </c>
      <c r="O984" s="3">
        <f>IF(FIN_DATASET[[#This Row],[Method]]="CxC",1,0)</f>
        <v>0</v>
      </c>
      <c r="P984" s="11">
        <f>IF(FIN_DATASET[[#This Row],[Method]]="CxC",FIN_DATASET[[#This Row],[Amount]],0)</f>
        <v>0</v>
      </c>
      <c r="Q984" s="3">
        <f>IF(OR(FIN_DATASET[[#This Row],[Account]]="CxP",FIN_DATASET[[#This Row],[Account]]="CxP (Liga)",FIN_DATASET[[#This Row],[Account]]="CxP (Terceros)"),1,0)</f>
        <v>0</v>
      </c>
      <c r="R984" s="3">
        <f>IF(FIN_DATASET[[#This Row],[AP_Flag]]=1,FIN_DATASET[[#This Row],[Amount]],0)</f>
        <v>0</v>
      </c>
    </row>
    <row r="985" spans="1:18" x14ac:dyDescent="0.2">
      <c r="A985" s="4">
        <f>FIN_RAW[[#This Row],[FECHA]]</f>
        <v>44593</v>
      </c>
      <c r="B985" s="3">
        <f>YEAR(FIN_DATASET[[#This Row],[Date]])</f>
        <v>2022</v>
      </c>
      <c r="C985" s="3" t="str">
        <f>TEXT(FIN_DATASET[[#This Row],[Date]],"mmmm")</f>
        <v>February</v>
      </c>
      <c r="D985" s="3" t="str">
        <f>IF(FIN_RAW[[#This Row],[VALOR (IN)]]&gt;0, "Income",IF(FIN_RAW[[#This Row],[VALOR (OUT)]]&gt;0, "Expense", "Check"))</f>
        <v>Income</v>
      </c>
      <c r="E985" s="3" t="str">
        <f>_xlfn.XLOOKUP(FIN_DATASET[[#This Row],[Method]],CATEGORY_MAP[CUENTA_IN],CATEGORY_MAP[Category])</f>
        <v>Cash</v>
      </c>
      <c r="F985" s="3" t="str">
        <f>_xlfn.XLOOKUP(FIN_DATASET[[#This Row],[Account]],CATEGORY_MAP[CUENTA_OUT],CATEGORY_MAP[Subcategory])</f>
        <v>Gymnastics Monthly Fee</v>
      </c>
      <c r="G985" s="3" t="str">
        <f>IF(OR(FIN_RAW[[#This Row],[CONCEPTO]]=0,FIN_RAW[[#This Row],[CONCEPTO]]=""),"",FIN_RAW[[#This Row],[CONCEPTO]])</f>
        <v>Apoyo Pago Gimnasia FEB</v>
      </c>
      <c r="H985" s="5">
        <f>IF(FIN_DATASET[[#This Row],[Type]]="Income", FIN_RAW[[#This Row],[VALOR (IN)]], -FIN_RAW[[#This Row],[VALOR (OUT)]])</f>
        <v>25000</v>
      </c>
      <c r="I985" s="3" t="str">
        <f>FIN_RAW[[#This Row],[CUENTA (IN)]]</f>
        <v>Efectivo</v>
      </c>
      <c r="J985" s="6" t="str">
        <f>FIN_RAW[[#This Row],[CUENTA (OUT)]]</f>
        <v>Mensualidad Gimnasia</v>
      </c>
      <c r="K985" s="3" t="str">
        <f>IF(OR(FIN_RAW[[#This Row],[CLIENTE]]=0,FIN_RAW[[#This Row],[CLIENTE]]=" "),"",FIN_RAW[[#This Row],[CLIENTE]])</f>
        <v>Diana Gómez Herrera</v>
      </c>
      <c r="L985" s="3" t="str">
        <f>IF(OR(FIN_RAW[[#This Row],[DEPORTISTA]]=0,FIN_RAW[[#This Row],[DEPORTISTA]]=""),"",FIN_RAW[[#This Row],[DEPORTISTA]])</f>
        <v>Samuel David López Gómez</v>
      </c>
      <c r="M985" s="3">
        <f>IF(FIN_DATASET[[#This Row],[Method]]="Efectivo",1,0)</f>
        <v>1</v>
      </c>
      <c r="N985" s="12">
        <f>IF(FIN_DATASET[[#This Row],[Method]]="Efectivo",FIN_DATASET[[#This Row],[Amount]],0)</f>
        <v>25000</v>
      </c>
      <c r="O985" s="3">
        <f>IF(FIN_DATASET[[#This Row],[Method]]="CxC",1,0)</f>
        <v>0</v>
      </c>
      <c r="P985" s="11">
        <f>IF(FIN_DATASET[[#This Row],[Method]]="CxC",FIN_DATASET[[#This Row],[Amount]],0)</f>
        <v>0</v>
      </c>
      <c r="Q985" s="3">
        <f>IF(OR(FIN_DATASET[[#This Row],[Account]]="CxP",FIN_DATASET[[#This Row],[Account]]="CxP (Liga)",FIN_DATASET[[#This Row],[Account]]="CxP (Terceros)"),1,0)</f>
        <v>0</v>
      </c>
      <c r="R985" s="3">
        <f>IF(FIN_DATASET[[#This Row],[AP_Flag]]=1,FIN_DATASET[[#This Row],[Amount]],0)</f>
        <v>0</v>
      </c>
    </row>
    <row r="986" spans="1:18" x14ac:dyDescent="0.2">
      <c r="A986" s="4">
        <f>FIN_RAW[[#This Row],[FECHA]]</f>
        <v>44593</v>
      </c>
      <c r="B986" s="3">
        <f>YEAR(FIN_DATASET[[#This Row],[Date]])</f>
        <v>2022</v>
      </c>
      <c r="C986" s="3" t="str">
        <f>TEXT(FIN_DATASET[[#This Row],[Date]],"mmmm")</f>
        <v>February</v>
      </c>
      <c r="D986" s="3" t="str">
        <f>IF(FIN_RAW[[#This Row],[VALOR (IN)]]&gt;0, "Income",IF(FIN_RAW[[#This Row],[VALOR (OUT)]]&gt;0, "Expense", "Check"))</f>
        <v>Income</v>
      </c>
      <c r="E986" s="3" t="str">
        <f>_xlfn.XLOOKUP(FIN_DATASET[[#This Row],[Method]],CATEGORY_MAP[CUENTA_IN],CATEGORY_MAP[Category])</f>
        <v>Cash</v>
      </c>
      <c r="F986" s="3" t="str">
        <f>_xlfn.XLOOKUP(FIN_DATASET[[#This Row],[Account]],CATEGORY_MAP[CUENTA_OUT],CATEGORY_MAP[Subcategory])</f>
        <v>Gymnastics Monthly Fee</v>
      </c>
      <c r="G986" s="3" t="str">
        <f>IF(OR(FIN_RAW[[#This Row],[CONCEPTO]]=0,FIN_RAW[[#This Row],[CONCEPTO]]=""),"",FIN_RAW[[#This Row],[CONCEPTO]])</f>
        <v>Apoyo Pago Gimnasia FEB</v>
      </c>
      <c r="H986" s="5">
        <f>IF(FIN_DATASET[[#This Row],[Type]]="Income", FIN_RAW[[#This Row],[VALOR (IN)]], -FIN_RAW[[#This Row],[VALOR (OUT)]])</f>
        <v>25000</v>
      </c>
      <c r="I986" s="3" t="str">
        <f>FIN_RAW[[#This Row],[CUENTA (IN)]]</f>
        <v>Efectivo</v>
      </c>
      <c r="J986" s="6" t="str">
        <f>FIN_RAW[[#This Row],[CUENTA (OUT)]]</f>
        <v>Mensualidad Gimnasia</v>
      </c>
      <c r="K986" s="3" t="str">
        <f>IF(OR(FIN_RAW[[#This Row],[CLIENTE]]=0,FIN_RAW[[#This Row],[CLIENTE]]=" "),"",FIN_RAW[[#This Row],[CLIENTE]])</f>
        <v>Diana Marcela Bravo Clavijo</v>
      </c>
      <c r="L986" s="3" t="str">
        <f>IF(OR(FIN_RAW[[#This Row],[DEPORTISTA]]=0,FIN_RAW[[#This Row],[DEPORTISTA]]=""),"",FIN_RAW[[#This Row],[DEPORTISTA]])</f>
        <v>Adelaida Camacho Bravo</v>
      </c>
      <c r="M986" s="3">
        <f>IF(FIN_DATASET[[#This Row],[Method]]="Efectivo",1,0)</f>
        <v>1</v>
      </c>
      <c r="N986" s="12">
        <f>IF(FIN_DATASET[[#This Row],[Method]]="Efectivo",FIN_DATASET[[#This Row],[Amount]],0)</f>
        <v>25000</v>
      </c>
      <c r="O986" s="3">
        <f>IF(FIN_DATASET[[#This Row],[Method]]="CxC",1,0)</f>
        <v>0</v>
      </c>
      <c r="P986" s="11">
        <f>IF(FIN_DATASET[[#This Row],[Method]]="CxC",FIN_DATASET[[#This Row],[Amount]],0)</f>
        <v>0</v>
      </c>
      <c r="Q986" s="3">
        <f>IF(OR(FIN_DATASET[[#This Row],[Account]]="CxP",FIN_DATASET[[#This Row],[Account]]="CxP (Liga)",FIN_DATASET[[#This Row],[Account]]="CxP (Terceros)"),1,0)</f>
        <v>0</v>
      </c>
      <c r="R986" s="3">
        <f>IF(FIN_DATASET[[#This Row],[AP_Flag]]=1,FIN_DATASET[[#This Row],[Amount]],0)</f>
        <v>0</v>
      </c>
    </row>
    <row r="987" spans="1:18" x14ac:dyDescent="0.2">
      <c r="A987" s="4">
        <f>FIN_RAW[[#This Row],[FECHA]]</f>
        <v>44593</v>
      </c>
      <c r="B987" s="3">
        <f>YEAR(FIN_DATASET[[#This Row],[Date]])</f>
        <v>2022</v>
      </c>
      <c r="C987" s="3" t="str">
        <f>TEXT(FIN_DATASET[[#This Row],[Date]],"mmmm")</f>
        <v>February</v>
      </c>
      <c r="D987" s="3" t="str">
        <f>IF(FIN_RAW[[#This Row],[VALOR (IN)]]&gt;0, "Income",IF(FIN_RAW[[#This Row],[VALOR (OUT)]]&gt;0, "Expense", "Check"))</f>
        <v>Income</v>
      </c>
      <c r="E987" s="3" t="str">
        <f>_xlfn.XLOOKUP(FIN_DATASET[[#This Row],[Method]],CATEGORY_MAP[CUENTA_IN],CATEGORY_MAP[Category])</f>
        <v>Cash</v>
      </c>
      <c r="F987" s="3" t="str">
        <f>_xlfn.XLOOKUP(FIN_DATASET[[#This Row],[Account]],CATEGORY_MAP[CUENTA_OUT],CATEGORY_MAP[Subcategory])</f>
        <v>Gymnastics Monthly Fee</v>
      </c>
      <c r="G987" s="3" t="str">
        <f>IF(OR(FIN_RAW[[#This Row],[CONCEPTO]]=0,FIN_RAW[[#This Row],[CONCEPTO]]=""),"",FIN_RAW[[#This Row],[CONCEPTO]])</f>
        <v>Apoyo Pago Gimnasia FEB</v>
      </c>
      <c r="H987" s="5">
        <f>IF(FIN_DATASET[[#This Row],[Type]]="Income", FIN_RAW[[#This Row],[VALOR (IN)]], -FIN_RAW[[#This Row],[VALOR (OUT)]])</f>
        <v>25000</v>
      </c>
      <c r="I987" s="3" t="str">
        <f>FIN_RAW[[#This Row],[CUENTA (IN)]]</f>
        <v>Efectivo</v>
      </c>
      <c r="J987" s="6" t="str">
        <f>FIN_RAW[[#This Row],[CUENTA (OUT)]]</f>
        <v>Mensualidad Gimnasia</v>
      </c>
      <c r="K987" s="3" t="str">
        <f>IF(OR(FIN_RAW[[#This Row],[CLIENTE]]=0,FIN_RAW[[#This Row],[CLIENTE]]=" "),"",FIN_RAW[[#This Row],[CLIENTE]])</f>
        <v>Diana Marcela Bravo Clavijo</v>
      </c>
      <c r="L987" s="3" t="str">
        <f>IF(OR(FIN_RAW[[#This Row],[DEPORTISTA]]=0,FIN_RAW[[#This Row],[DEPORTISTA]]=""),"",FIN_RAW[[#This Row],[DEPORTISTA]])</f>
        <v>María Antonia Camacho Bravo</v>
      </c>
      <c r="M987" s="3">
        <f>IF(FIN_DATASET[[#This Row],[Method]]="Efectivo",1,0)</f>
        <v>1</v>
      </c>
      <c r="N987" s="12">
        <f>IF(FIN_DATASET[[#This Row],[Method]]="Efectivo",FIN_DATASET[[#This Row],[Amount]],0)</f>
        <v>25000</v>
      </c>
      <c r="O987" s="3">
        <f>IF(FIN_DATASET[[#This Row],[Method]]="CxC",1,0)</f>
        <v>0</v>
      </c>
      <c r="P987" s="11">
        <f>IF(FIN_DATASET[[#This Row],[Method]]="CxC",FIN_DATASET[[#This Row],[Amount]],0)</f>
        <v>0</v>
      </c>
      <c r="Q987" s="3">
        <f>IF(OR(FIN_DATASET[[#This Row],[Account]]="CxP",FIN_DATASET[[#This Row],[Account]]="CxP (Liga)",FIN_DATASET[[#This Row],[Account]]="CxP (Terceros)"),1,0)</f>
        <v>0</v>
      </c>
      <c r="R987" s="3">
        <f>IF(FIN_DATASET[[#This Row],[AP_Flag]]=1,FIN_DATASET[[#This Row],[Amount]],0)</f>
        <v>0</v>
      </c>
    </row>
    <row r="988" spans="1:18" x14ac:dyDescent="0.2">
      <c r="A988" s="4">
        <f>FIN_RAW[[#This Row],[FECHA]]</f>
        <v>44593</v>
      </c>
      <c r="B988" s="3">
        <f>YEAR(FIN_DATASET[[#This Row],[Date]])</f>
        <v>2022</v>
      </c>
      <c r="C988" s="3" t="str">
        <f>TEXT(FIN_DATASET[[#This Row],[Date]],"mmmm")</f>
        <v>February</v>
      </c>
      <c r="D988" s="3" t="str">
        <f>IF(FIN_RAW[[#This Row],[VALOR (IN)]]&gt;0, "Income",IF(FIN_RAW[[#This Row],[VALOR (OUT)]]&gt;0, "Expense", "Check"))</f>
        <v>Income</v>
      </c>
      <c r="E988" s="3" t="str">
        <f>_xlfn.XLOOKUP(FIN_DATASET[[#This Row],[Method]],CATEGORY_MAP[CUENTA_IN],CATEGORY_MAP[Category])</f>
        <v>Cash</v>
      </c>
      <c r="F988" s="3" t="str">
        <f>_xlfn.XLOOKUP(FIN_DATASET[[#This Row],[Account]],CATEGORY_MAP[CUENTA_OUT],CATEGORY_MAP[Subcategory])</f>
        <v>Gymnastics Monthly Fee</v>
      </c>
      <c r="G988" s="3" t="str">
        <f>IF(OR(FIN_RAW[[#This Row],[CONCEPTO]]=0,FIN_RAW[[#This Row],[CONCEPTO]]=""),"",FIN_RAW[[#This Row],[CONCEPTO]])</f>
        <v>Apoyo Pago Gimnasia FEB</v>
      </c>
      <c r="H988" s="5">
        <f>IF(FIN_DATASET[[#This Row],[Type]]="Income", FIN_RAW[[#This Row],[VALOR (IN)]], -FIN_RAW[[#This Row],[VALOR (OUT)]])</f>
        <v>25000</v>
      </c>
      <c r="I988" s="3" t="str">
        <f>FIN_RAW[[#This Row],[CUENTA (IN)]]</f>
        <v>Efectivo</v>
      </c>
      <c r="J988" s="6" t="str">
        <f>FIN_RAW[[#This Row],[CUENTA (OUT)]]</f>
        <v>Mensualidad Gimnasia</v>
      </c>
      <c r="K988" s="3" t="str">
        <f>IF(OR(FIN_RAW[[#This Row],[CLIENTE]]=0,FIN_RAW[[#This Row],[CLIENTE]]=" "),"",FIN_RAW[[#This Row],[CLIENTE]])</f>
        <v>Ingrith Basto Zamorano</v>
      </c>
      <c r="L988" s="3" t="str">
        <f>IF(OR(FIN_RAW[[#This Row],[DEPORTISTA]]=0,FIN_RAW[[#This Row],[DEPORTISTA]]=""),"",FIN_RAW[[#This Row],[DEPORTISTA]])</f>
        <v>Juan Martin Solórzano Basto</v>
      </c>
      <c r="M988" s="3">
        <f>IF(FIN_DATASET[[#This Row],[Method]]="Efectivo",1,0)</f>
        <v>1</v>
      </c>
      <c r="N988" s="12">
        <f>IF(FIN_DATASET[[#This Row],[Method]]="Efectivo",FIN_DATASET[[#This Row],[Amount]],0)</f>
        <v>25000</v>
      </c>
      <c r="O988" s="3">
        <f>IF(FIN_DATASET[[#This Row],[Method]]="CxC",1,0)</f>
        <v>0</v>
      </c>
      <c r="P988" s="11">
        <f>IF(FIN_DATASET[[#This Row],[Method]]="CxC",FIN_DATASET[[#This Row],[Amount]],0)</f>
        <v>0</v>
      </c>
      <c r="Q988" s="3">
        <f>IF(OR(FIN_DATASET[[#This Row],[Account]]="CxP",FIN_DATASET[[#This Row],[Account]]="CxP (Liga)",FIN_DATASET[[#This Row],[Account]]="CxP (Terceros)"),1,0)</f>
        <v>0</v>
      </c>
      <c r="R988" s="3">
        <f>IF(FIN_DATASET[[#This Row],[AP_Flag]]=1,FIN_DATASET[[#This Row],[Amount]],0)</f>
        <v>0</v>
      </c>
    </row>
    <row r="989" spans="1:18" x14ac:dyDescent="0.2">
      <c r="A989" s="4">
        <f>FIN_RAW[[#This Row],[FECHA]]</f>
        <v>44593</v>
      </c>
      <c r="B989" s="3">
        <f>YEAR(FIN_DATASET[[#This Row],[Date]])</f>
        <v>2022</v>
      </c>
      <c r="C989" s="3" t="str">
        <f>TEXT(FIN_DATASET[[#This Row],[Date]],"mmmm")</f>
        <v>February</v>
      </c>
      <c r="D989" s="3" t="str">
        <f>IF(FIN_RAW[[#This Row],[VALOR (IN)]]&gt;0, "Income",IF(FIN_RAW[[#This Row],[VALOR (OUT)]]&gt;0, "Expense", "Check"))</f>
        <v>Income</v>
      </c>
      <c r="E989" s="3" t="str">
        <f>_xlfn.XLOOKUP(FIN_DATASET[[#This Row],[Method]],CATEGORY_MAP[CUENTA_IN],CATEGORY_MAP[Category])</f>
        <v>Cash</v>
      </c>
      <c r="F989" s="3" t="str">
        <f>_xlfn.XLOOKUP(FIN_DATASET[[#This Row],[Account]],CATEGORY_MAP[CUENTA_OUT],CATEGORY_MAP[Subcategory])</f>
        <v>Gymnastics Monthly Fee</v>
      </c>
      <c r="G989" s="3" t="str">
        <f>IF(OR(FIN_RAW[[#This Row],[CONCEPTO]]=0,FIN_RAW[[#This Row],[CONCEPTO]]=""),"",FIN_RAW[[#This Row],[CONCEPTO]])</f>
        <v>Apoyo Pago Gimnasia FEB</v>
      </c>
      <c r="H989" s="5">
        <f>IF(FIN_DATASET[[#This Row],[Type]]="Income", FIN_RAW[[#This Row],[VALOR (IN)]], -FIN_RAW[[#This Row],[VALOR (OUT)]])</f>
        <v>25000</v>
      </c>
      <c r="I989" s="3" t="str">
        <f>FIN_RAW[[#This Row],[CUENTA (IN)]]</f>
        <v>Efectivo</v>
      </c>
      <c r="J989" s="6" t="str">
        <f>FIN_RAW[[#This Row],[CUENTA (OUT)]]</f>
        <v>Mensualidad Gimnasia</v>
      </c>
      <c r="K989" s="3" t="str">
        <f>IF(OR(FIN_RAW[[#This Row],[CLIENTE]]=0,FIN_RAW[[#This Row],[CLIENTE]]=" "),"",FIN_RAW[[#This Row],[CLIENTE]])</f>
        <v>Ingrith Basto Zamorano</v>
      </c>
      <c r="L989" s="3" t="str">
        <f>IF(OR(FIN_RAW[[#This Row],[DEPORTISTA]]=0,FIN_RAW[[#This Row],[DEPORTISTA]]=""),"",FIN_RAW[[#This Row],[DEPORTISTA]])</f>
        <v>Santiago Solórzano Basto</v>
      </c>
      <c r="M989" s="3">
        <f>IF(FIN_DATASET[[#This Row],[Method]]="Efectivo",1,0)</f>
        <v>1</v>
      </c>
      <c r="N989" s="12">
        <f>IF(FIN_DATASET[[#This Row],[Method]]="Efectivo",FIN_DATASET[[#This Row],[Amount]],0)</f>
        <v>25000</v>
      </c>
      <c r="O989" s="3">
        <f>IF(FIN_DATASET[[#This Row],[Method]]="CxC",1,0)</f>
        <v>0</v>
      </c>
      <c r="P989" s="11">
        <f>IF(FIN_DATASET[[#This Row],[Method]]="CxC",FIN_DATASET[[#This Row],[Amount]],0)</f>
        <v>0</v>
      </c>
      <c r="Q989" s="3">
        <f>IF(OR(FIN_DATASET[[#This Row],[Account]]="CxP",FIN_DATASET[[#This Row],[Account]]="CxP (Liga)",FIN_DATASET[[#This Row],[Account]]="CxP (Terceros)"),1,0)</f>
        <v>0</v>
      </c>
      <c r="R989" s="3">
        <f>IF(FIN_DATASET[[#This Row],[AP_Flag]]=1,FIN_DATASET[[#This Row],[Amount]],0)</f>
        <v>0</v>
      </c>
    </row>
    <row r="990" spans="1:18" x14ac:dyDescent="0.2">
      <c r="A990" s="4">
        <f>FIN_RAW[[#This Row],[FECHA]]</f>
        <v>44593</v>
      </c>
      <c r="B990" s="3">
        <f>YEAR(FIN_DATASET[[#This Row],[Date]])</f>
        <v>2022</v>
      </c>
      <c r="C990" s="3" t="str">
        <f>TEXT(FIN_DATASET[[#This Row],[Date]],"mmmm")</f>
        <v>February</v>
      </c>
      <c r="D990" s="3" t="str">
        <f>IF(FIN_RAW[[#This Row],[VALOR (IN)]]&gt;0, "Income",IF(FIN_RAW[[#This Row],[VALOR (OUT)]]&gt;0, "Expense", "Check"))</f>
        <v>Income</v>
      </c>
      <c r="E990" s="3" t="str">
        <f>_xlfn.XLOOKUP(FIN_DATASET[[#This Row],[Method]],CATEGORY_MAP[CUENTA_IN],CATEGORY_MAP[Category])</f>
        <v>Cash</v>
      </c>
      <c r="F990" s="3" t="str">
        <f>_xlfn.XLOOKUP(FIN_DATASET[[#This Row],[Account]],CATEGORY_MAP[CUENTA_OUT],CATEGORY_MAP[Subcategory])</f>
        <v>Gymnastics Monthly Fee</v>
      </c>
      <c r="G990" s="3" t="str">
        <f>IF(OR(FIN_RAW[[#This Row],[CONCEPTO]]=0,FIN_RAW[[#This Row],[CONCEPTO]]=""),"",FIN_RAW[[#This Row],[CONCEPTO]])</f>
        <v>Apoyo Pago Gimnasia FEB</v>
      </c>
      <c r="H990" s="5">
        <f>IF(FIN_DATASET[[#This Row],[Type]]="Income", FIN_RAW[[#This Row],[VALOR (IN)]], -FIN_RAW[[#This Row],[VALOR (OUT)]])</f>
        <v>25000</v>
      </c>
      <c r="I990" s="3" t="str">
        <f>FIN_RAW[[#This Row],[CUENTA (IN)]]</f>
        <v>Efectivo</v>
      </c>
      <c r="J990" s="6" t="str">
        <f>FIN_RAW[[#This Row],[CUENTA (OUT)]]</f>
        <v>Mensualidad Gimnasia</v>
      </c>
      <c r="K990" s="3" t="str">
        <f>IF(OR(FIN_RAW[[#This Row],[CLIENTE]]=0,FIN_RAW[[#This Row],[CLIENTE]]=" "),"",FIN_RAW[[#This Row],[CLIENTE]])</f>
        <v>Juan Sebastián Floyd</v>
      </c>
      <c r="L990" s="3" t="str">
        <f>IF(OR(FIN_RAW[[#This Row],[DEPORTISTA]]=0,FIN_RAW[[#This Row],[DEPORTISTA]]=""),"",FIN_RAW[[#This Row],[DEPORTISTA]])</f>
        <v>Arianna Floyd Martínez</v>
      </c>
      <c r="M990" s="3">
        <f>IF(FIN_DATASET[[#This Row],[Method]]="Efectivo",1,0)</f>
        <v>1</v>
      </c>
      <c r="N990" s="12">
        <f>IF(FIN_DATASET[[#This Row],[Method]]="Efectivo",FIN_DATASET[[#This Row],[Amount]],0)</f>
        <v>25000</v>
      </c>
      <c r="O990" s="3">
        <f>IF(FIN_DATASET[[#This Row],[Method]]="CxC",1,0)</f>
        <v>0</v>
      </c>
      <c r="P990" s="11">
        <f>IF(FIN_DATASET[[#This Row],[Method]]="CxC",FIN_DATASET[[#This Row],[Amount]],0)</f>
        <v>0</v>
      </c>
      <c r="Q990" s="3">
        <f>IF(OR(FIN_DATASET[[#This Row],[Account]]="CxP",FIN_DATASET[[#This Row],[Account]]="CxP (Liga)",FIN_DATASET[[#This Row],[Account]]="CxP (Terceros)"),1,0)</f>
        <v>0</v>
      </c>
      <c r="R990" s="3">
        <f>IF(FIN_DATASET[[#This Row],[AP_Flag]]=1,FIN_DATASET[[#This Row],[Amount]],0)</f>
        <v>0</v>
      </c>
    </row>
    <row r="991" spans="1:18" x14ac:dyDescent="0.2">
      <c r="A991" s="4">
        <f>FIN_RAW[[#This Row],[FECHA]]</f>
        <v>44593</v>
      </c>
      <c r="B991" s="3">
        <f>YEAR(FIN_DATASET[[#This Row],[Date]])</f>
        <v>2022</v>
      </c>
      <c r="C991" s="3" t="str">
        <f>TEXT(FIN_DATASET[[#This Row],[Date]],"mmmm")</f>
        <v>February</v>
      </c>
      <c r="D991" s="3" t="str">
        <f>IF(FIN_RAW[[#This Row],[VALOR (IN)]]&gt;0, "Income",IF(FIN_RAW[[#This Row],[VALOR (OUT)]]&gt;0, "Expense", "Check"))</f>
        <v>Income</v>
      </c>
      <c r="E991" s="3" t="str">
        <f>_xlfn.XLOOKUP(FIN_DATASET[[#This Row],[Method]],CATEGORY_MAP[CUENTA_IN],CATEGORY_MAP[Category])</f>
        <v>Cash</v>
      </c>
      <c r="F991" s="3" t="str">
        <f>_xlfn.XLOOKUP(FIN_DATASET[[#This Row],[Account]],CATEGORY_MAP[CUENTA_OUT],CATEGORY_MAP[Subcategory])</f>
        <v>Gymnastics Monthly Fee</v>
      </c>
      <c r="G991" s="3" t="str">
        <f>IF(OR(FIN_RAW[[#This Row],[CONCEPTO]]=0,FIN_RAW[[#This Row],[CONCEPTO]]=""),"",FIN_RAW[[#This Row],[CONCEPTO]])</f>
        <v>Apoyo Pago Gimnasia FEB</v>
      </c>
      <c r="H991" s="5">
        <f>IF(FIN_DATASET[[#This Row],[Type]]="Income", FIN_RAW[[#This Row],[VALOR (IN)]], -FIN_RAW[[#This Row],[VALOR (OUT)]])</f>
        <v>25000</v>
      </c>
      <c r="I991" s="3" t="str">
        <f>FIN_RAW[[#This Row],[CUENTA (IN)]]</f>
        <v>Efectivo</v>
      </c>
      <c r="J991" s="6" t="str">
        <f>FIN_RAW[[#This Row],[CUENTA (OUT)]]</f>
        <v>Mensualidad Gimnasia</v>
      </c>
      <c r="K991" s="3" t="str">
        <f>IF(OR(FIN_RAW[[#This Row],[CLIENTE]]=0,FIN_RAW[[#This Row],[CLIENTE]]=" "),"",FIN_RAW[[#This Row],[CLIENTE]])</f>
        <v>Juan Sebastián Floyd</v>
      </c>
      <c r="L991" s="3" t="str">
        <f>IF(OR(FIN_RAW[[#This Row],[DEPORTISTA]]=0,FIN_RAW[[#This Row],[DEPORTISTA]]=""),"",FIN_RAW[[#This Row],[DEPORTISTA]])</f>
        <v>Juan Diego Floyd Martínez</v>
      </c>
      <c r="M991" s="3">
        <f>IF(FIN_DATASET[[#This Row],[Method]]="Efectivo",1,0)</f>
        <v>1</v>
      </c>
      <c r="N991" s="12">
        <f>IF(FIN_DATASET[[#This Row],[Method]]="Efectivo",FIN_DATASET[[#This Row],[Amount]],0)</f>
        <v>25000</v>
      </c>
      <c r="O991" s="3">
        <f>IF(FIN_DATASET[[#This Row],[Method]]="CxC",1,0)</f>
        <v>0</v>
      </c>
      <c r="P991" s="11">
        <f>IF(FIN_DATASET[[#This Row],[Method]]="CxC",FIN_DATASET[[#This Row],[Amount]],0)</f>
        <v>0</v>
      </c>
      <c r="Q991" s="3">
        <f>IF(OR(FIN_DATASET[[#This Row],[Account]]="CxP",FIN_DATASET[[#This Row],[Account]]="CxP (Liga)",FIN_DATASET[[#This Row],[Account]]="CxP (Terceros)"),1,0)</f>
        <v>0</v>
      </c>
      <c r="R991" s="3">
        <f>IF(FIN_DATASET[[#This Row],[AP_Flag]]=1,FIN_DATASET[[#This Row],[Amount]],0)</f>
        <v>0</v>
      </c>
    </row>
    <row r="992" spans="1:18" x14ac:dyDescent="0.2">
      <c r="A992" s="4">
        <f>FIN_RAW[[#This Row],[FECHA]]</f>
        <v>44593</v>
      </c>
      <c r="B992" s="3">
        <f>YEAR(FIN_DATASET[[#This Row],[Date]])</f>
        <v>2022</v>
      </c>
      <c r="C992" s="3" t="str">
        <f>TEXT(FIN_DATASET[[#This Row],[Date]],"mmmm")</f>
        <v>February</v>
      </c>
      <c r="D992" s="3" t="str">
        <f>IF(FIN_RAW[[#This Row],[VALOR (IN)]]&gt;0, "Income",IF(FIN_RAW[[#This Row],[VALOR (OUT)]]&gt;0, "Expense", "Check"))</f>
        <v>Income</v>
      </c>
      <c r="E992" s="3" t="str">
        <f>_xlfn.XLOOKUP(FIN_DATASET[[#This Row],[Method]],CATEGORY_MAP[CUENTA_IN],CATEGORY_MAP[Category])</f>
        <v>Cash</v>
      </c>
      <c r="F992" s="3" t="str">
        <f>_xlfn.XLOOKUP(FIN_DATASET[[#This Row],[Account]],CATEGORY_MAP[CUENTA_OUT],CATEGORY_MAP[Subcategory])</f>
        <v>Gymnastics Monthly Fee</v>
      </c>
      <c r="G992" s="3" t="str">
        <f>IF(OR(FIN_RAW[[#This Row],[CONCEPTO]]=0,FIN_RAW[[#This Row],[CONCEPTO]]=""),"",FIN_RAW[[#This Row],[CONCEPTO]])</f>
        <v>Apoyo Pago Gimnasia FEB</v>
      </c>
      <c r="H992" s="5">
        <f>IF(FIN_DATASET[[#This Row],[Type]]="Income", FIN_RAW[[#This Row],[VALOR (IN)]], -FIN_RAW[[#This Row],[VALOR (OUT)]])</f>
        <v>25000</v>
      </c>
      <c r="I992" s="3" t="str">
        <f>FIN_RAW[[#This Row],[CUENTA (IN)]]</f>
        <v>Efectivo</v>
      </c>
      <c r="J992" s="6" t="str">
        <f>FIN_RAW[[#This Row],[CUENTA (OUT)]]</f>
        <v>Mensualidad Gimnasia</v>
      </c>
      <c r="K992" s="3" t="str">
        <f>IF(OR(FIN_RAW[[#This Row],[CLIENTE]]=0,FIN_RAW[[#This Row],[CLIENTE]]=" "),"",FIN_RAW[[#This Row],[CLIENTE]])</f>
        <v>Marcela Zapata Duque</v>
      </c>
      <c r="L992" s="3" t="str">
        <f>IF(OR(FIN_RAW[[#This Row],[DEPORTISTA]]=0,FIN_RAW[[#This Row],[DEPORTISTA]]=""),"",FIN_RAW[[#This Row],[DEPORTISTA]])</f>
        <v>Sara Zapata Zapata</v>
      </c>
      <c r="M992" s="3">
        <f>IF(FIN_DATASET[[#This Row],[Method]]="Efectivo",1,0)</f>
        <v>1</v>
      </c>
      <c r="N992" s="12">
        <f>IF(FIN_DATASET[[#This Row],[Method]]="Efectivo",FIN_DATASET[[#This Row],[Amount]],0)</f>
        <v>25000</v>
      </c>
      <c r="O992" s="3">
        <f>IF(FIN_DATASET[[#This Row],[Method]]="CxC",1,0)</f>
        <v>0</v>
      </c>
      <c r="P992" s="11">
        <f>IF(FIN_DATASET[[#This Row],[Method]]="CxC",FIN_DATASET[[#This Row],[Amount]],0)</f>
        <v>0</v>
      </c>
      <c r="Q992" s="3">
        <f>IF(OR(FIN_DATASET[[#This Row],[Account]]="CxP",FIN_DATASET[[#This Row],[Account]]="CxP (Liga)",FIN_DATASET[[#This Row],[Account]]="CxP (Terceros)"),1,0)</f>
        <v>0</v>
      </c>
      <c r="R992" s="3">
        <f>IF(FIN_DATASET[[#This Row],[AP_Flag]]=1,FIN_DATASET[[#This Row],[Amount]],0)</f>
        <v>0</v>
      </c>
    </row>
    <row r="993" spans="1:18" x14ac:dyDescent="0.2">
      <c r="A993" s="4">
        <f>FIN_RAW[[#This Row],[FECHA]]</f>
        <v>44593</v>
      </c>
      <c r="B993" s="3">
        <f>YEAR(FIN_DATASET[[#This Row],[Date]])</f>
        <v>2022</v>
      </c>
      <c r="C993" s="3" t="str">
        <f>TEXT(FIN_DATASET[[#This Row],[Date]],"mmmm")</f>
        <v>February</v>
      </c>
      <c r="D993" s="3" t="str">
        <f>IF(FIN_RAW[[#This Row],[VALOR (IN)]]&gt;0, "Income",IF(FIN_RAW[[#This Row],[VALOR (OUT)]]&gt;0, "Expense", "Check"))</f>
        <v>Income</v>
      </c>
      <c r="E993" s="3" t="str">
        <f>_xlfn.XLOOKUP(FIN_DATASET[[#This Row],[Method]],CATEGORY_MAP[CUENTA_IN],CATEGORY_MAP[Category])</f>
        <v>Cash</v>
      </c>
      <c r="F993" s="3" t="str">
        <f>_xlfn.XLOOKUP(FIN_DATASET[[#This Row],[Account]],CATEGORY_MAP[CUENTA_OUT],CATEGORY_MAP[Subcategory])</f>
        <v>Gymnastics Monthly Fee</v>
      </c>
      <c r="G993" s="3" t="str">
        <f>IF(OR(FIN_RAW[[#This Row],[CONCEPTO]]=0,FIN_RAW[[#This Row],[CONCEPTO]]=""),"",FIN_RAW[[#This Row],[CONCEPTO]])</f>
        <v>Apoyo Pago Gimnasia FEB</v>
      </c>
      <c r="H993" s="5">
        <f>IF(FIN_DATASET[[#This Row],[Type]]="Income", FIN_RAW[[#This Row],[VALOR (IN)]], -FIN_RAW[[#This Row],[VALOR (OUT)]])</f>
        <v>25000</v>
      </c>
      <c r="I993" s="3" t="str">
        <f>FIN_RAW[[#This Row],[CUENTA (IN)]]</f>
        <v>Efectivo</v>
      </c>
      <c r="J993" s="6" t="str">
        <f>FIN_RAW[[#This Row],[CUENTA (OUT)]]</f>
        <v>Mensualidad Gimnasia</v>
      </c>
      <c r="K993" s="3" t="str">
        <f>IF(OR(FIN_RAW[[#This Row],[CLIENTE]]=0,FIN_RAW[[#This Row],[CLIENTE]]=" "),"",FIN_RAW[[#This Row],[CLIENTE]])</f>
        <v>Rodrigo Valdiri Zambrano</v>
      </c>
      <c r="L993" s="3" t="str">
        <f>IF(OR(FIN_RAW[[#This Row],[DEPORTISTA]]=0,FIN_RAW[[#This Row],[DEPORTISTA]]=""),"",FIN_RAW[[#This Row],[DEPORTISTA]])</f>
        <v>Esteban Valdiri Guauña</v>
      </c>
      <c r="M993" s="3">
        <f>IF(FIN_DATASET[[#This Row],[Method]]="Efectivo",1,0)</f>
        <v>1</v>
      </c>
      <c r="N993" s="12">
        <f>IF(FIN_DATASET[[#This Row],[Method]]="Efectivo",FIN_DATASET[[#This Row],[Amount]],0)</f>
        <v>25000</v>
      </c>
      <c r="O993" s="3">
        <f>IF(FIN_DATASET[[#This Row],[Method]]="CxC",1,0)</f>
        <v>0</v>
      </c>
      <c r="P993" s="11">
        <f>IF(FIN_DATASET[[#This Row],[Method]]="CxC",FIN_DATASET[[#This Row],[Amount]],0)</f>
        <v>0</v>
      </c>
      <c r="Q993" s="3">
        <f>IF(OR(FIN_DATASET[[#This Row],[Account]]="CxP",FIN_DATASET[[#This Row],[Account]]="CxP (Liga)",FIN_DATASET[[#This Row],[Account]]="CxP (Terceros)"),1,0)</f>
        <v>0</v>
      </c>
      <c r="R993" s="3">
        <f>IF(FIN_DATASET[[#This Row],[AP_Flag]]=1,FIN_DATASET[[#This Row],[Amount]],0)</f>
        <v>0</v>
      </c>
    </row>
    <row r="994" spans="1:18" x14ac:dyDescent="0.2">
      <c r="A994" s="4">
        <f>FIN_RAW[[#This Row],[FECHA]]</f>
        <v>44593</v>
      </c>
      <c r="B994" s="3">
        <f>YEAR(FIN_DATASET[[#This Row],[Date]])</f>
        <v>2022</v>
      </c>
      <c r="C994" s="3" t="str">
        <f>TEXT(FIN_DATASET[[#This Row],[Date]],"mmmm")</f>
        <v>February</v>
      </c>
      <c r="D994" s="3" t="str">
        <f>IF(FIN_RAW[[#This Row],[VALOR (IN)]]&gt;0, "Income",IF(FIN_RAW[[#This Row],[VALOR (OUT)]]&gt;0, "Expense", "Check"))</f>
        <v>Income</v>
      </c>
      <c r="E994" s="3" t="str">
        <f>_xlfn.XLOOKUP(FIN_DATASET[[#This Row],[Method]],CATEGORY_MAP[CUENTA_IN],CATEGORY_MAP[Category])</f>
        <v>Cash</v>
      </c>
      <c r="F994" s="3" t="str">
        <f>_xlfn.XLOOKUP(FIN_DATASET[[#This Row],[Account]],CATEGORY_MAP[CUENTA_OUT],CATEGORY_MAP[Subcategory])</f>
        <v>Gymnastics Monthly Fee</v>
      </c>
      <c r="G994" s="3" t="str">
        <f>IF(OR(FIN_RAW[[#This Row],[CONCEPTO]]=0,FIN_RAW[[#This Row],[CONCEPTO]]=""),"",FIN_RAW[[#This Row],[CONCEPTO]])</f>
        <v>Apoyo Pago Gimnasia FEB</v>
      </c>
      <c r="H994" s="5">
        <f>IF(FIN_DATASET[[#This Row],[Type]]="Income", FIN_RAW[[#This Row],[VALOR (IN)]], -FIN_RAW[[#This Row],[VALOR (OUT)]])</f>
        <v>25000</v>
      </c>
      <c r="I994" s="3" t="str">
        <f>FIN_RAW[[#This Row],[CUENTA (IN)]]</f>
        <v>Efectivo</v>
      </c>
      <c r="J994" s="6" t="str">
        <f>FIN_RAW[[#This Row],[CUENTA (OUT)]]</f>
        <v>Mensualidad Gimnasia</v>
      </c>
      <c r="K994" s="3" t="str">
        <f>IF(OR(FIN_RAW[[#This Row],[CLIENTE]]=0,FIN_RAW[[#This Row],[CLIENTE]]=" "),"",FIN_RAW[[#This Row],[CLIENTE]])</f>
        <v>Víctor Manuel Duque Yepes</v>
      </c>
      <c r="L994" s="3" t="str">
        <f>IF(OR(FIN_RAW[[#This Row],[DEPORTISTA]]=0,FIN_RAW[[#This Row],[DEPORTISTA]]=""),"",FIN_RAW[[#This Row],[DEPORTISTA]])</f>
        <v>Juan Esteban Duque Pinto</v>
      </c>
      <c r="M994" s="3">
        <f>IF(FIN_DATASET[[#This Row],[Method]]="Efectivo",1,0)</f>
        <v>1</v>
      </c>
      <c r="N994" s="12">
        <f>IF(FIN_DATASET[[#This Row],[Method]]="Efectivo",FIN_DATASET[[#This Row],[Amount]],0)</f>
        <v>25000</v>
      </c>
      <c r="O994" s="3">
        <f>IF(FIN_DATASET[[#This Row],[Method]]="CxC",1,0)</f>
        <v>0</v>
      </c>
      <c r="P994" s="11">
        <f>IF(FIN_DATASET[[#This Row],[Method]]="CxC",FIN_DATASET[[#This Row],[Amount]],0)</f>
        <v>0</v>
      </c>
      <c r="Q994" s="3">
        <f>IF(OR(FIN_DATASET[[#This Row],[Account]]="CxP",FIN_DATASET[[#This Row],[Account]]="CxP (Liga)",FIN_DATASET[[#This Row],[Account]]="CxP (Terceros)"),1,0)</f>
        <v>0</v>
      </c>
      <c r="R994" s="3">
        <f>IF(FIN_DATASET[[#This Row],[AP_Flag]]=1,FIN_DATASET[[#This Row],[Amount]],0)</f>
        <v>0</v>
      </c>
    </row>
    <row r="995" spans="1:18" x14ac:dyDescent="0.2">
      <c r="A995" s="4">
        <f>FIN_RAW[[#This Row],[FECHA]]</f>
        <v>44593</v>
      </c>
      <c r="B995" s="3">
        <f>YEAR(FIN_DATASET[[#This Row],[Date]])</f>
        <v>2022</v>
      </c>
      <c r="C995" s="3" t="str">
        <f>TEXT(FIN_DATASET[[#This Row],[Date]],"mmmm")</f>
        <v>February</v>
      </c>
      <c r="D995" s="3" t="str">
        <f>IF(FIN_RAW[[#This Row],[VALOR (IN)]]&gt;0, "Income",IF(FIN_RAW[[#This Row],[VALOR (OUT)]]&gt;0, "Expense", "Check"))</f>
        <v>Income</v>
      </c>
      <c r="E995" s="3" t="str">
        <f>_xlfn.XLOOKUP(FIN_DATASET[[#This Row],[Method]],CATEGORY_MAP[CUENTA_IN],CATEGORY_MAP[Category])</f>
        <v>Cash</v>
      </c>
      <c r="F995" s="3" t="str">
        <f>_xlfn.XLOOKUP(FIN_DATASET[[#This Row],[Account]],CATEGORY_MAP[CUENTA_OUT],CATEGORY_MAP[Subcategory])</f>
        <v>Gymnastics Monthly Fee</v>
      </c>
      <c r="G995" s="3" t="str">
        <f>IF(OR(FIN_RAW[[#This Row],[CONCEPTO]]=0,FIN_RAW[[#This Row],[CONCEPTO]]=""),"",FIN_RAW[[#This Row],[CONCEPTO]])</f>
        <v>Apoyo Pago Gimnasia FEB</v>
      </c>
      <c r="H995" s="5">
        <f>IF(FIN_DATASET[[#This Row],[Type]]="Income", FIN_RAW[[#This Row],[VALOR (IN)]], -FIN_RAW[[#This Row],[VALOR (OUT)]])</f>
        <v>25000</v>
      </c>
      <c r="I995" s="3" t="str">
        <f>FIN_RAW[[#This Row],[CUENTA (IN)]]</f>
        <v>Efectivo</v>
      </c>
      <c r="J995" s="6" t="str">
        <f>FIN_RAW[[#This Row],[CUENTA (OUT)]]</f>
        <v>Mensualidad Gimnasia</v>
      </c>
      <c r="K995" s="3" t="str">
        <f>IF(OR(FIN_RAW[[#This Row],[CLIENTE]]=0,FIN_RAW[[#This Row],[CLIENTE]]=" "),"",FIN_RAW[[#This Row],[CLIENTE]])</f>
        <v>Víctor Manuel Duque Yepes</v>
      </c>
      <c r="L995" s="3" t="str">
        <f>IF(OR(FIN_RAW[[#This Row],[DEPORTISTA]]=0,FIN_RAW[[#This Row],[DEPORTISTA]]=""),"",FIN_RAW[[#This Row],[DEPORTISTA]])</f>
        <v>Juan Manuel Duque Pinto</v>
      </c>
      <c r="M995" s="3">
        <f>IF(FIN_DATASET[[#This Row],[Method]]="Efectivo",1,0)</f>
        <v>1</v>
      </c>
      <c r="N995" s="12">
        <f>IF(FIN_DATASET[[#This Row],[Method]]="Efectivo",FIN_DATASET[[#This Row],[Amount]],0)</f>
        <v>25000</v>
      </c>
      <c r="O995" s="3">
        <f>IF(FIN_DATASET[[#This Row],[Method]]="CxC",1,0)</f>
        <v>0</v>
      </c>
      <c r="P995" s="11">
        <f>IF(FIN_DATASET[[#This Row],[Method]]="CxC",FIN_DATASET[[#This Row],[Amount]],0)</f>
        <v>0</v>
      </c>
      <c r="Q995" s="3">
        <f>IF(OR(FIN_DATASET[[#This Row],[Account]]="CxP",FIN_DATASET[[#This Row],[Account]]="CxP (Liga)",FIN_DATASET[[#This Row],[Account]]="CxP (Terceros)"),1,0)</f>
        <v>0</v>
      </c>
      <c r="R995" s="3">
        <f>IF(FIN_DATASET[[#This Row],[AP_Flag]]=1,FIN_DATASET[[#This Row],[Amount]],0)</f>
        <v>0</v>
      </c>
    </row>
    <row r="996" spans="1:18" x14ac:dyDescent="0.2">
      <c r="A996" s="4">
        <f>FIN_RAW[[#This Row],[FECHA]]</f>
        <v>44593</v>
      </c>
      <c r="B996" s="3">
        <f>YEAR(FIN_DATASET[[#This Row],[Date]])</f>
        <v>2022</v>
      </c>
      <c r="C996" s="3" t="str">
        <f>TEXT(FIN_DATASET[[#This Row],[Date]],"mmmm")</f>
        <v>February</v>
      </c>
      <c r="D996" s="3" t="str">
        <f>IF(FIN_RAW[[#This Row],[VALOR (IN)]]&gt;0, "Income",IF(FIN_RAW[[#This Row],[VALOR (OUT)]]&gt;0, "Expense", "Check"))</f>
        <v>Income</v>
      </c>
      <c r="E996" s="3" t="str">
        <f>_xlfn.XLOOKUP(FIN_DATASET[[#This Row],[Method]],CATEGORY_MAP[CUENTA_IN],CATEGORY_MAP[Category])</f>
        <v>Cash</v>
      </c>
      <c r="F996" s="3" t="str">
        <f>_xlfn.XLOOKUP(FIN_DATASET[[#This Row],[Account]],CATEGORY_MAP[CUENTA_OUT],CATEGORY_MAP[Subcategory])</f>
        <v>Gymnastics Monthly Fee</v>
      </c>
      <c r="G996" s="3" t="str">
        <f>IF(OR(FIN_RAW[[#This Row],[CONCEPTO]]=0,FIN_RAW[[#This Row],[CONCEPTO]]=""),"",FIN_RAW[[#This Row],[CONCEPTO]])</f>
        <v>Apoyo Pago Gimnasia FEB</v>
      </c>
      <c r="H996" s="5">
        <f>IF(FIN_DATASET[[#This Row],[Type]]="Income", FIN_RAW[[#This Row],[VALOR (IN)]], -FIN_RAW[[#This Row],[VALOR (OUT)]])</f>
        <v>25000</v>
      </c>
      <c r="I996" s="3" t="str">
        <f>FIN_RAW[[#This Row],[CUENTA (IN)]]</f>
        <v>Efectivo</v>
      </c>
      <c r="J996" s="6" t="str">
        <f>FIN_RAW[[#This Row],[CUENTA (OUT)]]</f>
        <v>Mensualidad Gimnasia</v>
      </c>
      <c r="K996" s="3" t="str">
        <f>IF(OR(FIN_RAW[[#This Row],[CLIENTE]]=0,FIN_RAW[[#This Row],[CLIENTE]]=" "),"",FIN_RAW[[#This Row],[CLIENTE]])</f>
        <v>Yanibel Peña Londoño</v>
      </c>
      <c r="L996" s="3" t="str">
        <f>IF(OR(FIN_RAW[[#This Row],[DEPORTISTA]]=0,FIN_RAW[[#This Row],[DEPORTISTA]]=""),"",FIN_RAW[[#This Row],[DEPORTISTA]])</f>
        <v>Santiago Piedrahita Peña</v>
      </c>
      <c r="M996" s="3">
        <f>IF(FIN_DATASET[[#This Row],[Method]]="Efectivo",1,0)</f>
        <v>1</v>
      </c>
      <c r="N996" s="12">
        <f>IF(FIN_DATASET[[#This Row],[Method]]="Efectivo",FIN_DATASET[[#This Row],[Amount]],0)</f>
        <v>25000</v>
      </c>
      <c r="O996" s="3">
        <f>IF(FIN_DATASET[[#This Row],[Method]]="CxC",1,0)</f>
        <v>0</v>
      </c>
      <c r="P996" s="11">
        <f>IF(FIN_DATASET[[#This Row],[Method]]="CxC",FIN_DATASET[[#This Row],[Amount]],0)</f>
        <v>0</v>
      </c>
      <c r="Q996" s="3">
        <f>IF(OR(FIN_DATASET[[#This Row],[Account]]="CxP",FIN_DATASET[[#This Row],[Account]]="CxP (Liga)",FIN_DATASET[[#This Row],[Account]]="CxP (Terceros)"),1,0)</f>
        <v>0</v>
      </c>
      <c r="R996" s="3">
        <f>IF(FIN_DATASET[[#This Row],[AP_Flag]]=1,FIN_DATASET[[#This Row],[Amount]],0)</f>
        <v>0</v>
      </c>
    </row>
    <row r="997" spans="1:18" x14ac:dyDescent="0.2">
      <c r="A997" s="4">
        <f>FIN_RAW[[#This Row],[FECHA]]</f>
        <v>44593</v>
      </c>
      <c r="B997" s="3">
        <f>YEAR(FIN_DATASET[[#This Row],[Date]])</f>
        <v>2022</v>
      </c>
      <c r="C997" s="3" t="str">
        <f>TEXT(FIN_DATASET[[#This Row],[Date]],"mmmm")</f>
        <v>February</v>
      </c>
      <c r="D997" s="3" t="str">
        <f>IF(FIN_RAW[[#This Row],[VALOR (IN)]]&gt;0, "Income",IF(FIN_RAW[[#This Row],[VALOR (OUT)]]&gt;0, "Expense", "Check"))</f>
        <v>Income</v>
      </c>
      <c r="E997" s="3" t="str">
        <f>_xlfn.XLOOKUP(FIN_DATASET[[#This Row],[Method]],CATEGORY_MAP[CUENTA_IN],CATEGORY_MAP[Category])</f>
        <v>Cash</v>
      </c>
      <c r="F997" s="3" t="str">
        <f>_xlfn.XLOOKUP(FIN_DATASET[[#This Row],[Account]],CATEGORY_MAP[CUENTA_OUT],CATEGORY_MAP[Subcategory])</f>
        <v>Gymnastics Monthly Fee</v>
      </c>
      <c r="G997" s="3" t="str">
        <f>IF(OR(FIN_RAW[[#This Row],[CONCEPTO]]=0,FIN_RAW[[#This Row],[CONCEPTO]]=""),"",FIN_RAW[[#This Row],[CONCEPTO]])</f>
        <v>Apoyo Pago Gimnasia FEB</v>
      </c>
      <c r="H997" s="5">
        <f>IF(FIN_DATASET[[#This Row],[Type]]="Income", FIN_RAW[[#This Row],[VALOR (IN)]], -FIN_RAW[[#This Row],[VALOR (OUT)]])</f>
        <v>25000</v>
      </c>
      <c r="I997" s="3" t="str">
        <f>FIN_RAW[[#This Row],[CUENTA (IN)]]</f>
        <v>Efectivo</v>
      </c>
      <c r="J997" s="6" t="str">
        <f>FIN_RAW[[#This Row],[CUENTA (OUT)]]</f>
        <v>Mensualidad Gimnasia</v>
      </c>
      <c r="K997" s="3" t="str">
        <f>IF(OR(FIN_RAW[[#This Row],[CLIENTE]]=0,FIN_RAW[[#This Row],[CLIENTE]]=" "),"",FIN_RAW[[#This Row],[CLIENTE]])</f>
        <v>Luis Eduardo Solarte Serna</v>
      </c>
      <c r="L997" s="3" t="str">
        <f>IF(OR(FIN_RAW[[#This Row],[DEPORTISTA]]=0,FIN_RAW[[#This Row],[DEPORTISTA]]=""),"",FIN_RAW[[#This Row],[DEPORTISTA]])</f>
        <v>Alejandro Solarte Osorio</v>
      </c>
      <c r="M997" s="3">
        <f>IF(FIN_DATASET[[#This Row],[Method]]="Efectivo",1,0)</f>
        <v>1</v>
      </c>
      <c r="N997" s="12">
        <f>IF(FIN_DATASET[[#This Row],[Method]]="Efectivo",FIN_DATASET[[#This Row],[Amount]],0)</f>
        <v>25000</v>
      </c>
      <c r="O997" s="3">
        <f>IF(FIN_DATASET[[#This Row],[Method]]="CxC",1,0)</f>
        <v>0</v>
      </c>
      <c r="P997" s="11">
        <f>IF(FIN_DATASET[[#This Row],[Method]]="CxC",FIN_DATASET[[#This Row],[Amount]],0)</f>
        <v>0</v>
      </c>
      <c r="Q997" s="3">
        <f>IF(OR(FIN_DATASET[[#This Row],[Account]]="CxP",FIN_DATASET[[#This Row],[Account]]="CxP (Liga)",FIN_DATASET[[#This Row],[Account]]="CxP (Terceros)"),1,0)</f>
        <v>0</v>
      </c>
      <c r="R997" s="3">
        <f>IF(FIN_DATASET[[#This Row],[AP_Flag]]=1,FIN_DATASET[[#This Row],[Amount]],0)</f>
        <v>0</v>
      </c>
    </row>
    <row r="998" spans="1:18" x14ac:dyDescent="0.2">
      <c r="A998" s="4">
        <f>FIN_RAW[[#This Row],[FECHA]]</f>
        <v>44593</v>
      </c>
      <c r="B998" s="3">
        <f>YEAR(FIN_DATASET[[#This Row],[Date]])</f>
        <v>2022</v>
      </c>
      <c r="C998" s="3" t="str">
        <f>TEXT(FIN_DATASET[[#This Row],[Date]],"mmmm")</f>
        <v>February</v>
      </c>
      <c r="D998" s="3" t="str">
        <f>IF(FIN_RAW[[#This Row],[VALOR (IN)]]&gt;0, "Income",IF(FIN_RAW[[#This Row],[VALOR (OUT)]]&gt;0, "Expense", "Check"))</f>
        <v>Income</v>
      </c>
      <c r="E998" s="3" t="str">
        <f>_xlfn.XLOOKUP(FIN_DATASET[[#This Row],[Method]],CATEGORY_MAP[CUENTA_IN],CATEGORY_MAP[Category])</f>
        <v>Cash</v>
      </c>
      <c r="F998" s="3" t="str">
        <f>_xlfn.XLOOKUP(FIN_DATASET[[#This Row],[Account]],CATEGORY_MAP[CUENTA_OUT],CATEGORY_MAP[Subcategory])</f>
        <v>Gymnastics Monthly Fee</v>
      </c>
      <c r="G998" s="3" t="str">
        <f>IF(OR(FIN_RAW[[#This Row],[CONCEPTO]]=0,FIN_RAW[[#This Row],[CONCEPTO]]=""),"",FIN_RAW[[#This Row],[CONCEPTO]])</f>
        <v>Apoyo Pago Gimnasia FEB</v>
      </c>
      <c r="H998" s="5">
        <f>IF(FIN_DATASET[[#This Row],[Type]]="Income", FIN_RAW[[#This Row],[VALOR (IN)]], -FIN_RAW[[#This Row],[VALOR (OUT)]])</f>
        <v>25000</v>
      </c>
      <c r="I998" s="3" t="str">
        <f>FIN_RAW[[#This Row],[CUENTA (IN)]]</f>
        <v>Efectivo</v>
      </c>
      <c r="J998" s="6" t="str">
        <f>FIN_RAW[[#This Row],[CUENTA (OUT)]]</f>
        <v>Mensualidad Gimnasia</v>
      </c>
      <c r="K998" s="3" t="str">
        <f>IF(OR(FIN_RAW[[#This Row],[CLIENTE]]=0,FIN_RAW[[#This Row],[CLIENTE]]=" "),"",FIN_RAW[[#This Row],[CLIENTE]])</f>
        <v>Silvana Torres López</v>
      </c>
      <c r="L998" s="3" t="str">
        <f>IF(OR(FIN_RAW[[#This Row],[DEPORTISTA]]=0,FIN_RAW[[#This Row],[DEPORTISTA]]=""),"",FIN_RAW[[#This Row],[DEPORTISTA]])</f>
        <v>Luciana Pinedo Torres</v>
      </c>
      <c r="M998" s="3">
        <f>IF(FIN_DATASET[[#This Row],[Method]]="Efectivo",1,0)</f>
        <v>1</v>
      </c>
      <c r="N998" s="12">
        <f>IF(FIN_DATASET[[#This Row],[Method]]="Efectivo",FIN_DATASET[[#This Row],[Amount]],0)</f>
        <v>25000</v>
      </c>
      <c r="O998" s="3">
        <f>IF(FIN_DATASET[[#This Row],[Method]]="CxC",1,0)</f>
        <v>0</v>
      </c>
      <c r="P998" s="11">
        <f>IF(FIN_DATASET[[#This Row],[Method]]="CxC",FIN_DATASET[[#This Row],[Amount]],0)</f>
        <v>0</v>
      </c>
      <c r="Q998" s="3">
        <f>IF(OR(FIN_DATASET[[#This Row],[Account]]="CxP",FIN_DATASET[[#This Row],[Account]]="CxP (Liga)",FIN_DATASET[[#This Row],[Account]]="CxP (Terceros)"),1,0)</f>
        <v>0</v>
      </c>
      <c r="R998" s="3">
        <f>IF(FIN_DATASET[[#This Row],[AP_Flag]]=1,FIN_DATASET[[#This Row],[Amount]],0)</f>
        <v>0</v>
      </c>
    </row>
    <row r="999" spans="1:18" x14ac:dyDescent="0.2">
      <c r="A999" s="4">
        <f>FIN_RAW[[#This Row],[FECHA]]</f>
        <v>44593</v>
      </c>
      <c r="B999" s="3">
        <f>YEAR(FIN_DATASET[[#This Row],[Date]])</f>
        <v>2022</v>
      </c>
      <c r="C999" s="3" t="str">
        <f>TEXT(FIN_DATASET[[#This Row],[Date]],"mmmm")</f>
        <v>February</v>
      </c>
      <c r="D999" s="3" t="str">
        <f>IF(FIN_RAW[[#This Row],[VALOR (IN)]]&gt;0, "Income",IF(FIN_RAW[[#This Row],[VALOR (OUT)]]&gt;0, "Expense", "Check"))</f>
        <v>Income</v>
      </c>
      <c r="E999" s="3" t="str">
        <f>_xlfn.XLOOKUP(FIN_DATASET[[#This Row],[Method]],CATEGORY_MAP[CUENTA_IN],CATEGORY_MAP[Category])</f>
        <v>Cash</v>
      </c>
      <c r="F999" s="3" t="str">
        <f>_xlfn.XLOOKUP(FIN_DATASET[[#This Row],[Account]],CATEGORY_MAP[CUENTA_OUT],CATEGORY_MAP[Subcategory])</f>
        <v>Gymnastics Monthly Fee</v>
      </c>
      <c r="G999" s="3" t="str">
        <f>IF(OR(FIN_RAW[[#This Row],[CONCEPTO]]=0,FIN_RAW[[#This Row],[CONCEPTO]]=""),"",FIN_RAW[[#This Row],[CONCEPTO]])</f>
        <v>Apoyo Pago Gimnasia FEB</v>
      </c>
      <c r="H999" s="5">
        <f>IF(FIN_DATASET[[#This Row],[Type]]="Income", FIN_RAW[[#This Row],[VALOR (IN)]], -FIN_RAW[[#This Row],[VALOR (OUT)]])</f>
        <v>25000</v>
      </c>
      <c r="I999" s="3" t="str">
        <f>FIN_RAW[[#This Row],[CUENTA (IN)]]</f>
        <v>Efectivo</v>
      </c>
      <c r="J999" s="6" t="str">
        <f>FIN_RAW[[#This Row],[CUENTA (OUT)]]</f>
        <v>Mensualidad Gimnasia</v>
      </c>
      <c r="K999" s="3" t="str">
        <f>IF(OR(FIN_RAW[[#This Row],[CLIENTE]]=0,FIN_RAW[[#This Row],[CLIENTE]]=" "),"",FIN_RAW[[#This Row],[CLIENTE]])</f>
        <v>Silvana Torres López</v>
      </c>
      <c r="L999" s="3" t="str">
        <f>IF(OR(FIN_RAW[[#This Row],[DEPORTISTA]]=0,FIN_RAW[[#This Row],[DEPORTISTA]]=""),"",FIN_RAW[[#This Row],[DEPORTISTA]])</f>
        <v>Valentina Quintero Torres</v>
      </c>
      <c r="M999" s="3">
        <f>IF(FIN_DATASET[[#This Row],[Method]]="Efectivo",1,0)</f>
        <v>1</v>
      </c>
      <c r="N999" s="12">
        <f>IF(FIN_DATASET[[#This Row],[Method]]="Efectivo",FIN_DATASET[[#This Row],[Amount]],0)</f>
        <v>25000</v>
      </c>
      <c r="O999" s="3">
        <f>IF(FIN_DATASET[[#This Row],[Method]]="CxC",1,0)</f>
        <v>0</v>
      </c>
      <c r="P999" s="11">
        <f>IF(FIN_DATASET[[#This Row],[Method]]="CxC",FIN_DATASET[[#This Row],[Amount]],0)</f>
        <v>0</v>
      </c>
      <c r="Q999" s="3">
        <f>IF(OR(FIN_DATASET[[#This Row],[Account]]="CxP",FIN_DATASET[[#This Row],[Account]]="CxP (Liga)",FIN_DATASET[[#This Row],[Account]]="CxP (Terceros)"),1,0)</f>
        <v>0</v>
      </c>
      <c r="R999" s="3">
        <f>IF(FIN_DATASET[[#This Row],[AP_Flag]]=1,FIN_DATASET[[#This Row],[Amount]],0)</f>
        <v>0</v>
      </c>
    </row>
    <row r="1000" spans="1:18" x14ac:dyDescent="0.2">
      <c r="A1000" s="4">
        <f>FIN_RAW[[#This Row],[FECHA]]</f>
        <v>44593</v>
      </c>
      <c r="B1000" s="3">
        <f>YEAR(FIN_DATASET[[#This Row],[Date]])</f>
        <v>2022</v>
      </c>
      <c r="C1000" s="3" t="str">
        <f>TEXT(FIN_DATASET[[#This Row],[Date]],"mmmm")</f>
        <v>February</v>
      </c>
      <c r="D1000" s="3" t="str">
        <f>IF(FIN_RAW[[#This Row],[VALOR (IN)]]&gt;0, "Income",IF(FIN_RAW[[#This Row],[VALOR (OUT)]]&gt;0, "Expense", "Check"))</f>
        <v>Income</v>
      </c>
      <c r="E1000" s="3" t="str">
        <f>_xlfn.XLOOKUP(FIN_DATASET[[#This Row],[Method]],CATEGORY_MAP[CUENTA_IN],CATEGORY_MAP[Category])</f>
        <v>Cash</v>
      </c>
      <c r="F1000" s="3" t="str">
        <f>_xlfn.XLOOKUP(FIN_DATASET[[#This Row],[Account]],CATEGORY_MAP[CUENTA_OUT],CATEGORY_MAP[Subcategory])</f>
        <v>Gymnastics Monthly Fee</v>
      </c>
      <c r="G1000" s="3" t="str">
        <f>IF(OR(FIN_RAW[[#This Row],[CONCEPTO]]=0,FIN_RAW[[#This Row],[CONCEPTO]]=""),"",FIN_RAW[[#This Row],[CONCEPTO]])</f>
        <v>Apoyo Pago Gimnasia FEB</v>
      </c>
      <c r="H1000" s="5">
        <f>IF(FIN_DATASET[[#This Row],[Type]]="Income", FIN_RAW[[#This Row],[VALOR (IN)]], -FIN_RAW[[#This Row],[VALOR (OUT)]])</f>
        <v>25000</v>
      </c>
      <c r="I1000" s="3" t="str">
        <f>FIN_RAW[[#This Row],[CUENTA (IN)]]</f>
        <v>Efectivo</v>
      </c>
      <c r="J1000" s="6" t="str">
        <f>FIN_RAW[[#This Row],[CUENTA (OUT)]]</f>
        <v>Mensualidad Gimnasia</v>
      </c>
      <c r="K1000" s="3" t="str">
        <f>IF(OR(FIN_RAW[[#This Row],[CLIENTE]]=0,FIN_RAW[[#This Row],[CLIENTE]]=" "),"",FIN_RAW[[#This Row],[CLIENTE]])</f>
        <v>Silvana Torres López</v>
      </c>
      <c r="L1000" s="3" t="str">
        <f>IF(OR(FIN_RAW[[#This Row],[DEPORTISTA]]=0,FIN_RAW[[#This Row],[DEPORTISTA]]=""),"",FIN_RAW[[#This Row],[DEPORTISTA]])</f>
        <v>María Paula Quintero Torres</v>
      </c>
      <c r="M1000" s="3">
        <f>IF(FIN_DATASET[[#This Row],[Method]]="Efectivo",1,0)</f>
        <v>1</v>
      </c>
      <c r="N1000" s="12">
        <f>IF(FIN_DATASET[[#This Row],[Method]]="Efectivo",FIN_DATASET[[#This Row],[Amount]],0)</f>
        <v>25000</v>
      </c>
      <c r="O1000" s="3">
        <f>IF(FIN_DATASET[[#This Row],[Method]]="CxC",1,0)</f>
        <v>0</v>
      </c>
      <c r="P1000" s="11">
        <f>IF(FIN_DATASET[[#This Row],[Method]]="CxC",FIN_DATASET[[#This Row],[Amount]],0)</f>
        <v>0</v>
      </c>
      <c r="Q1000" s="3">
        <f>IF(OR(FIN_DATASET[[#This Row],[Account]]="CxP",FIN_DATASET[[#This Row],[Account]]="CxP (Liga)",FIN_DATASET[[#This Row],[Account]]="CxP (Terceros)"),1,0)</f>
        <v>0</v>
      </c>
      <c r="R1000" s="3">
        <f>IF(FIN_DATASET[[#This Row],[AP_Flag]]=1,FIN_DATASET[[#This Row],[Amount]],0)</f>
        <v>0</v>
      </c>
    </row>
    <row r="1001" spans="1:18" x14ac:dyDescent="0.2">
      <c r="A1001" s="4">
        <f>FIN_RAW[[#This Row],[FECHA]]</f>
        <v>44620</v>
      </c>
      <c r="B1001" s="3">
        <f>YEAR(FIN_DATASET[[#This Row],[Date]])</f>
        <v>2022</v>
      </c>
      <c r="C1001" s="3" t="str">
        <f>TEXT(FIN_DATASET[[#This Row],[Date]],"mmmm")</f>
        <v>February</v>
      </c>
      <c r="D1001" s="3" t="str">
        <f>IF(FIN_RAW[[#This Row],[VALOR (IN)]]&gt;0, "Income",IF(FIN_RAW[[#This Row],[VALOR (OUT)]]&gt;0, "Expense", "Check"))</f>
        <v>Expense</v>
      </c>
      <c r="E1001" s="3" t="str">
        <f>_xlfn.XLOOKUP(FIN_DATASET[[#This Row],[Method]],CATEGORY_MAP[CUENTA_IN],CATEGORY_MAP[Category])</f>
        <v>Cash</v>
      </c>
      <c r="F1001" s="3" t="str">
        <f>_xlfn.XLOOKUP(FIN_DATASET[[#This Row],[Account]],CATEGORY_MAP[CUENTA_OUT],CATEGORY_MAP[Subcategory])</f>
        <v>Sports Equipment</v>
      </c>
      <c r="G1001" s="3" t="str">
        <f>IF(OR(FIN_RAW[[#This Row],[CONCEPTO]]=0,FIN_RAW[[#This Row],[CONCEPTO]]=""),"",FIN_RAW[[#This Row],[CONCEPTO]])</f>
        <v>Compra de Implementacion Variada</v>
      </c>
      <c r="H1001" s="5">
        <f>IF(FIN_DATASET[[#This Row],[Type]]="Income", FIN_RAW[[#This Row],[VALOR (IN)]], -FIN_RAW[[#This Row],[VALOR (OUT)]])</f>
        <v>-350000</v>
      </c>
      <c r="I1001" s="3" t="str">
        <f>FIN_RAW[[#This Row],[CUENTA (IN)]]</f>
        <v>Efectivo</v>
      </c>
      <c r="J1001" s="6" t="str">
        <f>FIN_RAW[[#This Row],[CUENTA (OUT)]]</f>
        <v>Implementacion Deportiva</v>
      </c>
      <c r="K1001" s="3" t="str">
        <f>IF(OR(FIN_RAW[[#This Row],[CLIENTE]]=0,FIN_RAW[[#This Row],[CLIENTE]]=" "),"",FIN_RAW[[#This Row],[CLIENTE]])</f>
        <v/>
      </c>
      <c r="L1001" s="3" t="str">
        <f>IF(OR(FIN_RAW[[#This Row],[DEPORTISTA]]=0,FIN_RAW[[#This Row],[DEPORTISTA]]=""),"",FIN_RAW[[#This Row],[DEPORTISTA]])</f>
        <v/>
      </c>
      <c r="M1001" s="3">
        <f>IF(FIN_DATASET[[#This Row],[Method]]="Efectivo",1,0)</f>
        <v>1</v>
      </c>
      <c r="N1001" s="12">
        <f>IF(FIN_DATASET[[#This Row],[Method]]="Efectivo",FIN_DATASET[[#This Row],[Amount]],0)</f>
        <v>-350000</v>
      </c>
      <c r="O1001" s="3">
        <f>IF(FIN_DATASET[[#This Row],[Method]]="CxC",1,0)</f>
        <v>0</v>
      </c>
      <c r="P1001" s="11">
        <f>IF(FIN_DATASET[[#This Row],[Method]]="CxC",FIN_DATASET[[#This Row],[Amount]],0)</f>
        <v>0</v>
      </c>
      <c r="Q1001" s="3">
        <f>IF(OR(FIN_DATASET[[#This Row],[Account]]="CxP",FIN_DATASET[[#This Row],[Account]]="CxP (Liga)",FIN_DATASET[[#This Row],[Account]]="CxP (Terceros)"),1,0)</f>
        <v>0</v>
      </c>
      <c r="R1001" s="3">
        <f>IF(FIN_DATASET[[#This Row],[AP_Flag]]=1,FIN_DATASET[[#This Row],[Amount]],0)</f>
        <v>0</v>
      </c>
    </row>
    <row r="1002" spans="1:18" x14ac:dyDescent="0.2">
      <c r="A1002" s="4">
        <f>FIN_RAW[[#This Row],[FECHA]]</f>
        <v>44620</v>
      </c>
      <c r="B1002" s="3">
        <f>YEAR(FIN_DATASET[[#This Row],[Date]])</f>
        <v>2022</v>
      </c>
      <c r="C1002" s="3" t="str">
        <f>TEXT(FIN_DATASET[[#This Row],[Date]],"mmmm")</f>
        <v>February</v>
      </c>
      <c r="D1002" s="3" t="str">
        <f>IF(FIN_RAW[[#This Row],[VALOR (IN)]]&gt;0, "Income",IF(FIN_RAW[[#This Row],[VALOR (OUT)]]&gt;0, "Expense", "Check"))</f>
        <v>Expense</v>
      </c>
      <c r="E1002" s="3" t="str">
        <f>_xlfn.XLOOKUP(FIN_DATASET[[#This Row],[Method]],CATEGORY_MAP[CUENTA_IN],CATEGORY_MAP[Category])</f>
        <v>Cash</v>
      </c>
      <c r="F1002" s="3" t="str">
        <f>_xlfn.XLOOKUP(FIN_DATASET[[#This Row],[Account]],CATEGORY_MAP[CUENTA_OUT],CATEGORY_MAP[Subcategory])</f>
        <v>Rent</v>
      </c>
      <c r="G1002" s="3" t="str">
        <f>IF(OR(FIN_RAW[[#This Row],[CONCEPTO]]=0,FIN_RAW[[#This Row],[CONCEPTO]]=""),"",FIN_RAW[[#This Row],[CONCEPTO]])</f>
        <v>Pago ANUALIDAD LINAVALLE 2022</v>
      </c>
      <c r="H1002" s="5">
        <f>IF(FIN_DATASET[[#This Row],[Type]]="Income", FIN_RAW[[#This Row],[VALOR (IN)]], -FIN_RAW[[#This Row],[VALOR (OUT)]])</f>
        <v>-1000000</v>
      </c>
      <c r="I1002" s="3" t="str">
        <f>FIN_RAW[[#This Row],[CUENTA (IN)]]</f>
        <v>Efectivo</v>
      </c>
      <c r="J1002" s="6" t="str">
        <f>FIN_RAW[[#This Row],[CUENTA (OUT)]]</f>
        <v>Arriendos</v>
      </c>
      <c r="K1002" s="3" t="str">
        <f>IF(OR(FIN_RAW[[#This Row],[CLIENTE]]=0,FIN_RAW[[#This Row],[CLIENTE]]=" "),"",FIN_RAW[[#This Row],[CLIENTE]])</f>
        <v/>
      </c>
      <c r="L1002" s="3" t="str">
        <f>IF(OR(FIN_RAW[[#This Row],[DEPORTISTA]]=0,FIN_RAW[[#This Row],[DEPORTISTA]]=""),"",FIN_RAW[[#This Row],[DEPORTISTA]])</f>
        <v/>
      </c>
      <c r="M1002" s="3">
        <f>IF(FIN_DATASET[[#This Row],[Method]]="Efectivo",1,0)</f>
        <v>1</v>
      </c>
      <c r="N1002" s="12">
        <f>IF(FIN_DATASET[[#This Row],[Method]]="Efectivo",FIN_DATASET[[#This Row],[Amount]],0)</f>
        <v>-1000000</v>
      </c>
      <c r="O1002" s="3">
        <f>IF(FIN_DATASET[[#This Row],[Method]]="CxC",1,0)</f>
        <v>0</v>
      </c>
      <c r="P1002" s="11">
        <f>IF(FIN_DATASET[[#This Row],[Method]]="CxC",FIN_DATASET[[#This Row],[Amount]],0)</f>
        <v>0</v>
      </c>
      <c r="Q1002" s="3">
        <f>IF(OR(FIN_DATASET[[#This Row],[Account]]="CxP",FIN_DATASET[[#This Row],[Account]]="CxP (Liga)",FIN_DATASET[[#This Row],[Account]]="CxP (Terceros)"),1,0)</f>
        <v>0</v>
      </c>
      <c r="R1002" s="3">
        <f>IF(FIN_DATASET[[#This Row],[AP_Flag]]=1,FIN_DATASET[[#This Row],[Amount]],0)</f>
        <v>0</v>
      </c>
    </row>
    <row r="1003" spans="1:18" x14ac:dyDescent="0.2">
      <c r="A1003" s="4">
        <f>FIN_RAW[[#This Row],[FECHA]]</f>
        <v>44620</v>
      </c>
      <c r="B1003" s="3">
        <f>YEAR(FIN_DATASET[[#This Row],[Date]])</f>
        <v>2022</v>
      </c>
      <c r="C1003" s="3" t="str">
        <f>TEXT(FIN_DATASET[[#This Row],[Date]],"mmmm")</f>
        <v>February</v>
      </c>
      <c r="D1003" s="3" t="str">
        <f>IF(FIN_RAW[[#This Row],[VALOR (IN)]]&gt;0, "Income",IF(FIN_RAW[[#This Row],[VALOR (OUT)]]&gt;0, "Expense", "Check"))</f>
        <v>Expense</v>
      </c>
      <c r="E1003" s="3" t="str">
        <f>_xlfn.XLOOKUP(FIN_DATASET[[#This Row],[Method]],CATEGORY_MAP[CUENTA_IN],CATEGORY_MAP[Category])</f>
        <v>Cash</v>
      </c>
      <c r="F1003" s="3" t="str">
        <f>_xlfn.XLOOKUP(FIN_DATASET[[#This Row],[Account]],CATEGORY_MAP[CUENTA_OUT],CATEGORY_MAP[Subcategory])</f>
        <v>Athlete Support</v>
      </c>
      <c r="G1003" s="3" t="str">
        <f>IF(OR(FIN_RAW[[#This Row],[CONCEPTO]]=0,FIN_RAW[[#This Row],[CONCEPTO]]=""),"",FIN_RAW[[#This Row],[CONCEPTO]])</f>
        <v>Pago FICHA FECNA (21 Atletas) 2022</v>
      </c>
      <c r="H1003" s="5">
        <f>IF(FIN_DATASET[[#This Row],[Type]]="Income", FIN_RAW[[#This Row],[VALOR (IN)]], -FIN_RAW[[#This Row],[VALOR (OUT)]])</f>
        <v>-712000</v>
      </c>
      <c r="I1003" s="3" t="str">
        <f>FIN_RAW[[#This Row],[CUENTA (IN)]]</f>
        <v>Efectivo</v>
      </c>
      <c r="J1003" s="6" t="str">
        <f>FIN_RAW[[#This Row],[CUENTA (OUT)]]</f>
        <v>Apoyo Deportistas</v>
      </c>
      <c r="K1003" s="3" t="str">
        <f>IF(OR(FIN_RAW[[#This Row],[CLIENTE]]=0,FIN_RAW[[#This Row],[CLIENTE]]=" "),"",FIN_RAW[[#This Row],[CLIENTE]])</f>
        <v/>
      </c>
      <c r="L1003" s="3" t="str">
        <f>IF(OR(FIN_RAW[[#This Row],[DEPORTISTA]]=0,FIN_RAW[[#This Row],[DEPORTISTA]]=""),"",FIN_RAW[[#This Row],[DEPORTISTA]])</f>
        <v/>
      </c>
      <c r="M1003" s="3">
        <f>IF(FIN_DATASET[[#This Row],[Method]]="Efectivo",1,0)</f>
        <v>1</v>
      </c>
      <c r="N1003" s="12">
        <f>IF(FIN_DATASET[[#This Row],[Method]]="Efectivo",FIN_DATASET[[#This Row],[Amount]],0)</f>
        <v>-712000</v>
      </c>
      <c r="O1003" s="3">
        <f>IF(FIN_DATASET[[#This Row],[Method]]="CxC",1,0)</f>
        <v>0</v>
      </c>
      <c r="P1003" s="11">
        <f>IF(FIN_DATASET[[#This Row],[Method]]="CxC",FIN_DATASET[[#This Row],[Amount]],0)</f>
        <v>0</v>
      </c>
      <c r="Q1003" s="3">
        <f>IF(OR(FIN_DATASET[[#This Row],[Account]]="CxP",FIN_DATASET[[#This Row],[Account]]="CxP (Liga)",FIN_DATASET[[#This Row],[Account]]="CxP (Terceros)"),1,0)</f>
        <v>0</v>
      </c>
      <c r="R1003" s="3">
        <f>IF(FIN_DATASET[[#This Row],[AP_Flag]]=1,FIN_DATASET[[#This Row],[Amount]],0)</f>
        <v>0</v>
      </c>
    </row>
    <row r="1004" spans="1:18" x14ac:dyDescent="0.2">
      <c r="A1004" s="4">
        <f>FIN_RAW[[#This Row],[FECHA]]</f>
        <v>44620</v>
      </c>
      <c r="B1004" s="3">
        <f>YEAR(FIN_DATASET[[#This Row],[Date]])</f>
        <v>2022</v>
      </c>
      <c r="C1004" s="3" t="str">
        <f>TEXT(FIN_DATASET[[#This Row],[Date]],"mmmm")</f>
        <v>February</v>
      </c>
      <c r="D1004" s="3" t="str">
        <f>IF(FIN_RAW[[#This Row],[VALOR (IN)]]&gt;0, "Income",IF(FIN_RAW[[#This Row],[VALOR (OUT)]]&gt;0, "Expense", "Check"))</f>
        <v>Expense</v>
      </c>
      <c r="E1004" s="3" t="str">
        <f>_xlfn.XLOOKUP(FIN_DATASET[[#This Row],[Method]],CATEGORY_MAP[CUENTA_IN],CATEGORY_MAP[Category])</f>
        <v>Cash</v>
      </c>
      <c r="F1004" s="3" t="str">
        <f>_xlfn.XLOOKUP(FIN_DATASET[[#This Row],[Account]],CATEGORY_MAP[CUENTA_OUT],CATEGORY_MAP[Subcategory])</f>
        <v>Payroll</v>
      </c>
      <c r="G1004" s="3" t="str">
        <f>IF(OR(FIN_RAW[[#This Row],[CONCEPTO]]=0,FIN_RAW[[#This Row],[CONCEPTO]]=""),"",FIN_RAW[[#This Row],[CONCEPTO]])</f>
        <v>Pago Nomina FEB</v>
      </c>
      <c r="H1004" s="5">
        <f>IF(FIN_DATASET[[#This Row],[Type]]="Income", FIN_RAW[[#This Row],[VALOR (IN)]], -FIN_RAW[[#This Row],[VALOR (OUT)]])</f>
        <v>-650000</v>
      </c>
      <c r="I1004" s="3" t="str">
        <f>FIN_RAW[[#This Row],[CUENTA (IN)]]</f>
        <v>Efectivo</v>
      </c>
      <c r="J1004" s="6" t="str">
        <f>FIN_RAW[[#This Row],[CUENTA (OUT)]]</f>
        <v>Nomina</v>
      </c>
      <c r="K1004" s="3" t="str">
        <f>IF(OR(FIN_RAW[[#This Row],[CLIENTE]]=0,FIN_RAW[[#This Row],[CLIENTE]]=" "),"",FIN_RAW[[#This Row],[CLIENTE]])</f>
        <v>Miguel García Celis</v>
      </c>
      <c r="L1004" s="3" t="str">
        <f>IF(OR(FIN_RAW[[#This Row],[DEPORTISTA]]=0,FIN_RAW[[#This Row],[DEPORTISTA]]=""),"",FIN_RAW[[#This Row],[DEPORTISTA]])</f>
        <v>Miguel García Celis</v>
      </c>
      <c r="M1004" s="3">
        <f>IF(FIN_DATASET[[#This Row],[Method]]="Efectivo",1,0)</f>
        <v>1</v>
      </c>
      <c r="N1004" s="12">
        <f>IF(FIN_DATASET[[#This Row],[Method]]="Efectivo",FIN_DATASET[[#This Row],[Amount]],0)</f>
        <v>-650000</v>
      </c>
      <c r="O1004" s="3">
        <f>IF(FIN_DATASET[[#This Row],[Method]]="CxC",1,0)</f>
        <v>0</v>
      </c>
      <c r="P1004" s="11">
        <f>IF(FIN_DATASET[[#This Row],[Method]]="CxC",FIN_DATASET[[#This Row],[Amount]],0)</f>
        <v>0</v>
      </c>
      <c r="Q1004" s="3">
        <f>IF(OR(FIN_DATASET[[#This Row],[Account]]="CxP",FIN_DATASET[[#This Row],[Account]]="CxP (Liga)",FIN_DATASET[[#This Row],[Account]]="CxP (Terceros)"),1,0)</f>
        <v>0</v>
      </c>
      <c r="R1004" s="3">
        <f>IF(FIN_DATASET[[#This Row],[AP_Flag]]=1,FIN_DATASET[[#This Row],[Amount]],0)</f>
        <v>0</v>
      </c>
    </row>
    <row r="1005" spans="1:18" x14ac:dyDescent="0.2">
      <c r="A1005" s="4">
        <f>FIN_RAW[[#This Row],[FECHA]]</f>
        <v>44620</v>
      </c>
      <c r="B1005" s="3">
        <f>YEAR(FIN_DATASET[[#This Row],[Date]])</f>
        <v>2022</v>
      </c>
      <c r="C1005" s="3" t="str">
        <f>TEXT(FIN_DATASET[[#This Row],[Date]],"mmmm")</f>
        <v>February</v>
      </c>
      <c r="D1005" s="3" t="str">
        <f>IF(FIN_RAW[[#This Row],[VALOR (IN)]]&gt;0, "Income",IF(FIN_RAW[[#This Row],[VALOR (OUT)]]&gt;0, "Expense", "Check"))</f>
        <v>Expense</v>
      </c>
      <c r="E1005" s="3" t="str">
        <f>_xlfn.XLOOKUP(FIN_DATASET[[#This Row],[Method]],CATEGORY_MAP[CUENTA_IN],CATEGORY_MAP[Category])</f>
        <v>Cash</v>
      </c>
      <c r="F1005" s="3" t="str">
        <f>_xlfn.XLOOKUP(FIN_DATASET[[#This Row],[Account]],CATEGORY_MAP[CUENTA_OUT],CATEGORY_MAP[Subcategory])</f>
        <v>Payroll</v>
      </c>
      <c r="G1005" s="3" t="str">
        <f>IF(OR(FIN_RAW[[#This Row],[CONCEPTO]]=0,FIN_RAW[[#This Row],[CONCEPTO]]=""),"",FIN_RAW[[#This Row],[CONCEPTO]])</f>
        <v>Pago Nomina FEB</v>
      </c>
      <c r="H1005" s="5">
        <f>IF(FIN_DATASET[[#This Row],[Type]]="Income", FIN_RAW[[#This Row],[VALOR (IN)]], -FIN_RAW[[#This Row],[VALOR (OUT)]])</f>
        <v>-700000</v>
      </c>
      <c r="I1005" s="3" t="str">
        <f>FIN_RAW[[#This Row],[CUENTA (IN)]]</f>
        <v>Efectivo</v>
      </c>
      <c r="J1005" s="6" t="str">
        <f>FIN_RAW[[#This Row],[CUENTA (OUT)]]</f>
        <v>Nomina</v>
      </c>
      <c r="K1005" s="3" t="str">
        <f>IF(OR(FIN_RAW[[#This Row],[CLIENTE]]=0,FIN_RAW[[#This Row],[CLIENTE]]=" "),"",FIN_RAW[[#This Row],[CLIENTE]])</f>
        <v>Farly Apraez Betancur</v>
      </c>
      <c r="L1005" s="3" t="str">
        <f>IF(OR(FIN_RAW[[#This Row],[DEPORTISTA]]=0,FIN_RAW[[#This Row],[DEPORTISTA]]=""),"",FIN_RAW[[#This Row],[DEPORTISTA]])</f>
        <v>Farly Apraez Betancur</v>
      </c>
      <c r="M1005" s="3">
        <f>IF(FIN_DATASET[[#This Row],[Method]]="Efectivo",1,0)</f>
        <v>1</v>
      </c>
      <c r="N1005" s="12">
        <f>IF(FIN_DATASET[[#This Row],[Method]]="Efectivo",FIN_DATASET[[#This Row],[Amount]],0)</f>
        <v>-700000</v>
      </c>
      <c r="O1005" s="3">
        <f>IF(FIN_DATASET[[#This Row],[Method]]="CxC",1,0)</f>
        <v>0</v>
      </c>
      <c r="P1005" s="11">
        <f>IF(FIN_DATASET[[#This Row],[Method]]="CxC",FIN_DATASET[[#This Row],[Amount]],0)</f>
        <v>0</v>
      </c>
      <c r="Q1005" s="3">
        <f>IF(OR(FIN_DATASET[[#This Row],[Account]]="CxP",FIN_DATASET[[#This Row],[Account]]="CxP (Liga)",FIN_DATASET[[#This Row],[Account]]="CxP (Terceros)"),1,0)</f>
        <v>0</v>
      </c>
      <c r="R1005" s="3">
        <f>IF(FIN_DATASET[[#This Row],[AP_Flag]]=1,FIN_DATASET[[#This Row],[Amount]],0)</f>
        <v>0</v>
      </c>
    </row>
    <row r="1006" spans="1:18" x14ac:dyDescent="0.2">
      <c r="A1006" s="4">
        <f>FIN_RAW[[#This Row],[FECHA]]</f>
        <v>44620</v>
      </c>
      <c r="B1006" s="3">
        <f>YEAR(FIN_DATASET[[#This Row],[Date]])</f>
        <v>2022</v>
      </c>
      <c r="C1006" s="3" t="str">
        <f>TEXT(FIN_DATASET[[#This Row],[Date]],"mmmm")</f>
        <v>February</v>
      </c>
      <c r="D1006" s="3" t="str">
        <f>IF(FIN_RAW[[#This Row],[VALOR (IN)]]&gt;0, "Income",IF(FIN_RAW[[#This Row],[VALOR (OUT)]]&gt;0, "Expense", "Check"))</f>
        <v>Expense</v>
      </c>
      <c r="E1006" s="3" t="str">
        <f>_xlfn.XLOOKUP(FIN_DATASET[[#This Row],[Method]],CATEGORY_MAP[CUENTA_IN],CATEGORY_MAP[Category])</f>
        <v>Cash</v>
      </c>
      <c r="F1006" s="3" t="str">
        <f>_xlfn.XLOOKUP(FIN_DATASET[[#This Row],[Account]],CATEGORY_MAP[CUENTA_OUT],CATEGORY_MAP[Subcategory])</f>
        <v>Payroll</v>
      </c>
      <c r="G1006" s="3" t="str">
        <f>IF(OR(FIN_RAW[[#This Row],[CONCEPTO]]=0,FIN_RAW[[#This Row],[CONCEPTO]]=""),"",FIN_RAW[[#This Row],[CONCEPTO]])</f>
        <v>Pago Nomina FEB</v>
      </c>
      <c r="H1006" s="5">
        <f>IF(FIN_DATASET[[#This Row],[Type]]="Income", FIN_RAW[[#This Row],[VALOR (IN)]], -FIN_RAW[[#This Row],[VALOR (OUT)]])</f>
        <v>-350000</v>
      </c>
      <c r="I1006" s="3" t="str">
        <f>FIN_RAW[[#This Row],[CUENTA (IN)]]</f>
        <v>Efectivo</v>
      </c>
      <c r="J1006" s="6" t="str">
        <f>FIN_RAW[[#This Row],[CUENTA (OUT)]]</f>
        <v>Nomina</v>
      </c>
      <c r="K1006" s="3" t="str">
        <f>IF(OR(FIN_RAW[[#This Row],[CLIENTE]]=0,FIN_RAW[[#This Row],[CLIENTE]]=" "),"",FIN_RAW[[#This Row],[CLIENTE]])</f>
        <v>Derwin Cuastumal Leal</v>
      </c>
      <c r="L1006" s="3" t="str">
        <f>IF(OR(FIN_RAW[[#This Row],[DEPORTISTA]]=0,FIN_RAW[[#This Row],[DEPORTISTA]]=""),"",FIN_RAW[[#This Row],[DEPORTISTA]])</f>
        <v>Derwin Cuastumal Leal</v>
      </c>
      <c r="M1006" s="3">
        <f>IF(FIN_DATASET[[#This Row],[Method]]="Efectivo",1,0)</f>
        <v>1</v>
      </c>
      <c r="N1006" s="12">
        <f>IF(FIN_DATASET[[#This Row],[Method]]="Efectivo",FIN_DATASET[[#This Row],[Amount]],0)</f>
        <v>-350000</v>
      </c>
      <c r="O1006" s="3">
        <f>IF(FIN_DATASET[[#This Row],[Method]]="CxC",1,0)</f>
        <v>0</v>
      </c>
      <c r="P1006" s="11">
        <f>IF(FIN_DATASET[[#This Row],[Method]]="CxC",FIN_DATASET[[#This Row],[Amount]],0)</f>
        <v>0</v>
      </c>
      <c r="Q1006" s="3">
        <f>IF(OR(FIN_DATASET[[#This Row],[Account]]="CxP",FIN_DATASET[[#This Row],[Account]]="CxP (Liga)",FIN_DATASET[[#This Row],[Account]]="CxP (Terceros)"),1,0)</f>
        <v>0</v>
      </c>
      <c r="R1006" s="3">
        <f>IF(FIN_DATASET[[#This Row],[AP_Flag]]=1,FIN_DATASET[[#This Row],[Amount]],0)</f>
        <v>0</v>
      </c>
    </row>
    <row r="1007" spans="1:18" x14ac:dyDescent="0.2">
      <c r="A1007" s="4">
        <f>FIN_RAW[[#This Row],[FECHA]]</f>
        <v>44620</v>
      </c>
      <c r="B1007" s="3">
        <f>YEAR(FIN_DATASET[[#This Row],[Date]])</f>
        <v>2022</v>
      </c>
      <c r="C1007" s="3" t="str">
        <f>TEXT(FIN_DATASET[[#This Row],[Date]],"mmmm")</f>
        <v>February</v>
      </c>
      <c r="D1007" s="3" t="str">
        <f>IF(FIN_RAW[[#This Row],[VALOR (IN)]]&gt;0, "Income",IF(FIN_RAW[[#This Row],[VALOR (OUT)]]&gt;0, "Expense", "Check"))</f>
        <v>Expense</v>
      </c>
      <c r="E1007" s="3" t="str">
        <f>_xlfn.XLOOKUP(FIN_DATASET[[#This Row],[Method]],CATEGORY_MAP[CUENTA_IN],CATEGORY_MAP[Category])</f>
        <v>Cash</v>
      </c>
      <c r="F1007" s="3" t="str">
        <f>_xlfn.XLOOKUP(FIN_DATASET[[#This Row],[Account]],CATEGORY_MAP[CUENTA_OUT],CATEGORY_MAP[Subcategory])</f>
        <v>Payroll</v>
      </c>
      <c r="G1007" s="3" t="str">
        <f>IF(OR(FIN_RAW[[#This Row],[CONCEPTO]]=0,FIN_RAW[[#This Row],[CONCEPTO]]=""),"",FIN_RAW[[#This Row],[CONCEPTO]])</f>
        <v>Pago Nomina FEB</v>
      </c>
      <c r="H1007" s="5">
        <f>IF(FIN_DATASET[[#This Row],[Type]]="Income", FIN_RAW[[#This Row],[VALOR (IN)]], -FIN_RAW[[#This Row],[VALOR (OUT)]])</f>
        <v>-400000</v>
      </c>
      <c r="I1007" s="3" t="str">
        <f>FIN_RAW[[#This Row],[CUENTA (IN)]]</f>
        <v>Efectivo</v>
      </c>
      <c r="J1007" s="6" t="str">
        <f>FIN_RAW[[#This Row],[CUENTA (OUT)]]</f>
        <v>Nomina</v>
      </c>
      <c r="K1007" s="3" t="str">
        <f>IF(OR(FIN_RAW[[#This Row],[CLIENTE]]=0,FIN_RAW[[#This Row],[CLIENTE]]=" "),"",FIN_RAW[[#This Row],[CLIENTE]])</f>
        <v>Tiffany Santamaría Escobar</v>
      </c>
      <c r="L1007" s="3" t="str">
        <f>IF(OR(FIN_RAW[[#This Row],[DEPORTISTA]]=0,FIN_RAW[[#This Row],[DEPORTISTA]]=""),"",FIN_RAW[[#This Row],[DEPORTISTA]])</f>
        <v>Tiffany Santamaría Escobar</v>
      </c>
      <c r="M1007" s="3">
        <f>IF(FIN_DATASET[[#This Row],[Method]]="Efectivo",1,0)</f>
        <v>1</v>
      </c>
      <c r="N1007" s="12">
        <f>IF(FIN_DATASET[[#This Row],[Method]]="Efectivo",FIN_DATASET[[#This Row],[Amount]],0)</f>
        <v>-400000</v>
      </c>
      <c r="O1007" s="3">
        <f>IF(FIN_DATASET[[#This Row],[Method]]="CxC",1,0)</f>
        <v>0</v>
      </c>
      <c r="P1007" s="11">
        <f>IF(FIN_DATASET[[#This Row],[Method]]="CxC",FIN_DATASET[[#This Row],[Amount]],0)</f>
        <v>0</v>
      </c>
      <c r="Q1007" s="3">
        <f>IF(OR(FIN_DATASET[[#This Row],[Account]]="CxP",FIN_DATASET[[#This Row],[Account]]="CxP (Liga)",FIN_DATASET[[#This Row],[Account]]="CxP (Terceros)"),1,0)</f>
        <v>0</v>
      </c>
      <c r="R1007" s="3">
        <f>IF(FIN_DATASET[[#This Row],[AP_Flag]]=1,FIN_DATASET[[#This Row],[Amount]],0)</f>
        <v>0</v>
      </c>
    </row>
    <row r="1008" spans="1:18" x14ac:dyDescent="0.2">
      <c r="A1008" s="4">
        <f>FIN_RAW[[#This Row],[FECHA]]</f>
        <v>44620</v>
      </c>
      <c r="B1008" s="3">
        <f>YEAR(FIN_DATASET[[#This Row],[Date]])</f>
        <v>2022</v>
      </c>
      <c r="C1008" s="3" t="str">
        <f>TEXT(FIN_DATASET[[#This Row],[Date]],"mmmm")</f>
        <v>February</v>
      </c>
      <c r="D1008" s="3" t="str">
        <f>IF(FIN_RAW[[#This Row],[VALOR (IN)]]&gt;0, "Income",IF(FIN_RAW[[#This Row],[VALOR (OUT)]]&gt;0, "Expense", "Check"))</f>
        <v>Expense</v>
      </c>
      <c r="E1008" s="3" t="str">
        <f>_xlfn.XLOOKUP(FIN_DATASET[[#This Row],[Method]],CATEGORY_MAP[CUENTA_IN],CATEGORY_MAP[Category])</f>
        <v>Cash</v>
      </c>
      <c r="F1008" s="3" t="str">
        <f>_xlfn.XLOOKUP(FIN_DATASET[[#This Row],[Account]],CATEGORY_MAP[CUENTA_OUT],CATEGORY_MAP[Subcategory])</f>
        <v>Financial Charges</v>
      </c>
      <c r="G1008" s="3" t="str">
        <f>IF(OR(FIN_RAW[[#This Row],[CONCEPTO]]=0,FIN_RAW[[#This Row],[CONCEPTO]]=""),"",FIN_RAW[[#This Row],[CONCEPTO]])</f>
        <v>Gastos Financieros</v>
      </c>
      <c r="H1008" s="5">
        <f>IF(FIN_DATASET[[#This Row],[Type]]="Income", FIN_RAW[[#This Row],[VALOR (IN)]], -FIN_RAW[[#This Row],[VALOR (OUT)]])</f>
        <v>-52000</v>
      </c>
      <c r="I1008" s="3" t="str">
        <f>FIN_RAW[[#This Row],[CUENTA (IN)]]</f>
        <v>Efectivo</v>
      </c>
      <c r="J1008" s="6" t="str">
        <f>FIN_RAW[[#This Row],[CUENTA (OUT)]]</f>
        <v>Gastos Financieros</v>
      </c>
      <c r="K1008" s="3" t="str">
        <f>IF(OR(FIN_RAW[[#This Row],[CLIENTE]]=0,FIN_RAW[[#This Row],[CLIENTE]]=" "),"",FIN_RAW[[#This Row],[CLIENTE]])</f>
        <v/>
      </c>
      <c r="L1008" s="3" t="str">
        <f>IF(OR(FIN_RAW[[#This Row],[DEPORTISTA]]=0,FIN_RAW[[#This Row],[DEPORTISTA]]=""),"",FIN_RAW[[#This Row],[DEPORTISTA]])</f>
        <v/>
      </c>
      <c r="M1008" s="3">
        <f>IF(FIN_DATASET[[#This Row],[Method]]="Efectivo",1,0)</f>
        <v>1</v>
      </c>
      <c r="N1008" s="12">
        <f>IF(FIN_DATASET[[#This Row],[Method]]="Efectivo",FIN_DATASET[[#This Row],[Amount]],0)</f>
        <v>-52000</v>
      </c>
      <c r="O1008" s="3">
        <f>IF(FIN_DATASET[[#This Row],[Method]]="CxC",1,0)</f>
        <v>0</v>
      </c>
      <c r="P1008" s="11">
        <f>IF(FIN_DATASET[[#This Row],[Method]]="CxC",FIN_DATASET[[#This Row],[Amount]],0)</f>
        <v>0</v>
      </c>
      <c r="Q1008" s="3">
        <f>IF(OR(FIN_DATASET[[#This Row],[Account]]="CxP",FIN_DATASET[[#This Row],[Account]]="CxP (Liga)",FIN_DATASET[[#This Row],[Account]]="CxP (Terceros)"),1,0)</f>
        <v>0</v>
      </c>
      <c r="R1008" s="3">
        <f>IF(FIN_DATASET[[#This Row],[AP_Flag]]=1,FIN_DATASET[[#This Row],[Amount]],0)</f>
        <v>0</v>
      </c>
    </row>
    <row r="1009" spans="1:18" x14ac:dyDescent="0.2">
      <c r="A1009" s="4">
        <f>FIN_RAW[[#This Row],[FECHA]]</f>
        <v>44621</v>
      </c>
      <c r="B1009" s="3">
        <f>YEAR(FIN_DATASET[[#This Row],[Date]])</f>
        <v>2022</v>
      </c>
      <c r="C1009" s="3" t="str">
        <f>TEXT(FIN_DATASET[[#This Row],[Date]],"mmmm")</f>
        <v>March</v>
      </c>
      <c r="D1009" s="3" t="str">
        <f>IF(FIN_RAW[[#This Row],[VALOR (IN)]]&gt;0, "Income",IF(FIN_RAW[[#This Row],[VALOR (OUT)]]&gt;0, "Expense", "Check"))</f>
        <v>Income</v>
      </c>
      <c r="E1009" s="3" t="str">
        <f>_xlfn.XLOOKUP(FIN_DATASET[[#This Row],[Method]],CATEGORY_MAP[CUENTA_IN],CATEGORY_MAP[Category])</f>
        <v>Scholarships</v>
      </c>
      <c r="F1009" s="3" t="str">
        <f>_xlfn.XLOOKUP(FIN_DATASET[[#This Row],[Account]],CATEGORY_MAP[CUENTA_OUT],CATEGORY_MAP[Subcategory])</f>
        <v>Monthly Fee</v>
      </c>
      <c r="G1009" s="3" t="str">
        <f>IF(OR(FIN_RAW[[#This Row],[CONCEPTO]]=0,FIN_RAW[[#This Row],[CONCEPTO]]=""),"",FIN_RAW[[#This Row],[CONCEPTO]])</f>
        <v>Beca Fundadores AR (100%) MAR</v>
      </c>
      <c r="H1009" s="5">
        <f>IF(FIN_DATASET[[#This Row],[Type]]="Income", FIN_RAW[[#This Row],[VALOR (IN)]], -FIN_RAW[[#This Row],[VALOR (OUT)]])</f>
        <v>160000</v>
      </c>
      <c r="I1009" s="3" t="str">
        <f>FIN_RAW[[#This Row],[CUENTA (IN)]]</f>
        <v>Becas</v>
      </c>
      <c r="J1009" s="6" t="str">
        <f>FIN_RAW[[#This Row],[CUENTA (OUT)]]</f>
        <v>Mensualidad</v>
      </c>
      <c r="K1009" s="3" t="str">
        <f>IF(OR(FIN_RAW[[#This Row],[CLIENTE]]=0,FIN_RAW[[#This Row],[CLIENTE]]=" "),"",FIN_RAW[[#This Row],[CLIENTE]])</f>
        <v>Luis Eduardo Solarte Serna</v>
      </c>
      <c r="L1009" s="3" t="str">
        <f>IF(OR(FIN_RAW[[#This Row],[DEPORTISTA]]=0,FIN_RAW[[#This Row],[DEPORTISTA]]=""),"",FIN_RAW[[#This Row],[DEPORTISTA]])</f>
        <v>Alejandro Solarte Osorio</v>
      </c>
      <c r="M1009" s="3">
        <f>IF(FIN_DATASET[[#This Row],[Method]]="Efectivo",1,0)</f>
        <v>0</v>
      </c>
      <c r="N1009" s="12">
        <f>IF(FIN_DATASET[[#This Row],[Method]]="Efectivo",FIN_DATASET[[#This Row],[Amount]],0)</f>
        <v>0</v>
      </c>
      <c r="O1009" s="3">
        <f>IF(FIN_DATASET[[#This Row],[Method]]="CxC",1,0)</f>
        <v>0</v>
      </c>
      <c r="P1009" s="11">
        <f>IF(FIN_DATASET[[#This Row],[Method]]="CxC",FIN_DATASET[[#This Row],[Amount]],0)</f>
        <v>0</v>
      </c>
      <c r="Q1009" s="3">
        <f>IF(OR(FIN_DATASET[[#This Row],[Account]]="CxP",FIN_DATASET[[#This Row],[Account]]="CxP (Liga)",FIN_DATASET[[#This Row],[Account]]="CxP (Terceros)"),1,0)</f>
        <v>0</v>
      </c>
      <c r="R1009" s="3">
        <f>IF(FIN_DATASET[[#This Row],[AP_Flag]]=1,FIN_DATASET[[#This Row],[Amount]],0)</f>
        <v>0</v>
      </c>
    </row>
    <row r="1010" spans="1:18" x14ac:dyDescent="0.2">
      <c r="A1010" s="4">
        <f>FIN_RAW[[#This Row],[FECHA]]</f>
        <v>44621</v>
      </c>
      <c r="B1010" s="3">
        <f>YEAR(FIN_DATASET[[#This Row],[Date]])</f>
        <v>2022</v>
      </c>
      <c r="C1010" s="3" t="str">
        <f>TEXT(FIN_DATASET[[#This Row],[Date]],"mmmm")</f>
        <v>March</v>
      </c>
      <c r="D1010" s="3" t="str">
        <f>IF(FIN_RAW[[#This Row],[VALOR (IN)]]&gt;0, "Income",IF(FIN_RAW[[#This Row],[VALOR (OUT)]]&gt;0, "Expense", "Check"))</f>
        <v>Income</v>
      </c>
      <c r="E1010" s="3" t="str">
        <f>_xlfn.XLOOKUP(FIN_DATASET[[#This Row],[Method]],CATEGORY_MAP[CUENTA_IN],CATEGORY_MAP[Category])</f>
        <v>Scholarships</v>
      </c>
      <c r="F1010" s="3" t="str">
        <f>_xlfn.XLOOKUP(FIN_DATASET[[#This Row],[Account]],CATEGORY_MAP[CUENTA_OUT],CATEGORY_MAP[Subcategory])</f>
        <v>Monthly Fee</v>
      </c>
      <c r="G1010" s="3" t="str">
        <f>IF(OR(FIN_RAW[[#This Row],[CONCEPTO]]=0,FIN_RAW[[#This Row],[CONCEPTO]]=""),"",FIN_RAW[[#This Row],[CONCEPTO]])</f>
        <v>Beca Fundadores AR (100%) MAR</v>
      </c>
      <c r="H1010" s="5">
        <f>IF(FIN_DATASET[[#This Row],[Type]]="Income", FIN_RAW[[#This Row],[VALOR (IN)]], -FIN_RAW[[#This Row],[VALOR (OUT)]])</f>
        <v>160000</v>
      </c>
      <c r="I1010" s="3" t="str">
        <f>FIN_RAW[[#This Row],[CUENTA (IN)]]</f>
        <v>Becas</v>
      </c>
      <c r="J1010" s="6" t="str">
        <f>FIN_RAW[[#This Row],[CUENTA (OUT)]]</f>
        <v>Mensualidad</v>
      </c>
      <c r="K1010" s="3" t="str">
        <f>IF(OR(FIN_RAW[[#This Row],[CLIENTE]]=0,FIN_RAW[[#This Row],[CLIENTE]]=" "),"",FIN_RAW[[#This Row],[CLIENTE]])</f>
        <v>Omar Osorio Valencia</v>
      </c>
      <c r="L1010" s="3" t="str">
        <f>IF(OR(FIN_RAW[[#This Row],[DEPORTISTA]]=0,FIN_RAW[[#This Row],[DEPORTISTA]]=""),"",FIN_RAW[[#This Row],[DEPORTISTA]])</f>
        <v>Juan Camilo Osorio Mendoza</v>
      </c>
      <c r="M1010" s="3">
        <f>IF(FIN_DATASET[[#This Row],[Method]]="Efectivo",1,0)</f>
        <v>0</v>
      </c>
      <c r="N1010" s="12">
        <f>IF(FIN_DATASET[[#This Row],[Method]]="Efectivo",FIN_DATASET[[#This Row],[Amount]],0)</f>
        <v>0</v>
      </c>
      <c r="O1010" s="3">
        <f>IF(FIN_DATASET[[#This Row],[Method]]="CxC",1,0)</f>
        <v>0</v>
      </c>
      <c r="P1010" s="11">
        <f>IF(FIN_DATASET[[#This Row],[Method]]="CxC",FIN_DATASET[[#This Row],[Amount]],0)</f>
        <v>0</v>
      </c>
      <c r="Q1010" s="3">
        <f>IF(OR(FIN_DATASET[[#This Row],[Account]]="CxP",FIN_DATASET[[#This Row],[Account]]="CxP (Liga)",FIN_DATASET[[#This Row],[Account]]="CxP (Terceros)"),1,0)</f>
        <v>0</v>
      </c>
      <c r="R1010" s="3">
        <f>IF(FIN_DATASET[[#This Row],[AP_Flag]]=1,FIN_DATASET[[#This Row],[Amount]],0)</f>
        <v>0</v>
      </c>
    </row>
    <row r="1011" spans="1:18" x14ac:dyDescent="0.2">
      <c r="A1011" s="4">
        <f>FIN_RAW[[#This Row],[FECHA]]</f>
        <v>44621</v>
      </c>
      <c r="B1011" s="3">
        <f>YEAR(FIN_DATASET[[#This Row],[Date]])</f>
        <v>2022</v>
      </c>
      <c r="C1011" s="3" t="str">
        <f>TEXT(FIN_DATASET[[#This Row],[Date]],"mmmm")</f>
        <v>March</v>
      </c>
      <c r="D1011" s="3" t="str">
        <f>IF(FIN_RAW[[#This Row],[VALOR (IN)]]&gt;0, "Income",IF(FIN_RAW[[#This Row],[VALOR (OUT)]]&gt;0, "Expense", "Check"))</f>
        <v>Income</v>
      </c>
      <c r="E1011" s="3" t="str">
        <f>_xlfn.XLOOKUP(FIN_DATASET[[#This Row],[Method]],CATEGORY_MAP[CUENTA_IN],CATEGORY_MAP[Category])</f>
        <v>Scholarships</v>
      </c>
      <c r="F1011" s="3" t="str">
        <f>_xlfn.XLOOKUP(FIN_DATASET[[#This Row],[Account]],CATEGORY_MAP[CUENTA_OUT],CATEGORY_MAP[Subcategory])</f>
        <v>Monthly Fee</v>
      </c>
      <c r="G1011" s="3" t="str">
        <f>IF(OR(FIN_RAW[[#This Row],[CONCEPTO]]=0,FIN_RAW[[#This Row],[CONCEPTO]]=""),"",FIN_RAW[[#This Row],[CONCEPTO]])</f>
        <v>Beca Fundadores AR (100%) MAR</v>
      </c>
      <c r="H1011" s="5">
        <f>IF(FIN_DATASET[[#This Row],[Type]]="Income", FIN_RAW[[#This Row],[VALOR (IN)]], -FIN_RAW[[#This Row],[VALOR (OUT)]])</f>
        <v>160000</v>
      </c>
      <c r="I1011" s="3" t="str">
        <f>FIN_RAW[[#This Row],[CUENTA (IN)]]</f>
        <v>Becas</v>
      </c>
      <c r="J1011" s="6" t="str">
        <f>FIN_RAW[[#This Row],[CUENTA (OUT)]]</f>
        <v>Mensualidad</v>
      </c>
      <c r="K1011" s="3" t="str">
        <f>IF(OR(FIN_RAW[[#This Row],[CLIENTE]]=0,FIN_RAW[[#This Row],[CLIENTE]]=" "),"",FIN_RAW[[#This Row],[CLIENTE]])</f>
        <v>Omar Osorio Valencia</v>
      </c>
      <c r="L1011" s="3" t="str">
        <f>IF(OR(FIN_RAW[[#This Row],[DEPORTISTA]]=0,FIN_RAW[[#This Row],[DEPORTISTA]]=""),"",FIN_RAW[[#This Row],[DEPORTISTA]])</f>
        <v>Mariana Osorio Mendoza</v>
      </c>
      <c r="M1011" s="3">
        <f>IF(FIN_DATASET[[#This Row],[Method]]="Efectivo",1,0)</f>
        <v>0</v>
      </c>
      <c r="N1011" s="12">
        <f>IF(FIN_DATASET[[#This Row],[Method]]="Efectivo",FIN_DATASET[[#This Row],[Amount]],0)</f>
        <v>0</v>
      </c>
      <c r="O1011" s="3">
        <f>IF(FIN_DATASET[[#This Row],[Method]]="CxC",1,0)</f>
        <v>0</v>
      </c>
      <c r="P1011" s="11">
        <f>IF(FIN_DATASET[[#This Row],[Method]]="CxC",FIN_DATASET[[#This Row],[Amount]],0)</f>
        <v>0</v>
      </c>
      <c r="Q1011" s="3">
        <f>IF(OR(FIN_DATASET[[#This Row],[Account]]="CxP",FIN_DATASET[[#This Row],[Account]]="CxP (Liga)",FIN_DATASET[[#This Row],[Account]]="CxP (Terceros)"),1,0)</f>
        <v>0</v>
      </c>
      <c r="R1011" s="3">
        <f>IF(FIN_DATASET[[#This Row],[AP_Flag]]=1,FIN_DATASET[[#This Row],[Amount]],0)</f>
        <v>0</v>
      </c>
    </row>
    <row r="1012" spans="1:18" x14ac:dyDescent="0.2">
      <c r="A1012" s="4">
        <f>FIN_RAW[[#This Row],[FECHA]]</f>
        <v>44621</v>
      </c>
      <c r="B1012" s="3">
        <f>YEAR(FIN_DATASET[[#This Row],[Date]])</f>
        <v>2022</v>
      </c>
      <c r="C1012" s="3" t="str">
        <f>TEXT(FIN_DATASET[[#This Row],[Date]],"mmmm")</f>
        <v>March</v>
      </c>
      <c r="D1012" s="3" t="str">
        <f>IF(FIN_RAW[[#This Row],[VALOR (IN)]]&gt;0, "Income",IF(FIN_RAW[[#This Row],[VALOR (OUT)]]&gt;0, "Expense", "Check"))</f>
        <v>Income</v>
      </c>
      <c r="E1012" s="3" t="str">
        <f>_xlfn.XLOOKUP(FIN_DATASET[[#This Row],[Method]],CATEGORY_MAP[CUENTA_IN],CATEGORY_MAP[Category])</f>
        <v>Scholarships</v>
      </c>
      <c r="F1012" s="3" t="str">
        <f>_xlfn.XLOOKUP(FIN_DATASET[[#This Row],[Account]],CATEGORY_MAP[CUENTA_OUT],CATEGORY_MAP[Subcategory])</f>
        <v>Monthly Fee</v>
      </c>
      <c r="G1012" s="3" t="str">
        <f>IF(OR(FIN_RAW[[#This Row],[CONCEPTO]]=0,FIN_RAW[[#This Row],[CONCEPTO]]=""),"",FIN_RAW[[#This Row],[CONCEPTO]])</f>
        <v>Beca Fundadores AR (100%) MAR</v>
      </c>
      <c r="H1012" s="5">
        <f>IF(FIN_DATASET[[#This Row],[Type]]="Income", FIN_RAW[[#This Row],[VALOR (IN)]], -FIN_RAW[[#This Row],[VALOR (OUT)]])</f>
        <v>160000</v>
      </c>
      <c r="I1012" s="3" t="str">
        <f>FIN_RAW[[#This Row],[CUENTA (IN)]]</f>
        <v>Becas</v>
      </c>
      <c r="J1012" s="6" t="str">
        <f>FIN_RAW[[#This Row],[CUENTA (OUT)]]</f>
        <v>Mensualidad</v>
      </c>
      <c r="K1012" s="3" t="str">
        <f>IF(OR(FIN_RAW[[#This Row],[CLIENTE]]=0,FIN_RAW[[#This Row],[CLIENTE]]=" "),"",FIN_RAW[[#This Row],[CLIENTE]])</f>
        <v>Silvana Torres López</v>
      </c>
      <c r="L1012" s="3" t="str">
        <f>IF(OR(FIN_RAW[[#This Row],[DEPORTISTA]]=0,FIN_RAW[[#This Row],[DEPORTISTA]]=""),"",FIN_RAW[[#This Row],[DEPORTISTA]])</f>
        <v>Luciana Pinedo Torres</v>
      </c>
      <c r="M1012" s="3">
        <f>IF(FIN_DATASET[[#This Row],[Method]]="Efectivo",1,0)</f>
        <v>0</v>
      </c>
      <c r="N1012" s="12">
        <f>IF(FIN_DATASET[[#This Row],[Method]]="Efectivo",FIN_DATASET[[#This Row],[Amount]],0)</f>
        <v>0</v>
      </c>
      <c r="O1012" s="3">
        <f>IF(FIN_DATASET[[#This Row],[Method]]="CxC",1,0)</f>
        <v>0</v>
      </c>
      <c r="P1012" s="11">
        <f>IF(FIN_DATASET[[#This Row],[Method]]="CxC",FIN_DATASET[[#This Row],[Amount]],0)</f>
        <v>0</v>
      </c>
      <c r="Q1012" s="3">
        <f>IF(OR(FIN_DATASET[[#This Row],[Account]]="CxP",FIN_DATASET[[#This Row],[Account]]="CxP (Liga)",FIN_DATASET[[#This Row],[Account]]="CxP (Terceros)"),1,0)</f>
        <v>0</v>
      </c>
      <c r="R1012" s="3">
        <f>IF(FIN_DATASET[[#This Row],[AP_Flag]]=1,FIN_DATASET[[#This Row],[Amount]],0)</f>
        <v>0</v>
      </c>
    </row>
    <row r="1013" spans="1:18" x14ac:dyDescent="0.2">
      <c r="A1013" s="4">
        <f>FIN_RAW[[#This Row],[FECHA]]</f>
        <v>44621</v>
      </c>
      <c r="B1013" s="3">
        <f>YEAR(FIN_DATASET[[#This Row],[Date]])</f>
        <v>2022</v>
      </c>
      <c r="C1013" s="3" t="str">
        <f>TEXT(FIN_DATASET[[#This Row],[Date]],"mmmm")</f>
        <v>March</v>
      </c>
      <c r="D1013" s="3" t="str">
        <f>IF(FIN_RAW[[#This Row],[VALOR (IN)]]&gt;0, "Income",IF(FIN_RAW[[#This Row],[VALOR (OUT)]]&gt;0, "Expense", "Check"))</f>
        <v>Income</v>
      </c>
      <c r="E1013" s="3" t="str">
        <f>_xlfn.XLOOKUP(FIN_DATASET[[#This Row],[Method]],CATEGORY_MAP[CUENTA_IN],CATEGORY_MAP[Category])</f>
        <v>Scholarships</v>
      </c>
      <c r="F1013" s="3" t="str">
        <f>_xlfn.XLOOKUP(FIN_DATASET[[#This Row],[Account]],CATEGORY_MAP[CUENTA_OUT],CATEGORY_MAP[Subcategory])</f>
        <v>Monthly Fee</v>
      </c>
      <c r="G1013" s="3" t="str">
        <f>IF(OR(FIN_RAW[[#This Row],[CONCEPTO]]=0,FIN_RAW[[#This Row],[CONCEPTO]]=""),"",FIN_RAW[[#This Row],[CONCEPTO]])</f>
        <v>Beca Fundadores AR (100%) MAR</v>
      </c>
      <c r="H1013" s="5">
        <f>IF(FIN_DATASET[[#This Row],[Type]]="Income", FIN_RAW[[#This Row],[VALOR (IN)]], -FIN_RAW[[#This Row],[VALOR (OUT)]])</f>
        <v>160000</v>
      </c>
      <c r="I1013" s="3" t="str">
        <f>FIN_RAW[[#This Row],[CUENTA (IN)]]</f>
        <v>Becas</v>
      </c>
      <c r="J1013" s="6" t="str">
        <f>FIN_RAW[[#This Row],[CUENTA (OUT)]]</f>
        <v>Mensualidad</v>
      </c>
      <c r="K1013" s="3" t="str">
        <f>IF(OR(FIN_RAW[[#This Row],[CLIENTE]]=0,FIN_RAW[[#This Row],[CLIENTE]]=" "),"",FIN_RAW[[#This Row],[CLIENTE]])</f>
        <v>Silvana Torres López</v>
      </c>
      <c r="L1013" s="3" t="str">
        <f>IF(OR(FIN_RAW[[#This Row],[DEPORTISTA]]=0,FIN_RAW[[#This Row],[DEPORTISTA]]=""),"",FIN_RAW[[#This Row],[DEPORTISTA]])</f>
        <v>Valentina Quintero Torres</v>
      </c>
      <c r="M1013" s="3">
        <f>IF(FIN_DATASET[[#This Row],[Method]]="Efectivo",1,0)</f>
        <v>0</v>
      </c>
      <c r="N1013" s="12">
        <f>IF(FIN_DATASET[[#This Row],[Method]]="Efectivo",FIN_DATASET[[#This Row],[Amount]],0)</f>
        <v>0</v>
      </c>
      <c r="O1013" s="3">
        <f>IF(FIN_DATASET[[#This Row],[Method]]="CxC",1,0)</f>
        <v>0</v>
      </c>
      <c r="P1013" s="11">
        <f>IF(FIN_DATASET[[#This Row],[Method]]="CxC",FIN_DATASET[[#This Row],[Amount]],0)</f>
        <v>0</v>
      </c>
      <c r="Q1013" s="3">
        <f>IF(OR(FIN_DATASET[[#This Row],[Account]]="CxP",FIN_DATASET[[#This Row],[Account]]="CxP (Liga)",FIN_DATASET[[#This Row],[Account]]="CxP (Terceros)"),1,0)</f>
        <v>0</v>
      </c>
      <c r="R1013" s="3">
        <f>IF(FIN_DATASET[[#This Row],[AP_Flag]]=1,FIN_DATASET[[#This Row],[Amount]],0)</f>
        <v>0</v>
      </c>
    </row>
    <row r="1014" spans="1:18" x14ac:dyDescent="0.2">
      <c r="A1014" s="4">
        <f>FIN_RAW[[#This Row],[FECHA]]</f>
        <v>44621</v>
      </c>
      <c r="B1014" s="3">
        <f>YEAR(FIN_DATASET[[#This Row],[Date]])</f>
        <v>2022</v>
      </c>
      <c r="C1014" s="3" t="str">
        <f>TEXT(FIN_DATASET[[#This Row],[Date]],"mmmm")</f>
        <v>March</v>
      </c>
      <c r="D1014" s="3" t="str">
        <f>IF(FIN_RAW[[#This Row],[VALOR (IN)]]&gt;0, "Income",IF(FIN_RAW[[#This Row],[VALOR (OUT)]]&gt;0, "Expense", "Check"))</f>
        <v>Income</v>
      </c>
      <c r="E1014" s="3" t="str">
        <f>_xlfn.XLOOKUP(FIN_DATASET[[#This Row],[Method]],CATEGORY_MAP[CUENTA_IN],CATEGORY_MAP[Category])</f>
        <v>Cash</v>
      </c>
      <c r="F1014" s="3" t="str">
        <f>_xlfn.XLOOKUP(FIN_DATASET[[#This Row],[Account]],CATEGORY_MAP[CUENTA_OUT],CATEGORY_MAP[Subcategory])</f>
        <v>Monthly Fee</v>
      </c>
      <c r="G1014" s="3" t="str">
        <f>IF(OR(FIN_RAW[[#This Row],[CONCEPTO]]=0,FIN_RAW[[#This Row],[CONCEPTO]]=""),"",FIN_RAW[[#This Row],[CONCEPTO]])</f>
        <v>Mensualidad FOR (80%) MAR</v>
      </c>
      <c r="H1014" s="5">
        <f>IF(FIN_DATASET[[#This Row],[Type]]="Income", FIN_RAW[[#This Row],[VALOR (IN)]], -FIN_RAW[[#This Row],[VALOR (OUT)]])</f>
        <v>88000</v>
      </c>
      <c r="I1014" s="3" t="str">
        <f>FIN_RAW[[#This Row],[CUENTA (IN)]]</f>
        <v>Efectivo</v>
      </c>
      <c r="J1014" s="6" t="str">
        <f>FIN_RAW[[#This Row],[CUENTA (OUT)]]</f>
        <v>Mensualidad</v>
      </c>
      <c r="K1014" s="3" t="str">
        <f>IF(OR(FIN_RAW[[#This Row],[CLIENTE]]=0,FIN_RAW[[#This Row],[CLIENTE]]=" "),"",FIN_RAW[[#This Row],[CLIENTE]])</f>
        <v>Ana Milena Sánchez Patiño</v>
      </c>
      <c r="L1014" s="3" t="str">
        <f>IF(OR(FIN_RAW[[#This Row],[DEPORTISTA]]=0,FIN_RAW[[#This Row],[DEPORTISTA]]=""),"",FIN_RAW[[#This Row],[DEPORTISTA]])</f>
        <v>Matías Carvajal Sánchez</v>
      </c>
      <c r="M1014" s="3">
        <f>IF(FIN_DATASET[[#This Row],[Method]]="Efectivo",1,0)</f>
        <v>1</v>
      </c>
      <c r="N1014" s="12">
        <f>IF(FIN_DATASET[[#This Row],[Method]]="Efectivo",FIN_DATASET[[#This Row],[Amount]],0)</f>
        <v>88000</v>
      </c>
      <c r="O1014" s="3">
        <f>IF(FIN_DATASET[[#This Row],[Method]]="CxC",1,0)</f>
        <v>0</v>
      </c>
      <c r="P1014" s="11">
        <f>IF(FIN_DATASET[[#This Row],[Method]]="CxC",FIN_DATASET[[#This Row],[Amount]],0)</f>
        <v>0</v>
      </c>
      <c r="Q1014" s="3">
        <f>IF(OR(FIN_DATASET[[#This Row],[Account]]="CxP",FIN_DATASET[[#This Row],[Account]]="CxP (Liga)",FIN_DATASET[[#This Row],[Account]]="CxP (Terceros)"),1,0)</f>
        <v>0</v>
      </c>
      <c r="R1014" s="3">
        <f>IF(FIN_DATASET[[#This Row],[AP_Flag]]=1,FIN_DATASET[[#This Row],[Amount]],0)</f>
        <v>0</v>
      </c>
    </row>
    <row r="1015" spans="1:18" x14ac:dyDescent="0.2">
      <c r="A1015" s="4">
        <f>FIN_RAW[[#This Row],[FECHA]]</f>
        <v>44621</v>
      </c>
      <c r="B1015" s="3">
        <f>YEAR(FIN_DATASET[[#This Row],[Date]])</f>
        <v>2022</v>
      </c>
      <c r="C1015" s="3" t="str">
        <f>TEXT(FIN_DATASET[[#This Row],[Date]],"mmmm")</f>
        <v>March</v>
      </c>
      <c r="D1015" s="3" t="str">
        <f>IF(FIN_RAW[[#This Row],[VALOR (IN)]]&gt;0, "Income",IF(FIN_RAW[[#This Row],[VALOR (OUT)]]&gt;0, "Expense", "Check"))</f>
        <v>Income</v>
      </c>
      <c r="E1015" s="3" t="str">
        <f>_xlfn.XLOOKUP(FIN_DATASET[[#This Row],[Method]],CATEGORY_MAP[CUENTA_IN],CATEGORY_MAP[Category])</f>
        <v>Scholarships</v>
      </c>
      <c r="F1015" s="3" t="str">
        <f>_xlfn.XLOOKUP(FIN_DATASET[[#This Row],[Account]],CATEGORY_MAP[CUENTA_OUT],CATEGORY_MAP[Subcategory])</f>
        <v>Monthly Fee</v>
      </c>
      <c r="G1015" s="3" t="str">
        <f>IF(OR(FIN_RAW[[#This Row],[CONCEPTO]]=0,FIN_RAW[[#This Row],[CONCEPTO]]=""),"",FIN_RAW[[#This Row],[CONCEPTO]])</f>
        <v>Beca Hermandad (20%) MAR</v>
      </c>
      <c r="H1015" s="5">
        <f>IF(FIN_DATASET[[#This Row],[Type]]="Income", FIN_RAW[[#This Row],[VALOR (IN)]], -FIN_RAW[[#This Row],[VALOR (OUT)]])</f>
        <v>22000</v>
      </c>
      <c r="I1015" s="3" t="str">
        <f>FIN_RAW[[#This Row],[CUENTA (IN)]]</f>
        <v>Becas</v>
      </c>
      <c r="J1015" s="6" t="str">
        <f>FIN_RAW[[#This Row],[CUENTA (OUT)]]</f>
        <v>Mensualidad</v>
      </c>
      <c r="K1015" s="3" t="str">
        <f>IF(OR(FIN_RAW[[#This Row],[CLIENTE]]=0,FIN_RAW[[#This Row],[CLIENTE]]=" "),"",FIN_RAW[[#This Row],[CLIENTE]])</f>
        <v>Ana Milena Sánchez Patiño</v>
      </c>
      <c r="L1015" s="3" t="str">
        <f>IF(OR(FIN_RAW[[#This Row],[DEPORTISTA]]=0,FIN_RAW[[#This Row],[DEPORTISTA]]=""),"",FIN_RAW[[#This Row],[DEPORTISTA]])</f>
        <v>Matías Carvajal Sánchez</v>
      </c>
      <c r="M1015" s="3">
        <f>IF(FIN_DATASET[[#This Row],[Method]]="Efectivo",1,0)</f>
        <v>0</v>
      </c>
      <c r="N1015" s="12">
        <f>IF(FIN_DATASET[[#This Row],[Method]]="Efectivo",FIN_DATASET[[#This Row],[Amount]],0)</f>
        <v>0</v>
      </c>
      <c r="O1015" s="3">
        <f>IF(FIN_DATASET[[#This Row],[Method]]="CxC",1,0)</f>
        <v>0</v>
      </c>
      <c r="P1015" s="11">
        <f>IF(FIN_DATASET[[#This Row],[Method]]="CxC",FIN_DATASET[[#This Row],[Amount]],0)</f>
        <v>0</v>
      </c>
      <c r="Q1015" s="3">
        <f>IF(OR(FIN_DATASET[[#This Row],[Account]]="CxP",FIN_DATASET[[#This Row],[Account]]="CxP (Liga)",FIN_DATASET[[#This Row],[Account]]="CxP (Terceros)"),1,0)</f>
        <v>0</v>
      </c>
      <c r="R1015" s="3">
        <f>IF(FIN_DATASET[[#This Row],[AP_Flag]]=1,FIN_DATASET[[#This Row],[Amount]],0)</f>
        <v>0</v>
      </c>
    </row>
    <row r="1016" spans="1:18" x14ac:dyDescent="0.2">
      <c r="A1016" s="4">
        <f>FIN_RAW[[#This Row],[FECHA]]</f>
        <v>44621</v>
      </c>
      <c r="B1016" s="3">
        <f>YEAR(FIN_DATASET[[#This Row],[Date]])</f>
        <v>2022</v>
      </c>
      <c r="C1016" s="3" t="str">
        <f>TEXT(FIN_DATASET[[#This Row],[Date]],"mmmm")</f>
        <v>March</v>
      </c>
      <c r="D1016" s="3" t="str">
        <f>IF(FIN_RAW[[#This Row],[VALOR (IN)]]&gt;0, "Income",IF(FIN_RAW[[#This Row],[VALOR (OUT)]]&gt;0, "Expense", "Check"))</f>
        <v>Income</v>
      </c>
      <c r="E1016" s="3" t="str">
        <f>_xlfn.XLOOKUP(FIN_DATASET[[#This Row],[Method]],CATEGORY_MAP[CUENTA_IN],CATEGORY_MAP[Category])</f>
        <v>Cash</v>
      </c>
      <c r="F1016" s="3" t="str">
        <f>_xlfn.XLOOKUP(FIN_DATASET[[#This Row],[Account]],CATEGORY_MAP[CUENTA_OUT],CATEGORY_MAP[Subcategory])</f>
        <v>Monthly Fee</v>
      </c>
      <c r="G1016" s="3" t="str">
        <f>IF(OR(FIN_RAW[[#This Row],[CONCEPTO]]=0,FIN_RAW[[#This Row],[CONCEPTO]]=""),"",FIN_RAW[[#This Row],[CONCEPTO]])</f>
        <v>Mensualidad AR (100%) MAR</v>
      </c>
      <c r="H1016" s="5">
        <f>IF(FIN_DATASET[[#This Row],[Type]]="Income", FIN_RAW[[#This Row],[VALOR (IN)]], -FIN_RAW[[#This Row],[VALOR (OUT)]])</f>
        <v>160000</v>
      </c>
      <c r="I1016" s="3" t="str">
        <f>FIN_RAW[[#This Row],[CUENTA (IN)]]</f>
        <v>Efectivo</v>
      </c>
      <c r="J1016" s="6" t="str">
        <f>FIN_RAW[[#This Row],[CUENTA (OUT)]]</f>
        <v>Mensualidad</v>
      </c>
      <c r="K1016" s="3" t="str">
        <f>IF(OR(FIN_RAW[[#This Row],[CLIENTE]]=0,FIN_RAW[[#This Row],[CLIENTE]]=" "),"",FIN_RAW[[#This Row],[CLIENTE]])</f>
        <v>Ana Milena Sánchez Patiño</v>
      </c>
      <c r="L1016" s="3" t="str">
        <f>IF(OR(FIN_RAW[[#This Row],[DEPORTISTA]]=0,FIN_RAW[[#This Row],[DEPORTISTA]]=""),"",FIN_RAW[[#This Row],[DEPORTISTA]])</f>
        <v>Valentina Carvajal Sánchez</v>
      </c>
      <c r="M1016" s="3">
        <f>IF(FIN_DATASET[[#This Row],[Method]]="Efectivo",1,0)</f>
        <v>1</v>
      </c>
      <c r="N1016" s="12">
        <f>IF(FIN_DATASET[[#This Row],[Method]]="Efectivo",FIN_DATASET[[#This Row],[Amount]],0)</f>
        <v>160000</v>
      </c>
      <c r="O1016" s="3">
        <f>IF(FIN_DATASET[[#This Row],[Method]]="CxC",1,0)</f>
        <v>0</v>
      </c>
      <c r="P1016" s="11">
        <f>IF(FIN_DATASET[[#This Row],[Method]]="CxC",FIN_DATASET[[#This Row],[Amount]],0)</f>
        <v>0</v>
      </c>
      <c r="Q1016" s="3">
        <f>IF(OR(FIN_DATASET[[#This Row],[Account]]="CxP",FIN_DATASET[[#This Row],[Account]]="CxP (Liga)",FIN_DATASET[[#This Row],[Account]]="CxP (Terceros)"),1,0)</f>
        <v>0</v>
      </c>
      <c r="R1016" s="3">
        <f>IF(FIN_DATASET[[#This Row],[AP_Flag]]=1,FIN_DATASET[[#This Row],[Amount]],0)</f>
        <v>0</v>
      </c>
    </row>
    <row r="1017" spans="1:18" x14ac:dyDescent="0.2">
      <c r="A1017" s="4">
        <f>FIN_RAW[[#This Row],[FECHA]]</f>
        <v>44621</v>
      </c>
      <c r="B1017" s="3">
        <f>YEAR(FIN_DATASET[[#This Row],[Date]])</f>
        <v>2022</v>
      </c>
      <c r="C1017" s="3" t="str">
        <f>TEXT(FIN_DATASET[[#This Row],[Date]],"mmmm")</f>
        <v>March</v>
      </c>
      <c r="D1017" s="3" t="str">
        <f>IF(FIN_RAW[[#This Row],[VALOR (IN)]]&gt;0, "Income",IF(FIN_RAW[[#This Row],[VALOR (OUT)]]&gt;0, "Expense", "Check"))</f>
        <v>Income</v>
      </c>
      <c r="E1017" s="3" t="str">
        <f>_xlfn.XLOOKUP(FIN_DATASET[[#This Row],[Method]],CATEGORY_MAP[CUENTA_IN],CATEGORY_MAP[Category])</f>
        <v>Cash</v>
      </c>
      <c r="F1017" s="3" t="str">
        <f>_xlfn.XLOOKUP(FIN_DATASET[[#This Row],[Account]],CATEGORY_MAP[CUENTA_OUT],CATEGORY_MAP[Subcategory])</f>
        <v>Monthly Fee</v>
      </c>
      <c r="G1017" s="3" t="str">
        <f>IF(OR(FIN_RAW[[#This Row],[CONCEPTO]]=0,FIN_RAW[[#This Row],[CONCEPTO]]=""),"",FIN_RAW[[#This Row],[CONCEPTO]])</f>
        <v>Mensualidad FOR (50%) MAR</v>
      </c>
      <c r="H1017" s="5">
        <f>IF(FIN_DATASET[[#This Row],[Type]]="Income", FIN_RAW[[#This Row],[VALOR (IN)]], -FIN_RAW[[#This Row],[VALOR (OUT)]])</f>
        <v>60000</v>
      </c>
      <c r="I1017" s="3" t="str">
        <f>FIN_RAW[[#This Row],[CUENTA (IN)]]</f>
        <v>Efectivo</v>
      </c>
      <c r="J1017" s="6" t="str">
        <f>FIN_RAW[[#This Row],[CUENTA (OUT)]]</f>
        <v>Mensualidad</v>
      </c>
      <c r="K1017" s="3" t="str">
        <f>IF(OR(FIN_RAW[[#This Row],[CLIENTE]]=0,FIN_RAW[[#This Row],[CLIENTE]]=" "),"",FIN_RAW[[#This Row],[CLIENTE]])</f>
        <v/>
      </c>
      <c r="L1017" s="3" t="str">
        <f>IF(OR(FIN_RAW[[#This Row],[DEPORTISTA]]=0,FIN_RAW[[#This Row],[DEPORTISTA]]=""),"",FIN_RAW[[#This Row],[DEPORTISTA]])</f>
        <v/>
      </c>
      <c r="M1017" s="3">
        <f>IF(FIN_DATASET[[#This Row],[Method]]="Efectivo",1,0)</f>
        <v>1</v>
      </c>
      <c r="N1017" s="12">
        <f>IF(FIN_DATASET[[#This Row],[Method]]="Efectivo",FIN_DATASET[[#This Row],[Amount]],0)</f>
        <v>60000</v>
      </c>
      <c r="O1017" s="3">
        <f>IF(FIN_DATASET[[#This Row],[Method]]="CxC",1,0)</f>
        <v>0</v>
      </c>
      <c r="P1017" s="11">
        <f>IF(FIN_DATASET[[#This Row],[Method]]="CxC",FIN_DATASET[[#This Row],[Amount]],0)</f>
        <v>0</v>
      </c>
      <c r="Q1017" s="3">
        <f>IF(OR(FIN_DATASET[[#This Row],[Account]]="CxP",FIN_DATASET[[#This Row],[Account]]="CxP (Liga)",FIN_DATASET[[#This Row],[Account]]="CxP (Terceros)"),1,0)</f>
        <v>0</v>
      </c>
      <c r="R1017" s="3">
        <f>IF(FIN_DATASET[[#This Row],[AP_Flag]]=1,FIN_DATASET[[#This Row],[Amount]],0)</f>
        <v>0</v>
      </c>
    </row>
    <row r="1018" spans="1:18" x14ac:dyDescent="0.2">
      <c r="A1018" s="4">
        <f>FIN_RAW[[#This Row],[FECHA]]</f>
        <v>44621</v>
      </c>
      <c r="B1018" s="3">
        <f>YEAR(FIN_DATASET[[#This Row],[Date]])</f>
        <v>2022</v>
      </c>
      <c r="C1018" s="3" t="str">
        <f>TEXT(FIN_DATASET[[#This Row],[Date]],"mmmm")</f>
        <v>March</v>
      </c>
      <c r="D1018" s="3" t="str">
        <f>IF(FIN_RAW[[#This Row],[VALOR (IN)]]&gt;0, "Income",IF(FIN_RAW[[#This Row],[VALOR (OUT)]]&gt;0, "Expense", "Check"))</f>
        <v>Income</v>
      </c>
      <c r="E1018" s="3" t="str">
        <f>_xlfn.XLOOKUP(FIN_DATASET[[#This Row],[Method]],CATEGORY_MAP[CUENTA_IN],CATEGORY_MAP[Category])</f>
        <v>Cash</v>
      </c>
      <c r="F1018" s="3" t="str">
        <f>_xlfn.XLOOKUP(FIN_DATASET[[#This Row],[Account]],CATEGORY_MAP[CUENTA_OUT],CATEGORY_MAP[Subcategory])</f>
        <v>Monthly Fee</v>
      </c>
      <c r="G1018" s="3" t="str">
        <f>IF(OR(FIN_RAW[[#This Row],[CONCEPTO]]=0,FIN_RAW[[#This Row],[CONCEPTO]]=""),"",FIN_RAW[[#This Row],[CONCEPTO]])</f>
        <v>Mensualidad FOR (50%) MAR</v>
      </c>
      <c r="H1018" s="5">
        <f>IF(FIN_DATASET[[#This Row],[Type]]="Income", FIN_RAW[[#This Row],[VALOR (IN)]], -FIN_RAW[[#This Row],[VALOR (OUT)]])</f>
        <v>60000</v>
      </c>
      <c r="I1018" s="3" t="str">
        <f>FIN_RAW[[#This Row],[CUENTA (IN)]]</f>
        <v>Efectivo</v>
      </c>
      <c r="J1018" s="6" t="str">
        <f>FIN_RAW[[#This Row],[CUENTA (OUT)]]</f>
        <v>Mensualidad</v>
      </c>
      <c r="K1018" s="3" t="str">
        <f>IF(OR(FIN_RAW[[#This Row],[CLIENTE]]=0,FIN_RAW[[#This Row],[CLIENTE]]=" "),"",FIN_RAW[[#This Row],[CLIENTE]])</f>
        <v/>
      </c>
      <c r="L1018" s="3" t="str">
        <f>IF(OR(FIN_RAW[[#This Row],[DEPORTISTA]]=0,FIN_RAW[[#This Row],[DEPORTISTA]]=""),"",FIN_RAW[[#This Row],[DEPORTISTA]])</f>
        <v/>
      </c>
      <c r="M1018" s="3">
        <f>IF(FIN_DATASET[[#This Row],[Method]]="Efectivo",1,0)</f>
        <v>1</v>
      </c>
      <c r="N1018" s="12">
        <f>IF(FIN_DATASET[[#This Row],[Method]]="Efectivo",FIN_DATASET[[#This Row],[Amount]],0)</f>
        <v>60000</v>
      </c>
      <c r="O1018" s="3">
        <f>IF(FIN_DATASET[[#This Row],[Method]]="CxC",1,0)</f>
        <v>0</v>
      </c>
      <c r="P1018" s="11">
        <f>IF(FIN_DATASET[[#This Row],[Method]]="CxC",FIN_DATASET[[#This Row],[Amount]],0)</f>
        <v>0</v>
      </c>
      <c r="Q1018" s="3">
        <f>IF(OR(FIN_DATASET[[#This Row],[Account]]="CxP",FIN_DATASET[[#This Row],[Account]]="CxP (Liga)",FIN_DATASET[[#This Row],[Account]]="CxP (Terceros)"),1,0)</f>
        <v>0</v>
      </c>
      <c r="R1018" s="3">
        <f>IF(FIN_DATASET[[#This Row],[AP_Flag]]=1,FIN_DATASET[[#This Row],[Amount]],0)</f>
        <v>0</v>
      </c>
    </row>
    <row r="1019" spans="1:18" x14ac:dyDescent="0.2">
      <c r="A1019" s="4">
        <f>FIN_RAW[[#This Row],[FECHA]]</f>
        <v>44621</v>
      </c>
      <c r="B1019" s="3">
        <f>YEAR(FIN_DATASET[[#This Row],[Date]])</f>
        <v>2022</v>
      </c>
      <c r="C1019" s="3" t="str">
        <f>TEXT(FIN_DATASET[[#This Row],[Date]],"mmmm")</f>
        <v>March</v>
      </c>
      <c r="D1019" s="3" t="str">
        <f>IF(FIN_RAW[[#This Row],[VALOR (IN)]]&gt;0, "Income",IF(FIN_RAW[[#This Row],[VALOR (OUT)]]&gt;0, "Expense", "Check"))</f>
        <v>Income</v>
      </c>
      <c r="E1019" s="3" t="str">
        <f>_xlfn.XLOOKUP(FIN_DATASET[[#This Row],[Method]],CATEGORY_MAP[CUENTA_IN],CATEGORY_MAP[Category])</f>
        <v>Cash</v>
      </c>
      <c r="F1019" s="3" t="str">
        <f>_xlfn.XLOOKUP(FIN_DATASET[[#This Row],[Account]],CATEGORY_MAP[CUENTA_OUT],CATEGORY_MAP[Subcategory])</f>
        <v>Monthly Fee</v>
      </c>
      <c r="G1019" s="3" t="str">
        <f>IF(OR(FIN_RAW[[#This Row],[CONCEPTO]]=0,FIN_RAW[[#This Row],[CONCEPTO]]=""),"",FIN_RAW[[#This Row],[CONCEPTO]])</f>
        <v>Mensualidad FOR (80%) MAR</v>
      </c>
      <c r="H1019" s="5">
        <f>IF(FIN_DATASET[[#This Row],[Type]]="Income", FIN_RAW[[#This Row],[VALOR (IN)]], -FIN_RAW[[#This Row],[VALOR (OUT)]])</f>
        <v>88000</v>
      </c>
      <c r="I1019" s="3" t="str">
        <f>FIN_RAW[[#This Row],[CUENTA (IN)]]</f>
        <v>Efectivo</v>
      </c>
      <c r="J1019" s="6" t="str">
        <f>FIN_RAW[[#This Row],[CUENTA (OUT)]]</f>
        <v>Mensualidad</v>
      </c>
      <c r="K1019" s="3" t="str">
        <f>IF(OR(FIN_RAW[[#This Row],[CLIENTE]]=0,FIN_RAW[[#This Row],[CLIENTE]]=" "),"",FIN_RAW[[#This Row],[CLIENTE]])</f>
        <v>Carlos Andrés Delgado</v>
      </c>
      <c r="L1019" s="3" t="str">
        <f>IF(OR(FIN_RAW[[#This Row],[DEPORTISTA]]=0,FIN_RAW[[#This Row],[DEPORTISTA]]=""),"",FIN_RAW[[#This Row],[DEPORTISTA]])</f>
        <v>María José Delgado Giraldo</v>
      </c>
      <c r="M1019" s="3">
        <f>IF(FIN_DATASET[[#This Row],[Method]]="Efectivo",1,0)</f>
        <v>1</v>
      </c>
      <c r="N1019" s="12">
        <f>IF(FIN_DATASET[[#This Row],[Method]]="Efectivo",FIN_DATASET[[#This Row],[Amount]],0)</f>
        <v>88000</v>
      </c>
      <c r="O1019" s="3">
        <f>IF(FIN_DATASET[[#This Row],[Method]]="CxC",1,0)</f>
        <v>0</v>
      </c>
      <c r="P1019" s="11">
        <f>IF(FIN_DATASET[[#This Row],[Method]]="CxC",FIN_DATASET[[#This Row],[Amount]],0)</f>
        <v>0</v>
      </c>
      <c r="Q1019" s="3">
        <f>IF(OR(FIN_DATASET[[#This Row],[Account]]="CxP",FIN_DATASET[[#This Row],[Account]]="CxP (Liga)",FIN_DATASET[[#This Row],[Account]]="CxP (Terceros)"),1,0)</f>
        <v>0</v>
      </c>
      <c r="R1019" s="3">
        <f>IF(FIN_DATASET[[#This Row],[AP_Flag]]=1,FIN_DATASET[[#This Row],[Amount]],0)</f>
        <v>0</v>
      </c>
    </row>
    <row r="1020" spans="1:18" x14ac:dyDescent="0.2">
      <c r="A1020" s="4">
        <f>FIN_RAW[[#This Row],[FECHA]]</f>
        <v>44621</v>
      </c>
      <c r="B1020" s="3">
        <f>YEAR(FIN_DATASET[[#This Row],[Date]])</f>
        <v>2022</v>
      </c>
      <c r="C1020" s="3" t="str">
        <f>TEXT(FIN_DATASET[[#This Row],[Date]],"mmmm")</f>
        <v>March</v>
      </c>
      <c r="D1020" s="3" t="str">
        <f>IF(FIN_RAW[[#This Row],[VALOR (IN)]]&gt;0, "Income",IF(FIN_RAW[[#This Row],[VALOR (OUT)]]&gt;0, "Expense", "Check"))</f>
        <v>Income</v>
      </c>
      <c r="E1020" s="3" t="str">
        <f>_xlfn.XLOOKUP(FIN_DATASET[[#This Row],[Method]],CATEGORY_MAP[CUENTA_IN],CATEGORY_MAP[Category])</f>
        <v>Scholarships</v>
      </c>
      <c r="F1020" s="3" t="str">
        <f>_xlfn.XLOOKUP(FIN_DATASET[[#This Row],[Account]],CATEGORY_MAP[CUENTA_OUT],CATEGORY_MAP[Subcategory])</f>
        <v>Monthly Fee</v>
      </c>
      <c r="G1020" s="3" t="str">
        <f>IF(OR(FIN_RAW[[#This Row],[CONCEPTO]]=0,FIN_RAW[[#This Row],[CONCEPTO]]=""),"",FIN_RAW[[#This Row],[CONCEPTO]])</f>
        <v>Beca Hermandad (20%) MAR</v>
      </c>
      <c r="H1020" s="5">
        <f>IF(FIN_DATASET[[#This Row],[Type]]="Income", FIN_RAW[[#This Row],[VALOR (IN)]], -FIN_RAW[[#This Row],[VALOR (OUT)]])</f>
        <v>22000</v>
      </c>
      <c r="I1020" s="3" t="str">
        <f>FIN_RAW[[#This Row],[CUENTA (IN)]]</f>
        <v>Becas</v>
      </c>
      <c r="J1020" s="6" t="str">
        <f>FIN_RAW[[#This Row],[CUENTA (OUT)]]</f>
        <v>Mensualidad</v>
      </c>
      <c r="K1020" s="3" t="str">
        <f>IF(OR(FIN_RAW[[#This Row],[CLIENTE]]=0,FIN_RAW[[#This Row],[CLIENTE]]=" "),"",FIN_RAW[[#This Row],[CLIENTE]])</f>
        <v>Carlos Andrés Delgado</v>
      </c>
      <c r="L1020" s="3" t="str">
        <f>IF(OR(FIN_RAW[[#This Row],[DEPORTISTA]]=0,FIN_RAW[[#This Row],[DEPORTISTA]]=""),"",FIN_RAW[[#This Row],[DEPORTISTA]])</f>
        <v>María José Delgado Giraldo</v>
      </c>
      <c r="M1020" s="3">
        <f>IF(FIN_DATASET[[#This Row],[Method]]="Efectivo",1,0)</f>
        <v>0</v>
      </c>
      <c r="N1020" s="12">
        <f>IF(FIN_DATASET[[#This Row],[Method]]="Efectivo",FIN_DATASET[[#This Row],[Amount]],0)</f>
        <v>0</v>
      </c>
      <c r="O1020" s="3">
        <f>IF(FIN_DATASET[[#This Row],[Method]]="CxC",1,0)</f>
        <v>0</v>
      </c>
      <c r="P1020" s="11">
        <f>IF(FIN_DATASET[[#This Row],[Method]]="CxC",FIN_DATASET[[#This Row],[Amount]],0)</f>
        <v>0</v>
      </c>
      <c r="Q1020" s="3">
        <f>IF(OR(FIN_DATASET[[#This Row],[Account]]="CxP",FIN_DATASET[[#This Row],[Account]]="CxP (Liga)",FIN_DATASET[[#This Row],[Account]]="CxP (Terceros)"),1,0)</f>
        <v>0</v>
      </c>
      <c r="R1020" s="3">
        <f>IF(FIN_DATASET[[#This Row],[AP_Flag]]=1,FIN_DATASET[[#This Row],[Amount]],0)</f>
        <v>0</v>
      </c>
    </row>
    <row r="1021" spans="1:18" x14ac:dyDescent="0.2">
      <c r="A1021" s="4">
        <f>FIN_RAW[[#This Row],[FECHA]]</f>
        <v>44621</v>
      </c>
      <c r="B1021" s="3">
        <f>YEAR(FIN_DATASET[[#This Row],[Date]])</f>
        <v>2022</v>
      </c>
      <c r="C1021" s="3" t="str">
        <f>TEXT(FIN_DATASET[[#This Row],[Date]],"mmmm")</f>
        <v>March</v>
      </c>
      <c r="D1021" s="3" t="str">
        <f>IF(FIN_RAW[[#This Row],[VALOR (IN)]]&gt;0, "Income",IF(FIN_RAW[[#This Row],[VALOR (OUT)]]&gt;0, "Expense", "Check"))</f>
        <v>Income</v>
      </c>
      <c r="E1021" s="3" t="str">
        <f>_xlfn.XLOOKUP(FIN_DATASET[[#This Row],[Method]],CATEGORY_MAP[CUENTA_IN],CATEGORY_MAP[Category])</f>
        <v>Cash</v>
      </c>
      <c r="F1021" s="3" t="str">
        <f>_xlfn.XLOOKUP(FIN_DATASET[[#This Row],[Account]],CATEGORY_MAP[CUENTA_OUT],CATEGORY_MAP[Subcategory])</f>
        <v>Monthly Fee</v>
      </c>
      <c r="G1021" s="3" t="str">
        <f>IF(OR(FIN_RAW[[#This Row],[CONCEPTO]]=0,FIN_RAW[[#This Row],[CONCEPTO]]=""),"",FIN_RAW[[#This Row],[CONCEPTO]])</f>
        <v>Mensualidad AR (100%) MAR</v>
      </c>
      <c r="H1021" s="5">
        <f>IF(FIN_DATASET[[#This Row],[Type]]="Income", FIN_RAW[[#This Row],[VALOR (IN)]], -FIN_RAW[[#This Row],[VALOR (OUT)]])</f>
        <v>160000</v>
      </c>
      <c r="I1021" s="3" t="str">
        <f>FIN_RAW[[#This Row],[CUENTA (IN)]]</f>
        <v>Efectivo</v>
      </c>
      <c r="J1021" s="6" t="str">
        <f>FIN_RAW[[#This Row],[CUENTA (OUT)]]</f>
        <v>Mensualidad</v>
      </c>
      <c r="K1021" s="3" t="str">
        <f>IF(OR(FIN_RAW[[#This Row],[CLIENTE]]=0,FIN_RAW[[#This Row],[CLIENTE]]=" "),"",FIN_RAW[[#This Row],[CLIENTE]])</f>
        <v>Carlos Andrés Delgado</v>
      </c>
      <c r="L1021" s="3" t="str">
        <f>IF(OR(FIN_RAW[[#This Row],[DEPORTISTA]]=0,FIN_RAW[[#This Row],[DEPORTISTA]]=""),"",FIN_RAW[[#This Row],[DEPORTISTA]])</f>
        <v>Juan Andrés Delgado Giraldo</v>
      </c>
      <c r="M1021" s="3">
        <f>IF(FIN_DATASET[[#This Row],[Method]]="Efectivo",1,0)</f>
        <v>1</v>
      </c>
      <c r="N1021" s="12">
        <f>IF(FIN_DATASET[[#This Row],[Method]]="Efectivo",FIN_DATASET[[#This Row],[Amount]],0)</f>
        <v>160000</v>
      </c>
      <c r="O1021" s="3">
        <f>IF(FIN_DATASET[[#This Row],[Method]]="CxC",1,0)</f>
        <v>0</v>
      </c>
      <c r="P1021" s="11">
        <f>IF(FIN_DATASET[[#This Row],[Method]]="CxC",FIN_DATASET[[#This Row],[Amount]],0)</f>
        <v>0</v>
      </c>
      <c r="Q1021" s="3">
        <f>IF(OR(FIN_DATASET[[#This Row],[Account]]="CxP",FIN_DATASET[[#This Row],[Account]]="CxP (Liga)",FIN_DATASET[[#This Row],[Account]]="CxP (Terceros)"),1,0)</f>
        <v>0</v>
      </c>
      <c r="R1021" s="3">
        <f>IF(FIN_DATASET[[#This Row],[AP_Flag]]=1,FIN_DATASET[[#This Row],[Amount]],0)</f>
        <v>0</v>
      </c>
    </row>
    <row r="1022" spans="1:18" x14ac:dyDescent="0.2">
      <c r="A1022" s="4">
        <f>FIN_RAW[[#This Row],[FECHA]]</f>
        <v>44621</v>
      </c>
      <c r="B1022" s="3">
        <f>YEAR(FIN_DATASET[[#This Row],[Date]])</f>
        <v>2022</v>
      </c>
      <c r="C1022" s="3" t="str">
        <f>TEXT(FIN_DATASET[[#This Row],[Date]],"mmmm")</f>
        <v>March</v>
      </c>
      <c r="D1022" s="3" t="str">
        <f>IF(FIN_RAW[[#This Row],[VALOR (IN)]]&gt;0, "Income",IF(FIN_RAW[[#This Row],[VALOR (OUT)]]&gt;0, "Expense", "Check"))</f>
        <v>Income</v>
      </c>
      <c r="E1022" s="3" t="str">
        <f>_xlfn.XLOOKUP(FIN_DATASET[[#This Row],[Method]],CATEGORY_MAP[CUENTA_IN],CATEGORY_MAP[Category])</f>
        <v>Cash</v>
      </c>
      <c r="F1022" s="3" t="str">
        <f>_xlfn.XLOOKUP(FIN_DATASET[[#This Row],[Account]],CATEGORY_MAP[CUENTA_OUT],CATEGORY_MAP[Subcategory])</f>
        <v>Monthly Fee</v>
      </c>
      <c r="G1022" s="3" t="str">
        <f>IF(OR(FIN_RAW[[#This Row],[CONCEPTO]]=0,FIN_RAW[[#This Row],[CONCEPTO]]=""),"",FIN_RAW[[#This Row],[CONCEPTO]])</f>
        <v>Mensualidad FOR (80%) MAR</v>
      </c>
      <c r="H1022" s="5">
        <f>IF(FIN_DATASET[[#This Row],[Type]]="Income", FIN_RAW[[#This Row],[VALOR (IN)]], -FIN_RAW[[#This Row],[VALOR (OUT)]])</f>
        <v>88000</v>
      </c>
      <c r="I1022" s="3" t="str">
        <f>FIN_RAW[[#This Row],[CUENTA (IN)]]</f>
        <v>Efectivo</v>
      </c>
      <c r="J1022" s="6" t="str">
        <f>FIN_RAW[[#This Row],[CUENTA (OUT)]]</f>
        <v>Mensualidad</v>
      </c>
      <c r="K1022" s="3" t="str">
        <f>IF(OR(FIN_RAW[[#This Row],[CLIENTE]]=0,FIN_RAW[[#This Row],[CLIENTE]]=" "),"",FIN_RAW[[#This Row],[CLIENTE]])</f>
        <v>Diana Gómez Herrera</v>
      </c>
      <c r="L1022" s="3" t="str">
        <f>IF(OR(FIN_RAW[[#This Row],[DEPORTISTA]]=0,FIN_RAW[[#This Row],[DEPORTISTA]]=""),"",FIN_RAW[[#This Row],[DEPORTISTA]])</f>
        <v>Samuel David López Gómez</v>
      </c>
      <c r="M1022" s="3">
        <f>IF(FIN_DATASET[[#This Row],[Method]]="Efectivo",1,0)</f>
        <v>1</v>
      </c>
      <c r="N1022" s="12">
        <f>IF(FIN_DATASET[[#This Row],[Method]]="Efectivo",FIN_DATASET[[#This Row],[Amount]],0)</f>
        <v>88000</v>
      </c>
      <c r="O1022" s="3">
        <f>IF(FIN_DATASET[[#This Row],[Method]]="CxC",1,0)</f>
        <v>0</v>
      </c>
      <c r="P1022" s="11">
        <f>IF(FIN_DATASET[[#This Row],[Method]]="CxC",FIN_DATASET[[#This Row],[Amount]],0)</f>
        <v>0</v>
      </c>
      <c r="Q1022" s="3">
        <f>IF(OR(FIN_DATASET[[#This Row],[Account]]="CxP",FIN_DATASET[[#This Row],[Account]]="CxP (Liga)",FIN_DATASET[[#This Row],[Account]]="CxP (Terceros)"),1,0)</f>
        <v>0</v>
      </c>
      <c r="R1022" s="3">
        <f>IF(FIN_DATASET[[#This Row],[AP_Flag]]=1,FIN_DATASET[[#This Row],[Amount]],0)</f>
        <v>0</v>
      </c>
    </row>
    <row r="1023" spans="1:18" x14ac:dyDescent="0.2">
      <c r="A1023" s="4">
        <f>FIN_RAW[[#This Row],[FECHA]]</f>
        <v>44621</v>
      </c>
      <c r="B1023" s="3">
        <f>YEAR(FIN_DATASET[[#This Row],[Date]])</f>
        <v>2022</v>
      </c>
      <c r="C1023" s="3" t="str">
        <f>TEXT(FIN_DATASET[[#This Row],[Date]],"mmmm")</f>
        <v>March</v>
      </c>
      <c r="D1023" s="3" t="str">
        <f>IF(FIN_RAW[[#This Row],[VALOR (IN)]]&gt;0, "Income",IF(FIN_RAW[[#This Row],[VALOR (OUT)]]&gt;0, "Expense", "Check"))</f>
        <v>Income</v>
      </c>
      <c r="E1023" s="3" t="str">
        <f>_xlfn.XLOOKUP(FIN_DATASET[[#This Row],[Method]],CATEGORY_MAP[CUENTA_IN],CATEGORY_MAP[Category])</f>
        <v>Scholarships</v>
      </c>
      <c r="F1023" s="3" t="str">
        <f>_xlfn.XLOOKUP(FIN_DATASET[[#This Row],[Account]],CATEGORY_MAP[CUENTA_OUT],CATEGORY_MAP[Subcategory])</f>
        <v>Monthly Fee</v>
      </c>
      <c r="G1023" s="3" t="str">
        <f>IF(OR(FIN_RAW[[#This Row],[CONCEPTO]]=0,FIN_RAW[[#This Row],[CONCEPTO]]=""),"",FIN_RAW[[#This Row],[CONCEPTO]])</f>
        <v>Beca Hermandad (20%) MAR</v>
      </c>
      <c r="H1023" s="5">
        <f>IF(FIN_DATASET[[#This Row],[Type]]="Income", FIN_RAW[[#This Row],[VALOR (IN)]], -FIN_RAW[[#This Row],[VALOR (OUT)]])</f>
        <v>22000</v>
      </c>
      <c r="I1023" s="3" t="str">
        <f>FIN_RAW[[#This Row],[CUENTA (IN)]]</f>
        <v>Becas</v>
      </c>
      <c r="J1023" s="6" t="str">
        <f>FIN_RAW[[#This Row],[CUENTA (OUT)]]</f>
        <v>Mensualidad</v>
      </c>
      <c r="K1023" s="3" t="str">
        <f>IF(OR(FIN_RAW[[#This Row],[CLIENTE]]=0,FIN_RAW[[#This Row],[CLIENTE]]=" "),"",FIN_RAW[[#This Row],[CLIENTE]])</f>
        <v>Diana Gómez Herrera</v>
      </c>
      <c r="L1023" s="3" t="str">
        <f>IF(OR(FIN_RAW[[#This Row],[DEPORTISTA]]=0,FIN_RAW[[#This Row],[DEPORTISTA]]=""),"",FIN_RAW[[#This Row],[DEPORTISTA]])</f>
        <v>Samuel David López Gómez</v>
      </c>
      <c r="M1023" s="3">
        <f>IF(FIN_DATASET[[#This Row],[Method]]="Efectivo",1,0)</f>
        <v>0</v>
      </c>
      <c r="N1023" s="12">
        <f>IF(FIN_DATASET[[#This Row],[Method]]="Efectivo",FIN_DATASET[[#This Row],[Amount]],0)</f>
        <v>0</v>
      </c>
      <c r="O1023" s="3">
        <f>IF(FIN_DATASET[[#This Row],[Method]]="CxC",1,0)</f>
        <v>0</v>
      </c>
      <c r="P1023" s="11">
        <f>IF(FIN_DATASET[[#This Row],[Method]]="CxC",FIN_DATASET[[#This Row],[Amount]],0)</f>
        <v>0</v>
      </c>
      <c r="Q1023" s="3">
        <f>IF(OR(FIN_DATASET[[#This Row],[Account]]="CxP",FIN_DATASET[[#This Row],[Account]]="CxP (Liga)",FIN_DATASET[[#This Row],[Account]]="CxP (Terceros)"),1,0)</f>
        <v>0</v>
      </c>
      <c r="R1023" s="3">
        <f>IF(FIN_DATASET[[#This Row],[AP_Flag]]=1,FIN_DATASET[[#This Row],[Amount]],0)</f>
        <v>0</v>
      </c>
    </row>
    <row r="1024" spans="1:18" x14ac:dyDescent="0.2">
      <c r="A1024" s="4">
        <f>FIN_RAW[[#This Row],[FECHA]]</f>
        <v>44621</v>
      </c>
      <c r="B1024" s="3">
        <f>YEAR(FIN_DATASET[[#This Row],[Date]])</f>
        <v>2022</v>
      </c>
      <c r="C1024" s="3" t="str">
        <f>TEXT(FIN_DATASET[[#This Row],[Date]],"mmmm")</f>
        <v>March</v>
      </c>
      <c r="D1024" s="3" t="str">
        <f>IF(FIN_RAW[[#This Row],[VALOR (IN)]]&gt;0, "Income",IF(FIN_RAW[[#This Row],[VALOR (OUT)]]&gt;0, "Expense", "Check"))</f>
        <v>Income</v>
      </c>
      <c r="E1024" s="3" t="str">
        <f>_xlfn.XLOOKUP(FIN_DATASET[[#This Row],[Method]],CATEGORY_MAP[CUENTA_IN],CATEGORY_MAP[Category])</f>
        <v>Cash</v>
      </c>
      <c r="F1024" s="3" t="str">
        <f>_xlfn.XLOOKUP(FIN_DATASET[[#This Row],[Account]],CATEGORY_MAP[CUENTA_OUT],CATEGORY_MAP[Subcategory])</f>
        <v>Monthly Fee</v>
      </c>
      <c r="G1024" s="3" t="str">
        <f>IF(OR(FIN_RAW[[#This Row],[CONCEPTO]]=0,FIN_RAW[[#This Row],[CONCEPTO]]=""),"",FIN_RAW[[#This Row],[CONCEPTO]])</f>
        <v>Mensualidad AR (100%) MAR</v>
      </c>
      <c r="H1024" s="5">
        <f>IF(FIN_DATASET[[#This Row],[Type]]="Income", FIN_RAW[[#This Row],[VALOR (IN)]], -FIN_RAW[[#This Row],[VALOR (OUT)]])</f>
        <v>160000</v>
      </c>
      <c r="I1024" s="3" t="str">
        <f>FIN_RAW[[#This Row],[CUENTA (IN)]]</f>
        <v>Efectivo</v>
      </c>
      <c r="J1024" s="6" t="str">
        <f>FIN_RAW[[#This Row],[CUENTA (OUT)]]</f>
        <v>Mensualidad</v>
      </c>
      <c r="K1024" s="3" t="str">
        <f>IF(OR(FIN_RAW[[#This Row],[CLIENTE]]=0,FIN_RAW[[#This Row],[CLIENTE]]=" "),"",FIN_RAW[[#This Row],[CLIENTE]])</f>
        <v>Diana Gómez Herrera</v>
      </c>
      <c r="L1024" s="3" t="str">
        <f>IF(OR(FIN_RAW[[#This Row],[DEPORTISTA]]=0,FIN_RAW[[#This Row],[DEPORTISTA]]=""),"",FIN_RAW[[#This Row],[DEPORTISTA]])</f>
        <v>Juan Manuel López Gómez</v>
      </c>
      <c r="M1024" s="3">
        <f>IF(FIN_DATASET[[#This Row],[Method]]="Efectivo",1,0)</f>
        <v>1</v>
      </c>
      <c r="N1024" s="12">
        <f>IF(FIN_DATASET[[#This Row],[Method]]="Efectivo",FIN_DATASET[[#This Row],[Amount]],0)</f>
        <v>160000</v>
      </c>
      <c r="O1024" s="3">
        <f>IF(FIN_DATASET[[#This Row],[Method]]="CxC",1,0)</f>
        <v>0</v>
      </c>
      <c r="P1024" s="11">
        <f>IF(FIN_DATASET[[#This Row],[Method]]="CxC",FIN_DATASET[[#This Row],[Amount]],0)</f>
        <v>0</v>
      </c>
      <c r="Q1024" s="3">
        <f>IF(OR(FIN_DATASET[[#This Row],[Account]]="CxP",FIN_DATASET[[#This Row],[Account]]="CxP (Liga)",FIN_DATASET[[#This Row],[Account]]="CxP (Terceros)"),1,0)</f>
        <v>0</v>
      </c>
      <c r="R1024" s="3">
        <f>IF(FIN_DATASET[[#This Row],[AP_Flag]]=1,FIN_DATASET[[#This Row],[Amount]],0)</f>
        <v>0</v>
      </c>
    </row>
    <row r="1025" spans="1:18" x14ac:dyDescent="0.2">
      <c r="A1025" s="4">
        <f>FIN_RAW[[#This Row],[FECHA]]</f>
        <v>44621</v>
      </c>
      <c r="B1025" s="3">
        <f>YEAR(FIN_DATASET[[#This Row],[Date]])</f>
        <v>2022</v>
      </c>
      <c r="C1025" s="3" t="str">
        <f>TEXT(FIN_DATASET[[#This Row],[Date]],"mmmm")</f>
        <v>March</v>
      </c>
      <c r="D1025" s="3" t="str">
        <f>IF(FIN_RAW[[#This Row],[VALOR (IN)]]&gt;0, "Income",IF(FIN_RAW[[#This Row],[VALOR (OUT)]]&gt;0, "Expense", "Check"))</f>
        <v>Income</v>
      </c>
      <c r="E1025" s="3" t="str">
        <f>_xlfn.XLOOKUP(FIN_DATASET[[#This Row],[Method]],CATEGORY_MAP[CUENTA_IN],CATEGORY_MAP[Category])</f>
        <v>Cash</v>
      </c>
      <c r="F1025" s="3" t="str">
        <f>_xlfn.XLOOKUP(FIN_DATASET[[#This Row],[Account]],CATEGORY_MAP[CUENTA_OUT],CATEGORY_MAP[Subcategory])</f>
        <v>Monthly Fee</v>
      </c>
      <c r="G1025" s="3" t="str">
        <f>IF(OR(FIN_RAW[[#This Row],[CONCEPTO]]=0,FIN_RAW[[#This Row],[CONCEPTO]]=""),"",FIN_RAW[[#This Row],[CONCEPTO]])</f>
        <v>Mensualidad FOR (80%) MAR</v>
      </c>
      <c r="H1025" s="5">
        <f>IF(FIN_DATASET[[#This Row],[Type]]="Income", FIN_RAW[[#This Row],[VALOR (IN)]], -FIN_RAW[[#This Row],[VALOR (OUT)]])</f>
        <v>88000</v>
      </c>
      <c r="I1025" s="3" t="str">
        <f>FIN_RAW[[#This Row],[CUENTA (IN)]]</f>
        <v>Efectivo</v>
      </c>
      <c r="J1025" s="6" t="str">
        <f>FIN_RAW[[#This Row],[CUENTA (OUT)]]</f>
        <v>Mensualidad</v>
      </c>
      <c r="K1025" s="3" t="str">
        <f>IF(OR(FIN_RAW[[#This Row],[CLIENTE]]=0,FIN_RAW[[#This Row],[CLIENTE]]=" "),"",FIN_RAW[[#This Row],[CLIENTE]])</f>
        <v>Diana Marcela Bravo Clavijo</v>
      </c>
      <c r="L1025" s="3" t="str">
        <f>IF(OR(FIN_RAW[[#This Row],[DEPORTISTA]]=0,FIN_RAW[[#This Row],[DEPORTISTA]]=""),"",FIN_RAW[[#This Row],[DEPORTISTA]])</f>
        <v>Adelaida Camacho Bravo</v>
      </c>
      <c r="M1025" s="3">
        <f>IF(FIN_DATASET[[#This Row],[Method]]="Efectivo",1,0)</f>
        <v>1</v>
      </c>
      <c r="N1025" s="12">
        <f>IF(FIN_DATASET[[#This Row],[Method]]="Efectivo",FIN_DATASET[[#This Row],[Amount]],0)</f>
        <v>88000</v>
      </c>
      <c r="O1025" s="3">
        <f>IF(FIN_DATASET[[#This Row],[Method]]="CxC",1,0)</f>
        <v>0</v>
      </c>
      <c r="P1025" s="11">
        <f>IF(FIN_DATASET[[#This Row],[Method]]="CxC",FIN_DATASET[[#This Row],[Amount]],0)</f>
        <v>0</v>
      </c>
      <c r="Q1025" s="3">
        <f>IF(OR(FIN_DATASET[[#This Row],[Account]]="CxP",FIN_DATASET[[#This Row],[Account]]="CxP (Liga)",FIN_DATASET[[#This Row],[Account]]="CxP (Terceros)"),1,0)</f>
        <v>0</v>
      </c>
      <c r="R1025" s="3">
        <f>IF(FIN_DATASET[[#This Row],[AP_Flag]]=1,FIN_DATASET[[#This Row],[Amount]],0)</f>
        <v>0</v>
      </c>
    </row>
    <row r="1026" spans="1:18" x14ac:dyDescent="0.2">
      <c r="A1026" s="4">
        <f>FIN_RAW[[#This Row],[FECHA]]</f>
        <v>44621</v>
      </c>
      <c r="B1026" s="3">
        <f>YEAR(FIN_DATASET[[#This Row],[Date]])</f>
        <v>2022</v>
      </c>
      <c r="C1026" s="3" t="str">
        <f>TEXT(FIN_DATASET[[#This Row],[Date]],"mmmm")</f>
        <v>March</v>
      </c>
      <c r="D1026" s="3" t="str">
        <f>IF(FIN_RAW[[#This Row],[VALOR (IN)]]&gt;0, "Income",IF(FIN_RAW[[#This Row],[VALOR (OUT)]]&gt;0, "Expense", "Check"))</f>
        <v>Income</v>
      </c>
      <c r="E1026" s="3" t="str">
        <f>_xlfn.XLOOKUP(FIN_DATASET[[#This Row],[Method]],CATEGORY_MAP[CUENTA_IN],CATEGORY_MAP[Category])</f>
        <v>Scholarships</v>
      </c>
      <c r="F1026" s="3" t="str">
        <f>_xlfn.XLOOKUP(FIN_DATASET[[#This Row],[Account]],CATEGORY_MAP[CUENTA_OUT],CATEGORY_MAP[Subcategory])</f>
        <v>Monthly Fee</v>
      </c>
      <c r="G1026" s="3" t="str">
        <f>IF(OR(FIN_RAW[[#This Row],[CONCEPTO]]=0,FIN_RAW[[#This Row],[CONCEPTO]]=""),"",FIN_RAW[[#This Row],[CONCEPTO]])</f>
        <v>Beca Hermandad (20%) MAR</v>
      </c>
      <c r="H1026" s="5">
        <f>IF(FIN_DATASET[[#This Row],[Type]]="Income", FIN_RAW[[#This Row],[VALOR (IN)]], -FIN_RAW[[#This Row],[VALOR (OUT)]])</f>
        <v>22000</v>
      </c>
      <c r="I1026" s="3" t="str">
        <f>FIN_RAW[[#This Row],[CUENTA (IN)]]</f>
        <v>Becas</v>
      </c>
      <c r="J1026" s="6" t="str">
        <f>FIN_RAW[[#This Row],[CUENTA (OUT)]]</f>
        <v>Mensualidad</v>
      </c>
      <c r="K1026" s="3" t="str">
        <f>IF(OR(FIN_RAW[[#This Row],[CLIENTE]]=0,FIN_RAW[[#This Row],[CLIENTE]]=" "),"",FIN_RAW[[#This Row],[CLIENTE]])</f>
        <v>Diana Marcela Bravo Clavijo</v>
      </c>
      <c r="L1026" s="3" t="str">
        <f>IF(OR(FIN_RAW[[#This Row],[DEPORTISTA]]=0,FIN_RAW[[#This Row],[DEPORTISTA]]=""),"",FIN_RAW[[#This Row],[DEPORTISTA]])</f>
        <v>Adelaida Camacho Bravo</v>
      </c>
      <c r="M1026" s="3">
        <f>IF(FIN_DATASET[[#This Row],[Method]]="Efectivo",1,0)</f>
        <v>0</v>
      </c>
      <c r="N1026" s="12">
        <f>IF(FIN_DATASET[[#This Row],[Method]]="Efectivo",FIN_DATASET[[#This Row],[Amount]],0)</f>
        <v>0</v>
      </c>
      <c r="O1026" s="3">
        <f>IF(FIN_DATASET[[#This Row],[Method]]="CxC",1,0)</f>
        <v>0</v>
      </c>
      <c r="P1026" s="11">
        <f>IF(FIN_DATASET[[#This Row],[Method]]="CxC",FIN_DATASET[[#This Row],[Amount]],0)</f>
        <v>0</v>
      </c>
      <c r="Q1026" s="3">
        <f>IF(OR(FIN_DATASET[[#This Row],[Account]]="CxP",FIN_DATASET[[#This Row],[Account]]="CxP (Liga)",FIN_DATASET[[#This Row],[Account]]="CxP (Terceros)"),1,0)</f>
        <v>0</v>
      </c>
      <c r="R1026" s="3">
        <f>IF(FIN_DATASET[[#This Row],[AP_Flag]]=1,FIN_DATASET[[#This Row],[Amount]],0)</f>
        <v>0</v>
      </c>
    </row>
    <row r="1027" spans="1:18" x14ac:dyDescent="0.2">
      <c r="A1027" s="4">
        <f>FIN_RAW[[#This Row],[FECHA]]</f>
        <v>44621</v>
      </c>
      <c r="B1027" s="3">
        <f>YEAR(FIN_DATASET[[#This Row],[Date]])</f>
        <v>2022</v>
      </c>
      <c r="C1027" s="3" t="str">
        <f>TEXT(FIN_DATASET[[#This Row],[Date]],"mmmm")</f>
        <v>March</v>
      </c>
      <c r="D1027" s="3" t="str">
        <f>IF(FIN_RAW[[#This Row],[VALOR (IN)]]&gt;0, "Income",IF(FIN_RAW[[#This Row],[VALOR (OUT)]]&gt;0, "Expense", "Check"))</f>
        <v>Income</v>
      </c>
      <c r="E1027" s="3" t="str">
        <f>_xlfn.XLOOKUP(FIN_DATASET[[#This Row],[Method]],CATEGORY_MAP[CUENTA_IN],CATEGORY_MAP[Category])</f>
        <v>Cash</v>
      </c>
      <c r="F1027" s="3" t="str">
        <f>_xlfn.XLOOKUP(FIN_DATASET[[#This Row],[Account]],CATEGORY_MAP[CUENTA_OUT],CATEGORY_MAP[Subcategory])</f>
        <v>Monthly Fee</v>
      </c>
      <c r="G1027" s="3" t="str">
        <f>IF(OR(FIN_RAW[[#This Row],[CONCEPTO]]=0,FIN_RAW[[#This Row],[CONCEPTO]]=""),"",FIN_RAW[[#This Row],[CONCEPTO]])</f>
        <v>Mensualidad AR (100%) MAR</v>
      </c>
      <c r="H1027" s="5">
        <f>IF(FIN_DATASET[[#This Row],[Type]]="Income", FIN_RAW[[#This Row],[VALOR (IN)]], -FIN_RAW[[#This Row],[VALOR (OUT)]])</f>
        <v>160000</v>
      </c>
      <c r="I1027" s="3" t="str">
        <f>FIN_RAW[[#This Row],[CUENTA (IN)]]</f>
        <v>Efectivo</v>
      </c>
      <c r="J1027" s="6" t="str">
        <f>FIN_RAW[[#This Row],[CUENTA (OUT)]]</f>
        <v>Mensualidad</v>
      </c>
      <c r="K1027" s="3" t="str">
        <f>IF(OR(FIN_RAW[[#This Row],[CLIENTE]]=0,FIN_RAW[[#This Row],[CLIENTE]]=" "),"",FIN_RAW[[#This Row],[CLIENTE]])</f>
        <v>Diana Marcela Bravo Clavijo</v>
      </c>
      <c r="L1027" s="3" t="str">
        <f>IF(OR(FIN_RAW[[#This Row],[DEPORTISTA]]=0,FIN_RAW[[#This Row],[DEPORTISTA]]=""),"",FIN_RAW[[#This Row],[DEPORTISTA]])</f>
        <v>María Antonia Camacho Bravo</v>
      </c>
      <c r="M1027" s="3">
        <f>IF(FIN_DATASET[[#This Row],[Method]]="Efectivo",1,0)</f>
        <v>1</v>
      </c>
      <c r="N1027" s="12">
        <f>IF(FIN_DATASET[[#This Row],[Method]]="Efectivo",FIN_DATASET[[#This Row],[Amount]],0)</f>
        <v>160000</v>
      </c>
      <c r="O1027" s="3">
        <f>IF(FIN_DATASET[[#This Row],[Method]]="CxC",1,0)</f>
        <v>0</v>
      </c>
      <c r="P1027" s="11">
        <f>IF(FIN_DATASET[[#This Row],[Method]]="CxC",FIN_DATASET[[#This Row],[Amount]],0)</f>
        <v>0</v>
      </c>
      <c r="Q1027" s="3">
        <f>IF(OR(FIN_DATASET[[#This Row],[Account]]="CxP",FIN_DATASET[[#This Row],[Account]]="CxP (Liga)",FIN_DATASET[[#This Row],[Account]]="CxP (Terceros)"),1,0)</f>
        <v>0</v>
      </c>
      <c r="R1027" s="3">
        <f>IF(FIN_DATASET[[#This Row],[AP_Flag]]=1,FIN_DATASET[[#This Row],[Amount]],0)</f>
        <v>0</v>
      </c>
    </row>
    <row r="1028" spans="1:18" x14ac:dyDescent="0.2">
      <c r="A1028" s="4">
        <f>FIN_RAW[[#This Row],[FECHA]]</f>
        <v>44621</v>
      </c>
      <c r="B1028" s="3">
        <f>YEAR(FIN_DATASET[[#This Row],[Date]])</f>
        <v>2022</v>
      </c>
      <c r="C1028" s="3" t="str">
        <f>TEXT(FIN_DATASET[[#This Row],[Date]],"mmmm")</f>
        <v>March</v>
      </c>
      <c r="D1028" s="3" t="str">
        <f>IF(FIN_RAW[[#This Row],[VALOR (IN)]]&gt;0, "Income",IF(FIN_RAW[[#This Row],[VALOR (OUT)]]&gt;0, "Expense", "Check"))</f>
        <v>Income</v>
      </c>
      <c r="E1028" s="3" t="str">
        <f>_xlfn.XLOOKUP(FIN_DATASET[[#This Row],[Method]],CATEGORY_MAP[CUENTA_IN],CATEGORY_MAP[Category])</f>
        <v>Cash</v>
      </c>
      <c r="F1028" s="3" t="str">
        <f>_xlfn.XLOOKUP(FIN_DATASET[[#This Row],[Account]],CATEGORY_MAP[CUENTA_OUT],CATEGORY_MAP[Subcategory])</f>
        <v>Monthly Fee</v>
      </c>
      <c r="G1028" s="3" t="str">
        <f>IF(OR(FIN_RAW[[#This Row],[CONCEPTO]]=0,FIN_RAW[[#This Row],[CONCEPTO]]=""),"",FIN_RAW[[#This Row],[CONCEPTO]])</f>
        <v>Mensualidad AR (100%) MAR</v>
      </c>
      <c r="H1028" s="5">
        <f>IF(FIN_DATASET[[#This Row],[Type]]="Income", FIN_RAW[[#This Row],[VALOR (IN)]], -FIN_RAW[[#This Row],[VALOR (OUT)]])</f>
        <v>160000</v>
      </c>
      <c r="I1028" s="3" t="str">
        <f>FIN_RAW[[#This Row],[CUENTA (IN)]]</f>
        <v>Efectivo</v>
      </c>
      <c r="J1028" s="6" t="str">
        <f>FIN_RAW[[#This Row],[CUENTA (OUT)]]</f>
        <v>Mensualidad</v>
      </c>
      <c r="K1028" s="3" t="str">
        <f>IF(OR(FIN_RAW[[#This Row],[CLIENTE]]=0,FIN_RAW[[#This Row],[CLIENTE]]=" "),"",FIN_RAW[[#This Row],[CLIENTE]])</f>
        <v>Ingrith Basto Zamorano</v>
      </c>
      <c r="L1028" s="3" t="str">
        <f>IF(OR(FIN_RAW[[#This Row],[DEPORTISTA]]=0,FIN_RAW[[#This Row],[DEPORTISTA]]=""),"",FIN_RAW[[#This Row],[DEPORTISTA]])</f>
        <v>Santiago Solórzano Basto</v>
      </c>
      <c r="M1028" s="3">
        <f>IF(FIN_DATASET[[#This Row],[Method]]="Efectivo",1,0)</f>
        <v>1</v>
      </c>
      <c r="N1028" s="12">
        <f>IF(FIN_DATASET[[#This Row],[Method]]="Efectivo",FIN_DATASET[[#This Row],[Amount]],0)</f>
        <v>160000</v>
      </c>
      <c r="O1028" s="3">
        <f>IF(FIN_DATASET[[#This Row],[Method]]="CxC",1,0)</f>
        <v>0</v>
      </c>
      <c r="P1028" s="11">
        <f>IF(FIN_DATASET[[#This Row],[Method]]="CxC",FIN_DATASET[[#This Row],[Amount]],0)</f>
        <v>0</v>
      </c>
      <c r="Q1028" s="3">
        <f>IF(OR(FIN_DATASET[[#This Row],[Account]]="CxP",FIN_DATASET[[#This Row],[Account]]="CxP (Liga)",FIN_DATASET[[#This Row],[Account]]="CxP (Terceros)"),1,0)</f>
        <v>0</v>
      </c>
      <c r="R1028" s="3">
        <f>IF(FIN_DATASET[[#This Row],[AP_Flag]]=1,FIN_DATASET[[#This Row],[Amount]],0)</f>
        <v>0</v>
      </c>
    </row>
    <row r="1029" spans="1:18" x14ac:dyDescent="0.2">
      <c r="A1029" s="4">
        <f>FIN_RAW[[#This Row],[FECHA]]</f>
        <v>44621</v>
      </c>
      <c r="B1029" s="3">
        <f>YEAR(FIN_DATASET[[#This Row],[Date]])</f>
        <v>2022</v>
      </c>
      <c r="C1029" s="3" t="str">
        <f>TEXT(FIN_DATASET[[#This Row],[Date]],"mmmm")</f>
        <v>March</v>
      </c>
      <c r="D1029" s="3" t="str">
        <f>IF(FIN_RAW[[#This Row],[VALOR (IN)]]&gt;0, "Income",IF(FIN_RAW[[#This Row],[VALOR (OUT)]]&gt;0, "Expense", "Check"))</f>
        <v>Income</v>
      </c>
      <c r="E1029" s="3" t="str">
        <f>_xlfn.XLOOKUP(FIN_DATASET[[#This Row],[Method]],CATEGORY_MAP[CUENTA_IN],CATEGORY_MAP[Category])</f>
        <v>Cash</v>
      </c>
      <c r="F1029" s="3" t="str">
        <f>_xlfn.XLOOKUP(FIN_DATASET[[#This Row],[Account]],CATEGORY_MAP[CUENTA_OUT],CATEGORY_MAP[Subcategory])</f>
        <v>Monthly Fee</v>
      </c>
      <c r="G1029" s="3" t="str">
        <f>IF(OR(FIN_RAW[[#This Row],[CONCEPTO]]=0,FIN_RAW[[#This Row],[CONCEPTO]]=""),"",FIN_RAW[[#This Row],[CONCEPTO]])</f>
        <v>Mensualidad FOR (80%) MAR</v>
      </c>
      <c r="H1029" s="5">
        <f>IF(FIN_DATASET[[#This Row],[Type]]="Income", FIN_RAW[[#This Row],[VALOR (IN)]], -FIN_RAW[[#This Row],[VALOR (OUT)]])</f>
        <v>88000</v>
      </c>
      <c r="I1029" s="3" t="str">
        <f>FIN_RAW[[#This Row],[CUENTA (IN)]]</f>
        <v>Efectivo</v>
      </c>
      <c r="J1029" s="6" t="str">
        <f>FIN_RAW[[#This Row],[CUENTA (OUT)]]</f>
        <v>Mensualidad</v>
      </c>
      <c r="K1029" s="3" t="str">
        <f>IF(OR(FIN_RAW[[#This Row],[CLIENTE]]=0,FIN_RAW[[#This Row],[CLIENTE]]=" "),"",FIN_RAW[[#This Row],[CLIENTE]])</f>
        <v>Juan Sebastián Floyd</v>
      </c>
      <c r="L1029" s="3" t="str">
        <f>IF(OR(FIN_RAW[[#This Row],[DEPORTISTA]]=0,FIN_RAW[[#This Row],[DEPORTISTA]]=""),"",FIN_RAW[[#This Row],[DEPORTISTA]])</f>
        <v>Arianna Floyd Martínez</v>
      </c>
      <c r="M1029" s="3">
        <f>IF(FIN_DATASET[[#This Row],[Method]]="Efectivo",1,0)</f>
        <v>1</v>
      </c>
      <c r="N1029" s="12">
        <f>IF(FIN_DATASET[[#This Row],[Method]]="Efectivo",FIN_DATASET[[#This Row],[Amount]],0)</f>
        <v>88000</v>
      </c>
      <c r="O1029" s="3">
        <f>IF(FIN_DATASET[[#This Row],[Method]]="CxC",1,0)</f>
        <v>0</v>
      </c>
      <c r="P1029" s="11">
        <f>IF(FIN_DATASET[[#This Row],[Method]]="CxC",FIN_DATASET[[#This Row],[Amount]],0)</f>
        <v>0</v>
      </c>
      <c r="Q1029" s="3">
        <f>IF(OR(FIN_DATASET[[#This Row],[Account]]="CxP",FIN_DATASET[[#This Row],[Account]]="CxP (Liga)",FIN_DATASET[[#This Row],[Account]]="CxP (Terceros)"),1,0)</f>
        <v>0</v>
      </c>
      <c r="R1029" s="3">
        <f>IF(FIN_DATASET[[#This Row],[AP_Flag]]=1,FIN_DATASET[[#This Row],[Amount]],0)</f>
        <v>0</v>
      </c>
    </row>
    <row r="1030" spans="1:18" x14ac:dyDescent="0.2">
      <c r="A1030" s="4">
        <f>FIN_RAW[[#This Row],[FECHA]]</f>
        <v>44621</v>
      </c>
      <c r="B1030" s="3">
        <f>YEAR(FIN_DATASET[[#This Row],[Date]])</f>
        <v>2022</v>
      </c>
      <c r="C1030" s="3" t="str">
        <f>TEXT(FIN_DATASET[[#This Row],[Date]],"mmmm")</f>
        <v>March</v>
      </c>
      <c r="D1030" s="3" t="str">
        <f>IF(FIN_RAW[[#This Row],[VALOR (IN)]]&gt;0, "Income",IF(FIN_RAW[[#This Row],[VALOR (OUT)]]&gt;0, "Expense", "Check"))</f>
        <v>Income</v>
      </c>
      <c r="E1030" s="3" t="str">
        <f>_xlfn.XLOOKUP(FIN_DATASET[[#This Row],[Method]],CATEGORY_MAP[CUENTA_IN],CATEGORY_MAP[Category])</f>
        <v>Scholarships</v>
      </c>
      <c r="F1030" s="3" t="str">
        <f>_xlfn.XLOOKUP(FIN_DATASET[[#This Row],[Account]],CATEGORY_MAP[CUENTA_OUT],CATEGORY_MAP[Subcategory])</f>
        <v>Monthly Fee</v>
      </c>
      <c r="G1030" s="3" t="str">
        <f>IF(OR(FIN_RAW[[#This Row],[CONCEPTO]]=0,FIN_RAW[[#This Row],[CONCEPTO]]=""),"",FIN_RAW[[#This Row],[CONCEPTO]])</f>
        <v>Beca Hermandad (20%) MAR</v>
      </c>
      <c r="H1030" s="5">
        <f>IF(FIN_DATASET[[#This Row],[Type]]="Income", FIN_RAW[[#This Row],[VALOR (IN)]], -FIN_RAW[[#This Row],[VALOR (OUT)]])</f>
        <v>22000</v>
      </c>
      <c r="I1030" s="3" t="str">
        <f>FIN_RAW[[#This Row],[CUENTA (IN)]]</f>
        <v>Becas</v>
      </c>
      <c r="J1030" s="6" t="str">
        <f>FIN_RAW[[#This Row],[CUENTA (OUT)]]</f>
        <v>Mensualidad</v>
      </c>
      <c r="K1030" s="3" t="str">
        <f>IF(OR(FIN_RAW[[#This Row],[CLIENTE]]=0,FIN_RAW[[#This Row],[CLIENTE]]=" "),"",FIN_RAW[[#This Row],[CLIENTE]])</f>
        <v>Juan Sebastián Floyd</v>
      </c>
      <c r="L1030" s="3" t="str">
        <f>IF(OR(FIN_RAW[[#This Row],[DEPORTISTA]]=0,FIN_RAW[[#This Row],[DEPORTISTA]]=""),"",FIN_RAW[[#This Row],[DEPORTISTA]])</f>
        <v>Arianna Floyd Martínez</v>
      </c>
      <c r="M1030" s="3">
        <f>IF(FIN_DATASET[[#This Row],[Method]]="Efectivo",1,0)</f>
        <v>0</v>
      </c>
      <c r="N1030" s="12">
        <f>IF(FIN_DATASET[[#This Row],[Method]]="Efectivo",FIN_DATASET[[#This Row],[Amount]],0)</f>
        <v>0</v>
      </c>
      <c r="O1030" s="3">
        <f>IF(FIN_DATASET[[#This Row],[Method]]="CxC",1,0)</f>
        <v>0</v>
      </c>
      <c r="P1030" s="11">
        <f>IF(FIN_DATASET[[#This Row],[Method]]="CxC",FIN_DATASET[[#This Row],[Amount]],0)</f>
        <v>0</v>
      </c>
      <c r="Q1030" s="3">
        <f>IF(OR(FIN_DATASET[[#This Row],[Account]]="CxP",FIN_DATASET[[#This Row],[Account]]="CxP (Liga)",FIN_DATASET[[#This Row],[Account]]="CxP (Terceros)"),1,0)</f>
        <v>0</v>
      </c>
      <c r="R1030" s="3">
        <f>IF(FIN_DATASET[[#This Row],[AP_Flag]]=1,FIN_DATASET[[#This Row],[Amount]],0)</f>
        <v>0</v>
      </c>
    </row>
    <row r="1031" spans="1:18" x14ac:dyDescent="0.2">
      <c r="A1031" s="4">
        <f>FIN_RAW[[#This Row],[FECHA]]</f>
        <v>44621</v>
      </c>
      <c r="B1031" s="3">
        <f>YEAR(FIN_DATASET[[#This Row],[Date]])</f>
        <v>2022</v>
      </c>
      <c r="C1031" s="3" t="str">
        <f>TEXT(FIN_DATASET[[#This Row],[Date]],"mmmm")</f>
        <v>March</v>
      </c>
      <c r="D1031" s="3" t="str">
        <f>IF(FIN_RAW[[#This Row],[VALOR (IN)]]&gt;0, "Income",IF(FIN_RAW[[#This Row],[VALOR (OUT)]]&gt;0, "Expense", "Check"))</f>
        <v>Income</v>
      </c>
      <c r="E1031" s="3" t="str">
        <f>_xlfn.XLOOKUP(FIN_DATASET[[#This Row],[Method]],CATEGORY_MAP[CUENTA_IN],CATEGORY_MAP[Category])</f>
        <v>Cash</v>
      </c>
      <c r="F1031" s="3" t="str">
        <f>_xlfn.XLOOKUP(FIN_DATASET[[#This Row],[Account]],CATEGORY_MAP[CUENTA_OUT],CATEGORY_MAP[Subcategory])</f>
        <v>Monthly Fee</v>
      </c>
      <c r="G1031" s="3" t="str">
        <f>IF(OR(FIN_RAW[[#This Row],[CONCEPTO]]=0,FIN_RAW[[#This Row],[CONCEPTO]]=""),"",FIN_RAW[[#This Row],[CONCEPTO]])</f>
        <v>Mensualidad AR (100%) MAR</v>
      </c>
      <c r="H1031" s="5">
        <f>IF(FIN_DATASET[[#This Row],[Type]]="Income", FIN_RAW[[#This Row],[VALOR (IN)]], -FIN_RAW[[#This Row],[VALOR (OUT)]])</f>
        <v>160000</v>
      </c>
      <c r="I1031" s="3" t="str">
        <f>FIN_RAW[[#This Row],[CUENTA (IN)]]</f>
        <v>Efectivo</v>
      </c>
      <c r="J1031" s="6" t="str">
        <f>FIN_RAW[[#This Row],[CUENTA (OUT)]]</f>
        <v>Mensualidad</v>
      </c>
      <c r="K1031" s="3" t="str">
        <f>IF(OR(FIN_RAW[[#This Row],[CLIENTE]]=0,FIN_RAW[[#This Row],[CLIENTE]]=" "),"",FIN_RAW[[#This Row],[CLIENTE]])</f>
        <v>Juan Sebastián Floyd</v>
      </c>
      <c r="L1031" s="3" t="str">
        <f>IF(OR(FIN_RAW[[#This Row],[DEPORTISTA]]=0,FIN_RAW[[#This Row],[DEPORTISTA]]=""),"",FIN_RAW[[#This Row],[DEPORTISTA]])</f>
        <v>Juan Diego Floyd Martínez</v>
      </c>
      <c r="M1031" s="3">
        <f>IF(FIN_DATASET[[#This Row],[Method]]="Efectivo",1,0)</f>
        <v>1</v>
      </c>
      <c r="N1031" s="12">
        <f>IF(FIN_DATASET[[#This Row],[Method]]="Efectivo",FIN_DATASET[[#This Row],[Amount]],0)</f>
        <v>160000</v>
      </c>
      <c r="O1031" s="3">
        <f>IF(FIN_DATASET[[#This Row],[Method]]="CxC",1,0)</f>
        <v>0</v>
      </c>
      <c r="P1031" s="11">
        <f>IF(FIN_DATASET[[#This Row],[Method]]="CxC",FIN_DATASET[[#This Row],[Amount]],0)</f>
        <v>0</v>
      </c>
      <c r="Q1031" s="3">
        <f>IF(OR(FIN_DATASET[[#This Row],[Account]]="CxP",FIN_DATASET[[#This Row],[Account]]="CxP (Liga)",FIN_DATASET[[#This Row],[Account]]="CxP (Terceros)"),1,0)</f>
        <v>0</v>
      </c>
      <c r="R1031" s="3">
        <f>IF(FIN_DATASET[[#This Row],[AP_Flag]]=1,FIN_DATASET[[#This Row],[Amount]],0)</f>
        <v>0</v>
      </c>
    </row>
    <row r="1032" spans="1:18" x14ac:dyDescent="0.2">
      <c r="A1032" s="4">
        <f>FIN_RAW[[#This Row],[FECHA]]</f>
        <v>44621</v>
      </c>
      <c r="B1032" s="3">
        <f>YEAR(FIN_DATASET[[#This Row],[Date]])</f>
        <v>2022</v>
      </c>
      <c r="C1032" s="3" t="str">
        <f>TEXT(FIN_DATASET[[#This Row],[Date]],"mmmm")</f>
        <v>March</v>
      </c>
      <c r="D1032" s="3" t="str">
        <f>IF(FIN_RAW[[#This Row],[VALOR (IN)]]&gt;0, "Income",IF(FIN_RAW[[#This Row],[VALOR (OUT)]]&gt;0, "Expense", "Check"))</f>
        <v>Income</v>
      </c>
      <c r="E1032" s="3" t="str">
        <f>_xlfn.XLOOKUP(FIN_DATASET[[#This Row],[Method]],CATEGORY_MAP[CUENTA_IN],CATEGORY_MAP[Category])</f>
        <v>Cash</v>
      </c>
      <c r="F1032" s="3" t="str">
        <f>_xlfn.XLOOKUP(FIN_DATASET[[#This Row],[Account]],CATEGORY_MAP[CUENTA_OUT],CATEGORY_MAP[Subcategory])</f>
        <v>Monthly Fee</v>
      </c>
      <c r="G1032" s="3" t="str">
        <f>IF(OR(FIN_RAW[[#This Row],[CONCEPTO]]=0,FIN_RAW[[#This Row],[CONCEPTO]]=""),"",FIN_RAW[[#This Row],[CONCEPTO]])</f>
        <v>Mensualidad FOR (100%) MAR</v>
      </c>
      <c r="H1032" s="5">
        <f>IF(FIN_DATASET[[#This Row],[Type]]="Income", FIN_RAW[[#This Row],[VALOR (IN)]], -FIN_RAW[[#This Row],[VALOR (OUT)]])</f>
        <v>110000</v>
      </c>
      <c r="I1032" s="3" t="str">
        <f>FIN_RAW[[#This Row],[CUENTA (IN)]]</f>
        <v>Efectivo</v>
      </c>
      <c r="J1032" s="6" t="str">
        <f>FIN_RAW[[#This Row],[CUENTA (OUT)]]</f>
        <v>Mensualidad</v>
      </c>
      <c r="K1032" s="3" t="str">
        <f>IF(OR(FIN_RAW[[#This Row],[CLIENTE]]=0,FIN_RAW[[#This Row],[CLIENTE]]=" "),"",FIN_RAW[[#This Row],[CLIENTE]])</f>
        <v>Marcela Zapata Duque</v>
      </c>
      <c r="L1032" s="3" t="str">
        <f>IF(OR(FIN_RAW[[#This Row],[DEPORTISTA]]=0,FIN_RAW[[#This Row],[DEPORTISTA]]=""),"",FIN_RAW[[#This Row],[DEPORTISTA]])</f>
        <v>Sara Zapata Zapata</v>
      </c>
      <c r="M1032" s="3">
        <f>IF(FIN_DATASET[[#This Row],[Method]]="Efectivo",1,0)</f>
        <v>1</v>
      </c>
      <c r="N1032" s="12">
        <f>IF(FIN_DATASET[[#This Row],[Method]]="Efectivo",FIN_DATASET[[#This Row],[Amount]],0)</f>
        <v>110000</v>
      </c>
      <c r="O1032" s="3">
        <f>IF(FIN_DATASET[[#This Row],[Method]]="CxC",1,0)</f>
        <v>0</v>
      </c>
      <c r="P1032" s="11">
        <f>IF(FIN_DATASET[[#This Row],[Method]]="CxC",FIN_DATASET[[#This Row],[Amount]],0)</f>
        <v>0</v>
      </c>
      <c r="Q1032" s="3">
        <f>IF(OR(FIN_DATASET[[#This Row],[Account]]="CxP",FIN_DATASET[[#This Row],[Account]]="CxP (Liga)",FIN_DATASET[[#This Row],[Account]]="CxP (Terceros)"),1,0)</f>
        <v>0</v>
      </c>
      <c r="R1032" s="3">
        <f>IF(FIN_DATASET[[#This Row],[AP_Flag]]=1,FIN_DATASET[[#This Row],[Amount]],0)</f>
        <v>0</v>
      </c>
    </row>
    <row r="1033" spans="1:18" x14ac:dyDescent="0.2">
      <c r="A1033" s="4">
        <f>FIN_RAW[[#This Row],[FECHA]]</f>
        <v>44621</v>
      </c>
      <c r="B1033" s="3">
        <f>YEAR(FIN_DATASET[[#This Row],[Date]])</f>
        <v>2022</v>
      </c>
      <c r="C1033" s="3" t="str">
        <f>TEXT(FIN_DATASET[[#This Row],[Date]],"mmmm")</f>
        <v>March</v>
      </c>
      <c r="D1033" s="3" t="str">
        <f>IF(FIN_RAW[[#This Row],[VALOR (IN)]]&gt;0, "Income",IF(FIN_RAW[[#This Row],[VALOR (OUT)]]&gt;0, "Expense", "Check"))</f>
        <v>Income</v>
      </c>
      <c r="E1033" s="3" t="str">
        <f>_xlfn.XLOOKUP(FIN_DATASET[[#This Row],[Method]],CATEGORY_MAP[CUENTA_IN],CATEGORY_MAP[Category])</f>
        <v>Cash</v>
      </c>
      <c r="F1033" s="3" t="str">
        <f>_xlfn.XLOOKUP(FIN_DATASET[[#This Row],[Account]],CATEGORY_MAP[CUENTA_OUT],CATEGORY_MAP[Subcategory])</f>
        <v>Monthly Fee</v>
      </c>
      <c r="G1033" s="3" t="str">
        <f>IF(OR(FIN_RAW[[#This Row],[CONCEPTO]]=0,FIN_RAW[[#This Row],[CONCEPTO]]=""),"",FIN_RAW[[#This Row],[CONCEPTO]])</f>
        <v>Mensualidad FOR (100%) MAR</v>
      </c>
      <c r="H1033" s="5">
        <f>IF(FIN_DATASET[[#This Row],[Type]]="Income", FIN_RAW[[#This Row],[VALOR (IN)]], -FIN_RAW[[#This Row],[VALOR (OUT)]])</f>
        <v>110000</v>
      </c>
      <c r="I1033" s="3" t="str">
        <f>FIN_RAW[[#This Row],[CUENTA (IN)]]</f>
        <v>Efectivo</v>
      </c>
      <c r="J1033" s="6" t="str">
        <f>FIN_RAW[[#This Row],[CUENTA (OUT)]]</f>
        <v>Mensualidad</v>
      </c>
      <c r="K1033" s="3" t="str">
        <f>IF(OR(FIN_RAW[[#This Row],[CLIENTE]]=0,FIN_RAW[[#This Row],[CLIENTE]]=" "),"",FIN_RAW[[#This Row],[CLIENTE]])</f>
        <v>Nelson Raul Borja Montes</v>
      </c>
      <c r="L1033" s="3" t="str">
        <f>IF(OR(FIN_RAW[[#This Row],[DEPORTISTA]]=0,FIN_RAW[[#This Row],[DEPORTISTA]]=""),"",FIN_RAW[[#This Row],[DEPORTISTA]])</f>
        <v>Juliana Borja Cifuentes</v>
      </c>
      <c r="M1033" s="3">
        <f>IF(FIN_DATASET[[#This Row],[Method]]="Efectivo",1,0)</f>
        <v>1</v>
      </c>
      <c r="N1033" s="12">
        <f>IF(FIN_DATASET[[#This Row],[Method]]="Efectivo",FIN_DATASET[[#This Row],[Amount]],0)</f>
        <v>110000</v>
      </c>
      <c r="O1033" s="3">
        <f>IF(FIN_DATASET[[#This Row],[Method]]="CxC",1,0)</f>
        <v>0</v>
      </c>
      <c r="P1033" s="11">
        <f>IF(FIN_DATASET[[#This Row],[Method]]="CxC",FIN_DATASET[[#This Row],[Amount]],0)</f>
        <v>0</v>
      </c>
      <c r="Q1033" s="3">
        <f>IF(OR(FIN_DATASET[[#This Row],[Account]]="CxP",FIN_DATASET[[#This Row],[Account]]="CxP (Liga)",FIN_DATASET[[#This Row],[Account]]="CxP (Terceros)"),1,0)</f>
        <v>0</v>
      </c>
      <c r="R1033" s="3">
        <f>IF(FIN_DATASET[[#This Row],[AP_Flag]]=1,FIN_DATASET[[#This Row],[Amount]],0)</f>
        <v>0</v>
      </c>
    </row>
    <row r="1034" spans="1:18" x14ac:dyDescent="0.2">
      <c r="A1034" s="4">
        <f>FIN_RAW[[#This Row],[FECHA]]</f>
        <v>44621</v>
      </c>
      <c r="B1034" s="3">
        <f>YEAR(FIN_DATASET[[#This Row],[Date]])</f>
        <v>2022</v>
      </c>
      <c r="C1034" s="3" t="str">
        <f>TEXT(FIN_DATASET[[#This Row],[Date]],"mmmm")</f>
        <v>March</v>
      </c>
      <c r="D1034" s="3" t="str">
        <f>IF(FIN_RAW[[#This Row],[VALOR (IN)]]&gt;0, "Income",IF(FIN_RAW[[#This Row],[VALOR (OUT)]]&gt;0, "Expense", "Check"))</f>
        <v>Income</v>
      </c>
      <c r="E1034" s="3" t="str">
        <f>_xlfn.XLOOKUP(FIN_DATASET[[#This Row],[Method]],CATEGORY_MAP[CUENTA_IN],CATEGORY_MAP[Category])</f>
        <v>Cash</v>
      </c>
      <c r="F1034" s="3" t="str">
        <f>_xlfn.XLOOKUP(FIN_DATASET[[#This Row],[Account]],CATEGORY_MAP[CUENTA_OUT],CATEGORY_MAP[Subcategory])</f>
        <v>Monthly Fee</v>
      </c>
      <c r="G1034" s="3" t="str">
        <f>IF(OR(FIN_RAW[[#This Row],[CONCEPTO]]=0,FIN_RAW[[#This Row],[CONCEPTO]]=""),"",FIN_RAW[[#This Row],[CONCEPTO]])</f>
        <v>Mensualidad AR (100%) MAR</v>
      </c>
      <c r="H1034" s="5">
        <f>IF(FIN_DATASET[[#This Row],[Type]]="Income", FIN_RAW[[#This Row],[VALOR (IN)]], -FIN_RAW[[#This Row],[VALOR (OUT)]])</f>
        <v>160000</v>
      </c>
      <c r="I1034" s="3" t="str">
        <f>FIN_RAW[[#This Row],[CUENTA (IN)]]</f>
        <v>Efectivo</v>
      </c>
      <c r="J1034" s="6" t="str">
        <f>FIN_RAW[[#This Row],[CUENTA (OUT)]]</f>
        <v>Mensualidad</v>
      </c>
      <c r="K1034" s="3" t="str">
        <f>IF(OR(FIN_RAW[[#This Row],[CLIENTE]]=0,FIN_RAW[[#This Row],[CLIENTE]]=" "),"",FIN_RAW[[#This Row],[CLIENTE]])</f>
        <v>Rodrigo Valdiri Zambrano</v>
      </c>
      <c r="L1034" s="3" t="str">
        <f>IF(OR(FIN_RAW[[#This Row],[DEPORTISTA]]=0,FIN_RAW[[#This Row],[DEPORTISTA]]=""),"",FIN_RAW[[#This Row],[DEPORTISTA]])</f>
        <v>Esteban Valdiri Guauña</v>
      </c>
      <c r="M1034" s="3">
        <f>IF(FIN_DATASET[[#This Row],[Method]]="Efectivo",1,0)</f>
        <v>1</v>
      </c>
      <c r="N1034" s="12">
        <f>IF(FIN_DATASET[[#This Row],[Method]]="Efectivo",FIN_DATASET[[#This Row],[Amount]],0)</f>
        <v>160000</v>
      </c>
      <c r="O1034" s="3">
        <f>IF(FIN_DATASET[[#This Row],[Method]]="CxC",1,0)</f>
        <v>0</v>
      </c>
      <c r="P1034" s="11">
        <f>IF(FIN_DATASET[[#This Row],[Method]]="CxC",FIN_DATASET[[#This Row],[Amount]],0)</f>
        <v>0</v>
      </c>
      <c r="Q1034" s="3">
        <f>IF(OR(FIN_DATASET[[#This Row],[Account]]="CxP",FIN_DATASET[[#This Row],[Account]]="CxP (Liga)",FIN_DATASET[[#This Row],[Account]]="CxP (Terceros)"),1,0)</f>
        <v>0</v>
      </c>
      <c r="R1034" s="3">
        <f>IF(FIN_DATASET[[#This Row],[AP_Flag]]=1,FIN_DATASET[[#This Row],[Amount]],0)</f>
        <v>0</v>
      </c>
    </row>
    <row r="1035" spans="1:18" x14ac:dyDescent="0.2">
      <c r="A1035" s="4">
        <f>FIN_RAW[[#This Row],[FECHA]]</f>
        <v>44621</v>
      </c>
      <c r="B1035" s="3">
        <f>YEAR(FIN_DATASET[[#This Row],[Date]])</f>
        <v>2022</v>
      </c>
      <c r="C1035" s="3" t="str">
        <f>TEXT(FIN_DATASET[[#This Row],[Date]],"mmmm")</f>
        <v>March</v>
      </c>
      <c r="D1035" s="3" t="str">
        <f>IF(FIN_RAW[[#This Row],[VALOR (IN)]]&gt;0, "Income",IF(FIN_RAW[[#This Row],[VALOR (OUT)]]&gt;0, "Expense", "Check"))</f>
        <v>Income</v>
      </c>
      <c r="E1035" s="3" t="str">
        <f>_xlfn.XLOOKUP(FIN_DATASET[[#This Row],[Method]],CATEGORY_MAP[CUENTA_IN],CATEGORY_MAP[Category])</f>
        <v>Cash</v>
      </c>
      <c r="F1035" s="3" t="str">
        <f>_xlfn.XLOOKUP(FIN_DATASET[[#This Row],[Account]],CATEGORY_MAP[CUENTA_OUT],CATEGORY_MAP[Subcategory])</f>
        <v>Monthly Fee</v>
      </c>
      <c r="G1035" s="3" t="str">
        <f>IF(OR(FIN_RAW[[#This Row],[CONCEPTO]]=0,FIN_RAW[[#This Row],[CONCEPTO]]=""),"",FIN_RAW[[#This Row],[CONCEPTO]])</f>
        <v>Mensualidad FOR (80%) MAR</v>
      </c>
      <c r="H1035" s="5">
        <f>IF(FIN_DATASET[[#This Row],[Type]]="Income", FIN_RAW[[#This Row],[VALOR (IN)]], -FIN_RAW[[#This Row],[VALOR (OUT)]])</f>
        <v>88000</v>
      </c>
      <c r="I1035" s="3" t="str">
        <f>FIN_RAW[[#This Row],[CUENTA (IN)]]</f>
        <v>Efectivo</v>
      </c>
      <c r="J1035" s="6" t="str">
        <f>FIN_RAW[[#This Row],[CUENTA (OUT)]]</f>
        <v>Mensualidad</v>
      </c>
      <c r="K1035" s="3" t="str">
        <f>IF(OR(FIN_RAW[[#This Row],[CLIENTE]]=0,FIN_RAW[[#This Row],[CLIENTE]]=" "),"",FIN_RAW[[#This Row],[CLIENTE]])</f>
        <v>Víctor Manuel Duque Yepes</v>
      </c>
      <c r="L1035" s="3" t="str">
        <f>IF(OR(FIN_RAW[[#This Row],[DEPORTISTA]]=0,FIN_RAW[[#This Row],[DEPORTISTA]]=""),"",FIN_RAW[[#This Row],[DEPORTISTA]])</f>
        <v>Juan Esteban Duque Pinto</v>
      </c>
      <c r="M1035" s="3">
        <f>IF(FIN_DATASET[[#This Row],[Method]]="Efectivo",1,0)</f>
        <v>1</v>
      </c>
      <c r="N1035" s="12">
        <f>IF(FIN_DATASET[[#This Row],[Method]]="Efectivo",FIN_DATASET[[#This Row],[Amount]],0)</f>
        <v>88000</v>
      </c>
      <c r="O1035" s="3">
        <f>IF(FIN_DATASET[[#This Row],[Method]]="CxC",1,0)</f>
        <v>0</v>
      </c>
      <c r="P1035" s="11">
        <f>IF(FIN_DATASET[[#This Row],[Method]]="CxC",FIN_DATASET[[#This Row],[Amount]],0)</f>
        <v>0</v>
      </c>
      <c r="Q1035" s="3">
        <f>IF(OR(FIN_DATASET[[#This Row],[Account]]="CxP",FIN_DATASET[[#This Row],[Account]]="CxP (Liga)",FIN_DATASET[[#This Row],[Account]]="CxP (Terceros)"),1,0)</f>
        <v>0</v>
      </c>
      <c r="R1035" s="3">
        <f>IF(FIN_DATASET[[#This Row],[AP_Flag]]=1,FIN_DATASET[[#This Row],[Amount]],0)</f>
        <v>0</v>
      </c>
    </row>
    <row r="1036" spans="1:18" x14ac:dyDescent="0.2">
      <c r="A1036" s="4">
        <f>FIN_RAW[[#This Row],[FECHA]]</f>
        <v>44621</v>
      </c>
      <c r="B1036" s="3">
        <f>YEAR(FIN_DATASET[[#This Row],[Date]])</f>
        <v>2022</v>
      </c>
      <c r="C1036" s="3" t="str">
        <f>TEXT(FIN_DATASET[[#This Row],[Date]],"mmmm")</f>
        <v>March</v>
      </c>
      <c r="D1036" s="3" t="str">
        <f>IF(FIN_RAW[[#This Row],[VALOR (IN)]]&gt;0, "Income",IF(FIN_RAW[[#This Row],[VALOR (OUT)]]&gt;0, "Expense", "Check"))</f>
        <v>Income</v>
      </c>
      <c r="E1036" s="3" t="str">
        <f>_xlfn.XLOOKUP(FIN_DATASET[[#This Row],[Method]],CATEGORY_MAP[CUENTA_IN],CATEGORY_MAP[Category])</f>
        <v>Scholarships</v>
      </c>
      <c r="F1036" s="3" t="str">
        <f>_xlfn.XLOOKUP(FIN_DATASET[[#This Row],[Account]],CATEGORY_MAP[CUENTA_OUT],CATEGORY_MAP[Subcategory])</f>
        <v>Monthly Fee</v>
      </c>
      <c r="G1036" s="3" t="str">
        <f>IF(OR(FIN_RAW[[#This Row],[CONCEPTO]]=0,FIN_RAW[[#This Row],[CONCEPTO]]=""),"",FIN_RAW[[#This Row],[CONCEPTO]])</f>
        <v>Beca Hermandad (20%) MAR</v>
      </c>
      <c r="H1036" s="5">
        <f>IF(FIN_DATASET[[#This Row],[Type]]="Income", FIN_RAW[[#This Row],[VALOR (IN)]], -FIN_RAW[[#This Row],[VALOR (OUT)]])</f>
        <v>22000</v>
      </c>
      <c r="I1036" s="3" t="str">
        <f>FIN_RAW[[#This Row],[CUENTA (IN)]]</f>
        <v>Becas</v>
      </c>
      <c r="J1036" s="6" t="str">
        <f>FIN_RAW[[#This Row],[CUENTA (OUT)]]</f>
        <v>Mensualidad</v>
      </c>
      <c r="K1036" s="3" t="str">
        <f>IF(OR(FIN_RAW[[#This Row],[CLIENTE]]=0,FIN_RAW[[#This Row],[CLIENTE]]=" "),"",FIN_RAW[[#This Row],[CLIENTE]])</f>
        <v>Víctor Manuel Duque Yepes</v>
      </c>
      <c r="L1036" s="3" t="str">
        <f>IF(OR(FIN_RAW[[#This Row],[DEPORTISTA]]=0,FIN_RAW[[#This Row],[DEPORTISTA]]=""),"",FIN_RAW[[#This Row],[DEPORTISTA]])</f>
        <v>Juan Esteban Duque Pinto</v>
      </c>
      <c r="M1036" s="3">
        <f>IF(FIN_DATASET[[#This Row],[Method]]="Efectivo",1,0)</f>
        <v>0</v>
      </c>
      <c r="N1036" s="12">
        <f>IF(FIN_DATASET[[#This Row],[Method]]="Efectivo",FIN_DATASET[[#This Row],[Amount]],0)</f>
        <v>0</v>
      </c>
      <c r="O1036" s="3">
        <f>IF(FIN_DATASET[[#This Row],[Method]]="CxC",1,0)</f>
        <v>0</v>
      </c>
      <c r="P1036" s="11">
        <f>IF(FIN_DATASET[[#This Row],[Method]]="CxC",FIN_DATASET[[#This Row],[Amount]],0)</f>
        <v>0</v>
      </c>
      <c r="Q1036" s="3">
        <f>IF(OR(FIN_DATASET[[#This Row],[Account]]="CxP",FIN_DATASET[[#This Row],[Account]]="CxP (Liga)",FIN_DATASET[[#This Row],[Account]]="CxP (Terceros)"),1,0)</f>
        <v>0</v>
      </c>
      <c r="R1036" s="3">
        <f>IF(FIN_DATASET[[#This Row],[AP_Flag]]=1,FIN_DATASET[[#This Row],[Amount]],0)</f>
        <v>0</v>
      </c>
    </row>
    <row r="1037" spans="1:18" x14ac:dyDescent="0.2">
      <c r="A1037" s="4">
        <f>FIN_RAW[[#This Row],[FECHA]]</f>
        <v>44621</v>
      </c>
      <c r="B1037" s="3">
        <f>YEAR(FIN_DATASET[[#This Row],[Date]])</f>
        <v>2022</v>
      </c>
      <c r="C1037" s="3" t="str">
        <f>TEXT(FIN_DATASET[[#This Row],[Date]],"mmmm")</f>
        <v>March</v>
      </c>
      <c r="D1037" s="3" t="str">
        <f>IF(FIN_RAW[[#This Row],[VALOR (IN)]]&gt;0, "Income",IF(FIN_RAW[[#This Row],[VALOR (OUT)]]&gt;0, "Expense", "Check"))</f>
        <v>Income</v>
      </c>
      <c r="E1037" s="3" t="str">
        <f>_xlfn.XLOOKUP(FIN_DATASET[[#This Row],[Method]],CATEGORY_MAP[CUENTA_IN],CATEGORY_MAP[Category])</f>
        <v>Cash</v>
      </c>
      <c r="F1037" s="3" t="str">
        <f>_xlfn.XLOOKUP(FIN_DATASET[[#This Row],[Account]],CATEGORY_MAP[CUENTA_OUT],CATEGORY_MAP[Subcategory])</f>
        <v>Monthly Fee</v>
      </c>
      <c r="G1037" s="3" t="str">
        <f>IF(OR(FIN_RAW[[#This Row],[CONCEPTO]]=0,FIN_RAW[[#This Row],[CONCEPTO]]=""),"",FIN_RAW[[#This Row],[CONCEPTO]])</f>
        <v>Mensualidad AR (100%) MAR</v>
      </c>
      <c r="H1037" s="5">
        <f>IF(FIN_DATASET[[#This Row],[Type]]="Income", FIN_RAW[[#This Row],[VALOR (IN)]], -FIN_RAW[[#This Row],[VALOR (OUT)]])</f>
        <v>160000</v>
      </c>
      <c r="I1037" s="3" t="str">
        <f>FIN_RAW[[#This Row],[CUENTA (IN)]]</f>
        <v>Efectivo</v>
      </c>
      <c r="J1037" s="6" t="str">
        <f>FIN_RAW[[#This Row],[CUENTA (OUT)]]</f>
        <v>Mensualidad</v>
      </c>
      <c r="K1037" s="3" t="str">
        <f>IF(OR(FIN_RAW[[#This Row],[CLIENTE]]=0,FIN_RAW[[#This Row],[CLIENTE]]=" "),"",FIN_RAW[[#This Row],[CLIENTE]])</f>
        <v>Víctor Manuel Duque Yepes</v>
      </c>
      <c r="L1037" s="3" t="str">
        <f>IF(OR(FIN_RAW[[#This Row],[DEPORTISTA]]=0,FIN_RAW[[#This Row],[DEPORTISTA]]=""),"",FIN_RAW[[#This Row],[DEPORTISTA]])</f>
        <v>Juan Manuel Duque Pinto</v>
      </c>
      <c r="M1037" s="3">
        <f>IF(FIN_DATASET[[#This Row],[Method]]="Efectivo",1,0)</f>
        <v>1</v>
      </c>
      <c r="N1037" s="12">
        <f>IF(FIN_DATASET[[#This Row],[Method]]="Efectivo",FIN_DATASET[[#This Row],[Amount]],0)</f>
        <v>160000</v>
      </c>
      <c r="O1037" s="3">
        <f>IF(FIN_DATASET[[#This Row],[Method]]="CxC",1,0)</f>
        <v>0</v>
      </c>
      <c r="P1037" s="11">
        <f>IF(FIN_DATASET[[#This Row],[Method]]="CxC",FIN_DATASET[[#This Row],[Amount]],0)</f>
        <v>0</v>
      </c>
      <c r="Q1037" s="3">
        <f>IF(OR(FIN_DATASET[[#This Row],[Account]]="CxP",FIN_DATASET[[#This Row],[Account]]="CxP (Liga)",FIN_DATASET[[#This Row],[Account]]="CxP (Terceros)"),1,0)</f>
        <v>0</v>
      </c>
      <c r="R1037" s="3">
        <f>IF(FIN_DATASET[[#This Row],[AP_Flag]]=1,FIN_DATASET[[#This Row],[Amount]],0)</f>
        <v>0</v>
      </c>
    </row>
    <row r="1038" spans="1:18" x14ac:dyDescent="0.2">
      <c r="A1038" s="4">
        <f>FIN_RAW[[#This Row],[FECHA]]</f>
        <v>44621</v>
      </c>
      <c r="B1038" s="3">
        <f>YEAR(FIN_DATASET[[#This Row],[Date]])</f>
        <v>2022</v>
      </c>
      <c r="C1038" s="3" t="str">
        <f>TEXT(FIN_DATASET[[#This Row],[Date]],"mmmm")</f>
        <v>March</v>
      </c>
      <c r="D1038" s="3" t="str">
        <f>IF(FIN_RAW[[#This Row],[VALOR (IN)]]&gt;0, "Income",IF(FIN_RAW[[#This Row],[VALOR (OUT)]]&gt;0, "Expense", "Check"))</f>
        <v>Income</v>
      </c>
      <c r="E1038" s="3" t="str">
        <f>_xlfn.XLOOKUP(FIN_DATASET[[#This Row],[Method]],CATEGORY_MAP[CUENTA_IN],CATEGORY_MAP[Category])</f>
        <v>Cash</v>
      </c>
      <c r="F1038" s="3" t="str">
        <f>_xlfn.XLOOKUP(FIN_DATASET[[#This Row],[Account]],CATEGORY_MAP[CUENTA_OUT],CATEGORY_MAP[Subcategory])</f>
        <v>Monthly Fee</v>
      </c>
      <c r="G1038" s="3" t="str">
        <f>IF(OR(FIN_RAW[[#This Row],[CONCEPTO]]=0,FIN_RAW[[#This Row],[CONCEPTO]]=""),"",FIN_RAW[[#This Row],[CONCEPTO]])</f>
        <v>Mensualidad AR (100%) MAR</v>
      </c>
      <c r="H1038" s="5">
        <f>IF(FIN_DATASET[[#This Row],[Type]]="Income", FIN_RAW[[#This Row],[VALOR (IN)]], -FIN_RAW[[#This Row],[VALOR (OUT)]])</f>
        <v>160000</v>
      </c>
      <c r="I1038" s="3" t="str">
        <f>FIN_RAW[[#This Row],[CUENTA (IN)]]</f>
        <v>Efectivo</v>
      </c>
      <c r="J1038" s="6" t="str">
        <f>FIN_RAW[[#This Row],[CUENTA (OUT)]]</f>
        <v>Mensualidad</v>
      </c>
      <c r="K1038" s="3" t="str">
        <f>IF(OR(FIN_RAW[[#This Row],[CLIENTE]]=0,FIN_RAW[[#This Row],[CLIENTE]]=" "),"",FIN_RAW[[#This Row],[CLIENTE]])</f>
        <v>Viviana Andrade Álvarez</v>
      </c>
      <c r="L1038" s="3" t="str">
        <f>IF(OR(FIN_RAW[[#This Row],[DEPORTISTA]]=0,FIN_RAW[[#This Row],[DEPORTISTA]]=""),"",FIN_RAW[[#This Row],[DEPORTISTA]])</f>
        <v>Laura Sofía Valencia Andrade</v>
      </c>
      <c r="M1038" s="3">
        <f>IF(FIN_DATASET[[#This Row],[Method]]="Efectivo",1,0)</f>
        <v>1</v>
      </c>
      <c r="N1038" s="12">
        <f>IF(FIN_DATASET[[#This Row],[Method]]="Efectivo",FIN_DATASET[[#This Row],[Amount]],0)</f>
        <v>160000</v>
      </c>
      <c r="O1038" s="3">
        <f>IF(FIN_DATASET[[#This Row],[Method]]="CxC",1,0)</f>
        <v>0</v>
      </c>
      <c r="P1038" s="11">
        <f>IF(FIN_DATASET[[#This Row],[Method]]="CxC",FIN_DATASET[[#This Row],[Amount]],0)</f>
        <v>0</v>
      </c>
      <c r="Q1038" s="3">
        <f>IF(OR(FIN_DATASET[[#This Row],[Account]]="CxP",FIN_DATASET[[#This Row],[Account]]="CxP (Liga)",FIN_DATASET[[#This Row],[Account]]="CxP (Terceros)"),1,0)</f>
        <v>0</v>
      </c>
      <c r="R1038" s="3">
        <f>IF(FIN_DATASET[[#This Row],[AP_Flag]]=1,FIN_DATASET[[#This Row],[Amount]],0)</f>
        <v>0</v>
      </c>
    </row>
    <row r="1039" spans="1:18" x14ac:dyDescent="0.2">
      <c r="A1039" s="4">
        <f>FIN_RAW[[#This Row],[FECHA]]</f>
        <v>44621</v>
      </c>
      <c r="B1039" s="3">
        <f>YEAR(FIN_DATASET[[#This Row],[Date]])</f>
        <v>2022</v>
      </c>
      <c r="C1039" s="3" t="str">
        <f>TEXT(FIN_DATASET[[#This Row],[Date]],"mmmm")</f>
        <v>March</v>
      </c>
      <c r="D1039" s="3" t="str">
        <f>IF(FIN_RAW[[#This Row],[VALOR (IN)]]&gt;0, "Income",IF(FIN_RAW[[#This Row],[VALOR (OUT)]]&gt;0, "Expense", "Check"))</f>
        <v>Income</v>
      </c>
      <c r="E1039" s="3" t="str">
        <f>_xlfn.XLOOKUP(FIN_DATASET[[#This Row],[Method]],CATEGORY_MAP[CUENTA_IN],CATEGORY_MAP[Category])</f>
        <v>Cash</v>
      </c>
      <c r="F1039" s="3" t="str">
        <f>_xlfn.XLOOKUP(FIN_DATASET[[#This Row],[Account]],CATEGORY_MAP[CUENTA_OUT],CATEGORY_MAP[Subcategory])</f>
        <v>Monthly Fee</v>
      </c>
      <c r="G1039" s="3" t="str">
        <f>IF(OR(FIN_RAW[[#This Row],[CONCEPTO]]=0,FIN_RAW[[#This Row],[CONCEPTO]]=""),"",FIN_RAW[[#This Row],[CONCEPTO]])</f>
        <v>Mensualidad AR (100%) MAR</v>
      </c>
      <c r="H1039" s="5">
        <f>IF(FIN_DATASET[[#This Row],[Type]]="Income", FIN_RAW[[#This Row],[VALOR (IN)]], -FIN_RAW[[#This Row],[VALOR (OUT)]])</f>
        <v>160000</v>
      </c>
      <c r="I1039" s="3" t="str">
        <f>FIN_RAW[[#This Row],[CUENTA (IN)]]</f>
        <v>Efectivo</v>
      </c>
      <c r="J1039" s="6" t="str">
        <f>FIN_RAW[[#This Row],[CUENTA (OUT)]]</f>
        <v>Mensualidad</v>
      </c>
      <c r="K1039" s="3" t="str">
        <f>IF(OR(FIN_RAW[[#This Row],[CLIENTE]]=0,FIN_RAW[[#This Row],[CLIENTE]]=" "),"",FIN_RAW[[#This Row],[CLIENTE]])</f>
        <v>Yanibel Peña Londoño</v>
      </c>
      <c r="L1039" s="3" t="str">
        <f>IF(OR(FIN_RAW[[#This Row],[DEPORTISTA]]=0,FIN_RAW[[#This Row],[DEPORTISTA]]=""),"",FIN_RAW[[#This Row],[DEPORTISTA]])</f>
        <v>Santiago Piedrahita Peña</v>
      </c>
      <c r="M1039" s="3">
        <f>IF(FIN_DATASET[[#This Row],[Method]]="Efectivo",1,0)</f>
        <v>1</v>
      </c>
      <c r="N1039" s="12">
        <f>IF(FIN_DATASET[[#This Row],[Method]]="Efectivo",FIN_DATASET[[#This Row],[Amount]],0)</f>
        <v>160000</v>
      </c>
      <c r="O1039" s="3">
        <f>IF(FIN_DATASET[[#This Row],[Method]]="CxC",1,0)</f>
        <v>0</v>
      </c>
      <c r="P1039" s="11">
        <f>IF(FIN_DATASET[[#This Row],[Method]]="CxC",FIN_DATASET[[#This Row],[Amount]],0)</f>
        <v>0</v>
      </c>
      <c r="Q1039" s="3">
        <f>IF(OR(FIN_DATASET[[#This Row],[Account]]="CxP",FIN_DATASET[[#This Row],[Account]]="CxP (Liga)",FIN_DATASET[[#This Row],[Account]]="CxP (Terceros)"),1,0)</f>
        <v>0</v>
      </c>
      <c r="R1039" s="3">
        <f>IF(FIN_DATASET[[#This Row],[AP_Flag]]=1,FIN_DATASET[[#This Row],[Amount]],0)</f>
        <v>0</v>
      </c>
    </row>
    <row r="1040" spans="1:18" x14ac:dyDescent="0.2">
      <c r="A1040" s="4">
        <f>FIN_RAW[[#This Row],[FECHA]]</f>
        <v>44621</v>
      </c>
      <c r="B1040" s="3">
        <f>YEAR(FIN_DATASET[[#This Row],[Date]])</f>
        <v>2022</v>
      </c>
      <c r="C1040" s="3" t="str">
        <f>TEXT(FIN_DATASET[[#This Row],[Date]],"mmmm")</f>
        <v>March</v>
      </c>
      <c r="D1040" s="3" t="str">
        <f>IF(FIN_RAW[[#This Row],[VALOR (IN)]]&gt;0, "Income",IF(FIN_RAW[[#This Row],[VALOR (OUT)]]&gt;0, "Expense", "Check"))</f>
        <v>Income</v>
      </c>
      <c r="E1040" s="3" t="str">
        <f>_xlfn.XLOOKUP(FIN_DATASET[[#This Row],[Method]],CATEGORY_MAP[CUENTA_IN],CATEGORY_MAP[Category])</f>
        <v>Cash</v>
      </c>
      <c r="F1040" s="3" t="str">
        <f>_xlfn.XLOOKUP(FIN_DATASET[[#This Row],[Account]],CATEGORY_MAP[CUENTA_OUT],CATEGORY_MAP[Subcategory])</f>
        <v>Gymnastics Monthly Fee</v>
      </c>
      <c r="G1040" s="3" t="str">
        <f>IF(OR(FIN_RAW[[#This Row],[CONCEPTO]]=0,FIN_RAW[[#This Row],[CONCEPTO]]=""),"",FIN_RAW[[#This Row],[CONCEPTO]])</f>
        <v>Apoyo Pago Gimnasia MAR</v>
      </c>
      <c r="H1040" s="5">
        <f>IF(FIN_DATASET[[#This Row],[Type]]="Income", FIN_RAW[[#This Row],[VALOR (IN)]], -FIN_RAW[[#This Row],[VALOR (OUT)]])</f>
        <v>25000</v>
      </c>
      <c r="I1040" s="3" t="str">
        <f>FIN_RAW[[#This Row],[CUENTA (IN)]]</f>
        <v>Efectivo</v>
      </c>
      <c r="J1040" s="6" t="str">
        <f>FIN_RAW[[#This Row],[CUENTA (OUT)]]</f>
        <v>Mensualidad Gimnasia</v>
      </c>
      <c r="K1040" s="3" t="str">
        <f>IF(OR(FIN_RAW[[#This Row],[CLIENTE]]=0,FIN_RAW[[#This Row],[CLIENTE]]=" "),"",FIN_RAW[[#This Row],[CLIENTE]])</f>
        <v>Ana Milena Sánchez Patiño</v>
      </c>
      <c r="L1040" s="3" t="str">
        <f>IF(OR(FIN_RAW[[#This Row],[DEPORTISTA]]=0,FIN_RAW[[#This Row],[DEPORTISTA]]=""),"",FIN_RAW[[#This Row],[DEPORTISTA]])</f>
        <v>Matías Carvajal Sánchez</v>
      </c>
      <c r="M1040" s="3">
        <f>IF(FIN_DATASET[[#This Row],[Method]]="Efectivo",1,0)</f>
        <v>1</v>
      </c>
      <c r="N1040" s="12">
        <f>IF(FIN_DATASET[[#This Row],[Method]]="Efectivo",FIN_DATASET[[#This Row],[Amount]],0)</f>
        <v>25000</v>
      </c>
      <c r="O1040" s="3">
        <f>IF(FIN_DATASET[[#This Row],[Method]]="CxC",1,0)</f>
        <v>0</v>
      </c>
      <c r="P1040" s="11">
        <f>IF(FIN_DATASET[[#This Row],[Method]]="CxC",FIN_DATASET[[#This Row],[Amount]],0)</f>
        <v>0</v>
      </c>
      <c r="Q1040" s="3">
        <f>IF(OR(FIN_DATASET[[#This Row],[Account]]="CxP",FIN_DATASET[[#This Row],[Account]]="CxP (Liga)",FIN_DATASET[[#This Row],[Account]]="CxP (Terceros)"),1,0)</f>
        <v>0</v>
      </c>
      <c r="R1040" s="3">
        <f>IF(FIN_DATASET[[#This Row],[AP_Flag]]=1,FIN_DATASET[[#This Row],[Amount]],0)</f>
        <v>0</v>
      </c>
    </row>
    <row r="1041" spans="1:18" x14ac:dyDescent="0.2">
      <c r="A1041" s="4">
        <f>FIN_RAW[[#This Row],[FECHA]]</f>
        <v>44621</v>
      </c>
      <c r="B1041" s="3">
        <f>YEAR(FIN_DATASET[[#This Row],[Date]])</f>
        <v>2022</v>
      </c>
      <c r="C1041" s="3" t="str">
        <f>TEXT(FIN_DATASET[[#This Row],[Date]],"mmmm")</f>
        <v>March</v>
      </c>
      <c r="D1041" s="3" t="str">
        <f>IF(FIN_RAW[[#This Row],[VALOR (IN)]]&gt;0, "Income",IF(FIN_RAW[[#This Row],[VALOR (OUT)]]&gt;0, "Expense", "Check"))</f>
        <v>Income</v>
      </c>
      <c r="E1041" s="3" t="str">
        <f>_xlfn.XLOOKUP(FIN_DATASET[[#This Row],[Method]],CATEGORY_MAP[CUENTA_IN],CATEGORY_MAP[Category])</f>
        <v>Cash</v>
      </c>
      <c r="F1041" s="3" t="str">
        <f>_xlfn.XLOOKUP(FIN_DATASET[[#This Row],[Account]],CATEGORY_MAP[CUENTA_OUT],CATEGORY_MAP[Subcategory])</f>
        <v>Gymnastics Monthly Fee</v>
      </c>
      <c r="G1041" s="3" t="str">
        <f>IF(OR(FIN_RAW[[#This Row],[CONCEPTO]]=0,FIN_RAW[[#This Row],[CONCEPTO]]=""),"",FIN_RAW[[#This Row],[CONCEPTO]])</f>
        <v>Apoyo Pago Gimnasia MAR</v>
      </c>
      <c r="H1041" s="5">
        <f>IF(FIN_DATASET[[#This Row],[Type]]="Income", FIN_RAW[[#This Row],[VALOR (IN)]], -FIN_RAW[[#This Row],[VALOR (OUT)]])</f>
        <v>25000</v>
      </c>
      <c r="I1041" s="3" t="str">
        <f>FIN_RAW[[#This Row],[CUENTA (IN)]]</f>
        <v>Efectivo</v>
      </c>
      <c r="J1041" s="6" t="str">
        <f>FIN_RAW[[#This Row],[CUENTA (OUT)]]</f>
        <v>Mensualidad Gimnasia</v>
      </c>
      <c r="K1041" s="3" t="str">
        <f>IF(OR(FIN_RAW[[#This Row],[CLIENTE]]=0,FIN_RAW[[#This Row],[CLIENTE]]=" "),"",FIN_RAW[[#This Row],[CLIENTE]])</f>
        <v>Ana Milena Sánchez Patiño</v>
      </c>
      <c r="L1041" s="3" t="str">
        <f>IF(OR(FIN_RAW[[#This Row],[DEPORTISTA]]=0,FIN_RAW[[#This Row],[DEPORTISTA]]=""),"",FIN_RAW[[#This Row],[DEPORTISTA]])</f>
        <v>Valentina Carvajal Sánchez</v>
      </c>
      <c r="M1041" s="3">
        <f>IF(FIN_DATASET[[#This Row],[Method]]="Efectivo",1,0)</f>
        <v>1</v>
      </c>
      <c r="N1041" s="12">
        <f>IF(FIN_DATASET[[#This Row],[Method]]="Efectivo",FIN_DATASET[[#This Row],[Amount]],0)</f>
        <v>25000</v>
      </c>
      <c r="O1041" s="3">
        <f>IF(FIN_DATASET[[#This Row],[Method]]="CxC",1,0)</f>
        <v>0</v>
      </c>
      <c r="P1041" s="11">
        <f>IF(FIN_DATASET[[#This Row],[Method]]="CxC",FIN_DATASET[[#This Row],[Amount]],0)</f>
        <v>0</v>
      </c>
      <c r="Q1041" s="3">
        <f>IF(OR(FIN_DATASET[[#This Row],[Account]]="CxP",FIN_DATASET[[#This Row],[Account]]="CxP (Liga)",FIN_DATASET[[#This Row],[Account]]="CxP (Terceros)"),1,0)</f>
        <v>0</v>
      </c>
      <c r="R1041" s="3">
        <f>IF(FIN_DATASET[[#This Row],[AP_Flag]]=1,FIN_DATASET[[#This Row],[Amount]],0)</f>
        <v>0</v>
      </c>
    </row>
    <row r="1042" spans="1:18" x14ac:dyDescent="0.2">
      <c r="A1042" s="4">
        <f>FIN_RAW[[#This Row],[FECHA]]</f>
        <v>44621</v>
      </c>
      <c r="B1042" s="3">
        <f>YEAR(FIN_DATASET[[#This Row],[Date]])</f>
        <v>2022</v>
      </c>
      <c r="C1042" s="3" t="str">
        <f>TEXT(FIN_DATASET[[#This Row],[Date]],"mmmm")</f>
        <v>March</v>
      </c>
      <c r="D1042" s="3" t="str">
        <f>IF(FIN_RAW[[#This Row],[VALOR (IN)]]&gt;0, "Income",IF(FIN_RAW[[#This Row],[VALOR (OUT)]]&gt;0, "Expense", "Check"))</f>
        <v>Income</v>
      </c>
      <c r="E1042" s="3" t="str">
        <f>_xlfn.XLOOKUP(FIN_DATASET[[#This Row],[Method]],CATEGORY_MAP[CUENTA_IN],CATEGORY_MAP[Category])</f>
        <v>Cash</v>
      </c>
      <c r="F1042" s="3" t="str">
        <f>_xlfn.XLOOKUP(FIN_DATASET[[#This Row],[Account]],CATEGORY_MAP[CUENTA_OUT],CATEGORY_MAP[Subcategory])</f>
        <v>Gymnastics Monthly Fee</v>
      </c>
      <c r="G1042" s="3" t="str">
        <f>IF(OR(FIN_RAW[[#This Row],[CONCEPTO]]=0,FIN_RAW[[#This Row],[CONCEPTO]]=""),"",FIN_RAW[[#This Row],[CONCEPTO]])</f>
        <v>Apoyo Pago Gimnasia MAR</v>
      </c>
      <c r="H1042" s="5">
        <f>IF(FIN_DATASET[[#This Row],[Type]]="Income", FIN_RAW[[#This Row],[VALOR (IN)]], -FIN_RAW[[#This Row],[VALOR (OUT)]])</f>
        <v>25000</v>
      </c>
      <c r="I1042" s="3" t="str">
        <f>FIN_RAW[[#This Row],[CUENTA (IN)]]</f>
        <v>Efectivo</v>
      </c>
      <c r="J1042" s="6" t="str">
        <f>FIN_RAW[[#This Row],[CUENTA (OUT)]]</f>
        <v>Mensualidad Gimnasia</v>
      </c>
      <c r="K1042" s="3" t="str">
        <f>IF(OR(FIN_RAW[[#This Row],[CLIENTE]]=0,FIN_RAW[[#This Row],[CLIENTE]]=" "),"",FIN_RAW[[#This Row],[CLIENTE]])</f>
        <v>Carlos Andrés Delgado</v>
      </c>
      <c r="L1042" s="3" t="str">
        <f>IF(OR(FIN_RAW[[#This Row],[DEPORTISTA]]=0,FIN_RAW[[#This Row],[DEPORTISTA]]=""),"",FIN_RAW[[#This Row],[DEPORTISTA]])</f>
        <v>Juan Andrés Delgado Giraldo</v>
      </c>
      <c r="M1042" s="3">
        <f>IF(FIN_DATASET[[#This Row],[Method]]="Efectivo",1,0)</f>
        <v>1</v>
      </c>
      <c r="N1042" s="12">
        <f>IF(FIN_DATASET[[#This Row],[Method]]="Efectivo",FIN_DATASET[[#This Row],[Amount]],0)</f>
        <v>25000</v>
      </c>
      <c r="O1042" s="3">
        <f>IF(FIN_DATASET[[#This Row],[Method]]="CxC",1,0)</f>
        <v>0</v>
      </c>
      <c r="P1042" s="11">
        <f>IF(FIN_DATASET[[#This Row],[Method]]="CxC",FIN_DATASET[[#This Row],[Amount]],0)</f>
        <v>0</v>
      </c>
      <c r="Q1042" s="3">
        <f>IF(OR(FIN_DATASET[[#This Row],[Account]]="CxP",FIN_DATASET[[#This Row],[Account]]="CxP (Liga)",FIN_DATASET[[#This Row],[Account]]="CxP (Terceros)"),1,0)</f>
        <v>0</v>
      </c>
      <c r="R1042" s="3">
        <f>IF(FIN_DATASET[[#This Row],[AP_Flag]]=1,FIN_DATASET[[#This Row],[Amount]],0)</f>
        <v>0</v>
      </c>
    </row>
    <row r="1043" spans="1:18" x14ac:dyDescent="0.2">
      <c r="A1043" s="4">
        <f>FIN_RAW[[#This Row],[FECHA]]</f>
        <v>44621</v>
      </c>
      <c r="B1043" s="3">
        <f>YEAR(FIN_DATASET[[#This Row],[Date]])</f>
        <v>2022</v>
      </c>
      <c r="C1043" s="3" t="str">
        <f>TEXT(FIN_DATASET[[#This Row],[Date]],"mmmm")</f>
        <v>March</v>
      </c>
      <c r="D1043" s="3" t="str">
        <f>IF(FIN_RAW[[#This Row],[VALOR (IN)]]&gt;0, "Income",IF(FIN_RAW[[#This Row],[VALOR (OUT)]]&gt;0, "Expense", "Check"))</f>
        <v>Income</v>
      </c>
      <c r="E1043" s="3" t="str">
        <f>_xlfn.XLOOKUP(FIN_DATASET[[#This Row],[Method]],CATEGORY_MAP[CUENTA_IN],CATEGORY_MAP[Category])</f>
        <v>Cash</v>
      </c>
      <c r="F1043" s="3" t="str">
        <f>_xlfn.XLOOKUP(FIN_DATASET[[#This Row],[Account]],CATEGORY_MAP[CUENTA_OUT],CATEGORY_MAP[Subcategory])</f>
        <v>Gymnastics Monthly Fee</v>
      </c>
      <c r="G1043" s="3" t="str">
        <f>IF(OR(FIN_RAW[[#This Row],[CONCEPTO]]=0,FIN_RAW[[#This Row],[CONCEPTO]]=""),"",FIN_RAW[[#This Row],[CONCEPTO]])</f>
        <v>Apoyo Pago Gimnasia MAR</v>
      </c>
      <c r="H1043" s="5">
        <f>IF(FIN_DATASET[[#This Row],[Type]]="Income", FIN_RAW[[#This Row],[VALOR (IN)]], -FIN_RAW[[#This Row],[VALOR (OUT)]])</f>
        <v>25000</v>
      </c>
      <c r="I1043" s="3" t="str">
        <f>FIN_RAW[[#This Row],[CUENTA (IN)]]</f>
        <v>Efectivo</v>
      </c>
      <c r="J1043" s="6" t="str">
        <f>FIN_RAW[[#This Row],[CUENTA (OUT)]]</f>
        <v>Mensualidad Gimnasia</v>
      </c>
      <c r="K1043" s="3" t="str">
        <f>IF(OR(FIN_RAW[[#This Row],[CLIENTE]]=0,FIN_RAW[[#This Row],[CLIENTE]]=" "),"",FIN_RAW[[#This Row],[CLIENTE]])</f>
        <v>Carlos Andrés Delgado</v>
      </c>
      <c r="L1043" s="3" t="str">
        <f>IF(OR(FIN_RAW[[#This Row],[DEPORTISTA]]=0,FIN_RAW[[#This Row],[DEPORTISTA]]=""),"",FIN_RAW[[#This Row],[DEPORTISTA]])</f>
        <v>María José Delgado Giraldo</v>
      </c>
      <c r="M1043" s="3">
        <f>IF(FIN_DATASET[[#This Row],[Method]]="Efectivo",1,0)</f>
        <v>1</v>
      </c>
      <c r="N1043" s="12">
        <f>IF(FIN_DATASET[[#This Row],[Method]]="Efectivo",FIN_DATASET[[#This Row],[Amount]],0)</f>
        <v>25000</v>
      </c>
      <c r="O1043" s="3">
        <f>IF(FIN_DATASET[[#This Row],[Method]]="CxC",1,0)</f>
        <v>0</v>
      </c>
      <c r="P1043" s="11">
        <f>IF(FIN_DATASET[[#This Row],[Method]]="CxC",FIN_DATASET[[#This Row],[Amount]],0)</f>
        <v>0</v>
      </c>
      <c r="Q1043" s="3">
        <f>IF(OR(FIN_DATASET[[#This Row],[Account]]="CxP",FIN_DATASET[[#This Row],[Account]]="CxP (Liga)",FIN_DATASET[[#This Row],[Account]]="CxP (Terceros)"),1,0)</f>
        <v>0</v>
      </c>
      <c r="R1043" s="3">
        <f>IF(FIN_DATASET[[#This Row],[AP_Flag]]=1,FIN_DATASET[[#This Row],[Amount]],0)</f>
        <v>0</v>
      </c>
    </row>
    <row r="1044" spans="1:18" x14ac:dyDescent="0.2">
      <c r="A1044" s="4">
        <f>FIN_RAW[[#This Row],[FECHA]]</f>
        <v>44621</v>
      </c>
      <c r="B1044" s="3">
        <f>YEAR(FIN_DATASET[[#This Row],[Date]])</f>
        <v>2022</v>
      </c>
      <c r="C1044" s="3" t="str">
        <f>TEXT(FIN_DATASET[[#This Row],[Date]],"mmmm")</f>
        <v>March</v>
      </c>
      <c r="D1044" s="3" t="str">
        <f>IF(FIN_RAW[[#This Row],[VALOR (IN)]]&gt;0, "Income",IF(FIN_RAW[[#This Row],[VALOR (OUT)]]&gt;0, "Expense", "Check"))</f>
        <v>Income</v>
      </c>
      <c r="E1044" s="3" t="str">
        <f>_xlfn.XLOOKUP(FIN_DATASET[[#This Row],[Method]],CATEGORY_MAP[CUENTA_IN],CATEGORY_MAP[Category])</f>
        <v>Cash</v>
      </c>
      <c r="F1044" s="3" t="str">
        <f>_xlfn.XLOOKUP(FIN_DATASET[[#This Row],[Account]],CATEGORY_MAP[CUENTA_OUT],CATEGORY_MAP[Subcategory])</f>
        <v>Gymnastics Monthly Fee</v>
      </c>
      <c r="G1044" s="3" t="str">
        <f>IF(OR(FIN_RAW[[#This Row],[CONCEPTO]]=0,FIN_RAW[[#This Row],[CONCEPTO]]=""),"",FIN_RAW[[#This Row],[CONCEPTO]])</f>
        <v>Apoyo Pago Gimnasia MAR</v>
      </c>
      <c r="H1044" s="5">
        <f>IF(FIN_DATASET[[#This Row],[Type]]="Income", FIN_RAW[[#This Row],[VALOR (IN)]], -FIN_RAW[[#This Row],[VALOR (OUT)]])</f>
        <v>25000</v>
      </c>
      <c r="I1044" s="3" t="str">
        <f>FIN_RAW[[#This Row],[CUENTA (IN)]]</f>
        <v>Efectivo</v>
      </c>
      <c r="J1044" s="6" t="str">
        <f>FIN_RAW[[#This Row],[CUENTA (OUT)]]</f>
        <v>Mensualidad Gimnasia</v>
      </c>
      <c r="K1044" s="3" t="str">
        <f>IF(OR(FIN_RAW[[#This Row],[CLIENTE]]=0,FIN_RAW[[#This Row],[CLIENTE]]=" "),"",FIN_RAW[[#This Row],[CLIENTE]])</f>
        <v>Diana Gómez Herrera</v>
      </c>
      <c r="L1044" s="3" t="str">
        <f>IF(OR(FIN_RAW[[#This Row],[DEPORTISTA]]=0,FIN_RAW[[#This Row],[DEPORTISTA]]=""),"",FIN_RAW[[#This Row],[DEPORTISTA]])</f>
        <v>Samuel David López Gómez</v>
      </c>
      <c r="M1044" s="3">
        <f>IF(FIN_DATASET[[#This Row],[Method]]="Efectivo",1,0)</f>
        <v>1</v>
      </c>
      <c r="N1044" s="12">
        <f>IF(FIN_DATASET[[#This Row],[Method]]="Efectivo",FIN_DATASET[[#This Row],[Amount]],0)</f>
        <v>25000</v>
      </c>
      <c r="O1044" s="3">
        <f>IF(FIN_DATASET[[#This Row],[Method]]="CxC",1,0)</f>
        <v>0</v>
      </c>
      <c r="P1044" s="11">
        <f>IF(FIN_DATASET[[#This Row],[Method]]="CxC",FIN_DATASET[[#This Row],[Amount]],0)</f>
        <v>0</v>
      </c>
      <c r="Q1044" s="3">
        <f>IF(OR(FIN_DATASET[[#This Row],[Account]]="CxP",FIN_DATASET[[#This Row],[Account]]="CxP (Liga)",FIN_DATASET[[#This Row],[Account]]="CxP (Terceros)"),1,0)</f>
        <v>0</v>
      </c>
      <c r="R1044" s="3">
        <f>IF(FIN_DATASET[[#This Row],[AP_Flag]]=1,FIN_DATASET[[#This Row],[Amount]],0)</f>
        <v>0</v>
      </c>
    </row>
    <row r="1045" spans="1:18" x14ac:dyDescent="0.2">
      <c r="A1045" s="4">
        <f>FIN_RAW[[#This Row],[FECHA]]</f>
        <v>44621</v>
      </c>
      <c r="B1045" s="3">
        <f>YEAR(FIN_DATASET[[#This Row],[Date]])</f>
        <v>2022</v>
      </c>
      <c r="C1045" s="3" t="str">
        <f>TEXT(FIN_DATASET[[#This Row],[Date]],"mmmm")</f>
        <v>March</v>
      </c>
      <c r="D1045" s="3" t="str">
        <f>IF(FIN_RAW[[#This Row],[VALOR (IN)]]&gt;0, "Income",IF(FIN_RAW[[#This Row],[VALOR (OUT)]]&gt;0, "Expense", "Check"))</f>
        <v>Income</v>
      </c>
      <c r="E1045" s="3" t="str">
        <f>_xlfn.XLOOKUP(FIN_DATASET[[#This Row],[Method]],CATEGORY_MAP[CUENTA_IN],CATEGORY_MAP[Category])</f>
        <v>Cash</v>
      </c>
      <c r="F1045" s="3" t="str">
        <f>_xlfn.XLOOKUP(FIN_DATASET[[#This Row],[Account]],CATEGORY_MAP[CUENTA_OUT],CATEGORY_MAP[Subcategory])</f>
        <v>Gymnastics Monthly Fee</v>
      </c>
      <c r="G1045" s="3" t="str">
        <f>IF(OR(FIN_RAW[[#This Row],[CONCEPTO]]=0,FIN_RAW[[#This Row],[CONCEPTO]]=""),"",FIN_RAW[[#This Row],[CONCEPTO]])</f>
        <v>Apoyo Pago Gimnasia MAR</v>
      </c>
      <c r="H1045" s="5">
        <f>IF(FIN_DATASET[[#This Row],[Type]]="Income", FIN_RAW[[#This Row],[VALOR (IN)]], -FIN_RAW[[#This Row],[VALOR (OUT)]])</f>
        <v>25000</v>
      </c>
      <c r="I1045" s="3" t="str">
        <f>FIN_RAW[[#This Row],[CUENTA (IN)]]</f>
        <v>Efectivo</v>
      </c>
      <c r="J1045" s="6" t="str">
        <f>FIN_RAW[[#This Row],[CUENTA (OUT)]]</f>
        <v>Mensualidad Gimnasia</v>
      </c>
      <c r="K1045" s="3" t="str">
        <f>IF(OR(FIN_RAW[[#This Row],[CLIENTE]]=0,FIN_RAW[[#This Row],[CLIENTE]]=" "),"",FIN_RAW[[#This Row],[CLIENTE]])</f>
        <v>Diana Marcela Bravo Clavijo</v>
      </c>
      <c r="L1045" s="3" t="str">
        <f>IF(OR(FIN_RAW[[#This Row],[DEPORTISTA]]=0,FIN_RAW[[#This Row],[DEPORTISTA]]=""),"",FIN_RAW[[#This Row],[DEPORTISTA]])</f>
        <v>Adelaida Camacho Bravo</v>
      </c>
      <c r="M1045" s="3">
        <f>IF(FIN_DATASET[[#This Row],[Method]]="Efectivo",1,0)</f>
        <v>1</v>
      </c>
      <c r="N1045" s="12">
        <f>IF(FIN_DATASET[[#This Row],[Method]]="Efectivo",FIN_DATASET[[#This Row],[Amount]],0)</f>
        <v>25000</v>
      </c>
      <c r="O1045" s="3">
        <f>IF(FIN_DATASET[[#This Row],[Method]]="CxC",1,0)</f>
        <v>0</v>
      </c>
      <c r="P1045" s="11">
        <f>IF(FIN_DATASET[[#This Row],[Method]]="CxC",FIN_DATASET[[#This Row],[Amount]],0)</f>
        <v>0</v>
      </c>
      <c r="Q1045" s="3">
        <f>IF(OR(FIN_DATASET[[#This Row],[Account]]="CxP",FIN_DATASET[[#This Row],[Account]]="CxP (Liga)",FIN_DATASET[[#This Row],[Account]]="CxP (Terceros)"),1,0)</f>
        <v>0</v>
      </c>
      <c r="R1045" s="3">
        <f>IF(FIN_DATASET[[#This Row],[AP_Flag]]=1,FIN_DATASET[[#This Row],[Amount]],0)</f>
        <v>0</v>
      </c>
    </row>
    <row r="1046" spans="1:18" x14ac:dyDescent="0.2">
      <c r="A1046" s="4">
        <f>FIN_RAW[[#This Row],[FECHA]]</f>
        <v>44621</v>
      </c>
      <c r="B1046" s="3">
        <f>YEAR(FIN_DATASET[[#This Row],[Date]])</f>
        <v>2022</v>
      </c>
      <c r="C1046" s="3" t="str">
        <f>TEXT(FIN_DATASET[[#This Row],[Date]],"mmmm")</f>
        <v>March</v>
      </c>
      <c r="D1046" s="3" t="str">
        <f>IF(FIN_RAW[[#This Row],[VALOR (IN)]]&gt;0, "Income",IF(FIN_RAW[[#This Row],[VALOR (OUT)]]&gt;0, "Expense", "Check"))</f>
        <v>Income</v>
      </c>
      <c r="E1046" s="3" t="str">
        <f>_xlfn.XLOOKUP(FIN_DATASET[[#This Row],[Method]],CATEGORY_MAP[CUENTA_IN],CATEGORY_MAP[Category])</f>
        <v>Cash</v>
      </c>
      <c r="F1046" s="3" t="str">
        <f>_xlfn.XLOOKUP(FIN_DATASET[[#This Row],[Account]],CATEGORY_MAP[CUENTA_OUT],CATEGORY_MAP[Subcategory])</f>
        <v>Gymnastics Monthly Fee</v>
      </c>
      <c r="G1046" s="3" t="str">
        <f>IF(OR(FIN_RAW[[#This Row],[CONCEPTO]]=0,FIN_RAW[[#This Row],[CONCEPTO]]=""),"",FIN_RAW[[#This Row],[CONCEPTO]])</f>
        <v>Apoyo Pago Gimnasia MAR</v>
      </c>
      <c r="H1046" s="5">
        <f>IF(FIN_DATASET[[#This Row],[Type]]="Income", FIN_RAW[[#This Row],[VALOR (IN)]], -FIN_RAW[[#This Row],[VALOR (OUT)]])</f>
        <v>25000</v>
      </c>
      <c r="I1046" s="3" t="str">
        <f>FIN_RAW[[#This Row],[CUENTA (IN)]]</f>
        <v>Efectivo</v>
      </c>
      <c r="J1046" s="6" t="str">
        <f>FIN_RAW[[#This Row],[CUENTA (OUT)]]</f>
        <v>Mensualidad Gimnasia</v>
      </c>
      <c r="K1046" s="3" t="str">
        <f>IF(OR(FIN_RAW[[#This Row],[CLIENTE]]=0,FIN_RAW[[#This Row],[CLIENTE]]=" "),"",FIN_RAW[[#This Row],[CLIENTE]])</f>
        <v>Diana Marcela Bravo Clavijo</v>
      </c>
      <c r="L1046" s="3" t="str">
        <f>IF(OR(FIN_RAW[[#This Row],[DEPORTISTA]]=0,FIN_RAW[[#This Row],[DEPORTISTA]]=""),"",FIN_RAW[[#This Row],[DEPORTISTA]])</f>
        <v>María Antonia Camacho Bravo</v>
      </c>
      <c r="M1046" s="3">
        <f>IF(FIN_DATASET[[#This Row],[Method]]="Efectivo",1,0)</f>
        <v>1</v>
      </c>
      <c r="N1046" s="12">
        <f>IF(FIN_DATASET[[#This Row],[Method]]="Efectivo",FIN_DATASET[[#This Row],[Amount]],0)</f>
        <v>25000</v>
      </c>
      <c r="O1046" s="3">
        <f>IF(FIN_DATASET[[#This Row],[Method]]="CxC",1,0)</f>
        <v>0</v>
      </c>
      <c r="P1046" s="11">
        <f>IF(FIN_DATASET[[#This Row],[Method]]="CxC",FIN_DATASET[[#This Row],[Amount]],0)</f>
        <v>0</v>
      </c>
      <c r="Q1046" s="3">
        <f>IF(OR(FIN_DATASET[[#This Row],[Account]]="CxP",FIN_DATASET[[#This Row],[Account]]="CxP (Liga)",FIN_DATASET[[#This Row],[Account]]="CxP (Terceros)"),1,0)</f>
        <v>0</v>
      </c>
      <c r="R1046" s="3">
        <f>IF(FIN_DATASET[[#This Row],[AP_Flag]]=1,FIN_DATASET[[#This Row],[Amount]],0)</f>
        <v>0</v>
      </c>
    </row>
    <row r="1047" spans="1:18" x14ac:dyDescent="0.2">
      <c r="A1047" s="4">
        <f>FIN_RAW[[#This Row],[FECHA]]</f>
        <v>44621</v>
      </c>
      <c r="B1047" s="3">
        <f>YEAR(FIN_DATASET[[#This Row],[Date]])</f>
        <v>2022</v>
      </c>
      <c r="C1047" s="3" t="str">
        <f>TEXT(FIN_DATASET[[#This Row],[Date]],"mmmm")</f>
        <v>March</v>
      </c>
      <c r="D1047" s="3" t="str">
        <f>IF(FIN_RAW[[#This Row],[VALOR (IN)]]&gt;0, "Income",IF(FIN_RAW[[#This Row],[VALOR (OUT)]]&gt;0, "Expense", "Check"))</f>
        <v>Income</v>
      </c>
      <c r="E1047" s="3" t="str">
        <f>_xlfn.XLOOKUP(FIN_DATASET[[#This Row],[Method]],CATEGORY_MAP[CUENTA_IN],CATEGORY_MAP[Category])</f>
        <v>Cash</v>
      </c>
      <c r="F1047" s="3" t="str">
        <f>_xlfn.XLOOKUP(FIN_DATASET[[#This Row],[Account]],CATEGORY_MAP[CUENTA_OUT],CATEGORY_MAP[Subcategory])</f>
        <v>Gymnastics Monthly Fee</v>
      </c>
      <c r="G1047" s="3" t="str">
        <f>IF(OR(FIN_RAW[[#This Row],[CONCEPTO]]=0,FIN_RAW[[#This Row],[CONCEPTO]]=""),"",FIN_RAW[[#This Row],[CONCEPTO]])</f>
        <v>Apoyo Pago Gimnasia MAR</v>
      </c>
      <c r="H1047" s="5">
        <f>IF(FIN_DATASET[[#This Row],[Type]]="Income", FIN_RAW[[#This Row],[VALOR (IN)]], -FIN_RAW[[#This Row],[VALOR (OUT)]])</f>
        <v>25000</v>
      </c>
      <c r="I1047" s="3" t="str">
        <f>FIN_RAW[[#This Row],[CUENTA (IN)]]</f>
        <v>Efectivo</v>
      </c>
      <c r="J1047" s="6" t="str">
        <f>FIN_RAW[[#This Row],[CUENTA (OUT)]]</f>
        <v>Mensualidad Gimnasia</v>
      </c>
      <c r="K1047" s="3" t="str">
        <f>IF(OR(FIN_RAW[[#This Row],[CLIENTE]]=0,FIN_RAW[[#This Row],[CLIENTE]]=" "),"",FIN_RAW[[#This Row],[CLIENTE]])</f>
        <v>Ingrith Basto Zamorano</v>
      </c>
      <c r="L1047" s="3" t="str">
        <f>IF(OR(FIN_RAW[[#This Row],[DEPORTISTA]]=0,FIN_RAW[[#This Row],[DEPORTISTA]]=""),"",FIN_RAW[[#This Row],[DEPORTISTA]])</f>
        <v>Santiago Solórzano Basto</v>
      </c>
      <c r="M1047" s="3">
        <f>IF(FIN_DATASET[[#This Row],[Method]]="Efectivo",1,0)</f>
        <v>1</v>
      </c>
      <c r="N1047" s="12">
        <f>IF(FIN_DATASET[[#This Row],[Method]]="Efectivo",FIN_DATASET[[#This Row],[Amount]],0)</f>
        <v>25000</v>
      </c>
      <c r="O1047" s="3">
        <f>IF(FIN_DATASET[[#This Row],[Method]]="CxC",1,0)</f>
        <v>0</v>
      </c>
      <c r="P1047" s="11">
        <f>IF(FIN_DATASET[[#This Row],[Method]]="CxC",FIN_DATASET[[#This Row],[Amount]],0)</f>
        <v>0</v>
      </c>
      <c r="Q1047" s="3">
        <f>IF(OR(FIN_DATASET[[#This Row],[Account]]="CxP",FIN_DATASET[[#This Row],[Account]]="CxP (Liga)",FIN_DATASET[[#This Row],[Account]]="CxP (Terceros)"),1,0)</f>
        <v>0</v>
      </c>
      <c r="R1047" s="3">
        <f>IF(FIN_DATASET[[#This Row],[AP_Flag]]=1,FIN_DATASET[[#This Row],[Amount]],0)</f>
        <v>0</v>
      </c>
    </row>
    <row r="1048" spans="1:18" x14ac:dyDescent="0.2">
      <c r="A1048" s="4">
        <f>FIN_RAW[[#This Row],[FECHA]]</f>
        <v>44621</v>
      </c>
      <c r="B1048" s="3">
        <f>YEAR(FIN_DATASET[[#This Row],[Date]])</f>
        <v>2022</v>
      </c>
      <c r="C1048" s="3" t="str">
        <f>TEXT(FIN_DATASET[[#This Row],[Date]],"mmmm")</f>
        <v>March</v>
      </c>
      <c r="D1048" s="3" t="str">
        <f>IF(FIN_RAW[[#This Row],[VALOR (IN)]]&gt;0, "Income",IF(FIN_RAW[[#This Row],[VALOR (OUT)]]&gt;0, "Expense", "Check"))</f>
        <v>Income</v>
      </c>
      <c r="E1048" s="3" t="str">
        <f>_xlfn.XLOOKUP(FIN_DATASET[[#This Row],[Method]],CATEGORY_MAP[CUENTA_IN],CATEGORY_MAP[Category])</f>
        <v>Cash</v>
      </c>
      <c r="F1048" s="3" t="str">
        <f>_xlfn.XLOOKUP(FIN_DATASET[[#This Row],[Account]],CATEGORY_MAP[CUENTA_OUT],CATEGORY_MAP[Subcategory])</f>
        <v>Gymnastics Monthly Fee</v>
      </c>
      <c r="G1048" s="3" t="str">
        <f>IF(OR(FIN_RAW[[#This Row],[CONCEPTO]]=0,FIN_RAW[[#This Row],[CONCEPTO]]=""),"",FIN_RAW[[#This Row],[CONCEPTO]])</f>
        <v>Apoyo Pago Gimnasia MAR</v>
      </c>
      <c r="H1048" s="5">
        <f>IF(FIN_DATASET[[#This Row],[Type]]="Income", FIN_RAW[[#This Row],[VALOR (IN)]], -FIN_RAW[[#This Row],[VALOR (OUT)]])</f>
        <v>25000</v>
      </c>
      <c r="I1048" s="3" t="str">
        <f>FIN_RAW[[#This Row],[CUENTA (IN)]]</f>
        <v>Efectivo</v>
      </c>
      <c r="J1048" s="6" t="str">
        <f>FIN_RAW[[#This Row],[CUENTA (OUT)]]</f>
        <v>Mensualidad Gimnasia</v>
      </c>
      <c r="K1048" s="3" t="str">
        <f>IF(OR(FIN_RAW[[#This Row],[CLIENTE]]=0,FIN_RAW[[#This Row],[CLIENTE]]=" "),"",FIN_RAW[[#This Row],[CLIENTE]])</f>
        <v>Juan Sebastián Floyd</v>
      </c>
      <c r="L1048" s="3" t="str">
        <f>IF(OR(FIN_RAW[[#This Row],[DEPORTISTA]]=0,FIN_RAW[[#This Row],[DEPORTISTA]]=""),"",FIN_RAW[[#This Row],[DEPORTISTA]])</f>
        <v>Arianna Floyd Martínez</v>
      </c>
      <c r="M1048" s="3">
        <f>IF(FIN_DATASET[[#This Row],[Method]]="Efectivo",1,0)</f>
        <v>1</v>
      </c>
      <c r="N1048" s="12">
        <f>IF(FIN_DATASET[[#This Row],[Method]]="Efectivo",FIN_DATASET[[#This Row],[Amount]],0)</f>
        <v>25000</v>
      </c>
      <c r="O1048" s="3">
        <f>IF(FIN_DATASET[[#This Row],[Method]]="CxC",1,0)</f>
        <v>0</v>
      </c>
      <c r="P1048" s="11">
        <f>IF(FIN_DATASET[[#This Row],[Method]]="CxC",FIN_DATASET[[#This Row],[Amount]],0)</f>
        <v>0</v>
      </c>
      <c r="Q1048" s="3">
        <f>IF(OR(FIN_DATASET[[#This Row],[Account]]="CxP",FIN_DATASET[[#This Row],[Account]]="CxP (Liga)",FIN_DATASET[[#This Row],[Account]]="CxP (Terceros)"),1,0)</f>
        <v>0</v>
      </c>
      <c r="R1048" s="3">
        <f>IF(FIN_DATASET[[#This Row],[AP_Flag]]=1,FIN_DATASET[[#This Row],[Amount]],0)</f>
        <v>0</v>
      </c>
    </row>
    <row r="1049" spans="1:18" x14ac:dyDescent="0.2">
      <c r="A1049" s="4">
        <f>FIN_RAW[[#This Row],[FECHA]]</f>
        <v>44621</v>
      </c>
      <c r="B1049" s="3">
        <f>YEAR(FIN_DATASET[[#This Row],[Date]])</f>
        <v>2022</v>
      </c>
      <c r="C1049" s="3" t="str">
        <f>TEXT(FIN_DATASET[[#This Row],[Date]],"mmmm")</f>
        <v>March</v>
      </c>
      <c r="D1049" s="3" t="str">
        <f>IF(FIN_RAW[[#This Row],[VALOR (IN)]]&gt;0, "Income",IF(FIN_RAW[[#This Row],[VALOR (OUT)]]&gt;0, "Expense", "Check"))</f>
        <v>Income</v>
      </c>
      <c r="E1049" s="3" t="str">
        <f>_xlfn.XLOOKUP(FIN_DATASET[[#This Row],[Method]],CATEGORY_MAP[CUENTA_IN],CATEGORY_MAP[Category])</f>
        <v>Cash</v>
      </c>
      <c r="F1049" s="3" t="str">
        <f>_xlfn.XLOOKUP(FIN_DATASET[[#This Row],[Account]],CATEGORY_MAP[CUENTA_OUT],CATEGORY_MAP[Subcategory])</f>
        <v>Gymnastics Monthly Fee</v>
      </c>
      <c r="G1049" s="3" t="str">
        <f>IF(OR(FIN_RAW[[#This Row],[CONCEPTO]]=0,FIN_RAW[[#This Row],[CONCEPTO]]=""),"",FIN_RAW[[#This Row],[CONCEPTO]])</f>
        <v>Apoyo Pago Gimnasia MAR</v>
      </c>
      <c r="H1049" s="5">
        <f>IF(FIN_DATASET[[#This Row],[Type]]="Income", FIN_RAW[[#This Row],[VALOR (IN)]], -FIN_RAW[[#This Row],[VALOR (OUT)]])</f>
        <v>25000</v>
      </c>
      <c r="I1049" s="3" t="str">
        <f>FIN_RAW[[#This Row],[CUENTA (IN)]]</f>
        <v>Efectivo</v>
      </c>
      <c r="J1049" s="6" t="str">
        <f>FIN_RAW[[#This Row],[CUENTA (OUT)]]</f>
        <v>Mensualidad Gimnasia</v>
      </c>
      <c r="K1049" s="3" t="str">
        <f>IF(OR(FIN_RAW[[#This Row],[CLIENTE]]=0,FIN_RAW[[#This Row],[CLIENTE]]=" "),"",FIN_RAW[[#This Row],[CLIENTE]])</f>
        <v>Juan Sebastián Floyd</v>
      </c>
      <c r="L1049" s="3" t="str">
        <f>IF(OR(FIN_RAW[[#This Row],[DEPORTISTA]]=0,FIN_RAW[[#This Row],[DEPORTISTA]]=""),"",FIN_RAW[[#This Row],[DEPORTISTA]])</f>
        <v>Juan Diego Floyd Martínez</v>
      </c>
      <c r="M1049" s="3">
        <f>IF(FIN_DATASET[[#This Row],[Method]]="Efectivo",1,0)</f>
        <v>1</v>
      </c>
      <c r="N1049" s="12">
        <f>IF(FIN_DATASET[[#This Row],[Method]]="Efectivo",FIN_DATASET[[#This Row],[Amount]],0)</f>
        <v>25000</v>
      </c>
      <c r="O1049" s="3">
        <f>IF(FIN_DATASET[[#This Row],[Method]]="CxC",1,0)</f>
        <v>0</v>
      </c>
      <c r="P1049" s="11">
        <f>IF(FIN_DATASET[[#This Row],[Method]]="CxC",FIN_DATASET[[#This Row],[Amount]],0)</f>
        <v>0</v>
      </c>
      <c r="Q1049" s="3">
        <f>IF(OR(FIN_DATASET[[#This Row],[Account]]="CxP",FIN_DATASET[[#This Row],[Account]]="CxP (Liga)",FIN_DATASET[[#This Row],[Account]]="CxP (Terceros)"),1,0)</f>
        <v>0</v>
      </c>
      <c r="R1049" s="3">
        <f>IF(FIN_DATASET[[#This Row],[AP_Flag]]=1,FIN_DATASET[[#This Row],[Amount]],0)</f>
        <v>0</v>
      </c>
    </row>
    <row r="1050" spans="1:18" x14ac:dyDescent="0.2">
      <c r="A1050" s="4">
        <f>FIN_RAW[[#This Row],[FECHA]]</f>
        <v>44621</v>
      </c>
      <c r="B1050" s="3">
        <f>YEAR(FIN_DATASET[[#This Row],[Date]])</f>
        <v>2022</v>
      </c>
      <c r="C1050" s="3" t="str">
        <f>TEXT(FIN_DATASET[[#This Row],[Date]],"mmmm")</f>
        <v>March</v>
      </c>
      <c r="D1050" s="3" t="str">
        <f>IF(FIN_RAW[[#This Row],[VALOR (IN)]]&gt;0, "Income",IF(FIN_RAW[[#This Row],[VALOR (OUT)]]&gt;0, "Expense", "Check"))</f>
        <v>Income</v>
      </c>
      <c r="E1050" s="3" t="str">
        <f>_xlfn.XLOOKUP(FIN_DATASET[[#This Row],[Method]],CATEGORY_MAP[CUENTA_IN],CATEGORY_MAP[Category])</f>
        <v>Cash</v>
      </c>
      <c r="F1050" s="3" t="str">
        <f>_xlfn.XLOOKUP(FIN_DATASET[[#This Row],[Account]],CATEGORY_MAP[CUENTA_OUT],CATEGORY_MAP[Subcategory])</f>
        <v>Gymnastics Monthly Fee</v>
      </c>
      <c r="G1050" s="3" t="str">
        <f>IF(OR(FIN_RAW[[#This Row],[CONCEPTO]]=0,FIN_RAW[[#This Row],[CONCEPTO]]=""),"",FIN_RAW[[#This Row],[CONCEPTO]])</f>
        <v>Apoyo Pago Gimnasia MAR</v>
      </c>
      <c r="H1050" s="5">
        <f>IF(FIN_DATASET[[#This Row],[Type]]="Income", FIN_RAW[[#This Row],[VALOR (IN)]], -FIN_RAW[[#This Row],[VALOR (OUT)]])</f>
        <v>25000</v>
      </c>
      <c r="I1050" s="3" t="str">
        <f>FIN_RAW[[#This Row],[CUENTA (IN)]]</f>
        <v>Efectivo</v>
      </c>
      <c r="J1050" s="6" t="str">
        <f>FIN_RAW[[#This Row],[CUENTA (OUT)]]</f>
        <v>Mensualidad Gimnasia</v>
      </c>
      <c r="K1050" s="3" t="str">
        <f>IF(OR(FIN_RAW[[#This Row],[CLIENTE]]=0,FIN_RAW[[#This Row],[CLIENTE]]=" "),"",FIN_RAW[[#This Row],[CLIENTE]])</f>
        <v>Marcela Zapata Duque</v>
      </c>
      <c r="L1050" s="3" t="str">
        <f>IF(OR(FIN_RAW[[#This Row],[DEPORTISTA]]=0,FIN_RAW[[#This Row],[DEPORTISTA]]=""),"",FIN_RAW[[#This Row],[DEPORTISTA]])</f>
        <v>Sara Zapata Zapata</v>
      </c>
      <c r="M1050" s="3">
        <f>IF(FIN_DATASET[[#This Row],[Method]]="Efectivo",1,0)</f>
        <v>1</v>
      </c>
      <c r="N1050" s="12">
        <f>IF(FIN_DATASET[[#This Row],[Method]]="Efectivo",FIN_DATASET[[#This Row],[Amount]],0)</f>
        <v>25000</v>
      </c>
      <c r="O1050" s="3">
        <f>IF(FIN_DATASET[[#This Row],[Method]]="CxC",1,0)</f>
        <v>0</v>
      </c>
      <c r="P1050" s="11">
        <f>IF(FIN_DATASET[[#This Row],[Method]]="CxC",FIN_DATASET[[#This Row],[Amount]],0)</f>
        <v>0</v>
      </c>
      <c r="Q1050" s="3">
        <f>IF(OR(FIN_DATASET[[#This Row],[Account]]="CxP",FIN_DATASET[[#This Row],[Account]]="CxP (Liga)",FIN_DATASET[[#This Row],[Account]]="CxP (Terceros)"),1,0)</f>
        <v>0</v>
      </c>
      <c r="R1050" s="3">
        <f>IF(FIN_DATASET[[#This Row],[AP_Flag]]=1,FIN_DATASET[[#This Row],[Amount]],0)</f>
        <v>0</v>
      </c>
    </row>
    <row r="1051" spans="1:18" x14ac:dyDescent="0.2">
      <c r="A1051" s="4">
        <f>FIN_RAW[[#This Row],[FECHA]]</f>
        <v>44621</v>
      </c>
      <c r="B1051" s="3">
        <f>YEAR(FIN_DATASET[[#This Row],[Date]])</f>
        <v>2022</v>
      </c>
      <c r="C1051" s="3" t="str">
        <f>TEXT(FIN_DATASET[[#This Row],[Date]],"mmmm")</f>
        <v>March</v>
      </c>
      <c r="D1051" s="3" t="str">
        <f>IF(FIN_RAW[[#This Row],[VALOR (IN)]]&gt;0, "Income",IF(FIN_RAW[[#This Row],[VALOR (OUT)]]&gt;0, "Expense", "Check"))</f>
        <v>Income</v>
      </c>
      <c r="E1051" s="3" t="str">
        <f>_xlfn.XLOOKUP(FIN_DATASET[[#This Row],[Method]],CATEGORY_MAP[CUENTA_IN],CATEGORY_MAP[Category])</f>
        <v>Cash</v>
      </c>
      <c r="F1051" s="3" t="str">
        <f>_xlfn.XLOOKUP(FIN_DATASET[[#This Row],[Account]],CATEGORY_MAP[CUENTA_OUT],CATEGORY_MAP[Subcategory])</f>
        <v>Gymnastics Monthly Fee</v>
      </c>
      <c r="G1051" s="3" t="str">
        <f>IF(OR(FIN_RAW[[#This Row],[CONCEPTO]]=0,FIN_RAW[[#This Row],[CONCEPTO]]=""),"",FIN_RAW[[#This Row],[CONCEPTO]])</f>
        <v>Apoyo Pago Gimnasia MAR</v>
      </c>
      <c r="H1051" s="5">
        <f>IF(FIN_DATASET[[#This Row],[Type]]="Income", FIN_RAW[[#This Row],[VALOR (IN)]], -FIN_RAW[[#This Row],[VALOR (OUT)]])</f>
        <v>25000</v>
      </c>
      <c r="I1051" s="3" t="str">
        <f>FIN_RAW[[#This Row],[CUENTA (IN)]]</f>
        <v>Efectivo</v>
      </c>
      <c r="J1051" s="6" t="str">
        <f>FIN_RAW[[#This Row],[CUENTA (OUT)]]</f>
        <v>Mensualidad Gimnasia</v>
      </c>
      <c r="K1051" s="3" t="str">
        <f>IF(OR(FIN_RAW[[#This Row],[CLIENTE]]=0,FIN_RAW[[#This Row],[CLIENTE]]=" "),"",FIN_RAW[[#This Row],[CLIENTE]])</f>
        <v>Rodrigo Valdiri Zambrano</v>
      </c>
      <c r="L1051" s="3" t="str">
        <f>IF(OR(FIN_RAW[[#This Row],[DEPORTISTA]]=0,FIN_RAW[[#This Row],[DEPORTISTA]]=""),"",FIN_RAW[[#This Row],[DEPORTISTA]])</f>
        <v>Esteban Valdiri Guauña</v>
      </c>
      <c r="M1051" s="3">
        <f>IF(FIN_DATASET[[#This Row],[Method]]="Efectivo",1,0)</f>
        <v>1</v>
      </c>
      <c r="N1051" s="12">
        <f>IF(FIN_DATASET[[#This Row],[Method]]="Efectivo",FIN_DATASET[[#This Row],[Amount]],0)</f>
        <v>25000</v>
      </c>
      <c r="O1051" s="3">
        <f>IF(FIN_DATASET[[#This Row],[Method]]="CxC",1,0)</f>
        <v>0</v>
      </c>
      <c r="P1051" s="11">
        <f>IF(FIN_DATASET[[#This Row],[Method]]="CxC",FIN_DATASET[[#This Row],[Amount]],0)</f>
        <v>0</v>
      </c>
      <c r="Q1051" s="3">
        <f>IF(OR(FIN_DATASET[[#This Row],[Account]]="CxP",FIN_DATASET[[#This Row],[Account]]="CxP (Liga)",FIN_DATASET[[#This Row],[Account]]="CxP (Terceros)"),1,0)</f>
        <v>0</v>
      </c>
      <c r="R1051" s="3">
        <f>IF(FIN_DATASET[[#This Row],[AP_Flag]]=1,FIN_DATASET[[#This Row],[Amount]],0)</f>
        <v>0</v>
      </c>
    </row>
    <row r="1052" spans="1:18" x14ac:dyDescent="0.2">
      <c r="A1052" s="4">
        <f>FIN_RAW[[#This Row],[FECHA]]</f>
        <v>44621</v>
      </c>
      <c r="B1052" s="3">
        <f>YEAR(FIN_DATASET[[#This Row],[Date]])</f>
        <v>2022</v>
      </c>
      <c r="C1052" s="3" t="str">
        <f>TEXT(FIN_DATASET[[#This Row],[Date]],"mmmm")</f>
        <v>March</v>
      </c>
      <c r="D1052" s="3" t="str">
        <f>IF(FIN_RAW[[#This Row],[VALOR (IN)]]&gt;0, "Income",IF(FIN_RAW[[#This Row],[VALOR (OUT)]]&gt;0, "Expense", "Check"))</f>
        <v>Income</v>
      </c>
      <c r="E1052" s="3" t="str">
        <f>_xlfn.XLOOKUP(FIN_DATASET[[#This Row],[Method]],CATEGORY_MAP[CUENTA_IN],CATEGORY_MAP[Category])</f>
        <v>Cash</v>
      </c>
      <c r="F1052" s="3" t="str">
        <f>_xlfn.XLOOKUP(FIN_DATASET[[#This Row],[Account]],CATEGORY_MAP[CUENTA_OUT],CATEGORY_MAP[Subcategory])</f>
        <v>Gymnastics Monthly Fee</v>
      </c>
      <c r="G1052" s="3" t="str">
        <f>IF(OR(FIN_RAW[[#This Row],[CONCEPTO]]=0,FIN_RAW[[#This Row],[CONCEPTO]]=""),"",FIN_RAW[[#This Row],[CONCEPTO]])</f>
        <v>Apoyo Pago Gimnasia MAR</v>
      </c>
      <c r="H1052" s="5">
        <f>IF(FIN_DATASET[[#This Row],[Type]]="Income", FIN_RAW[[#This Row],[VALOR (IN)]], -FIN_RAW[[#This Row],[VALOR (OUT)]])</f>
        <v>25000</v>
      </c>
      <c r="I1052" s="3" t="str">
        <f>FIN_RAW[[#This Row],[CUENTA (IN)]]</f>
        <v>Efectivo</v>
      </c>
      <c r="J1052" s="6" t="str">
        <f>FIN_RAW[[#This Row],[CUENTA (OUT)]]</f>
        <v>Mensualidad Gimnasia</v>
      </c>
      <c r="K1052" s="3" t="str">
        <f>IF(OR(FIN_RAW[[#This Row],[CLIENTE]]=0,FIN_RAW[[#This Row],[CLIENTE]]=" "),"",FIN_RAW[[#This Row],[CLIENTE]])</f>
        <v>Víctor Manuel Duque Yepes</v>
      </c>
      <c r="L1052" s="3" t="str">
        <f>IF(OR(FIN_RAW[[#This Row],[DEPORTISTA]]=0,FIN_RAW[[#This Row],[DEPORTISTA]]=""),"",FIN_RAW[[#This Row],[DEPORTISTA]])</f>
        <v>Juan Esteban Duque Pinto</v>
      </c>
      <c r="M1052" s="3">
        <f>IF(FIN_DATASET[[#This Row],[Method]]="Efectivo",1,0)</f>
        <v>1</v>
      </c>
      <c r="N1052" s="12">
        <f>IF(FIN_DATASET[[#This Row],[Method]]="Efectivo",FIN_DATASET[[#This Row],[Amount]],0)</f>
        <v>25000</v>
      </c>
      <c r="O1052" s="3">
        <f>IF(FIN_DATASET[[#This Row],[Method]]="CxC",1,0)</f>
        <v>0</v>
      </c>
      <c r="P1052" s="11">
        <f>IF(FIN_DATASET[[#This Row],[Method]]="CxC",FIN_DATASET[[#This Row],[Amount]],0)</f>
        <v>0</v>
      </c>
      <c r="Q1052" s="3">
        <f>IF(OR(FIN_DATASET[[#This Row],[Account]]="CxP",FIN_DATASET[[#This Row],[Account]]="CxP (Liga)",FIN_DATASET[[#This Row],[Account]]="CxP (Terceros)"),1,0)</f>
        <v>0</v>
      </c>
      <c r="R1052" s="3">
        <f>IF(FIN_DATASET[[#This Row],[AP_Flag]]=1,FIN_DATASET[[#This Row],[Amount]],0)</f>
        <v>0</v>
      </c>
    </row>
    <row r="1053" spans="1:18" x14ac:dyDescent="0.2">
      <c r="A1053" s="4">
        <f>FIN_RAW[[#This Row],[FECHA]]</f>
        <v>44621</v>
      </c>
      <c r="B1053" s="3">
        <f>YEAR(FIN_DATASET[[#This Row],[Date]])</f>
        <v>2022</v>
      </c>
      <c r="C1053" s="3" t="str">
        <f>TEXT(FIN_DATASET[[#This Row],[Date]],"mmmm")</f>
        <v>March</v>
      </c>
      <c r="D1053" s="3" t="str">
        <f>IF(FIN_RAW[[#This Row],[VALOR (IN)]]&gt;0, "Income",IF(FIN_RAW[[#This Row],[VALOR (OUT)]]&gt;0, "Expense", "Check"))</f>
        <v>Income</v>
      </c>
      <c r="E1053" s="3" t="str">
        <f>_xlfn.XLOOKUP(FIN_DATASET[[#This Row],[Method]],CATEGORY_MAP[CUENTA_IN],CATEGORY_MAP[Category])</f>
        <v>Cash</v>
      </c>
      <c r="F1053" s="3" t="str">
        <f>_xlfn.XLOOKUP(FIN_DATASET[[#This Row],[Account]],CATEGORY_MAP[CUENTA_OUT],CATEGORY_MAP[Subcategory])</f>
        <v>Gymnastics Monthly Fee</v>
      </c>
      <c r="G1053" s="3" t="str">
        <f>IF(OR(FIN_RAW[[#This Row],[CONCEPTO]]=0,FIN_RAW[[#This Row],[CONCEPTO]]=""),"",FIN_RAW[[#This Row],[CONCEPTO]])</f>
        <v>Apoyo Pago Gimnasia MAR</v>
      </c>
      <c r="H1053" s="5">
        <f>IF(FIN_DATASET[[#This Row],[Type]]="Income", FIN_RAW[[#This Row],[VALOR (IN)]], -FIN_RAW[[#This Row],[VALOR (OUT)]])</f>
        <v>25000</v>
      </c>
      <c r="I1053" s="3" t="str">
        <f>FIN_RAW[[#This Row],[CUENTA (IN)]]</f>
        <v>Efectivo</v>
      </c>
      <c r="J1053" s="6" t="str">
        <f>FIN_RAW[[#This Row],[CUENTA (OUT)]]</f>
        <v>Mensualidad Gimnasia</v>
      </c>
      <c r="K1053" s="3" t="str">
        <f>IF(OR(FIN_RAW[[#This Row],[CLIENTE]]=0,FIN_RAW[[#This Row],[CLIENTE]]=" "),"",FIN_RAW[[#This Row],[CLIENTE]])</f>
        <v>Víctor Manuel Duque Yepes</v>
      </c>
      <c r="L1053" s="3" t="str">
        <f>IF(OR(FIN_RAW[[#This Row],[DEPORTISTA]]=0,FIN_RAW[[#This Row],[DEPORTISTA]]=""),"",FIN_RAW[[#This Row],[DEPORTISTA]])</f>
        <v>Juan Manuel Duque Pinto</v>
      </c>
      <c r="M1053" s="3">
        <f>IF(FIN_DATASET[[#This Row],[Method]]="Efectivo",1,0)</f>
        <v>1</v>
      </c>
      <c r="N1053" s="12">
        <f>IF(FIN_DATASET[[#This Row],[Method]]="Efectivo",FIN_DATASET[[#This Row],[Amount]],0)</f>
        <v>25000</v>
      </c>
      <c r="O1053" s="3">
        <f>IF(FIN_DATASET[[#This Row],[Method]]="CxC",1,0)</f>
        <v>0</v>
      </c>
      <c r="P1053" s="11">
        <f>IF(FIN_DATASET[[#This Row],[Method]]="CxC",FIN_DATASET[[#This Row],[Amount]],0)</f>
        <v>0</v>
      </c>
      <c r="Q1053" s="3">
        <f>IF(OR(FIN_DATASET[[#This Row],[Account]]="CxP",FIN_DATASET[[#This Row],[Account]]="CxP (Liga)",FIN_DATASET[[#This Row],[Account]]="CxP (Terceros)"),1,0)</f>
        <v>0</v>
      </c>
      <c r="R1053" s="3">
        <f>IF(FIN_DATASET[[#This Row],[AP_Flag]]=1,FIN_DATASET[[#This Row],[Amount]],0)</f>
        <v>0</v>
      </c>
    </row>
    <row r="1054" spans="1:18" x14ac:dyDescent="0.2">
      <c r="A1054" s="4">
        <f>FIN_RAW[[#This Row],[FECHA]]</f>
        <v>44621</v>
      </c>
      <c r="B1054" s="3">
        <f>YEAR(FIN_DATASET[[#This Row],[Date]])</f>
        <v>2022</v>
      </c>
      <c r="C1054" s="3" t="str">
        <f>TEXT(FIN_DATASET[[#This Row],[Date]],"mmmm")</f>
        <v>March</v>
      </c>
      <c r="D1054" s="3" t="str">
        <f>IF(FIN_RAW[[#This Row],[VALOR (IN)]]&gt;0, "Income",IF(FIN_RAW[[#This Row],[VALOR (OUT)]]&gt;0, "Expense", "Check"))</f>
        <v>Income</v>
      </c>
      <c r="E1054" s="3" t="str">
        <f>_xlfn.XLOOKUP(FIN_DATASET[[#This Row],[Method]],CATEGORY_MAP[CUENTA_IN],CATEGORY_MAP[Category])</f>
        <v>Cash</v>
      </c>
      <c r="F1054" s="3" t="str">
        <f>_xlfn.XLOOKUP(FIN_DATASET[[#This Row],[Account]],CATEGORY_MAP[CUENTA_OUT],CATEGORY_MAP[Subcategory])</f>
        <v>Gymnastics Monthly Fee</v>
      </c>
      <c r="G1054" s="3" t="str">
        <f>IF(OR(FIN_RAW[[#This Row],[CONCEPTO]]=0,FIN_RAW[[#This Row],[CONCEPTO]]=""),"",FIN_RAW[[#This Row],[CONCEPTO]])</f>
        <v>Apoyo Pago Gimnasia MAR</v>
      </c>
      <c r="H1054" s="5">
        <f>IF(FIN_DATASET[[#This Row],[Type]]="Income", FIN_RAW[[#This Row],[VALOR (IN)]], -FIN_RAW[[#This Row],[VALOR (OUT)]])</f>
        <v>25000</v>
      </c>
      <c r="I1054" s="3" t="str">
        <f>FIN_RAW[[#This Row],[CUENTA (IN)]]</f>
        <v>Efectivo</v>
      </c>
      <c r="J1054" s="6" t="str">
        <f>FIN_RAW[[#This Row],[CUENTA (OUT)]]</f>
        <v>Mensualidad Gimnasia</v>
      </c>
      <c r="K1054" s="3" t="str">
        <f>IF(OR(FIN_RAW[[#This Row],[CLIENTE]]=0,FIN_RAW[[#This Row],[CLIENTE]]=" "),"",FIN_RAW[[#This Row],[CLIENTE]])</f>
        <v>Yanibel Peña Londoño</v>
      </c>
      <c r="L1054" s="3" t="str">
        <f>IF(OR(FIN_RAW[[#This Row],[DEPORTISTA]]=0,FIN_RAW[[#This Row],[DEPORTISTA]]=""),"",FIN_RAW[[#This Row],[DEPORTISTA]])</f>
        <v>Santiago Piedrahita Peña</v>
      </c>
      <c r="M1054" s="3">
        <f>IF(FIN_DATASET[[#This Row],[Method]]="Efectivo",1,0)</f>
        <v>1</v>
      </c>
      <c r="N1054" s="12">
        <f>IF(FIN_DATASET[[#This Row],[Method]]="Efectivo",FIN_DATASET[[#This Row],[Amount]],0)</f>
        <v>25000</v>
      </c>
      <c r="O1054" s="3">
        <f>IF(FIN_DATASET[[#This Row],[Method]]="CxC",1,0)</f>
        <v>0</v>
      </c>
      <c r="P1054" s="11">
        <f>IF(FIN_DATASET[[#This Row],[Method]]="CxC",FIN_DATASET[[#This Row],[Amount]],0)</f>
        <v>0</v>
      </c>
      <c r="Q1054" s="3">
        <f>IF(OR(FIN_DATASET[[#This Row],[Account]]="CxP",FIN_DATASET[[#This Row],[Account]]="CxP (Liga)",FIN_DATASET[[#This Row],[Account]]="CxP (Terceros)"),1,0)</f>
        <v>0</v>
      </c>
      <c r="R1054" s="3">
        <f>IF(FIN_DATASET[[#This Row],[AP_Flag]]=1,FIN_DATASET[[#This Row],[Amount]],0)</f>
        <v>0</v>
      </c>
    </row>
    <row r="1055" spans="1:18" x14ac:dyDescent="0.2">
      <c r="A1055" s="4">
        <f>FIN_RAW[[#This Row],[FECHA]]</f>
        <v>44621</v>
      </c>
      <c r="B1055" s="3">
        <f>YEAR(FIN_DATASET[[#This Row],[Date]])</f>
        <v>2022</v>
      </c>
      <c r="C1055" s="3" t="str">
        <f>TEXT(FIN_DATASET[[#This Row],[Date]],"mmmm")</f>
        <v>March</v>
      </c>
      <c r="D1055" s="3" t="str">
        <f>IF(FIN_RAW[[#This Row],[VALOR (IN)]]&gt;0, "Income",IF(FIN_RAW[[#This Row],[VALOR (OUT)]]&gt;0, "Expense", "Check"))</f>
        <v>Income</v>
      </c>
      <c r="E1055" s="3" t="str">
        <f>_xlfn.XLOOKUP(FIN_DATASET[[#This Row],[Method]],CATEGORY_MAP[CUENTA_IN],CATEGORY_MAP[Category])</f>
        <v>Cash</v>
      </c>
      <c r="F1055" s="3" t="str">
        <f>_xlfn.XLOOKUP(FIN_DATASET[[#This Row],[Account]],CATEGORY_MAP[CUENTA_OUT],CATEGORY_MAP[Subcategory])</f>
        <v>Gymnastics Monthly Fee</v>
      </c>
      <c r="G1055" s="3" t="str">
        <f>IF(OR(FIN_RAW[[#This Row],[CONCEPTO]]=0,FIN_RAW[[#This Row],[CONCEPTO]]=""),"",FIN_RAW[[#This Row],[CONCEPTO]])</f>
        <v>Apoyo Pago Gimnasia MAR</v>
      </c>
      <c r="H1055" s="5">
        <f>IF(FIN_DATASET[[#This Row],[Type]]="Income", FIN_RAW[[#This Row],[VALOR (IN)]], -FIN_RAW[[#This Row],[VALOR (OUT)]])</f>
        <v>25000</v>
      </c>
      <c r="I1055" s="3" t="str">
        <f>FIN_RAW[[#This Row],[CUENTA (IN)]]</f>
        <v>Efectivo</v>
      </c>
      <c r="J1055" s="6" t="str">
        <f>FIN_RAW[[#This Row],[CUENTA (OUT)]]</f>
        <v>Mensualidad Gimnasia</v>
      </c>
      <c r="K1055" s="3" t="str">
        <f>IF(OR(FIN_RAW[[#This Row],[CLIENTE]]=0,FIN_RAW[[#This Row],[CLIENTE]]=" "),"",FIN_RAW[[#This Row],[CLIENTE]])</f>
        <v>Luis Eduardo Solarte Serna</v>
      </c>
      <c r="L1055" s="3" t="str">
        <f>IF(OR(FIN_RAW[[#This Row],[DEPORTISTA]]=0,FIN_RAW[[#This Row],[DEPORTISTA]]=""),"",FIN_RAW[[#This Row],[DEPORTISTA]])</f>
        <v>Alejandro Solarte Osorio</v>
      </c>
      <c r="M1055" s="3">
        <f>IF(FIN_DATASET[[#This Row],[Method]]="Efectivo",1,0)</f>
        <v>1</v>
      </c>
      <c r="N1055" s="12">
        <f>IF(FIN_DATASET[[#This Row],[Method]]="Efectivo",FIN_DATASET[[#This Row],[Amount]],0)</f>
        <v>25000</v>
      </c>
      <c r="O1055" s="3">
        <f>IF(FIN_DATASET[[#This Row],[Method]]="CxC",1,0)</f>
        <v>0</v>
      </c>
      <c r="P1055" s="11">
        <f>IF(FIN_DATASET[[#This Row],[Method]]="CxC",FIN_DATASET[[#This Row],[Amount]],0)</f>
        <v>0</v>
      </c>
      <c r="Q1055" s="3">
        <f>IF(OR(FIN_DATASET[[#This Row],[Account]]="CxP",FIN_DATASET[[#This Row],[Account]]="CxP (Liga)",FIN_DATASET[[#This Row],[Account]]="CxP (Terceros)"),1,0)</f>
        <v>0</v>
      </c>
      <c r="R1055" s="3">
        <f>IF(FIN_DATASET[[#This Row],[AP_Flag]]=1,FIN_DATASET[[#This Row],[Amount]],0)</f>
        <v>0</v>
      </c>
    </row>
    <row r="1056" spans="1:18" x14ac:dyDescent="0.2">
      <c r="A1056" s="4">
        <f>FIN_RAW[[#This Row],[FECHA]]</f>
        <v>44621</v>
      </c>
      <c r="B1056" s="3">
        <f>YEAR(FIN_DATASET[[#This Row],[Date]])</f>
        <v>2022</v>
      </c>
      <c r="C1056" s="3" t="str">
        <f>TEXT(FIN_DATASET[[#This Row],[Date]],"mmmm")</f>
        <v>March</v>
      </c>
      <c r="D1056" s="3" t="str">
        <f>IF(FIN_RAW[[#This Row],[VALOR (IN)]]&gt;0, "Income",IF(FIN_RAW[[#This Row],[VALOR (OUT)]]&gt;0, "Expense", "Check"))</f>
        <v>Income</v>
      </c>
      <c r="E1056" s="3" t="str">
        <f>_xlfn.XLOOKUP(FIN_DATASET[[#This Row],[Method]],CATEGORY_MAP[CUENTA_IN],CATEGORY_MAP[Category])</f>
        <v>Cash</v>
      </c>
      <c r="F1056" s="3" t="str">
        <f>_xlfn.XLOOKUP(FIN_DATASET[[#This Row],[Account]],CATEGORY_MAP[CUENTA_OUT],CATEGORY_MAP[Subcategory])</f>
        <v>Gymnastics Monthly Fee</v>
      </c>
      <c r="G1056" s="3" t="str">
        <f>IF(OR(FIN_RAW[[#This Row],[CONCEPTO]]=0,FIN_RAW[[#This Row],[CONCEPTO]]=""),"",FIN_RAW[[#This Row],[CONCEPTO]])</f>
        <v>Apoyo Pago Gimnasia MAR</v>
      </c>
      <c r="H1056" s="5">
        <f>IF(FIN_DATASET[[#This Row],[Type]]="Income", FIN_RAW[[#This Row],[VALOR (IN)]], -FIN_RAW[[#This Row],[VALOR (OUT)]])</f>
        <v>25000</v>
      </c>
      <c r="I1056" s="3" t="str">
        <f>FIN_RAW[[#This Row],[CUENTA (IN)]]</f>
        <v>Efectivo</v>
      </c>
      <c r="J1056" s="6" t="str">
        <f>FIN_RAW[[#This Row],[CUENTA (OUT)]]</f>
        <v>Mensualidad Gimnasia</v>
      </c>
      <c r="K1056" s="3" t="str">
        <f>IF(OR(FIN_RAW[[#This Row],[CLIENTE]]=0,FIN_RAW[[#This Row],[CLIENTE]]=" "),"",FIN_RAW[[#This Row],[CLIENTE]])</f>
        <v>Silvana Torres López</v>
      </c>
      <c r="L1056" s="3" t="str">
        <f>IF(OR(FIN_RAW[[#This Row],[DEPORTISTA]]=0,FIN_RAW[[#This Row],[DEPORTISTA]]=""),"",FIN_RAW[[#This Row],[DEPORTISTA]])</f>
        <v>Luciana Pinedo Torres</v>
      </c>
      <c r="M1056" s="3">
        <f>IF(FIN_DATASET[[#This Row],[Method]]="Efectivo",1,0)</f>
        <v>1</v>
      </c>
      <c r="N1056" s="12">
        <f>IF(FIN_DATASET[[#This Row],[Method]]="Efectivo",FIN_DATASET[[#This Row],[Amount]],0)</f>
        <v>25000</v>
      </c>
      <c r="O1056" s="3">
        <f>IF(FIN_DATASET[[#This Row],[Method]]="CxC",1,0)</f>
        <v>0</v>
      </c>
      <c r="P1056" s="11">
        <f>IF(FIN_DATASET[[#This Row],[Method]]="CxC",FIN_DATASET[[#This Row],[Amount]],0)</f>
        <v>0</v>
      </c>
      <c r="Q1056" s="3">
        <f>IF(OR(FIN_DATASET[[#This Row],[Account]]="CxP",FIN_DATASET[[#This Row],[Account]]="CxP (Liga)",FIN_DATASET[[#This Row],[Account]]="CxP (Terceros)"),1,0)</f>
        <v>0</v>
      </c>
      <c r="R1056" s="3">
        <f>IF(FIN_DATASET[[#This Row],[AP_Flag]]=1,FIN_DATASET[[#This Row],[Amount]],0)</f>
        <v>0</v>
      </c>
    </row>
    <row r="1057" spans="1:18" x14ac:dyDescent="0.2">
      <c r="A1057" s="4">
        <f>FIN_RAW[[#This Row],[FECHA]]</f>
        <v>44621</v>
      </c>
      <c r="B1057" s="3">
        <f>YEAR(FIN_DATASET[[#This Row],[Date]])</f>
        <v>2022</v>
      </c>
      <c r="C1057" s="3" t="str">
        <f>TEXT(FIN_DATASET[[#This Row],[Date]],"mmmm")</f>
        <v>March</v>
      </c>
      <c r="D1057" s="3" t="str">
        <f>IF(FIN_RAW[[#This Row],[VALOR (IN)]]&gt;0, "Income",IF(FIN_RAW[[#This Row],[VALOR (OUT)]]&gt;0, "Expense", "Check"))</f>
        <v>Income</v>
      </c>
      <c r="E1057" s="3" t="str">
        <f>_xlfn.XLOOKUP(FIN_DATASET[[#This Row],[Method]],CATEGORY_MAP[CUENTA_IN],CATEGORY_MAP[Category])</f>
        <v>Cash</v>
      </c>
      <c r="F1057" s="3" t="str">
        <f>_xlfn.XLOOKUP(FIN_DATASET[[#This Row],[Account]],CATEGORY_MAP[CUENTA_OUT],CATEGORY_MAP[Subcategory])</f>
        <v>Gymnastics Monthly Fee</v>
      </c>
      <c r="G1057" s="3" t="str">
        <f>IF(OR(FIN_RAW[[#This Row],[CONCEPTO]]=0,FIN_RAW[[#This Row],[CONCEPTO]]=""),"",FIN_RAW[[#This Row],[CONCEPTO]])</f>
        <v>Apoyo Pago Gimnasia MAR</v>
      </c>
      <c r="H1057" s="5">
        <f>IF(FIN_DATASET[[#This Row],[Type]]="Income", FIN_RAW[[#This Row],[VALOR (IN)]], -FIN_RAW[[#This Row],[VALOR (OUT)]])</f>
        <v>25000</v>
      </c>
      <c r="I1057" s="3" t="str">
        <f>FIN_RAW[[#This Row],[CUENTA (IN)]]</f>
        <v>Efectivo</v>
      </c>
      <c r="J1057" s="6" t="str">
        <f>FIN_RAW[[#This Row],[CUENTA (OUT)]]</f>
        <v>Mensualidad Gimnasia</v>
      </c>
      <c r="K1057" s="3" t="str">
        <f>IF(OR(FIN_RAW[[#This Row],[CLIENTE]]=0,FIN_RAW[[#This Row],[CLIENTE]]=" "),"",FIN_RAW[[#This Row],[CLIENTE]])</f>
        <v>Silvana Torres López</v>
      </c>
      <c r="L1057" s="3" t="str">
        <f>IF(OR(FIN_RAW[[#This Row],[DEPORTISTA]]=0,FIN_RAW[[#This Row],[DEPORTISTA]]=""),"",FIN_RAW[[#This Row],[DEPORTISTA]])</f>
        <v>Valentina Quintero Torres</v>
      </c>
      <c r="M1057" s="3">
        <f>IF(FIN_DATASET[[#This Row],[Method]]="Efectivo",1,0)</f>
        <v>1</v>
      </c>
      <c r="N1057" s="12">
        <f>IF(FIN_DATASET[[#This Row],[Method]]="Efectivo",FIN_DATASET[[#This Row],[Amount]],0)</f>
        <v>25000</v>
      </c>
      <c r="O1057" s="3">
        <f>IF(FIN_DATASET[[#This Row],[Method]]="CxC",1,0)</f>
        <v>0</v>
      </c>
      <c r="P1057" s="11">
        <f>IF(FIN_DATASET[[#This Row],[Method]]="CxC",FIN_DATASET[[#This Row],[Amount]],0)</f>
        <v>0</v>
      </c>
      <c r="Q1057" s="3">
        <f>IF(OR(FIN_DATASET[[#This Row],[Account]]="CxP",FIN_DATASET[[#This Row],[Account]]="CxP (Liga)",FIN_DATASET[[#This Row],[Account]]="CxP (Terceros)"),1,0)</f>
        <v>0</v>
      </c>
      <c r="R1057" s="3">
        <f>IF(FIN_DATASET[[#This Row],[AP_Flag]]=1,FIN_DATASET[[#This Row],[Amount]],0)</f>
        <v>0</v>
      </c>
    </row>
    <row r="1058" spans="1:18" x14ac:dyDescent="0.2">
      <c r="A1058" s="4">
        <f>FIN_RAW[[#This Row],[FECHA]]</f>
        <v>44621</v>
      </c>
      <c r="B1058" s="3">
        <f>YEAR(FIN_DATASET[[#This Row],[Date]])</f>
        <v>2022</v>
      </c>
      <c r="C1058" s="3" t="str">
        <f>TEXT(FIN_DATASET[[#This Row],[Date]],"mmmm")</f>
        <v>March</v>
      </c>
      <c r="D1058" s="3" t="str">
        <f>IF(FIN_RAW[[#This Row],[VALOR (IN)]]&gt;0, "Income",IF(FIN_RAW[[#This Row],[VALOR (OUT)]]&gt;0, "Expense", "Check"))</f>
        <v>Income</v>
      </c>
      <c r="E1058" s="3" t="str">
        <f>_xlfn.XLOOKUP(FIN_DATASET[[#This Row],[Method]],CATEGORY_MAP[CUENTA_IN],CATEGORY_MAP[Category])</f>
        <v>Cash</v>
      </c>
      <c r="F1058" s="3" t="str">
        <f>_xlfn.XLOOKUP(FIN_DATASET[[#This Row],[Account]],CATEGORY_MAP[CUENTA_OUT],CATEGORY_MAP[Subcategory])</f>
        <v>Gymnastics Monthly Fee</v>
      </c>
      <c r="G1058" s="3" t="str">
        <f>IF(OR(FIN_RAW[[#This Row],[CONCEPTO]]=0,FIN_RAW[[#This Row],[CONCEPTO]]=""),"",FIN_RAW[[#This Row],[CONCEPTO]])</f>
        <v>Apoyo Pago Gimnasia MAR</v>
      </c>
      <c r="H1058" s="5">
        <f>IF(FIN_DATASET[[#This Row],[Type]]="Income", FIN_RAW[[#This Row],[VALOR (IN)]], -FIN_RAW[[#This Row],[VALOR (OUT)]])</f>
        <v>25000</v>
      </c>
      <c r="I1058" s="3" t="str">
        <f>FIN_RAW[[#This Row],[CUENTA (IN)]]</f>
        <v>Efectivo</v>
      </c>
      <c r="J1058" s="6" t="str">
        <f>FIN_RAW[[#This Row],[CUENTA (OUT)]]</f>
        <v>Mensualidad Gimnasia</v>
      </c>
      <c r="K1058" s="3" t="str">
        <f>IF(OR(FIN_RAW[[#This Row],[CLIENTE]]=0,FIN_RAW[[#This Row],[CLIENTE]]=" "),"",FIN_RAW[[#This Row],[CLIENTE]])</f>
        <v>Silvana Torres López</v>
      </c>
      <c r="L1058" s="3" t="str">
        <f>IF(OR(FIN_RAW[[#This Row],[DEPORTISTA]]=0,FIN_RAW[[#This Row],[DEPORTISTA]]=""),"",FIN_RAW[[#This Row],[DEPORTISTA]])</f>
        <v>María Paula Quintero Torres</v>
      </c>
      <c r="M1058" s="3">
        <f>IF(FIN_DATASET[[#This Row],[Method]]="Efectivo",1,0)</f>
        <v>1</v>
      </c>
      <c r="N1058" s="12">
        <f>IF(FIN_DATASET[[#This Row],[Method]]="Efectivo",FIN_DATASET[[#This Row],[Amount]],0)</f>
        <v>25000</v>
      </c>
      <c r="O1058" s="3">
        <f>IF(FIN_DATASET[[#This Row],[Method]]="CxC",1,0)</f>
        <v>0</v>
      </c>
      <c r="P1058" s="11">
        <f>IF(FIN_DATASET[[#This Row],[Method]]="CxC",FIN_DATASET[[#This Row],[Amount]],0)</f>
        <v>0</v>
      </c>
      <c r="Q1058" s="3">
        <f>IF(OR(FIN_DATASET[[#This Row],[Account]]="CxP",FIN_DATASET[[#This Row],[Account]]="CxP (Liga)",FIN_DATASET[[#This Row],[Account]]="CxP (Terceros)"),1,0)</f>
        <v>0</v>
      </c>
      <c r="R1058" s="3">
        <f>IF(FIN_DATASET[[#This Row],[AP_Flag]]=1,FIN_DATASET[[#This Row],[Amount]],0)</f>
        <v>0</v>
      </c>
    </row>
    <row r="1059" spans="1:18" x14ac:dyDescent="0.2">
      <c r="A1059" s="4">
        <f>FIN_RAW[[#This Row],[FECHA]]</f>
        <v>44628</v>
      </c>
      <c r="B1059" s="3">
        <f>YEAR(FIN_DATASET[[#This Row],[Date]])</f>
        <v>2022</v>
      </c>
      <c r="C1059" s="3" t="str">
        <f>TEXT(FIN_DATASET[[#This Row],[Date]],"mmmm")</f>
        <v>March</v>
      </c>
      <c r="D1059" s="3" t="str">
        <f>IF(FIN_RAW[[#This Row],[VALOR (IN)]]&gt;0, "Income",IF(FIN_RAW[[#This Row],[VALOR (OUT)]]&gt;0, "Expense", "Check"))</f>
        <v>Expense</v>
      </c>
      <c r="E1059" s="3" t="str">
        <f>_xlfn.XLOOKUP(FIN_DATASET[[#This Row],[Method]],CATEGORY_MAP[CUENTA_IN],CATEGORY_MAP[Category])</f>
        <v>Cash</v>
      </c>
      <c r="F1059" s="3" t="str">
        <f>_xlfn.XLOOKUP(FIN_DATASET[[#This Row],[Account]],CATEGORY_MAP[CUENTA_OUT],CATEGORY_MAP[Subcategory])</f>
        <v>Sports Equipment</v>
      </c>
      <c r="G1059" s="3" t="str">
        <f>IF(OR(FIN_RAW[[#This Row],[CONCEPTO]]=0,FIN_RAW[[#This Row],[CONCEPTO]]=""),"",FIN_RAW[[#This Row],[CONCEPTO]])</f>
        <v>Soporte Barra</v>
      </c>
      <c r="H1059" s="5">
        <f>IF(FIN_DATASET[[#This Row],[Type]]="Income", FIN_RAW[[#This Row],[VALOR (IN)]], -FIN_RAW[[#This Row],[VALOR (OUT)]])</f>
        <v>-80000</v>
      </c>
      <c r="I1059" s="3" t="str">
        <f>FIN_RAW[[#This Row],[CUENTA (IN)]]</f>
        <v>Efectivo</v>
      </c>
      <c r="J1059" s="6" t="str">
        <f>FIN_RAW[[#This Row],[CUENTA (OUT)]]</f>
        <v>Implementacion Deportiva</v>
      </c>
      <c r="K1059" s="3" t="str">
        <f>IF(OR(FIN_RAW[[#This Row],[CLIENTE]]=0,FIN_RAW[[#This Row],[CLIENTE]]=" "),"",FIN_RAW[[#This Row],[CLIENTE]])</f>
        <v/>
      </c>
      <c r="L1059" s="3" t="str">
        <f>IF(OR(FIN_RAW[[#This Row],[DEPORTISTA]]=0,FIN_RAW[[#This Row],[DEPORTISTA]]=""),"",FIN_RAW[[#This Row],[DEPORTISTA]])</f>
        <v/>
      </c>
      <c r="M1059" s="3">
        <f>IF(FIN_DATASET[[#This Row],[Method]]="Efectivo",1,0)</f>
        <v>1</v>
      </c>
      <c r="N1059" s="12">
        <f>IF(FIN_DATASET[[#This Row],[Method]]="Efectivo",FIN_DATASET[[#This Row],[Amount]],0)</f>
        <v>-80000</v>
      </c>
      <c r="O1059" s="3">
        <f>IF(FIN_DATASET[[#This Row],[Method]]="CxC",1,0)</f>
        <v>0</v>
      </c>
      <c r="P1059" s="11">
        <f>IF(FIN_DATASET[[#This Row],[Method]]="CxC",FIN_DATASET[[#This Row],[Amount]],0)</f>
        <v>0</v>
      </c>
      <c r="Q1059" s="3">
        <f>IF(OR(FIN_DATASET[[#This Row],[Account]]="CxP",FIN_DATASET[[#This Row],[Account]]="CxP (Liga)",FIN_DATASET[[#This Row],[Account]]="CxP (Terceros)"),1,0)</f>
        <v>0</v>
      </c>
      <c r="R1059" s="3">
        <f>IF(FIN_DATASET[[#This Row],[AP_Flag]]=1,FIN_DATASET[[#This Row],[Amount]],0)</f>
        <v>0</v>
      </c>
    </row>
    <row r="1060" spans="1:18" x14ac:dyDescent="0.2">
      <c r="A1060" s="4">
        <f>FIN_RAW[[#This Row],[FECHA]]</f>
        <v>44628</v>
      </c>
      <c r="B1060" s="3">
        <f>YEAR(FIN_DATASET[[#This Row],[Date]])</f>
        <v>2022</v>
      </c>
      <c r="C1060" s="3" t="str">
        <f>TEXT(FIN_DATASET[[#This Row],[Date]],"mmmm")</f>
        <v>March</v>
      </c>
      <c r="D1060" s="3" t="str">
        <f>IF(FIN_RAW[[#This Row],[VALOR (IN)]]&gt;0, "Income",IF(FIN_RAW[[#This Row],[VALOR (OUT)]]&gt;0, "Expense", "Check"))</f>
        <v>Expense</v>
      </c>
      <c r="E1060" s="3" t="str">
        <f>_xlfn.XLOOKUP(FIN_DATASET[[#This Row],[Method]],CATEGORY_MAP[CUENTA_IN],CATEGORY_MAP[Category])</f>
        <v>Cash</v>
      </c>
      <c r="F1060" s="3" t="str">
        <f>_xlfn.XLOOKUP(FIN_DATASET[[#This Row],[Account]],CATEGORY_MAP[CUENTA_OUT],CATEGORY_MAP[Subcategory])</f>
        <v>Sports Equipment</v>
      </c>
      <c r="G1060" s="3" t="str">
        <f>IF(OR(FIN_RAW[[#This Row],[CONCEPTO]]=0,FIN_RAW[[#This Row],[CONCEPTO]]=""),"",FIN_RAW[[#This Row],[CONCEPTO]])</f>
        <v>Compra de Pesas Tobilleras</v>
      </c>
      <c r="H1060" s="5">
        <f>IF(FIN_DATASET[[#This Row],[Type]]="Income", FIN_RAW[[#This Row],[VALOR (IN)]], -FIN_RAW[[#This Row],[VALOR (OUT)]])</f>
        <v>-90000</v>
      </c>
      <c r="I1060" s="3" t="str">
        <f>FIN_RAW[[#This Row],[CUENTA (IN)]]</f>
        <v>Efectivo</v>
      </c>
      <c r="J1060" s="6" t="str">
        <f>FIN_RAW[[#This Row],[CUENTA (OUT)]]</f>
        <v>Implementacion Deportiva</v>
      </c>
      <c r="K1060" s="3" t="str">
        <f>IF(OR(FIN_RAW[[#This Row],[CLIENTE]]=0,FIN_RAW[[#This Row],[CLIENTE]]=" "),"",FIN_RAW[[#This Row],[CLIENTE]])</f>
        <v/>
      </c>
      <c r="L1060" s="3" t="str">
        <f>IF(OR(FIN_RAW[[#This Row],[DEPORTISTA]]=0,FIN_RAW[[#This Row],[DEPORTISTA]]=""),"",FIN_RAW[[#This Row],[DEPORTISTA]])</f>
        <v/>
      </c>
      <c r="M1060" s="3">
        <f>IF(FIN_DATASET[[#This Row],[Method]]="Efectivo",1,0)</f>
        <v>1</v>
      </c>
      <c r="N1060" s="12">
        <f>IF(FIN_DATASET[[#This Row],[Method]]="Efectivo",FIN_DATASET[[#This Row],[Amount]],0)</f>
        <v>-90000</v>
      </c>
      <c r="O1060" s="3">
        <f>IF(FIN_DATASET[[#This Row],[Method]]="CxC",1,0)</f>
        <v>0</v>
      </c>
      <c r="P1060" s="11">
        <f>IF(FIN_DATASET[[#This Row],[Method]]="CxC",FIN_DATASET[[#This Row],[Amount]],0)</f>
        <v>0</v>
      </c>
      <c r="Q1060" s="3">
        <f>IF(OR(FIN_DATASET[[#This Row],[Account]]="CxP",FIN_DATASET[[#This Row],[Account]]="CxP (Liga)",FIN_DATASET[[#This Row],[Account]]="CxP (Terceros)"),1,0)</f>
        <v>0</v>
      </c>
      <c r="R1060" s="3">
        <f>IF(FIN_DATASET[[#This Row],[AP_Flag]]=1,FIN_DATASET[[#This Row],[Amount]],0)</f>
        <v>0</v>
      </c>
    </row>
    <row r="1061" spans="1:18" x14ac:dyDescent="0.2">
      <c r="A1061" s="4">
        <f>FIN_RAW[[#This Row],[FECHA]]</f>
        <v>44628</v>
      </c>
      <c r="B1061" s="3">
        <f>YEAR(FIN_DATASET[[#This Row],[Date]])</f>
        <v>2022</v>
      </c>
      <c r="C1061" s="3" t="str">
        <f>TEXT(FIN_DATASET[[#This Row],[Date]],"mmmm")</f>
        <v>March</v>
      </c>
      <c r="D1061" s="3" t="str">
        <f>IF(FIN_RAW[[#This Row],[VALOR (IN)]]&gt;0, "Income",IF(FIN_RAW[[#This Row],[VALOR (OUT)]]&gt;0, "Expense", "Check"))</f>
        <v>Expense</v>
      </c>
      <c r="E1061" s="3" t="str">
        <f>_xlfn.XLOOKUP(FIN_DATASET[[#This Row],[Method]],CATEGORY_MAP[CUENTA_IN],CATEGORY_MAP[Category])</f>
        <v>Cash</v>
      </c>
      <c r="F1061" s="3" t="str">
        <f>_xlfn.XLOOKUP(FIN_DATASET[[#This Row],[Account]],CATEGORY_MAP[CUENTA_OUT],CATEGORY_MAP[Subcategory])</f>
        <v>Operating Expenses</v>
      </c>
      <c r="G1061" s="3" t="str">
        <f>IF(OR(FIN_RAW[[#This Row],[CONCEPTO]]=0,FIN_RAW[[#This Row],[CONCEPTO]]=""),"",FIN_RAW[[#This Row],[CONCEPTO]])</f>
        <v>Dulces Dia de La Mujer</v>
      </c>
      <c r="H1061" s="5">
        <f>IF(FIN_DATASET[[#This Row],[Type]]="Income", FIN_RAW[[#This Row],[VALOR (IN)]], -FIN_RAW[[#This Row],[VALOR (OUT)]])</f>
        <v>-70000</v>
      </c>
      <c r="I1061" s="3" t="str">
        <f>FIN_RAW[[#This Row],[CUENTA (IN)]]</f>
        <v>Efectivo</v>
      </c>
      <c r="J1061" s="6" t="str">
        <f>FIN_RAW[[#This Row],[CUENTA (OUT)]]</f>
        <v>Otros Gastos</v>
      </c>
      <c r="K1061" s="3" t="str">
        <f>IF(OR(FIN_RAW[[#This Row],[CLIENTE]]=0,FIN_RAW[[#This Row],[CLIENTE]]=" "),"",FIN_RAW[[#This Row],[CLIENTE]])</f>
        <v/>
      </c>
      <c r="L1061" s="3" t="str">
        <f>IF(OR(FIN_RAW[[#This Row],[DEPORTISTA]]=0,FIN_RAW[[#This Row],[DEPORTISTA]]=""),"",FIN_RAW[[#This Row],[DEPORTISTA]])</f>
        <v/>
      </c>
      <c r="M1061" s="3">
        <f>IF(FIN_DATASET[[#This Row],[Method]]="Efectivo",1,0)</f>
        <v>1</v>
      </c>
      <c r="N1061" s="12">
        <f>IF(FIN_DATASET[[#This Row],[Method]]="Efectivo",FIN_DATASET[[#This Row],[Amount]],0)</f>
        <v>-70000</v>
      </c>
      <c r="O1061" s="3">
        <f>IF(FIN_DATASET[[#This Row],[Method]]="CxC",1,0)</f>
        <v>0</v>
      </c>
      <c r="P1061" s="11">
        <f>IF(FIN_DATASET[[#This Row],[Method]]="CxC",FIN_DATASET[[#This Row],[Amount]],0)</f>
        <v>0</v>
      </c>
      <c r="Q1061" s="3">
        <f>IF(OR(FIN_DATASET[[#This Row],[Account]]="CxP",FIN_DATASET[[#This Row],[Account]]="CxP (Liga)",FIN_DATASET[[#This Row],[Account]]="CxP (Terceros)"),1,0)</f>
        <v>0</v>
      </c>
      <c r="R1061" s="3">
        <f>IF(FIN_DATASET[[#This Row],[AP_Flag]]=1,FIN_DATASET[[#This Row],[Amount]],0)</f>
        <v>0</v>
      </c>
    </row>
    <row r="1062" spans="1:18" x14ac:dyDescent="0.2">
      <c r="A1062" s="4">
        <f>FIN_RAW[[#This Row],[FECHA]]</f>
        <v>44630</v>
      </c>
      <c r="B1062" s="3">
        <f>YEAR(FIN_DATASET[[#This Row],[Date]])</f>
        <v>2022</v>
      </c>
      <c r="C1062" s="3" t="str">
        <f>TEXT(FIN_DATASET[[#This Row],[Date]],"mmmm")</f>
        <v>March</v>
      </c>
      <c r="D1062" s="3" t="str">
        <f>IF(FIN_RAW[[#This Row],[VALOR (IN)]]&gt;0, "Income",IF(FIN_RAW[[#This Row],[VALOR (OUT)]]&gt;0, "Expense", "Check"))</f>
        <v>Expense</v>
      </c>
      <c r="E1062" s="3" t="str">
        <f>_xlfn.XLOOKUP(FIN_DATASET[[#This Row],[Method]],CATEGORY_MAP[CUENTA_IN],CATEGORY_MAP[Category])</f>
        <v>Cash</v>
      </c>
      <c r="F1062" s="3" t="str">
        <f>_xlfn.XLOOKUP(FIN_DATASET[[#This Row],[Account]],CATEGORY_MAP[CUENTA_OUT],CATEGORY_MAP[Subcategory])</f>
        <v>Operating Expenses</v>
      </c>
      <c r="G1062" s="3" t="str">
        <f>IF(OR(FIN_RAW[[#This Row],[CONCEPTO]]=0,FIN_RAW[[#This Row],[CONCEPTO]]=""),"",FIN_RAW[[#This Row],[CONCEPTO]])</f>
        <v>Pago Materiales Cinturon de Vueltas</v>
      </c>
      <c r="H1062" s="5">
        <f>IF(FIN_DATASET[[#This Row],[Type]]="Income", FIN_RAW[[#This Row],[VALOR (IN)]], -FIN_RAW[[#This Row],[VALOR (OUT)]])</f>
        <v>-100000</v>
      </c>
      <c r="I1062" s="3" t="str">
        <f>FIN_RAW[[#This Row],[CUENTA (IN)]]</f>
        <v>Efectivo</v>
      </c>
      <c r="J1062" s="6" t="str">
        <f>FIN_RAW[[#This Row],[CUENTA (OUT)]]</f>
        <v>Otros Gastos</v>
      </c>
      <c r="K1062" s="3" t="str">
        <f>IF(OR(FIN_RAW[[#This Row],[CLIENTE]]=0,FIN_RAW[[#This Row],[CLIENTE]]=" "),"",FIN_RAW[[#This Row],[CLIENTE]])</f>
        <v/>
      </c>
      <c r="L1062" s="3" t="str">
        <f>IF(OR(FIN_RAW[[#This Row],[DEPORTISTA]]=0,FIN_RAW[[#This Row],[DEPORTISTA]]=""),"",FIN_RAW[[#This Row],[DEPORTISTA]])</f>
        <v/>
      </c>
      <c r="M1062" s="3">
        <f>IF(FIN_DATASET[[#This Row],[Method]]="Efectivo",1,0)</f>
        <v>1</v>
      </c>
      <c r="N1062" s="12">
        <f>IF(FIN_DATASET[[#This Row],[Method]]="Efectivo",FIN_DATASET[[#This Row],[Amount]],0)</f>
        <v>-100000</v>
      </c>
      <c r="O1062" s="3">
        <f>IF(FIN_DATASET[[#This Row],[Method]]="CxC",1,0)</f>
        <v>0</v>
      </c>
      <c r="P1062" s="11">
        <f>IF(FIN_DATASET[[#This Row],[Method]]="CxC",FIN_DATASET[[#This Row],[Amount]],0)</f>
        <v>0</v>
      </c>
      <c r="Q1062" s="3">
        <f>IF(OR(FIN_DATASET[[#This Row],[Account]]="CxP",FIN_DATASET[[#This Row],[Account]]="CxP (Liga)",FIN_DATASET[[#This Row],[Account]]="CxP (Terceros)"),1,0)</f>
        <v>0</v>
      </c>
      <c r="R1062" s="3">
        <f>IF(FIN_DATASET[[#This Row],[AP_Flag]]=1,FIN_DATASET[[#This Row],[Amount]],0)</f>
        <v>0</v>
      </c>
    </row>
    <row r="1063" spans="1:18" x14ac:dyDescent="0.2">
      <c r="A1063" s="4">
        <f>FIN_RAW[[#This Row],[FECHA]]</f>
        <v>44630</v>
      </c>
      <c r="B1063" s="3">
        <f>YEAR(FIN_DATASET[[#This Row],[Date]])</f>
        <v>2022</v>
      </c>
      <c r="C1063" s="3" t="str">
        <f>TEXT(FIN_DATASET[[#This Row],[Date]],"mmmm")</f>
        <v>March</v>
      </c>
      <c r="D1063" s="3" t="str">
        <f>IF(FIN_RAW[[#This Row],[VALOR (IN)]]&gt;0, "Income",IF(FIN_RAW[[#This Row],[VALOR (OUT)]]&gt;0, "Expense", "Check"))</f>
        <v>Expense</v>
      </c>
      <c r="E1063" s="3" t="str">
        <f>_xlfn.XLOOKUP(FIN_DATASET[[#This Row],[Method]],CATEGORY_MAP[CUENTA_IN],CATEGORY_MAP[Category])</f>
        <v>Cash</v>
      </c>
      <c r="F1063" s="3" t="str">
        <f>_xlfn.XLOOKUP(FIN_DATASET[[#This Row],[Account]],CATEGORY_MAP[CUENTA_OUT],CATEGORY_MAP[Subcategory])</f>
        <v>Operating Expenses</v>
      </c>
      <c r="G1063" s="3" t="str">
        <f>IF(OR(FIN_RAW[[#This Row],[CONCEPTO]]=0,FIN_RAW[[#This Row],[CONCEPTO]]=""),"",FIN_RAW[[#This Row],[CONCEPTO]])</f>
        <v>Pago de Pegante Colchonetas</v>
      </c>
      <c r="H1063" s="5">
        <f>IF(FIN_DATASET[[#This Row],[Type]]="Income", FIN_RAW[[#This Row],[VALOR (IN)]], -FIN_RAW[[#This Row],[VALOR (OUT)]])</f>
        <v>-50000</v>
      </c>
      <c r="I1063" s="3" t="str">
        <f>FIN_RAW[[#This Row],[CUENTA (IN)]]</f>
        <v>Efectivo</v>
      </c>
      <c r="J1063" s="6" t="str">
        <f>FIN_RAW[[#This Row],[CUENTA (OUT)]]</f>
        <v>Otros Gastos</v>
      </c>
      <c r="K1063" s="3" t="str">
        <f>IF(OR(FIN_RAW[[#This Row],[CLIENTE]]=0,FIN_RAW[[#This Row],[CLIENTE]]=" "),"",FIN_RAW[[#This Row],[CLIENTE]])</f>
        <v/>
      </c>
      <c r="L1063" s="3" t="str">
        <f>IF(OR(FIN_RAW[[#This Row],[DEPORTISTA]]=0,FIN_RAW[[#This Row],[DEPORTISTA]]=""),"",FIN_RAW[[#This Row],[DEPORTISTA]])</f>
        <v/>
      </c>
      <c r="M1063" s="3">
        <f>IF(FIN_DATASET[[#This Row],[Method]]="Efectivo",1,0)</f>
        <v>1</v>
      </c>
      <c r="N1063" s="12">
        <f>IF(FIN_DATASET[[#This Row],[Method]]="Efectivo",FIN_DATASET[[#This Row],[Amount]],0)</f>
        <v>-50000</v>
      </c>
      <c r="O1063" s="3">
        <f>IF(FIN_DATASET[[#This Row],[Method]]="CxC",1,0)</f>
        <v>0</v>
      </c>
      <c r="P1063" s="11">
        <f>IF(FIN_DATASET[[#This Row],[Method]]="CxC",FIN_DATASET[[#This Row],[Amount]],0)</f>
        <v>0</v>
      </c>
      <c r="Q1063" s="3">
        <f>IF(OR(FIN_DATASET[[#This Row],[Account]]="CxP",FIN_DATASET[[#This Row],[Account]]="CxP (Liga)",FIN_DATASET[[#This Row],[Account]]="CxP (Terceros)"),1,0)</f>
        <v>0</v>
      </c>
      <c r="R1063" s="3">
        <f>IF(FIN_DATASET[[#This Row],[AP_Flag]]=1,FIN_DATASET[[#This Row],[Amount]],0)</f>
        <v>0</v>
      </c>
    </row>
    <row r="1064" spans="1:18" x14ac:dyDescent="0.2">
      <c r="A1064" s="4">
        <f>FIN_RAW[[#This Row],[FECHA]]</f>
        <v>44645</v>
      </c>
      <c r="B1064" s="3">
        <f>YEAR(FIN_DATASET[[#This Row],[Date]])</f>
        <v>2022</v>
      </c>
      <c r="C1064" s="3" t="str">
        <f>TEXT(FIN_DATASET[[#This Row],[Date]],"mmmm")</f>
        <v>March</v>
      </c>
      <c r="D1064" s="3" t="str">
        <f>IF(FIN_RAW[[#This Row],[VALOR (IN)]]&gt;0, "Income",IF(FIN_RAW[[#This Row],[VALOR (OUT)]]&gt;0, "Expense", "Check"))</f>
        <v>Expense</v>
      </c>
      <c r="E1064" s="3" t="str">
        <f>_xlfn.XLOOKUP(FIN_DATASET[[#This Row],[Method]],CATEGORY_MAP[CUENTA_IN],CATEGORY_MAP[Category])</f>
        <v>Cash</v>
      </c>
      <c r="F1064" s="3" t="str">
        <f>_xlfn.XLOOKUP(FIN_DATASET[[#This Row],[Account]],CATEGORY_MAP[CUENTA_OUT],CATEGORY_MAP[Subcategory])</f>
        <v>Sports Expenses</v>
      </c>
      <c r="G1064" s="3" t="str">
        <f>IF(OR(FIN_RAW[[#This Row],[CONCEPTO]]=0,FIN_RAW[[#This Row],[CONCEPTO]]=""),"",FIN_RAW[[#This Row],[CONCEPTO]])</f>
        <v>Pago Chequeo InterClubes Juvenil</v>
      </c>
      <c r="H1064" s="5">
        <f>IF(FIN_DATASET[[#This Row],[Type]]="Income", FIN_RAW[[#This Row],[VALOR (IN)]], -FIN_RAW[[#This Row],[VALOR (OUT)]])</f>
        <v>-240000</v>
      </c>
      <c r="I1064" s="3" t="str">
        <f>FIN_RAW[[#This Row],[CUENTA (IN)]]</f>
        <v>Efectivo</v>
      </c>
      <c r="J1064" s="6" t="str">
        <f>FIN_RAW[[#This Row],[CUENTA (OUT)]]</f>
        <v>Otros Gastos Deportivos</v>
      </c>
      <c r="K1064" s="3" t="str">
        <f>IF(OR(FIN_RAW[[#This Row],[CLIENTE]]=0,FIN_RAW[[#This Row],[CLIENTE]]=" "),"",FIN_RAW[[#This Row],[CLIENTE]])</f>
        <v/>
      </c>
      <c r="L1064" s="3" t="str">
        <f>IF(OR(FIN_RAW[[#This Row],[DEPORTISTA]]=0,FIN_RAW[[#This Row],[DEPORTISTA]]=""),"",FIN_RAW[[#This Row],[DEPORTISTA]])</f>
        <v/>
      </c>
      <c r="M1064" s="3">
        <f>IF(FIN_DATASET[[#This Row],[Method]]="Efectivo",1,0)</f>
        <v>1</v>
      </c>
      <c r="N1064" s="12">
        <f>IF(FIN_DATASET[[#This Row],[Method]]="Efectivo",FIN_DATASET[[#This Row],[Amount]],0)</f>
        <v>-240000</v>
      </c>
      <c r="O1064" s="3">
        <f>IF(FIN_DATASET[[#This Row],[Method]]="CxC",1,0)</f>
        <v>0</v>
      </c>
      <c r="P1064" s="11">
        <f>IF(FIN_DATASET[[#This Row],[Method]]="CxC",FIN_DATASET[[#This Row],[Amount]],0)</f>
        <v>0</v>
      </c>
      <c r="Q1064" s="3">
        <f>IF(OR(FIN_DATASET[[#This Row],[Account]]="CxP",FIN_DATASET[[#This Row],[Account]]="CxP (Liga)",FIN_DATASET[[#This Row],[Account]]="CxP (Terceros)"),1,0)</f>
        <v>0</v>
      </c>
      <c r="R1064" s="3">
        <f>IF(FIN_DATASET[[#This Row],[AP_Flag]]=1,FIN_DATASET[[#This Row],[Amount]],0)</f>
        <v>0</v>
      </c>
    </row>
    <row r="1065" spans="1:18" x14ac:dyDescent="0.2">
      <c r="A1065" s="4">
        <f>FIN_RAW[[#This Row],[FECHA]]</f>
        <v>44645</v>
      </c>
      <c r="B1065" s="3">
        <f>YEAR(FIN_DATASET[[#This Row],[Date]])</f>
        <v>2022</v>
      </c>
      <c r="C1065" s="3" t="str">
        <f>TEXT(FIN_DATASET[[#This Row],[Date]],"mmmm")</f>
        <v>March</v>
      </c>
      <c r="D1065" s="3" t="str">
        <f>IF(FIN_RAW[[#This Row],[VALOR (IN)]]&gt;0, "Income",IF(FIN_RAW[[#This Row],[VALOR (OUT)]]&gt;0, "Expense", "Check"))</f>
        <v>Expense</v>
      </c>
      <c r="E1065" s="3" t="str">
        <f>_xlfn.XLOOKUP(FIN_DATASET[[#This Row],[Method]],CATEGORY_MAP[CUENTA_IN],CATEGORY_MAP[Category])</f>
        <v>Cash</v>
      </c>
      <c r="F1065" s="3" t="str">
        <f>_xlfn.XLOOKUP(FIN_DATASET[[#This Row],[Account]],CATEGORY_MAP[CUENTA_OUT],CATEGORY_MAP[Subcategory])</f>
        <v>Tournaments</v>
      </c>
      <c r="G1065" s="3" t="str">
        <f>IF(OR(FIN_RAW[[#This Row],[CONCEPTO]]=0,FIN_RAW[[#This Row],[CONCEPTO]]=""),"",FIN_RAW[[#This Row],[CONCEPTO]])</f>
        <v xml:space="preserve">Pago Inscripcion InterClubes Juvenil </v>
      </c>
      <c r="H1065" s="5">
        <f>IF(FIN_DATASET[[#This Row],[Type]]="Income", FIN_RAW[[#This Row],[VALOR (IN)]], -FIN_RAW[[#This Row],[VALOR (OUT)]])</f>
        <v>-160000</v>
      </c>
      <c r="I1065" s="3" t="str">
        <f>FIN_RAW[[#This Row],[CUENTA (IN)]]</f>
        <v>Efectivo</v>
      </c>
      <c r="J1065" s="6" t="str">
        <f>FIN_RAW[[#This Row],[CUENTA (OUT)]]</f>
        <v>Torneos</v>
      </c>
      <c r="K1065" s="3" t="str">
        <f>IF(OR(FIN_RAW[[#This Row],[CLIENTE]]=0,FIN_RAW[[#This Row],[CLIENTE]]=" "),"",FIN_RAW[[#This Row],[CLIENTE]])</f>
        <v/>
      </c>
      <c r="L1065" s="3" t="str">
        <f>IF(OR(FIN_RAW[[#This Row],[DEPORTISTA]]=0,FIN_RAW[[#This Row],[DEPORTISTA]]=""),"",FIN_RAW[[#This Row],[DEPORTISTA]])</f>
        <v/>
      </c>
      <c r="M1065" s="3">
        <f>IF(FIN_DATASET[[#This Row],[Method]]="Efectivo",1,0)</f>
        <v>1</v>
      </c>
      <c r="N1065" s="12">
        <f>IF(FIN_DATASET[[#This Row],[Method]]="Efectivo",FIN_DATASET[[#This Row],[Amount]],0)</f>
        <v>-160000</v>
      </c>
      <c r="O1065" s="3">
        <f>IF(FIN_DATASET[[#This Row],[Method]]="CxC",1,0)</f>
        <v>0</v>
      </c>
      <c r="P1065" s="11">
        <f>IF(FIN_DATASET[[#This Row],[Method]]="CxC",FIN_DATASET[[#This Row],[Amount]],0)</f>
        <v>0</v>
      </c>
      <c r="Q1065" s="3">
        <f>IF(OR(FIN_DATASET[[#This Row],[Account]]="CxP",FIN_DATASET[[#This Row],[Account]]="CxP (Liga)",FIN_DATASET[[#This Row],[Account]]="CxP (Terceros)"),1,0)</f>
        <v>0</v>
      </c>
      <c r="R1065" s="3">
        <f>IF(FIN_DATASET[[#This Row],[AP_Flag]]=1,FIN_DATASET[[#This Row],[Amount]],0)</f>
        <v>0</v>
      </c>
    </row>
    <row r="1066" spans="1:18" x14ac:dyDescent="0.2">
      <c r="A1066" s="4">
        <f>FIN_RAW[[#This Row],[FECHA]]</f>
        <v>44645</v>
      </c>
      <c r="B1066" s="3">
        <f>YEAR(FIN_DATASET[[#This Row],[Date]])</f>
        <v>2022</v>
      </c>
      <c r="C1066" s="3" t="str">
        <f>TEXT(FIN_DATASET[[#This Row],[Date]],"mmmm")</f>
        <v>March</v>
      </c>
      <c r="D1066" s="3" t="str">
        <f>IF(FIN_RAW[[#This Row],[VALOR (IN)]]&gt;0, "Income",IF(FIN_RAW[[#This Row],[VALOR (OUT)]]&gt;0, "Expense", "Check"))</f>
        <v>Expense</v>
      </c>
      <c r="E1066" s="3" t="str">
        <f>_xlfn.XLOOKUP(FIN_DATASET[[#This Row],[Method]],CATEGORY_MAP[CUENTA_IN],CATEGORY_MAP[Category])</f>
        <v>Cash</v>
      </c>
      <c r="F1066" s="3" t="str">
        <f>_xlfn.XLOOKUP(FIN_DATASET[[#This Row],[Account]],CATEGORY_MAP[CUENTA_OUT],CATEGORY_MAP[Subcategory])</f>
        <v>Tournaments</v>
      </c>
      <c r="G1066" s="3" t="str">
        <f>IF(OR(FIN_RAW[[#This Row],[CONCEPTO]]=0,FIN_RAW[[#This Row],[CONCEPTO]]=""),"",FIN_RAW[[#This Row],[CONCEPTO]])</f>
        <v>Pago Pruebas 4 Atletas InterClubs Juvenil</v>
      </c>
      <c r="H1066" s="5">
        <f>IF(FIN_DATASET[[#This Row],[Type]]="Income", FIN_RAW[[#This Row],[VALOR (IN)]], -FIN_RAW[[#This Row],[VALOR (OUT)]])</f>
        <v>-480000</v>
      </c>
      <c r="I1066" s="3" t="str">
        <f>FIN_RAW[[#This Row],[CUENTA (IN)]]</f>
        <v>Efectivo</v>
      </c>
      <c r="J1066" s="6" t="str">
        <f>FIN_RAW[[#This Row],[CUENTA (OUT)]]</f>
        <v>Torneos</v>
      </c>
      <c r="K1066" s="3" t="str">
        <f>IF(OR(FIN_RAW[[#This Row],[CLIENTE]]=0,FIN_RAW[[#This Row],[CLIENTE]]=" "),"",FIN_RAW[[#This Row],[CLIENTE]])</f>
        <v/>
      </c>
      <c r="L1066" s="3" t="str">
        <f>IF(OR(FIN_RAW[[#This Row],[DEPORTISTA]]=0,FIN_RAW[[#This Row],[DEPORTISTA]]=""),"",FIN_RAW[[#This Row],[DEPORTISTA]])</f>
        <v/>
      </c>
      <c r="M1066" s="3">
        <f>IF(FIN_DATASET[[#This Row],[Method]]="Efectivo",1,0)</f>
        <v>1</v>
      </c>
      <c r="N1066" s="12">
        <f>IF(FIN_DATASET[[#This Row],[Method]]="Efectivo",FIN_DATASET[[#This Row],[Amount]],0)</f>
        <v>-480000</v>
      </c>
      <c r="O1066" s="3">
        <f>IF(FIN_DATASET[[#This Row],[Method]]="CxC",1,0)</f>
        <v>0</v>
      </c>
      <c r="P1066" s="11">
        <f>IF(FIN_DATASET[[#This Row],[Method]]="CxC",FIN_DATASET[[#This Row],[Amount]],0)</f>
        <v>0</v>
      </c>
      <c r="Q1066" s="3">
        <f>IF(OR(FIN_DATASET[[#This Row],[Account]]="CxP",FIN_DATASET[[#This Row],[Account]]="CxP (Liga)",FIN_DATASET[[#This Row],[Account]]="CxP (Terceros)"),1,0)</f>
        <v>0</v>
      </c>
      <c r="R1066" s="3">
        <f>IF(FIN_DATASET[[#This Row],[AP_Flag]]=1,FIN_DATASET[[#This Row],[Amount]],0)</f>
        <v>0</v>
      </c>
    </row>
    <row r="1067" spans="1:18" x14ac:dyDescent="0.2">
      <c r="A1067" s="4">
        <f>FIN_RAW[[#This Row],[FECHA]]</f>
        <v>44645</v>
      </c>
      <c r="B1067" s="3">
        <f>YEAR(FIN_DATASET[[#This Row],[Date]])</f>
        <v>2022</v>
      </c>
      <c r="C1067" s="3" t="str">
        <f>TEXT(FIN_DATASET[[#This Row],[Date]],"mmmm")</f>
        <v>March</v>
      </c>
      <c r="D1067" s="3" t="str">
        <f>IF(FIN_RAW[[#This Row],[VALOR (IN)]]&gt;0, "Income",IF(FIN_RAW[[#This Row],[VALOR (OUT)]]&gt;0, "Expense", "Check"))</f>
        <v>Income</v>
      </c>
      <c r="E1067" s="3" t="str">
        <f>_xlfn.XLOOKUP(FIN_DATASET[[#This Row],[Method]],CATEGORY_MAP[CUENTA_IN],CATEGORY_MAP[Category])</f>
        <v>Cash</v>
      </c>
      <c r="F1067" s="3" t="str">
        <f>_xlfn.XLOOKUP(FIN_DATASET[[#This Row],[Account]],CATEGORY_MAP[CUENTA_OUT],CATEGORY_MAP[Subcategory])</f>
        <v>Other Incomes</v>
      </c>
      <c r="G1067" s="3" t="str">
        <f>IF(OR(FIN_RAW[[#This Row],[CONCEPTO]]=0,FIN_RAW[[#This Row],[CONCEPTO]]=""),"",FIN_RAW[[#This Row],[CONCEPTO]])</f>
        <v>Chequeo InterClubes Juvenil - LinaValle</v>
      </c>
      <c r="H1067" s="5">
        <f>IF(FIN_DATASET[[#This Row],[Type]]="Income", FIN_RAW[[#This Row],[VALOR (IN)]], -FIN_RAW[[#This Row],[VALOR (OUT)]])</f>
        <v>40000</v>
      </c>
      <c r="I1067" s="3" t="str">
        <f>FIN_RAW[[#This Row],[CUENTA (IN)]]</f>
        <v>Efectivo</v>
      </c>
      <c r="J1067" s="6" t="str">
        <f>FIN_RAW[[#This Row],[CUENTA (OUT)]]</f>
        <v>Otros Ingresos</v>
      </c>
      <c r="K1067" s="3" t="str">
        <f>IF(OR(FIN_RAW[[#This Row],[CLIENTE]]=0,FIN_RAW[[#This Row],[CLIENTE]]=" "),"",FIN_RAW[[#This Row],[CLIENTE]])</f>
        <v>Silvana Torres López</v>
      </c>
      <c r="L1067" s="3" t="str">
        <f>IF(OR(FIN_RAW[[#This Row],[DEPORTISTA]]=0,FIN_RAW[[#This Row],[DEPORTISTA]]=""),"",FIN_RAW[[#This Row],[DEPORTISTA]])</f>
        <v>Luciana Pinedo Torres</v>
      </c>
      <c r="M1067" s="3">
        <f>IF(FIN_DATASET[[#This Row],[Method]]="Efectivo",1,0)</f>
        <v>1</v>
      </c>
      <c r="N1067" s="12">
        <f>IF(FIN_DATASET[[#This Row],[Method]]="Efectivo",FIN_DATASET[[#This Row],[Amount]],0)</f>
        <v>40000</v>
      </c>
      <c r="O1067" s="3">
        <f>IF(FIN_DATASET[[#This Row],[Method]]="CxC",1,0)</f>
        <v>0</v>
      </c>
      <c r="P1067" s="11">
        <f>IF(FIN_DATASET[[#This Row],[Method]]="CxC",FIN_DATASET[[#This Row],[Amount]],0)</f>
        <v>0</v>
      </c>
      <c r="Q1067" s="3">
        <f>IF(OR(FIN_DATASET[[#This Row],[Account]]="CxP",FIN_DATASET[[#This Row],[Account]]="CxP (Liga)",FIN_DATASET[[#This Row],[Account]]="CxP (Terceros)"),1,0)</f>
        <v>0</v>
      </c>
      <c r="R1067" s="3">
        <f>IF(FIN_DATASET[[#This Row],[AP_Flag]]=1,FIN_DATASET[[#This Row],[Amount]],0)</f>
        <v>0</v>
      </c>
    </row>
    <row r="1068" spans="1:18" x14ac:dyDescent="0.2">
      <c r="A1068" s="4">
        <f>FIN_RAW[[#This Row],[FECHA]]</f>
        <v>44645</v>
      </c>
      <c r="B1068" s="3">
        <f>YEAR(FIN_DATASET[[#This Row],[Date]])</f>
        <v>2022</v>
      </c>
      <c r="C1068" s="3" t="str">
        <f>TEXT(FIN_DATASET[[#This Row],[Date]],"mmmm")</f>
        <v>March</v>
      </c>
      <c r="D1068" s="3" t="str">
        <f>IF(FIN_RAW[[#This Row],[VALOR (IN)]]&gt;0, "Income",IF(FIN_RAW[[#This Row],[VALOR (OUT)]]&gt;0, "Expense", "Check"))</f>
        <v>Income</v>
      </c>
      <c r="E1068" s="3" t="str">
        <f>_xlfn.XLOOKUP(FIN_DATASET[[#This Row],[Method]],CATEGORY_MAP[CUENTA_IN],CATEGORY_MAP[Category])</f>
        <v>Cash</v>
      </c>
      <c r="F1068" s="3" t="str">
        <f>_xlfn.XLOOKUP(FIN_DATASET[[#This Row],[Account]],CATEGORY_MAP[CUENTA_OUT],CATEGORY_MAP[Subcategory])</f>
        <v>Other Incomes</v>
      </c>
      <c r="G1068" s="3" t="str">
        <f>IF(OR(FIN_RAW[[#This Row],[CONCEPTO]]=0,FIN_RAW[[#This Row],[CONCEPTO]]=""),"",FIN_RAW[[#This Row],[CONCEPTO]])</f>
        <v>Chequeo InterClubes Juvenil - LinaValle</v>
      </c>
      <c r="H1068" s="5">
        <f>IF(FIN_DATASET[[#This Row],[Type]]="Income", FIN_RAW[[#This Row],[VALOR (IN)]], -FIN_RAW[[#This Row],[VALOR (OUT)]])</f>
        <v>40000</v>
      </c>
      <c r="I1068" s="3" t="str">
        <f>FIN_RAW[[#This Row],[CUENTA (IN)]]</f>
        <v>Efectivo</v>
      </c>
      <c r="J1068" s="6" t="str">
        <f>FIN_RAW[[#This Row],[CUENTA (OUT)]]</f>
        <v>Otros Ingresos</v>
      </c>
      <c r="K1068" s="3" t="str">
        <f>IF(OR(FIN_RAW[[#This Row],[CLIENTE]]=0,FIN_RAW[[#This Row],[CLIENTE]]=" "),"",FIN_RAW[[#This Row],[CLIENTE]])</f>
        <v>Ana Milena Sánchez Patiño</v>
      </c>
      <c r="L1068" s="3" t="str">
        <f>IF(OR(FIN_RAW[[#This Row],[DEPORTISTA]]=0,FIN_RAW[[#This Row],[DEPORTISTA]]=""),"",FIN_RAW[[#This Row],[DEPORTISTA]])</f>
        <v>Valentina Carvajal Sánchez</v>
      </c>
      <c r="M1068" s="3">
        <f>IF(FIN_DATASET[[#This Row],[Method]]="Efectivo",1,0)</f>
        <v>1</v>
      </c>
      <c r="N1068" s="12">
        <f>IF(FIN_DATASET[[#This Row],[Method]]="Efectivo",FIN_DATASET[[#This Row],[Amount]],0)</f>
        <v>40000</v>
      </c>
      <c r="O1068" s="3">
        <f>IF(FIN_DATASET[[#This Row],[Method]]="CxC",1,0)</f>
        <v>0</v>
      </c>
      <c r="P1068" s="11">
        <f>IF(FIN_DATASET[[#This Row],[Method]]="CxC",FIN_DATASET[[#This Row],[Amount]],0)</f>
        <v>0</v>
      </c>
      <c r="Q1068" s="3">
        <f>IF(OR(FIN_DATASET[[#This Row],[Account]]="CxP",FIN_DATASET[[#This Row],[Account]]="CxP (Liga)",FIN_DATASET[[#This Row],[Account]]="CxP (Terceros)"),1,0)</f>
        <v>0</v>
      </c>
      <c r="R1068" s="3">
        <f>IF(FIN_DATASET[[#This Row],[AP_Flag]]=1,FIN_DATASET[[#This Row],[Amount]],0)</f>
        <v>0</v>
      </c>
    </row>
    <row r="1069" spans="1:18" x14ac:dyDescent="0.2">
      <c r="A1069" s="4">
        <f>FIN_RAW[[#This Row],[FECHA]]</f>
        <v>44645</v>
      </c>
      <c r="B1069" s="3">
        <f>YEAR(FIN_DATASET[[#This Row],[Date]])</f>
        <v>2022</v>
      </c>
      <c r="C1069" s="3" t="str">
        <f>TEXT(FIN_DATASET[[#This Row],[Date]],"mmmm")</f>
        <v>March</v>
      </c>
      <c r="D1069" s="3" t="str">
        <f>IF(FIN_RAW[[#This Row],[VALOR (IN)]]&gt;0, "Income",IF(FIN_RAW[[#This Row],[VALOR (OUT)]]&gt;0, "Expense", "Check"))</f>
        <v>Income</v>
      </c>
      <c r="E1069" s="3" t="str">
        <f>_xlfn.XLOOKUP(FIN_DATASET[[#This Row],[Method]],CATEGORY_MAP[CUENTA_IN],CATEGORY_MAP[Category])</f>
        <v>Cash</v>
      </c>
      <c r="F1069" s="3" t="str">
        <f>_xlfn.XLOOKUP(FIN_DATASET[[#This Row],[Account]],CATEGORY_MAP[CUENTA_OUT],CATEGORY_MAP[Subcategory])</f>
        <v>Other Incomes</v>
      </c>
      <c r="G1069" s="3" t="str">
        <f>IF(OR(FIN_RAW[[#This Row],[CONCEPTO]]=0,FIN_RAW[[#This Row],[CONCEPTO]]=""),"",FIN_RAW[[#This Row],[CONCEPTO]])</f>
        <v>Chequeo InterClubes Juvenil - LinaValle</v>
      </c>
      <c r="H1069" s="5">
        <f>IF(FIN_DATASET[[#This Row],[Type]]="Income", FIN_RAW[[#This Row],[VALOR (IN)]], -FIN_RAW[[#This Row],[VALOR (OUT)]])</f>
        <v>40000</v>
      </c>
      <c r="I1069" s="3" t="str">
        <f>FIN_RAW[[#This Row],[CUENTA (IN)]]</f>
        <v>Efectivo</v>
      </c>
      <c r="J1069" s="6" t="str">
        <f>FIN_RAW[[#This Row],[CUENTA (OUT)]]</f>
        <v>Otros Ingresos</v>
      </c>
      <c r="K1069" s="3" t="str">
        <f>IF(OR(FIN_RAW[[#This Row],[CLIENTE]]=0,FIN_RAW[[#This Row],[CLIENTE]]=" "),"",FIN_RAW[[#This Row],[CLIENTE]])</f>
        <v>Ingrith Basto Zamorano</v>
      </c>
      <c r="L1069" s="3" t="str">
        <f>IF(OR(FIN_RAW[[#This Row],[DEPORTISTA]]=0,FIN_RAW[[#This Row],[DEPORTISTA]]=""),"",FIN_RAW[[#This Row],[DEPORTISTA]])</f>
        <v>Santiago Solórzano Basto</v>
      </c>
      <c r="M1069" s="3">
        <f>IF(FIN_DATASET[[#This Row],[Method]]="Efectivo",1,0)</f>
        <v>1</v>
      </c>
      <c r="N1069" s="12">
        <f>IF(FIN_DATASET[[#This Row],[Method]]="Efectivo",FIN_DATASET[[#This Row],[Amount]],0)</f>
        <v>40000</v>
      </c>
      <c r="O1069" s="3">
        <f>IF(FIN_DATASET[[#This Row],[Method]]="CxC",1,0)</f>
        <v>0</v>
      </c>
      <c r="P1069" s="11">
        <f>IF(FIN_DATASET[[#This Row],[Method]]="CxC",FIN_DATASET[[#This Row],[Amount]],0)</f>
        <v>0</v>
      </c>
      <c r="Q1069" s="3">
        <f>IF(OR(FIN_DATASET[[#This Row],[Account]]="CxP",FIN_DATASET[[#This Row],[Account]]="CxP (Liga)",FIN_DATASET[[#This Row],[Account]]="CxP (Terceros)"),1,0)</f>
        <v>0</v>
      </c>
      <c r="R1069" s="3">
        <f>IF(FIN_DATASET[[#This Row],[AP_Flag]]=1,FIN_DATASET[[#This Row],[Amount]],0)</f>
        <v>0</v>
      </c>
    </row>
    <row r="1070" spans="1:18" x14ac:dyDescent="0.2">
      <c r="A1070" s="4">
        <f>FIN_RAW[[#This Row],[FECHA]]</f>
        <v>44645</v>
      </c>
      <c r="B1070" s="3">
        <f>YEAR(FIN_DATASET[[#This Row],[Date]])</f>
        <v>2022</v>
      </c>
      <c r="C1070" s="3" t="str">
        <f>TEXT(FIN_DATASET[[#This Row],[Date]],"mmmm")</f>
        <v>March</v>
      </c>
      <c r="D1070" s="3" t="str">
        <f>IF(FIN_RAW[[#This Row],[VALOR (IN)]]&gt;0, "Income",IF(FIN_RAW[[#This Row],[VALOR (OUT)]]&gt;0, "Expense", "Check"))</f>
        <v>Income</v>
      </c>
      <c r="E1070" s="3" t="str">
        <f>_xlfn.XLOOKUP(FIN_DATASET[[#This Row],[Method]],CATEGORY_MAP[CUENTA_IN],CATEGORY_MAP[Category])</f>
        <v>Cash</v>
      </c>
      <c r="F1070" s="3" t="str">
        <f>_xlfn.XLOOKUP(FIN_DATASET[[#This Row],[Account]],CATEGORY_MAP[CUENTA_OUT],CATEGORY_MAP[Subcategory])</f>
        <v>Other Incomes</v>
      </c>
      <c r="G1070" s="3" t="str">
        <f>IF(OR(FIN_RAW[[#This Row],[CONCEPTO]]=0,FIN_RAW[[#This Row],[CONCEPTO]]=""),"",FIN_RAW[[#This Row],[CONCEPTO]])</f>
        <v>Chequeo InterClubes Juvenil - LinaValle</v>
      </c>
      <c r="H1070" s="5">
        <f>IF(FIN_DATASET[[#This Row],[Type]]="Income", FIN_RAW[[#This Row],[VALOR (IN)]], -FIN_RAW[[#This Row],[VALOR (OUT)]])</f>
        <v>40000</v>
      </c>
      <c r="I1070" s="3" t="str">
        <f>FIN_RAW[[#This Row],[CUENTA (IN)]]</f>
        <v>Efectivo</v>
      </c>
      <c r="J1070" s="6" t="str">
        <f>FIN_RAW[[#This Row],[CUENTA (OUT)]]</f>
        <v>Otros Ingresos</v>
      </c>
      <c r="K1070" s="3" t="str">
        <f>IF(OR(FIN_RAW[[#This Row],[CLIENTE]]=0,FIN_RAW[[#This Row],[CLIENTE]]=" "),"",FIN_RAW[[#This Row],[CLIENTE]])</f>
        <v>Omar Osorio Valencia</v>
      </c>
      <c r="L1070" s="3" t="str">
        <f>IF(OR(FIN_RAW[[#This Row],[DEPORTISTA]]=0,FIN_RAW[[#This Row],[DEPORTISTA]]=""),"",FIN_RAW[[#This Row],[DEPORTISTA]])</f>
        <v>Mariana Osorio Mendoza</v>
      </c>
      <c r="M1070" s="3">
        <f>IF(FIN_DATASET[[#This Row],[Method]]="Efectivo",1,0)</f>
        <v>1</v>
      </c>
      <c r="N1070" s="12">
        <f>IF(FIN_DATASET[[#This Row],[Method]]="Efectivo",FIN_DATASET[[#This Row],[Amount]],0)</f>
        <v>40000</v>
      </c>
      <c r="O1070" s="3">
        <f>IF(FIN_DATASET[[#This Row],[Method]]="CxC",1,0)</f>
        <v>0</v>
      </c>
      <c r="P1070" s="11">
        <f>IF(FIN_DATASET[[#This Row],[Method]]="CxC",FIN_DATASET[[#This Row],[Amount]],0)</f>
        <v>0</v>
      </c>
      <c r="Q1070" s="3">
        <f>IF(OR(FIN_DATASET[[#This Row],[Account]]="CxP",FIN_DATASET[[#This Row],[Account]]="CxP (Liga)",FIN_DATASET[[#This Row],[Account]]="CxP (Terceros)"),1,0)</f>
        <v>0</v>
      </c>
      <c r="R1070" s="3">
        <f>IF(FIN_DATASET[[#This Row],[AP_Flag]]=1,FIN_DATASET[[#This Row],[Amount]],0)</f>
        <v>0</v>
      </c>
    </row>
    <row r="1071" spans="1:18" x14ac:dyDescent="0.2">
      <c r="A1071" s="4">
        <f>FIN_RAW[[#This Row],[FECHA]]</f>
        <v>44645</v>
      </c>
      <c r="B1071" s="3">
        <f>YEAR(FIN_DATASET[[#This Row],[Date]])</f>
        <v>2022</v>
      </c>
      <c r="C1071" s="3" t="str">
        <f>TEXT(FIN_DATASET[[#This Row],[Date]],"mmmm")</f>
        <v>March</v>
      </c>
      <c r="D1071" s="3" t="str">
        <f>IF(FIN_RAW[[#This Row],[VALOR (IN)]]&gt;0, "Income",IF(FIN_RAW[[#This Row],[VALOR (OUT)]]&gt;0, "Expense", "Check"))</f>
        <v>Income</v>
      </c>
      <c r="E1071" s="3" t="str">
        <f>_xlfn.XLOOKUP(FIN_DATASET[[#This Row],[Method]],CATEGORY_MAP[CUENTA_IN],CATEGORY_MAP[Category])</f>
        <v>Cash</v>
      </c>
      <c r="F1071" s="3" t="str">
        <f>_xlfn.XLOOKUP(FIN_DATASET[[#This Row],[Account]],CATEGORY_MAP[CUENTA_OUT],CATEGORY_MAP[Subcategory])</f>
        <v>Other Incomes</v>
      </c>
      <c r="G1071" s="3" t="str">
        <f>IF(OR(FIN_RAW[[#This Row],[CONCEPTO]]=0,FIN_RAW[[#This Row],[CONCEPTO]]=""),"",FIN_RAW[[#This Row],[CONCEPTO]])</f>
        <v>Chequeo InterClubes Juvenil - LinaValle</v>
      </c>
      <c r="H1071" s="5">
        <f>IF(FIN_DATASET[[#This Row],[Type]]="Income", FIN_RAW[[#This Row],[VALOR (IN)]], -FIN_RAW[[#This Row],[VALOR (OUT)]])</f>
        <v>40000</v>
      </c>
      <c r="I1071" s="3" t="str">
        <f>FIN_RAW[[#This Row],[CUENTA (IN)]]</f>
        <v>Efectivo</v>
      </c>
      <c r="J1071" s="6" t="str">
        <f>FIN_RAW[[#This Row],[CUENTA (OUT)]]</f>
        <v>Otros Ingresos</v>
      </c>
      <c r="K1071" s="3" t="str">
        <f>IF(OR(FIN_RAW[[#This Row],[CLIENTE]]=0,FIN_RAW[[#This Row],[CLIENTE]]=" "),"",FIN_RAW[[#This Row],[CLIENTE]])</f>
        <v>Diana Gómez Herrera</v>
      </c>
      <c r="L1071" s="3" t="str">
        <f>IF(OR(FIN_RAW[[#This Row],[DEPORTISTA]]=0,FIN_RAW[[#This Row],[DEPORTISTA]]=""),"",FIN_RAW[[#This Row],[DEPORTISTA]])</f>
        <v>Juan Manuel López Gómez</v>
      </c>
      <c r="M1071" s="3">
        <f>IF(FIN_DATASET[[#This Row],[Method]]="Efectivo",1,0)</f>
        <v>1</v>
      </c>
      <c r="N1071" s="12">
        <f>IF(FIN_DATASET[[#This Row],[Method]]="Efectivo",FIN_DATASET[[#This Row],[Amount]],0)</f>
        <v>40000</v>
      </c>
      <c r="O1071" s="3">
        <f>IF(FIN_DATASET[[#This Row],[Method]]="CxC",1,0)</f>
        <v>0</v>
      </c>
      <c r="P1071" s="11">
        <f>IF(FIN_DATASET[[#This Row],[Method]]="CxC",FIN_DATASET[[#This Row],[Amount]],0)</f>
        <v>0</v>
      </c>
      <c r="Q1071" s="3">
        <f>IF(OR(FIN_DATASET[[#This Row],[Account]]="CxP",FIN_DATASET[[#This Row],[Account]]="CxP (Liga)",FIN_DATASET[[#This Row],[Account]]="CxP (Terceros)"),1,0)</f>
        <v>0</v>
      </c>
      <c r="R1071" s="3">
        <f>IF(FIN_DATASET[[#This Row],[AP_Flag]]=1,FIN_DATASET[[#This Row],[Amount]],0)</f>
        <v>0</v>
      </c>
    </row>
    <row r="1072" spans="1:18" x14ac:dyDescent="0.2">
      <c r="A1072" s="4">
        <f>FIN_RAW[[#This Row],[FECHA]]</f>
        <v>44645</v>
      </c>
      <c r="B1072" s="3">
        <f>YEAR(FIN_DATASET[[#This Row],[Date]])</f>
        <v>2022</v>
      </c>
      <c r="C1072" s="3" t="str">
        <f>TEXT(FIN_DATASET[[#This Row],[Date]],"mmmm")</f>
        <v>March</v>
      </c>
      <c r="D1072" s="3" t="str">
        <f>IF(FIN_RAW[[#This Row],[VALOR (IN)]]&gt;0, "Income",IF(FIN_RAW[[#This Row],[VALOR (OUT)]]&gt;0, "Expense", "Check"))</f>
        <v>Income</v>
      </c>
      <c r="E1072" s="3" t="str">
        <f>_xlfn.XLOOKUP(FIN_DATASET[[#This Row],[Method]],CATEGORY_MAP[CUENTA_IN],CATEGORY_MAP[Category])</f>
        <v>Cash</v>
      </c>
      <c r="F1072" s="3" t="str">
        <f>_xlfn.XLOOKUP(FIN_DATASET[[#This Row],[Account]],CATEGORY_MAP[CUENTA_OUT],CATEGORY_MAP[Subcategory])</f>
        <v>Other Incomes</v>
      </c>
      <c r="G1072" s="3" t="str">
        <f>IF(OR(FIN_RAW[[#This Row],[CONCEPTO]]=0,FIN_RAW[[#This Row],[CONCEPTO]]=""),"",FIN_RAW[[#This Row],[CONCEPTO]])</f>
        <v>Chequeo InterClubes Juvenil - LinaValle</v>
      </c>
      <c r="H1072" s="5">
        <f>IF(FIN_DATASET[[#This Row],[Type]]="Income", FIN_RAW[[#This Row],[VALOR (IN)]], -FIN_RAW[[#This Row],[VALOR (OUT)]])</f>
        <v>40000</v>
      </c>
      <c r="I1072" s="3" t="str">
        <f>FIN_RAW[[#This Row],[CUENTA (IN)]]</f>
        <v>Efectivo</v>
      </c>
      <c r="J1072" s="6" t="str">
        <f>FIN_RAW[[#This Row],[CUENTA (OUT)]]</f>
        <v>Otros Ingresos</v>
      </c>
      <c r="K1072" s="3" t="str">
        <f>IF(OR(FIN_RAW[[#This Row],[CLIENTE]]=0,FIN_RAW[[#This Row],[CLIENTE]]=" "),"",FIN_RAW[[#This Row],[CLIENTE]])</f>
        <v>Viviana Andrade Álvarez</v>
      </c>
      <c r="L1072" s="3" t="str">
        <f>IF(OR(FIN_RAW[[#This Row],[DEPORTISTA]]=0,FIN_RAW[[#This Row],[DEPORTISTA]]=""),"",FIN_RAW[[#This Row],[DEPORTISTA]])</f>
        <v>Laura Sofía Valencia Andrade</v>
      </c>
      <c r="M1072" s="3">
        <f>IF(FIN_DATASET[[#This Row],[Method]]="Efectivo",1,0)</f>
        <v>1</v>
      </c>
      <c r="N1072" s="12">
        <f>IF(FIN_DATASET[[#This Row],[Method]]="Efectivo",FIN_DATASET[[#This Row],[Amount]],0)</f>
        <v>40000</v>
      </c>
      <c r="O1072" s="3">
        <f>IF(FIN_DATASET[[#This Row],[Method]]="CxC",1,0)</f>
        <v>0</v>
      </c>
      <c r="P1072" s="11">
        <f>IF(FIN_DATASET[[#This Row],[Method]]="CxC",FIN_DATASET[[#This Row],[Amount]],0)</f>
        <v>0</v>
      </c>
      <c r="Q1072" s="3">
        <f>IF(OR(FIN_DATASET[[#This Row],[Account]]="CxP",FIN_DATASET[[#This Row],[Account]]="CxP (Liga)",FIN_DATASET[[#This Row],[Account]]="CxP (Terceros)"),1,0)</f>
        <v>0</v>
      </c>
      <c r="R1072" s="3">
        <f>IF(FIN_DATASET[[#This Row],[AP_Flag]]=1,FIN_DATASET[[#This Row],[Amount]],0)</f>
        <v>0</v>
      </c>
    </row>
    <row r="1073" spans="1:18" x14ac:dyDescent="0.2">
      <c r="A1073" s="4">
        <f>FIN_RAW[[#This Row],[FECHA]]</f>
        <v>44651</v>
      </c>
      <c r="B1073" s="3">
        <f>YEAR(FIN_DATASET[[#This Row],[Date]])</f>
        <v>2022</v>
      </c>
      <c r="C1073" s="3" t="str">
        <f>TEXT(FIN_DATASET[[#This Row],[Date]],"mmmm")</f>
        <v>March</v>
      </c>
      <c r="D1073" s="3" t="str">
        <f>IF(FIN_RAW[[#This Row],[VALOR (IN)]]&gt;0, "Income",IF(FIN_RAW[[#This Row],[VALOR (OUT)]]&gt;0, "Expense", "Check"))</f>
        <v>Expense</v>
      </c>
      <c r="E1073" s="3" t="str">
        <f>_xlfn.XLOOKUP(FIN_DATASET[[#This Row],[Method]],CATEGORY_MAP[CUENTA_IN],CATEGORY_MAP[Category])</f>
        <v>Cash</v>
      </c>
      <c r="F1073" s="3" t="str">
        <f>_xlfn.XLOOKUP(FIN_DATASET[[#This Row],[Account]],CATEGORY_MAP[CUENTA_OUT],CATEGORY_MAP[Subcategory])</f>
        <v>Payroll</v>
      </c>
      <c r="G1073" s="3" t="str">
        <f>IF(OR(FIN_RAW[[#This Row],[CONCEPTO]]=0,FIN_RAW[[#This Row],[CONCEPTO]]=""),"",FIN_RAW[[#This Row],[CONCEPTO]])</f>
        <v>Pago Nomina MAR</v>
      </c>
      <c r="H1073" s="5">
        <f>IF(FIN_DATASET[[#This Row],[Type]]="Income", FIN_RAW[[#This Row],[VALOR (IN)]], -FIN_RAW[[#This Row],[VALOR (OUT)]])</f>
        <v>-650000</v>
      </c>
      <c r="I1073" s="3" t="str">
        <f>FIN_RAW[[#This Row],[CUENTA (IN)]]</f>
        <v>Efectivo</v>
      </c>
      <c r="J1073" s="6" t="str">
        <f>FIN_RAW[[#This Row],[CUENTA (OUT)]]</f>
        <v>Nomina</v>
      </c>
      <c r="K1073" s="3" t="str">
        <f>IF(OR(FIN_RAW[[#This Row],[CLIENTE]]=0,FIN_RAW[[#This Row],[CLIENTE]]=" "),"",FIN_RAW[[#This Row],[CLIENTE]])</f>
        <v>Miguel García Celis</v>
      </c>
      <c r="L1073" s="3" t="str">
        <f>IF(OR(FIN_RAW[[#This Row],[DEPORTISTA]]=0,FIN_RAW[[#This Row],[DEPORTISTA]]=""),"",FIN_RAW[[#This Row],[DEPORTISTA]])</f>
        <v>Miguel García Celis</v>
      </c>
      <c r="M1073" s="3">
        <f>IF(FIN_DATASET[[#This Row],[Method]]="Efectivo",1,0)</f>
        <v>1</v>
      </c>
      <c r="N1073" s="12">
        <f>IF(FIN_DATASET[[#This Row],[Method]]="Efectivo",FIN_DATASET[[#This Row],[Amount]],0)</f>
        <v>-650000</v>
      </c>
      <c r="O1073" s="3">
        <f>IF(FIN_DATASET[[#This Row],[Method]]="CxC",1,0)</f>
        <v>0</v>
      </c>
      <c r="P1073" s="11">
        <f>IF(FIN_DATASET[[#This Row],[Method]]="CxC",FIN_DATASET[[#This Row],[Amount]],0)</f>
        <v>0</v>
      </c>
      <c r="Q1073" s="3">
        <f>IF(OR(FIN_DATASET[[#This Row],[Account]]="CxP",FIN_DATASET[[#This Row],[Account]]="CxP (Liga)",FIN_DATASET[[#This Row],[Account]]="CxP (Terceros)"),1,0)</f>
        <v>0</v>
      </c>
      <c r="R1073" s="3">
        <f>IF(FIN_DATASET[[#This Row],[AP_Flag]]=1,FIN_DATASET[[#This Row],[Amount]],0)</f>
        <v>0</v>
      </c>
    </row>
    <row r="1074" spans="1:18" x14ac:dyDescent="0.2">
      <c r="A1074" s="4">
        <f>FIN_RAW[[#This Row],[FECHA]]</f>
        <v>44651</v>
      </c>
      <c r="B1074" s="3">
        <f>YEAR(FIN_DATASET[[#This Row],[Date]])</f>
        <v>2022</v>
      </c>
      <c r="C1074" s="3" t="str">
        <f>TEXT(FIN_DATASET[[#This Row],[Date]],"mmmm")</f>
        <v>March</v>
      </c>
      <c r="D1074" s="3" t="str">
        <f>IF(FIN_RAW[[#This Row],[VALOR (IN)]]&gt;0, "Income",IF(FIN_RAW[[#This Row],[VALOR (OUT)]]&gt;0, "Expense", "Check"))</f>
        <v>Expense</v>
      </c>
      <c r="E1074" s="3" t="str">
        <f>_xlfn.XLOOKUP(FIN_DATASET[[#This Row],[Method]],CATEGORY_MAP[CUENTA_IN],CATEGORY_MAP[Category])</f>
        <v>Cash</v>
      </c>
      <c r="F1074" s="3" t="str">
        <f>_xlfn.XLOOKUP(FIN_DATASET[[#This Row],[Account]],CATEGORY_MAP[CUENTA_OUT],CATEGORY_MAP[Subcategory])</f>
        <v>Payroll</v>
      </c>
      <c r="G1074" s="3" t="str">
        <f>IF(OR(FIN_RAW[[#This Row],[CONCEPTO]]=0,FIN_RAW[[#This Row],[CONCEPTO]]=""),"",FIN_RAW[[#This Row],[CONCEPTO]])</f>
        <v>Pago Nomina MAR</v>
      </c>
      <c r="H1074" s="5">
        <f>IF(FIN_DATASET[[#This Row],[Type]]="Income", FIN_RAW[[#This Row],[VALOR (IN)]], -FIN_RAW[[#This Row],[VALOR (OUT)]])</f>
        <v>-550000</v>
      </c>
      <c r="I1074" s="3" t="str">
        <f>FIN_RAW[[#This Row],[CUENTA (IN)]]</f>
        <v>Efectivo</v>
      </c>
      <c r="J1074" s="6" t="str">
        <f>FIN_RAW[[#This Row],[CUENTA (OUT)]]</f>
        <v>Nomina</v>
      </c>
      <c r="K1074" s="3" t="str">
        <f>IF(OR(FIN_RAW[[#This Row],[CLIENTE]]=0,FIN_RAW[[#This Row],[CLIENTE]]=" "),"",FIN_RAW[[#This Row],[CLIENTE]])</f>
        <v>Farly Apraez Betancur</v>
      </c>
      <c r="L1074" s="3" t="str">
        <f>IF(OR(FIN_RAW[[#This Row],[DEPORTISTA]]=0,FIN_RAW[[#This Row],[DEPORTISTA]]=""),"",FIN_RAW[[#This Row],[DEPORTISTA]])</f>
        <v>Farly Apraez Betancur</v>
      </c>
      <c r="M1074" s="3">
        <f>IF(FIN_DATASET[[#This Row],[Method]]="Efectivo",1,0)</f>
        <v>1</v>
      </c>
      <c r="N1074" s="12">
        <f>IF(FIN_DATASET[[#This Row],[Method]]="Efectivo",FIN_DATASET[[#This Row],[Amount]],0)</f>
        <v>-550000</v>
      </c>
      <c r="O1074" s="3">
        <f>IF(FIN_DATASET[[#This Row],[Method]]="CxC",1,0)</f>
        <v>0</v>
      </c>
      <c r="P1074" s="11">
        <f>IF(FIN_DATASET[[#This Row],[Method]]="CxC",FIN_DATASET[[#This Row],[Amount]],0)</f>
        <v>0</v>
      </c>
      <c r="Q1074" s="3">
        <f>IF(OR(FIN_DATASET[[#This Row],[Account]]="CxP",FIN_DATASET[[#This Row],[Account]]="CxP (Liga)",FIN_DATASET[[#This Row],[Account]]="CxP (Terceros)"),1,0)</f>
        <v>0</v>
      </c>
      <c r="R1074" s="3">
        <f>IF(FIN_DATASET[[#This Row],[AP_Flag]]=1,FIN_DATASET[[#This Row],[Amount]],0)</f>
        <v>0</v>
      </c>
    </row>
    <row r="1075" spans="1:18" x14ac:dyDescent="0.2">
      <c r="A1075" s="4">
        <f>FIN_RAW[[#This Row],[FECHA]]</f>
        <v>44651</v>
      </c>
      <c r="B1075" s="3">
        <f>YEAR(FIN_DATASET[[#This Row],[Date]])</f>
        <v>2022</v>
      </c>
      <c r="C1075" s="3" t="str">
        <f>TEXT(FIN_DATASET[[#This Row],[Date]],"mmmm")</f>
        <v>March</v>
      </c>
      <c r="D1075" s="3" t="str">
        <f>IF(FIN_RAW[[#This Row],[VALOR (IN)]]&gt;0, "Income",IF(FIN_RAW[[#This Row],[VALOR (OUT)]]&gt;0, "Expense", "Check"))</f>
        <v>Expense</v>
      </c>
      <c r="E1075" s="3" t="str">
        <f>_xlfn.XLOOKUP(FIN_DATASET[[#This Row],[Method]],CATEGORY_MAP[CUENTA_IN],CATEGORY_MAP[Category])</f>
        <v>Cash</v>
      </c>
      <c r="F1075" s="3" t="str">
        <f>_xlfn.XLOOKUP(FIN_DATASET[[#This Row],[Account]],CATEGORY_MAP[CUENTA_OUT],CATEGORY_MAP[Subcategory])</f>
        <v>Payroll</v>
      </c>
      <c r="G1075" s="3" t="str">
        <f>IF(OR(FIN_RAW[[#This Row],[CONCEPTO]]=0,FIN_RAW[[#This Row],[CONCEPTO]]=""),"",FIN_RAW[[#This Row],[CONCEPTO]])</f>
        <v>Pago Nomina MAR</v>
      </c>
      <c r="H1075" s="5">
        <f>IF(FIN_DATASET[[#This Row],[Type]]="Income", FIN_RAW[[#This Row],[VALOR (IN)]], -FIN_RAW[[#This Row],[VALOR (OUT)]])</f>
        <v>-450000</v>
      </c>
      <c r="I1075" s="3" t="str">
        <f>FIN_RAW[[#This Row],[CUENTA (IN)]]</f>
        <v>Efectivo</v>
      </c>
      <c r="J1075" s="6" t="str">
        <f>FIN_RAW[[#This Row],[CUENTA (OUT)]]</f>
        <v>Nomina</v>
      </c>
      <c r="K1075" s="3" t="str">
        <f>IF(OR(FIN_RAW[[#This Row],[CLIENTE]]=0,FIN_RAW[[#This Row],[CLIENTE]]=" "),"",FIN_RAW[[#This Row],[CLIENTE]])</f>
        <v>Derwin Cuastumal Leal</v>
      </c>
      <c r="L1075" s="3" t="str">
        <f>IF(OR(FIN_RAW[[#This Row],[DEPORTISTA]]=0,FIN_RAW[[#This Row],[DEPORTISTA]]=""),"",FIN_RAW[[#This Row],[DEPORTISTA]])</f>
        <v>Derwin Cuastumal Leal</v>
      </c>
      <c r="M1075" s="3">
        <f>IF(FIN_DATASET[[#This Row],[Method]]="Efectivo",1,0)</f>
        <v>1</v>
      </c>
      <c r="N1075" s="12">
        <f>IF(FIN_DATASET[[#This Row],[Method]]="Efectivo",FIN_DATASET[[#This Row],[Amount]],0)</f>
        <v>-450000</v>
      </c>
      <c r="O1075" s="3">
        <f>IF(FIN_DATASET[[#This Row],[Method]]="CxC",1,0)</f>
        <v>0</v>
      </c>
      <c r="P1075" s="11">
        <f>IF(FIN_DATASET[[#This Row],[Method]]="CxC",FIN_DATASET[[#This Row],[Amount]],0)</f>
        <v>0</v>
      </c>
      <c r="Q1075" s="3">
        <f>IF(OR(FIN_DATASET[[#This Row],[Account]]="CxP",FIN_DATASET[[#This Row],[Account]]="CxP (Liga)",FIN_DATASET[[#This Row],[Account]]="CxP (Terceros)"),1,0)</f>
        <v>0</v>
      </c>
      <c r="R1075" s="3">
        <f>IF(FIN_DATASET[[#This Row],[AP_Flag]]=1,FIN_DATASET[[#This Row],[Amount]],0)</f>
        <v>0</v>
      </c>
    </row>
    <row r="1076" spans="1:18" x14ac:dyDescent="0.2">
      <c r="A1076" s="4">
        <f>FIN_RAW[[#This Row],[FECHA]]</f>
        <v>44651</v>
      </c>
      <c r="B1076" s="3">
        <f>YEAR(FIN_DATASET[[#This Row],[Date]])</f>
        <v>2022</v>
      </c>
      <c r="C1076" s="3" t="str">
        <f>TEXT(FIN_DATASET[[#This Row],[Date]],"mmmm")</f>
        <v>March</v>
      </c>
      <c r="D1076" s="3" t="str">
        <f>IF(FIN_RAW[[#This Row],[VALOR (IN)]]&gt;0, "Income",IF(FIN_RAW[[#This Row],[VALOR (OUT)]]&gt;0, "Expense", "Check"))</f>
        <v>Expense</v>
      </c>
      <c r="E1076" s="3" t="str">
        <f>_xlfn.XLOOKUP(FIN_DATASET[[#This Row],[Method]],CATEGORY_MAP[CUENTA_IN],CATEGORY_MAP[Category])</f>
        <v>Cash</v>
      </c>
      <c r="F1076" s="3" t="str">
        <f>_xlfn.XLOOKUP(FIN_DATASET[[#This Row],[Account]],CATEGORY_MAP[CUENTA_OUT],CATEGORY_MAP[Subcategory])</f>
        <v>Payroll</v>
      </c>
      <c r="G1076" s="3" t="str">
        <f>IF(OR(FIN_RAW[[#This Row],[CONCEPTO]]=0,FIN_RAW[[#This Row],[CONCEPTO]]=""),"",FIN_RAW[[#This Row],[CONCEPTO]])</f>
        <v>Pago Nomina MAR</v>
      </c>
      <c r="H1076" s="5">
        <f>IF(FIN_DATASET[[#This Row],[Type]]="Income", FIN_RAW[[#This Row],[VALOR (IN)]], -FIN_RAW[[#This Row],[VALOR (OUT)]])</f>
        <v>-400000</v>
      </c>
      <c r="I1076" s="3" t="str">
        <f>FIN_RAW[[#This Row],[CUENTA (IN)]]</f>
        <v>Efectivo</v>
      </c>
      <c r="J1076" s="6" t="str">
        <f>FIN_RAW[[#This Row],[CUENTA (OUT)]]</f>
        <v>Nomina</v>
      </c>
      <c r="K1076" s="3" t="str">
        <f>IF(OR(FIN_RAW[[#This Row],[CLIENTE]]=0,FIN_RAW[[#This Row],[CLIENTE]]=" "),"",FIN_RAW[[#This Row],[CLIENTE]])</f>
        <v>Tiffany Santamaría Escobar</v>
      </c>
      <c r="L1076" s="3" t="str">
        <f>IF(OR(FIN_RAW[[#This Row],[DEPORTISTA]]=0,FIN_RAW[[#This Row],[DEPORTISTA]]=""),"",FIN_RAW[[#This Row],[DEPORTISTA]])</f>
        <v>Tiffany Santamaría Escobar</v>
      </c>
      <c r="M1076" s="3">
        <f>IF(FIN_DATASET[[#This Row],[Method]]="Efectivo",1,0)</f>
        <v>1</v>
      </c>
      <c r="N1076" s="12">
        <f>IF(FIN_DATASET[[#This Row],[Method]]="Efectivo",FIN_DATASET[[#This Row],[Amount]],0)</f>
        <v>-400000</v>
      </c>
      <c r="O1076" s="3">
        <f>IF(FIN_DATASET[[#This Row],[Method]]="CxC",1,0)</f>
        <v>0</v>
      </c>
      <c r="P1076" s="11">
        <f>IF(FIN_DATASET[[#This Row],[Method]]="CxC",FIN_DATASET[[#This Row],[Amount]],0)</f>
        <v>0</v>
      </c>
      <c r="Q1076" s="3">
        <f>IF(OR(FIN_DATASET[[#This Row],[Account]]="CxP",FIN_DATASET[[#This Row],[Account]]="CxP (Liga)",FIN_DATASET[[#This Row],[Account]]="CxP (Terceros)"),1,0)</f>
        <v>0</v>
      </c>
      <c r="R1076" s="3">
        <f>IF(FIN_DATASET[[#This Row],[AP_Flag]]=1,FIN_DATASET[[#This Row],[Amount]],0)</f>
        <v>0</v>
      </c>
    </row>
    <row r="1077" spans="1:18" x14ac:dyDescent="0.2">
      <c r="A1077" s="4">
        <f>FIN_RAW[[#This Row],[FECHA]]</f>
        <v>44651</v>
      </c>
      <c r="B1077" s="3">
        <f>YEAR(FIN_DATASET[[#This Row],[Date]])</f>
        <v>2022</v>
      </c>
      <c r="C1077" s="3" t="str">
        <f>TEXT(FIN_DATASET[[#This Row],[Date]],"mmmm")</f>
        <v>March</v>
      </c>
      <c r="D1077" s="3" t="str">
        <f>IF(FIN_RAW[[#This Row],[VALOR (IN)]]&gt;0, "Income",IF(FIN_RAW[[#This Row],[VALOR (OUT)]]&gt;0, "Expense", "Check"))</f>
        <v>Expense</v>
      </c>
      <c r="E1077" s="3" t="str">
        <f>_xlfn.XLOOKUP(FIN_DATASET[[#This Row],[Method]],CATEGORY_MAP[CUENTA_IN],CATEGORY_MAP[Category])</f>
        <v>Cash</v>
      </c>
      <c r="F1077" s="3" t="str">
        <f>_xlfn.XLOOKUP(FIN_DATASET[[#This Row],[Account]],CATEGORY_MAP[CUENTA_OUT],CATEGORY_MAP[Subcategory])</f>
        <v>Uniforms</v>
      </c>
      <c r="G1077" s="3" t="str">
        <f>IF(OR(FIN_RAW[[#This Row],[CONCEPTO]]=0,FIN_RAW[[#This Row],[CONCEPTO]]=""),"",FIN_RAW[[#This Row],[CONCEPTO]])</f>
        <v>Abono para tela de uniformes y compra de Camiseta</v>
      </c>
      <c r="H1077" s="5">
        <f>IF(FIN_DATASET[[#This Row],[Type]]="Income", FIN_RAW[[#This Row],[VALOR (IN)]], -FIN_RAW[[#This Row],[VALOR (OUT)]])</f>
        <v>-300000</v>
      </c>
      <c r="I1077" s="3" t="str">
        <f>FIN_RAW[[#This Row],[CUENTA (IN)]]</f>
        <v>Efectivo</v>
      </c>
      <c r="J1077" s="6" t="str">
        <f>FIN_RAW[[#This Row],[CUENTA (OUT)]]</f>
        <v>Uniformes</v>
      </c>
      <c r="K1077" s="3" t="str">
        <f>IF(OR(FIN_RAW[[#This Row],[CLIENTE]]=0,FIN_RAW[[#This Row],[CLIENTE]]=" "),"",FIN_RAW[[#This Row],[CLIENTE]])</f>
        <v/>
      </c>
      <c r="L1077" s="3" t="str">
        <f>IF(OR(FIN_RAW[[#This Row],[DEPORTISTA]]=0,FIN_RAW[[#This Row],[DEPORTISTA]]=""),"",FIN_RAW[[#This Row],[DEPORTISTA]])</f>
        <v/>
      </c>
      <c r="M1077" s="3">
        <f>IF(FIN_DATASET[[#This Row],[Method]]="Efectivo",1,0)</f>
        <v>1</v>
      </c>
      <c r="N1077" s="12">
        <f>IF(FIN_DATASET[[#This Row],[Method]]="Efectivo",FIN_DATASET[[#This Row],[Amount]],0)</f>
        <v>-300000</v>
      </c>
      <c r="O1077" s="3">
        <f>IF(FIN_DATASET[[#This Row],[Method]]="CxC",1,0)</f>
        <v>0</v>
      </c>
      <c r="P1077" s="11">
        <f>IF(FIN_DATASET[[#This Row],[Method]]="CxC",FIN_DATASET[[#This Row],[Amount]],0)</f>
        <v>0</v>
      </c>
      <c r="Q1077" s="3">
        <f>IF(OR(FIN_DATASET[[#This Row],[Account]]="CxP",FIN_DATASET[[#This Row],[Account]]="CxP (Liga)",FIN_DATASET[[#This Row],[Account]]="CxP (Terceros)"),1,0)</f>
        <v>0</v>
      </c>
      <c r="R1077" s="3">
        <f>IF(FIN_DATASET[[#This Row],[AP_Flag]]=1,FIN_DATASET[[#This Row],[Amount]],0)</f>
        <v>0</v>
      </c>
    </row>
    <row r="1078" spans="1:18" x14ac:dyDescent="0.2">
      <c r="A1078" s="4">
        <f>FIN_RAW[[#This Row],[FECHA]]</f>
        <v>44651</v>
      </c>
      <c r="B1078" s="3">
        <f>YEAR(FIN_DATASET[[#This Row],[Date]])</f>
        <v>2022</v>
      </c>
      <c r="C1078" s="3" t="str">
        <f>TEXT(FIN_DATASET[[#This Row],[Date]],"mmmm")</f>
        <v>March</v>
      </c>
      <c r="D1078" s="3" t="str">
        <f>IF(FIN_RAW[[#This Row],[VALOR (IN)]]&gt;0, "Income",IF(FIN_RAW[[#This Row],[VALOR (OUT)]]&gt;0, "Expense", "Check"))</f>
        <v>Income</v>
      </c>
      <c r="E1078" s="3" t="str">
        <f>_xlfn.XLOOKUP(FIN_DATASET[[#This Row],[Method]],CATEGORY_MAP[CUENTA_IN],CATEGORY_MAP[Category])</f>
        <v>Cash</v>
      </c>
      <c r="F1078" s="3" t="str">
        <f>_xlfn.XLOOKUP(FIN_DATASET[[#This Row],[Account]],CATEGORY_MAP[CUENTA_OUT],CATEGORY_MAP[Subcategory])</f>
        <v>Uniforms</v>
      </c>
      <c r="G1078" s="3" t="str">
        <f>IF(OR(FIN_RAW[[#This Row],[CONCEPTO]]=0,FIN_RAW[[#This Row],[CONCEPTO]]=""),"",FIN_RAW[[#This Row],[CONCEPTO]])</f>
        <v>Buzo con Capucha (Uniforme)</v>
      </c>
      <c r="H1078" s="5">
        <f>IF(FIN_DATASET[[#This Row],[Type]]="Income", FIN_RAW[[#This Row],[VALOR (IN)]], -FIN_RAW[[#This Row],[VALOR (OUT)]])</f>
        <v>50000</v>
      </c>
      <c r="I1078" s="3" t="str">
        <f>FIN_RAW[[#This Row],[CUENTA (IN)]]</f>
        <v>Efectivo</v>
      </c>
      <c r="J1078" s="6" t="str">
        <f>FIN_RAW[[#This Row],[CUENTA (OUT)]]</f>
        <v>Uniformes</v>
      </c>
      <c r="K1078" s="3" t="str">
        <f>IF(OR(FIN_RAW[[#This Row],[CLIENTE]]=0,FIN_RAW[[#This Row],[CLIENTE]]=" "),"",FIN_RAW[[#This Row],[CLIENTE]])</f>
        <v>Diana Gómez Herrera</v>
      </c>
      <c r="L1078" s="3" t="str">
        <f>IF(OR(FIN_RAW[[#This Row],[DEPORTISTA]]=0,FIN_RAW[[#This Row],[DEPORTISTA]]=""),"",FIN_RAW[[#This Row],[DEPORTISTA]])</f>
        <v>Juan Manuel López Gómez</v>
      </c>
      <c r="M1078" s="3">
        <f>IF(FIN_DATASET[[#This Row],[Method]]="Efectivo",1,0)</f>
        <v>1</v>
      </c>
      <c r="N1078" s="12">
        <f>IF(FIN_DATASET[[#This Row],[Method]]="Efectivo",FIN_DATASET[[#This Row],[Amount]],0)</f>
        <v>50000</v>
      </c>
      <c r="O1078" s="3">
        <f>IF(FIN_DATASET[[#This Row],[Method]]="CxC",1,0)</f>
        <v>0</v>
      </c>
      <c r="P1078" s="11">
        <f>IF(FIN_DATASET[[#This Row],[Method]]="CxC",FIN_DATASET[[#This Row],[Amount]],0)</f>
        <v>0</v>
      </c>
      <c r="Q1078" s="3">
        <f>IF(OR(FIN_DATASET[[#This Row],[Account]]="CxP",FIN_DATASET[[#This Row],[Account]]="CxP (Liga)",FIN_DATASET[[#This Row],[Account]]="CxP (Terceros)"),1,0)</f>
        <v>0</v>
      </c>
      <c r="R1078" s="3">
        <f>IF(FIN_DATASET[[#This Row],[AP_Flag]]=1,FIN_DATASET[[#This Row],[Amount]],0)</f>
        <v>0</v>
      </c>
    </row>
    <row r="1079" spans="1:18" x14ac:dyDescent="0.2">
      <c r="A1079" s="4">
        <f>FIN_RAW[[#This Row],[FECHA]]</f>
        <v>44652</v>
      </c>
      <c r="B1079" s="3">
        <f>YEAR(FIN_DATASET[[#This Row],[Date]])</f>
        <v>2022</v>
      </c>
      <c r="C1079" s="3" t="str">
        <f>TEXT(FIN_DATASET[[#This Row],[Date]],"mmmm")</f>
        <v>April</v>
      </c>
      <c r="D1079" s="3" t="str">
        <f>IF(FIN_RAW[[#This Row],[VALOR (IN)]]&gt;0, "Income",IF(FIN_RAW[[#This Row],[VALOR (OUT)]]&gt;0, "Expense", "Check"))</f>
        <v>Income</v>
      </c>
      <c r="E1079" s="3" t="str">
        <f>_xlfn.XLOOKUP(FIN_DATASET[[#This Row],[Method]],CATEGORY_MAP[CUENTA_IN],CATEGORY_MAP[Category])</f>
        <v>Scholarships</v>
      </c>
      <c r="F1079" s="3" t="str">
        <f>_xlfn.XLOOKUP(FIN_DATASET[[#This Row],[Account]],CATEGORY_MAP[CUENTA_OUT],CATEGORY_MAP[Subcategory])</f>
        <v>Monthly Fee</v>
      </c>
      <c r="G1079" s="3" t="str">
        <f>IF(OR(FIN_RAW[[#This Row],[CONCEPTO]]=0,FIN_RAW[[#This Row],[CONCEPTO]]=""),"",FIN_RAW[[#This Row],[CONCEPTO]])</f>
        <v>Beca Fundadores AR (100%) ABR</v>
      </c>
      <c r="H1079" s="5">
        <f>IF(FIN_DATASET[[#This Row],[Type]]="Income", FIN_RAW[[#This Row],[VALOR (IN)]], -FIN_RAW[[#This Row],[VALOR (OUT)]])</f>
        <v>160000</v>
      </c>
      <c r="I1079" s="3" t="str">
        <f>FIN_RAW[[#This Row],[CUENTA (IN)]]</f>
        <v>Becas</v>
      </c>
      <c r="J1079" s="6" t="str">
        <f>FIN_RAW[[#This Row],[CUENTA (OUT)]]</f>
        <v>Mensualidad</v>
      </c>
      <c r="K1079" s="3" t="str">
        <f>IF(OR(FIN_RAW[[#This Row],[CLIENTE]]=0,FIN_RAW[[#This Row],[CLIENTE]]=" "),"",FIN_RAW[[#This Row],[CLIENTE]])</f>
        <v>Luis Eduardo Solarte Serna</v>
      </c>
      <c r="L1079" s="3" t="str">
        <f>IF(OR(FIN_RAW[[#This Row],[DEPORTISTA]]=0,FIN_RAW[[#This Row],[DEPORTISTA]]=""),"",FIN_RAW[[#This Row],[DEPORTISTA]])</f>
        <v>Alejandro Solarte Osorio</v>
      </c>
      <c r="M1079" s="3">
        <f>IF(FIN_DATASET[[#This Row],[Method]]="Efectivo",1,0)</f>
        <v>0</v>
      </c>
      <c r="N1079" s="12">
        <f>IF(FIN_DATASET[[#This Row],[Method]]="Efectivo",FIN_DATASET[[#This Row],[Amount]],0)</f>
        <v>0</v>
      </c>
      <c r="O1079" s="3">
        <f>IF(FIN_DATASET[[#This Row],[Method]]="CxC",1,0)</f>
        <v>0</v>
      </c>
      <c r="P1079" s="11">
        <f>IF(FIN_DATASET[[#This Row],[Method]]="CxC",FIN_DATASET[[#This Row],[Amount]],0)</f>
        <v>0</v>
      </c>
      <c r="Q1079" s="3">
        <f>IF(OR(FIN_DATASET[[#This Row],[Account]]="CxP",FIN_DATASET[[#This Row],[Account]]="CxP (Liga)",FIN_DATASET[[#This Row],[Account]]="CxP (Terceros)"),1,0)</f>
        <v>0</v>
      </c>
      <c r="R1079" s="3">
        <f>IF(FIN_DATASET[[#This Row],[AP_Flag]]=1,FIN_DATASET[[#This Row],[Amount]],0)</f>
        <v>0</v>
      </c>
    </row>
    <row r="1080" spans="1:18" x14ac:dyDescent="0.2">
      <c r="A1080" s="4">
        <f>FIN_RAW[[#This Row],[FECHA]]</f>
        <v>44652</v>
      </c>
      <c r="B1080" s="3">
        <f>YEAR(FIN_DATASET[[#This Row],[Date]])</f>
        <v>2022</v>
      </c>
      <c r="C1080" s="3" t="str">
        <f>TEXT(FIN_DATASET[[#This Row],[Date]],"mmmm")</f>
        <v>April</v>
      </c>
      <c r="D1080" s="3" t="str">
        <f>IF(FIN_RAW[[#This Row],[VALOR (IN)]]&gt;0, "Income",IF(FIN_RAW[[#This Row],[VALOR (OUT)]]&gt;0, "Expense", "Check"))</f>
        <v>Income</v>
      </c>
      <c r="E1080" s="3" t="str">
        <f>_xlfn.XLOOKUP(FIN_DATASET[[#This Row],[Method]],CATEGORY_MAP[CUENTA_IN],CATEGORY_MAP[Category])</f>
        <v>Scholarships</v>
      </c>
      <c r="F1080" s="3" t="str">
        <f>_xlfn.XLOOKUP(FIN_DATASET[[#This Row],[Account]],CATEGORY_MAP[CUENTA_OUT],CATEGORY_MAP[Subcategory])</f>
        <v>Monthly Fee</v>
      </c>
      <c r="G1080" s="3" t="str">
        <f>IF(OR(FIN_RAW[[#This Row],[CONCEPTO]]=0,FIN_RAW[[#This Row],[CONCEPTO]]=""),"",FIN_RAW[[#This Row],[CONCEPTO]])</f>
        <v>Beca Fundadores AR (100%) ABR</v>
      </c>
      <c r="H1080" s="5">
        <f>IF(FIN_DATASET[[#This Row],[Type]]="Income", FIN_RAW[[#This Row],[VALOR (IN)]], -FIN_RAW[[#This Row],[VALOR (OUT)]])</f>
        <v>160000</v>
      </c>
      <c r="I1080" s="3" t="str">
        <f>FIN_RAW[[#This Row],[CUENTA (IN)]]</f>
        <v>Becas</v>
      </c>
      <c r="J1080" s="6" t="str">
        <f>FIN_RAW[[#This Row],[CUENTA (OUT)]]</f>
        <v>Mensualidad</v>
      </c>
      <c r="K1080" s="3" t="str">
        <f>IF(OR(FIN_RAW[[#This Row],[CLIENTE]]=0,FIN_RAW[[#This Row],[CLIENTE]]=" "),"",FIN_RAW[[#This Row],[CLIENTE]])</f>
        <v>Omar Osorio Valencia</v>
      </c>
      <c r="L1080" s="3" t="str">
        <f>IF(OR(FIN_RAW[[#This Row],[DEPORTISTA]]=0,FIN_RAW[[#This Row],[DEPORTISTA]]=""),"",FIN_RAW[[#This Row],[DEPORTISTA]])</f>
        <v>Juan Camilo Osorio Mendoza</v>
      </c>
      <c r="M1080" s="3">
        <f>IF(FIN_DATASET[[#This Row],[Method]]="Efectivo",1,0)</f>
        <v>0</v>
      </c>
      <c r="N1080" s="12">
        <f>IF(FIN_DATASET[[#This Row],[Method]]="Efectivo",FIN_DATASET[[#This Row],[Amount]],0)</f>
        <v>0</v>
      </c>
      <c r="O1080" s="3">
        <f>IF(FIN_DATASET[[#This Row],[Method]]="CxC",1,0)</f>
        <v>0</v>
      </c>
      <c r="P1080" s="11">
        <f>IF(FIN_DATASET[[#This Row],[Method]]="CxC",FIN_DATASET[[#This Row],[Amount]],0)</f>
        <v>0</v>
      </c>
      <c r="Q1080" s="3">
        <f>IF(OR(FIN_DATASET[[#This Row],[Account]]="CxP",FIN_DATASET[[#This Row],[Account]]="CxP (Liga)",FIN_DATASET[[#This Row],[Account]]="CxP (Terceros)"),1,0)</f>
        <v>0</v>
      </c>
      <c r="R1080" s="3">
        <f>IF(FIN_DATASET[[#This Row],[AP_Flag]]=1,FIN_DATASET[[#This Row],[Amount]],0)</f>
        <v>0</v>
      </c>
    </row>
    <row r="1081" spans="1:18" x14ac:dyDescent="0.2">
      <c r="A1081" s="4">
        <f>FIN_RAW[[#This Row],[FECHA]]</f>
        <v>44652</v>
      </c>
      <c r="B1081" s="3">
        <f>YEAR(FIN_DATASET[[#This Row],[Date]])</f>
        <v>2022</v>
      </c>
      <c r="C1081" s="3" t="str">
        <f>TEXT(FIN_DATASET[[#This Row],[Date]],"mmmm")</f>
        <v>April</v>
      </c>
      <c r="D1081" s="3" t="str">
        <f>IF(FIN_RAW[[#This Row],[VALOR (IN)]]&gt;0, "Income",IF(FIN_RAW[[#This Row],[VALOR (OUT)]]&gt;0, "Expense", "Check"))</f>
        <v>Income</v>
      </c>
      <c r="E1081" s="3" t="str">
        <f>_xlfn.XLOOKUP(FIN_DATASET[[#This Row],[Method]],CATEGORY_MAP[CUENTA_IN],CATEGORY_MAP[Category])</f>
        <v>Scholarships</v>
      </c>
      <c r="F1081" s="3" t="str">
        <f>_xlfn.XLOOKUP(FIN_DATASET[[#This Row],[Account]],CATEGORY_MAP[CUENTA_OUT],CATEGORY_MAP[Subcategory])</f>
        <v>Monthly Fee</v>
      </c>
      <c r="G1081" s="3" t="str">
        <f>IF(OR(FIN_RAW[[#This Row],[CONCEPTO]]=0,FIN_RAW[[#This Row],[CONCEPTO]]=""),"",FIN_RAW[[#This Row],[CONCEPTO]])</f>
        <v>Beca Fundadores AR (100%) ABR</v>
      </c>
      <c r="H1081" s="5">
        <f>IF(FIN_DATASET[[#This Row],[Type]]="Income", FIN_RAW[[#This Row],[VALOR (IN)]], -FIN_RAW[[#This Row],[VALOR (OUT)]])</f>
        <v>160000</v>
      </c>
      <c r="I1081" s="3" t="str">
        <f>FIN_RAW[[#This Row],[CUENTA (IN)]]</f>
        <v>Becas</v>
      </c>
      <c r="J1081" s="6" t="str">
        <f>FIN_RAW[[#This Row],[CUENTA (OUT)]]</f>
        <v>Mensualidad</v>
      </c>
      <c r="K1081" s="3" t="str">
        <f>IF(OR(FIN_RAW[[#This Row],[CLIENTE]]=0,FIN_RAW[[#This Row],[CLIENTE]]=" "),"",FIN_RAW[[#This Row],[CLIENTE]])</f>
        <v>Omar Osorio Valencia</v>
      </c>
      <c r="L1081" s="3" t="str">
        <f>IF(OR(FIN_RAW[[#This Row],[DEPORTISTA]]=0,FIN_RAW[[#This Row],[DEPORTISTA]]=""),"",FIN_RAW[[#This Row],[DEPORTISTA]])</f>
        <v>Mariana Osorio Mendoza</v>
      </c>
      <c r="M1081" s="3">
        <f>IF(FIN_DATASET[[#This Row],[Method]]="Efectivo",1,0)</f>
        <v>0</v>
      </c>
      <c r="N1081" s="12">
        <f>IF(FIN_DATASET[[#This Row],[Method]]="Efectivo",FIN_DATASET[[#This Row],[Amount]],0)</f>
        <v>0</v>
      </c>
      <c r="O1081" s="3">
        <f>IF(FIN_DATASET[[#This Row],[Method]]="CxC",1,0)</f>
        <v>0</v>
      </c>
      <c r="P1081" s="11">
        <f>IF(FIN_DATASET[[#This Row],[Method]]="CxC",FIN_DATASET[[#This Row],[Amount]],0)</f>
        <v>0</v>
      </c>
      <c r="Q1081" s="3">
        <f>IF(OR(FIN_DATASET[[#This Row],[Account]]="CxP",FIN_DATASET[[#This Row],[Account]]="CxP (Liga)",FIN_DATASET[[#This Row],[Account]]="CxP (Terceros)"),1,0)</f>
        <v>0</v>
      </c>
      <c r="R1081" s="3">
        <f>IF(FIN_DATASET[[#This Row],[AP_Flag]]=1,FIN_DATASET[[#This Row],[Amount]],0)</f>
        <v>0</v>
      </c>
    </row>
    <row r="1082" spans="1:18" x14ac:dyDescent="0.2">
      <c r="A1082" s="4">
        <f>FIN_RAW[[#This Row],[FECHA]]</f>
        <v>44652</v>
      </c>
      <c r="B1082" s="3">
        <f>YEAR(FIN_DATASET[[#This Row],[Date]])</f>
        <v>2022</v>
      </c>
      <c r="C1082" s="3" t="str">
        <f>TEXT(FIN_DATASET[[#This Row],[Date]],"mmmm")</f>
        <v>April</v>
      </c>
      <c r="D1082" s="3" t="str">
        <f>IF(FIN_RAW[[#This Row],[VALOR (IN)]]&gt;0, "Income",IF(FIN_RAW[[#This Row],[VALOR (OUT)]]&gt;0, "Expense", "Check"))</f>
        <v>Income</v>
      </c>
      <c r="E1082" s="3" t="str">
        <f>_xlfn.XLOOKUP(FIN_DATASET[[#This Row],[Method]],CATEGORY_MAP[CUENTA_IN],CATEGORY_MAP[Category])</f>
        <v>Scholarships</v>
      </c>
      <c r="F1082" s="3" t="str">
        <f>_xlfn.XLOOKUP(FIN_DATASET[[#This Row],[Account]],CATEGORY_MAP[CUENTA_OUT],CATEGORY_MAP[Subcategory])</f>
        <v>Monthly Fee</v>
      </c>
      <c r="G1082" s="3" t="str">
        <f>IF(OR(FIN_RAW[[#This Row],[CONCEPTO]]=0,FIN_RAW[[#This Row],[CONCEPTO]]=""),"",FIN_RAW[[#This Row],[CONCEPTO]])</f>
        <v>Beca Fundadores AR (100%) ABR</v>
      </c>
      <c r="H1082" s="5">
        <f>IF(FIN_DATASET[[#This Row],[Type]]="Income", FIN_RAW[[#This Row],[VALOR (IN)]], -FIN_RAW[[#This Row],[VALOR (OUT)]])</f>
        <v>160000</v>
      </c>
      <c r="I1082" s="3" t="str">
        <f>FIN_RAW[[#This Row],[CUENTA (IN)]]</f>
        <v>Becas</v>
      </c>
      <c r="J1082" s="6" t="str">
        <f>FIN_RAW[[#This Row],[CUENTA (OUT)]]</f>
        <v>Mensualidad</v>
      </c>
      <c r="K1082" s="3" t="str">
        <f>IF(OR(FIN_RAW[[#This Row],[CLIENTE]]=0,FIN_RAW[[#This Row],[CLIENTE]]=" "),"",FIN_RAW[[#This Row],[CLIENTE]])</f>
        <v>Silvana Torres López</v>
      </c>
      <c r="L1082" s="3" t="str">
        <f>IF(OR(FIN_RAW[[#This Row],[DEPORTISTA]]=0,FIN_RAW[[#This Row],[DEPORTISTA]]=""),"",FIN_RAW[[#This Row],[DEPORTISTA]])</f>
        <v>Luciana Pinedo Torres</v>
      </c>
      <c r="M1082" s="3">
        <f>IF(FIN_DATASET[[#This Row],[Method]]="Efectivo",1,0)</f>
        <v>0</v>
      </c>
      <c r="N1082" s="12">
        <f>IF(FIN_DATASET[[#This Row],[Method]]="Efectivo",FIN_DATASET[[#This Row],[Amount]],0)</f>
        <v>0</v>
      </c>
      <c r="O1082" s="3">
        <f>IF(FIN_DATASET[[#This Row],[Method]]="CxC",1,0)</f>
        <v>0</v>
      </c>
      <c r="P1082" s="11">
        <f>IF(FIN_DATASET[[#This Row],[Method]]="CxC",FIN_DATASET[[#This Row],[Amount]],0)</f>
        <v>0</v>
      </c>
      <c r="Q1082" s="3">
        <f>IF(OR(FIN_DATASET[[#This Row],[Account]]="CxP",FIN_DATASET[[#This Row],[Account]]="CxP (Liga)",FIN_DATASET[[#This Row],[Account]]="CxP (Terceros)"),1,0)</f>
        <v>0</v>
      </c>
      <c r="R1082" s="3">
        <f>IF(FIN_DATASET[[#This Row],[AP_Flag]]=1,FIN_DATASET[[#This Row],[Amount]],0)</f>
        <v>0</v>
      </c>
    </row>
    <row r="1083" spans="1:18" x14ac:dyDescent="0.2">
      <c r="A1083" s="4">
        <f>FIN_RAW[[#This Row],[FECHA]]</f>
        <v>44652</v>
      </c>
      <c r="B1083" s="3">
        <f>YEAR(FIN_DATASET[[#This Row],[Date]])</f>
        <v>2022</v>
      </c>
      <c r="C1083" s="3" t="str">
        <f>TEXT(FIN_DATASET[[#This Row],[Date]],"mmmm")</f>
        <v>April</v>
      </c>
      <c r="D1083" s="3" t="str">
        <f>IF(FIN_RAW[[#This Row],[VALOR (IN)]]&gt;0, "Income",IF(FIN_RAW[[#This Row],[VALOR (OUT)]]&gt;0, "Expense", "Check"))</f>
        <v>Income</v>
      </c>
      <c r="E1083" s="3" t="str">
        <f>_xlfn.XLOOKUP(FIN_DATASET[[#This Row],[Method]],CATEGORY_MAP[CUENTA_IN],CATEGORY_MAP[Category])</f>
        <v>Scholarships</v>
      </c>
      <c r="F1083" s="3" t="str">
        <f>_xlfn.XLOOKUP(FIN_DATASET[[#This Row],[Account]],CATEGORY_MAP[CUENTA_OUT],CATEGORY_MAP[Subcategory])</f>
        <v>Monthly Fee</v>
      </c>
      <c r="G1083" s="3" t="str">
        <f>IF(OR(FIN_RAW[[#This Row],[CONCEPTO]]=0,FIN_RAW[[#This Row],[CONCEPTO]]=""),"",FIN_RAW[[#This Row],[CONCEPTO]])</f>
        <v>Beca Fundadores AR (100%) ABR</v>
      </c>
      <c r="H1083" s="5">
        <f>IF(FIN_DATASET[[#This Row],[Type]]="Income", FIN_RAW[[#This Row],[VALOR (IN)]], -FIN_RAW[[#This Row],[VALOR (OUT)]])</f>
        <v>160000</v>
      </c>
      <c r="I1083" s="3" t="str">
        <f>FIN_RAW[[#This Row],[CUENTA (IN)]]</f>
        <v>Becas</v>
      </c>
      <c r="J1083" s="6" t="str">
        <f>FIN_RAW[[#This Row],[CUENTA (OUT)]]</f>
        <v>Mensualidad</v>
      </c>
      <c r="K1083" s="3" t="str">
        <f>IF(OR(FIN_RAW[[#This Row],[CLIENTE]]=0,FIN_RAW[[#This Row],[CLIENTE]]=" "),"",FIN_RAW[[#This Row],[CLIENTE]])</f>
        <v>Silvana Torres López</v>
      </c>
      <c r="L1083" s="3" t="str">
        <f>IF(OR(FIN_RAW[[#This Row],[DEPORTISTA]]=0,FIN_RAW[[#This Row],[DEPORTISTA]]=""),"",FIN_RAW[[#This Row],[DEPORTISTA]])</f>
        <v>Valentina Quintero Torres</v>
      </c>
      <c r="M1083" s="3">
        <f>IF(FIN_DATASET[[#This Row],[Method]]="Efectivo",1,0)</f>
        <v>0</v>
      </c>
      <c r="N1083" s="12">
        <f>IF(FIN_DATASET[[#This Row],[Method]]="Efectivo",FIN_DATASET[[#This Row],[Amount]],0)</f>
        <v>0</v>
      </c>
      <c r="O1083" s="3">
        <f>IF(FIN_DATASET[[#This Row],[Method]]="CxC",1,0)</f>
        <v>0</v>
      </c>
      <c r="P1083" s="11">
        <f>IF(FIN_DATASET[[#This Row],[Method]]="CxC",FIN_DATASET[[#This Row],[Amount]],0)</f>
        <v>0</v>
      </c>
      <c r="Q1083" s="3">
        <f>IF(OR(FIN_DATASET[[#This Row],[Account]]="CxP",FIN_DATASET[[#This Row],[Account]]="CxP (Liga)",FIN_DATASET[[#This Row],[Account]]="CxP (Terceros)"),1,0)</f>
        <v>0</v>
      </c>
      <c r="R1083" s="3">
        <f>IF(FIN_DATASET[[#This Row],[AP_Flag]]=1,FIN_DATASET[[#This Row],[Amount]],0)</f>
        <v>0</v>
      </c>
    </row>
    <row r="1084" spans="1:18" x14ac:dyDescent="0.2">
      <c r="A1084" s="4">
        <f>FIN_RAW[[#This Row],[FECHA]]</f>
        <v>44652</v>
      </c>
      <c r="B1084" s="3">
        <f>YEAR(FIN_DATASET[[#This Row],[Date]])</f>
        <v>2022</v>
      </c>
      <c r="C1084" s="3" t="str">
        <f>TEXT(FIN_DATASET[[#This Row],[Date]],"mmmm")</f>
        <v>April</v>
      </c>
      <c r="D1084" s="3" t="str">
        <f>IF(FIN_RAW[[#This Row],[VALOR (IN)]]&gt;0, "Income",IF(FIN_RAW[[#This Row],[VALOR (OUT)]]&gt;0, "Expense", "Check"))</f>
        <v>Income</v>
      </c>
      <c r="E1084" s="3" t="str">
        <f>_xlfn.XLOOKUP(FIN_DATASET[[#This Row],[Method]],CATEGORY_MAP[CUENTA_IN],CATEGORY_MAP[Category])</f>
        <v>Cash</v>
      </c>
      <c r="F1084" s="3" t="str">
        <f>_xlfn.XLOOKUP(FIN_DATASET[[#This Row],[Account]],CATEGORY_MAP[CUENTA_OUT],CATEGORY_MAP[Subcategory])</f>
        <v>Monthly Fee</v>
      </c>
      <c r="G1084" s="3" t="str">
        <f>IF(OR(FIN_RAW[[#This Row],[CONCEPTO]]=0,FIN_RAW[[#This Row],[CONCEPTO]]=""),"",FIN_RAW[[#This Row],[CONCEPTO]])</f>
        <v>Mensualidad FOR (80%) ABR</v>
      </c>
      <c r="H1084" s="5">
        <f>IF(FIN_DATASET[[#This Row],[Type]]="Income", FIN_RAW[[#This Row],[VALOR (IN)]], -FIN_RAW[[#This Row],[VALOR (OUT)]])</f>
        <v>88000</v>
      </c>
      <c r="I1084" s="3" t="str">
        <f>FIN_RAW[[#This Row],[CUENTA (IN)]]</f>
        <v>Efectivo</v>
      </c>
      <c r="J1084" s="6" t="str">
        <f>FIN_RAW[[#This Row],[CUENTA (OUT)]]</f>
        <v>Mensualidad</v>
      </c>
      <c r="K1084" s="3" t="str">
        <f>IF(OR(FIN_RAW[[#This Row],[CLIENTE]]=0,FIN_RAW[[#This Row],[CLIENTE]]=" "),"",FIN_RAW[[#This Row],[CLIENTE]])</f>
        <v>Ana Milena Sánchez Patiño</v>
      </c>
      <c r="L1084" s="3" t="str">
        <f>IF(OR(FIN_RAW[[#This Row],[DEPORTISTA]]=0,FIN_RAW[[#This Row],[DEPORTISTA]]=""),"",FIN_RAW[[#This Row],[DEPORTISTA]])</f>
        <v>Matías Carvajal Sánchez</v>
      </c>
      <c r="M1084" s="3">
        <f>IF(FIN_DATASET[[#This Row],[Method]]="Efectivo",1,0)</f>
        <v>1</v>
      </c>
      <c r="N1084" s="12">
        <f>IF(FIN_DATASET[[#This Row],[Method]]="Efectivo",FIN_DATASET[[#This Row],[Amount]],0)</f>
        <v>88000</v>
      </c>
      <c r="O1084" s="3">
        <f>IF(FIN_DATASET[[#This Row],[Method]]="CxC",1,0)</f>
        <v>0</v>
      </c>
      <c r="P1084" s="11">
        <f>IF(FIN_DATASET[[#This Row],[Method]]="CxC",FIN_DATASET[[#This Row],[Amount]],0)</f>
        <v>0</v>
      </c>
      <c r="Q1084" s="3">
        <f>IF(OR(FIN_DATASET[[#This Row],[Account]]="CxP",FIN_DATASET[[#This Row],[Account]]="CxP (Liga)",FIN_DATASET[[#This Row],[Account]]="CxP (Terceros)"),1,0)</f>
        <v>0</v>
      </c>
      <c r="R1084" s="3">
        <f>IF(FIN_DATASET[[#This Row],[AP_Flag]]=1,FIN_DATASET[[#This Row],[Amount]],0)</f>
        <v>0</v>
      </c>
    </row>
    <row r="1085" spans="1:18" x14ac:dyDescent="0.2">
      <c r="A1085" s="4">
        <f>FIN_RAW[[#This Row],[FECHA]]</f>
        <v>44652</v>
      </c>
      <c r="B1085" s="3">
        <f>YEAR(FIN_DATASET[[#This Row],[Date]])</f>
        <v>2022</v>
      </c>
      <c r="C1085" s="3" t="str">
        <f>TEXT(FIN_DATASET[[#This Row],[Date]],"mmmm")</f>
        <v>April</v>
      </c>
      <c r="D1085" s="3" t="str">
        <f>IF(FIN_RAW[[#This Row],[VALOR (IN)]]&gt;0, "Income",IF(FIN_RAW[[#This Row],[VALOR (OUT)]]&gt;0, "Expense", "Check"))</f>
        <v>Income</v>
      </c>
      <c r="E1085" s="3" t="str">
        <f>_xlfn.XLOOKUP(FIN_DATASET[[#This Row],[Method]],CATEGORY_MAP[CUENTA_IN],CATEGORY_MAP[Category])</f>
        <v>Scholarships</v>
      </c>
      <c r="F1085" s="3" t="str">
        <f>_xlfn.XLOOKUP(FIN_DATASET[[#This Row],[Account]],CATEGORY_MAP[CUENTA_OUT],CATEGORY_MAP[Subcategory])</f>
        <v>Monthly Fee</v>
      </c>
      <c r="G1085" s="3" t="str">
        <f>IF(OR(FIN_RAW[[#This Row],[CONCEPTO]]=0,FIN_RAW[[#This Row],[CONCEPTO]]=""),"",FIN_RAW[[#This Row],[CONCEPTO]])</f>
        <v>Beca Hermandad (20%) ABR</v>
      </c>
      <c r="H1085" s="5">
        <f>IF(FIN_DATASET[[#This Row],[Type]]="Income", FIN_RAW[[#This Row],[VALOR (IN)]], -FIN_RAW[[#This Row],[VALOR (OUT)]])</f>
        <v>22000</v>
      </c>
      <c r="I1085" s="3" t="str">
        <f>FIN_RAW[[#This Row],[CUENTA (IN)]]</f>
        <v>Becas</v>
      </c>
      <c r="J1085" s="6" t="str">
        <f>FIN_RAW[[#This Row],[CUENTA (OUT)]]</f>
        <v>Mensualidad</v>
      </c>
      <c r="K1085" s="3" t="str">
        <f>IF(OR(FIN_RAW[[#This Row],[CLIENTE]]=0,FIN_RAW[[#This Row],[CLIENTE]]=" "),"",FIN_RAW[[#This Row],[CLIENTE]])</f>
        <v>Ana Milena Sánchez Patiño</v>
      </c>
      <c r="L1085" s="3" t="str">
        <f>IF(OR(FIN_RAW[[#This Row],[DEPORTISTA]]=0,FIN_RAW[[#This Row],[DEPORTISTA]]=""),"",FIN_RAW[[#This Row],[DEPORTISTA]])</f>
        <v>Matías Carvajal Sánchez</v>
      </c>
      <c r="M1085" s="3">
        <f>IF(FIN_DATASET[[#This Row],[Method]]="Efectivo",1,0)</f>
        <v>0</v>
      </c>
      <c r="N1085" s="12">
        <f>IF(FIN_DATASET[[#This Row],[Method]]="Efectivo",FIN_DATASET[[#This Row],[Amount]],0)</f>
        <v>0</v>
      </c>
      <c r="O1085" s="3">
        <f>IF(FIN_DATASET[[#This Row],[Method]]="CxC",1,0)</f>
        <v>0</v>
      </c>
      <c r="P1085" s="11">
        <f>IF(FIN_DATASET[[#This Row],[Method]]="CxC",FIN_DATASET[[#This Row],[Amount]],0)</f>
        <v>0</v>
      </c>
      <c r="Q1085" s="3">
        <f>IF(OR(FIN_DATASET[[#This Row],[Account]]="CxP",FIN_DATASET[[#This Row],[Account]]="CxP (Liga)",FIN_DATASET[[#This Row],[Account]]="CxP (Terceros)"),1,0)</f>
        <v>0</v>
      </c>
      <c r="R1085" s="3">
        <f>IF(FIN_DATASET[[#This Row],[AP_Flag]]=1,FIN_DATASET[[#This Row],[Amount]],0)</f>
        <v>0</v>
      </c>
    </row>
    <row r="1086" spans="1:18" x14ac:dyDescent="0.2">
      <c r="A1086" s="4">
        <f>FIN_RAW[[#This Row],[FECHA]]</f>
        <v>44652</v>
      </c>
      <c r="B1086" s="3">
        <f>YEAR(FIN_DATASET[[#This Row],[Date]])</f>
        <v>2022</v>
      </c>
      <c r="C1086" s="3" t="str">
        <f>TEXT(FIN_DATASET[[#This Row],[Date]],"mmmm")</f>
        <v>April</v>
      </c>
      <c r="D1086" s="3" t="str">
        <f>IF(FIN_RAW[[#This Row],[VALOR (IN)]]&gt;0, "Income",IF(FIN_RAW[[#This Row],[VALOR (OUT)]]&gt;0, "Expense", "Check"))</f>
        <v>Income</v>
      </c>
      <c r="E1086" s="3" t="str">
        <f>_xlfn.XLOOKUP(FIN_DATASET[[#This Row],[Method]],CATEGORY_MAP[CUENTA_IN],CATEGORY_MAP[Category])</f>
        <v>Cash</v>
      </c>
      <c r="F1086" s="3" t="str">
        <f>_xlfn.XLOOKUP(FIN_DATASET[[#This Row],[Account]],CATEGORY_MAP[CUENTA_OUT],CATEGORY_MAP[Subcategory])</f>
        <v>Monthly Fee</v>
      </c>
      <c r="G1086" s="3" t="str">
        <f>IF(OR(FIN_RAW[[#This Row],[CONCEPTO]]=0,FIN_RAW[[#This Row],[CONCEPTO]]=""),"",FIN_RAW[[#This Row],[CONCEPTO]])</f>
        <v>Mensualidad AR (100%) ABR</v>
      </c>
      <c r="H1086" s="5">
        <f>IF(FIN_DATASET[[#This Row],[Type]]="Income", FIN_RAW[[#This Row],[VALOR (IN)]], -FIN_RAW[[#This Row],[VALOR (OUT)]])</f>
        <v>160000</v>
      </c>
      <c r="I1086" s="3" t="str">
        <f>FIN_RAW[[#This Row],[CUENTA (IN)]]</f>
        <v>Efectivo</v>
      </c>
      <c r="J1086" s="6" t="str">
        <f>FIN_RAW[[#This Row],[CUENTA (OUT)]]</f>
        <v>Mensualidad</v>
      </c>
      <c r="K1086" s="3" t="str">
        <f>IF(OR(FIN_RAW[[#This Row],[CLIENTE]]=0,FIN_RAW[[#This Row],[CLIENTE]]=" "),"",FIN_RAW[[#This Row],[CLIENTE]])</f>
        <v>Ana Milena Sánchez Patiño</v>
      </c>
      <c r="L1086" s="3" t="str">
        <f>IF(OR(FIN_RAW[[#This Row],[DEPORTISTA]]=0,FIN_RAW[[#This Row],[DEPORTISTA]]=""),"",FIN_RAW[[#This Row],[DEPORTISTA]])</f>
        <v>Valentina Carvajal Sánchez</v>
      </c>
      <c r="M1086" s="3">
        <f>IF(FIN_DATASET[[#This Row],[Method]]="Efectivo",1,0)</f>
        <v>1</v>
      </c>
      <c r="N1086" s="12">
        <f>IF(FIN_DATASET[[#This Row],[Method]]="Efectivo",FIN_DATASET[[#This Row],[Amount]],0)</f>
        <v>160000</v>
      </c>
      <c r="O1086" s="3">
        <f>IF(FIN_DATASET[[#This Row],[Method]]="CxC",1,0)</f>
        <v>0</v>
      </c>
      <c r="P1086" s="11">
        <f>IF(FIN_DATASET[[#This Row],[Method]]="CxC",FIN_DATASET[[#This Row],[Amount]],0)</f>
        <v>0</v>
      </c>
      <c r="Q1086" s="3">
        <f>IF(OR(FIN_DATASET[[#This Row],[Account]]="CxP",FIN_DATASET[[#This Row],[Account]]="CxP (Liga)",FIN_DATASET[[#This Row],[Account]]="CxP (Terceros)"),1,0)</f>
        <v>0</v>
      </c>
      <c r="R1086" s="3">
        <f>IF(FIN_DATASET[[#This Row],[AP_Flag]]=1,FIN_DATASET[[#This Row],[Amount]],0)</f>
        <v>0</v>
      </c>
    </row>
    <row r="1087" spans="1:18" x14ac:dyDescent="0.2">
      <c r="A1087" s="4">
        <f>FIN_RAW[[#This Row],[FECHA]]</f>
        <v>44652</v>
      </c>
      <c r="B1087" s="3">
        <f>YEAR(FIN_DATASET[[#This Row],[Date]])</f>
        <v>2022</v>
      </c>
      <c r="C1087" s="3" t="str">
        <f>TEXT(FIN_DATASET[[#This Row],[Date]],"mmmm")</f>
        <v>April</v>
      </c>
      <c r="D1087" s="3" t="str">
        <f>IF(FIN_RAW[[#This Row],[VALOR (IN)]]&gt;0, "Income",IF(FIN_RAW[[#This Row],[VALOR (OUT)]]&gt;0, "Expense", "Check"))</f>
        <v>Income</v>
      </c>
      <c r="E1087" s="3" t="str">
        <f>_xlfn.XLOOKUP(FIN_DATASET[[#This Row],[Method]],CATEGORY_MAP[CUENTA_IN],CATEGORY_MAP[Category])</f>
        <v>Cash</v>
      </c>
      <c r="F1087" s="3" t="str">
        <f>_xlfn.XLOOKUP(FIN_DATASET[[#This Row],[Account]],CATEGORY_MAP[CUENTA_OUT],CATEGORY_MAP[Subcategory])</f>
        <v>Monthly Fee</v>
      </c>
      <c r="G1087" s="3" t="str">
        <f>IF(OR(FIN_RAW[[#This Row],[CONCEPTO]]=0,FIN_RAW[[#This Row],[CONCEPTO]]=""),"",FIN_RAW[[#This Row],[CONCEPTO]])</f>
        <v>Mensualidad FOR (80%) ABR</v>
      </c>
      <c r="H1087" s="5">
        <f>IF(FIN_DATASET[[#This Row],[Type]]="Income", FIN_RAW[[#This Row],[VALOR (IN)]], -FIN_RAW[[#This Row],[VALOR (OUT)]])</f>
        <v>88000</v>
      </c>
      <c r="I1087" s="3" t="str">
        <f>FIN_RAW[[#This Row],[CUENTA (IN)]]</f>
        <v>Efectivo</v>
      </c>
      <c r="J1087" s="6" t="str">
        <f>FIN_RAW[[#This Row],[CUENTA (OUT)]]</f>
        <v>Mensualidad</v>
      </c>
      <c r="K1087" s="3" t="str">
        <f>IF(OR(FIN_RAW[[#This Row],[CLIENTE]]=0,FIN_RAW[[#This Row],[CLIENTE]]=" "),"",FIN_RAW[[#This Row],[CLIENTE]])</f>
        <v>Carlos Andrés Delgado</v>
      </c>
      <c r="L1087" s="3" t="str">
        <f>IF(OR(FIN_RAW[[#This Row],[DEPORTISTA]]=0,FIN_RAW[[#This Row],[DEPORTISTA]]=""),"",FIN_RAW[[#This Row],[DEPORTISTA]])</f>
        <v>María José Delgado Giraldo</v>
      </c>
      <c r="M1087" s="3">
        <f>IF(FIN_DATASET[[#This Row],[Method]]="Efectivo",1,0)</f>
        <v>1</v>
      </c>
      <c r="N1087" s="12">
        <f>IF(FIN_DATASET[[#This Row],[Method]]="Efectivo",FIN_DATASET[[#This Row],[Amount]],0)</f>
        <v>88000</v>
      </c>
      <c r="O1087" s="3">
        <f>IF(FIN_DATASET[[#This Row],[Method]]="CxC",1,0)</f>
        <v>0</v>
      </c>
      <c r="P1087" s="11">
        <f>IF(FIN_DATASET[[#This Row],[Method]]="CxC",FIN_DATASET[[#This Row],[Amount]],0)</f>
        <v>0</v>
      </c>
      <c r="Q1087" s="3">
        <f>IF(OR(FIN_DATASET[[#This Row],[Account]]="CxP",FIN_DATASET[[#This Row],[Account]]="CxP (Liga)",FIN_DATASET[[#This Row],[Account]]="CxP (Terceros)"),1,0)</f>
        <v>0</v>
      </c>
      <c r="R1087" s="3">
        <f>IF(FIN_DATASET[[#This Row],[AP_Flag]]=1,FIN_DATASET[[#This Row],[Amount]],0)</f>
        <v>0</v>
      </c>
    </row>
    <row r="1088" spans="1:18" x14ac:dyDescent="0.2">
      <c r="A1088" s="4">
        <f>FIN_RAW[[#This Row],[FECHA]]</f>
        <v>44652</v>
      </c>
      <c r="B1088" s="3">
        <f>YEAR(FIN_DATASET[[#This Row],[Date]])</f>
        <v>2022</v>
      </c>
      <c r="C1088" s="3" t="str">
        <f>TEXT(FIN_DATASET[[#This Row],[Date]],"mmmm")</f>
        <v>April</v>
      </c>
      <c r="D1088" s="3" t="str">
        <f>IF(FIN_RAW[[#This Row],[VALOR (IN)]]&gt;0, "Income",IF(FIN_RAW[[#This Row],[VALOR (OUT)]]&gt;0, "Expense", "Check"))</f>
        <v>Income</v>
      </c>
      <c r="E1088" s="3" t="str">
        <f>_xlfn.XLOOKUP(FIN_DATASET[[#This Row],[Method]],CATEGORY_MAP[CUENTA_IN],CATEGORY_MAP[Category])</f>
        <v>Scholarships</v>
      </c>
      <c r="F1088" s="3" t="str">
        <f>_xlfn.XLOOKUP(FIN_DATASET[[#This Row],[Account]],CATEGORY_MAP[CUENTA_OUT],CATEGORY_MAP[Subcategory])</f>
        <v>Monthly Fee</v>
      </c>
      <c r="G1088" s="3" t="str">
        <f>IF(OR(FIN_RAW[[#This Row],[CONCEPTO]]=0,FIN_RAW[[#This Row],[CONCEPTO]]=""),"",FIN_RAW[[#This Row],[CONCEPTO]])</f>
        <v>Beca Hermandad (20%) ABR</v>
      </c>
      <c r="H1088" s="5">
        <f>IF(FIN_DATASET[[#This Row],[Type]]="Income", FIN_RAW[[#This Row],[VALOR (IN)]], -FIN_RAW[[#This Row],[VALOR (OUT)]])</f>
        <v>22000</v>
      </c>
      <c r="I1088" s="3" t="str">
        <f>FIN_RAW[[#This Row],[CUENTA (IN)]]</f>
        <v>Becas</v>
      </c>
      <c r="J1088" s="6" t="str">
        <f>FIN_RAW[[#This Row],[CUENTA (OUT)]]</f>
        <v>Mensualidad</v>
      </c>
      <c r="K1088" s="3" t="str">
        <f>IF(OR(FIN_RAW[[#This Row],[CLIENTE]]=0,FIN_RAW[[#This Row],[CLIENTE]]=" "),"",FIN_RAW[[#This Row],[CLIENTE]])</f>
        <v>Carlos Andrés Delgado</v>
      </c>
      <c r="L1088" s="3" t="str">
        <f>IF(OR(FIN_RAW[[#This Row],[DEPORTISTA]]=0,FIN_RAW[[#This Row],[DEPORTISTA]]=""),"",FIN_RAW[[#This Row],[DEPORTISTA]])</f>
        <v>María José Delgado Giraldo</v>
      </c>
      <c r="M1088" s="3">
        <f>IF(FIN_DATASET[[#This Row],[Method]]="Efectivo",1,0)</f>
        <v>0</v>
      </c>
      <c r="N1088" s="12">
        <f>IF(FIN_DATASET[[#This Row],[Method]]="Efectivo",FIN_DATASET[[#This Row],[Amount]],0)</f>
        <v>0</v>
      </c>
      <c r="O1088" s="3">
        <f>IF(FIN_DATASET[[#This Row],[Method]]="CxC",1,0)</f>
        <v>0</v>
      </c>
      <c r="P1088" s="11">
        <f>IF(FIN_DATASET[[#This Row],[Method]]="CxC",FIN_DATASET[[#This Row],[Amount]],0)</f>
        <v>0</v>
      </c>
      <c r="Q1088" s="3">
        <f>IF(OR(FIN_DATASET[[#This Row],[Account]]="CxP",FIN_DATASET[[#This Row],[Account]]="CxP (Liga)",FIN_DATASET[[#This Row],[Account]]="CxP (Terceros)"),1,0)</f>
        <v>0</v>
      </c>
      <c r="R1088" s="3">
        <f>IF(FIN_DATASET[[#This Row],[AP_Flag]]=1,FIN_DATASET[[#This Row],[Amount]],0)</f>
        <v>0</v>
      </c>
    </row>
    <row r="1089" spans="1:18" x14ac:dyDescent="0.2">
      <c r="A1089" s="4">
        <f>FIN_RAW[[#This Row],[FECHA]]</f>
        <v>44652</v>
      </c>
      <c r="B1089" s="3">
        <f>YEAR(FIN_DATASET[[#This Row],[Date]])</f>
        <v>2022</v>
      </c>
      <c r="C1089" s="3" t="str">
        <f>TEXT(FIN_DATASET[[#This Row],[Date]],"mmmm")</f>
        <v>April</v>
      </c>
      <c r="D1089" s="3" t="str">
        <f>IF(FIN_RAW[[#This Row],[VALOR (IN)]]&gt;0, "Income",IF(FIN_RAW[[#This Row],[VALOR (OUT)]]&gt;0, "Expense", "Check"))</f>
        <v>Income</v>
      </c>
      <c r="E1089" s="3" t="str">
        <f>_xlfn.XLOOKUP(FIN_DATASET[[#This Row],[Method]],CATEGORY_MAP[CUENTA_IN],CATEGORY_MAP[Category])</f>
        <v>Cash</v>
      </c>
      <c r="F1089" s="3" t="str">
        <f>_xlfn.XLOOKUP(FIN_DATASET[[#This Row],[Account]],CATEGORY_MAP[CUENTA_OUT],CATEGORY_MAP[Subcategory])</f>
        <v>Monthly Fee</v>
      </c>
      <c r="G1089" s="3" t="str">
        <f>IF(OR(FIN_RAW[[#This Row],[CONCEPTO]]=0,FIN_RAW[[#This Row],[CONCEPTO]]=""),"",FIN_RAW[[#This Row],[CONCEPTO]])</f>
        <v>Mensualidad AR (100%) ABR</v>
      </c>
      <c r="H1089" s="5">
        <f>IF(FIN_DATASET[[#This Row],[Type]]="Income", FIN_RAW[[#This Row],[VALOR (IN)]], -FIN_RAW[[#This Row],[VALOR (OUT)]])</f>
        <v>160000</v>
      </c>
      <c r="I1089" s="3" t="str">
        <f>FIN_RAW[[#This Row],[CUENTA (IN)]]</f>
        <v>Efectivo</v>
      </c>
      <c r="J1089" s="6" t="str">
        <f>FIN_RAW[[#This Row],[CUENTA (OUT)]]</f>
        <v>Mensualidad</v>
      </c>
      <c r="K1089" s="3" t="str">
        <f>IF(OR(FIN_RAW[[#This Row],[CLIENTE]]=0,FIN_RAW[[#This Row],[CLIENTE]]=" "),"",FIN_RAW[[#This Row],[CLIENTE]])</f>
        <v>Carlos Andrés Delgado</v>
      </c>
      <c r="L1089" s="3" t="str">
        <f>IF(OR(FIN_RAW[[#This Row],[DEPORTISTA]]=0,FIN_RAW[[#This Row],[DEPORTISTA]]=""),"",FIN_RAW[[#This Row],[DEPORTISTA]])</f>
        <v>Juan Andrés Delgado Giraldo</v>
      </c>
      <c r="M1089" s="3">
        <f>IF(FIN_DATASET[[#This Row],[Method]]="Efectivo",1,0)</f>
        <v>1</v>
      </c>
      <c r="N1089" s="12">
        <f>IF(FIN_DATASET[[#This Row],[Method]]="Efectivo",FIN_DATASET[[#This Row],[Amount]],0)</f>
        <v>160000</v>
      </c>
      <c r="O1089" s="3">
        <f>IF(FIN_DATASET[[#This Row],[Method]]="CxC",1,0)</f>
        <v>0</v>
      </c>
      <c r="P1089" s="11">
        <f>IF(FIN_DATASET[[#This Row],[Method]]="CxC",FIN_DATASET[[#This Row],[Amount]],0)</f>
        <v>0</v>
      </c>
      <c r="Q1089" s="3">
        <f>IF(OR(FIN_DATASET[[#This Row],[Account]]="CxP",FIN_DATASET[[#This Row],[Account]]="CxP (Liga)",FIN_DATASET[[#This Row],[Account]]="CxP (Terceros)"),1,0)</f>
        <v>0</v>
      </c>
      <c r="R1089" s="3">
        <f>IF(FIN_DATASET[[#This Row],[AP_Flag]]=1,FIN_DATASET[[#This Row],[Amount]],0)</f>
        <v>0</v>
      </c>
    </row>
    <row r="1090" spans="1:18" x14ac:dyDescent="0.2">
      <c r="A1090" s="4">
        <f>FIN_RAW[[#This Row],[FECHA]]</f>
        <v>44652</v>
      </c>
      <c r="B1090" s="3">
        <f>YEAR(FIN_DATASET[[#This Row],[Date]])</f>
        <v>2022</v>
      </c>
      <c r="C1090" s="3" t="str">
        <f>TEXT(FIN_DATASET[[#This Row],[Date]],"mmmm")</f>
        <v>April</v>
      </c>
      <c r="D1090" s="3" t="str">
        <f>IF(FIN_RAW[[#This Row],[VALOR (IN)]]&gt;0, "Income",IF(FIN_RAW[[#This Row],[VALOR (OUT)]]&gt;0, "Expense", "Check"))</f>
        <v>Income</v>
      </c>
      <c r="E1090" s="3" t="str">
        <f>_xlfn.XLOOKUP(FIN_DATASET[[#This Row],[Method]],CATEGORY_MAP[CUENTA_IN],CATEGORY_MAP[Category])</f>
        <v>Cash</v>
      </c>
      <c r="F1090" s="3" t="str">
        <f>_xlfn.XLOOKUP(FIN_DATASET[[#This Row],[Account]],CATEGORY_MAP[CUENTA_OUT],CATEGORY_MAP[Subcategory])</f>
        <v>Monthly Fee</v>
      </c>
      <c r="G1090" s="3" t="str">
        <f>IF(OR(FIN_RAW[[#This Row],[CONCEPTO]]=0,FIN_RAW[[#This Row],[CONCEPTO]]=""),"",FIN_RAW[[#This Row],[CONCEPTO]])</f>
        <v>Mensualidad FOR (80%) ABR</v>
      </c>
      <c r="H1090" s="5">
        <f>IF(FIN_DATASET[[#This Row],[Type]]="Income", FIN_RAW[[#This Row],[VALOR (IN)]], -FIN_RAW[[#This Row],[VALOR (OUT)]])</f>
        <v>88000</v>
      </c>
      <c r="I1090" s="3" t="str">
        <f>FIN_RAW[[#This Row],[CUENTA (IN)]]</f>
        <v>Efectivo</v>
      </c>
      <c r="J1090" s="6" t="str">
        <f>FIN_RAW[[#This Row],[CUENTA (OUT)]]</f>
        <v>Mensualidad</v>
      </c>
      <c r="K1090" s="3" t="str">
        <f>IF(OR(FIN_RAW[[#This Row],[CLIENTE]]=0,FIN_RAW[[#This Row],[CLIENTE]]=" "),"",FIN_RAW[[#This Row],[CLIENTE]])</f>
        <v>Diana Gómez Herrera</v>
      </c>
      <c r="L1090" s="3" t="str">
        <f>IF(OR(FIN_RAW[[#This Row],[DEPORTISTA]]=0,FIN_RAW[[#This Row],[DEPORTISTA]]=""),"",FIN_RAW[[#This Row],[DEPORTISTA]])</f>
        <v>Samuel David López Gómez</v>
      </c>
      <c r="M1090" s="3">
        <f>IF(FIN_DATASET[[#This Row],[Method]]="Efectivo",1,0)</f>
        <v>1</v>
      </c>
      <c r="N1090" s="12">
        <f>IF(FIN_DATASET[[#This Row],[Method]]="Efectivo",FIN_DATASET[[#This Row],[Amount]],0)</f>
        <v>88000</v>
      </c>
      <c r="O1090" s="3">
        <f>IF(FIN_DATASET[[#This Row],[Method]]="CxC",1,0)</f>
        <v>0</v>
      </c>
      <c r="P1090" s="11">
        <f>IF(FIN_DATASET[[#This Row],[Method]]="CxC",FIN_DATASET[[#This Row],[Amount]],0)</f>
        <v>0</v>
      </c>
      <c r="Q1090" s="3">
        <f>IF(OR(FIN_DATASET[[#This Row],[Account]]="CxP",FIN_DATASET[[#This Row],[Account]]="CxP (Liga)",FIN_DATASET[[#This Row],[Account]]="CxP (Terceros)"),1,0)</f>
        <v>0</v>
      </c>
      <c r="R1090" s="3">
        <f>IF(FIN_DATASET[[#This Row],[AP_Flag]]=1,FIN_DATASET[[#This Row],[Amount]],0)</f>
        <v>0</v>
      </c>
    </row>
    <row r="1091" spans="1:18" x14ac:dyDescent="0.2">
      <c r="A1091" s="4">
        <f>FIN_RAW[[#This Row],[FECHA]]</f>
        <v>44652</v>
      </c>
      <c r="B1091" s="3">
        <f>YEAR(FIN_DATASET[[#This Row],[Date]])</f>
        <v>2022</v>
      </c>
      <c r="C1091" s="3" t="str">
        <f>TEXT(FIN_DATASET[[#This Row],[Date]],"mmmm")</f>
        <v>April</v>
      </c>
      <c r="D1091" s="3" t="str">
        <f>IF(FIN_RAW[[#This Row],[VALOR (IN)]]&gt;0, "Income",IF(FIN_RAW[[#This Row],[VALOR (OUT)]]&gt;0, "Expense", "Check"))</f>
        <v>Income</v>
      </c>
      <c r="E1091" s="3" t="str">
        <f>_xlfn.XLOOKUP(FIN_DATASET[[#This Row],[Method]],CATEGORY_MAP[CUENTA_IN],CATEGORY_MAP[Category])</f>
        <v>Scholarships</v>
      </c>
      <c r="F1091" s="3" t="str">
        <f>_xlfn.XLOOKUP(FIN_DATASET[[#This Row],[Account]],CATEGORY_MAP[CUENTA_OUT],CATEGORY_MAP[Subcategory])</f>
        <v>Monthly Fee</v>
      </c>
      <c r="G1091" s="3" t="str">
        <f>IF(OR(FIN_RAW[[#This Row],[CONCEPTO]]=0,FIN_RAW[[#This Row],[CONCEPTO]]=""),"",FIN_RAW[[#This Row],[CONCEPTO]])</f>
        <v>Beca Hermandad (20%) ABR</v>
      </c>
      <c r="H1091" s="5">
        <f>IF(FIN_DATASET[[#This Row],[Type]]="Income", FIN_RAW[[#This Row],[VALOR (IN)]], -FIN_RAW[[#This Row],[VALOR (OUT)]])</f>
        <v>22000</v>
      </c>
      <c r="I1091" s="3" t="str">
        <f>FIN_RAW[[#This Row],[CUENTA (IN)]]</f>
        <v>Becas</v>
      </c>
      <c r="J1091" s="6" t="str">
        <f>FIN_RAW[[#This Row],[CUENTA (OUT)]]</f>
        <v>Mensualidad</v>
      </c>
      <c r="K1091" s="3" t="str">
        <f>IF(OR(FIN_RAW[[#This Row],[CLIENTE]]=0,FIN_RAW[[#This Row],[CLIENTE]]=" "),"",FIN_RAW[[#This Row],[CLIENTE]])</f>
        <v>Diana Gómez Herrera</v>
      </c>
      <c r="L1091" s="3" t="str">
        <f>IF(OR(FIN_RAW[[#This Row],[DEPORTISTA]]=0,FIN_RAW[[#This Row],[DEPORTISTA]]=""),"",FIN_RAW[[#This Row],[DEPORTISTA]])</f>
        <v>Samuel David López Gómez</v>
      </c>
      <c r="M1091" s="3">
        <f>IF(FIN_DATASET[[#This Row],[Method]]="Efectivo",1,0)</f>
        <v>0</v>
      </c>
      <c r="N1091" s="12">
        <f>IF(FIN_DATASET[[#This Row],[Method]]="Efectivo",FIN_DATASET[[#This Row],[Amount]],0)</f>
        <v>0</v>
      </c>
      <c r="O1091" s="3">
        <f>IF(FIN_DATASET[[#This Row],[Method]]="CxC",1,0)</f>
        <v>0</v>
      </c>
      <c r="P1091" s="11">
        <f>IF(FIN_DATASET[[#This Row],[Method]]="CxC",FIN_DATASET[[#This Row],[Amount]],0)</f>
        <v>0</v>
      </c>
      <c r="Q1091" s="3">
        <f>IF(OR(FIN_DATASET[[#This Row],[Account]]="CxP",FIN_DATASET[[#This Row],[Account]]="CxP (Liga)",FIN_DATASET[[#This Row],[Account]]="CxP (Terceros)"),1,0)</f>
        <v>0</v>
      </c>
      <c r="R1091" s="3">
        <f>IF(FIN_DATASET[[#This Row],[AP_Flag]]=1,FIN_DATASET[[#This Row],[Amount]],0)</f>
        <v>0</v>
      </c>
    </row>
    <row r="1092" spans="1:18" x14ac:dyDescent="0.2">
      <c r="A1092" s="4">
        <f>FIN_RAW[[#This Row],[FECHA]]</f>
        <v>44652</v>
      </c>
      <c r="B1092" s="3">
        <f>YEAR(FIN_DATASET[[#This Row],[Date]])</f>
        <v>2022</v>
      </c>
      <c r="C1092" s="3" t="str">
        <f>TEXT(FIN_DATASET[[#This Row],[Date]],"mmmm")</f>
        <v>April</v>
      </c>
      <c r="D1092" s="3" t="str">
        <f>IF(FIN_RAW[[#This Row],[VALOR (IN)]]&gt;0, "Income",IF(FIN_RAW[[#This Row],[VALOR (OUT)]]&gt;0, "Expense", "Check"))</f>
        <v>Income</v>
      </c>
      <c r="E1092" s="3" t="str">
        <f>_xlfn.XLOOKUP(FIN_DATASET[[#This Row],[Method]],CATEGORY_MAP[CUENTA_IN],CATEGORY_MAP[Category])</f>
        <v>Cash</v>
      </c>
      <c r="F1092" s="3" t="str">
        <f>_xlfn.XLOOKUP(FIN_DATASET[[#This Row],[Account]],CATEGORY_MAP[CUENTA_OUT],CATEGORY_MAP[Subcategory])</f>
        <v>Monthly Fee</v>
      </c>
      <c r="G1092" s="3" t="str">
        <f>IF(OR(FIN_RAW[[#This Row],[CONCEPTO]]=0,FIN_RAW[[#This Row],[CONCEPTO]]=""),"",FIN_RAW[[#This Row],[CONCEPTO]])</f>
        <v>Mensualidad AR (100%) ABR</v>
      </c>
      <c r="H1092" s="5">
        <f>IF(FIN_DATASET[[#This Row],[Type]]="Income", FIN_RAW[[#This Row],[VALOR (IN)]], -FIN_RAW[[#This Row],[VALOR (OUT)]])</f>
        <v>160000</v>
      </c>
      <c r="I1092" s="3" t="str">
        <f>FIN_RAW[[#This Row],[CUENTA (IN)]]</f>
        <v>Efectivo</v>
      </c>
      <c r="J1092" s="6" t="str">
        <f>FIN_RAW[[#This Row],[CUENTA (OUT)]]</f>
        <v>Mensualidad</v>
      </c>
      <c r="K1092" s="3" t="str">
        <f>IF(OR(FIN_RAW[[#This Row],[CLIENTE]]=0,FIN_RAW[[#This Row],[CLIENTE]]=" "),"",FIN_RAW[[#This Row],[CLIENTE]])</f>
        <v>Diana Gómez Herrera</v>
      </c>
      <c r="L1092" s="3" t="str">
        <f>IF(OR(FIN_RAW[[#This Row],[DEPORTISTA]]=0,FIN_RAW[[#This Row],[DEPORTISTA]]=""),"",FIN_RAW[[#This Row],[DEPORTISTA]])</f>
        <v>Juan Manuel López Gómez</v>
      </c>
      <c r="M1092" s="3">
        <f>IF(FIN_DATASET[[#This Row],[Method]]="Efectivo",1,0)</f>
        <v>1</v>
      </c>
      <c r="N1092" s="12">
        <f>IF(FIN_DATASET[[#This Row],[Method]]="Efectivo",FIN_DATASET[[#This Row],[Amount]],0)</f>
        <v>160000</v>
      </c>
      <c r="O1092" s="3">
        <f>IF(FIN_DATASET[[#This Row],[Method]]="CxC",1,0)</f>
        <v>0</v>
      </c>
      <c r="P1092" s="11">
        <f>IF(FIN_DATASET[[#This Row],[Method]]="CxC",FIN_DATASET[[#This Row],[Amount]],0)</f>
        <v>0</v>
      </c>
      <c r="Q1092" s="3">
        <f>IF(OR(FIN_DATASET[[#This Row],[Account]]="CxP",FIN_DATASET[[#This Row],[Account]]="CxP (Liga)",FIN_DATASET[[#This Row],[Account]]="CxP (Terceros)"),1,0)</f>
        <v>0</v>
      </c>
      <c r="R1092" s="3">
        <f>IF(FIN_DATASET[[#This Row],[AP_Flag]]=1,FIN_DATASET[[#This Row],[Amount]],0)</f>
        <v>0</v>
      </c>
    </row>
    <row r="1093" spans="1:18" x14ac:dyDescent="0.2">
      <c r="A1093" s="4">
        <f>FIN_RAW[[#This Row],[FECHA]]</f>
        <v>44652</v>
      </c>
      <c r="B1093" s="3">
        <f>YEAR(FIN_DATASET[[#This Row],[Date]])</f>
        <v>2022</v>
      </c>
      <c r="C1093" s="3" t="str">
        <f>TEXT(FIN_DATASET[[#This Row],[Date]],"mmmm")</f>
        <v>April</v>
      </c>
      <c r="D1093" s="3" t="str">
        <f>IF(FIN_RAW[[#This Row],[VALOR (IN)]]&gt;0, "Income",IF(FIN_RAW[[#This Row],[VALOR (OUT)]]&gt;0, "Expense", "Check"))</f>
        <v>Income</v>
      </c>
      <c r="E1093" s="3" t="str">
        <f>_xlfn.XLOOKUP(FIN_DATASET[[#This Row],[Method]],CATEGORY_MAP[CUENTA_IN],CATEGORY_MAP[Category])</f>
        <v>Cash</v>
      </c>
      <c r="F1093" s="3" t="str">
        <f>_xlfn.XLOOKUP(FIN_DATASET[[#This Row],[Account]],CATEGORY_MAP[CUENTA_OUT],CATEGORY_MAP[Subcategory])</f>
        <v>Monthly Fee</v>
      </c>
      <c r="G1093" s="3" t="str">
        <f>IF(OR(FIN_RAW[[#This Row],[CONCEPTO]]=0,FIN_RAW[[#This Row],[CONCEPTO]]=""),"",FIN_RAW[[#This Row],[CONCEPTO]])</f>
        <v>Mensualidad FOR (80%) ABR</v>
      </c>
      <c r="H1093" s="5">
        <f>IF(FIN_DATASET[[#This Row],[Type]]="Income", FIN_RAW[[#This Row],[VALOR (IN)]], -FIN_RAW[[#This Row],[VALOR (OUT)]])</f>
        <v>88000</v>
      </c>
      <c r="I1093" s="3" t="str">
        <f>FIN_RAW[[#This Row],[CUENTA (IN)]]</f>
        <v>Efectivo</v>
      </c>
      <c r="J1093" s="6" t="str">
        <f>FIN_RAW[[#This Row],[CUENTA (OUT)]]</f>
        <v>Mensualidad</v>
      </c>
      <c r="K1093" s="3" t="str">
        <f>IF(OR(FIN_RAW[[#This Row],[CLIENTE]]=0,FIN_RAW[[#This Row],[CLIENTE]]=" "),"",FIN_RAW[[#This Row],[CLIENTE]])</f>
        <v>Diana Marcela Bravo Clavijo</v>
      </c>
      <c r="L1093" s="3" t="str">
        <f>IF(OR(FIN_RAW[[#This Row],[DEPORTISTA]]=0,FIN_RAW[[#This Row],[DEPORTISTA]]=""),"",FIN_RAW[[#This Row],[DEPORTISTA]])</f>
        <v>Adelaida Camacho Bravo</v>
      </c>
      <c r="M1093" s="3">
        <f>IF(FIN_DATASET[[#This Row],[Method]]="Efectivo",1,0)</f>
        <v>1</v>
      </c>
      <c r="N1093" s="12">
        <f>IF(FIN_DATASET[[#This Row],[Method]]="Efectivo",FIN_DATASET[[#This Row],[Amount]],0)</f>
        <v>88000</v>
      </c>
      <c r="O1093" s="3">
        <f>IF(FIN_DATASET[[#This Row],[Method]]="CxC",1,0)</f>
        <v>0</v>
      </c>
      <c r="P1093" s="11">
        <f>IF(FIN_DATASET[[#This Row],[Method]]="CxC",FIN_DATASET[[#This Row],[Amount]],0)</f>
        <v>0</v>
      </c>
      <c r="Q1093" s="3">
        <f>IF(OR(FIN_DATASET[[#This Row],[Account]]="CxP",FIN_DATASET[[#This Row],[Account]]="CxP (Liga)",FIN_DATASET[[#This Row],[Account]]="CxP (Terceros)"),1,0)</f>
        <v>0</v>
      </c>
      <c r="R1093" s="3">
        <f>IF(FIN_DATASET[[#This Row],[AP_Flag]]=1,FIN_DATASET[[#This Row],[Amount]],0)</f>
        <v>0</v>
      </c>
    </row>
    <row r="1094" spans="1:18" x14ac:dyDescent="0.2">
      <c r="A1094" s="4">
        <f>FIN_RAW[[#This Row],[FECHA]]</f>
        <v>44652</v>
      </c>
      <c r="B1094" s="3">
        <f>YEAR(FIN_DATASET[[#This Row],[Date]])</f>
        <v>2022</v>
      </c>
      <c r="C1094" s="3" t="str">
        <f>TEXT(FIN_DATASET[[#This Row],[Date]],"mmmm")</f>
        <v>April</v>
      </c>
      <c r="D1094" s="3" t="str">
        <f>IF(FIN_RAW[[#This Row],[VALOR (IN)]]&gt;0, "Income",IF(FIN_RAW[[#This Row],[VALOR (OUT)]]&gt;0, "Expense", "Check"))</f>
        <v>Income</v>
      </c>
      <c r="E1094" s="3" t="str">
        <f>_xlfn.XLOOKUP(FIN_DATASET[[#This Row],[Method]],CATEGORY_MAP[CUENTA_IN],CATEGORY_MAP[Category])</f>
        <v>Scholarships</v>
      </c>
      <c r="F1094" s="3" t="str">
        <f>_xlfn.XLOOKUP(FIN_DATASET[[#This Row],[Account]],CATEGORY_MAP[CUENTA_OUT],CATEGORY_MAP[Subcategory])</f>
        <v>Monthly Fee</v>
      </c>
      <c r="G1094" s="3" t="str">
        <f>IF(OR(FIN_RAW[[#This Row],[CONCEPTO]]=0,FIN_RAW[[#This Row],[CONCEPTO]]=""),"",FIN_RAW[[#This Row],[CONCEPTO]])</f>
        <v>Beca Hermandad (20%) ABR</v>
      </c>
      <c r="H1094" s="5">
        <f>IF(FIN_DATASET[[#This Row],[Type]]="Income", FIN_RAW[[#This Row],[VALOR (IN)]], -FIN_RAW[[#This Row],[VALOR (OUT)]])</f>
        <v>22000</v>
      </c>
      <c r="I1094" s="3" t="str">
        <f>FIN_RAW[[#This Row],[CUENTA (IN)]]</f>
        <v>Becas</v>
      </c>
      <c r="J1094" s="6" t="str">
        <f>FIN_RAW[[#This Row],[CUENTA (OUT)]]</f>
        <v>Mensualidad</v>
      </c>
      <c r="K1094" s="3" t="str">
        <f>IF(OR(FIN_RAW[[#This Row],[CLIENTE]]=0,FIN_RAW[[#This Row],[CLIENTE]]=" "),"",FIN_RAW[[#This Row],[CLIENTE]])</f>
        <v>Diana Marcela Bravo Clavijo</v>
      </c>
      <c r="L1094" s="3" t="str">
        <f>IF(OR(FIN_RAW[[#This Row],[DEPORTISTA]]=0,FIN_RAW[[#This Row],[DEPORTISTA]]=""),"",FIN_RAW[[#This Row],[DEPORTISTA]])</f>
        <v>Adelaida Camacho Bravo</v>
      </c>
      <c r="M1094" s="3">
        <f>IF(FIN_DATASET[[#This Row],[Method]]="Efectivo",1,0)</f>
        <v>0</v>
      </c>
      <c r="N1094" s="12">
        <f>IF(FIN_DATASET[[#This Row],[Method]]="Efectivo",FIN_DATASET[[#This Row],[Amount]],0)</f>
        <v>0</v>
      </c>
      <c r="O1094" s="3">
        <f>IF(FIN_DATASET[[#This Row],[Method]]="CxC",1,0)</f>
        <v>0</v>
      </c>
      <c r="P1094" s="11">
        <f>IF(FIN_DATASET[[#This Row],[Method]]="CxC",FIN_DATASET[[#This Row],[Amount]],0)</f>
        <v>0</v>
      </c>
      <c r="Q1094" s="3">
        <f>IF(OR(FIN_DATASET[[#This Row],[Account]]="CxP",FIN_DATASET[[#This Row],[Account]]="CxP (Liga)",FIN_DATASET[[#This Row],[Account]]="CxP (Terceros)"),1,0)</f>
        <v>0</v>
      </c>
      <c r="R1094" s="3">
        <f>IF(FIN_DATASET[[#This Row],[AP_Flag]]=1,FIN_DATASET[[#This Row],[Amount]],0)</f>
        <v>0</v>
      </c>
    </row>
    <row r="1095" spans="1:18" x14ac:dyDescent="0.2">
      <c r="A1095" s="4">
        <f>FIN_RAW[[#This Row],[FECHA]]</f>
        <v>44652</v>
      </c>
      <c r="B1095" s="3">
        <f>YEAR(FIN_DATASET[[#This Row],[Date]])</f>
        <v>2022</v>
      </c>
      <c r="C1095" s="3" t="str">
        <f>TEXT(FIN_DATASET[[#This Row],[Date]],"mmmm")</f>
        <v>April</v>
      </c>
      <c r="D1095" s="3" t="str">
        <f>IF(FIN_RAW[[#This Row],[VALOR (IN)]]&gt;0, "Income",IF(FIN_RAW[[#This Row],[VALOR (OUT)]]&gt;0, "Expense", "Check"))</f>
        <v>Income</v>
      </c>
      <c r="E1095" s="3" t="str">
        <f>_xlfn.XLOOKUP(FIN_DATASET[[#This Row],[Method]],CATEGORY_MAP[CUENTA_IN],CATEGORY_MAP[Category])</f>
        <v>Cash</v>
      </c>
      <c r="F1095" s="3" t="str">
        <f>_xlfn.XLOOKUP(FIN_DATASET[[#This Row],[Account]],CATEGORY_MAP[CUENTA_OUT],CATEGORY_MAP[Subcategory])</f>
        <v>Monthly Fee</v>
      </c>
      <c r="G1095" s="3" t="str">
        <f>IF(OR(FIN_RAW[[#This Row],[CONCEPTO]]=0,FIN_RAW[[#This Row],[CONCEPTO]]=""),"",FIN_RAW[[#This Row],[CONCEPTO]])</f>
        <v>Mensualidad AR (100%) ABR</v>
      </c>
      <c r="H1095" s="5">
        <f>IF(FIN_DATASET[[#This Row],[Type]]="Income", FIN_RAW[[#This Row],[VALOR (IN)]], -FIN_RAW[[#This Row],[VALOR (OUT)]])</f>
        <v>160000</v>
      </c>
      <c r="I1095" s="3" t="str">
        <f>FIN_RAW[[#This Row],[CUENTA (IN)]]</f>
        <v>Efectivo</v>
      </c>
      <c r="J1095" s="6" t="str">
        <f>FIN_RAW[[#This Row],[CUENTA (OUT)]]</f>
        <v>Mensualidad</v>
      </c>
      <c r="K1095" s="3" t="str">
        <f>IF(OR(FIN_RAW[[#This Row],[CLIENTE]]=0,FIN_RAW[[#This Row],[CLIENTE]]=" "),"",FIN_RAW[[#This Row],[CLIENTE]])</f>
        <v>Diana Marcela Bravo Clavijo</v>
      </c>
      <c r="L1095" s="3" t="str">
        <f>IF(OR(FIN_RAW[[#This Row],[DEPORTISTA]]=0,FIN_RAW[[#This Row],[DEPORTISTA]]=""),"",FIN_RAW[[#This Row],[DEPORTISTA]])</f>
        <v>María Antonia Camacho Bravo</v>
      </c>
      <c r="M1095" s="3">
        <f>IF(FIN_DATASET[[#This Row],[Method]]="Efectivo",1,0)</f>
        <v>1</v>
      </c>
      <c r="N1095" s="12">
        <f>IF(FIN_DATASET[[#This Row],[Method]]="Efectivo",FIN_DATASET[[#This Row],[Amount]],0)</f>
        <v>160000</v>
      </c>
      <c r="O1095" s="3">
        <f>IF(FIN_DATASET[[#This Row],[Method]]="CxC",1,0)</f>
        <v>0</v>
      </c>
      <c r="P1095" s="11">
        <f>IF(FIN_DATASET[[#This Row],[Method]]="CxC",FIN_DATASET[[#This Row],[Amount]],0)</f>
        <v>0</v>
      </c>
      <c r="Q1095" s="3">
        <f>IF(OR(FIN_DATASET[[#This Row],[Account]]="CxP",FIN_DATASET[[#This Row],[Account]]="CxP (Liga)",FIN_DATASET[[#This Row],[Account]]="CxP (Terceros)"),1,0)</f>
        <v>0</v>
      </c>
      <c r="R1095" s="3">
        <f>IF(FIN_DATASET[[#This Row],[AP_Flag]]=1,FIN_DATASET[[#This Row],[Amount]],0)</f>
        <v>0</v>
      </c>
    </row>
    <row r="1096" spans="1:18" x14ac:dyDescent="0.2">
      <c r="A1096" s="4">
        <f>FIN_RAW[[#This Row],[FECHA]]</f>
        <v>44652</v>
      </c>
      <c r="B1096" s="3">
        <f>YEAR(FIN_DATASET[[#This Row],[Date]])</f>
        <v>2022</v>
      </c>
      <c r="C1096" s="3" t="str">
        <f>TEXT(FIN_DATASET[[#This Row],[Date]],"mmmm")</f>
        <v>April</v>
      </c>
      <c r="D1096" s="3" t="str">
        <f>IF(FIN_RAW[[#This Row],[VALOR (IN)]]&gt;0, "Income",IF(FIN_RAW[[#This Row],[VALOR (OUT)]]&gt;0, "Expense", "Check"))</f>
        <v>Income</v>
      </c>
      <c r="E1096" s="3" t="str">
        <f>_xlfn.XLOOKUP(FIN_DATASET[[#This Row],[Method]],CATEGORY_MAP[CUENTA_IN],CATEGORY_MAP[Category])</f>
        <v>Cash</v>
      </c>
      <c r="F1096" s="3" t="str">
        <f>_xlfn.XLOOKUP(FIN_DATASET[[#This Row],[Account]],CATEGORY_MAP[CUENTA_OUT],CATEGORY_MAP[Subcategory])</f>
        <v>Monthly Fee</v>
      </c>
      <c r="G1096" s="3" t="str">
        <f>IF(OR(FIN_RAW[[#This Row],[CONCEPTO]]=0,FIN_RAW[[#This Row],[CONCEPTO]]=""),"",FIN_RAW[[#This Row],[CONCEPTO]])</f>
        <v>Mensualidad AR (100%) ABR</v>
      </c>
      <c r="H1096" s="5">
        <f>IF(FIN_DATASET[[#This Row],[Type]]="Income", FIN_RAW[[#This Row],[VALOR (IN)]], -FIN_RAW[[#This Row],[VALOR (OUT)]])</f>
        <v>160000</v>
      </c>
      <c r="I1096" s="3" t="str">
        <f>FIN_RAW[[#This Row],[CUENTA (IN)]]</f>
        <v>Efectivo</v>
      </c>
      <c r="J1096" s="6" t="str">
        <f>FIN_RAW[[#This Row],[CUENTA (OUT)]]</f>
        <v>Mensualidad</v>
      </c>
      <c r="K1096" s="3" t="str">
        <f>IF(OR(FIN_RAW[[#This Row],[CLIENTE]]=0,FIN_RAW[[#This Row],[CLIENTE]]=" "),"",FIN_RAW[[#This Row],[CLIENTE]])</f>
        <v>Ingrith Basto Zamorano</v>
      </c>
      <c r="L1096" s="3" t="str">
        <f>IF(OR(FIN_RAW[[#This Row],[DEPORTISTA]]=0,FIN_RAW[[#This Row],[DEPORTISTA]]=""),"",FIN_RAW[[#This Row],[DEPORTISTA]])</f>
        <v>Santiago Solórzano Basto</v>
      </c>
      <c r="M1096" s="3">
        <f>IF(FIN_DATASET[[#This Row],[Method]]="Efectivo",1,0)</f>
        <v>1</v>
      </c>
      <c r="N1096" s="12">
        <f>IF(FIN_DATASET[[#This Row],[Method]]="Efectivo",FIN_DATASET[[#This Row],[Amount]],0)</f>
        <v>160000</v>
      </c>
      <c r="O1096" s="3">
        <f>IF(FIN_DATASET[[#This Row],[Method]]="CxC",1,0)</f>
        <v>0</v>
      </c>
      <c r="P1096" s="11">
        <f>IF(FIN_DATASET[[#This Row],[Method]]="CxC",FIN_DATASET[[#This Row],[Amount]],0)</f>
        <v>0</v>
      </c>
      <c r="Q1096" s="3">
        <f>IF(OR(FIN_DATASET[[#This Row],[Account]]="CxP",FIN_DATASET[[#This Row],[Account]]="CxP (Liga)",FIN_DATASET[[#This Row],[Account]]="CxP (Terceros)"),1,0)</f>
        <v>0</v>
      </c>
      <c r="R1096" s="3">
        <f>IF(FIN_DATASET[[#This Row],[AP_Flag]]=1,FIN_DATASET[[#This Row],[Amount]],0)</f>
        <v>0</v>
      </c>
    </row>
    <row r="1097" spans="1:18" x14ac:dyDescent="0.2">
      <c r="A1097" s="4">
        <f>FIN_RAW[[#This Row],[FECHA]]</f>
        <v>44652</v>
      </c>
      <c r="B1097" s="3">
        <f>YEAR(FIN_DATASET[[#This Row],[Date]])</f>
        <v>2022</v>
      </c>
      <c r="C1097" s="3" t="str">
        <f>TEXT(FIN_DATASET[[#This Row],[Date]],"mmmm")</f>
        <v>April</v>
      </c>
      <c r="D1097" s="3" t="str">
        <f>IF(FIN_RAW[[#This Row],[VALOR (IN)]]&gt;0, "Income",IF(FIN_RAW[[#This Row],[VALOR (OUT)]]&gt;0, "Expense", "Check"))</f>
        <v>Income</v>
      </c>
      <c r="E1097" s="3" t="str">
        <f>_xlfn.XLOOKUP(FIN_DATASET[[#This Row],[Method]],CATEGORY_MAP[CUENTA_IN],CATEGORY_MAP[Category])</f>
        <v>Cash</v>
      </c>
      <c r="F1097" s="3" t="str">
        <f>_xlfn.XLOOKUP(FIN_DATASET[[#This Row],[Account]],CATEGORY_MAP[CUENTA_OUT],CATEGORY_MAP[Subcategory])</f>
        <v>Monthly Fee</v>
      </c>
      <c r="G1097" s="3" t="str">
        <f>IF(OR(FIN_RAW[[#This Row],[CONCEPTO]]=0,FIN_RAW[[#This Row],[CONCEPTO]]=""),"",FIN_RAW[[#This Row],[CONCEPTO]])</f>
        <v>Mensualidad FOR (80%) ABR</v>
      </c>
      <c r="H1097" s="5">
        <f>IF(FIN_DATASET[[#This Row],[Type]]="Income", FIN_RAW[[#This Row],[VALOR (IN)]], -FIN_RAW[[#This Row],[VALOR (OUT)]])</f>
        <v>88000</v>
      </c>
      <c r="I1097" s="3" t="str">
        <f>FIN_RAW[[#This Row],[CUENTA (IN)]]</f>
        <v>Efectivo</v>
      </c>
      <c r="J1097" s="6" t="str">
        <f>FIN_RAW[[#This Row],[CUENTA (OUT)]]</f>
        <v>Mensualidad</v>
      </c>
      <c r="K1097" s="3" t="str">
        <f>IF(OR(FIN_RAW[[#This Row],[CLIENTE]]=0,FIN_RAW[[#This Row],[CLIENTE]]=" "),"",FIN_RAW[[#This Row],[CLIENTE]])</f>
        <v>Juan Sebastián Floyd</v>
      </c>
      <c r="L1097" s="3" t="str">
        <f>IF(OR(FIN_RAW[[#This Row],[DEPORTISTA]]=0,FIN_RAW[[#This Row],[DEPORTISTA]]=""),"",FIN_RAW[[#This Row],[DEPORTISTA]])</f>
        <v>Arianna Floyd Martínez</v>
      </c>
      <c r="M1097" s="3">
        <f>IF(FIN_DATASET[[#This Row],[Method]]="Efectivo",1,0)</f>
        <v>1</v>
      </c>
      <c r="N1097" s="12">
        <f>IF(FIN_DATASET[[#This Row],[Method]]="Efectivo",FIN_DATASET[[#This Row],[Amount]],0)</f>
        <v>88000</v>
      </c>
      <c r="O1097" s="3">
        <f>IF(FIN_DATASET[[#This Row],[Method]]="CxC",1,0)</f>
        <v>0</v>
      </c>
      <c r="P1097" s="11">
        <f>IF(FIN_DATASET[[#This Row],[Method]]="CxC",FIN_DATASET[[#This Row],[Amount]],0)</f>
        <v>0</v>
      </c>
      <c r="Q1097" s="3">
        <f>IF(OR(FIN_DATASET[[#This Row],[Account]]="CxP",FIN_DATASET[[#This Row],[Account]]="CxP (Liga)",FIN_DATASET[[#This Row],[Account]]="CxP (Terceros)"),1,0)</f>
        <v>0</v>
      </c>
      <c r="R1097" s="3">
        <f>IF(FIN_DATASET[[#This Row],[AP_Flag]]=1,FIN_DATASET[[#This Row],[Amount]],0)</f>
        <v>0</v>
      </c>
    </row>
    <row r="1098" spans="1:18" x14ac:dyDescent="0.2">
      <c r="A1098" s="4">
        <f>FIN_RAW[[#This Row],[FECHA]]</f>
        <v>44652</v>
      </c>
      <c r="B1098" s="3">
        <f>YEAR(FIN_DATASET[[#This Row],[Date]])</f>
        <v>2022</v>
      </c>
      <c r="C1098" s="3" t="str">
        <f>TEXT(FIN_DATASET[[#This Row],[Date]],"mmmm")</f>
        <v>April</v>
      </c>
      <c r="D1098" s="3" t="str">
        <f>IF(FIN_RAW[[#This Row],[VALOR (IN)]]&gt;0, "Income",IF(FIN_RAW[[#This Row],[VALOR (OUT)]]&gt;0, "Expense", "Check"))</f>
        <v>Income</v>
      </c>
      <c r="E1098" s="3" t="str">
        <f>_xlfn.XLOOKUP(FIN_DATASET[[#This Row],[Method]],CATEGORY_MAP[CUENTA_IN],CATEGORY_MAP[Category])</f>
        <v>Scholarships</v>
      </c>
      <c r="F1098" s="3" t="str">
        <f>_xlfn.XLOOKUP(FIN_DATASET[[#This Row],[Account]],CATEGORY_MAP[CUENTA_OUT],CATEGORY_MAP[Subcategory])</f>
        <v>Monthly Fee</v>
      </c>
      <c r="G1098" s="3" t="str">
        <f>IF(OR(FIN_RAW[[#This Row],[CONCEPTO]]=0,FIN_RAW[[#This Row],[CONCEPTO]]=""),"",FIN_RAW[[#This Row],[CONCEPTO]])</f>
        <v>Beca Hermandad (20%) ABR</v>
      </c>
      <c r="H1098" s="5">
        <f>IF(FIN_DATASET[[#This Row],[Type]]="Income", FIN_RAW[[#This Row],[VALOR (IN)]], -FIN_RAW[[#This Row],[VALOR (OUT)]])</f>
        <v>22000</v>
      </c>
      <c r="I1098" s="3" t="str">
        <f>FIN_RAW[[#This Row],[CUENTA (IN)]]</f>
        <v>Becas</v>
      </c>
      <c r="J1098" s="6" t="str">
        <f>FIN_RAW[[#This Row],[CUENTA (OUT)]]</f>
        <v>Mensualidad</v>
      </c>
      <c r="K1098" s="3" t="str">
        <f>IF(OR(FIN_RAW[[#This Row],[CLIENTE]]=0,FIN_RAW[[#This Row],[CLIENTE]]=" "),"",FIN_RAW[[#This Row],[CLIENTE]])</f>
        <v>Juan Sebastián Floyd</v>
      </c>
      <c r="L1098" s="3" t="str">
        <f>IF(OR(FIN_RAW[[#This Row],[DEPORTISTA]]=0,FIN_RAW[[#This Row],[DEPORTISTA]]=""),"",FIN_RAW[[#This Row],[DEPORTISTA]])</f>
        <v>Arianna Floyd Martínez</v>
      </c>
      <c r="M1098" s="3">
        <f>IF(FIN_DATASET[[#This Row],[Method]]="Efectivo",1,0)</f>
        <v>0</v>
      </c>
      <c r="N1098" s="12">
        <f>IF(FIN_DATASET[[#This Row],[Method]]="Efectivo",FIN_DATASET[[#This Row],[Amount]],0)</f>
        <v>0</v>
      </c>
      <c r="O1098" s="3">
        <f>IF(FIN_DATASET[[#This Row],[Method]]="CxC",1,0)</f>
        <v>0</v>
      </c>
      <c r="P1098" s="11">
        <f>IF(FIN_DATASET[[#This Row],[Method]]="CxC",FIN_DATASET[[#This Row],[Amount]],0)</f>
        <v>0</v>
      </c>
      <c r="Q1098" s="3">
        <f>IF(OR(FIN_DATASET[[#This Row],[Account]]="CxP",FIN_DATASET[[#This Row],[Account]]="CxP (Liga)",FIN_DATASET[[#This Row],[Account]]="CxP (Terceros)"),1,0)</f>
        <v>0</v>
      </c>
      <c r="R1098" s="3">
        <f>IF(FIN_DATASET[[#This Row],[AP_Flag]]=1,FIN_DATASET[[#This Row],[Amount]],0)</f>
        <v>0</v>
      </c>
    </row>
    <row r="1099" spans="1:18" x14ac:dyDescent="0.2">
      <c r="A1099" s="4">
        <f>FIN_RAW[[#This Row],[FECHA]]</f>
        <v>44652</v>
      </c>
      <c r="B1099" s="3">
        <f>YEAR(FIN_DATASET[[#This Row],[Date]])</f>
        <v>2022</v>
      </c>
      <c r="C1099" s="3" t="str">
        <f>TEXT(FIN_DATASET[[#This Row],[Date]],"mmmm")</f>
        <v>April</v>
      </c>
      <c r="D1099" s="3" t="str">
        <f>IF(FIN_RAW[[#This Row],[VALOR (IN)]]&gt;0, "Income",IF(FIN_RAW[[#This Row],[VALOR (OUT)]]&gt;0, "Expense", "Check"))</f>
        <v>Income</v>
      </c>
      <c r="E1099" s="3" t="str">
        <f>_xlfn.XLOOKUP(FIN_DATASET[[#This Row],[Method]],CATEGORY_MAP[CUENTA_IN],CATEGORY_MAP[Category])</f>
        <v>Cash</v>
      </c>
      <c r="F1099" s="3" t="str">
        <f>_xlfn.XLOOKUP(FIN_DATASET[[#This Row],[Account]],CATEGORY_MAP[CUENTA_OUT],CATEGORY_MAP[Subcategory])</f>
        <v>Monthly Fee</v>
      </c>
      <c r="G1099" s="3" t="str">
        <f>IF(OR(FIN_RAW[[#This Row],[CONCEPTO]]=0,FIN_RAW[[#This Row],[CONCEPTO]]=""),"",FIN_RAW[[#This Row],[CONCEPTO]])</f>
        <v>Mensualidad AR (100%) ABR</v>
      </c>
      <c r="H1099" s="5">
        <f>IF(FIN_DATASET[[#This Row],[Type]]="Income", FIN_RAW[[#This Row],[VALOR (IN)]], -FIN_RAW[[#This Row],[VALOR (OUT)]])</f>
        <v>160000</v>
      </c>
      <c r="I1099" s="3" t="str">
        <f>FIN_RAW[[#This Row],[CUENTA (IN)]]</f>
        <v>Efectivo</v>
      </c>
      <c r="J1099" s="6" t="str">
        <f>FIN_RAW[[#This Row],[CUENTA (OUT)]]</f>
        <v>Mensualidad</v>
      </c>
      <c r="K1099" s="3" t="str">
        <f>IF(OR(FIN_RAW[[#This Row],[CLIENTE]]=0,FIN_RAW[[#This Row],[CLIENTE]]=" "),"",FIN_RAW[[#This Row],[CLIENTE]])</f>
        <v>Juan Sebastián Floyd</v>
      </c>
      <c r="L1099" s="3" t="str">
        <f>IF(OR(FIN_RAW[[#This Row],[DEPORTISTA]]=0,FIN_RAW[[#This Row],[DEPORTISTA]]=""),"",FIN_RAW[[#This Row],[DEPORTISTA]])</f>
        <v>Juan Diego Floyd Martínez</v>
      </c>
      <c r="M1099" s="3">
        <f>IF(FIN_DATASET[[#This Row],[Method]]="Efectivo",1,0)</f>
        <v>1</v>
      </c>
      <c r="N1099" s="12">
        <f>IF(FIN_DATASET[[#This Row],[Method]]="Efectivo",FIN_DATASET[[#This Row],[Amount]],0)</f>
        <v>160000</v>
      </c>
      <c r="O1099" s="3">
        <f>IF(FIN_DATASET[[#This Row],[Method]]="CxC",1,0)</f>
        <v>0</v>
      </c>
      <c r="P1099" s="11">
        <f>IF(FIN_DATASET[[#This Row],[Method]]="CxC",FIN_DATASET[[#This Row],[Amount]],0)</f>
        <v>0</v>
      </c>
      <c r="Q1099" s="3">
        <f>IF(OR(FIN_DATASET[[#This Row],[Account]]="CxP",FIN_DATASET[[#This Row],[Account]]="CxP (Liga)",FIN_DATASET[[#This Row],[Account]]="CxP (Terceros)"),1,0)</f>
        <v>0</v>
      </c>
      <c r="R1099" s="3">
        <f>IF(FIN_DATASET[[#This Row],[AP_Flag]]=1,FIN_DATASET[[#This Row],[Amount]],0)</f>
        <v>0</v>
      </c>
    </row>
    <row r="1100" spans="1:18" x14ac:dyDescent="0.2">
      <c r="A1100" s="4">
        <f>FIN_RAW[[#This Row],[FECHA]]</f>
        <v>44652</v>
      </c>
      <c r="B1100" s="3">
        <f>YEAR(FIN_DATASET[[#This Row],[Date]])</f>
        <v>2022</v>
      </c>
      <c r="C1100" s="3" t="str">
        <f>TEXT(FIN_DATASET[[#This Row],[Date]],"mmmm")</f>
        <v>April</v>
      </c>
      <c r="D1100" s="3" t="str">
        <f>IF(FIN_RAW[[#This Row],[VALOR (IN)]]&gt;0, "Income",IF(FIN_RAW[[#This Row],[VALOR (OUT)]]&gt;0, "Expense", "Check"))</f>
        <v>Income</v>
      </c>
      <c r="E1100" s="3" t="str">
        <f>_xlfn.XLOOKUP(FIN_DATASET[[#This Row],[Method]],CATEGORY_MAP[CUENTA_IN],CATEGORY_MAP[Category])</f>
        <v>Cash</v>
      </c>
      <c r="F1100" s="3" t="str">
        <f>_xlfn.XLOOKUP(FIN_DATASET[[#This Row],[Account]],CATEGORY_MAP[CUENTA_OUT],CATEGORY_MAP[Subcategory])</f>
        <v>Monthly Fee</v>
      </c>
      <c r="G1100" s="3" t="str">
        <f>IF(OR(FIN_RAW[[#This Row],[CONCEPTO]]=0,FIN_RAW[[#This Row],[CONCEPTO]]=""),"",FIN_RAW[[#This Row],[CONCEPTO]])</f>
        <v>Mensualidad FOR (100%) ABR</v>
      </c>
      <c r="H1100" s="5">
        <f>IF(FIN_DATASET[[#This Row],[Type]]="Income", FIN_RAW[[#This Row],[VALOR (IN)]], -FIN_RAW[[#This Row],[VALOR (OUT)]])</f>
        <v>110000</v>
      </c>
      <c r="I1100" s="3" t="str">
        <f>FIN_RAW[[#This Row],[CUENTA (IN)]]</f>
        <v>Efectivo</v>
      </c>
      <c r="J1100" s="6" t="str">
        <f>FIN_RAW[[#This Row],[CUENTA (OUT)]]</f>
        <v>Mensualidad</v>
      </c>
      <c r="K1100" s="3" t="str">
        <f>IF(OR(FIN_RAW[[#This Row],[CLIENTE]]=0,FIN_RAW[[#This Row],[CLIENTE]]=" "),"",FIN_RAW[[#This Row],[CLIENTE]])</f>
        <v>Marcela Zapata Duque</v>
      </c>
      <c r="L1100" s="3" t="str">
        <f>IF(OR(FIN_RAW[[#This Row],[DEPORTISTA]]=0,FIN_RAW[[#This Row],[DEPORTISTA]]=""),"",FIN_RAW[[#This Row],[DEPORTISTA]])</f>
        <v>Sara Zapata Zapata</v>
      </c>
      <c r="M1100" s="3">
        <f>IF(FIN_DATASET[[#This Row],[Method]]="Efectivo",1,0)</f>
        <v>1</v>
      </c>
      <c r="N1100" s="12">
        <f>IF(FIN_DATASET[[#This Row],[Method]]="Efectivo",FIN_DATASET[[#This Row],[Amount]],0)</f>
        <v>110000</v>
      </c>
      <c r="O1100" s="3">
        <f>IF(FIN_DATASET[[#This Row],[Method]]="CxC",1,0)</f>
        <v>0</v>
      </c>
      <c r="P1100" s="11">
        <f>IF(FIN_DATASET[[#This Row],[Method]]="CxC",FIN_DATASET[[#This Row],[Amount]],0)</f>
        <v>0</v>
      </c>
      <c r="Q1100" s="3">
        <f>IF(OR(FIN_DATASET[[#This Row],[Account]]="CxP",FIN_DATASET[[#This Row],[Account]]="CxP (Liga)",FIN_DATASET[[#This Row],[Account]]="CxP (Terceros)"),1,0)</f>
        <v>0</v>
      </c>
      <c r="R1100" s="3">
        <f>IF(FIN_DATASET[[#This Row],[AP_Flag]]=1,FIN_DATASET[[#This Row],[Amount]],0)</f>
        <v>0</v>
      </c>
    </row>
    <row r="1101" spans="1:18" x14ac:dyDescent="0.2">
      <c r="A1101" s="4">
        <f>FIN_RAW[[#This Row],[FECHA]]</f>
        <v>44652</v>
      </c>
      <c r="B1101" s="3">
        <f>YEAR(FIN_DATASET[[#This Row],[Date]])</f>
        <v>2022</v>
      </c>
      <c r="C1101" s="3" t="str">
        <f>TEXT(FIN_DATASET[[#This Row],[Date]],"mmmm")</f>
        <v>April</v>
      </c>
      <c r="D1101" s="3" t="str">
        <f>IF(FIN_RAW[[#This Row],[VALOR (IN)]]&gt;0, "Income",IF(FIN_RAW[[#This Row],[VALOR (OUT)]]&gt;0, "Expense", "Check"))</f>
        <v>Income</v>
      </c>
      <c r="E1101" s="3" t="str">
        <f>_xlfn.XLOOKUP(FIN_DATASET[[#This Row],[Method]],CATEGORY_MAP[CUENTA_IN],CATEGORY_MAP[Category])</f>
        <v>Cash</v>
      </c>
      <c r="F1101" s="3" t="str">
        <f>_xlfn.XLOOKUP(FIN_DATASET[[#This Row],[Account]],CATEGORY_MAP[CUENTA_OUT],CATEGORY_MAP[Subcategory])</f>
        <v>Monthly Fee</v>
      </c>
      <c r="G1101" s="3" t="str">
        <f>IF(OR(FIN_RAW[[#This Row],[CONCEPTO]]=0,FIN_RAW[[#This Row],[CONCEPTO]]=""),"",FIN_RAW[[#This Row],[CONCEPTO]])</f>
        <v>Mensualidad FOR (100%) ABR</v>
      </c>
      <c r="H1101" s="5">
        <f>IF(FIN_DATASET[[#This Row],[Type]]="Income", FIN_RAW[[#This Row],[VALOR (IN)]], -FIN_RAW[[#This Row],[VALOR (OUT)]])</f>
        <v>110000</v>
      </c>
      <c r="I1101" s="3" t="str">
        <f>FIN_RAW[[#This Row],[CUENTA (IN)]]</f>
        <v>Efectivo</v>
      </c>
      <c r="J1101" s="6" t="str">
        <f>FIN_RAW[[#This Row],[CUENTA (OUT)]]</f>
        <v>Mensualidad</v>
      </c>
      <c r="K1101" s="3" t="str">
        <f>IF(OR(FIN_RAW[[#This Row],[CLIENTE]]=0,FIN_RAW[[#This Row],[CLIENTE]]=" "),"",FIN_RAW[[#This Row],[CLIENTE]])</f>
        <v>Nelson Raul Borja Montes</v>
      </c>
      <c r="L1101" s="3" t="str">
        <f>IF(OR(FIN_RAW[[#This Row],[DEPORTISTA]]=0,FIN_RAW[[#This Row],[DEPORTISTA]]=""),"",FIN_RAW[[#This Row],[DEPORTISTA]])</f>
        <v>Juliana Borja Cifuentes</v>
      </c>
      <c r="M1101" s="3">
        <f>IF(FIN_DATASET[[#This Row],[Method]]="Efectivo",1,0)</f>
        <v>1</v>
      </c>
      <c r="N1101" s="12">
        <f>IF(FIN_DATASET[[#This Row],[Method]]="Efectivo",FIN_DATASET[[#This Row],[Amount]],0)</f>
        <v>110000</v>
      </c>
      <c r="O1101" s="3">
        <f>IF(FIN_DATASET[[#This Row],[Method]]="CxC",1,0)</f>
        <v>0</v>
      </c>
      <c r="P1101" s="11">
        <f>IF(FIN_DATASET[[#This Row],[Method]]="CxC",FIN_DATASET[[#This Row],[Amount]],0)</f>
        <v>0</v>
      </c>
      <c r="Q1101" s="3">
        <f>IF(OR(FIN_DATASET[[#This Row],[Account]]="CxP",FIN_DATASET[[#This Row],[Account]]="CxP (Liga)",FIN_DATASET[[#This Row],[Account]]="CxP (Terceros)"),1,0)</f>
        <v>0</v>
      </c>
      <c r="R1101" s="3">
        <f>IF(FIN_DATASET[[#This Row],[AP_Flag]]=1,FIN_DATASET[[#This Row],[Amount]],0)</f>
        <v>0</v>
      </c>
    </row>
    <row r="1102" spans="1:18" x14ac:dyDescent="0.2">
      <c r="A1102" s="4">
        <f>FIN_RAW[[#This Row],[FECHA]]</f>
        <v>44652</v>
      </c>
      <c r="B1102" s="3">
        <f>YEAR(FIN_DATASET[[#This Row],[Date]])</f>
        <v>2022</v>
      </c>
      <c r="C1102" s="3" t="str">
        <f>TEXT(FIN_DATASET[[#This Row],[Date]],"mmmm")</f>
        <v>April</v>
      </c>
      <c r="D1102" s="3" t="str">
        <f>IF(FIN_RAW[[#This Row],[VALOR (IN)]]&gt;0, "Income",IF(FIN_RAW[[#This Row],[VALOR (OUT)]]&gt;0, "Expense", "Check"))</f>
        <v>Income</v>
      </c>
      <c r="E1102" s="3" t="str">
        <f>_xlfn.XLOOKUP(FIN_DATASET[[#This Row],[Method]],CATEGORY_MAP[CUENTA_IN],CATEGORY_MAP[Category])</f>
        <v>Cash</v>
      </c>
      <c r="F1102" s="3" t="str">
        <f>_xlfn.XLOOKUP(FIN_DATASET[[#This Row],[Account]],CATEGORY_MAP[CUENTA_OUT],CATEGORY_MAP[Subcategory])</f>
        <v>Monthly Fee</v>
      </c>
      <c r="G1102" s="3" t="str">
        <f>IF(OR(FIN_RAW[[#This Row],[CONCEPTO]]=0,FIN_RAW[[#This Row],[CONCEPTO]]=""),"",FIN_RAW[[#This Row],[CONCEPTO]])</f>
        <v>Mensualidad AR (100%) ABR</v>
      </c>
      <c r="H1102" s="5">
        <f>IF(FIN_DATASET[[#This Row],[Type]]="Income", FIN_RAW[[#This Row],[VALOR (IN)]], -FIN_RAW[[#This Row],[VALOR (OUT)]])</f>
        <v>160000</v>
      </c>
      <c r="I1102" s="3" t="str">
        <f>FIN_RAW[[#This Row],[CUENTA (IN)]]</f>
        <v>Efectivo</v>
      </c>
      <c r="J1102" s="6" t="str">
        <f>FIN_RAW[[#This Row],[CUENTA (OUT)]]</f>
        <v>Mensualidad</v>
      </c>
      <c r="K1102" s="3" t="str">
        <f>IF(OR(FIN_RAW[[#This Row],[CLIENTE]]=0,FIN_RAW[[#This Row],[CLIENTE]]=" "),"",FIN_RAW[[#This Row],[CLIENTE]])</f>
        <v>Rodrigo Valdiri Zambrano</v>
      </c>
      <c r="L1102" s="3" t="str">
        <f>IF(OR(FIN_RAW[[#This Row],[DEPORTISTA]]=0,FIN_RAW[[#This Row],[DEPORTISTA]]=""),"",FIN_RAW[[#This Row],[DEPORTISTA]])</f>
        <v>Esteban Valdiri Guauña</v>
      </c>
      <c r="M1102" s="3">
        <f>IF(FIN_DATASET[[#This Row],[Method]]="Efectivo",1,0)</f>
        <v>1</v>
      </c>
      <c r="N1102" s="12">
        <f>IF(FIN_DATASET[[#This Row],[Method]]="Efectivo",FIN_DATASET[[#This Row],[Amount]],0)</f>
        <v>160000</v>
      </c>
      <c r="O1102" s="3">
        <f>IF(FIN_DATASET[[#This Row],[Method]]="CxC",1,0)</f>
        <v>0</v>
      </c>
      <c r="P1102" s="11">
        <f>IF(FIN_DATASET[[#This Row],[Method]]="CxC",FIN_DATASET[[#This Row],[Amount]],0)</f>
        <v>0</v>
      </c>
      <c r="Q1102" s="3">
        <f>IF(OR(FIN_DATASET[[#This Row],[Account]]="CxP",FIN_DATASET[[#This Row],[Account]]="CxP (Liga)",FIN_DATASET[[#This Row],[Account]]="CxP (Terceros)"),1,0)</f>
        <v>0</v>
      </c>
      <c r="R1102" s="3">
        <f>IF(FIN_DATASET[[#This Row],[AP_Flag]]=1,FIN_DATASET[[#This Row],[Amount]],0)</f>
        <v>0</v>
      </c>
    </row>
    <row r="1103" spans="1:18" x14ac:dyDescent="0.2">
      <c r="A1103" s="4">
        <f>FIN_RAW[[#This Row],[FECHA]]</f>
        <v>44652</v>
      </c>
      <c r="B1103" s="3">
        <f>YEAR(FIN_DATASET[[#This Row],[Date]])</f>
        <v>2022</v>
      </c>
      <c r="C1103" s="3" t="str">
        <f>TEXT(FIN_DATASET[[#This Row],[Date]],"mmmm")</f>
        <v>April</v>
      </c>
      <c r="D1103" s="3" t="str">
        <f>IF(FIN_RAW[[#This Row],[VALOR (IN)]]&gt;0, "Income",IF(FIN_RAW[[#This Row],[VALOR (OUT)]]&gt;0, "Expense", "Check"))</f>
        <v>Income</v>
      </c>
      <c r="E1103" s="3" t="str">
        <f>_xlfn.XLOOKUP(FIN_DATASET[[#This Row],[Method]],CATEGORY_MAP[CUENTA_IN],CATEGORY_MAP[Category])</f>
        <v>Cash</v>
      </c>
      <c r="F1103" s="3" t="str">
        <f>_xlfn.XLOOKUP(FIN_DATASET[[#This Row],[Account]],CATEGORY_MAP[CUENTA_OUT],CATEGORY_MAP[Subcategory])</f>
        <v>Monthly Fee</v>
      </c>
      <c r="G1103" s="3" t="str">
        <f>IF(OR(FIN_RAW[[#This Row],[CONCEPTO]]=0,FIN_RAW[[#This Row],[CONCEPTO]]=""),"",FIN_RAW[[#This Row],[CONCEPTO]])</f>
        <v>Mensualidad FOR (80%) ABR</v>
      </c>
      <c r="H1103" s="5">
        <f>IF(FIN_DATASET[[#This Row],[Type]]="Income", FIN_RAW[[#This Row],[VALOR (IN)]], -FIN_RAW[[#This Row],[VALOR (OUT)]])</f>
        <v>88000</v>
      </c>
      <c r="I1103" s="3" t="str">
        <f>FIN_RAW[[#This Row],[CUENTA (IN)]]</f>
        <v>Efectivo</v>
      </c>
      <c r="J1103" s="6" t="str">
        <f>FIN_RAW[[#This Row],[CUENTA (OUT)]]</f>
        <v>Mensualidad</v>
      </c>
      <c r="K1103" s="3" t="str">
        <f>IF(OR(FIN_RAW[[#This Row],[CLIENTE]]=0,FIN_RAW[[#This Row],[CLIENTE]]=" "),"",FIN_RAW[[#This Row],[CLIENTE]])</f>
        <v>Víctor Manuel Duque Yepes</v>
      </c>
      <c r="L1103" s="3" t="str">
        <f>IF(OR(FIN_RAW[[#This Row],[DEPORTISTA]]=0,FIN_RAW[[#This Row],[DEPORTISTA]]=""),"",FIN_RAW[[#This Row],[DEPORTISTA]])</f>
        <v>Juan Esteban Duque Pinto</v>
      </c>
      <c r="M1103" s="3">
        <f>IF(FIN_DATASET[[#This Row],[Method]]="Efectivo",1,0)</f>
        <v>1</v>
      </c>
      <c r="N1103" s="12">
        <f>IF(FIN_DATASET[[#This Row],[Method]]="Efectivo",FIN_DATASET[[#This Row],[Amount]],0)</f>
        <v>88000</v>
      </c>
      <c r="O1103" s="3">
        <f>IF(FIN_DATASET[[#This Row],[Method]]="CxC",1,0)</f>
        <v>0</v>
      </c>
      <c r="P1103" s="11">
        <f>IF(FIN_DATASET[[#This Row],[Method]]="CxC",FIN_DATASET[[#This Row],[Amount]],0)</f>
        <v>0</v>
      </c>
      <c r="Q1103" s="3">
        <f>IF(OR(FIN_DATASET[[#This Row],[Account]]="CxP",FIN_DATASET[[#This Row],[Account]]="CxP (Liga)",FIN_DATASET[[#This Row],[Account]]="CxP (Terceros)"),1,0)</f>
        <v>0</v>
      </c>
      <c r="R1103" s="3">
        <f>IF(FIN_DATASET[[#This Row],[AP_Flag]]=1,FIN_DATASET[[#This Row],[Amount]],0)</f>
        <v>0</v>
      </c>
    </row>
    <row r="1104" spans="1:18" x14ac:dyDescent="0.2">
      <c r="A1104" s="4">
        <f>FIN_RAW[[#This Row],[FECHA]]</f>
        <v>44652</v>
      </c>
      <c r="B1104" s="3">
        <f>YEAR(FIN_DATASET[[#This Row],[Date]])</f>
        <v>2022</v>
      </c>
      <c r="C1104" s="3" t="str">
        <f>TEXT(FIN_DATASET[[#This Row],[Date]],"mmmm")</f>
        <v>April</v>
      </c>
      <c r="D1104" s="3" t="str">
        <f>IF(FIN_RAW[[#This Row],[VALOR (IN)]]&gt;0, "Income",IF(FIN_RAW[[#This Row],[VALOR (OUT)]]&gt;0, "Expense", "Check"))</f>
        <v>Income</v>
      </c>
      <c r="E1104" s="3" t="str">
        <f>_xlfn.XLOOKUP(FIN_DATASET[[#This Row],[Method]],CATEGORY_MAP[CUENTA_IN],CATEGORY_MAP[Category])</f>
        <v>Scholarships</v>
      </c>
      <c r="F1104" s="3" t="str">
        <f>_xlfn.XLOOKUP(FIN_DATASET[[#This Row],[Account]],CATEGORY_MAP[CUENTA_OUT],CATEGORY_MAP[Subcategory])</f>
        <v>Monthly Fee</v>
      </c>
      <c r="G1104" s="3" t="str">
        <f>IF(OR(FIN_RAW[[#This Row],[CONCEPTO]]=0,FIN_RAW[[#This Row],[CONCEPTO]]=""),"",FIN_RAW[[#This Row],[CONCEPTO]])</f>
        <v>Beca Hermandad (20%) ABR</v>
      </c>
      <c r="H1104" s="5">
        <f>IF(FIN_DATASET[[#This Row],[Type]]="Income", FIN_RAW[[#This Row],[VALOR (IN)]], -FIN_RAW[[#This Row],[VALOR (OUT)]])</f>
        <v>22000</v>
      </c>
      <c r="I1104" s="3" t="str">
        <f>FIN_RAW[[#This Row],[CUENTA (IN)]]</f>
        <v>Becas</v>
      </c>
      <c r="J1104" s="6" t="str">
        <f>FIN_RAW[[#This Row],[CUENTA (OUT)]]</f>
        <v>Mensualidad</v>
      </c>
      <c r="K1104" s="3" t="str">
        <f>IF(OR(FIN_RAW[[#This Row],[CLIENTE]]=0,FIN_RAW[[#This Row],[CLIENTE]]=" "),"",FIN_RAW[[#This Row],[CLIENTE]])</f>
        <v>Víctor Manuel Duque Yepes</v>
      </c>
      <c r="L1104" s="3" t="str">
        <f>IF(OR(FIN_RAW[[#This Row],[DEPORTISTA]]=0,FIN_RAW[[#This Row],[DEPORTISTA]]=""),"",FIN_RAW[[#This Row],[DEPORTISTA]])</f>
        <v>Juan Esteban Duque Pinto</v>
      </c>
      <c r="M1104" s="3">
        <f>IF(FIN_DATASET[[#This Row],[Method]]="Efectivo",1,0)</f>
        <v>0</v>
      </c>
      <c r="N1104" s="12">
        <f>IF(FIN_DATASET[[#This Row],[Method]]="Efectivo",FIN_DATASET[[#This Row],[Amount]],0)</f>
        <v>0</v>
      </c>
      <c r="O1104" s="3">
        <f>IF(FIN_DATASET[[#This Row],[Method]]="CxC",1,0)</f>
        <v>0</v>
      </c>
      <c r="P1104" s="11">
        <f>IF(FIN_DATASET[[#This Row],[Method]]="CxC",FIN_DATASET[[#This Row],[Amount]],0)</f>
        <v>0</v>
      </c>
      <c r="Q1104" s="3">
        <f>IF(OR(FIN_DATASET[[#This Row],[Account]]="CxP",FIN_DATASET[[#This Row],[Account]]="CxP (Liga)",FIN_DATASET[[#This Row],[Account]]="CxP (Terceros)"),1,0)</f>
        <v>0</v>
      </c>
      <c r="R1104" s="3">
        <f>IF(FIN_DATASET[[#This Row],[AP_Flag]]=1,FIN_DATASET[[#This Row],[Amount]],0)</f>
        <v>0</v>
      </c>
    </row>
    <row r="1105" spans="1:18" x14ac:dyDescent="0.2">
      <c r="A1105" s="4">
        <f>FIN_RAW[[#This Row],[FECHA]]</f>
        <v>44652</v>
      </c>
      <c r="B1105" s="3">
        <f>YEAR(FIN_DATASET[[#This Row],[Date]])</f>
        <v>2022</v>
      </c>
      <c r="C1105" s="3" t="str">
        <f>TEXT(FIN_DATASET[[#This Row],[Date]],"mmmm")</f>
        <v>April</v>
      </c>
      <c r="D1105" s="3" t="str">
        <f>IF(FIN_RAW[[#This Row],[VALOR (IN)]]&gt;0, "Income",IF(FIN_RAW[[#This Row],[VALOR (OUT)]]&gt;0, "Expense", "Check"))</f>
        <v>Income</v>
      </c>
      <c r="E1105" s="3" t="str">
        <f>_xlfn.XLOOKUP(FIN_DATASET[[#This Row],[Method]],CATEGORY_MAP[CUENTA_IN],CATEGORY_MAP[Category])</f>
        <v>Cash</v>
      </c>
      <c r="F1105" s="3" t="str">
        <f>_xlfn.XLOOKUP(FIN_DATASET[[#This Row],[Account]],CATEGORY_MAP[CUENTA_OUT],CATEGORY_MAP[Subcategory])</f>
        <v>Monthly Fee</v>
      </c>
      <c r="G1105" s="3" t="str">
        <f>IF(OR(FIN_RAW[[#This Row],[CONCEPTO]]=0,FIN_RAW[[#This Row],[CONCEPTO]]=""),"",FIN_RAW[[#This Row],[CONCEPTO]])</f>
        <v>Mensualidad AR (100%) ABR</v>
      </c>
      <c r="H1105" s="5">
        <f>IF(FIN_DATASET[[#This Row],[Type]]="Income", FIN_RAW[[#This Row],[VALOR (IN)]], -FIN_RAW[[#This Row],[VALOR (OUT)]])</f>
        <v>160000</v>
      </c>
      <c r="I1105" s="3" t="str">
        <f>FIN_RAW[[#This Row],[CUENTA (IN)]]</f>
        <v>Efectivo</v>
      </c>
      <c r="J1105" s="6" t="str">
        <f>FIN_RAW[[#This Row],[CUENTA (OUT)]]</f>
        <v>Mensualidad</v>
      </c>
      <c r="K1105" s="3" t="str">
        <f>IF(OR(FIN_RAW[[#This Row],[CLIENTE]]=0,FIN_RAW[[#This Row],[CLIENTE]]=" "),"",FIN_RAW[[#This Row],[CLIENTE]])</f>
        <v>Víctor Manuel Duque Yepes</v>
      </c>
      <c r="L1105" s="3" t="str">
        <f>IF(OR(FIN_RAW[[#This Row],[DEPORTISTA]]=0,FIN_RAW[[#This Row],[DEPORTISTA]]=""),"",FIN_RAW[[#This Row],[DEPORTISTA]])</f>
        <v>Juan Manuel Duque Pinto</v>
      </c>
      <c r="M1105" s="3">
        <f>IF(FIN_DATASET[[#This Row],[Method]]="Efectivo",1,0)</f>
        <v>1</v>
      </c>
      <c r="N1105" s="12">
        <f>IF(FIN_DATASET[[#This Row],[Method]]="Efectivo",FIN_DATASET[[#This Row],[Amount]],0)</f>
        <v>160000</v>
      </c>
      <c r="O1105" s="3">
        <f>IF(FIN_DATASET[[#This Row],[Method]]="CxC",1,0)</f>
        <v>0</v>
      </c>
      <c r="P1105" s="11">
        <f>IF(FIN_DATASET[[#This Row],[Method]]="CxC",FIN_DATASET[[#This Row],[Amount]],0)</f>
        <v>0</v>
      </c>
      <c r="Q1105" s="3">
        <f>IF(OR(FIN_DATASET[[#This Row],[Account]]="CxP",FIN_DATASET[[#This Row],[Account]]="CxP (Liga)",FIN_DATASET[[#This Row],[Account]]="CxP (Terceros)"),1,0)</f>
        <v>0</v>
      </c>
      <c r="R1105" s="3">
        <f>IF(FIN_DATASET[[#This Row],[AP_Flag]]=1,FIN_DATASET[[#This Row],[Amount]],0)</f>
        <v>0</v>
      </c>
    </row>
    <row r="1106" spans="1:18" x14ac:dyDescent="0.2">
      <c r="A1106" s="4">
        <f>FIN_RAW[[#This Row],[FECHA]]</f>
        <v>44652</v>
      </c>
      <c r="B1106" s="3">
        <f>YEAR(FIN_DATASET[[#This Row],[Date]])</f>
        <v>2022</v>
      </c>
      <c r="C1106" s="3" t="str">
        <f>TEXT(FIN_DATASET[[#This Row],[Date]],"mmmm")</f>
        <v>April</v>
      </c>
      <c r="D1106" s="3" t="str">
        <f>IF(FIN_RAW[[#This Row],[VALOR (IN)]]&gt;0, "Income",IF(FIN_RAW[[#This Row],[VALOR (OUT)]]&gt;0, "Expense", "Check"))</f>
        <v>Income</v>
      </c>
      <c r="E1106" s="3" t="str">
        <f>_xlfn.XLOOKUP(FIN_DATASET[[#This Row],[Method]],CATEGORY_MAP[CUENTA_IN],CATEGORY_MAP[Category])</f>
        <v>Cash</v>
      </c>
      <c r="F1106" s="3" t="str">
        <f>_xlfn.XLOOKUP(FIN_DATASET[[#This Row],[Account]],CATEGORY_MAP[CUENTA_OUT],CATEGORY_MAP[Subcategory])</f>
        <v>Monthly Fee</v>
      </c>
      <c r="G1106" s="3" t="str">
        <f>IF(OR(FIN_RAW[[#This Row],[CONCEPTO]]=0,FIN_RAW[[#This Row],[CONCEPTO]]=""),"",FIN_RAW[[#This Row],[CONCEPTO]])</f>
        <v>Mensualidad AR (100%) ABR</v>
      </c>
      <c r="H1106" s="5">
        <f>IF(FIN_DATASET[[#This Row],[Type]]="Income", FIN_RAW[[#This Row],[VALOR (IN)]], -FIN_RAW[[#This Row],[VALOR (OUT)]])</f>
        <v>160000</v>
      </c>
      <c r="I1106" s="3" t="str">
        <f>FIN_RAW[[#This Row],[CUENTA (IN)]]</f>
        <v>Efectivo</v>
      </c>
      <c r="J1106" s="6" t="str">
        <f>FIN_RAW[[#This Row],[CUENTA (OUT)]]</f>
        <v>Mensualidad</v>
      </c>
      <c r="K1106" s="3" t="str">
        <f>IF(OR(FIN_RAW[[#This Row],[CLIENTE]]=0,FIN_RAW[[#This Row],[CLIENTE]]=" "),"",FIN_RAW[[#This Row],[CLIENTE]])</f>
        <v>Viviana Andrade Álvarez</v>
      </c>
      <c r="L1106" s="3" t="str">
        <f>IF(OR(FIN_RAW[[#This Row],[DEPORTISTA]]=0,FIN_RAW[[#This Row],[DEPORTISTA]]=""),"",FIN_RAW[[#This Row],[DEPORTISTA]])</f>
        <v>Laura Sofía Valencia Andrade</v>
      </c>
      <c r="M1106" s="3">
        <f>IF(FIN_DATASET[[#This Row],[Method]]="Efectivo",1,0)</f>
        <v>1</v>
      </c>
      <c r="N1106" s="12">
        <f>IF(FIN_DATASET[[#This Row],[Method]]="Efectivo",FIN_DATASET[[#This Row],[Amount]],0)</f>
        <v>160000</v>
      </c>
      <c r="O1106" s="3">
        <f>IF(FIN_DATASET[[#This Row],[Method]]="CxC",1,0)</f>
        <v>0</v>
      </c>
      <c r="P1106" s="11">
        <f>IF(FIN_DATASET[[#This Row],[Method]]="CxC",FIN_DATASET[[#This Row],[Amount]],0)</f>
        <v>0</v>
      </c>
      <c r="Q1106" s="3">
        <f>IF(OR(FIN_DATASET[[#This Row],[Account]]="CxP",FIN_DATASET[[#This Row],[Account]]="CxP (Liga)",FIN_DATASET[[#This Row],[Account]]="CxP (Terceros)"),1,0)</f>
        <v>0</v>
      </c>
      <c r="R1106" s="3">
        <f>IF(FIN_DATASET[[#This Row],[AP_Flag]]=1,FIN_DATASET[[#This Row],[Amount]],0)</f>
        <v>0</v>
      </c>
    </row>
    <row r="1107" spans="1:18" x14ac:dyDescent="0.2">
      <c r="A1107" s="4">
        <f>FIN_RAW[[#This Row],[FECHA]]</f>
        <v>44652</v>
      </c>
      <c r="B1107" s="3">
        <f>YEAR(FIN_DATASET[[#This Row],[Date]])</f>
        <v>2022</v>
      </c>
      <c r="C1107" s="3" t="str">
        <f>TEXT(FIN_DATASET[[#This Row],[Date]],"mmmm")</f>
        <v>April</v>
      </c>
      <c r="D1107" s="3" t="str">
        <f>IF(FIN_RAW[[#This Row],[VALOR (IN)]]&gt;0, "Income",IF(FIN_RAW[[#This Row],[VALOR (OUT)]]&gt;0, "Expense", "Check"))</f>
        <v>Income</v>
      </c>
      <c r="E1107" s="3" t="str">
        <f>_xlfn.XLOOKUP(FIN_DATASET[[#This Row],[Method]],CATEGORY_MAP[CUENTA_IN],CATEGORY_MAP[Category])</f>
        <v>Cash</v>
      </c>
      <c r="F1107" s="3" t="str">
        <f>_xlfn.XLOOKUP(FIN_DATASET[[#This Row],[Account]],CATEGORY_MAP[CUENTA_OUT],CATEGORY_MAP[Subcategory])</f>
        <v>Monthly Fee</v>
      </c>
      <c r="G1107" s="3" t="str">
        <f>IF(OR(FIN_RAW[[#This Row],[CONCEPTO]]=0,FIN_RAW[[#This Row],[CONCEPTO]]=""),"",FIN_RAW[[#This Row],[CONCEPTO]])</f>
        <v>Mensualidad AR (100%) ABR</v>
      </c>
      <c r="H1107" s="5">
        <f>IF(FIN_DATASET[[#This Row],[Type]]="Income", FIN_RAW[[#This Row],[VALOR (IN)]], -FIN_RAW[[#This Row],[VALOR (OUT)]])</f>
        <v>160000</v>
      </c>
      <c r="I1107" s="3" t="str">
        <f>FIN_RAW[[#This Row],[CUENTA (IN)]]</f>
        <v>Efectivo</v>
      </c>
      <c r="J1107" s="6" t="str">
        <f>FIN_RAW[[#This Row],[CUENTA (OUT)]]</f>
        <v>Mensualidad</v>
      </c>
      <c r="K1107" s="3" t="str">
        <f>IF(OR(FIN_RAW[[#This Row],[CLIENTE]]=0,FIN_RAW[[#This Row],[CLIENTE]]=" "),"",FIN_RAW[[#This Row],[CLIENTE]])</f>
        <v>Yanibel Peña Londoño</v>
      </c>
      <c r="L1107" s="3" t="str">
        <f>IF(OR(FIN_RAW[[#This Row],[DEPORTISTA]]=0,FIN_RAW[[#This Row],[DEPORTISTA]]=""),"",FIN_RAW[[#This Row],[DEPORTISTA]])</f>
        <v>Santiago Piedrahita Peña</v>
      </c>
      <c r="M1107" s="3">
        <f>IF(FIN_DATASET[[#This Row],[Method]]="Efectivo",1,0)</f>
        <v>1</v>
      </c>
      <c r="N1107" s="12">
        <f>IF(FIN_DATASET[[#This Row],[Method]]="Efectivo",FIN_DATASET[[#This Row],[Amount]],0)</f>
        <v>160000</v>
      </c>
      <c r="O1107" s="3">
        <f>IF(FIN_DATASET[[#This Row],[Method]]="CxC",1,0)</f>
        <v>0</v>
      </c>
      <c r="P1107" s="11">
        <f>IF(FIN_DATASET[[#This Row],[Method]]="CxC",FIN_DATASET[[#This Row],[Amount]],0)</f>
        <v>0</v>
      </c>
      <c r="Q1107" s="3">
        <f>IF(OR(FIN_DATASET[[#This Row],[Account]]="CxP",FIN_DATASET[[#This Row],[Account]]="CxP (Liga)",FIN_DATASET[[#This Row],[Account]]="CxP (Terceros)"),1,0)</f>
        <v>0</v>
      </c>
      <c r="R1107" s="3">
        <f>IF(FIN_DATASET[[#This Row],[AP_Flag]]=1,FIN_DATASET[[#This Row],[Amount]],0)</f>
        <v>0</v>
      </c>
    </row>
    <row r="1108" spans="1:18" x14ac:dyDescent="0.2">
      <c r="A1108" s="4">
        <f>FIN_RAW[[#This Row],[FECHA]]</f>
        <v>44652</v>
      </c>
      <c r="B1108" s="3">
        <f>YEAR(FIN_DATASET[[#This Row],[Date]])</f>
        <v>2022</v>
      </c>
      <c r="C1108" s="3" t="str">
        <f>TEXT(FIN_DATASET[[#This Row],[Date]],"mmmm")</f>
        <v>April</v>
      </c>
      <c r="D1108" s="3" t="str">
        <f>IF(FIN_RAW[[#This Row],[VALOR (IN)]]&gt;0, "Income",IF(FIN_RAW[[#This Row],[VALOR (OUT)]]&gt;0, "Expense", "Check"))</f>
        <v>Income</v>
      </c>
      <c r="E1108" s="3" t="str">
        <f>_xlfn.XLOOKUP(FIN_DATASET[[#This Row],[Method]],CATEGORY_MAP[CUENTA_IN],CATEGORY_MAP[Category])</f>
        <v>Cash</v>
      </c>
      <c r="F1108" s="3" t="str">
        <f>_xlfn.XLOOKUP(FIN_DATASET[[#This Row],[Account]],CATEGORY_MAP[CUENTA_OUT],CATEGORY_MAP[Subcategory])</f>
        <v>Gymnastics Monthly Fee</v>
      </c>
      <c r="G1108" s="3" t="str">
        <f>IF(OR(FIN_RAW[[#This Row],[CONCEPTO]]=0,FIN_RAW[[#This Row],[CONCEPTO]]=""),"",FIN_RAW[[#This Row],[CONCEPTO]])</f>
        <v>Apoyo Pago Gimnasia ABR</v>
      </c>
      <c r="H1108" s="5">
        <f>IF(FIN_DATASET[[#This Row],[Type]]="Income", FIN_RAW[[#This Row],[VALOR (IN)]], -FIN_RAW[[#This Row],[VALOR (OUT)]])</f>
        <v>25000</v>
      </c>
      <c r="I1108" s="3" t="str">
        <f>FIN_RAW[[#This Row],[CUENTA (IN)]]</f>
        <v>Efectivo</v>
      </c>
      <c r="J1108" s="6" t="str">
        <f>FIN_RAW[[#This Row],[CUENTA (OUT)]]</f>
        <v>Mensualidad Gimnasia</v>
      </c>
      <c r="K1108" s="3" t="str">
        <f>IF(OR(FIN_RAW[[#This Row],[CLIENTE]]=0,FIN_RAW[[#This Row],[CLIENTE]]=" "),"",FIN_RAW[[#This Row],[CLIENTE]])</f>
        <v>Ana Milena Sánchez Patiño</v>
      </c>
      <c r="L1108" s="3" t="str">
        <f>IF(OR(FIN_RAW[[#This Row],[DEPORTISTA]]=0,FIN_RAW[[#This Row],[DEPORTISTA]]=""),"",FIN_RAW[[#This Row],[DEPORTISTA]])</f>
        <v>Matías Carvajal Sánchez</v>
      </c>
      <c r="M1108" s="3">
        <f>IF(FIN_DATASET[[#This Row],[Method]]="Efectivo",1,0)</f>
        <v>1</v>
      </c>
      <c r="N1108" s="12">
        <f>IF(FIN_DATASET[[#This Row],[Method]]="Efectivo",FIN_DATASET[[#This Row],[Amount]],0)</f>
        <v>25000</v>
      </c>
      <c r="O1108" s="3">
        <f>IF(FIN_DATASET[[#This Row],[Method]]="CxC",1,0)</f>
        <v>0</v>
      </c>
      <c r="P1108" s="11">
        <f>IF(FIN_DATASET[[#This Row],[Method]]="CxC",FIN_DATASET[[#This Row],[Amount]],0)</f>
        <v>0</v>
      </c>
      <c r="Q1108" s="3">
        <f>IF(OR(FIN_DATASET[[#This Row],[Account]]="CxP",FIN_DATASET[[#This Row],[Account]]="CxP (Liga)",FIN_DATASET[[#This Row],[Account]]="CxP (Terceros)"),1,0)</f>
        <v>0</v>
      </c>
      <c r="R1108" s="3">
        <f>IF(FIN_DATASET[[#This Row],[AP_Flag]]=1,FIN_DATASET[[#This Row],[Amount]],0)</f>
        <v>0</v>
      </c>
    </row>
    <row r="1109" spans="1:18" x14ac:dyDescent="0.2">
      <c r="A1109" s="4">
        <f>FIN_RAW[[#This Row],[FECHA]]</f>
        <v>44652</v>
      </c>
      <c r="B1109" s="3">
        <f>YEAR(FIN_DATASET[[#This Row],[Date]])</f>
        <v>2022</v>
      </c>
      <c r="C1109" s="3" t="str">
        <f>TEXT(FIN_DATASET[[#This Row],[Date]],"mmmm")</f>
        <v>April</v>
      </c>
      <c r="D1109" s="3" t="str">
        <f>IF(FIN_RAW[[#This Row],[VALOR (IN)]]&gt;0, "Income",IF(FIN_RAW[[#This Row],[VALOR (OUT)]]&gt;0, "Expense", "Check"))</f>
        <v>Income</v>
      </c>
      <c r="E1109" s="3" t="str">
        <f>_xlfn.XLOOKUP(FIN_DATASET[[#This Row],[Method]],CATEGORY_MAP[CUENTA_IN],CATEGORY_MAP[Category])</f>
        <v>Cash</v>
      </c>
      <c r="F1109" s="3" t="str">
        <f>_xlfn.XLOOKUP(FIN_DATASET[[#This Row],[Account]],CATEGORY_MAP[CUENTA_OUT],CATEGORY_MAP[Subcategory])</f>
        <v>Gymnastics Monthly Fee</v>
      </c>
      <c r="G1109" s="3" t="str">
        <f>IF(OR(FIN_RAW[[#This Row],[CONCEPTO]]=0,FIN_RAW[[#This Row],[CONCEPTO]]=""),"",FIN_RAW[[#This Row],[CONCEPTO]])</f>
        <v>Apoyo Pago Gimnasia ABR</v>
      </c>
      <c r="H1109" s="5">
        <f>IF(FIN_DATASET[[#This Row],[Type]]="Income", FIN_RAW[[#This Row],[VALOR (IN)]], -FIN_RAW[[#This Row],[VALOR (OUT)]])</f>
        <v>25000</v>
      </c>
      <c r="I1109" s="3" t="str">
        <f>FIN_RAW[[#This Row],[CUENTA (IN)]]</f>
        <v>Efectivo</v>
      </c>
      <c r="J1109" s="6" t="str">
        <f>FIN_RAW[[#This Row],[CUENTA (OUT)]]</f>
        <v>Mensualidad Gimnasia</v>
      </c>
      <c r="K1109" s="3" t="str">
        <f>IF(OR(FIN_RAW[[#This Row],[CLIENTE]]=0,FIN_RAW[[#This Row],[CLIENTE]]=" "),"",FIN_RAW[[#This Row],[CLIENTE]])</f>
        <v>Ana Milena Sánchez Patiño</v>
      </c>
      <c r="L1109" s="3" t="str">
        <f>IF(OR(FIN_RAW[[#This Row],[DEPORTISTA]]=0,FIN_RAW[[#This Row],[DEPORTISTA]]=""),"",FIN_RAW[[#This Row],[DEPORTISTA]])</f>
        <v>Valentina Carvajal Sánchez</v>
      </c>
      <c r="M1109" s="3">
        <f>IF(FIN_DATASET[[#This Row],[Method]]="Efectivo",1,0)</f>
        <v>1</v>
      </c>
      <c r="N1109" s="12">
        <f>IF(FIN_DATASET[[#This Row],[Method]]="Efectivo",FIN_DATASET[[#This Row],[Amount]],0)</f>
        <v>25000</v>
      </c>
      <c r="O1109" s="3">
        <f>IF(FIN_DATASET[[#This Row],[Method]]="CxC",1,0)</f>
        <v>0</v>
      </c>
      <c r="P1109" s="11">
        <f>IF(FIN_DATASET[[#This Row],[Method]]="CxC",FIN_DATASET[[#This Row],[Amount]],0)</f>
        <v>0</v>
      </c>
      <c r="Q1109" s="3">
        <f>IF(OR(FIN_DATASET[[#This Row],[Account]]="CxP",FIN_DATASET[[#This Row],[Account]]="CxP (Liga)",FIN_DATASET[[#This Row],[Account]]="CxP (Terceros)"),1,0)</f>
        <v>0</v>
      </c>
      <c r="R1109" s="3">
        <f>IF(FIN_DATASET[[#This Row],[AP_Flag]]=1,FIN_DATASET[[#This Row],[Amount]],0)</f>
        <v>0</v>
      </c>
    </row>
    <row r="1110" spans="1:18" x14ac:dyDescent="0.2">
      <c r="A1110" s="4">
        <f>FIN_RAW[[#This Row],[FECHA]]</f>
        <v>44652</v>
      </c>
      <c r="B1110" s="3">
        <f>YEAR(FIN_DATASET[[#This Row],[Date]])</f>
        <v>2022</v>
      </c>
      <c r="C1110" s="3" t="str">
        <f>TEXT(FIN_DATASET[[#This Row],[Date]],"mmmm")</f>
        <v>April</v>
      </c>
      <c r="D1110" s="3" t="str">
        <f>IF(FIN_RAW[[#This Row],[VALOR (IN)]]&gt;0, "Income",IF(FIN_RAW[[#This Row],[VALOR (OUT)]]&gt;0, "Expense", "Check"))</f>
        <v>Income</v>
      </c>
      <c r="E1110" s="3" t="str">
        <f>_xlfn.XLOOKUP(FIN_DATASET[[#This Row],[Method]],CATEGORY_MAP[CUENTA_IN],CATEGORY_MAP[Category])</f>
        <v>Cash</v>
      </c>
      <c r="F1110" s="3" t="str">
        <f>_xlfn.XLOOKUP(FIN_DATASET[[#This Row],[Account]],CATEGORY_MAP[CUENTA_OUT],CATEGORY_MAP[Subcategory])</f>
        <v>Gymnastics Monthly Fee</v>
      </c>
      <c r="G1110" s="3" t="str">
        <f>IF(OR(FIN_RAW[[#This Row],[CONCEPTO]]=0,FIN_RAW[[#This Row],[CONCEPTO]]=""),"",FIN_RAW[[#This Row],[CONCEPTO]])</f>
        <v>Apoyo Pago Gimnasia ABR</v>
      </c>
      <c r="H1110" s="5">
        <f>IF(FIN_DATASET[[#This Row],[Type]]="Income", FIN_RAW[[#This Row],[VALOR (IN)]], -FIN_RAW[[#This Row],[VALOR (OUT)]])</f>
        <v>25000</v>
      </c>
      <c r="I1110" s="3" t="str">
        <f>FIN_RAW[[#This Row],[CUENTA (IN)]]</f>
        <v>Efectivo</v>
      </c>
      <c r="J1110" s="6" t="str">
        <f>FIN_RAW[[#This Row],[CUENTA (OUT)]]</f>
        <v>Mensualidad Gimnasia</v>
      </c>
      <c r="K1110" s="3" t="str">
        <f>IF(OR(FIN_RAW[[#This Row],[CLIENTE]]=0,FIN_RAW[[#This Row],[CLIENTE]]=" "),"",FIN_RAW[[#This Row],[CLIENTE]])</f>
        <v>Carlos Andrés Delgado</v>
      </c>
      <c r="L1110" s="3" t="str">
        <f>IF(OR(FIN_RAW[[#This Row],[DEPORTISTA]]=0,FIN_RAW[[#This Row],[DEPORTISTA]]=""),"",FIN_RAW[[#This Row],[DEPORTISTA]])</f>
        <v>Juan Andrés Delgado Giraldo</v>
      </c>
      <c r="M1110" s="3">
        <f>IF(FIN_DATASET[[#This Row],[Method]]="Efectivo",1,0)</f>
        <v>1</v>
      </c>
      <c r="N1110" s="12">
        <f>IF(FIN_DATASET[[#This Row],[Method]]="Efectivo",FIN_DATASET[[#This Row],[Amount]],0)</f>
        <v>25000</v>
      </c>
      <c r="O1110" s="3">
        <f>IF(FIN_DATASET[[#This Row],[Method]]="CxC",1,0)</f>
        <v>0</v>
      </c>
      <c r="P1110" s="11">
        <f>IF(FIN_DATASET[[#This Row],[Method]]="CxC",FIN_DATASET[[#This Row],[Amount]],0)</f>
        <v>0</v>
      </c>
      <c r="Q1110" s="3">
        <f>IF(OR(FIN_DATASET[[#This Row],[Account]]="CxP",FIN_DATASET[[#This Row],[Account]]="CxP (Liga)",FIN_DATASET[[#This Row],[Account]]="CxP (Terceros)"),1,0)</f>
        <v>0</v>
      </c>
      <c r="R1110" s="3">
        <f>IF(FIN_DATASET[[#This Row],[AP_Flag]]=1,FIN_DATASET[[#This Row],[Amount]],0)</f>
        <v>0</v>
      </c>
    </row>
    <row r="1111" spans="1:18" x14ac:dyDescent="0.2">
      <c r="A1111" s="4">
        <f>FIN_RAW[[#This Row],[FECHA]]</f>
        <v>44652</v>
      </c>
      <c r="B1111" s="3">
        <f>YEAR(FIN_DATASET[[#This Row],[Date]])</f>
        <v>2022</v>
      </c>
      <c r="C1111" s="3" t="str">
        <f>TEXT(FIN_DATASET[[#This Row],[Date]],"mmmm")</f>
        <v>April</v>
      </c>
      <c r="D1111" s="3" t="str">
        <f>IF(FIN_RAW[[#This Row],[VALOR (IN)]]&gt;0, "Income",IF(FIN_RAW[[#This Row],[VALOR (OUT)]]&gt;0, "Expense", "Check"))</f>
        <v>Income</v>
      </c>
      <c r="E1111" s="3" t="str">
        <f>_xlfn.XLOOKUP(FIN_DATASET[[#This Row],[Method]],CATEGORY_MAP[CUENTA_IN],CATEGORY_MAP[Category])</f>
        <v>Cash</v>
      </c>
      <c r="F1111" s="3" t="str">
        <f>_xlfn.XLOOKUP(FIN_DATASET[[#This Row],[Account]],CATEGORY_MAP[CUENTA_OUT],CATEGORY_MAP[Subcategory])</f>
        <v>Gymnastics Monthly Fee</v>
      </c>
      <c r="G1111" s="3" t="str">
        <f>IF(OR(FIN_RAW[[#This Row],[CONCEPTO]]=0,FIN_RAW[[#This Row],[CONCEPTO]]=""),"",FIN_RAW[[#This Row],[CONCEPTO]])</f>
        <v>Apoyo Pago Gimnasia ABR</v>
      </c>
      <c r="H1111" s="5">
        <f>IF(FIN_DATASET[[#This Row],[Type]]="Income", FIN_RAW[[#This Row],[VALOR (IN)]], -FIN_RAW[[#This Row],[VALOR (OUT)]])</f>
        <v>25000</v>
      </c>
      <c r="I1111" s="3" t="str">
        <f>FIN_RAW[[#This Row],[CUENTA (IN)]]</f>
        <v>Efectivo</v>
      </c>
      <c r="J1111" s="6" t="str">
        <f>FIN_RAW[[#This Row],[CUENTA (OUT)]]</f>
        <v>Mensualidad Gimnasia</v>
      </c>
      <c r="K1111" s="3" t="str">
        <f>IF(OR(FIN_RAW[[#This Row],[CLIENTE]]=0,FIN_RAW[[#This Row],[CLIENTE]]=" "),"",FIN_RAW[[#This Row],[CLIENTE]])</f>
        <v>Carlos Andrés Delgado</v>
      </c>
      <c r="L1111" s="3" t="str">
        <f>IF(OR(FIN_RAW[[#This Row],[DEPORTISTA]]=0,FIN_RAW[[#This Row],[DEPORTISTA]]=""),"",FIN_RAW[[#This Row],[DEPORTISTA]])</f>
        <v>María José Delgado Giraldo</v>
      </c>
      <c r="M1111" s="3">
        <f>IF(FIN_DATASET[[#This Row],[Method]]="Efectivo",1,0)</f>
        <v>1</v>
      </c>
      <c r="N1111" s="12">
        <f>IF(FIN_DATASET[[#This Row],[Method]]="Efectivo",FIN_DATASET[[#This Row],[Amount]],0)</f>
        <v>25000</v>
      </c>
      <c r="O1111" s="3">
        <f>IF(FIN_DATASET[[#This Row],[Method]]="CxC",1,0)</f>
        <v>0</v>
      </c>
      <c r="P1111" s="11">
        <f>IF(FIN_DATASET[[#This Row],[Method]]="CxC",FIN_DATASET[[#This Row],[Amount]],0)</f>
        <v>0</v>
      </c>
      <c r="Q1111" s="3">
        <f>IF(OR(FIN_DATASET[[#This Row],[Account]]="CxP",FIN_DATASET[[#This Row],[Account]]="CxP (Liga)",FIN_DATASET[[#This Row],[Account]]="CxP (Terceros)"),1,0)</f>
        <v>0</v>
      </c>
      <c r="R1111" s="3">
        <f>IF(FIN_DATASET[[#This Row],[AP_Flag]]=1,FIN_DATASET[[#This Row],[Amount]],0)</f>
        <v>0</v>
      </c>
    </row>
    <row r="1112" spans="1:18" x14ac:dyDescent="0.2">
      <c r="A1112" s="4">
        <f>FIN_RAW[[#This Row],[FECHA]]</f>
        <v>44652</v>
      </c>
      <c r="B1112" s="3">
        <f>YEAR(FIN_DATASET[[#This Row],[Date]])</f>
        <v>2022</v>
      </c>
      <c r="C1112" s="3" t="str">
        <f>TEXT(FIN_DATASET[[#This Row],[Date]],"mmmm")</f>
        <v>April</v>
      </c>
      <c r="D1112" s="3" t="str">
        <f>IF(FIN_RAW[[#This Row],[VALOR (IN)]]&gt;0, "Income",IF(FIN_RAW[[#This Row],[VALOR (OUT)]]&gt;0, "Expense", "Check"))</f>
        <v>Income</v>
      </c>
      <c r="E1112" s="3" t="str">
        <f>_xlfn.XLOOKUP(FIN_DATASET[[#This Row],[Method]],CATEGORY_MAP[CUENTA_IN],CATEGORY_MAP[Category])</f>
        <v>Cash</v>
      </c>
      <c r="F1112" s="3" t="str">
        <f>_xlfn.XLOOKUP(FIN_DATASET[[#This Row],[Account]],CATEGORY_MAP[CUENTA_OUT],CATEGORY_MAP[Subcategory])</f>
        <v>Gymnastics Monthly Fee</v>
      </c>
      <c r="G1112" s="3" t="str">
        <f>IF(OR(FIN_RAW[[#This Row],[CONCEPTO]]=0,FIN_RAW[[#This Row],[CONCEPTO]]=""),"",FIN_RAW[[#This Row],[CONCEPTO]])</f>
        <v>Apoyo Pago Gimnasia ABR</v>
      </c>
      <c r="H1112" s="5">
        <f>IF(FIN_DATASET[[#This Row],[Type]]="Income", FIN_RAW[[#This Row],[VALOR (IN)]], -FIN_RAW[[#This Row],[VALOR (OUT)]])</f>
        <v>25000</v>
      </c>
      <c r="I1112" s="3" t="str">
        <f>FIN_RAW[[#This Row],[CUENTA (IN)]]</f>
        <v>Efectivo</v>
      </c>
      <c r="J1112" s="6" t="str">
        <f>FIN_RAW[[#This Row],[CUENTA (OUT)]]</f>
        <v>Mensualidad Gimnasia</v>
      </c>
      <c r="K1112" s="3" t="str">
        <f>IF(OR(FIN_RAW[[#This Row],[CLIENTE]]=0,FIN_RAW[[#This Row],[CLIENTE]]=" "),"",FIN_RAW[[#This Row],[CLIENTE]])</f>
        <v>Diana Gómez Herrera</v>
      </c>
      <c r="L1112" s="3" t="str">
        <f>IF(OR(FIN_RAW[[#This Row],[DEPORTISTA]]=0,FIN_RAW[[#This Row],[DEPORTISTA]]=""),"",FIN_RAW[[#This Row],[DEPORTISTA]])</f>
        <v>Samuel David López Gómez</v>
      </c>
      <c r="M1112" s="3">
        <f>IF(FIN_DATASET[[#This Row],[Method]]="Efectivo",1,0)</f>
        <v>1</v>
      </c>
      <c r="N1112" s="12">
        <f>IF(FIN_DATASET[[#This Row],[Method]]="Efectivo",FIN_DATASET[[#This Row],[Amount]],0)</f>
        <v>25000</v>
      </c>
      <c r="O1112" s="3">
        <f>IF(FIN_DATASET[[#This Row],[Method]]="CxC",1,0)</f>
        <v>0</v>
      </c>
      <c r="P1112" s="11">
        <f>IF(FIN_DATASET[[#This Row],[Method]]="CxC",FIN_DATASET[[#This Row],[Amount]],0)</f>
        <v>0</v>
      </c>
      <c r="Q1112" s="3">
        <f>IF(OR(FIN_DATASET[[#This Row],[Account]]="CxP",FIN_DATASET[[#This Row],[Account]]="CxP (Liga)",FIN_DATASET[[#This Row],[Account]]="CxP (Terceros)"),1,0)</f>
        <v>0</v>
      </c>
      <c r="R1112" s="3">
        <f>IF(FIN_DATASET[[#This Row],[AP_Flag]]=1,FIN_DATASET[[#This Row],[Amount]],0)</f>
        <v>0</v>
      </c>
    </row>
    <row r="1113" spans="1:18" x14ac:dyDescent="0.2">
      <c r="A1113" s="4">
        <f>FIN_RAW[[#This Row],[FECHA]]</f>
        <v>44652</v>
      </c>
      <c r="B1113" s="3">
        <f>YEAR(FIN_DATASET[[#This Row],[Date]])</f>
        <v>2022</v>
      </c>
      <c r="C1113" s="3" t="str">
        <f>TEXT(FIN_DATASET[[#This Row],[Date]],"mmmm")</f>
        <v>April</v>
      </c>
      <c r="D1113" s="3" t="str">
        <f>IF(FIN_RAW[[#This Row],[VALOR (IN)]]&gt;0, "Income",IF(FIN_RAW[[#This Row],[VALOR (OUT)]]&gt;0, "Expense", "Check"))</f>
        <v>Income</v>
      </c>
      <c r="E1113" s="3" t="str">
        <f>_xlfn.XLOOKUP(FIN_DATASET[[#This Row],[Method]],CATEGORY_MAP[CUENTA_IN],CATEGORY_MAP[Category])</f>
        <v>Cash</v>
      </c>
      <c r="F1113" s="3" t="str">
        <f>_xlfn.XLOOKUP(FIN_DATASET[[#This Row],[Account]],CATEGORY_MAP[CUENTA_OUT],CATEGORY_MAP[Subcategory])</f>
        <v>Gymnastics Monthly Fee</v>
      </c>
      <c r="G1113" s="3" t="str">
        <f>IF(OR(FIN_RAW[[#This Row],[CONCEPTO]]=0,FIN_RAW[[#This Row],[CONCEPTO]]=""),"",FIN_RAW[[#This Row],[CONCEPTO]])</f>
        <v>Apoyo Pago Gimnasia ABR</v>
      </c>
      <c r="H1113" s="5">
        <f>IF(FIN_DATASET[[#This Row],[Type]]="Income", FIN_RAW[[#This Row],[VALOR (IN)]], -FIN_RAW[[#This Row],[VALOR (OUT)]])</f>
        <v>25000</v>
      </c>
      <c r="I1113" s="3" t="str">
        <f>FIN_RAW[[#This Row],[CUENTA (IN)]]</f>
        <v>Efectivo</v>
      </c>
      <c r="J1113" s="6" t="str">
        <f>FIN_RAW[[#This Row],[CUENTA (OUT)]]</f>
        <v>Mensualidad Gimnasia</v>
      </c>
      <c r="K1113" s="3" t="str">
        <f>IF(OR(FIN_RAW[[#This Row],[CLIENTE]]=0,FIN_RAW[[#This Row],[CLIENTE]]=" "),"",FIN_RAW[[#This Row],[CLIENTE]])</f>
        <v>Diana Marcela Bravo Clavijo</v>
      </c>
      <c r="L1113" s="3" t="str">
        <f>IF(OR(FIN_RAW[[#This Row],[DEPORTISTA]]=0,FIN_RAW[[#This Row],[DEPORTISTA]]=""),"",FIN_RAW[[#This Row],[DEPORTISTA]])</f>
        <v>Adelaida Camacho Bravo</v>
      </c>
      <c r="M1113" s="3">
        <f>IF(FIN_DATASET[[#This Row],[Method]]="Efectivo",1,0)</f>
        <v>1</v>
      </c>
      <c r="N1113" s="12">
        <f>IF(FIN_DATASET[[#This Row],[Method]]="Efectivo",FIN_DATASET[[#This Row],[Amount]],0)</f>
        <v>25000</v>
      </c>
      <c r="O1113" s="3">
        <f>IF(FIN_DATASET[[#This Row],[Method]]="CxC",1,0)</f>
        <v>0</v>
      </c>
      <c r="P1113" s="11">
        <f>IF(FIN_DATASET[[#This Row],[Method]]="CxC",FIN_DATASET[[#This Row],[Amount]],0)</f>
        <v>0</v>
      </c>
      <c r="Q1113" s="3">
        <f>IF(OR(FIN_DATASET[[#This Row],[Account]]="CxP",FIN_DATASET[[#This Row],[Account]]="CxP (Liga)",FIN_DATASET[[#This Row],[Account]]="CxP (Terceros)"),1,0)</f>
        <v>0</v>
      </c>
      <c r="R1113" s="3">
        <f>IF(FIN_DATASET[[#This Row],[AP_Flag]]=1,FIN_DATASET[[#This Row],[Amount]],0)</f>
        <v>0</v>
      </c>
    </row>
    <row r="1114" spans="1:18" x14ac:dyDescent="0.2">
      <c r="A1114" s="4">
        <f>FIN_RAW[[#This Row],[FECHA]]</f>
        <v>44652</v>
      </c>
      <c r="B1114" s="3">
        <f>YEAR(FIN_DATASET[[#This Row],[Date]])</f>
        <v>2022</v>
      </c>
      <c r="C1114" s="3" t="str">
        <f>TEXT(FIN_DATASET[[#This Row],[Date]],"mmmm")</f>
        <v>April</v>
      </c>
      <c r="D1114" s="3" t="str">
        <f>IF(FIN_RAW[[#This Row],[VALOR (IN)]]&gt;0, "Income",IF(FIN_RAW[[#This Row],[VALOR (OUT)]]&gt;0, "Expense", "Check"))</f>
        <v>Income</v>
      </c>
      <c r="E1114" s="3" t="str">
        <f>_xlfn.XLOOKUP(FIN_DATASET[[#This Row],[Method]],CATEGORY_MAP[CUENTA_IN],CATEGORY_MAP[Category])</f>
        <v>Cash</v>
      </c>
      <c r="F1114" s="3" t="str">
        <f>_xlfn.XLOOKUP(FIN_DATASET[[#This Row],[Account]],CATEGORY_MAP[CUENTA_OUT],CATEGORY_MAP[Subcategory])</f>
        <v>Gymnastics Monthly Fee</v>
      </c>
      <c r="G1114" s="3" t="str">
        <f>IF(OR(FIN_RAW[[#This Row],[CONCEPTO]]=0,FIN_RAW[[#This Row],[CONCEPTO]]=""),"",FIN_RAW[[#This Row],[CONCEPTO]])</f>
        <v>Apoyo Pago Gimnasia ABR</v>
      </c>
      <c r="H1114" s="5">
        <f>IF(FIN_DATASET[[#This Row],[Type]]="Income", FIN_RAW[[#This Row],[VALOR (IN)]], -FIN_RAW[[#This Row],[VALOR (OUT)]])</f>
        <v>25000</v>
      </c>
      <c r="I1114" s="3" t="str">
        <f>FIN_RAW[[#This Row],[CUENTA (IN)]]</f>
        <v>Efectivo</v>
      </c>
      <c r="J1114" s="6" t="str">
        <f>FIN_RAW[[#This Row],[CUENTA (OUT)]]</f>
        <v>Mensualidad Gimnasia</v>
      </c>
      <c r="K1114" s="3" t="str">
        <f>IF(OR(FIN_RAW[[#This Row],[CLIENTE]]=0,FIN_RAW[[#This Row],[CLIENTE]]=" "),"",FIN_RAW[[#This Row],[CLIENTE]])</f>
        <v>Diana Marcela Bravo Clavijo</v>
      </c>
      <c r="L1114" s="3" t="str">
        <f>IF(OR(FIN_RAW[[#This Row],[DEPORTISTA]]=0,FIN_RAW[[#This Row],[DEPORTISTA]]=""),"",FIN_RAW[[#This Row],[DEPORTISTA]])</f>
        <v>María Antonia Camacho Bravo</v>
      </c>
      <c r="M1114" s="3">
        <f>IF(FIN_DATASET[[#This Row],[Method]]="Efectivo",1,0)</f>
        <v>1</v>
      </c>
      <c r="N1114" s="12">
        <f>IF(FIN_DATASET[[#This Row],[Method]]="Efectivo",FIN_DATASET[[#This Row],[Amount]],0)</f>
        <v>25000</v>
      </c>
      <c r="O1114" s="3">
        <f>IF(FIN_DATASET[[#This Row],[Method]]="CxC",1,0)</f>
        <v>0</v>
      </c>
      <c r="P1114" s="11">
        <f>IF(FIN_DATASET[[#This Row],[Method]]="CxC",FIN_DATASET[[#This Row],[Amount]],0)</f>
        <v>0</v>
      </c>
      <c r="Q1114" s="3">
        <f>IF(OR(FIN_DATASET[[#This Row],[Account]]="CxP",FIN_DATASET[[#This Row],[Account]]="CxP (Liga)",FIN_DATASET[[#This Row],[Account]]="CxP (Terceros)"),1,0)</f>
        <v>0</v>
      </c>
      <c r="R1114" s="3">
        <f>IF(FIN_DATASET[[#This Row],[AP_Flag]]=1,FIN_DATASET[[#This Row],[Amount]],0)</f>
        <v>0</v>
      </c>
    </row>
    <row r="1115" spans="1:18" x14ac:dyDescent="0.2">
      <c r="A1115" s="4">
        <f>FIN_RAW[[#This Row],[FECHA]]</f>
        <v>44652</v>
      </c>
      <c r="B1115" s="3">
        <f>YEAR(FIN_DATASET[[#This Row],[Date]])</f>
        <v>2022</v>
      </c>
      <c r="C1115" s="3" t="str">
        <f>TEXT(FIN_DATASET[[#This Row],[Date]],"mmmm")</f>
        <v>April</v>
      </c>
      <c r="D1115" s="3" t="str">
        <f>IF(FIN_RAW[[#This Row],[VALOR (IN)]]&gt;0, "Income",IF(FIN_RAW[[#This Row],[VALOR (OUT)]]&gt;0, "Expense", "Check"))</f>
        <v>Income</v>
      </c>
      <c r="E1115" s="3" t="str">
        <f>_xlfn.XLOOKUP(FIN_DATASET[[#This Row],[Method]],CATEGORY_MAP[CUENTA_IN],CATEGORY_MAP[Category])</f>
        <v>Cash</v>
      </c>
      <c r="F1115" s="3" t="str">
        <f>_xlfn.XLOOKUP(FIN_DATASET[[#This Row],[Account]],CATEGORY_MAP[CUENTA_OUT],CATEGORY_MAP[Subcategory])</f>
        <v>Gymnastics Monthly Fee</v>
      </c>
      <c r="G1115" s="3" t="str">
        <f>IF(OR(FIN_RAW[[#This Row],[CONCEPTO]]=0,FIN_RAW[[#This Row],[CONCEPTO]]=""),"",FIN_RAW[[#This Row],[CONCEPTO]])</f>
        <v>Apoyo Pago Gimnasia ABR</v>
      </c>
      <c r="H1115" s="5">
        <f>IF(FIN_DATASET[[#This Row],[Type]]="Income", FIN_RAW[[#This Row],[VALOR (IN)]], -FIN_RAW[[#This Row],[VALOR (OUT)]])</f>
        <v>25000</v>
      </c>
      <c r="I1115" s="3" t="str">
        <f>FIN_RAW[[#This Row],[CUENTA (IN)]]</f>
        <v>Efectivo</v>
      </c>
      <c r="J1115" s="6" t="str">
        <f>FIN_RAW[[#This Row],[CUENTA (OUT)]]</f>
        <v>Mensualidad Gimnasia</v>
      </c>
      <c r="K1115" s="3" t="str">
        <f>IF(OR(FIN_RAW[[#This Row],[CLIENTE]]=0,FIN_RAW[[#This Row],[CLIENTE]]=" "),"",FIN_RAW[[#This Row],[CLIENTE]])</f>
        <v>Ingrith Basto Zamorano</v>
      </c>
      <c r="L1115" s="3" t="str">
        <f>IF(OR(FIN_RAW[[#This Row],[DEPORTISTA]]=0,FIN_RAW[[#This Row],[DEPORTISTA]]=""),"",FIN_RAW[[#This Row],[DEPORTISTA]])</f>
        <v>Santiago Solórzano Basto</v>
      </c>
      <c r="M1115" s="3">
        <f>IF(FIN_DATASET[[#This Row],[Method]]="Efectivo",1,0)</f>
        <v>1</v>
      </c>
      <c r="N1115" s="12">
        <f>IF(FIN_DATASET[[#This Row],[Method]]="Efectivo",FIN_DATASET[[#This Row],[Amount]],0)</f>
        <v>25000</v>
      </c>
      <c r="O1115" s="3">
        <f>IF(FIN_DATASET[[#This Row],[Method]]="CxC",1,0)</f>
        <v>0</v>
      </c>
      <c r="P1115" s="11">
        <f>IF(FIN_DATASET[[#This Row],[Method]]="CxC",FIN_DATASET[[#This Row],[Amount]],0)</f>
        <v>0</v>
      </c>
      <c r="Q1115" s="3">
        <f>IF(OR(FIN_DATASET[[#This Row],[Account]]="CxP",FIN_DATASET[[#This Row],[Account]]="CxP (Liga)",FIN_DATASET[[#This Row],[Account]]="CxP (Terceros)"),1,0)</f>
        <v>0</v>
      </c>
      <c r="R1115" s="3">
        <f>IF(FIN_DATASET[[#This Row],[AP_Flag]]=1,FIN_DATASET[[#This Row],[Amount]],0)</f>
        <v>0</v>
      </c>
    </row>
    <row r="1116" spans="1:18" x14ac:dyDescent="0.2">
      <c r="A1116" s="4">
        <f>FIN_RAW[[#This Row],[FECHA]]</f>
        <v>44652</v>
      </c>
      <c r="B1116" s="3">
        <f>YEAR(FIN_DATASET[[#This Row],[Date]])</f>
        <v>2022</v>
      </c>
      <c r="C1116" s="3" t="str">
        <f>TEXT(FIN_DATASET[[#This Row],[Date]],"mmmm")</f>
        <v>April</v>
      </c>
      <c r="D1116" s="3" t="str">
        <f>IF(FIN_RAW[[#This Row],[VALOR (IN)]]&gt;0, "Income",IF(FIN_RAW[[#This Row],[VALOR (OUT)]]&gt;0, "Expense", "Check"))</f>
        <v>Income</v>
      </c>
      <c r="E1116" s="3" t="str">
        <f>_xlfn.XLOOKUP(FIN_DATASET[[#This Row],[Method]],CATEGORY_MAP[CUENTA_IN],CATEGORY_MAP[Category])</f>
        <v>Cash</v>
      </c>
      <c r="F1116" s="3" t="str">
        <f>_xlfn.XLOOKUP(FIN_DATASET[[#This Row],[Account]],CATEGORY_MAP[CUENTA_OUT],CATEGORY_MAP[Subcategory])</f>
        <v>Gymnastics Monthly Fee</v>
      </c>
      <c r="G1116" s="3" t="str">
        <f>IF(OR(FIN_RAW[[#This Row],[CONCEPTO]]=0,FIN_RAW[[#This Row],[CONCEPTO]]=""),"",FIN_RAW[[#This Row],[CONCEPTO]])</f>
        <v>Apoyo Pago Gimnasia ABR</v>
      </c>
      <c r="H1116" s="5">
        <f>IF(FIN_DATASET[[#This Row],[Type]]="Income", FIN_RAW[[#This Row],[VALOR (IN)]], -FIN_RAW[[#This Row],[VALOR (OUT)]])</f>
        <v>25000</v>
      </c>
      <c r="I1116" s="3" t="str">
        <f>FIN_RAW[[#This Row],[CUENTA (IN)]]</f>
        <v>Efectivo</v>
      </c>
      <c r="J1116" s="6" t="str">
        <f>FIN_RAW[[#This Row],[CUENTA (OUT)]]</f>
        <v>Mensualidad Gimnasia</v>
      </c>
      <c r="K1116" s="3" t="str">
        <f>IF(OR(FIN_RAW[[#This Row],[CLIENTE]]=0,FIN_RAW[[#This Row],[CLIENTE]]=" "),"",FIN_RAW[[#This Row],[CLIENTE]])</f>
        <v>Juan Sebastián Floyd</v>
      </c>
      <c r="L1116" s="3" t="str">
        <f>IF(OR(FIN_RAW[[#This Row],[DEPORTISTA]]=0,FIN_RAW[[#This Row],[DEPORTISTA]]=""),"",FIN_RAW[[#This Row],[DEPORTISTA]])</f>
        <v>Arianna Floyd Martínez</v>
      </c>
      <c r="M1116" s="3">
        <f>IF(FIN_DATASET[[#This Row],[Method]]="Efectivo",1,0)</f>
        <v>1</v>
      </c>
      <c r="N1116" s="12">
        <f>IF(FIN_DATASET[[#This Row],[Method]]="Efectivo",FIN_DATASET[[#This Row],[Amount]],0)</f>
        <v>25000</v>
      </c>
      <c r="O1116" s="3">
        <f>IF(FIN_DATASET[[#This Row],[Method]]="CxC",1,0)</f>
        <v>0</v>
      </c>
      <c r="P1116" s="11">
        <f>IF(FIN_DATASET[[#This Row],[Method]]="CxC",FIN_DATASET[[#This Row],[Amount]],0)</f>
        <v>0</v>
      </c>
      <c r="Q1116" s="3">
        <f>IF(OR(FIN_DATASET[[#This Row],[Account]]="CxP",FIN_DATASET[[#This Row],[Account]]="CxP (Liga)",FIN_DATASET[[#This Row],[Account]]="CxP (Terceros)"),1,0)</f>
        <v>0</v>
      </c>
      <c r="R1116" s="3">
        <f>IF(FIN_DATASET[[#This Row],[AP_Flag]]=1,FIN_DATASET[[#This Row],[Amount]],0)</f>
        <v>0</v>
      </c>
    </row>
    <row r="1117" spans="1:18" x14ac:dyDescent="0.2">
      <c r="A1117" s="4">
        <f>FIN_RAW[[#This Row],[FECHA]]</f>
        <v>44652</v>
      </c>
      <c r="B1117" s="3">
        <f>YEAR(FIN_DATASET[[#This Row],[Date]])</f>
        <v>2022</v>
      </c>
      <c r="C1117" s="3" t="str">
        <f>TEXT(FIN_DATASET[[#This Row],[Date]],"mmmm")</f>
        <v>April</v>
      </c>
      <c r="D1117" s="3" t="str">
        <f>IF(FIN_RAW[[#This Row],[VALOR (IN)]]&gt;0, "Income",IF(FIN_RAW[[#This Row],[VALOR (OUT)]]&gt;0, "Expense", "Check"))</f>
        <v>Income</v>
      </c>
      <c r="E1117" s="3" t="str">
        <f>_xlfn.XLOOKUP(FIN_DATASET[[#This Row],[Method]],CATEGORY_MAP[CUENTA_IN],CATEGORY_MAP[Category])</f>
        <v>Cash</v>
      </c>
      <c r="F1117" s="3" t="str">
        <f>_xlfn.XLOOKUP(FIN_DATASET[[#This Row],[Account]],CATEGORY_MAP[CUENTA_OUT],CATEGORY_MAP[Subcategory])</f>
        <v>Gymnastics Monthly Fee</v>
      </c>
      <c r="G1117" s="3" t="str">
        <f>IF(OR(FIN_RAW[[#This Row],[CONCEPTO]]=0,FIN_RAW[[#This Row],[CONCEPTO]]=""),"",FIN_RAW[[#This Row],[CONCEPTO]])</f>
        <v>Apoyo Pago Gimnasia ABR</v>
      </c>
      <c r="H1117" s="5">
        <f>IF(FIN_DATASET[[#This Row],[Type]]="Income", FIN_RAW[[#This Row],[VALOR (IN)]], -FIN_RAW[[#This Row],[VALOR (OUT)]])</f>
        <v>25000</v>
      </c>
      <c r="I1117" s="3" t="str">
        <f>FIN_RAW[[#This Row],[CUENTA (IN)]]</f>
        <v>Efectivo</v>
      </c>
      <c r="J1117" s="6" t="str">
        <f>FIN_RAW[[#This Row],[CUENTA (OUT)]]</f>
        <v>Mensualidad Gimnasia</v>
      </c>
      <c r="K1117" s="3" t="str">
        <f>IF(OR(FIN_RAW[[#This Row],[CLIENTE]]=0,FIN_RAW[[#This Row],[CLIENTE]]=" "),"",FIN_RAW[[#This Row],[CLIENTE]])</f>
        <v>Juan Sebastián Floyd</v>
      </c>
      <c r="L1117" s="3" t="str">
        <f>IF(OR(FIN_RAW[[#This Row],[DEPORTISTA]]=0,FIN_RAW[[#This Row],[DEPORTISTA]]=""),"",FIN_RAW[[#This Row],[DEPORTISTA]])</f>
        <v>Juan Diego Floyd Martínez</v>
      </c>
      <c r="M1117" s="3">
        <f>IF(FIN_DATASET[[#This Row],[Method]]="Efectivo",1,0)</f>
        <v>1</v>
      </c>
      <c r="N1117" s="12">
        <f>IF(FIN_DATASET[[#This Row],[Method]]="Efectivo",FIN_DATASET[[#This Row],[Amount]],0)</f>
        <v>25000</v>
      </c>
      <c r="O1117" s="3">
        <f>IF(FIN_DATASET[[#This Row],[Method]]="CxC",1,0)</f>
        <v>0</v>
      </c>
      <c r="P1117" s="11">
        <f>IF(FIN_DATASET[[#This Row],[Method]]="CxC",FIN_DATASET[[#This Row],[Amount]],0)</f>
        <v>0</v>
      </c>
      <c r="Q1117" s="3">
        <f>IF(OR(FIN_DATASET[[#This Row],[Account]]="CxP",FIN_DATASET[[#This Row],[Account]]="CxP (Liga)",FIN_DATASET[[#This Row],[Account]]="CxP (Terceros)"),1,0)</f>
        <v>0</v>
      </c>
      <c r="R1117" s="3">
        <f>IF(FIN_DATASET[[#This Row],[AP_Flag]]=1,FIN_DATASET[[#This Row],[Amount]],0)</f>
        <v>0</v>
      </c>
    </row>
    <row r="1118" spans="1:18" x14ac:dyDescent="0.2">
      <c r="A1118" s="4">
        <f>FIN_RAW[[#This Row],[FECHA]]</f>
        <v>44652</v>
      </c>
      <c r="B1118" s="3">
        <f>YEAR(FIN_DATASET[[#This Row],[Date]])</f>
        <v>2022</v>
      </c>
      <c r="C1118" s="3" t="str">
        <f>TEXT(FIN_DATASET[[#This Row],[Date]],"mmmm")</f>
        <v>April</v>
      </c>
      <c r="D1118" s="3" t="str">
        <f>IF(FIN_RAW[[#This Row],[VALOR (IN)]]&gt;0, "Income",IF(FIN_RAW[[#This Row],[VALOR (OUT)]]&gt;0, "Expense", "Check"))</f>
        <v>Income</v>
      </c>
      <c r="E1118" s="3" t="str">
        <f>_xlfn.XLOOKUP(FIN_DATASET[[#This Row],[Method]],CATEGORY_MAP[CUENTA_IN],CATEGORY_MAP[Category])</f>
        <v>Cash</v>
      </c>
      <c r="F1118" s="3" t="str">
        <f>_xlfn.XLOOKUP(FIN_DATASET[[#This Row],[Account]],CATEGORY_MAP[CUENTA_OUT],CATEGORY_MAP[Subcategory])</f>
        <v>Gymnastics Monthly Fee</v>
      </c>
      <c r="G1118" s="3" t="str">
        <f>IF(OR(FIN_RAW[[#This Row],[CONCEPTO]]=0,FIN_RAW[[#This Row],[CONCEPTO]]=""),"",FIN_RAW[[#This Row],[CONCEPTO]])</f>
        <v>Apoyo Pago Gimnasia ABR</v>
      </c>
      <c r="H1118" s="5">
        <f>IF(FIN_DATASET[[#This Row],[Type]]="Income", FIN_RAW[[#This Row],[VALOR (IN)]], -FIN_RAW[[#This Row],[VALOR (OUT)]])</f>
        <v>25000</v>
      </c>
      <c r="I1118" s="3" t="str">
        <f>FIN_RAW[[#This Row],[CUENTA (IN)]]</f>
        <v>Efectivo</v>
      </c>
      <c r="J1118" s="6" t="str">
        <f>FIN_RAW[[#This Row],[CUENTA (OUT)]]</f>
        <v>Mensualidad Gimnasia</v>
      </c>
      <c r="K1118" s="3" t="str">
        <f>IF(OR(FIN_RAW[[#This Row],[CLIENTE]]=0,FIN_RAW[[#This Row],[CLIENTE]]=" "),"",FIN_RAW[[#This Row],[CLIENTE]])</f>
        <v>Marcela Zapata Duque</v>
      </c>
      <c r="L1118" s="3" t="str">
        <f>IF(OR(FIN_RAW[[#This Row],[DEPORTISTA]]=0,FIN_RAW[[#This Row],[DEPORTISTA]]=""),"",FIN_RAW[[#This Row],[DEPORTISTA]])</f>
        <v>Sara Zapata Zapata</v>
      </c>
      <c r="M1118" s="3">
        <f>IF(FIN_DATASET[[#This Row],[Method]]="Efectivo",1,0)</f>
        <v>1</v>
      </c>
      <c r="N1118" s="12">
        <f>IF(FIN_DATASET[[#This Row],[Method]]="Efectivo",FIN_DATASET[[#This Row],[Amount]],0)</f>
        <v>25000</v>
      </c>
      <c r="O1118" s="3">
        <f>IF(FIN_DATASET[[#This Row],[Method]]="CxC",1,0)</f>
        <v>0</v>
      </c>
      <c r="P1118" s="11">
        <f>IF(FIN_DATASET[[#This Row],[Method]]="CxC",FIN_DATASET[[#This Row],[Amount]],0)</f>
        <v>0</v>
      </c>
      <c r="Q1118" s="3">
        <f>IF(OR(FIN_DATASET[[#This Row],[Account]]="CxP",FIN_DATASET[[#This Row],[Account]]="CxP (Liga)",FIN_DATASET[[#This Row],[Account]]="CxP (Terceros)"),1,0)</f>
        <v>0</v>
      </c>
      <c r="R1118" s="3">
        <f>IF(FIN_DATASET[[#This Row],[AP_Flag]]=1,FIN_DATASET[[#This Row],[Amount]],0)</f>
        <v>0</v>
      </c>
    </row>
    <row r="1119" spans="1:18" x14ac:dyDescent="0.2">
      <c r="A1119" s="4">
        <f>FIN_RAW[[#This Row],[FECHA]]</f>
        <v>44652</v>
      </c>
      <c r="B1119" s="3">
        <f>YEAR(FIN_DATASET[[#This Row],[Date]])</f>
        <v>2022</v>
      </c>
      <c r="C1119" s="3" t="str">
        <f>TEXT(FIN_DATASET[[#This Row],[Date]],"mmmm")</f>
        <v>April</v>
      </c>
      <c r="D1119" s="3" t="str">
        <f>IF(FIN_RAW[[#This Row],[VALOR (IN)]]&gt;0, "Income",IF(FIN_RAW[[#This Row],[VALOR (OUT)]]&gt;0, "Expense", "Check"))</f>
        <v>Income</v>
      </c>
      <c r="E1119" s="3" t="str">
        <f>_xlfn.XLOOKUP(FIN_DATASET[[#This Row],[Method]],CATEGORY_MAP[CUENTA_IN],CATEGORY_MAP[Category])</f>
        <v>Cash</v>
      </c>
      <c r="F1119" s="3" t="str">
        <f>_xlfn.XLOOKUP(FIN_DATASET[[#This Row],[Account]],CATEGORY_MAP[CUENTA_OUT],CATEGORY_MAP[Subcategory])</f>
        <v>Gymnastics Monthly Fee</v>
      </c>
      <c r="G1119" s="3" t="str">
        <f>IF(OR(FIN_RAW[[#This Row],[CONCEPTO]]=0,FIN_RAW[[#This Row],[CONCEPTO]]=""),"",FIN_RAW[[#This Row],[CONCEPTO]])</f>
        <v>Apoyo Pago Gimnasia ABR</v>
      </c>
      <c r="H1119" s="5">
        <f>IF(FIN_DATASET[[#This Row],[Type]]="Income", FIN_RAW[[#This Row],[VALOR (IN)]], -FIN_RAW[[#This Row],[VALOR (OUT)]])</f>
        <v>25000</v>
      </c>
      <c r="I1119" s="3" t="str">
        <f>FIN_RAW[[#This Row],[CUENTA (IN)]]</f>
        <v>Efectivo</v>
      </c>
      <c r="J1119" s="6" t="str">
        <f>FIN_RAW[[#This Row],[CUENTA (OUT)]]</f>
        <v>Mensualidad Gimnasia</v>
      </c>
      <c r="K1119" s="3" t="str">
        <f>IF(OR(FIN_RAW[[#This Row],[CLIENTE]]=0,FIN_RAW[[#This Row],[CLIENTE]]=" "),"",FIN_RAW[[#This Row],[CLIENTE]])</f>
        <v>Rodrigo Valdiri Zambrano</v>
      </c>
      <c r="L1119" s="3" t="str">
        <f>IF(OR(FIN_RAW[[#This Row],[DEPORTISTA]]=0,FIN_RAW[[#This Row],[DEPORTISTA]]=""),"",FIN_RAW[[#This Row],[DEPORTISTA]])</f>
        <v>Esteban Valdiri Guauña</v>
      </c>
      <c r="M1119" s="3">
        <f>IF(FIN_DATASET[[#This Row],[Method]]="Efectivo",1,0)</f>
        <v>1</v>
      </c>
      <c r="N1119" s="12">
        <f>IF(FIN_DATASET[[#This Row],[Method]]="Efectivo",FIN_DATASET[[#This Row],[Amount]],0)</f>
        <v>25000</v>
      </c>
      <c r="O1119" s="3">
        <f>IF(FIN_DATASET[[#This Row],[Method]]="CxC",1,0)</f>
        <v>0</v>
      </c>
      <c r="P1119" s="11">
        <f>IF(FIN_DATASET[[#This Row],[Method]]="CxC",FIN_DATASET[[#This Row],[Amount]],0)</f>
        <v>0</v>
      </c>
      <c r="Q1119" s="3">
        <f>IF(OR(FIN_DATASET[[#This Row],[Account]]="CxP",FIN_DATASET[[#This Row],[Account]]="CxP (Liga)",FIN_DATASET[[#This Row],[Account]]="CxP (Terceros)"),1,0)</f>
        <v>0</v>
      </c>
      <c r="R1119" s="3">
        <f>IF(FIN_DATASET[[#This Row],[AP_Flag]]=1,FIN_DATASET[[#This Row],[Amount]],0)</f>
        <v>0</v>
      </c>
    </row>
    <row r="1120" spans="1:18" x14ac:dyDescent="0.2">
      <c r="A1120" s="4">
        <f>FIN_RAW[[#This Row],[FECHA]]</f>
        <v>44652</v>
      </c>
      <c r="B1120" s="3">
        <f>YEAR(FIN_DATASET[[#This Row],[Date]])</f>
        <v>2022</v>
      </c>
      <c r="C1120" s="3" t="str">
        <f>TEXT(FIN_DATASET[[#This Row],[Date]],"mmmm")</f>
        <v>April</v>
      </c>
      <c r="D1120" s="3" t="str">
        <f>IF(FIN_RAW[[#This Row],[VALOR (IN)]]&gt;0, "Income",IF(FIN_RAW[[#This Row],[VALOR (OUT)]]&gt;0, "Expense", "Check"))</f>
        <v>Income</v>
      </c>
      <c r="E1120" s="3" t="str">
        <f>_xlfn.XLOOKUP(FIN_DATASET[[#This Row],[Method]],CATEGORY_MAP[CUENTA_IN],CATEGORY_MAP[Category])</f>
        <v>Cash</v>
      </c>
      <c r="F1120" s="3" t="str">
        <f>_xlfn.XLOOKUP(FIN_DATASET[[#This Row],[Account]],CATEGORY_MAP[CUENTA_OUT],CATEGORY_MAP[Subcategory])</f>
        <v>Gymnastics Monthly Fee</v>
      </c>
      <c r="G1120" s="3" t="str">
        <f>IF(OR(FIN_RAW[[#This Row],[CONCEPTO]]=0,FIN_RAW[[#This Row],[CONCEPTO]]=""),"",FIN_RAW[[#This Row],[CONCEPTO]])</f>
        <v>Apoyo Pago Gimnasia ABR</v>
      </c>
      <c r="H1120" s="5">
        <f>IF(FIN_DATASET[[#This Row],[Type]]="Income", FIN_RAW[[#This Row],[VALOR (IN)]], -FIN_RAW[[#This Row],[VALOR (OUT)]])</f>
        <v>25000</v>
      </c>
      <c r="I1120" s="3" t="str">
        <f>FIN_RAW[[#This Row],[CUENTA (IN)]]</f>
        <v>Efectivo</v>
      </c>
      <c r="J1120" s="6" t="str">
        <f>FIN_RAW[[#This Row],[CUENTA (OUT)]]</f>
        <v>Mensualidad Gimnasia</v>
      </c>
      <c r="K1120" s="3" t="str">
        <f>IF(OR(FIN_RAW[[#This Row],[CLIENTE]]=0,FIN_RAW[[#This Row],[CLIENTE]]=" "),"",FIN_RAW[[#This Row],[CLIENTE]])</f>
        <v>Víctor Manuel Duque Yepes</v>
      </c>
      <c r="L1120" s="3" t="str">
        <f>IF(OR(FIN_RAW[[#This Row],[DEPORTISTA]]=0,FIN_RAW[[#This Row],[DEPORTISTA]]=""),"",FIN_RAW[[#This Row],[DEPORTISTA]])</f>
        <v>Juan Esteban Duque Pinto</v>
      </c>
      <c r="M1120" s="3">
        <f>IF(FIN_DATASET[[#This Row],[Method]]="Efectivo",1,0)</f>
        <v>1</v>
      </c>
      <c r="N1120" s="12">
        <f>IF(FIN_DATASET[[#This Row],[Method]]="Efectivo",FIN_DATASET[[#This Row],[Amount]],0)</f>
        <v>25000</v>
      </c>
      <c r="O1120" s="3">
        <f>IF(FIN_DATASET[[#This Row],[Method]]="CxC",1,0)</f>
        <v>0</v>
      </c>
      <c r="P1120" s="11">
        <f>IF(FIN_DATASET[[#This Row],[Method]]="CxC",FIN_DATASET[[#This Row],[Amount]],0)</f>
        <v>0</v>
      </c>
      <c r="Q1120" s="3">
        <f>IF(OR(FIN_DATASET[[#This Row],[Account]]="CxP",FIN_DATASET[[#This Row],[Account]]="CxP (Liga)",FIN_DATASET[[#This Row],[Account]]="CxP (Terceros)"),1,0)</f>
        <v>0</v>
      </c>
      <c r="R1120" s="3">
        <f>IF(FIN_DATASET[[#This Row],[AP_Flag]]=1,FIN_DATASET[[#This Row],[Amount]],0)</f>
        <v>0</v>
      </c>
    </row>
    <row r="1121" spans="1:18" x14ac:dyDescent="0.2">
      <c r="A1121" s="4">
        <f>FIN_RAW[[#This Row],[FECHA]]</f>
        <v>44652</v>
      </c>
      <c r="B1121" s="3">
        <f>YEAR(FIN_DATASET[[#This Row],[Date]])</f>
        <v>2022</v>
      </c>
      <c r="C1121" s="3" t="str">
        <f>TEXT(FIN_DATASET[[#This Row],[Date]],"mmmm")</f>
        <v>April</v>
      </c>
      <c r="D1121" s="3" t="str">
        <f>IF(FIN_RAW[[#This Row],[VALOR (IN)]]&gt;0, "Income",IF(FIN_RAW[[#This Row],[VALOR (OUT)]]&gt;0, "Expense", "Check"))</f>
        <v>Income</v>
      </c>
      <c r="E1121" s="3" t="str">
        <f>_xlfn.XLOOKUP(FIN_DATASET[[#This Row],[Method]],CATEGORY_MAP[CUENTA_IN],CATEGORY_MAP[Category])</f>
        <v>Cash</v>
      </c>
      <c r="F1121" s="3" t="str">
        <f>_xlfn.XLOOKUP(FIN_DATASET[[#This Row],[Account]],CATEGORY_MAP[CUENTA_OUT],CATEGORY_MAP[Subcategory])</f>
        <v>Gymnastics Monthly Fee</v>
      </c>
      <c r="G1121" s="3" t="str">
        <f>IF(OR(FIN_RAW[[#This Row],[CONCEPTO]]=0,FIN_RAW[[#This Row],[CONCEPTO]]=""),"",FIN_RAW[[#This Row],[CONCEPTO]])</f>
        <v>Apoyo Pago Gimnasia ABR</v>
      </c>
      <c r="H1121" s="5">
        <f>IF(FIN_DATASET[[#This Row],[Type]]="Income", FIN_RAW[[#This Row],[VALOR (IN)]], -FIN_RAW[[#This Row],[VALOR (OUT)]])</f>
        <v>25000</v>
      </c>
      <c r="I1121" s="3" t="str">
        <f>FIN_RAW[[#This Row],[CUENTA (IN)]]</f>
        <v>Efectivo</v>
      </c>
      <c r="J1121" s="6" t="str">
        <f>FIN_RAW[[#This Row],[CUENTA (OUT)]]</f>
        <v>Mensualidad Gimnasia</v>
      </c>
      <c r="K1121" s="3" t="str">
        <f>IF(OR(FIN_RAW[[#This Row],[CLIENTE]]=0,FIN_RAW[[#This Row],[CLIENTE]]=" "),"",FIN_RAW[[#This Row],[CLIENTE]])</f>
        <v>Víctor Manuel Duque Yepes</v>
      </c>
      <c r="L1121" s="3" t="str">
        <f>IF(OR(FIN_RAW[[#This Row],[DEPORTISTA]]=0,FIN_RAW[[#This Row],[DEPORTISTA]]=""),"",FIN_RAW[[#This Row],[DEPORTISTA]])</f>
        <v>Juan Manuel Duque Pinto</v>
      </c>
      <c r="M1121" s="3">
        <f>IF(FIN_DATASET[[#This Row],[Method]]="Efectivo",1,0)</f>
        <v>1</v>
      </c>
      <c r="N1121" s="12">
        <f>IF(FIN_DATASET[[#This Row],[Method]]="Efectivo",FIN_DATASET[[#This Row],[Amount]],0)</f>
        <v>25000</v>
      </c>
      <c r="O1121" s="3">
        <f>IF(FIN_DATASET[[#This Row],[Method]]="CxC",1,0)</f>
        <v>0</v>
      </c>
      <c r="P1121" s="11">
        <f>IF(FIN_DATASET[[#This Row],[Method]]="CxC",FIN_DATASET[[#This Row],[Amount]],0)</f>
        <v>0</v>
      </c>
      <c r="Q1121" s="3">
        <f>IF(OR(FIN_DATASET[[#This Row],[Account]]="CxP",FIN_DATASET[[#This Row],[Account]]="CxP (Liga)",FIN_DATASET[[#This Row],[Account]]="CxP (Terceros)"),1,0)</f>
        <v>0</v>
      </c>
      <c r="R1121" s="3">
        <f>IF(FIN_DATASET[[#This Row],[AP_Flag]]=1,FIN_DATASET[[#This Row],[Amount]],0)</f>
        <v>0</v>
      </c>
    </row>
    <row r="1122" spans="1:18" x14ac:dyDescent="0.2">
      <c r="A1122" s="4">
        <f>FIN_RAW[[#This Row],[FECHA]]</f>
        <v>44652</v>
      </c>
      <c r="B1122" s="3">
        <f>YEAR(FIN_DATASET[[#This Row],[Date]])</f>
        <v>2022</v>
      </c>
      <c r="C1122" s="3" t="str">
        <f>TEXT(FIN_DATASET[[#This Row],[Date]],"mmmm")</f>
        <v>April</v>
      </c>
      <c r="D1122" s="3" t="str">
        <f>IF(FIN_RAW[[#This Row],[VALOR (IN)]]&gt;0, "Income",IF(FIN_RAW[[#This Row],[VALOR (OUT)]]&gt;0, "Expense", "Check"))</f>
        <v>Income</v>
      </c>
      <c r="E1122" s="3" t="str">
        <f>_xlfn.XLOOKUP(FIN_DATASET[[#This Row],[Method]],CATEGORY_MAP[CUENTA_IN],CATEGORY_MAP[Category])</f>
        <v>Cash</v>
      </c>
      <c r="F1122" s="3" t="str">
        <f>_xlfn.XLOOKUP(FIN_DATASET[[#This Row],[Account]],CATEGORY_MAP[CUENTA_OUT],CATEGORY_MAP[Subcategory])</f>
        <v>Gymnastics Monthly Fee</v>
      </c>
      <c r="G1122" s="3" t="str">
        <f>IF(OR(FIN_RAW[[#This Row],[CONCEPTO]]=0,FIN_RAW[[#This Row],[CONCEPTO]]=""),"",FIN_RAW[[#This Row],[CONCEPTO]])</f>
        <v>Apoyo Pago Gimnasia ABR</v>
      </c>
      <c r="H1122" s="5">
        <f>IF(FIN_DATASET[[#This Row],[Type]]="Income", FIN_RAW[[#This Row],[VALOR (IN)]], -FIN_RAW[[#This Row],[VALOR (OUT)]])</f>
        <v>25000</v>
      </c>
      <c r="I1122" s="3" t="str">
        <f>FIN_RAW[[#This Row],[CUENTA (IN)]]</f>
        <v>Efectivo</v>
      </c>
      <c r="J1122" s="6" t="str">
        <f>FIN_RAW[[#This Row],[CUENTA (OUT)]]</f>
        <v>Mensualidad Gimnasia</v>
      </c>
      <c r="K1122" s="3" t="str">
        <f>IF(OR(FIN_RAW[[#This Row],[CLIENTE]]=0,FIN_RAW[[#This Row],[CLIENTE]]=" "),"",FIN_RAW[[#This Row],[CLIENTE]])</f>
        <v>Yanibel Peña Londoño</v>
      </c>
      <c r="L1122" s="3" t="str">
        <f>IF(OR(FIN_RAW[[#This Row],[DEPORTISTA]]=0,FIN_RAW[[#This Row],[DEPORTISTA]]=""),"",FIN_RAW[[#This Row],[DEPORTISTA]])</f>
        <v>Santiago Piedrahita Peña</v>
      </c>
      <c r="M1122" s="3">
        <f>IF(FIN_DATASET[[#This Row],[Method]]="Efectivo",1,0)</f>
        <v>1</v>
      </c>
      <c r="N1122" s="12">
        <f>IF(FIN_DATASET[[#This Row],[Method]]="Efectivo",FIN_DATASET[[#This Row],[Amount]],0)</f>
        <v>25000</v>
      </c>
      <c r="O1122" s="3">
        <f>IF(FIN_DATASET[[#This Row],[Method]]="CxC",1,0)</f>
        <v>0</v>
      </c>
      <c r="P1122" s="11">
        <f>IF(FIN_DATASET[[#This Row],[Method]]="CxC",FIN_DATASET[[#This Row],[Amount]],0)</f>
        <v>0</v>
      </c>
      <c r="Q1122" s="3">
        <f>IF(OR(FIN_DATASET[[#This Row],[Account]]="CxP",FIN_DATASET[[#This Row],[Account]]="CxP (Liga)",FIN_DATASET[[#This Row],[Account]]="CxP (Terceros)"),1,0)</f>
        <v>0</v>
      </c>
      <c r="R1122" s="3">
        <f>IF(FIN_DATASET[[#This Row],[AP_Flag]]=1,FIN_DATASET[[#This Row],[Amount]],0)</f>
        <v>0</v>
      </c>
    </row>
    <row r="1123" spans="1:18" x14ac:dyDescent="0.2">
      <c r="A1123" s="4">
        <f>FIN_RAW[[#This Row],[FECHA]]</f>
        <v>44652</v>
      </c>
      <c r="B1123" s="3">
        <f>YEAR(FIN_DATASET[[#This Row],[Date]])</f>
        <v>2022</v>
      </c>
      <c r="C1123" s="3" t="str">
        <f>TEXT(FIN_DATASET[[#This Row],[Date]],"mmmm")</f>
        <v>April</v>
      </c>
      <c r="D1123" s="3" t="str">
        <f>IF(FIN_RAW[[#This Row],[VALOR (IN)]]&gt;0, "Income",IF(FIN_RAW[[#This Row],[VALOR (OUT)]]&gt;0, "Expense", "Check"))</f>
        <v>Income</v>
      </c>
      <c r="E1123" s="3" t="str">
        <f>_xlfn.XLOOKUP(FIN_DATASET[[#This Row],[Method]],CATEGORY_MAP[CUENTA_IN],CATEGORY_MAP[Category])</f>
        <v>Cash</v>
      </c>
      <c r="F1123" s="3" t="str">
        <f>_xlfn.XLOOKUP(FIN_DATASET[[#This Row],[Account]],CATEGORY_MAP[CUENTA_OUT],CATEGORY_MAP[Subcategory])</f>
        <v>Gymnastics Monthly Fee</v>
      </c>
      <c r="G1123" s="3" t="str">
        <f>IF(OR(FIN_RAW[[#This Row],[CONCEPTO]]=0,FIN_RAW[[#This Row],[CONCEPTO]]=""),"",FIN_RAW[[#This Row],[CONCEPTO]])</f>
        <v>Apoyo Pago Gimnasia ABR</v>
      </c>
      <c r="H1123" s="5">
        <f>IF(FIN_DATASET[[#This Row],[Type]]="Income", FIN_RAW[[#This Row],[VALOR (IN)]], -FIN_RAW[[#This Row],[VALOR (OUT)]])</f>
        <v>25000</v>
      </c>
      <c r="I1123" s="3" t="str">
        <f>FIN_RAW[[#This Row],[CUENTA (IN)]]</f>
        <v>Efectivo</v>
      </c>
      <c r="J1123" s="6" t="str">
        <f>FIN_RAW[[#This Row],[CUENTA (OUT)]]</f>
        <v>Mensualidad Gimnasia</v>
      </c>
      <c r="K1123" s="3" t="str">
        <f>IF(OR(FIN_RAW[[#This Row],[CLIENTE]]=0,FIN_RAW[[#This Row],[CLIENTE]]=" "),"",FIN_RAW[[#This Row],[CLIENTE]])</f>
        <v>Luis Eduardo Solarte Serna</v>
      </c>
      <c r="L1123" s="3" t="str">
        <f>IF(OR(FIN_RAW[[#This Row],[DEPORTISTA]]=0,FIN_RAW[[#This Row],[DEPORTISTA]]=""),"",FIN_RAW[[#This Row],[DEPORTISTA]])</f>
        <v>Alejandro Solarte Osorio</v>
      </c>
      <c r="M1123" s="3">
        <f>IF(FIN_DATASET[[#This Row],[Method]]="Efectivo",1,0)</f>
        <v>1</v>
      </c>
      <c r="N1123" s="12">
        <f>IF(FIN_DATASET[[#This Row],[Method]]="Efectivo",FIN_DATASET[[#This Row],[Amount]],0)</f>
        <v>25000</v>
      </c>
      <c r="O1123" s="3">
        <f>IF(FIN_DATASET[[#This Row],[Method]]="CxC",1,0)</f>
        <v>0</v>
      </c>
      <c r="P1123" s="11">
        <f>IF(FIN_DATASET[[#This Row],[Method]]="CxC",FIN_DATASET[[#This Row],[Amount]],0)</f>
        <v>0</v>
      </c>
      <c r="Q1123" s="3">
        <f>IF(OR(FIN_DATASET[[#This Row],[Account]]="CxP",FIN_DATASET[[#This Row],[Account]]="CxP (Liga)",FIN_DATASET[[#This Row],[Account]]="CxP (Terceros)"),1,0)</f>
        <v>0</v>
      </c>
      <c r="R1123" s="3">
        <f>IF(FIN_DATASET[[#This Row],[AP_Flag]]=1,FIN_DATASET[[#This Row],[Amount]],0)</f>
        <v>0</v>
      </c>
    </row>
    <row r="1124" spans="1:18" x14ac:dyDescent="0.2">
      <c r="A1124" s="4">
        <f>FIN_RAW[[#This Row],[FECHA]]</f>
        <v>44652</v>
      </c>
      <c r="B1124" s="3">
        <f>YEAR(FIN_DATASET[[#This Row],[Date]])</f>
        <v>2022</v>
      </c>
      <c r="C1124" s="3" t="str">
        <f>TEXT(FIN_DATASET[[#This Row],[Date]],"mmmm")</f>
        <v>April</v>
      </c>
      <c r="D1124" s="3" t="str">
        <f>IF(FIN_RAW[[#This Row],[VALOR (IN)]]&gt;0, "Income",IF(FIN_RAW[[#This Row],[VALOR (OUT)]]&gt;0, "Expense", "Check"))</f>
        <v>Income</v>
      </c>
      <c r="E1124" s="3" t="str">
        <f>_xlfn.XLOOKUP(FIN_DATASET[[#This Row],[Method]],CATEGORY_MAP[CUENTA_IN],CATEGORY_MAP[Category])</f>
        <v>Cash</v>
      </c>
      <c r="F1124" s="3" t="str">
        <f>_xlfn.XLOOKUP(FIN_DATASET[[#This Row],[Account]],CATEGORY_MAP[CUENTA_OUT],CATEGORY_MAP[Subcategory])</f>
        <v>Gymnastics Monthly Fee</v>
      </c>
      <c r="G1124" s="3" t="str">
        <f>IF(OR(FIN_RAW[[#This Row],[CONCEPTO]]=0,FIN_RAW[[#This Row],[CONCEPTO]]=""),"",FIN_RAW[[#This Row],[CONCEPTO]])</f>
        <v>Apoyo Pago Gimnasia ABR</v>
      </c>
      <c r="H1124" s="5">
        <f>IF(FIN_DATASET[[#This Row],[Type]]="Income", FIN_RAW[[#This Row],[VALOR (IN)]], -FIN_RAW[[#This Row],[VALOR (OUT)]])</f>
        <v>25000</v>
      </c>
      <c r="I1124" s="3" t="str">
        <f>FIN_RAW[[#This Row],[CUENTA (IN)]]</f>
        <v>Efectivo</v>
      </c>
      <c r="J1124" s="6" t="str">
        <f>FIN_RAW[[#This Row],[CUENTA (OUT)]]</f>
        <v>Mensualidad Gimnasia</v>
      </c>
      <c r="K1124" s="3" t="str">
        <f>IF(OR(FIN_RAW[[#This Row],[CLIENTE]]=0,FIN_RAW[[#This Row],[CLIENTE]]=" "),"",FIN_RAW[[#This Row],[CLIENTE]])</f>
        <v>Silvana Torres López</v>
      </c>
      <c r="L1124" s="3" t="str">
        <f>IF(OR(FIN_RAW[[#This Row],[DEPORTISTA]]=0,FIN_RAW[[#This Row],[DEPORTISTA]]=""),"",FIN_RAW[[#This Row],[DEPORTISTA]])</f>
        <v>Luciana Pinedo Torres</v>
      </c>
      <c r="M1124" s="3">
        <f>IF(FIN_DATASET[[#This Row],[Method]]="Efectivo",1,0)</f>
        <v>1</v>
      </c>
      <c r="N1124" s="12">
        <f>IF(FIN_DATASET[[#This Row],[Method]]="Efectivo",FIN_DATASET[[#This Row],[Amount]],0)</f>
        <v>25000</v>
      </c>
      <c r="O1124" s="3">
        <f>IF(FIN_DATASET[[#This Row],[Method]]="CxC",1,0)</f>
        <v>0</v>
      </c>
      <c r="P1124" s="11">
        <f>IF(FIN_DATASET[[#This Row],[Method]]="CxC",FIN_DATASET[[#This Row],[Amount]],0)</f>
        <v>0</v>
      </c>
      <c r="Q1124" s="3">
        <f>IF(OR(FIN_DATASET[[#This Row],[Account]]="CxP",FIN_DATASET[[#This Row],[Account]]="CxP (Liga)",FIN_DATASET[[#This Row],[Account]]="CxP (Terceros)"),1,0)</f>
        <v>0</v>
      </c>
      <c r="R1124" s="3">
        <f>IF(FIN_DATASET[[#This Row],[AP_Flag]]=1,FIN_DATASET[[#This Row],[Amount]],0)</f>
        <v>0</v>
      </c>
    </row>
    <row r="1125" spans="1:18" x14ac:dyDescent="0.2">
      <c r="A1125" s="4">
        <f>FIN_RAW[[#This Row],[FECHA]]</f>
        <v>44652</v>
      </c>
      <c r="B1125" s="3">
        <f>YEAR(FIN_DATASET[[#This Row],[Date]])</f>
        <v>2022</v>
      </c>
      <c r="C1125" s="3" t="str">
        <f>TEXT(FIN_DATASET[[#This Row],[Date]],"mmmm")</f>
        <v>April</v>
      </c>
      <c r="D1125" s="3" t="str">
        <f>IF(FIN_RAW[[#This Row],[VALOR (IN)]]&gt;0, "Income",IF(FIN_RAW[[#This Row],[VALOR (OUT)]]&gt;0, "Expense", "Check"))</f>
        <v>Income</v>
      </c>
      <c r="E1125" s="3" t="str">
        <f>_xlfn.XLOOKUP(FIN_DATASET[[#This Row],[Method]],CATEGORY_MAP[CUENTA_IN],CATEGORY_MAP[Category])</f>
        <v>Cash</v>
      </c>
      <c r="F1125" s="3" t="str">
        <f>_xlfn.XLOOKUP(FIN_DATASET[[#This Row],[Account]],CATEGORY_MAP[CUENTA_OUT],CATEGORY_MAP[Subcategory])</f>
        <v>Gymnastics Monthly Fee</v>
      </c>
      <c r="G1125" s="3" t="str">
        <f>IF(OR(FIN_RAW[[#This Row],[CONCEPTO]]=0,FIN_RAW[[#This Row],[CONCEPTO]]=""),"",FIN_RAW[[#This Row],[CONCEPTO]])</f>
        <v>Apoyo Pago Gimnasia ABR</v>
      </c>
      <c r="H1125" s="5">
        <f>IF(FIN_DATASET[[#This Row],[Type]]="Income", FIN_RAW[[#This Row],[VALOR (IN)]], -FIN_RAW[[#This Row],[VALOR (OUT)]])</f>
        <v>25000</v>
      </c>
      <c r="I1125" s="3" t="str">
        <f>FIN_RAW[[#This Row],[CUENTA (IN)]]</f>
        <v>Efectivo</v>
      </c>
      <c r="J1125" s="6" t="str">
        <f>FIN_RAW[[#This Row],[CUENTA (OUT)]]</f>
        <v>Mensualidad Gimnasia</v>
      </c>
      <c r="K1125" s="3" t="str">
        <f>IF(OR(FIN_RAW[[#This Row],[CLIENTE]]=0,FIN_RAW[[#This Row],[CLIENTE]]=" "),"",FIN_RAW[[#This Row],[CLIENTE]])</f>
        <v>Silvana Torres López</v>
      </c>
      <c r="L1125" s="3" t="str">
        <f>IF(OR(FIN_RAW[[#This Row],[DEPORTISTA]]=0,FIN_RAW[[#This Row],[DEPORTISTA]]=""),"",FIN_RAW[[#This Row],[DEPORTISTA]])</f>
        <v>María Paula Quintero Torres</v>
      </c>
      <c r="M1125" s="3">
        <f>IF(FIN_DATASET[[#This Row],[Method]]="Efectivo",1,0)</f>
        <v>1</v>
      </c>
      <c r="N1125" s="12">
        <f>IF(FIN_DATASET[[#This Row],[Method]]="Efectivo",FIN_DATASET[[#This Row],[Amount]],0)</f>
        <v>25000</v>
      </c>
      <c r="O1125" s="3">
        <f>IF(FIN_DATASET[[#This Row],[Method]]="CxC",1,0)</f>
        <v>0</v>
      </c>
      <c r="P1125" s="11">
        <f>IF(FIN_DATASET[[#This Row],[Method]]="CxC",FIN_DATASET[[#This Row],[Amount]],0)</f>
        <v>0</v>
      </c>
      <c r="Q1125" s="3">
        <f>IF(OR(FIN_DATASET[[#This Row],[Account]]="CxP",FIN_DATASET[[#This Row],[Account]]="CxP (Liga)",FIN_DATASET[[#This Row],[Account]]="CxP (Terceros)"),1,0)</f>
        <v>0</v>
      </c>
      <c r="R1125" s="3">
        <f>IF(FIN_DATASET[[#This Row],[AP_Flag]]=1,FIN_DATASET[[#This Row],[Amount]],0)</f>
        <v>0</v>
      </c>
    </row>
    <row r="1126" spans="1:18" x14ac:dyDescent="0.2">
      <c r="A1126" s="4">
        <f>FIN_RAW[[#This Row],[FECHA]]</f>
        <v>44652</v>
      </c>
      <c r="B1126" s="3">
        <f>YEAR(FIN_DATASET[[#This Row],[Date]])</f>
        <v>2022</v>
      </c>
      <c r="C1126" s="3" t="str">
        <f>TEXT(FIN_DATASET[[#This Row],[Date]],"mmmm")</f>
        <v>April</v>
      </c>
      <c r="D1126" s="3" t="str">
        <f>IF(FIN_RAW[[#This Row],[VALOR (IN)]]&gt;0, "Income",IF(FIN_RAW[[#This Row],[VALOR (OUT)]]&gt;0, "Expense", "Check"))</f>
        <v>Expense</v>
      </c>
      <c r="E1126" s="3" t="str">
        <f>_xlfn.XLOOKUP(FIN_DATASET[[#This Row],[Method]],CATEGORY_MAP[CUENTA_IN],CATEGORY_MAP[Category])</f>
        <v>Cash</v>
      </c>
      <c r="F1126" s="3" t="str">
        <f>_xlfn.XLOOKUP(FIN_DATASET[[#This Row],[Account]],CATEGORY_MAP[CUENTA_OUT],CATEGORY_MAP[Subcategory])</f>
        <v>Operating Expenses</v>
      </c>
      <c r="G1126" s="3" t="str">
        <f>IF(OR(FIN_RAW[[#This Row],[CONCEPTO]]=0,FIN_RAW[[#This Row],[CONCEPTO]]=""),"",FIN_RAW[[#This Row],[CONCEPTO]])</f>
        <v>Pago Contador Declaracion de Renta</v>
      </c>
      <c r="H1126" s="5">
        <f>IF(FIN_DATASET[[#This Row],[Type]]="Income", FIN_RAW[[#This Row],[VALOR (IN)]], -FIN_RAW[[#This Row],[VALOR (OUT)]])</f>
        <v>-300000</v>
      </c>
      <c r="I1126" s="3" t="str">
        <f>FIN_RAW[[#This Row],[CUENTA (IN)]]</f>
        <v>Efectivo</v>
      </c>
      <c r="J1126" s="6" t="str">
        <f>FIN_RAW[[#This Row],[CUENTA (OUT)]]</f>
        <v>Otros Gastos</v>
      </c>
      <c r="K1126" s="3" t="str">
        <f>IF(OR(FIN_RAW[[#This Row],[CLIENTE]]=0,FIN_RAW[[#This Row],[CLIENTE]]=" "),"",FIN_RAW[[#This Row],[CLIENTE]])</f>
        <v/>
      </c>
      <c r="L1126" s="3" t="str">
        <f>IF(OR(FIN_RAW[[#This Row],[DEPORTISTA]]=0,FIN_RAW[[#This Row],[DEPORTISTA]]=""),"",FIN_RAW[[#This Row],[DEPORTISTA]])</f>
        <v/>
      </c>
      <c r="M1126" s="3">
        <f>IF(FIN_DATASET[[#This Row],[Method]]="Efectivo",1,0)</f>
        <v>1</v>
      </c>
      <c r="N1126" s="12">
        <f>IF(FIN_DATASET[[#This Row],[Method]]="Efectivo",FIN_DATASET[[#This Row],[Amount]],0)</f>
        <v>-300000</v>
      </c>
      <c r="O1126" s="3">
        <f>IF(FIN_DATASET[[#This Row],[Method]]="CxC",1,0)</f>
        <v>0</v>
      </c>
      <c r="P1126" s="11">
        <f>IF(FIN_DATASET[[#This Row],[Method]]="CxC",FIN_DATASET[[#This Row],[Amount]],0)</f>
        <v>0</v>
      </c>
      <c r="Q1126" s="3">
        <f>IF(OR(FIN_DATASET[[#This Row],[Account]]="CxP",FIN_DATASET[[#This Row],[Account]]="CxP (Liga)",FIN_DATASET[[#This Row],[Account]]="CxP (Terceros)"),1,0)</f>
        <v>0</v>
      </c>
      <c r="R1126" s="3">
        <f>IF(FIN_DATASET[[#This Row],[AP_Flag]]=1,FIN_DATASET[[#This Row],[Amount]],0)</f>
        <v>0</v>
      </c>
    </row>
    <row r="1127" spans="1:18" x14ac:dyDescent="0.2">
      <c r="A1127" s="4">
        <f>FIN_RAW[[#This Row],[FECHA]]</f>
        <v>44654</v>
      </c>
      <c r="B1127" s="3">
        <f>YEAR(FIN_DATASET[[#This Row],[Date]])</f>
        <v>2022</v>
      </c>
      <c r="C1127" s="3" t="str">
        <f>TEXT(FIN_DATASET[[#This Row],[Date]],"mmmm")</f>
        <v>April</v>
      </c>
      <c r="D1127" s="3" t="str">
        <f>IF(FIN_RAW[[#This Row],[VALOR (IN)]]&gt;0, "Income",IF(FIN_RAW[[#This Row],[VALOR (OUT)]]&gt;0, "Expense", "Check"))</f>
        <v>Expense</v>
      </c>
      <c r="E1127" s="3" t="str">
        <f>_xlfn.XLOOKUP(FIN_DATASET[[#This Row],[Method]],CATEGORY_MAP[CUENTA_IN],CATEGORY_MAP[Category])</f>
        <v>Cash</v>
      </c>
      <c r="F1127" s="3" t="str">
        <f>_xlfn.XLOOKUP(FIN_DATASET[[#This Row],[Account]],CATEGORY_MAP[CUENTA_OUT],CATEGORY_MAP[Subcategory])</f>
        <v>Tournaments</v>
      </c>
      <c r="G1127" s="3" t="str">
        <f>IF(OR(FIN_RAW[[#This Row],[CONCEPTO]]=0,FIN_RAW[[#This Row],[CONCEPTO]]=""),"",FIN_RAW[[#This Row],[CONCEPTO]])</f>
        <v>Hidratacion InterClubes Juvenil</v>
      </c>
      <c r="H1127" s="5">
        <f>IF(FIN_DATASET[[#This Row],[Type]]="Income", FIN_RAW[[#This Row],[VALOR (IN)]], -FIN_RAW[[#This Row],[VALOR (OUT)]])</f>
        <v>-50000</v>
      </c>
      <c r="I1127" s="3" t="str">
        <f>FIN_RAW[[#This Row],[CUENTA (IN)]]</f>
        <v>Efectivo</v>
      </c>
      <c r="J1127" s="6" t="str">
        <f>FIN_RAW[[#This Row],[CUENTA (OUT)]]</f>
        <v>Torneos</v>
      </c>
      <c r="K1127" s="3" t="str">
        <f>IF(OR(FIN_RAW[[#This Row],[CLIENTE]]=0,FIN_RAW[[#This Row],[CLIENTE]]=" "),"",FIN_RAW[[#This Row],[CLIENTE]])</f>
        <v/>
      </c>
      <c r="L1127" s="3" t="str">
        <f>IF(OR(FIN_RAW[[#This Row],[DEPORTISTA]]=0,FIN_RAW[[#This Row],[DEPORTISTA]]=""),"",FIN_RAW[[#This Row],[DEPORTISTA]])</f>
        <v/>
      </c>
      <c r="M1127" s="3">
        <f>IF(FIN_DATASET[[#This Row],[Method]]="Efectivo",1,0)</f>
        <v>1</v>
      </c>
      <c r="N1127" s="12">
        <f>IF(FIN_DATASET[[#This Row],[Method]]="Efectivo",FIN_DATASET[[#This Row],[Amount]],0)</f>
        <v>-50000</v>
      </c>
      <c r="O1127" s="3">
        <f>IF(FIN_DATASET[[#This Row],[Method]]="CxC",1,0)</f>
        <v>0</v>
      </c>
      <c r="P1127" s="11">
        <f>IF(FIN_DATASET[[#This Row],[Method]]="CxC",FIN_DATASET[[#This Row],[Amount]],0)</f>
        <v>0</v>
      </c>
      <c r="Q1127" s="3">
        <f>IF(OR(FIN_DATASET[[#This Row],[Account]]="CxP",FIN_DATASET[[#This Row],[Account]]="CxP (Liga)",FIN_DATASET[[#This Row],[Account]]="CxP (Terceros)"),1,0)</f>
        <v>0</v>
      </c>
      <c r="R1127" s="3">
        <f>IF(FIN_DATASET[[#This Row],[AP_Flag]]=1,FIN_DATASET[[#This Row],[Amount]],0)</f>
        <v>0</v>
      </c>
    </row>
    <row r="1128" spans="1:18" x14ac:dyDescent="0.2">
      <c r="A1128" s="4">
        <f>FIN_RAW[[#This Row],[FECHA]]</f>
        <v>44654</v>
      </c>
      <c r="B1128" s="3">
        <f>YEAR(FIN_DATASET[[#This Row],[Date]])</f>
        <v>2022</v>
      </c>
      <c r="C1128" s="3" t="str">
        <f>TEXT(FIN_DATASET[[#This Row],[Date]],"mmmm")</f>
        <v>April</v>
      </c>
      <c r="D1128" s="3" t="str">
        <f>IF(FIN_RAW[[#This Row],[VALOR (IN)]]&gt;0, "Income",IF(FIN_RAW[[#This Row],[VALOR (OUT)]]&gt;0, "Expense", "Check"))</f>
        <v>Expense</v>
      </c>
      <c r="E1128" s="3" t="str">
        <f>_xlfn.XLOOKUP(FIN_DATASET[[#This Row],[Method]],CATEGORY_MAP[CUENTA_IN],CATEGORY_MAP[Category])</f>
        <v>Cash</v>
      </c>
      <c r="F1128" s="3" t="str">
        <f>_xlfn.XLOOKUP(FIN_DATASET[[#This Row],[Account]],CATEGORY_MAP[CUENTA_OUT],CATEGORY_MAP[Subcategory])</f>
        <v>Tournaments</v>
      </c>
      <c r="G1128" s="3" t="str">
        <f>IF(OR(FIN_RAW[[#This Row],[CONCEPTO]]=0,FIN_RAW[[#This Row],[CONCEPTO]]=""),"",FIN_RAW[[#This Row],[CONCEPTO]])</f>
        <v>Refrigerios InterClubes Juvenil</v>
      </c>
      <c r="H1128" s="5">
        <f>IF(FIN_DATASET[[#This Row],[Type]]="Income", FIN_RAW[[#This Row],[VALOR (IN)]], -FIN_RAW[[#This Row],[VALOR (OUT)]])</f>
        <v>-300000</v>
      </c>
      <c r="I1128" s="3" t="str">
        <f>FIN_RAW[[#This Row],[CUENTA (IN)]]</f>
        <v>Efectivo</v>
      </c>
      <c r="J1128" s="6" t="str">
        <f>FIN_RAW[[#This Row],[CUENTA (OUT)]]</f>
        <v>Torneos</v>
      </c>
      <c r="K1128" s="3" t="str">
        <f>IF(OR(FIN_RAW[[#This Row],[CLIENTE]]=0,FIN_RAW[[#This Row],[CLIENTE]]=" "),"",FIN_RAW[[#This Row],[CLIENTE]])</f>
        <v/>
      </c>
      <c r="L1128" s="3" t="str">
        <f>IF(OR(FIN_RAW[[#This Row],[DEPORTISTA]]=0,FIN_RAW[[#This Row],[DEPORTISTA]]=""),"",FIN_RAW[[#This Row],[DEPORTISTA]])</f>
        <v/>
      </c>
      <c r="M1128" s="3">
        <f>IF(FIN_DATASET[[#This Row],[Method]]="Efectivo",1,0)</f>
        <v>1</v>
      </c>
      <c r="N1128" s="12">
        <f>IF(FIN_DATASET[[#This Row],[Method]]="Efectivo",FIN_DATASET[[#This Row],[Amount]],0)</f>
        <v>-300000</v>
      </c>
      <c r="O1128" s="3">
        <f>IF(FIN_DATASET[[#This Row],[Method]]="CxC",1,0)</f>
        <v>0</v>
      </c>
      <c r="P1128" s="11">
        <f>IF(FIN_DATASET[[#This Row],[Method]]="CxC",FIN_DATASET[[#This Row],[Amount]],0)</f>
        <v>0</v>
      </c>
      <c r="Q1128" s="3">
        <f>IF(OR(FIN_DATASET[[#This Row],[Account]]="CxP",FIN_DATASET[[#This Row],[Account]]="CxP (Liga)",FIN_DATASET[[#This Row],[Account]]="CxP (Terceros)"),1,0)</f>
        <v>0</v>
      </c>
      <c r="R1128" s="3">
        <f>IF(FIN_DATASET[[#This Row],[AP_Flag]]=1,FIN_DATASET[[#This Row],[Amount]],0)</f>
        <v>0</v>
      </c>
    </row>
    <row r="1129" spans="1:18" x14ac:dyDescent="0.2">
      <c r="A1129" s="4">
        <f>FIN_RAW[[#This Row],[FECHA]]</f>
        <v>44655</v>
      </c>
      <c r="B1129" s="3">
        <f>YEAR(FIN_DATASET[[#This Row],[Date]])</f>
        <v>2022</v>
      </c>
      <c r="C1129" s="3" t="str">
        <f>TEXT(FIN_DATASET[[#This Row],[Date]],"mmmm")</f>
        <v>April</v>
      </c>
      <c r="D1129" s="3" t="str">
        <f>IF(FIN_RAW[[#This Row],[VALOR (IN)]]&gt;0, "Income",IF(FIN_RAW[[#This Row],[VALOR (OUT)]]&gt;0, "Expense", "Check"))</f>
        <v>Income</v>
      </c>
      <c r="E1129" s="3" t="str">
        <f>_xlfn.XLOOKUP(FIN_DATASET[[#This Row],[Method]],CATEGORY_MAP[CUENTA_IN],CATEGORY_MAP[Category])</f>
        <v>Cash</v>
      </c>
      <c r="F1129" s="3" t="str">
        <f>_xlfn.XLOOKUP(FIN_DATASET[[#This Row],[Account]],CATEGORY_MAP[CUENTA_OUT],CATEGORY_MAP[Subcategory])</f>
        <v>Other Incomes</v>
      </c>
      <c r="G1129" s="3" t="str">
        <f>IF(OR(FIN_RAW[[#This Row],[CONCEPTO]]=0,FIN_RAW[[#This Row],[CONCEPTO]]=""),"",FIN_RAW[[#This Row],[CONCEPTO]])</f>
        <v>Pago de Pruebas InterClubes Juvenil 2022</v>
      </c>
      <c r="H1129" s="5">
        <f>IF(FIN_DATASET[[#This Row],[Type]]="Income", FIN_RAW[[#This Row],[VALOR (IN)]], -FIN_RAW[[#This Row],[VALOR (OUT)]])</f>
        <v>120000</v>
      </c>
      <c r="I1129" s="3" t="str">
        <f>FIN_RAW[[#This Row],[CUENTA (IN)]]</f>
        <v>Efectivo</v>
      </c>
      <c r="J1129" s="6" t="str">
        <f>FIN_RAW[[#This Row],[CUENTA (OUT)]]</f>
        <v>Otros Ingresos</v>
      </c>
      <c r="K1129" s="3" t="str">
        <f>IF(OR(FIN_RAW[[#This Row],[CLIENTE]]=0,FIN_RAW[[#This Row],[CLIENTE]]=" "),"",FIN_RAW[[#This Row],[CLIENTE]])</f>
        <v>Diana Gómez Herrera</v>
      </c>
      <c r="L1129" s="3" t="str">
        <f>IF(OR(FIN_RAW[[#This Row],[DEPORTISTA]]=0,FIN_RAW[[#This Row],[DEPORTISTA]]=""),"",FIN_RAW[[#This Row],[DEPORTISTA]])</f>
        <v>Juan Manuel López Gómez</v>
      </c>
      <c r="M1129" s="3">
        <f>IF(FIN_DATASET[[#This Row],[Method]]="Efectivo",1,0)</f>
        <v>1</v>
      </c>
      <c r="N1129" s="12">
        <f>IF(FIN_DATASET[[#This Row],[Method]]="Efectivo",FIN_DATASET[[#This Row],[Amount]],0)</f>
        <v>120000</v>
      </c>
      <c r="O1129" s="3">
        <f>IF(FIN_DATASET[[#This Row],[Method]]="CxC",1,0)</f>
        <v>0</v>
      </c>
      <c r="P1129" s="11">
        <f>IF(FIN_DATASET[[#This Row],[Method]]="CxC",FIN_DATASET[[#This Row],[Amount]],0)</f>
        <v>0</v>
      </c>
      <c r="Q1129" s="3">
        <f>IF(OR(FIN_DATASET[[#This Row],[Account]]="CxP",FIN_DATASET[[#This Row],[Account]]="CxP (Liga)",FIN_DATASET[[#This Row],[Account]]="CxP (Terceros)"),1,0)</f>
        <v>0</v>
      </c>
      <c r="R1129" s="3">
        <f>IF(FIN_DATASET[[#This Row],[AP_Flag]]=1,FIN_DATASET[[#This Row],[Amount]],0)</f>
        <v>0</v>
      </c>
    </row>
    <row r="1130" spans="1:18" x14ac:dyDescent="0.2">
      <c r="A1130" s="4">
        <f>FIN_RAW[[#This Row],[FECHA]]</f>
        <v>44655</v>
      </c>
      <c r="B1130" s="3">
        <f>YEAR(FIN_DATASET[[#This Row],[Date]])</f>
        <v>2022</v>
      </c>
      <c r="C1130" s="3" t="str">
        <f>TEXT(FIN_DATASET[[#This Row],[Date]],"mmmm")</f>
        <v>April</v>
      </c>
      <c r="D1130" s="3" t="str">
        <f>IF(FIN_RAW[[#This Row],[VALOR (IN)]]&gt;0, "Income",IF(FIN_RAW[[#This Row],[VALOR (OUT)]]&gt;0, "Expense", "Check"))</f>
        <v>Income</v>
      </c>
      <c r="E1130" s="3" t="str">
        <f>_xlfn.XLOOKUP(FIN_DATASET[[#This Row],[Method]],CATEGORY_MAP[CUENTA_IN],CATEGORY_MAP[Category])</f>
        <v>Cash</v>
      </c>
      <c r="F1130" s="3" t="str">
        <f>_xlfn.XLOOKUP(FIN_DATASET[[#This Row],[Account]],CATEGORY_MAP[CUENTA_OUT],CATEGORY_MAP[Subcategory])</f>
        <v>Other Incomes</v>
      </c>
      <c r="G1130" s="3" t="str">
        <f>IF(OR(FIN_RAW[[#This Row],[CONCEPTO]]=0,FIN_RAW[[#This Row],[CONCEPTO]]=""),"",FIN_RAW[[#This Row],[CONCEPTO]])</f>
        <v>Pago de Pruebas InterClubes Juvenil 2022</v>
      </c>
      <c r="H1130" s="5">
        <f>IF(FIN_DATASET[[#This Row],[Type]]="Income", FIN_RAW[[#This Row],[VALOR (IN)]], -FIN_RAW[[#This Row],[VALOR (OUT)]])</f>
        <v>120000</v>
      </c>
      <c r="I1130" s="3" t="str">
        <f>FIN_RAW[[#This Row],[CUENTA (IN)]]</f>
        <v>Efectivo</v>
      </c>
      <c r="J1130" s="6" t="str">
        <f>FIN_RAW[[#This Row],[CUENTA (OUT)]]</f>
        <v>Otros Ingresos</v>
      </c>
      <c r="K1130" s="3" t="str">
        <f>IF(OR(FIN_RAW[[#This Row],[CLIENTE]]=0,FIN_RAW[[#This Row],[CLIENTE]]=" "),"",FIN_RAW[[#This Row],[CLIENTE]])</f>
        <v>Omar Osorio Valencia</v>
      </c>
      <c r="L1130" s="3" t="str">
        <f>IF(OR(FIN_RAW[[#This Row],[DEPORTISTA]]=0,FIN_RAW[[#This Row],[DEPORTISTA]]=""),"",FIN_RAW[[#This Row],[DEPORTISTA]])</f>
        <v>Mariana Osorio Mendoza</v>
      </c>
      <c r="M1130" s="3">
        <f>IF(FIN_DATASET[[#This Row],[Method]]="Efectivo",1,0)</f>
        <v>1</v>
      </c>
      <c r="N1130" s="12">
        <f>IF(FIN_DATASET[[#This Row],[Method]]="Efectivo",FIN_DATASET[[#This Row],[Amount]],0)</f>
        <v>120000</v>
      </c>
      <c r="O1130" s="3">
        <f>IF(FIN_DATASET[[#This Row],[Method]]="CxC",1,0)</f>
        <v>0</v>
      </c>
      <c r="P1130" s="11">
        <f>IF(FIN_DATASET[[#This Row],[Method]]="CxC",FIN_DATASET[[#This Row],[Amount]],0)</f>
        <v>0</v>
      </c>
      <c r="Q1130" s="3">
        <f>IF(OR(FIN_DATASET[[#This Row],[Account]]="CxP",FIN_DATASET[[#This Row],[Account]]="CxP (Liga)",FIN_DATASET[[#This Row],[Account]]="CxP (Terceros)"),1,0)</f>
        <v>0</v>
      </c>
      <c r="R1130" s="3">
        <f>IF(FIN_DATASET[[#This Row],[AP_Flag]]=1,FIN_DATASET[[#This Row],[Amount]],0)</f>
        <v>0</v>
      </c>
    </row>
    <row r="1131" spans="1:18" x14ac:dyDescent="0.2">
      <c r="A1131" s="4">
        <f>FIN_RAW[[#This Row],[FECHA]]</f>
        <v>44655</v>
      </c>
      <c r="B1131" s="3">
        <f>YEAR(FIN_DATASET[[#This Row],[Date]])</f>
        <v>2022</v>
      </c>
      <c r="C1131" s="3" t="str">
        <f>TEXT(FIN_DATASET[[#This Row],[Date]],"mmmm")</f>
        <v>April</v>
      </c>
      <c r="D1131" s="3" t="str">
        <f>IF(FIN_RAW[[#This Row],[VALOR (IN)]]&gt;0, "Income",IF(FIN_RAW[[#This Row],[VALOR (OUT)]]&gt;0, "Expense", "Check"))</f>
        <v>Income</v>
      </c>
      <c r="E1131" s="3" t="str">
        <f>_xlfn.XLOOKUP(FIN_DATASET[[#This Row],[Method]],CATEGORY_MAP[CUENTA_IN],CATEGORY_MAP[Category])</f>
        <v>Cash</v>
      </c>
      <c r="F1131" s="3" t="str">
        <f>_xlfn.XLOOKUP(FIN_DATASET[[#This Row],[Account]],CATEGORY_MAP[CUENTA_OUT],CATEGORY_MAP[Subcategory])</f>
        <v>Other Incomes</v>
      </c>
      <c r="G1131" s="3" t="str">
        <f>IF(OR(FIN_RAW[[#This Row],[CONCEPTO]]=0,FIN_RAW[[#This Row],[CONCEPTO]]=""),"",FIN_RAW[[#This Row],[CONCEPTO]])</f>
        <v>Pago de Pruebas InterClubes Juvenil 2022</v>
      </c>
      <c r="H1131" s="5">
        <f>IF(FIN_DATASET[[#This Row],[Type]]="Income", FIN_RAW[[#This Row],[VALOR (IN)]], -FIN_RAW[[#This Row],[VALOR (OUT)]])</f>
        <v>120000</v>
      </c>
      <c r="I1131" s="3" t="str">
        <f>FIN_RAW[[#This Row],[CUENTA (IN)]]</f>
        <v>Efectivo</v>
      </c>
      <c r="J1131" s="6" t="str">
        <f>FIN_RAW[[#This Row],[CUENTA (OUT)]]</f>
        <v>Otros Ingresos</v>
      </c>
      <c r="K1131" s="3" t="str">
        <f>IF(OR(FIN_RAW[[#This Row],[CLIENTE]]=0,FIN_RAW[[#This Row],[CLIENTE]]=" "),"",FIN_RAW[[#This Row],[CLIENTE]])</f>
        <v>Ana Milena Sánchez Patiño</v>
      </c>
      <c r="L1131" s="3" t="str">
        <f>IF(OR(FIN_RAW[[#This Row],[DEPORTISTA]]=0,FIN_RAW[[#This Row],[DEPORTISTA]]=""),"",FIN_RAW[[#This Row],[DEPORTISTA]])</f>
        <v>Valentina Carvajal Sánchez</v>
      </c>
      <c r="M1131" s="3">
        <f>IF(FIN_DATASET[[#This Row],[Method]]="Efectivo",1,0)</f>
        <v>1</v>
      </c>
      <c r="N1131" s="12">
        <f>IF(FIN_DATASET[[#This Row],[Method]]="Efectivo",FIN_DATASET[[#This Row],[Amount]],0)</f>
        <v>120000</v>
      </c>
      <c r="O1131" s="3">
        <f>IF(FIN_DATASET[[#This Row],[Method]]="CxC",1,0)</f>
        <v>0</v>
      </c>
      <c r="P1131" s="11">
        <f>IF(FIN_DATASET[[#This Row],[Method]]="CxC",FIN_DATASET[[#This Row],[Amount]],0)</f>
        <v>0</v>
      </c>
      <c r="Q1131" s="3">
        <f>IF(OR(FIN_DATASET[[#This Row],[Account]]="CxP",FIN_DATASET[[#This Row],[Account]]="CxP (Liga)",FIN_DATASET[[#This Row],[Account]]="CxP (Terceros)"),1,0)</f>
        <v>0</v>
      </c>
      <c r="R1131" s="3">
        <f>IF(FIN_DATASET[[#This Row],[AP_Flag]]=1,FIN_DATASET[[#This Row],[Amount]],0)</f>
        <v>0</v>
      </c>
    </row>
    <row r="1132" spans="1:18" x14ac:dyDescent="0.2">
      <c r="A1132" s="4">
        <f>FIN_RAW[[#This Row],[FECHA]]</f>
        <v>44655</v>
      </c>
      <c r="B1132" s="3">
        <f>YEAR(FIN_DATASET[[#This Row],[Date]])</f>
        <v>2022</v>
      </c>
      <c r="C1132" s="3" t="str">
        <f>TEXT(FIN_DATASET[[#This Row],[Date]],"mmmm")</f>
        <v>April</v>
      </c>
      <c r="D1132" s="3" t="str">
        <f>IF(FIN_RAW[[#This Row],[VALOR (IN)]]&gt;0, "Income",IF(FIN_RAW[[#This Row],[VALOR (OUT)]]&gt;0, "Expense", "Check"))</f>
        <v>Income</v>
      </c>
      <c r="E1132" s="3" t="str">
        <f>_xlfn.XLOOKUP(FIN_DATASET[[#This Row],[Method]],CATEGORY_MAP[CUENTA_IN],CATEGORY_MAP[Category])</f>
        <v>Cash</v>
      </c>
      <c r="F1132" s="3" t="str">
        <f>_xlfn.XLOOKUP(FIN_DATASET[[#This Row],[Account]],CATEGORY_MAP[CUENTA_OUT],CATEGORY_MAP[Subcategory])</f>
        <v>Other Incomes</v>
      </c>
      <c r="G1132" s="3" t="str">
        <f>IF(OR(FIN_RAW[[#This Row],[CONCEPTO]]=0,FIN_RAW[[#This Row],[CONCEPTO]]=""),"",FIN_RAW[[#This Row],[CONCEPTO]])</f>
        <v>Pago de Pruebas InterClubes Juvenil 2022</v>
      </c>
      <c r="H1132" s="5">
        <f>IF(FIN_DATASET[[#This Row],[Type]]="Income", FIN_RAW[[#This Row],[VALOR (IN)]], -FIN_RAW[[#This Row],[VALOR (OUT)]])</f>
        <v>120000</v>
      </c>
      <c r="I1132" s="3" t="str">
        <f>FIN_RAW[[#This Row],[CUENTA (IN)]]</f>
        <v>Efectivo</v>
      </c>
      <c r="J1132" s="6" t="str">
        <f>FIN_RAW[[#This Row],[CUENTA (OUT)]]</f>
        <v>Otros Ingresos</v>
      </c>
      <c r="K1132" s="3" t="str">
        <f>IF(OR(FIN_RAW[[#This Row],[CLIENTE]]=0,FIN_RAW[[#This Row],[CLIENTE]]=" "),"",FIN_RAW[[#This Row],[CLIENTE]])</f>
        <v>Ingrith Basto Zamorano</v>
      </c>
      <c r="L1132" s="3" t="str">
        <f>IF(OR(FIN_RAW[[#This Row],[DEPORTISTA]]=0,FIN_RAW[[#This Row],[DEPORTISTA]]=""),"",FIN_RAW[[#This Row],[DEPORTISTA]])</f>
        <v>Santiago Solórzano Basto</v>
      </c>
      <c r="M1132" s="3">
        <f>IF(FIN_DATASET[[#This Row],[Method]]="Efectivo",1,0)</f>
        <v>1</v>
      </c>
      <c r="N1132" s="12">
        <f>IF(FIN_DATASET[[#This Row],[Method]]="Efectivo",FIN_DATASET[[#This Row],[Amount]],0)</f>
        <v>120000</v>
      </c>
      <c r="O1132" s="3">
        <f>IF(FIN_DATASET[[#This Row],[Method]]="CxC",1,0)</f>
        <v>0</v>
      </c>
      <c r="P1132" s="11">
        <f>IF(FIN_DATASET[[#This Row],[Method]]="CxC",FIN_DATASET[[#This Row],[Amount]],0)</f>
        <v>0</v>
      </c>
      <c r="Q1132" s="3">
        <f>IF(OR(FIN_DATASET[[#This Row],[Account]]="CxP",FIN_DATASET[[#This Row],[Account]]="CxP (Liga)",FIN_DATASET[[#This Row],[Account]]="CxP (Terceros)"),1,0)</f>
        <v>0</v>
      </c>
      <c r="R1132" s="3">
        <f>IF(FIN_DATASET[[#This Row],[AP_Flag]]=1,FIN_DATASET[[#This Row],[Amount]],0)</f>
        <v>0</v>
      </c>
    </row>
    <row r="1133" spans="1:18" x14ac:dyDescent="0.2">
      <c r="A1133" s="4">
        <f>FIN_RAW[[#This Row],[FECHA]]</f>
        <v>44675</v>
      </c>
      <c r="B1133" s="3">
        <f>YEAR(FIN_DATASET[[#This Row],[Date]])</f>
        <v>2022</v>
      </c>
      <c r="C1133" s="3" t="str">
        <f>TEXT(FIN_DATASET[[#This Row],[Date]],"mmmm")</f>
        <v>April</v>
      </c>
      <c r="D1133" s="3" t="str">
        <f>IF(FIN_RAW[[#This Row],[VALOR (IN)]]&gt;0, "Income",IF(FIN_RAW[[#This Row],[VALOR (OUT)]]&gt;0, "Expense", "Check"))</f>
        <v>Expense</v>
      </c>
      <c r="E1133" s="3" t="str">
        <f>_xlfn.XLOOKUP(FIN_DATASET[[#This Row],[Method]],CATEGORY_MAP[CUENTA_IN],CATEGORY_MAP[Category])</f>
        <v>Cash</v>
      </c>
      <c r="F1133" s="3" t="str">
        <f>_xlfn.XLOOKUP(FIN_DATASET[[#This Row],[Account]],CATEGORY_MAP[CUENTA_OUT],CATEGORY_MAP[Subcategory])</f>
        <v>Tournaments</v>
      </c>
      <c r="G1133" s="3" t="str">
        <f>IF(OR(FIN_RAW[[#This Row],[CONCEPTO]]=0,FIN_RAW[[#This Row],[CONCEPTO]]=""),"",FIN_RAW[[#This Row],[CONCEPTO]])</f>
        <v>Hidratacion InterClubes Abierto</v>
      </c>
      <c r="H1133" s="5">
        <f>IF(FIN_DATASET[[#This Row],[Type]]="Income", FIN_RAW[[#This Row],[VALOR (IN)]], -FIN_RAW[[#This Row],[VALOR (OUT)]])</f>
        <v>-50000</v>
      </c>
      <c r="I1133" s="3" t="str">
        <f>FIN_RAW[[#This Row],[CUENTA (IN)]]</f>
        <v>Efectivo</v>
      </c>
      <c r="J1133" s="6" t="str">
        <f>FIN_RAW[[#This Row],[CUENTA (OUT)]]</f>
        <v>Torneos</v>
      </c>
      <c r="K1133" s="3" t="str">
        <f>IF(OR(FIN_RAW[[#This Row],[CLIENTE]]=0,FIN_RAW[[#This Row],[CLIENTE]]=" "),"",FIN_RAW[[#This Row],[CLIENTE]])</f>
        <v/>
      </c>
      <c r="L1133" s="3" t="str">
        <f>IF(OR(FIN_RAW[[#This Row],[DEPORTISTA]]=0,FIN_RAW[[#This Row],[DEPORTISTA]]=""),"",FIN_RAW[[#This Row],[DEPORTISTA]])</f>
        <v/>
      </c>
      <c r="M1133" s="3">
        <f>IF(FIN_DATASET[[#This Row],[Method]]="Efectivo",1,0)</f>
        <v>1</v>
      </c>
      <c r="N1133" s="12">
        <f>IF(FIN_DATASET[[#This Row],[Method]]="Efectivo",FIN_DATASET[[#This Row],[Amount]],0)</f>
        <v>-50000</v>
      </c>
      <c r="O1133" s="3">
        <f>IF(FIN_DATASET[[#This Row],[Method]]="CxC",1,0)</f>
        <v>0</v>
      </c>
      <c r="P1133" s="11">
        <f>IF(FIN_DATASET[[#This Row],[Method]]="CxC",FIN_DATASET[[#This Row],[Amount]],0)</f>
        <v>0</v>
      </c>
      <c r="Q1133" s="3">
        <f>IF(OR(FIN_DATASET[[#This Row],[Account]]="CxP",FIN_DATASET[[#This Row],[Account]]="CxP (Liga)",FIN_DATASET[[#This Row],[Account]]="CxP (Terceros)"),1,0)</f>
        <v>0</v>
      </c>
      <c r="R1133" s="3">
        <f>IF(FIN_DATASET[[#This Row],[AP_Flag]]=1,FIN_DATASET[[#This Row],[Amount]],0)</f>
        <v>0</v>
      </c>
    </row>
    <row r="1134" spans="1:18" x14ac:dyDescent="0.2">
      <c r="A1134" s="4">
        <f>FIN_RAW[[#This Row],[FECHA]]</f>
        <v>44675</v>
      </c>
      <c r="B1134" s="3">
        <f>YEAR(FIN_DATASET[[#This Row],[Date]])</f>
        <v>2022</v>
      </c>
      <c r="C1134" s="3" t="str">
        <f>TEXT(FIN_DATASET[[#This Row],[Date]],"mmmm")</f>
        <v>April</v>
      </c>
      <c r="D1134" s="3" t="str">
        <f>IF(FIN_RAW[[#This Row],[VALOR (IN)]]&gt;0, "Income",IF(FIN_RAW[[#This Row],[VALOR (OUT)]]&gt;0, "Expense", "Check"))</f>
        <v>Expense</v>
      </c>
      <c r="E1134" s="3" t="str">
        <f>_xlfn.XLOOKUP(FIN_DATASET[[#This Row],[Method]],CATEGORY_MAP[CUENTA_IN],CATEGORY_MAP[Category])</f>
        <v>Cash</v>
      </c>
      <c r="F1134" s="3" t="str">
        <f>_xlfn.XLOOKUP(FIN_DATASET[[#This Row],[Account]],CATEGORY_MAP[CUENTA_OUT],CATEGORY_MAP[Subcategory])</f>
        <v>Tournaments</v>
      </c>
      <c r="G1134" s="3" t="str">
        <f>IF(OR(FIN_RAW[[#This Row],[CONCEPTO]]=0,FIN_RAW[[#This Row],[CONCEPTO]]=""),"",FIN_RAW[[#This Row],[CONCEPTO]])</f>
        <v>Refrigerios InterClubes Abierto</v>
      </c>
      <c r="H1134" s="5">
        <f>IF(FIN_DATASET[[#This Row],[Type]]="Income", FIN_RAW[[#This Row],[VALOR (IN)]], -FIN_RAW[[#This Row],[VALOR (OUT)]])</f>
        <v>-300000</v>
      </c>
      <c r="I1134" s="3" t="str">
        <f>FIN_RAW[[#This Row],[CUENTA (IN)]]</f>
        <v>Efectivo</v>
      </c>
      <c r="J1134" s="6" t="str">
        <f>FIN_RAW[[#This Row],[CUENTA (OUT)]]</f>
        <v>Torneos</v>
      </c>
      <c r="K1134" s="3" t="str">
        <f>IF(OR(FIN_RAW[[#This Row],[CLIENTE]]=0,FIN_RAW[[#This Row],[CLIENTE]]=" "),"",FIN_RAW[[#This Row],[CLIENTE]])</f>
        <v/>
      </c>
      <c r="L1134" s="3" t="str">
        <f>IF(OR(FIN_RAW[[#This Row],[DEPORTISTA]]=0,FIN_RAW[[#This Row],[DEPORTISTA]]=""),"",FIN_RAW[[#This Row],[DEPORTISTA]])</f>
        <v/>
      </c>
      <c r="M1134" s="3">
        <f>IF(FIN_DATASET[[#This Row],[Method]]="Efectivo",1,0)</f>
        <v>1</v>
      </c>
      <c r="N1134" s="12">
        <f>IF(FIN_DATASET[[#This Row],[Method]]="Efectivo",FIN_DATASET[[#This Row],[Amount]],0)</f>
        <v>-300000</v>
      </c>
      <c r="O1134" s="3">
        <f>IF(FIN_DATASET[[#This Row],[Method]]="CxC",1,0)</f>
        <v>0</v>
      </c>
      <c r="P1134" s="11">
        <f>IF(FIN_DATASET[[#This Row],[Method]]="CxC",FIN_DATASET[[#This Row],[Amount]],0)</f>
        <v>0</v>
      </c>
      <c r="Q1134" s="3">
        <f>IF(OR(FIN_DATASET[[#This Row],[Account]]="CxP",FIN_DATASET[[#This Row],[Account]]="CxP (Liga)",FIN_DATASET[[#This Row],[Account]]="CxP (Terceros)"),1,0)</f>
        <v>0</v>
      </c>
      <c r="R1134" s="3">
        <f>IF(FIN_DATASET[[#This Row],[AP_Flag]]=1,FIN_DATASET[[#This Row],[Amount]],0)</f>
        <v>0</v>
      </c>
    </row>
    <row r="1135" spans="1:18" x14ac:dyDescent="0.2">
      <c r="A1135" s="4">
        <f>FIN_RAW[[#This Row],[FECHA]]</f>
        <v>44675</v>
      </c>
      <c r="B1135" s="3">
        <f>YEAR(FIN_DATASET[[#This Row],[Date]])</f>
        <v>2022</v>
      </c>
      <c r="C1135" s="3" t="str">
        <f>TEXT(FIN_DATASET[[#This Row],[Date]],"mmmm")</f>
        <v>April</v>
      </c>
      <c r="D1135" s="3" t="str">
        <f>IF(FIN_RAW[[#This Row],[VALOR (IN)]]&gt;0, "Income",IF(FIN_RAW[[#This Row],[VALOR (OUT)]]&gt;0, "Expense", "Check"))</f>
        <v>Expense</v>
      </c>
      <c r="E1135" s="3" t="str">
        <f>_xlfn.XLOOKUP(FIN_DATASET[[#This Row],[Method]],CATEGORY_MAP[CUENTA_IN],CATEGORY_MAP[Category])</f>
        <v>Cash</v>
      </c>
      <c r="F1135" s="3" t="str">
        <f>_xlfn.XLOOKUP(FIN_DATASET[[#This Row],[Account]],CATEGORY_MAP[CUENTA_OUT],CATEGORY_MAP[Subcategory])</f>
        <v>Tournaments</v>
      </c>
      <c r="G1135" s="3" t="str">
        <f>IF(OR(FIN_RAW[[#This Row],[CONCEPTO]]=0,FIN_RAW[[#This Row],[CONCEPTO]]=""),"",FIN_RAW[[#This Row],[CONCEPTO]])</f>
        <v>Gasto transporte y medicamentos</v>
      </c>
      <c r="H1135" s="5">
        <f>IF(FIN_DATASET[[#This Row],[Type]]="Income", FIN_RAW[[#This Row],[VALOR (IN)]], -FIN_RAW[[#This Row],[VALOR (OUT)]])</f>
        <v>-50000</v>
      </c>
      <c r="I1135" s="3" t="str">
        <f>FIN_RAW[[#This Row],[CUENTA (IN)]]</f>
        <v>Efectivo</v>
      </c>
      <c r="J1135" s="6" t="str">
        <f>FIN_RAW[[#This Row],[CUENTA (OUT)]]</f>
        <v>Torneos</v>
      </c>
      <c r="K1135" s="3" t="str">
        <f>IF(OR(FIN_RAW[[#This Row],[CLIENTE]]=0,FIN_RAW[[#This Row],[CLIENTE]]=" "),"",FIN_RAW[[#This Row],[CLIENTE]])</f>
        <v/>
      </c>
      <c r="L1135" s="3" t="str">
        <f>IF(OR(FIN_RAW[[#This Row],[DEPORTISTA]]=0,FIN_RAW[[#This Row],[DEPORTISTA]]=""),"",FIN_RAW[[#This Row],[DEPORTISTA]])</f>
        <v/>
      </c>
      <c r="M1135" s="3">
        <f>IF(FIN_DATASET[[#This Row],[Method]]="Efectivo",1,0)</f>
        <v>1</v>
      </c>
      <c r="N1135" s="12">
        <f>IF(FIN_DATASET[[#This Row],[Method]]="Efectivo",FIN_DATASET[[#This Row],[Amount]],0)</f>
        <v>-50000</v>
      </c>
      <c r="O1135" s="3">
        <f>IF(FIN_DATASET[[#This Row],[Method]]="CxC",1,0)</f>
        <v>0</v>
      </c>
      <c r="P1135" s="11">
        <f>IF(FIN_DATASET[[#This Row],[Method]]="CxC",FIN_DATASET[[#This Row],[Amount]],0)</f>
        <v>0</v>
      </c>
      <c r="Q1135" s="3">
        <f>IF(OR(FIN_DATASET[[#This Row],[Account]]="CxP",FIN_DATASET[[#This Row],[Account]]="CxP (Liga)",FIN_DATASET[[#This Row],[Account]]="CxP (Terceros)"),1,0)</f>
        <v>0</v>
      </c>
      <c r="R1135" s="3">
        <f>IF(FIN_DATASET[[#This Row],[AP_Flag]]=1,FIN_DATASET[[#This Row],[Amount]],0)</f>
        <v>0</v>
      </c>
    </row>
    <row r="1136" spans="1:18" x14ac:dyDescent="0.2">
      <c r="A1136" s="4">
        <f>FIN_RAW[[#This Row],[FECHA]]</f>
        <v>44675</v>
      </c>
      <c r="B1136" s="3">
        <f>YEAR(FIN_DATASET[[#This Row],[Date]])</f>
        <v>2022</v>
      </c>
      <c r="C1136" s="3" t="str">
        <f>TEXT(FIN_DATASET[[#This Row],[Date]],"mmmm")</f>
        <v>April</v>
      </c>
      <c r="D1136" s="3" t="str">
        <f>IF(FIN_RAW[[#This Row],[VALOR (IN)]]&gt;0, "Income",IF(FIN_RAW[[#This Row],[VALOR (OUT)]]&gt;0, "Expense", "Check"))</f>
        <v>Expense</v>
      </c>
      <c r="E1136" s="3" t="str">
        <f>_xlfn.XLOOKUP(FIN_DATASET[[#This Row],[Method]],CATEGORY_MAP[CUENTA_IN],CATEGORY_MAP[Category])</f>
        <v>Cash</v>
      </c>
      <c r="F1136" s="3" t="str">
        <f>_xlfn.XLOOKUP(FIN_DATASET[[#This Row],[Account]],CATEGORY_MAP[CUENTA_OUT],CATEGORY_MAP[Subcategory])</f>
        <v>Coach Support</v>
      </c>
      <c r="G1136" s="3" t="str">
        <f>IF(OR(FIN_RAW[[#This Row],[CONCEPTO]]=0,FIN_RAW[[#This Row],[CONCEPTO]]=""),"",FIN_RAW[[#This Row],[CONCEPTO]])</f>
        <v>Apoyo Entrenador</v>
      </c>
      <c r="H1136" s="5">
        <f>IF(FIN_DATASET[[#This Row],[Type]]="Income", FIN_RAW[[#This Row],[VALOR (IN)]], -FIN_RAW[[#This Row],[VALOR (OUT)]])</f>
        <v>-400000</v>
      </c>
      <c r="I1136" s="3" t="str">
        <f>FIN_RAW[[#This Row],[CUENTA (IN)]]</f>
        <v>Efectivo</v>
      </c>
      <c r="J1136" s="6" t="str">
        <f>FIN_RAW[[#This Row],[CUENTA (OUT)]]</f>
        <v>Apoyo Entrenadores</v>
      </c>
      <c r="K1136" s="3" t="str">
        <f>IF(OR(FIN_RAW[[#This Row],[CLIENTE]]=0,FIN_RAW[[#This Row],[CLIENTE]]=" "),"",FIN_RAW[[#This Row],[CLIENTE]])</f>
        <v>Miguel García Celis</v>
      </c>
      <c r="L1136" s="3" t="str">
        <f>IF(OR(FIN_RAW[[#This Row],[DEPORTISTA]]=0,FIN_RAW[[#This Row],[DEPORTISTA]]=""),"",FIN_RAW[[#This Row],[DEPORTISTA]])</f>
        <v>Miguel García Celis</v>
      </c>
      <c r="M1136" s="3">
        <f>IF(FIN_DATASET[[#This Row],[Method]]="Efectivo",1,0)</f>
        <v>1</v>
      </c>
      <c r="N1136" s="12">
        <f>IF(FIN_DATASET[[#This Row],[Method]]="Efectivo",FIN_DATASET[[#This Row],[Amount]],0)</f>
        <v>-400000</v>
      </c>
      <c r="O1136" s="3">
        <f>IF(FIN_DATASET[[#This Row],[Method]]="CxC",1,0)</f>
        <v>0</v>
      </c>
      <c r="P1136" s="11">
        <f>IF(FIN_DATASET[[#This Row],[Method]]="CxC",FIN_DATASET[[#This Row],[Amount]],0)</f>
        <v>0</v>
      </c>
      <c r="Q1136" s="3">
        <f>IF(OR(FIN_DATASET[[#This Row],[Account]]="CxP",FIN_DATASET[[#This Row],[Account]]="CxP (Liga)",FIN_DATASET[[#This Row],[Account]]="CxP (Terceros)"),1,0)</f>
        <v>0</v>
      </c>
      <c r="R1136" s="3">
        <f>IF(FIN_DATASET[[#This Row],[AP_Flag]]=1,FIN_DATASET[[#This Row],[Amount]],0)</f>
        <v>0</v>
      </c>
    </row>
    <row r="1137" spans="1:18" x14ac:dyDescent="0.2">
      <c r="A1137" s="4">
        <f>FIN_RAW[[#This Row],[FECHA]]</f>
        <v>44681</v>
      </c>
      <c r="B1137" s="3">
        <f>YEAR(FIN_DATASET[[#This Row],[Date]])</f>
        <v>2022</v>
      </c>
      <c r="C1137" s="3" t="str">
        <f>TEXT(FIN_DATASET[[#This Row],[Date]],"mmmm")</f>
        <v>April</v>
      </c>
      <c r="D1137" s="3" t="str">
        <f>IF(FIN_RAW[[#This Row],[VALOR (IN)]]&gt;0, "Income",IF(FIN_RAW[[#This Row],[VALOR (OUT)]]&gt;0, "Expense", "Check"))</f>
        <v>Expense</v>
      </c>
      <c r="E1137" s="3" t="str">
        <f>_xlfn.XLOOKUP(FIN_DATASET[[#This Row],[Method]],CATEGORY_MAP[CUENTA_IN],CATEGORY_MAP[Category])</f>
        <v>Cash</v>
      </c>
      <c r="F1137" s="3" t="str">
        <f>_xlfn.XLOOKUP(FIN_DATASET[[#This Row],[Account]],CATEGORY_MAP[CUENTA_OUT],CATEGORY_MAP[Subcategory])</f>
        <v>Payroll</v>
      </c>
      <c r="G1137" s="3" t="str">
        <f>IF(OR(FIN_RAW[[#This Row],[CONCEPTO]]=0,FIN_RAW[[#This Row],[CONCEPTO]]=""),"",FIN_RAW[[#This Row],[CONCEPTO]])</f>
        <v>Pago Nomina ABR</v>
      </c>
      <c r="H1137" s="5">
        <f>IF(FIN_DATASET[[#This Row],[Type]]="Income", FIN_RAW[[#This Row],[VALOR (IN)]], -FIN_RAW[[#This Row],[VALOR (OUT)]])</f>
        <v>-650000</v>
      </c>
      <c r="I1137" s="3" t="str">
        <f>FIN_RAW[[#This Row],[CUENTA (IN)]]</f>
        <v>Efectivo</v>
      </c>
      <c r="J1137" s="6" t="str">
        <f>FIN_RAW[[#This Row],[CUENTA (OUT)]]</f>
        <v>Nomina</v>
      </c>
      <c r="K1137" s="3" t="str">
        <f>IF(OR(FIN_RAW[[#This Row],[CLIENTE]]=0,FIN_RAW[[#This Row],[CLIENTE]]=" "),"",FIN_RAW[[#This Row],[CLIENTE]])</f>
        <v>Miguel García Celis</v>
      </c>
      <c r="L1137" s="3" t="str">
        <f>IF(OR(FIN_RAW[[#This Row],[DEPORTISTA]]=0,FIN_RAW[[#This Row],[DEPORTISTA]]=""),"",FIN_RAW[[#This Row],[DEPORTISTA]])</f>
        <v>Miguel García Celis</v>
      </c>
      <c r="M1137" s="3">
        <f>IF(FIN_DATASET[[#This Row],[Method]]="Efectivo",1,0)</f>
        <v>1</v>
      </c>
      <c r="N1137" s="12">
        <f>IF(FIN_DATASET[[#This Row],[Method]]="Efectivo",FIN_DATASET[[#This Row],[Amount]],0)</f>
        <v>-650000</v>
      </c>
      <c r="O1137" s="3">
        <f>IF(FIN_DATASET[[#This Row],[Method]]="CxC",1,0)</f>
        <v>0</v>
      </c>
      <c r="P1137" s="11">
        <f>IF(FIN_DATASET[[#This Row],[Method]]="CxC",FIN_DATASET[[#This Row],[Amount]],0)</f>
        <v>0</v>
      </c>
      <c r="Q1137" s="3">
        <f>IF(OR(FIN_DATASET[[#This Row],[Account]]="CxP",FIN_DATASET[[#This Row],[Account]]="CxP (Liga)",FIN_DATASET[[#This Row],[Account]]="CxP (Terceros)"),1,0)</f>
        <v>0</v>
      </c>
      <c r="R1137" s="3">
        <f>IF(FIN_DATASET[[#This Row],[AP_Flag]]=1,FIN_DATASET[[#This Row],[Amount]],0)</f>
        <v>0</v>
      </c>
    </row>
    <row r="1138" spans="1:18" x14ac:dyDescent="0.2">
      <c r="A1138" s="4">
        <f>FIN_RAW[[#This Row],[FECHA]]</f>
        <v>44681</v>
      </c>
      <c r="B1138" s="3">
        <f>YEAR(FIN_DATASET[[#This Row],[Date]])</f>
        <v>2022</v>
      </c>
      <c r="C1138" s="3" t="str">
        <f>TEXT(FIN_DATASET[[#This Row],[Date]],"mmmm")</f>
        <v>April</v>
      </c>
      <c r="D1138" s="3" t="str">
        <f>IF(FIN_RAW[[#This Row],[VALOR (IN)]]&gt;0, "Income",IF(FIN_RAW[[#This Row],[VALOR (OUT)]]&gt;0, "Expense", "Check"))</f>
        <v>Expense</v>
      </c>
      <c r="E1138" s="3" t="str">
        <f>_xlfn.XLOOKUP(FIN_DATASET[[#This Row],[Method]],CATEGORY_MAP[CUENTA_IN],CATEGORY_MAP[Category])</f>
        <v>Cash</v>
      </c>
      <c r="F1138" s="3" t="str">
        <f>_xlfn.XLOOKUP(FIN_DATASET[[#This Row],[Account]],CATEGORY_MAP[CUENTA_OUT],CATEGORY_MAP[Subcategory])</f>
        <v>Payroll</v>
      </c>
      <c r="G1138" s="3" t="str">
        <f>IF(OR(FIN_RAW[[#This Row],[CONCEPTO]]=0,FIN_RAW[[#This Row],[CONCEPTO]]=""),"",FIN_RAW[[#This Row],[CONCEPTO]])</f>
        <v>Pago Nomina ABR</v>
      </c>
      <c r="H1138" s="5">
        <f>IF(FIN_DATASET[[#This Row],[Type]]="Income", FIN_RAW[[#This Row],[VALOR (IN)]], -FIN_RAW[[#This Row],[VALOR (OUT)]])</f>
        <v>-550000</v>
      </c>
      <c r="I1138" s="3" t="str">
        <f>FIN_RAW[[#This Row],[CUENTA (IN)]]</f>
        <v>Efectivo</v>
      </c>
      <c r="J1138" s="6" t="str">
        <f>FIN_RAW[[#This Row],[CUENTA (OUT)]]</f>
        <v>Nomina</v>
      </c>
      <c r="K1138" s="3" t="str">
        <f>IF(OR(FIN_RAW[[#This Row],[CLIENTE]]=0,FIN_RAW[[#This Row],[CLIENTE]]=" "),"",FIN_RAW[[#This Row],[CLIENTE]])</f>
        <v>Farly Apraez Betancur</v>
      </c>
      <c r="L1138" s="3" t="str">
        <f>IF(OR(FIN_RAW[[#This Row],[DEPORTISTA]]=0,FIN_RAW[[#This Row],[DEPORTISTA]]=""),"",FIN_RAW[[#This Row],[DEPORTISTA]])</f>
        <v>Farly Apraez Betancur</v>
      </c>
      <c r="M1138" s="3">
        <f>IF(FIN_DATASET[[#This Row],[Method]]="Efectivo",1,0)</f>
        <v>1</v>
      </c>
      <c r="N1138" s="12">
        <f>IF(FIN_DATASET[[#This Row],[Method]]="Efectivo",FIN_DATASET[[#This Row],[Amount]],0)</f>
        <v>-550000</v>
      </c>
      <c r="O1138" s="3">
        <f>IF(FIN_DATASET[[#This Row],[Method]]="CxC",1,0)</f>
        <v>0</v>
      </c>
      <c r="P1138" s="11">
        <f>IF(FIN_DATASET[[#This Row],[Method]]="CxC",FIN_DATASET[[#This Row],[Amount]],0)</f>
        <v>0</v>
      </c>
      <c r="Q1138" s="3">
        <f>IF(OR(FIN_DATASET[[#This Row],[Account]]="CxP",FIN_DATASET[[#This Row],[Account]]="CxP (Liga)",FIN_DATASET[[#This Row],[Account]]="CxP (Terceros)"),1,0)</f>
        <v>0</v>
      </c>
      <c r="R1138" s="3">
        <f>IF(FIN_DATASET[[#This Row],[AP_Flag]]=1,FIN_DATASET[[#This Row],[Amount]],0)</f>
        <v>0</v>
      </c>
    </row>
    <row r="1139" spans="1:18" x14ac:dyDescent="0.2">
      <c r="A1139" s="4">
        <f>FIN_RAW[[#This Row],[FECHA]]</f>
        <v>44681</v>
      </c>
      <c r="B1139" s="3">
        <f>YEAR(FIN_DATASET[[#This Row],[Date]])</f>
        <v>2022</v>
      </c>
      <c r="C1139" s="3" t="str">
        <f>TEXT(FIN_DATASET[[#This Row],[Date]],"mmmm")</f>
        <v>April</v>
      </c>
      <c r="D1139" s="3" t="str">
        <f>IF(FIN_RAW[[#This Row],[VALOR (IN)]]&gt;0, "Income",IF(FIN_RAW[[#This Row],[VALOR (OUT)]]&gt;0, "Expense", "Check"))</f>
        <v>Expense</v>
      </c>
      <c r="E1139" s="3" t="str">
        <f>_xlfn.XLOOKUP(FIN_DATASET[[#This Row],[Method]],CATEGORY_MAP[CUENTA_IN],CATEGORY_MAP[Category])</f>
        <v>Cash</v>
      </c>
      <c r="F1139" s="3" t="str">
        <f>_xlfn.XLOOKUP(FIN_DATASET[[#This Row],[Account]],CATEGORY_MAP[CUENTA_OUT],CATEGORY_MAP[Subcategory])</f>
        <v>Payroll</v>
      </c>
      <c r="G1139" s="3" t="str">
        <f>IF(OR(FIN_RAW[[#This Row],[CONCEPTO]]=0,FIN_RAW[[#This Row],[CONCEPTO]]=""),"",FIN_RAW[[#This Row],[CONCEPTO]])</f>
        <v>Pago Nomina ABR</v>
      </c>
      <c r="H1139" s="5">
        <f>IF(FIN_DATASET[[#This Row],[Type]]="Income", FIN_RAW[[#This Row],[VALOR (IN)]], -FIN_RAW[[#This Row],[VALOR (OUT)]])</f>
        <v>-450000</v>
      </c>
      <c r="I1139" s="3" t="str">
        <f>FIN_RAW[[#This Row],[CUENTA (IN)]]</f>
        <v>Efectivo</v>
      </c>
      <c r="J1139" s="6" t="str">
        <f>FIN_RAW[[#This Row],[CUENTA (OUT)]]</f>
        <v>Nomina</v>
      </c>
      <c r="K1139" s="3" t="str">
        <f>IF(OR(FIN_RAW[[#This Row],[CLIENTE]]=0,FIN_RAW[[#This Row],[CLIENTE]]=" "),"",FIN_RAW[[#This Row],[CLIENTE]])</f>
        <v>Derwin Cuastumal Leal</v>
      </c>
      <c r="L1139" s="3" t="str">
        <f>IF(OR(FIN_RAW[[#This Row],[DEPORTISTA]]=0,FIN_RAW[[#This Row],[DEPORTISTA]]=""),"",FIN_RAW[[#This Row],[DEPORTISTA]])</f>
        <v>Derwin Cuastumal Leal</v>
      </c>
      <c r="M1139" s="3">
        <f>IF(FIN_DATASET[[#This Row],[Method]]="Efectivo",1,0)</f>
        <v>1</v>
      </c>
      <c r="N1139" s="12">
        <f>IF(FIN_DATASET[[#This Row],[Method]]="Efectivo",FIN_DATASET[[#This Row],[Amount]],0)</f>
        <v>-450000</v>
      </c>
      <c r="O1139" s="3">
        <f>IF(FIN_DATASET[[#This Row],[Method]]="CxC",1,0)</f>
        <v>0</v>
      </c>
      <c r="P1139" s="11">
        <f>IF(FIN_DATASET[[#This Row],[Method]]="CxC",FIN_DATASET[[#This Row],[Amount]],0)</f>
        <v>0</v>
      </c>
      <c r="Q1139" s="3">
        <f>IF(OR(FIN_DATASET[[#This Row],[Account]]="CxP",FIN_DATASET[[#This Row],[Account]]="CxP (Liga)",FIN_DATASET[[#This Row],[Account]]="CxP (Terceros)"),1,0)</f>
        <v>0</v>
      </c>
      <c r="R1139" s="3">
        <f>IF(FIN_DATASET[[#This Row],[AP_Flag]]=1,FIN_DATASET[[#This Row],[Amount]],0)</f>
        <v>0</v>
      </c>
    </row>
    <row r="1140" spans="1:18" x14ac:dyDescent="0.2">
      <c r="A1140" s="4">
        <f>FIN_RAW[[#This Row],[FECHA]]</f>
        <v>44682</v>
      </c>
      <c r="B1140" s="3">
        <f>YEAR(FIN_DATASET[[#This Row],[Date]])</f>
        <v>2022</v>
      </c>
      <c r="C1140" s="3" t="str">
        <f>TEXT(FIN_DATASET[[#This Row],[Date]],"mmmm")</f>
        <v>May</v>
      </c>
      <c r="D1140" s="3" t="str">
        <f>IF(FIN_RAW[[#This Row],[VALOR (IN)]]&gt;0, "Income",IF(FIN_RAW[[#This Row],[VALOR (OUT)]]&gt;0, "Expense", "Check"))</f>
        <v>Income</v>
      </c>
      <c r="E1140" s="3" t="str">
        <f>_xlfn.XLOOKUP(FIN_DATASET[[#This Row],[Method]],CATEGORY_MAP[CUENTA_IN],CATEGORY_MAP[Category])</f>
        <v>Cash</v>
      </c>
      <c r="F1140" s="3" t="str">
        <f>_xlfn.XLOOKUP(FIN_DATASET[[#This Row],[Account]],CATEGORY_MAP[CUENTA_OUT],CATEGORY_MAP[Subcategory])</f>
        <v>Enrollment Fees</v>
      </c>
      <c r="G1140" s="3" t="str">
        <f>IF(OR(FIN_RAW[[#This Row],[CONCEPTO]]=0,FIN_RAW[[#This Row],[CONCEPTO]]=""),"",FIN_RAW[[#This Row],[CONCEPTO]])</f>
        <v>Matricula 2022 (100%)</v>
      </c>
      <c r="H1140" s="5">
        <f>IF(FIN_DATASET[[#This Row],[Type]]="Income", FIN_RAW[[#This Row],[VALOR (IN)]], -FIN_RAW[[#This Row],[VALOR (OUT)]])</f>
        <v>110000</v>
      </c>
      <c r="I1140" s="3" t="str">
        <f>FIN_RAW[[#This Row],[CUENTA (IN)]]</f>
        <v>Efectivo</v>
      </c>
      <c r="J1140" s="6" t="str">
        <f>FIN_RAW[[#This Row],[CUENTA (OUT)]]</f>
        <v>Matricula</v>
      </c>
      <c r="K1140" s="3" t="str">
        <f>IF(OR(FIN_RAW[[#This Row],[CLIENTE]]=0,FIN_RAW[[#This Row],[CLIENTE]]=" "),"",FIN_RAW[[#This Row],[CLIENTE]])</f>
        <v>Zoraida Julieta Rico Vivas</v>
      </c>
      <c r="L1140" s="3" t="str">
        <f>IF(OR(FIN_RAW[[#This Row],[DEPORTISTA]]=0,FIN_RAW[[#This Row],[DEPORTISTA]]=""),"",FIN_RAW[[#This Row],[DEPORTISTA]])</f>
        <v>Salome Rodriguez Rico</v>
      </c>
      <c r="M1140" s="3">
        <f>IF(FIN_DATASET[[#This Row],[Method]]="Efectivo",1,0)</f>
        <v>1</v>
      </c>
      <c r="N1140" s="12">
        <f>IF(FIN_DATASET[[#This Row],[Method]]="Efectivo",FIN_DATASET[[#This Row],[Amount]],0)</f>
        <v>110000</v>
      </c>
      <c r="O1140" s="3">
        <f>IF(FIN_DATASET[[#This Row],[Method]]="CxC",1,0)</f>
        <v>0</v>
      </c>
      <c r="P1140" s="11">
        <f>IF(FIN_DATASET[[#This Row],[Method]]="CxC",FIN_DATASET[[#This Row],[Amount]],0)</f>
        <v>0</v>
      </c>
      <c r="Q1140" s="3">
        <f>IF(OR(FIN_DATASET[[#This Row],[Account]]="CxP",FIN_DATASET[[#This Row],[Account]]="CxP (Liga)",FIN_DATASET[[#This Row],[Account]]="CxP (Terceros)"),1,0)</f>
        <v>0</v>
      </c>
      <c r="R1140" s="3">
        <f>IF(FIN_DATASET[[#This Row],[AP_Flag]]=1,FIN_DATASET[[#This Row],[Amount]],0)</f>
        <v>0</v>
      </c>
    </row>
    <row r="1141" spans="1:18" x14ac:dyDescent="0.2">
      <c r="A1141" s="4">
        <f>FIN_RAW[[#This Row],[FECHA]]</f>
        <v>44682</v>
      </c>
      <c r="B1141" s="3">
        <f>YEAR(FIN_DATASET[[#This Row],[Date]])</f>
        <v>2022</v>
      </c>
      <c r="C1141" s="3" t="str">
        <f>TEXT(FIN_DATASET[[#This Row],[Date]],"mmmm")</f>
        <v>May</v>
      </c>
      <c r="D1141" s="3" t="str">
        <f>IF(FIN_RAW[[#This Row],[VALOR (IN)]]&gt;0, "Income",IF(FIN_RAW[[#This Row],[VALOR (OUT)]]&gt;0, "Expense", "Check"))</f>
        <v>Income</v>
      </c>
      <c r="E1141" s="3" t="str">
        <f>_xlfn.XLOOKUP(FIN_DATASET[[#This Row],[Method]],CATEGORY_MAP[CUENTA_IN],CATEGORY_MAP[Category])</f>
        <v>Cash</v>
      </c>
      <c r="F1141" s="3" t="str">
        <f>_xlfn.XLOOKUP(FIN_DATASET[[#This Row],[Account]],CATEGORY_MAP[CUENTA_OUT],CATEGORY_MAP[Subcategory])</f>
        <v>Enrollment Fees</v>
      </c>
      <c r="G1141" s="3" t="str">
        <f>IF(OR(FIN_RAW[[#This Row],[CONCEPTO]]=0,FIN_RAW[[#This Row],[CONCEPTO]]=""),"",FIN_RAW[[#This Row],[CONCEPTO]])</f>
        <v>Matricula 2022 (100%)</v>
      </c>
      <c r="H1141" s="5">
        <f>IF(FIN_DATASET[[#This Row],[Type]]="Income", FIN_RAW[[#This Row],[VALOR (IN)]], -FIN_RAW[[#This Row],[VALOR (OUT)]])</f>
        <v>110000</v>
      </c>
      <c r="I1141" s="3" t="str">
        <f>FIN_RAW[[#This Row],[CUENTA (IN)]]</f>
        <v>Efectivo</v>
      </c>
      <c r="J1141" s="6" t="str">
        <f>FIN_RAW[[#This Row],[CUENTA (OUT)]]</f>
        <v>Matricula</v>
      </c>
      <c r="K1141" s="3" t="str">
        <f>IF(OR(FIN_RAW[[#This Row],[CLIENTE]]=0,FIN_RAW[[#This Row],[CLIENTE]]=" "),"",FIN_RAW[[#This Row],[CLIENTE]])</f>
        <v>Victor Orlando Mena Montealegre</v>
      </c>
      <c r="L1141" s="3" t="str">
        <f>IF(OR(FIN_RAW[[#This Row],[DEPORTISTA]]=0,FIN_RAW[[#This Row],[DEPORTISTA]]=""),"",FIN_RAW[[#This Row],[DEPORTISTA]])</f>
        <v>Daniel Felipe Cabrera Cruz</v>
      </c>
      <c r="M1141" s="3">
        <f>IF(FIN_DATASET[[#This Row],[Method]]="Efectivo",1,0)</f>
        <v>1</v>
      </c>
      <c r="N1141" s="12">
        <f>IF(FIN_DATASET[[#This Row],[Method]]="Efectivo",FIN_DATASET[[#This Row],[Amount]],0)</f>
        <v>110000</v>
      </c>
      <c r="O1141" s="3">
        <f>IF(FIN_DATASET[[#This Row],[Method]]="CxC",1,0)</f>
        <v>0</v>
      </c>
      <c r="P1141" s="11">
        <f>IF(FIN_DATASET[[#This Row],[Method]]="CxC",FIN_DATASET[[#This Row],[Amount]],0)</f>
        <v>0</v>
      </c>
      <c r="Q1141" s="3">
        <f>IF(OR(FIN_DATASET[[#This Row],[Account]]="CxP",FIN_DATASET[[#This Row],[Account]]="CxP (Liga)",FIN_DATASET[[#This Row],[Account]]="CxP (Terceros)"),1,0)</f>
        <v>0</v>
      </c>
      <c r="R1141" s="3">
        <f>IF(FIN_DATASET[[#This Row],[AP_Flag]]=1,FIN_DATASET[[#This Row],[Amount]],0)</f>
        <v>0</v>
      </c>
    </row>
    <row r="1142" spans="1:18" x14ac:dyDescent="0.2">
      <c r="A1142" s="4">
        <f>FIN_RAW[[#This Row],[FECHA]]</f>
        <v>44682</v>
      </c>
      <c r="B1142" s="3">
        <f>YEAR(FIN_DATASET[[#This Row],[Date]])</f>
        <v>2022</v>
      </c>
      <c r="C1142" s="3" t="str">
        <f>TEXT(FIN_DATASET[[#This Row],[Date]],"mmmm")</f>
        <v>May</v>
      </c>
      <c r="D1142" s="3" t="str">
        <f>IF(FIN_RAW[[#This Row],[VALOR (IN)]]&gt;0, "Income",IF(FIN_RAW[[#This Row],[VALOR (OUT)]]&gt;0, "Expense", "Check"))</f>
        <v>Income</v>
      </c>
      <c r="E1142" s="3" t="str">
        <f>_xlfn.XLOOKUP(FIN_DATASET[[#This Row],[Method]],CATEGORY_MAP[CUENTA_IN],CATEGORY_MAP[Category])</f>
        <v>Scholarships</v>
      </c>
      <c r="F1142" s="3" t="str">
        <f>_xlfn.XLOOKUP(FIN_DATASET[[#This Row],[Account]],CATEGORY_MAP[CUENTA_OUT],CATEGORY_MAP[Subcategory])</f>
        <v>Monthly Fee</v>
      </c>
      <c r="G1142" s="3" t="str">
        <f>IF(OR(FIN_RAW[[#This Row],[CONCEPTO]]=0,FIN_RAW[[#This Row],[CONCEPTO]]=""),"",FIN_RAW[[#This Row],[CONCEPTO]])</f>
        <v>Beca Fundadores AR (100%) MAY</v>
      </c>
      <c r="H1142" s="5">
        <f>IF(FIN_DATASET[[#This Row],[Type]]="Income", FIN_RAW[[#This Row],[VALOR (IN)]], -FIN_RAW[[#This Row],[VALOR (OUT)]])</f>
        <v>160000</v>
      </c>
      <c r="I1142" s="3" t="str">
        <f>FIN_RAW[[#This Row],[CUENTA (IN)]]</f>
        <v>Becas</v>
      </c>
      <c r="J1142" s="6" t="str">
        <f>FIN_RAW[[#This Row],[CUENTA (OUT)]]</f>
        <v>Mensualidad</v>
      </c>
      <c r="K1142" s="3" t="str">
        <f>IF(OR(FIN_RAW[[#This Row],[CLIENTE]]=0,FIN_RAW[[#This Row],[CLIENTE]]=" "),"",FIN_RAW[[#This Row],[CLIENTE]])</f>
        <v>Luis Eduardo Solarte Serna</v>
      </c>
      <c r="L1142" s="3" t="str">
        <f>IF(OR(FIN_RAW[[#This Row],[DEPORTISTA]]=0,FIN_RAW[[#This Row],[DEPORTISTA]]=""),"",FIN_RAW[[#This Row],[DEPORTISTA]])</f>
        <v>Alejandro Solarte Osorio</v>
      </c>
      <c r="M1142" s="3">
        <f>IF(FIN_DATASET[[#This Row],[Method]]="Efectivo",1,0)</f>
        <v>0</v>
      </c>
      <c r="N1142" s="12">
        <f>IF(FIN_DATASET[[#This Row],[Method]]="Efectivo",FIN_DATASET[[#This Row],[Amount]],0)</f>
        <v>0</v>
      </c>
      <c r="O1142" s="3">
        <f>IF(FIN_DATASET[[#This Row],[Method]]="CxC",1,0)</f>
        <v>0</v>
      </c>
      <c r="P1142" s="11">
        <f>IF(FIN_DATASET[[#This Row],[Method]]="CxC",FIN_DATASET[[#This Row],[Amount]],0)</f>
        <v>0</v>
      </c>
      <c r="Q1142" s="3">
        <f>IF(OR(FIN_DATASET[[#This Row],[Account]]="CxP",FIN_DATASET[[#This Row],[Account]]="CxP (Liga)",FIN_DATASET[[#This Row],[Account]]="CxP (Terceros)"),1,0)</f>
        <v>0</v>
      </c>
      <c r="R1142" s="3">
        <f>IF(FIN_DATASET[[#This Row],[AP_Flag]]=1,FIN_DATASET[[#This Row],[Amount]],0)</f>
        <v>0</v>
      </c>
    </row>
    <row r="1143" spans="1:18" x14ac:dyDescent="0.2">
      <c r="A1143" s="4">
        <f>FIN_RAW[[#This Row],[FECHA]]</f>
        <v>44682</v>
      </c>
      <c r="B1143" s="3">
        <f>YEAR(FIN_DATASET[[#This Row],[Date]])</f>
        <v>2022</v>
      </c>
      <c r="C1143" s="3" t="str">
        <f>TEXT(FIN_DATASET[[#This Row],[Date]],"mmmm")</f>
        <v>May</v>
      </c>
      <c r="D1143" s="3" t="str">
        <f>IF(FIN_RAW[[#This Row],[VALOR (IN)]]&gt;0, "Income",IF(FIN_RAW[[#This Row],[VALOR (OUT)]]&gt;0, "Expense", "Check"))</f>
        <v>Income</v>
      </c>
      <c r="E1143" s="3" t="str">
        <f>_xlfn.XLOOKUP(FIN_DATASET[[#This Row],[Method]],CATEGORY_MAP[CUENTA_IN],CATEGORY_MAP[Category])</f>
        <v>Scholarships</v>
      </c>
      <c r="F1143" s="3" t="str">
        <f>_xlfn.XLOOKUP(FIN_DATASET[[#This Row],[Account]],CATEGORY_MAP[CUENTA_OUT],CATEGORY_MAP[Subcategory])</f>
        <v>Monthly Fee</v>
      </c>
      <c r="G1143" s="3" t="str">
        <f>IF(OR(FIN_RAW[[#This Row],[CONCEPTO]]=0,FIN_RAW[[#This Row],[CONCEPTO]]=""),"",FIN_RAW[[#This Row],[CONCEPTO]])</f>
        <v>Beca Fundadores AR (100%) MAY</v>
      </c>
      <c r="H1143" s="5">
        <f>IF(FIN_DATASET[[#This Row],[Type]]="Income", FIN_RAW[[#This Row],[VALOR (IN)]], -FIN_RAW[[#This Row],[VALOR (OUT)]])</f>
        <v>160000</v>
      </c>
      <c r="I1143" s="3" t="str">
        <f>FIN_RAW[[#This Row],[CUENTA (IN)]]</f>
        <v>Becas</v>
      </c>
      <c r="J1143" s="6" t="str">
        <f>FIN_RAW[[#This Row],[CUENTA (OUT)]]</f>
        <v>Mensualidad</v>
      </c>
      <c r="K1143" s="3" t="str">
        <f>IF(OR(FIN_RAW[[#This Row],[CLIENTE]]=0,FIN_RAW[[#This Row],[CLIENTE]]=" "),"",FIN_RAW[[#This Row],[CLIENTE]])</f>
        <v>Omar Osorio Valencia</v>
      </c>
      <c r="L1143" s="3" t="str">
        <f>IF(OR(FIN_RAW[[#This Row],[DEPORTISTA]]=0,FIN_RAW[[#This Row],[DEPORTISTA]]=""),"",FIN_RAW[[#This Row],[DEPORTISTA]])</f>
        <v>Juan Camilo Osorio Mendoza</v>
      </c>
      <c r="M1143" s="3">
        <f>IF(FIN_DATASET[[#This Row],[Method]]="Efectivo",1,0)</f>
        <v>0</v>
      </c>
      <c r="N1143" s="12">
        <f>IF(FIN_DATASET[[#This Row],[Method]]="Efectivo",FIN_DATASET[[#This Row],[Amount]],0)</f>
        <v>0</v>
      </c>
      <c r="O1143" s="3">
        <f>IF(FIN_DATASET[[#This Row],[Method]]="CxC",1,0)</f>
        <v>0</v>
      </c>
      <c r="P1143" s="11">
        <f>IF(FIN_DATASET[[#This Row],[Method]]="CxC",FIN_DATASET[[#This Row],[Amount]],0)</f>
        <v>0</v>
      </c>
      <c r="Q1143" s="3">
        <f>IF(OR(FIN_DATASET[[#This Row],[Account]]="CxP",FIN_DATASET[[#This Row],[Account]]="CxP (Liga)",FIN_DATASET[[#This Row],[Account]]="CxP (Terceros)"),1,0)</f>
        <v>0</v>
      </c>
      <c r="R1143" s="3">
        <f>IF(FIN_DATASET[[#This Row],[AP_Flag]]=1,FIN_DATASET[[#This Row],[Amount]],0)</f>
        <v>0</v>
      </c>
    </row>
    <row r="1144" spans="1:18" x14ac:dyDescent="0.2">
      <c r="A1144" s="4">
        <f>FIN_RAW[[#This Row],[FECHA]]</f>
        <v>44682</v>
      </c>
      <c r="B1144" s="3">
        <f>YEAR(FIN_DATASET[[#This Row],[Date]])</f>
        <v>2022</v>
      </c>
      <c r="C1144" s="3" t="str">
        <f>TEXT(FIN_DATASET[[#This Row],[Date]],"mmmm")</f>
        <v>May</v>
      </c>
      <c r="D1144" s="3" t="str">
        <f>IF(FIN_RAW[[#This Row],[VALOR (IN)]]&gt;0, "Income",IF(FIN_RAW[[#This Row],[VALOR (OUT)]]&gt;0, "Expense", "Check"))</f>
        <v>Income</v>
      </c>
      <c r="E1144" s="3" t="str">
        <f>_xlfn.XLOOKUP(FIN_DATASET[[#This Row],[Method]],CATEGORY_MAP[CUENTA_IN],CATEGORY_MAP[Category])</f>
        <v>Scholarships</v>
      </c>
      <c r="F1144" s="3" t="str">
        <f>_xlfn.XLOOKUP(FIN_DATASET[[#This Row],[Account]],CATEGORY_MAP[CUENTA_OUT],CATEGORY_MAP[Subcategory])</f>
        <v>Monthly Fee</v>
      </c>
      <c r="G1144" s="3" t="str">
        <f>IF(OR(FIN_RAW[[#This Row],[CONCEPTO]]=0,FIN_RAW[[#This Row],[CONCEPTO]]=""),"",FIN_RAW[[#This Row],[CONCEPTO]])</f>
        <v>Beca Fundadores AR (100%) MAY</v>
      </c>
      <c r="H1144" s="5">
        <f>IF(FIN_DATASET[[#This Row],[Type]]="Income", FIN_RAW[[#This Row],[VALOR (IN)]], -FIN_RAW[[#This Row],[VALOR (OUT)]])</f>
        <v>160000</v>
      </c>
      <c r="I1144" s="3" t="str">
        <f>FIN_RAW[[#This Row],[CUENTA (IN)]]</f>
        <v>Becas</v>
      </c>
      <c r="J1144" s="6" t="str">
        <f>FIN_RAW[[#This Row],[CUENTA (OUT)]]</f>
        <v>Mensualidad</v>
      </c>
      <c r="K1144" s="3" t="str">
        <f>IF(OR(FIN_RAW[[#This Row],[CLIENTE]]=0,FIN_RAW[[#This Row],[CLIENTE]]=" "),"",FIN_RAW[[#This Row],[CLIENTE]])</f>
        <v>Omar Osorio Valencia</v>
      </c>
      <c r="L1144" s="3" t="str">
        <f>IF(OR(FIN_RAW[[#This Row],[DEPORTISTA]]=0,FIN_RAW[[#This Row],[DEPORTISTA]]=""),"",FIN_RAW[[#This Row],[DEPORTISTA]])</f>
        <v>Mariana Osorio Mendoza</v>
      </c>
      <c r="M1144" s="3">
        <f>IF(FIN_DATASET[[#This Row],[Method]]="Efectivo",1,0)</f>
        <v>0</v>
      </c>
      <c r="N1144" s="12">
        <f>IF(FIN_DATASET[[#This Row],[Method]]="Efectivo",FIN_DATASET[[#This Row],[Amount]],0)</f>
        <v>0</v>
      </c>
      <c r="O1144" s="3">
        <f>IF(FIN_DATASET[[#This Row],[Method]]="CxC",1,0)</f>
        <v>0</v>
      </c>
      <c r="P1144" s="11">
        <f>IF(FIN_DATASET[[#This Row],[Method]]="CxC",FIN_DATASET[[#This Row],[Amount]],0)</f>
        <v>0</v>
      </c>
      <c r="Q1144" s="3">
        <f>IF(OR(FIN_DATASET[[#This Row],[Account]]="CxP",FIN_DATASET[[#This Row],[Account]]="CxP (Liga)",FIN_DATASET[[#This Row],[Account]]="CxP (Terceros)"),1,0)</f>
        <v>0</v>
      </c>
      <c r="R1144" s="3">
        <f>IF(FIN_DATASET[[#This Row],[AP_Flag]]=1,FIN_DATASET[[#This Row],[Amount]],0)</f>
        <v>0</v>
      </c>
    </row>
    <row r="1145" spans="1:18" x14ac:dyDescent="0.2">
      <c r="A1145" s="4">
        <f>FIN_RAW[[#This Row],[FECHA]]</f>
        <v>44682</v>
      </c>
      <c r="B1145" s="3">
        <f>YEAR(FIN_DATASET[[#This Row],[Date]])</f>
        <v>2022</v>
      </c>
      <c r="C1145" s="3" t="str">
        <f>TEXT(FIN_DATASET[[#This Row],[Date]],"mmmm")</f>
        <v>May</v>
      </c>
      <c r="D1145" s="3" t="str">
        <f>IF(FIN_RAW[[#This Row],[VALOR (IN)]]&gt;0, "Income",IF(FIN_RAW[[#This Row],[VALOR (OUT)]]&gt;0, "Expense", "Check"))</f>
        <v>Income</v>
      </c>
      <c r="E1145" s="3" t="str">
        <f>_xlfn.XLOOKUP(FIN_DATASET[[#This Row],[Method]],CATEGORY_MAP[CUENTA_IN],CATEGORY_MAP[Category])</f>
        <v>Scholarships</v>
      </c>
      <c r="F1145" s="3" t="str">
        <f>_xlfn.XLOOKUP(FIN_DATASET[[#This Row],[Account]],CATEGORY_MAP[CUENTA_OUT],CATEGORY_MAP[Subcategory])</f>
        <v>Monthly Fee</v>
      </c>
      <c r="G1145" s="3" t="str">
        <f>IF(OR(FIN_RAW[[#This Row],[CONCEPTO]]=0,FIN_RAW[[#This Row],[CONCEPTO]]=""),"",FIN_RAW[[#This Row],[CONCEPTO]])</f>
        <v>Beca Fundadores AR (100%) MAY</v>
      </c>
      <c r="H1145" s="5">
        <f>IF(FIN_DATASET[[#This Row],[Type]]="Income", FIN_RAW[[#This Row],[VALOR (IN)]], -FIN_RAW[[#This Row],[VALOR (OUT)]])</f>
        <v>160000</v>
      </c>
      <c r="I1145" s="3" t="str">
        <f>FIN_RAW[[#This Row],[CUENTA (IN)]]</f>
        <v>Becas</v>
      </c>
      <c r="J1145" s="6" t="str">
        <f>FIN_RAW[[#This Row],[CUENTA (OUT)]]</f>
        <v>Mensualidad</v>
      </c>
      <c r="K1145" s="3" t="str">
        <f>IF(OR(FIN_RAW[[#This Row],[CLIENTE]]=0,FIN_RAW[[#This Row],[CLIENTE]]=" "),"",FIN_RAW[[#This Row],[CLIENTE]])</f>
        <v>Silvana Torres López</v>
      </c>
      <c r="L1145" s="3" t="str">
        <f>IF(OR(FIN_RAW[[#This Row],[DEPORTISTA]]=0,FIN_RAW[[#This Row],[DEPORTISTA]]=""),"",FIN_RAW[[#This Row],[DEPORTISTA]])</f>
        <v>Luciana Pinedo Torres</v>
      </c>
      <c r="M1145" s="3">
        <f>IF(FIN_DATASET[[#This Row],[Method]]="Efectivo",1,0)</f>
        <v>0</v>
      </c>
      <c r="N1145" s="12">
        <f>IF(FIN_DATASET[[#This Row],[Method]]="Efectivo",FIN_DATASET[[#This Row],[Amount]],0)</f>
        <v>0</v>
      </c>
      <c r="O1145" s="3">
        <f>IF(FIN_DATASET[[#This Row],[Method]]="CxC",1,0)</f>
        <v>0</v>
      </c>
      <c r="P1145" s="11">
        <f>IF(FIN_DATASET[[#This Row],[Method]]="CxC",FIN_DATASET[[#This Row],[Amount]],0)</f>
        <v>0</v>
      </c>
      <c r="Q1145" s="3">
        <f>IF(OR(FIN_DATASET[[#This Row],[Account]]="CxP",FIN_DATASET[[#This Row],[Account]]="CxP (Liga)",FIN_DATASET[[#This Row],[Account]]="CxP (Terceros)"),1,0)</f>
        <v>0</v>
      </c>
      <c r="R1145" s="3">
        <f>IF(FIN_DATASET[[#This Row],[AP_Flag]]=1,FIN_DATASET[[#This Row],[Amount]],0)</f>
        <v>0</v>
      </c>
    </row>
    <row r="1146" spans="1:18" x14ac:dyDescent="0.2">
      <c r="A1146" s="4">
        <f>FIN_RAW[[#This Row],[FECHA]]</f>
        <v>44682</v>
      </c>
      <c r="B1146" s="3">
        <f>YEAR(FIN_DATASET[[#This Row],[Date]])</f>
        <v>2022</v>
      </c>
      <c r="C1146" s="3" t="str">
        <f>TEXT(FIN_DATASET[[#This Row],[Date]],"mmmm")</f>
        <v>May</v>
      </c>
      <c r="D1146" s="3" t="str">
        <f>IF(FIN_RAW[[#This Row],[VALOR (IN)]]&gt;0, "Income",IF(FIN_RAW[[#This Row],[VALOR (OUT)]]&gt;0, "Expense", "Check"))</f>
        <v>Income</v>
      </c>
      <c r="E1146" s="3" t="str">
        <f>_xlfn.XLOOKUP(FIN_DATASET[[#This Row],[Method]],CATEGORY_MAP[CUENTA_IN],CATEGORY_MAP[Category])</f>
        <v>Scholarships</v>
      </c>
      <c r="F1146" s="3" t="str">
        <f>_xlfn.XLOOKUP(FIN_DATASET[[#This Row],[Account]],CATEGORY_MAP[CUENTA_OUT],CATEGORY_MAP[Subcategory])</f>
        <v>Monthly Fee</v>
      </c>
      <c r="G1146" s="3" t="str">
        <f>IF(OR(FIN_RAW[[#This Row],[CONCEPTO]]=0,FIN_RAW[[#This Row],[CONCEPTO]]=""),"",FIN_RAW[[#This Row],[CONCEPTO]])</f>
        <v>Beca Fundadores AR (100%) MAY</v>
      </c>
      <c r="H1146" s="5">
        <f>IF(FIN_DATASET[[#This Row],[Type]]="Income", FIN_RAW[[#This Row],[VALOR (IN)]], -FIN_RAW[[#This Row],[VALOR (OUT)]])</f>
        <v>160000</v>
      </c>
      <c r="I1146" s="3" t="str">
        <f>FIN_RAW[[#This Row],[CUENTA (IN)]]</f>
        <v>Becas</v>
      </c>
      <c r="J1146" s="6" t="str">
        <f>FIN_RAW[[#This Row],[CUENTA (OUT)]]</f>
        <v>Mensualidad</v>
      </c>
      <c r="K1146" s="3" t="str">
        <f>IF(OR(FIN_RAW[[#This Row],[CLIENTE]]=0,FIN_RAW[[#This Row],[CLIENTE]]=" "),"",FIN_RAW[[#This Row],[CLIENTE]])</f>
        <v>Silvana Torres López</v>
      </c>
      <c r="L1146" s="3" t="str">
        <f>IF(OR(FIN_RAW[[#This Row],[DEPORTISTA]]=0,FIN_RAW[[#This Row],[DEPORTISTA]]=""),"",FIN_RAW[[#This Row],[DEPORTISTA]])</f>
        <v>Valentina Quintero Torres</v>
      </c>
      <c r="M1146" s="3">
        <f>IF(FIN_DATASET[[#This Row],[Method]]="Efectivo",1,0)</f>
        <v>0</v>
      </c>
      <c r="N1146" s="12">
        <f>IF(FIN_DATASET[[#This Row],[Method]]="Efectivo",FIN_DATASET[[#This Row],[Amount]],0)</f>
        <v>0</v>
      </c>
      <c r="O1146" s="3">
        <f>IF(FIN_DATASET[[#This Row],[Method]]="CxC",1,0)</f>
        <v>0</v>
      </c>
      <c r="P1146" s="11">
        <f>IF(FIN_DATASET[[#This Row],[Method]]="CxC",FIN_DATASET[[#This Row],[Amount]],0)</f>
        <v>0</v>
      </c>
      <c r="Q1146" s="3">
        <f>IF(OR(FIN_DATASET[[#This Row],[Account]]="CxP",FIN_DATASET[[#This Row],[Account]]="CxP (Liga)",FIN_DATASET[[#This Row],[Account]]="CxP (Terceros)"),1,0)</f>
        <v>0</v>
      </c>
      <c r="R1146" s="3">
        <f>IF(FIN_DATASET[[#This Row],[AP_Flag]]=1,FIN_DATASET[[#This Row],[Amount]],0)</f>
        <v>0</v>
      </c>
    </row>
    <row r="1147" spans="1:18" x14ac:dyDescent="0.2">
      <c r="A1147" s="4">
        <f>FIN_RAW[[#This Row],[FECHA]]</f>
        <v>44682</v>
      </c>
      <c r="B1147" s="3">
        <f>YEAR(FIN_DATASET[[#This Row],[Date]])</f>
        <v>2022</v>
      </c>
      <c r="C1147" s="3" t="str">
        <f>TEXT(FIN_DATASET[[#This Row],[Date]],"mmmm")</f>
        <v>May</v>
      </c>
      <c r="D1147" s="3" t="str">
        <f>IF(FIN_RAW[[#This Row],[VALOR (IN)]]&gt;0, "Income",IF(FIN_RAW[[#This Row],[VALOR (OUT)]]&gt;0, "Expense", "Check"))</f>
        <v>Income</v>
      </c>
      <c r="E1147" s="3" t="str">
        <f>_xlfn.XLOOKUP(FIN_DATASET[[#This Row],[Method]],CATEGORY_MAP[CUENTA_IN],CATEGORY_MAP[Category])</f>
        <v>Cash</v>
      </c>
      <c r="F1147" s="3" t="str">
        <f>_xlfn.XLOOKUP(FIN_DATASET[[#This Row],[Account]],CATEGORY_MAP[CUENTA_OUT],CATEGORY_MAP[Subcategory])</f>
        <v>Monthly Fee</v>
      </c>
      <c r="G1147" s="3" t="str">
        <f>IF(OR(FIN_RAW[[#This Row],[CONCEPTO]]=0,FIN_RAW[[#This Row],[CONCEPTO]]=""),"",FIN_RAW[[#This Row],[CONCEPTO]])</f>
        <v>Mensualidad FOR (80%) MAY</v>
      </c>
      <c r="H1147" s="5">
        <f>IF(FIN_DATASET[[#This Row],[Type]]="Income", FIN_RAW[[#This Row],[VALOR (IN)]], -FIN_RAW[[#This Row],[VALOR (OUT)]])</f>
        <v>88000</v>
      </c>
      <c r="I1147" s="3" t="str">
        <f>FIN_RAW[[#This Row],[CUENTA (IN)]]</f>
        <v>Efectivo</v>
      </c>
      <c r="J1147" s="6" t="str">
        <f>FIN_RAW[[#This Row],[CUENTA (OUT)]]</f>
        <v>Mensualidad</v>
      </c>
      <c r="K1147" s="3" t="str">
        <f>IF(OR(FIN_RAW[[#This Row],[CLIENTE]]=0,FIN_RAW[[#This Row],[CLIENTE]]=" "),"",FIN_RAW[[#This Row],[CLIENTE]])</f>
        <v>Ana Milena Sánchez Patiño</v>
      </c>
      <c r="L1147" s="3" t="str">
        <f>IF(OR(FIN_RAW[[#This Row],[DEPORTISTA]]=0,FIN_RAW[[#This Row],[DEPORTISTA]]=""),"",FIN_RAW[[#This Row],[DEPORTISTA]])</f>
        <v>Matías Carvajal Sánchez</v>
      </c>
      <c r="M1147" s="3">
        <f>IF(FIN_DATASET[[#This Row],[Method]]="Efectivo",1,0)</f>
        <v>1</v>
      </c>
      <c r="N1147" s="12">
        <f>IF(FIN_DATASET[[#This Row],[Method]]="Efectivo",FIN_DATASET[[#This Row],[Amount]],0)</f>
        <v>88000</v>
      </c>
      <c r="O1147" s="3">
        <f>IF(FIN_DATASET[[#This Row],[Method]]="CxC",1,0)</f>
        <v>0</v>
      </c>
      <c r="P1147" s="11">
        <f>IF(FIN_DATASET[[#This Row],[Method]]="CxC",FIN_DATASET[[#This Row],[Amount]],0)</f>
        <v>0</v>
      </c>
      <c r="Q1147" s="3">
        <f>IF(OR(FIN_DATASET[[#This Row],[Account]]="CxP",FIN_DATASET[[#This Row],[Account]]="CxP (Liga)",FIN_DATASET[[#This Row],[Account]]="CxP (Terceros)"),1,0)</f>
        <v>0</v>
      </c>
      <c r="R1147" s="3">
        <f>IF(FIN_DATASET[[#This Row],[AP_Flag]]=1,FIN_DATASET[[#This Row],[Amount]],0)</f>
        <v>0</v>
      </c>
    </row>
    <row r="1148" spans="1:18" x14ac:dyDescent="0.2">
      <c r="A1148" s="4">
        <f>FIN_RAW[[#This Row],[FECHA]]</f>
        <v>44682</v>
      </c>
      <c r="B1148" s="3">
        <f>YEAR(FIN_DATASET[[#This Row],[Date]])</f>
        <v>2022</v>
      </c>
      <c r="C1148" s="3" t="str">
        <f>TEXT(FIN_DATASET[[#This Row],[Date]],"mmmm")</f>
        <v>May</v>
      </c>
      <c r="D1148" s="3" t="str">
        <f>IF(FIN_RAW[[#This Row],[VALOR (IN)]]&gt;0, "Income",IF(FIN_RAW[[#This Row],[VALOR (OUT)]]&gt;0, "Expense", "Check"))</f>
        <v>Income</v>
      </c>
      <c r="E1148" s="3" t="str">
        <f>_xlfn.XLOOKUP(FIN_DATASET[[#This Row],[Method]],CATEGORY_MAP[CUENTA_IN],CATEGORY_MAP[Category])</f>
        <v>Scholarships</v>
      </c>
      <c r="F1148" s="3" t="str">
        <f>_xlfn.XLOOKUP(FIN_DATASET[[#This Row],[Account]],CATEGORY_MAP[CUENTA_OUT],CATEGORY_MAP[Subcategory])</f>
        <v>Monthly Fee</v>
      </c>
      <c r="G1148" s="3" t="str">
        <f>IF(OR(FIN_RAW[[#This Row],[CONCEPTO]]=0,FIN_RAW[[#This Row],[CONCEPTO]]=""),"",FIN_RAW[[#This Row],[CONCEPTO]])</f>
        <v>Beca Hermandad (20%) MAY</v>
      </c>
      <c r="H1148" s="5">
        <f>IF(FIN_DATASET[[#This Row],[Type]]="Income", FIN_RAW[[#This Row],[VALOR (IN)]], -FIN_RAW[[#This Row],[VALOR (OUT)]])</f>
        <v>22000</v>
      </c>
      <c r="I1148" s="3" t="str">
        <f>FIN_RAW[[#This Row],[CUENTA (IN)]]</f>
        <v>Becas</v>
      </c>
      <c r="J1148" s="6" t="str">
        <f>FIN_RAW[[#This Row],[CUENTA (OUT)]]</f>
        <v>Mensualidad</v>
      </c>
      <c r="K1148" s="3" t="str">
        <f>IF(OR(FIN_RAW[[#This Row],[CLIENTE]]=0,FIN_RAW[[#This Row],[CLIENTE]]=" "),"",FIN_RAW[[#This Row],[CLIENTE]])</f>
        <v>Ana Milena Sánchez Patiño</v>
      </c>
      <c r="L1148" s="3" t="str">
        <f>IF(OR(FIN_RAW[[#This Row],[DEPORTISTA]]=0,FIN_RAW[[#This Row],[DEPORTISTA]]=""),"",FIN_RAW[[#This Row],[DEPORTISTA]])</f>
        <v>Matías Carvajal Sánchez</v>
      </c>
      <c r="M1148" s="3">
        <f>IF(FIN_DATASET[[#This Row],[Method]]="Efectivo",1,0)</f>
        <v>0</v>
      </c>
      <c r="N1148" s="12">
        <f>IF(FIN_DATASET[[#This Row],[Method]]="Efectivo",FIN_DATASET[[#This Row],[Amount]],0)</f>
        <v>0</v>
      </c>
      <c r="O1148" s="3">
        <f>IF(FIN_DATASET[[#This Row],[Method]]="CxC",1,0)</f>
        <v>0</v>
      </c>
      <c r="P1148" s="11">
        <f>IF(FIN_DATASET[[#This Row],[Method]]="CxC",FIN_DATASET[[#This Row],[Amount]],0)</f>
        <v>0</v>
      </c>
      <c r="Q1148" s="3">
        <f>IF(OR(FIN_DATASET[[#This Row],[Account]]="CxP",FIN_DATASET[[#This Row],[Account]]="CxP (Liga)",FIN_DATASET[[#This Row],[Account]]="CxP (Terceros)"),1,0)</f>
        <v>0</v>
      </c>
      <c r="R1148" s="3">
        <f>IF(FIN_DATASET[[#This Row],[AP_Flag]]=1,FIN_DATASET[[#This Row],[Amount]],0)</f>
        <v>0</v>
      </c>
    </row>
    <row r="1149" spans="1:18" x14ac:dyDescent="0.2">
      <c r="A1149" s="4">
        <f>FIN_RAW[[#This Row],[FECHA]]</f>
        <v>44682</v>
      </c>
      <c r="B1149" s="3">
        <f>YEAR(FIN_DATASET[[#This Row],[Date]])</f>
        <v>2022</v>
      </c>
      <c r="C1149" s="3" t="str">
        <f>TEXT(FIN_DATASET[[#This Row],[Date]],"mmmm")</f>
        <v>May</v>
      </c>
      <c r="D1149" s="3" t="str">
        <f>IF(FIN_RAW[[#This Row],[VALOR (IN)]]&gt;0, "Income",IF(FIN_RAW[[#This Row],[VALOR (OUT)]]&gt;0, "Expense", "Check"))</f>
        <v>Income</v>
      </c>
      <c r="E1149" s="3" t="str">
        <f>_xlfn.XLOOKUP(FIN_DATASET[[#This Row],[Method]],CATEGORY_MAP[CUENTA_IN],CATEGORY_MAP[Category])</f>
        <v>Cash</v>
      </c>
      <c r="F1149" s="3" t="str">
        <f>_xlfn.XLOOKUP(FIN_DATASET[[#This Row],[Account]],CATEGORY_MAP[CUENTA_OUT],CATEGORY_MAP[Subcategory])</f>
        <v>Monthly Fee</v>
      </c>
      <c r="G1149" s="3" t="str">
        <f>IF(OR(FIN_RAW[[#This Row],[CONCEPTO]]=0,FIN_RAW[[#This Row],[CONCEPTO]]=""),"",FIN_RAW[[#This Row],[CONCEPTO]])</f>
        <v>Mensualidad AR (100%) MAY</v>
      </c>
      <c r="H1149" s="5">
        <f>IF(FIN_DATASET[[#This Row],[Type]]="Income", FIN_RAW[[#This Row],[VALOR (IN)]], -FIN_RAW[[#This Row],[VALOR (OUT)]])</f>
        <v>160000</v>
      </c>
      <c r="I1149" s="3" t="str">
        <f>FIN_RAW[[#This Row],[CUENTA (IN)]]</f>
        <v>Efectivo</v>
      </c>
      <c r="J1149" s="6" t="str">
        <f>FIN_RAW[[#This Row],[CUENTA (OUT)]]</f>
        <v>Mensualidad</v>
      </c>
      <c r="K1149" s="3" t="str">
        <f>IF(OR(FIN_RAW[[#This Row],[CLIENTE]]=0,FIN_RAW[[#This Row],[CLIENTE]]=" "),"",FIN_RAW[[#This Row],[CLIENTE]])</f>
        <v>Ana Milena Sánchez Patiño</v>
      </c>
      <c r="L1149" s="3" t="str">
        <f>IF(OR(FIN_RAW[[#This Row],[DEPORTISTA]]=0,FIN_RAW[[#This Row],[DEPORTISTA]]=""),"",FIN_RAW[[#This Row],[DEPORTISTA]])</f>
        <v>Valentina Carvajal Sánchez</v>
      </c>
      <c r="M1149" s="3">
        <f>IF(FIN_DATASET[[#This Row],[Method]]="Efectivo",1,0)</f>
        <v>1</v>
      </c>
      <c r="N1149" s="12">
        <f>IF(FIN_DATASET[[#This Row],[Method]]="Efectivo",FIN_DATASET[[#This Row],[Amount]],0)</f>
        <v>160000</v>
      </c>
      <c r="O1149" s="3">
        <f>IF(FIN_DATASET[[#This Row],[Method]]="CxC",1,0)</f>
        <v>0</v>
      </c>
      <c r="P1149" s="11">
        <f>IF(FIN_DATASET[[#This Row],[Method]]="CxC",FIN_DATASET[[#This Row],[Amount]],0)</f>
        <v>0</v>
      </c>
      <c r="Q1149" s="3">
        <f>IF(OR(FIN_DATASET[[#This Row],[Account]]="CxP",FIN_DATASET[[#This Row],[Account]]="CxP (Liga)",FIN_DATASET[[#This Row],[Account]]="CxP (Terceros)"),1,0)</f>
        <v>0</v>
      </c>
      <c r="R1149" s="3">
        <f>IF(FIN_DATASET[[#This Row],[AP_Flag]]=1,FIN_DATASET[[#This Row],[Amount]],0)</f>
        <v>0</v>
      </c>
    </row>
    <row r="1150" spans="1:18" x14ac:dyDescent="0.2">
      <c r="A1150" s="4">
        <f>FIN_RAW[[#This Row],[FECHA]]</f>
        <v>44682</v>
      </c>
      <c r="B1150" s="3">
        <f>YEAR(FIN_DATASET[[#This Row],[Date]])</f>
        <v>2022</v>
      </c>
      <c r="C1150" s="3" t="str">
        <f>TEXT(FIN_DATASET[[#This Row],[Date]],"mmmm")</f>
        <v>May</v>
      </c>
      <c r="D1150" s="3" t="str">
        <f>IF(FIN_RAW[[#This Row],[VALOR (IN)]]&gt;0, "Income",IF(FIN_RAW[[#This Row],[VALOR (OUT)]]&gt;0, "Expense", "Check"))</f>
        <v>Income</v>
      </c>
      <c r="E1150" s="3" t="str">
        <f>_xlfn.XLOOKUP(FIN_DATASET[[#This Row],[Method]],CATEGORY_MAP[CUENTA_IN],CATEGORY_MAP[Category])</f>
        <v>Cash</v>
      </c>
      <c r="F1150" s="3" t="str">
        <f>_xlfn.XLOOKUP(FIN_DATASET[[#This Row],[Account]],CATEGORY_MAP[CUENTA_OUT],CATEGORY_MAP[Subcategory])</f>
        <v>Monthly Fee</v>
      </c>
      <c r="G1150" s="3" t="str">
        <f>IF(OR(FIN_RAW[[#This Row],[CONCEPTO]]=0,FIN_RAW[[#This Row],[CONCEPTO]]=""),"",FIN_RAW[[#This Row],[CONCEPTO]])</f>
        <v>Mensualidad FOR (80%) MAY</v>
      </c>
      <c r="H1150" s="5">
        <f>IF(FIN_DATASET[[#This Row],[Type]]="Income", FIN_RAW[[#This Row],[VALOR (IN)]], -FIN_RAW[[#This Row],[VALOR (OUT)]])</f>
        <v>88000</v>
      </c>
      <c r="I1150" s="3" t="str">
        <f>FIN_RAW[[#This Row],[CUENTA (IN)]]</f>
        <v>Efectivo</v>
      </c>
      <c r="J1150" s="6" t="str">
        <f>FIN_RAW[[#This Row],[CUENTA (OUT)]]</f>
        <v>Mensualidad</v>
      </c>
      <c r="K1150" s="3" t="str">
        <f>IF(OR(FIN_RAW[[#This Row],[CLIENTE]]=0,FIN_RAW[[#This Row],[CLIENTE]]=" "),"",FIN_RAW[[#This Row],[CLIENTE]])</f>
        <v>Carlos Andrés Delgado</v>
      </c>
      <c r="L1150" s="3" t="str">
        <f>IF(OR(FIN_RAW[[#This Row],[DEPORTISTA]]=0,FIN_RAW[[#This Row],[DEPORTISTA]]=""),"",FIN_RAW[[#This Row],[DEPORTISTA]])</f>
        <v>María José Delgado Giraldo</v>
      </c>
      <c r="M1150" s="3">
        <f>IF(FIN_DATASET[[#This Row],[Method]]="Efectivo",1,0)</f>
        <v>1</v>
      </c>
      <c r="N1150" s="12">
        <f>IF(FIN_DATASET[[#This Row],[Method]]="Efectivo",FIN_DATASET[[#This Row],[Amount]],0)</f>
        <v>88000</v>
      </c>
      <c r="O1150" s="3">
        <f>IF(FIN_DATASET[[#This Row],[Method]]="CxC",1,0)</f>
        <v>0</v>
      </c>
      <c r="P1150" s="11">
        <f>IF(FIN_DATASET[[#This Row],[Method]]="CxC",FIN_DATASET[[#This Row],[Amount]],0)</f>
        <v>0</v>
      </c>
      <c r="Q1150" s="3">
        <f>IF(OR(FIN_DATASET[[#This Row],[Account]]="CxP",FIN_DATASET[[#This Row],[Account]]="CxP (Liga)",FIN_DATASET[[#This Row],[Account]]="CxP (Terceros)"),1,0)</f>
        <v>0</v>
      </c>
      <c r="R1150" s="3">
        <f>IF(FIN_DATASET[[#This Row],[AP_Flag]]=1,FIN_DATASET[[#This Row],[Amount]],0)</f>
        <v>0</v>
      </c>
    </row>
    <row r="1151" spans="1:18" x14ac:dyDescent="0.2">
      <c r="A1151" s="4">
        <f>FIN_RAW[[#This Row],[FECHA]]</f>
        <v>44682</v>
      </c>
      <c r="B1151" s="3">
        <f>YEAR(FIN_DATASET[[#This Row],[Date]])</f>
        <v>2022</v>
      </c>
      <c r="C1151" s="3" t="str">
        <f>TEXT(FIN_DATASET[[#This Row],[Date]],"mmmm")</f>
        <v>May</v>
      </c>
      <c r="D1151" s="3" t="str">
        <f>IF(FIN_RAW[[#This Row],[VALOR (IN)]]&gt;0, "Income",IF(FIN_RAW[[#This Row],[VALOR (OUT)]]&gt;0, "Expense", "Check"))</f>
        <v>Income</v>
      </c>
      <c r="E1151" s="3" t="str">
        <f>_xlfn.XLOOKUP(FIN_DATASET[[#This Row],[Method]],CATEGORY_MAP[CUENTA_IN],CATEGORY_MAP[Category])</f>
        <v>Scholarships</v>
      </c>
      <c r="F1151" s="3" t="str">
        <f>_xlfn.XLOOKUP(FIN_DATASET[[#This Row],[Account]],CATEGORY_MAP[CUENTA_OUT],CATEGORY_MAP[Subcategory])</f>
        <v>Monthly Fee</v>
      </c>
      <c r="G1151" s="3" t="str">
        <f>IF(OR(FIN_RAW[[#This Row],[CONCEPTO]]=0,FIN_RAW[[#This Row],[CONCEPTO]]=""),"",FIN_RAW[[#This Row],[CONCEPTO]])</f>
        <v>Beca Hermandad (20%) MAY</v>
      </c>
      <c r="H1151" s="5">
        <f>IF(FIN_DATASET[[#This Row],[Type]]="Income", FIN_RAW[[#This Row],[VALOR (IN)]], -FIN_RAW[[#This Row],[VALOR (OUT)]])</f>
        <v>22000</v>
      </c>
      <c r="I1151" s="3" t="str">
        <f>FIN_RAW[[#This Row],[CUENTA (IN)]]</f>
        <v>Becas</v>
      </c>
      <c r="J1151" s="6" t="str">
        <f>FIN_RAW[[#This Row],[CUENTA (OUT)]]</f>
        <v>Mensualidad</v>
      </c>
      <c r="K1151" s="3" t="str">
        <f>IF(OR(FIN_RAW[[#This Row],[CLIENTE]]=0,FIN_RAW[[#This Row],[CLIENTE]]=" "),"",FIN_RAW[[#This Row],[CLIENTE]])</f>
        <v>Carlos Andrés Delgado</v>
      </c>
      <c r="L1151" s="3" t="str">
        <f>IF(OR(FIN_RAW[[#This Row],[DEPORTISTA]]=0,FIN_RAW[[#This Row],[DEPORTISTA]]=""),"",FIN_RAW[[#This Row],[DEPORTISTA]])</f>
        <v>María José Delgado Giraldo</v>
      </c>
      <c r="M1151" s="3">
        <f>IF(FIN_DATASET[[#This Row],[Method]]="Efectivo",1,0)</f>
        <v>0</v>
      </c>
      <c r="N1151" s="12">
        <f>IF(FIN_DATASET[[#This Row],[Method]]="Efectivo",FIN_DATASET[[#This Row],[Amount]],0)</f>
        <v>0</v>
      </c>
      <c r="O1151" s="3">
        <f>IF(FIN_DATASET[[#This Row],[Method]]="CxC",1,0)</f>
        <v>0</v>
      </c>
      <c r="P1151" s="11">
        <f>IF(FIN_DATASET[[#This Row],[Method]]="CxC",FIN_DATASET[[#This Row],[Amount]],0)</f>
        <v>0</v>
      </c>
      <c r="Q1151" s="3">
        <f>IF(OR(FIN_DATASET[[#This Row],[Account]]="CxP",FIN_DATASET[[#This Row],[Account]]="CxP (Liga)",FIN_DATASET[[#This Row],[Account]]="CxP (Terceros)"),1,0)</f>
        <v>0</v>
      </c>
      <c r="R1151" s="3">
        <f>IF(FIN_DATASET[[#This Row],[AP_Flag]]=1,FIN_DATASET[[#This Row],[Amount]],0)</f>
        <v>0</v>
      </c>
    </row>
    <row r="1152" spans="1:18" x14ac:dyDescent="0.2">
      <c r="A1152" s="4">
        <f>FIN_RAW[[#This Row],[FECHA]]</f>
        <v>44682</v>
      </c>
      <c r="B1152" s="3">
        <f>YEAR(FIN_DATASET[[#This Row],[Date]])</f>
        <v>2022</v>
      </c>
      <c r="C1152" s="3" t="str">
        <f>TEXT(FIN_DATASET[[#This Row],[Date]],"mmmm")</f>
        <v>May</v>
      </c>
      <c r="D1152" s="3" t="str">
        <f>IF(FIN_RAW[[#This Row],[VALOR (IN)]]&gt;0, "Income",IF(FIN_RAW[[#This Row],[VALOR (OUT)]]&gt;0, "Expense", "Check"))</f>
        <v>Income</v>
      </c>
      <c r="E1152" s="3" t="str">
        <f>_xlfn.XLOOKUP(FIN_DATASET[[#This Row],[Method]],CATEGORY_MAP[CUENTA_IN],CATEGORY_MAP[Category])</f>
        <v>Cash</v>
      </c>
      <c r="F1152" s="3" t="str">
        <f>_xlfn.XLOOKUP(FIN_DATASET[[#This Row],[Account]],CATEGORY_MAP[CUENTA_OUT],CATEGORY_MAP[Subcategory])</f>
        <v>Monthly Fee</v>
      </c>
      <c r="G1152" s="3" t="str">
        <f>IF(OR(FIN_RAW[[#This Row],[CONCEPTO]]=0,FIN_RAW[[#This Row],[CONCEPTO]]=""),"",FIN_RAW[[#This Row],[CONCEPTO]])</f>
        <v>Mensualidad AR (100%) MAY</v>
      </c>
      <c r="H1152" s="5">
        <f>IF(FIN_DATASET[[#This Row],[Type]]="Income", FIN_RAW[[#This Row],[VALOR (IN)]], -FIN_RAW[[#This Row],[VALOR (OUT)]])</f>
        <v>160000</v>
      </c>
      <c r="I1152" s="3" t="str">
        <f>FIN_RAW[[#This Row],[CUENTA (IN)]]</f>
        <v>Efectivo</v>
      </c>
      <c r="J1152" s="6" t="str">
        <f>FIN_RAW[[#This Row],[CUENTA (OUT)]]</f>
        <v>Mensualidad</v>
      </c>
      <c r="K1152" s="3" t="str">
        <f>IF(OR(FIN_RAW[[#This Row],[CLIENTE]]=0,FIN_RAW[[#This Row],[CLIENTE]]=" "),"",FIN_RAW[[#This Row],[CLIENTE]])</f>
        <v>Carlos Andrés Delgado</v>
      </c>
      <c r="L1152" s="3" t="str">
        <f>IF(OR(FIN_RAW[[#This Row],[DEPORTISTA]]=0,FIN_RAW[[#This Row],[DEPORTISTA]]=""),"",FIN_RAW[[#This Row],[DEPORTISTA]])</f>
        <v>Juan Andrés Delgado Giraldo</v>
      </c>
      <c r="M1152" s="3">
        <f>IF(FIN_DATASET[[#This Row],[Method]]="Efectivo",1,0)</f>
        <v>1</v>
      </c>
      <c r="N1152" s="12">
        <f>IF(FIN_DATASET[[#This Row],[Method]]="Efectivo",FIN_DATASET[[#This Row],[Amount]],0)</f>
        <v>160000</v>
      </c>
      <c r="O1152" s="3">
        <f>IF(FIN_DATASET[[#This Row],[Method]]="CxC",1,0)</f>
        <v>0</v>
      </c>
      <c r="P1152" s="11">
        <f>IF(FIN_DATASET[[#This Row],[Method]]="CxC",FIN_DATASET[[#This Row],[Amount]],0)</f>
        <v>0</v>
      </c>
      <c r="Q1152" s="3">
        <f>IF(OR(FIN_DATASET[[#This Row],[Account]]="CxP",FIN_DATASET[[#This Row],[Account]]="CxP (Liga)",FIN_DATASET[[#This Row],[Account]]="CxP (Terceros)"),1,0)</f>
        <v>0</v>
      </c>
      <c r="R1152" s="3">
        <f>IF(FIN_DATASET[[#This Row],[AP_Flag]]=1,FIN_DATASET[[#This Row],[Amount]],0)</f>
        <v>0</v>
      </c>
    </row>
    <row r="1153" spans="1:18" x14ac:dyDescent="0.2">
      <c r="A1153" s="4">
        <f>FIN_RAW[[#This Row],[FECHA]]</f>
        <v>44682</v>
      </c>
      <c r="B1153" s="3">
        <f>YEAR(FIN_DATASET[[#This Row],[Date]])</f>
        <v>2022</v>
      </c>
      <c r="C1153" s="3" t="str">
        <f>TEXT(FIN_DATASET[[#This Row],[Date]],"mmmm")</f>
        <v>May</v>
      </c>
      <c r="D1153" s="3" t="str">
        <f>IF(FIN_RAW[[#This Row],[VALOR (IN)]]&gt;0, "Income",IF(FIN_RAW[[#This Row],[VALOR (OUT)]]&gt;0, "Expense", "Check"))</f>
        <v>Income</v>
      </c>
      <c r="E1153" s="3" t="str">
        <f>_xlfn.XLOOKUP(FIN_DATASET[[#This Row],[Method]],CATEGORY_MAP[CUENTA_IN],CATEGORY_MAP[Category])</f>
        <v>Cash</v>
      </c>
      <c r="F1153" s="3" t="str">
        <f>_xlfn.XLOOKUP(FIN_DATASET[[#This Row],[Account]],CATEGORY_MAP[CUENTA_OUT],CATEGORY_MAP[Subcategory])</f>
        <v>Monthly Fee</v>
      </c>
      <c r="G1153" s="3" t="str">
        <f>IF(OR(FIN_RAW[[#This Row],[CONCEPTO]]=0,FIN_RAW[[#This Row],[CONCEPTO]]=""),"",FIN_RAW[[#This Row],[CONCEPTO]])</f>
        <v>Mensualidad FOR (80%) MAY</v>
      </c>
      <c r="H1153" s="5">
        <f>IF(FIN_DATASET[[#This Row],[Type]]="Income", FIN_RAW[[#This Row],[VALOR (IN)]], -FIN_RAW[[#This Row],[VALOR (OUT)]])</f>
        <v>88000</v>
      </c>
      <c r="I1153" s="3" t="str">
        <f>FIN_RAW[[#This Row],[CUENTA (IN)]]</f>
        <v>Efectivo</v>
      </c>
      <c r="J1153" s="6" t="str">
        <f>FIN_RAW[[#This Row],[CUENTA (OUT)]]</f>
        <v>Mensualidad</v>
      </c>
      <c r="K1153" s="3" t="str">
        <f>IF(OR(FIN_RAW[[#This Row],[CLIENTE]]=0,FIN_RAW[[#This Row],[CLIENTE]]=" "),"",FIN_RAW[[#This Row],[CLIENTE]])</f>
        <v>Diana Gómez Herrera</v>
      </c>
      <c r="L1153" s="3" t="str">
        <f>IF(OR(FIN_RAW[[#This Row],[DEPORTISTA]]=0,FIN_RAW[[#This Row],[DEPORTISTA]]=""),"",FIN_RAW[[#This Row],[DEPORTISTA]])</f>
        <v>Samuel David López Gómez</v>
      </c>
      <c r="M1153" s="3">
        <f>IF(FIN_DATASET[[#This Row],[Method]]="Efectivo",1,0)</f>
        <v>1</v>
      </c>
      <c r="N1153" s="12">
        <f>IF(FIN_DATASET[[#This Row],[Method]]="Efectivo",FIN_DATASET[[#This Row],[Amount]],0)</f>
        <v>88000</v>
      </c>
      <c r="O1153" s="3">
        <f>IF(FIN_DATASET[[#This Row],[Method]]="CxC",1,0)</f>
        <v>0</v>
      </c>
      <c r="P1153" s="11">
        <f>IF(FIN_DATASET[[#This Row],[Method]]="CxC",FIN_DATASET[[#This Row],[Amount]],0)</f>
        <v>0</v>
      </c>
      <c r="Q1153" s="3">
        <f>IF(OR(FIN_DATASET[[#This Row],[Account]]="CxP",FIN_DATASET[[#This Row],[Account]]="CxP (Liga)",FIN_DATASET[[#This Row],[Account]]="CxP (Terceros)"),1,0)</f>
        <v>0</v>
      </c>
      <c r="R1153" s="3">
        <f>IF(FIN_DATASET[[#This Row],[AP_Flag]]=1,FIN_DATASET[[#This Row],[Amount]],0)</f>
        <v>0</v>
      </c>
    </row>
    <row r="1154" spans="1:18" x14ac:dyDescent="0.2">
      <c r="A1154" s="4">
        <f>FIN_RAW[[#This Row],[FECHA]]</f>
        <v>44682</v>
      </c>
      <c r="B1154" s="3">
        <f>YEAR(FIN_DATASET[[#This Row],[Date]])</f>
        <v>2022</v>
      </c>
      <c r="C1154" s="3" t="str">
        <f>TEXT(FIN_DATASET[[#This Row],[Date]],"mmmm")</f>
        <v>May</v>
      </c>
      <c r="D1154" s="3" t="str">
        <f>IF(FIN_RAW[[#This Row],[VALOR (IN)]]&gt;0, "Income",IF(FIN_RAW[[#This Row],[VALOR (OUT)]]&gt;0, "Expense", "Check"))</f>
        <v>Income</v>
      </c>
      <c r="E1154" s="3" t="str">
        <f>_xlfn.XLOOKUP(FIN_DATASET[[#This Row],[Method]],CATEGORY_MAP[CUENTA_IN],CATEGORY_MAP[Category])</f>
        <v>Scholarships</v>
      </c>
      <c r="F1154" s="3" t="str">
        <f>_xlfn.XLOOKUP(FIN_DATASET[[#This Row],[Account]],CATEGORY_MAP[CUENTA_OUT],CATEGORY_MAP[Subcategory])</f>
        <v>Monthly Fee</v>
      </c>
      <c r="G1154" s="3" t="str">
        <f>IF(OR(FIN_RAW[[#This Row],[CONCEPTO]]=0,FIN_RAW[[#This Row],[CONCEPTO]]=""),"",FIN_RAW[[#This Row],[CONCEPTO]])</f>
        <v>Beca Hermandad (20%) MAY</v>
      </c>
      <c r="H1154" s="5">
        <f>IF(FIN_DATASET[[#This Row],[Type]]="Income", FIN_RAW[[#This Row],[VALOR (IN)]], -FIN_RAW[[#This Row],[VALOR (OUT)]])</f>
        <v>22000</v>
      </c>
      <c r="I1154" s="3" t="str">
        <f>FIN_RAW[[#This Row],[CUENTA (IN)]]</f>
        <v>Becas</v>
      </c>
      <c r="J1154" s="6" t="str">
        <f>FIN_RAW[[#This Row],[CUENTA (OUT)]]</f>
        <v>Mensualidad</v>
      </c>
      <c r="K1154" s="3" t="str">
        <f>IF(OR(FIN_RAW[[#This Row],[CLIENTE]]=0,FIN_RAW[[#This Row],[CLIENTE]]=" "),"",FIN_RAW[[#This Row],[CLIENTE]])</f>
        <v>Diana Gómez Herrera</v>
      </c>
      <c r="L1154" s="3" t="str">
        <f>IF(OR(FIN_RAW[[#This Row],[DEPORTISTA]]=0,FIN_RAW[[#This Row],[DEPORTISTA]]=""),"",FIN_RAW[[#This Row],[DEPORTISTA]])</f>
        <v>Samuel David López Gómez</v>
      </c>
      <c r="M1154" s="3">
        <f>IF(FIN_DATASET[[#This Row],[Method]]="Efectivo",1,0)</f>
        <v>0</v>
      </c>
      <c r="N1154" s="12">
        <f>IF(FIN_DATASET[[#This Row],[Method]]="Efectivo",FIN_DATASET[[#This Row],[Amount]],0)</f>
        <v>0</v>
      </c>
      <c r="O1154" s="3">
        <f>IF(FIN_DATASET[[#This Row],[Method]]="CxC",1,0)</f>
        <v>0</v>
      </c>
      <c r="P1154" s="11">
        <f>IF(FIN_DATASET[[#This Row],[Method]]="CxC",FIN_DATASET[[#This Row],[Amount]],0)</f>
        <v>0</v>
      </c>
      <c r="Q1154" s="3">
        <f>IF(OR(FIN_DATASET[[#This Row],[Account]]="CxP",FIN_DATASET[[#This Row],[Account]]="CxP (Liga)",FIN_DATASET[[#This Row],[Account]]="CxP (Terceros)"),1,0)</f>
        <v>0</v>
      </c>
      <c r="R1154" s="3">
        <f>IF(FIN_DATASET[[#This Row],[AP_Flag]]=1,FIN_DATASET[[#This Row],[Amount]],0)</f>
        <v>0</v>
      </c>
    </row>
    <row r="1155" spans="1:18" x14ac:dyDescent="0.2">
      <c r="A1155" s="4">
        <f>FIN_RAW[[#This Row],[FECHA]]</f>
        <v>44682</v>
      </c>
      <c r="B1155" s="3">
        <f>YEAR(FIN_DATASET[[#This Row],[Date]])</f>
        <v>2022</v>
      </c>
      <c r="C1155" s="3" t="str">
        <f>TEXT(FIN_DATASET[[#This Row],[Date]],"mmmm")</f>
        <v>May</v>
      </c>
      <c r="D1155" s="3" t="str">
        <f>IF(FIN_RAW[[#This Row],[VALOR (IN)]]&gt;0, "Income",IF(FIN_RAW[[#This Row],[VALOR (OUT)]]&gt;0, "Expense", "Check"))</f>
        <v>Income</v>
      </c>
      <c r="E1155" s="3" t="str">
        <f>_xlfn.XLOOKUP(FIN_DATASET[[#This Row],[Method]],CATEGORY_MAP[CUENTA_IN],CATEGORY_MAP[Category])</f>
        <v>Cash</v>
      </c>
      <c r="F1155" s="3" t="str">
        <f>_xlfn.XLOOKUP(FIN_DATASET[[#This Row],[Account]],CATEGORY_MAP[CUENTA_OUT],CATEGORY_MAP[Subcategory])</f>
        <v>Monthly Fee</v>
      </c>
      <c r="G1155" s="3" t="str">
        <f>IF(OR(FIN_RAW[[#This Row],[CONCEPTO]]=0,FIN_RAW[[#This Row],[CONCEPTO]]=""),"",FIN_RAW[[#This Row],[CONCEPTO]])</f>
        <v>Mensualidad AR (100%) MAY</v>
      </c>
      <c r="H1155" s="5">
        <f>IF(FIN_DATASET[[#This Row],[Type]]="Income", FIN_RAW[[#This Row],[VALOR (IN)]], -FIN_RAW[[#This Row],[VALOR (OUT)]])</f>
        <v>160000</v>
      </c>
      <c r="I1155" s="3" t="str">
        <f>FIN_RAW[[#This Row],[CUENTA (IN)]]</f>
        <v>Efectivo</v>
      </c>
      <c r="J1155" s="6" t="str">
        <f>FIN_RAW[[#This Row],[CUENTA (OUT)]]</f>
        <v>Mensualidad</v>
      </c>
      <c r="K1155" s="3" t="str">
        <f>IF(OR(FIN_RAW[[#This Row],[CLIENTE]]=0,FIN_RAW[[#This Row],[CLIENTE]]=" "),"",FIN_RAW[[#This Row],[CLIENTE]])</f>
        <v>Diana Gómez Herrera</v>
      </c>
      <c r="L1155" s="3" t="str">
        <f>IF(OR(FIN_RAW[[#This Row],[DEPORTISTA]]=0,FIN_RAW[[#This Row],[DEPORTISTA]]=""),"",FIN_RAW[[#This Row],[DEPORTISTA]])</f>
        <v>Juan Manuel López Gómez</v>
      </c>
      <c r="M1155" s="3">
        <f>IF(FIN_DATASET[[#This Row],[Method]]="Efectivo",1,0)</f>
        <v>1</v>
      </c>
      <c r="N1155" s="12">
        <f>IF(FIN_DATASET[[#This Row],[Method]]="Efectivo",FIN_DATASET[[#This Row],[Amount]],0)</f>
        <v>160000</v>
      </c>
      <c r="O1155" s="3">
        <f>IF(FIN_DATASET[[#This Row],[Method]]="CxC",1,0)</f>
        <v>0</v>
      </c>
      <c r="P1155" s="11">
        <f>IF(FIN_DATASET[[#This Row],[Method]]="CxC",FIN_DATASET[[#This Row],[Amount]],0)</f>
        <v>0</v>
      </c>
      <c r="Q1155" s="3">
        <f>IF(OR(FIN_DATASET[[#This Row],[Account]]="CxP",FIN_DATASET[[#This Row],[Account]]="CxP (Liga)",FIN_DATASET[[#This Row],[Account]]="CxP (Terceros)"),1,0)</f>
        <v>0</v>
      </c>
      <c r="R1155" s="3">
        <f>IF(FIN_DATASET[[#This Row],[AP_Flag]]=1,FIN_DATASET[[#This Row],[Amount]],0)</f>
        <v>0</v>
      </c>
    </row>
    <row r="1156" spans="1:18" x14ac:dyDescent="0.2">
      <c r="A1156" s="4">
        <f>FIN_RAW[[#This Row],[FECHA]]</f>
        <v>44682</v>
      </c>
      <c r="B1156" s="3">
        <f>YEAR(FIN_DATASET[[#This Row],[Date]])</f>
        <v>2022</v>
      </c>
      <c r="C1156" s="3" t="str">
        <f>TEXT(FIN_DATASET[[#This Row],[Date]],"mmmm")</f>
        <v>May</v>
      </c>
      <c r="D1156" s="3" t="str">
        <f>IF(FIN_RAW[[#This Row],[VALOR (IN)]]&gt;0, "Income",IF(FIN_RAW[[#This Row],[VALOR (OUT)]]&gt;0, "Expense", "Check"))</f>
        <v>Income</v>
      </c>
      <c r="E1156" s="3" t="str">
        <f>_xlfn.XLOOKUP(FIN_DATASET[[#This Row],[Method]],CATEGORY_MAP[CUENTA_IN],CATEGORY_MAP[Category])</f>
        <v>Cash</v>
      </c>
      <c r="F1156" s="3" t="str">
        <f>_xlfn.XLOOKUP(FIN_DATASET[[#This Row],[Account]],CATEGORY_MAP[CUENTA_OUT],CATEGORY_MAP[Subcategory])</f>
        <v>Monthly Fee</v>
      </c>
      <c r="G1156" s="3" t="str">
        <f>IF(OR(FIN_RAW[[#This Row],[CONCEPTO]]=0,FIN_RAW[[#This Row],[CONCEPTO]]=""),"",FIN_RAW[[#This Row],[CONCEPTO]])</f>
        <v>Mensualidad FOR (80%) MAY</v>
      </c>
      <c r="H1156" s="5">
        <f>IF(FIN_DATASET[[#This Row],[Type]]="Income", FIN_RAW[[#This Row],[VALOR (IN)]], -FIN_RAW[[#This Row],[VALOR (OUT)]])</f>
        <v>88000</v>
      </c>
      <c r="I1156" s="3" t="str">
        <f>FIN_RAW[[#This Row],[CUENTA (IN)]]</f>
        <v>Efectivo</v>
      </c>
      <c r="J1156" s="6" t="str">
        <f>FIN_RAW[[#This Row],[CUENTA (OUT)]]</f>
        <v>Mensualidad</v>
      </c>
      <c r="K1156" s="3" t="str">
        <f>IF(OR(FIN_RAW[[#This Row],[CLIENTE]]=0,FIN_RAW[[#This Row],[CLIENTE]]=" "),"",FIN_RAW[[#This Row],[CLIENTE]])</f>
        <v>Diana Marcela Bravo Clavijo</v>
      </c>
      <c r="L1156" s="3" t="str">
        <f>IF(OR(FIN_RAW[[#This Row],[DEPORTISTA]]=0,FIN_RAW[[#This Row],[DEPORTISTA]]=""),"",FIN_RAW[[#This Row],[DEPORTISTA]])</f>
        <v>Adelaida Camacho Bravo</v>
      </c>
      <c r="M1156" s="3">
        <f>IF(FIN_DATASET[[#This Row],[Method]]="Efectivo",1,0)</f>
        <v>1</v>
      </c>
      <c r="N1156" s="12">
        <f>IF(FIN_DATASET[[#This Row],[Method]]="Efectivo",FIN_DATASET[[#This Row],[Amount]],0)</f>
        <v>88000</v>
      </c>
      <c r="O1156" s="3">
        <f>IF(FIN_DATASET[[#This Row],[Method]]="CxC",1,0)</f>
        <v>0</v>
      </c>
      <c r="P1156" s="11">
        <f>IF(FIN_DATASET[[#This Row],[Method]]="CxC",FIN_DATASET[[#This Row],[Amount]],0)</f>
        <v>0</v>
      </c>
      <c r="Q1156" s="3">
        <f>IF(OR(FIN_DATASET[[#This Row],[Account]]="CxP",FIN_DATASET[[#This Row],[Account]]="CxP (Liga)",FIN_DATASET[[#This Row],[Account]]="CxP (Terceros)"),1,0)</f>
        <v>0</v>
      </c>
      <c r="R1156" s="3">
        <f>IF(FIN_DATASET[[#This Row],[AP_Flag]]=1,FIN_DATASET[[#This Row],[Amount]],0)</f>
        <v>0</v>
      </c>
    </row>
    <row r="1157" spans="1:18" x14ac:dyDescent="0.2">
      <c r="A1157" s="4">
        <f>FIN_RAW[[#This Row],[FECHA]]</f>
        <v>44682</v>
      </c>
      <c r="B1157" s="3">
        <f>YEAR(FIN_DATASET[[#This Row],[Date]])</f>
        <v>2022</v>
      </c>
      <c r="C1157" s="3" t="str">
        <f>TEXT(FIN_DATASET[[#This Row],[Date]],"mmmm")</f>
        <v>May</v>
      </c>
      <c r="D1157" s="3" t="str">
        <f>IF(FIN_RAW[[#This Row],[VALOR (IN)]]&gt;0, "Income",IF(FIN_RAW[[#This Row],[VALOR (OUT)]]&gt;0, "Expense", "Check"))</f>
        <v>Income</v>
      </c>
      <c r="E1157" s="3" t="str">
        <f>_xlfn.XLOOKUP(FIN_DATASET[[#This Row],[Method]],CATEGORY_MAP[CUENTA_IN],CATEGORY_MAP[Category])</f>
        <v>Scholarships</v>
      </c>
      <c r="F1157" s="3" t="str">
        <f>_xlfn.XLOOKUP(FIN_DATASET[[#This Row],[Account]],CATEGORY_MAP[CUENTA_OUT],CATEGORY_MAP[Subcategory])</f>
        <v>Monthly Fee</v>
      </c>
      <c r="G1157" s="3" t="str">
        <f>IF(OR(FIN_RAW[[#This Row],[CONCEPTO]]=0,FIN_RAW[[#This Row],[CONCEPTO]]=""),"",FIN_RAW[[#This Row],[CONCEPTO]])</f>
        <v>Beca Hermandad (20%) MAY</v>
      </c>
      <c r="H1157" s="5">
        <f>IF(FIN_DATASET[[#This Row],[Type]]="Income", FIN_RAW[[#This Row],[VALOR (IN)]], -FIN_RAW[[#This Row],[VALOR (OUT)]])</f>
        <v>22000</v>
      </c>
      <c r="I1157" s="3" t="str">
        <f>FIN_RAW[[#This Row],[CUENTA (IN)]]</f>
        <v>Becas</v>
      </c>
      <c r="J1157" s="6" t="str">
        <f>FIN_RAW[[#This Row],[CUENTA (OUT)]]</f>
        <v>Mensualidad</v>
      </c>
      <c r="K1157" s="3" t="str">
        <f>IF(OR(FIN_RAW[[#This Row],[CLIENTE]]=0,FIN_RAW[[#This Row],[CLIENTE]]=" "),"",FIN_RAW[[#This Row],[CLIENTE]])</f>
        <v>Diana Marcela Bravo Clavijo</v>
      </c>
      <c r="L1157" s="3" t="str">
        <f>IF(OR(FIN_RAW[[#This Row],[DEPORTISTA]]=0,FIN_RAW[[#This Row],[DEPORTISTA]]=""),"",FIN_RAW[[#This Row],[DEPORTISTA]])</f>
        <v>Adelaida Camacho Bravo</v>
      </c>
      <c r="M1157" s="3">
        <f>IF(FIN_DATASET[[#This Row],[Method]]="Efectivo",1,0)</f>
        <v>0</v>
      </c>
      <c r="N1157" s="12">
        <f>IF(FIN_DATASET[[#This Row],[Method]]="Efectivo",FIN_DATASET[[#This Row],[Amount]],0)</f>
        <v>0</v>
      </c>
      <c r="O1157" s="3">
        <f>IF(FIN_DATASET[[#This Row],[Method]]="CxC",1,0)</f>
        <v>0</v>
      </c>
      <c r="P1157" s="11">
        <f>IF(FIN_DATASET[[#This Row],[Method]]="CxC",FIN_DATASET[[#This Row],[Amount]],0)</f>
        <v>0</v>
      </c>
      <c r="Q1157" s="3">
        <f>IF(OR(FIN_DATASET[[#This Row],[Account]]="CxP",FIN_DATASET[[#This Row],[Account]]="CxP (Liga)",FIN_DATASET[[#This Row],[Account]]="CxP (Terceros)"),1,0)</f>
        <v>0</v>
      </c>
      <c r="R1157" s="3">
        <f>IF(FIN_DATASET[[#This Row],[AP_Flag]]=1,FIN_DATASET[[#This Row],[Amount]],0)</f>
        <v>0</v>
      </c>
    </row>
    <row r="1158" spans="1:18" x14ac:dyDescent="0.2">
      <c r="A1158" s="4">
        <f>FIN_RAW[[#This Row],[FECHA]]</f>
        <v>44682</v>
      </c>
      <c r="B1158" s="3">
        <f>YEAR(FIN_DATASET[[#This Row],[Date]])</f>
        <v>2022</v>
      </c>
      <c r="C1158" s="3" t="str">
        <f>TEXT(FIN_DATASET[[#This Row],[Date]],"mmmm")</f>
        <v>May</v>
      </c>
      <c r="D1158" s="3" t="str">
        <f>IF(FIN_RAW[[#This Row],[VALOR (IN)]]&gt;0, "Income",IF(FIN_RAW[[#This Row],[VALOR (OUT)]]&gt;0, "Expense", "Check"))</f>
        <v>Income</v>
      </c>
      <c r="E1158" s="3" t="str">
        <f>_xlfn.XLOOKUP(FIN_DATASET[[#This Row],[Method]],CATEGORY_MAP[CUENTA_IN],CATEGORY_MAP[Category])</f>
        <v>Cash</v>
      </c>
      <c r="F1158" s="3" t="str">
        <f>_xlfn.XLOOKUP(FIN_DATASET[[#This Row],[Account]],CATEGORY_MAP[CUENTA_OUT],CATEGORY_MAP[Subcategory])</f>
        <v>Monthly Fee</v>
      </c>
      <c r="G1158" s="3" t="str">
        <f>IF(OR(FIN_RAW[[#This Row],[CONCEPTO]]=0,FIN_RAW[[#This Row],[CONCEPTO]]=""),"",FIN_RAW[[#This Row],[CONCEPTO]])</f>
        <v>Mensualidad AR (100%) MAY</v>
      </c>
      <c r="H1158" s="5">
        <f>IF(FIN_DATASET[[#This Row],[Type]]="Income", FIN_RAW[[#This Row],[VALOR (IN)]], -FIN_RAW[[#This Row],[VALOR (OUT)]])</f>
        <v>160000</v>
      </c>
      <c r="I1158" s="3" t="str">
        <f>FIN_RAW[[#This Row],[CUENTA (IN)]]</f>
        <v>Efectivo</v>
      </c>
      <c r="J1158" s="6" t="str">
        <f>FIN_RAW[[#This Row],[CUENTA (OUT)]]</f>
        <v>Mensualidad</v>
      </c>
      <c r="K1158" s="3" t="str">
        <f>IF(OR(FIN_RAW[[#This Row],[CLIENTE]]=0,FIN_RAW[[#This Row],[CLIENTE]]=" "),"",FIN_RAW[[#This Row],[CLIENTE]])</f>
        <v>Diana Marcela Bravo Clavijo</v>
      </c>
      <c r="L1158" s="3" t="str">
        <f>IF(OR(FIN_RAW[[#This Row],[DEPORTISTA]]=0,FIN_RAW[[#This Row],[DEPORTISTA]]=""),"",FIN_RAW[[#This Row],[DEPORTISTA]])</f>
        <v>María Antonia Camacho Bravo</v>
      </c>
      <c r="M1158" s="3">
        <f>IF(FIN_DATASET[[#This Row],[Method]]="Efectivo",1,0)</f>
        <v>1</v>
      </c>
      <c r="N1158" s="12">
        <f>IF(FIN_DATASET[[#This Row],[Method]]="Efectivo",FIN_DATASET[[#This Row],[Amount]],0)</f>
        <v>160000</v>
      </c>
      <c r="O1158" s="3">
        <f>IF(FIN_DATASET[[#This Row],[Method]]="CxC",1,0)</f>
        <v>0</v>
      </c>
      <c r="P1158" s="11">
        <f>IF(FIN_DATASET[[#This Row],[Method]]="CxC",FIN_DATASET[[#This Row],[Amount]],0)</f>
        <v>0</v>
      </c>
      <c r="Q1158" s="3">
        <f>IF(OR(FIN_DATASET[[#This Row],[Account]]="CxP",FIN_DATASET[[#This Row],[Account]]="CxP (Liga)",FIN_DATASET[[#This Row],[Account]]="CxP (Terceros)"),1,0)</f>
        <v>0</v>
      </c>
      <c r="R1158" s="3">
        <f>IF(FIN_DATASET[[#This Row],[AP_Flag]]=1,FIN_DATASET[[#This Row],[Amount]],0)</f>
        <v>0</v>
      </c>
    </row>
    <row r="1159" spans="1:18" x14ac:dyDescent="0.2">
      <c r="A1159" s="4">
        <f>FIN_RAW[[#This Row],[FECHA]]</f>
        <v>44682</v>
      </c>
      <c r="B1159" s="3">
        <f>YEAR(FIN_DATASET[[#This Row],[Date]])</f>
        <v>2022</v>
      </c>
      <c r="C1159" s="3" t="str">
        <f>TEXT(FIN_DATASET[[#This Row],[Date]],"mmmm")</f>
        <v>May</v>
      </c>
      <c r="D1159" s="3" t="str">
        <f>IF(FIN_RAW[[#This Row],[VALOR (IN)]]&gt;0, "Income",IF(FIN_RAW[[#This Row],[VALOR (OUT)]]&gt;0, "Expense", "Check"))</f>
        <v>Income</v>
      </c>
      <c r="E1159" s="3" t="str">
        <f>_xlfn.XLOOKUP(FIN_DATASET[[#This Row],[Method]],CATEGORY_MAP[CUENTA_IN],CATEGORY_MAP[Category])</f>
        <v>Cash</v>
      </c>
      <c r="F1159" s="3" t="str">
        <f>_xlfn.XLOOKUP(FIN_DATASET[[#This Row],[Account]],CATEGORY_MAP[CUENTA_OUT],CATEGORY_MAP[Subcategory])</f>
        <v>Monthly Fee</v>
      </c>
      <c r="G1159" s="3" t="str">
        <f>IF(OR(FIN_RAW[[#This Row],[CONCEPTO]]=0,FIN_RAW[[#This Row],[CONCEPTO]]=""),"",FIN_RAW[[#This Row],[CONCEPTO]])</f>
        <v>Mensualidad AR (100%) MAY</v>
      </c>
      <c r="H1159" s="5">
        <f>IF(FIN_DATASET[[#This Row],[Type]]="Income", FIN_RAW[[#This Row],[VALOR (IN)]], -FIN_RAW[[#This Row],[VALOR (OUT)]])</f>
        <v>160000</v>
      </c>
      <c r="I1159" s="3" t="str">
        <f>FIN_RAW[[#This Row],[CUENTA (IN)]]</f>
        <v>Efectivo</v>
      </c>
      <c r="J1159" s="6" t="str">
        <f>FIN_RAW[[#This Row],[CUENTA (OUT)]]</f>
        <v>Mensualidad</v>
      </c>
      <c r="K1159" s="3" t="str">
        <f>IF(OR(FIN_RAW[[#This Row],[CLIENTE]]=0,FIN_RAW[[#This Row],[CLIENTE]]=" "),"",FIN_RAW[[#This Row],[CLIENTE]])</f>
        <v>Ingrith Basto Zamorano</v>
      </c>
      <c r="L1159" s="3" t="str">
        <f>IF(OR(FIN_RAW[[#This Row],[DEPORTISTA]]=0,FIN_RAW[[#This Row],[DEPORTISTA]]=""),"",FIN_RAW[[#This Row],[DEPORTISTA]])</f>
        <v>Santiago Solórzano Basto</v>
      </c>
      <c r="M1159" s="3">
        <f>IF(FIN_DATASET[[#This Row],[Method]]="Efectivo",1,0)</f>
        <v>1</v>
      </c>
      <c r="N1159" s="12">
        <f>IF(FIN_DATASET[[#This Row],[Method]]="Efectivo",FIN_DATASET[[#This Row],[Amount]],0)</f>
        <v>160000</v>
      </c>
      <c r="O1159" s="3">
        <f>IF(FIN_DATASET[[#This Row],[Method]]="CxC",1,0)</f>
        <v>0</v>
      </c>
      <c r="P1159" s="11">
        <f>IF(FIN_DATASET[[#This Row],[Method]]="CxC",FIN_DATASET[[#This Row],[Amount]],0)</f>
        <v>0</v>
      </c>
      <c r="Q1159" s="3">
        <f>IF(OR(FIN_DATASET[[#This Row],[Account]]="CxP",FIN_DATASET[[#This Row],[Account]]="CxP (Liga)",FIN_DATASET[[#This Row],[Account]]="CxP (Terceros)"),1,0)</f>
        <v>0</v>
      </c>
      <c r="R1159" s="3">
        <f>IF(FIN_DATASET[[#This Row],[AP_Flag]]=1,FIN_DATASET[[#This Row],[Amount]],0)</f>
        <v>0</v>
      </c>
    </row>
    <row r="1160" spans="1:18" x14ac:dyDescent="0.2">
      <c r="A1160" s="4">
        <f>FIN_RAW[[#This Row],[FECHA]]</f>
        <v>44682</v>
      </c>
      <c r="B1160" s="3">
        <f>YEAR(FIN_DATASET[[#This Row],[Date]])</f>
        <v>2022</v>
      </c>
      <c r="C1160" s="3" t="str">
        <f>TEXT(FIN_DATASET[[#This Row],[Date]],"mmmm")</f>
        <v>May</v>
      </c>
      <c r="D1160" s="3" t="str">
        <f>IF(FIN_RAW[[#This Row],[VALOR (IN)]]&gt;0, "Income",IF(FIN_RAW[[#This Row],[VALOR (OUT)]]&gt;0, "Expense", "Check"))</f>
        <v>Income</v>
      </c>
      <c r="E1160" s="3" t="str">
        <f>_xlfn.XLOOKUP(FIN_DATASET[[#This Row],[Method]],CATEGORY_MAP[CUENTA_IN],CATEGORY_MAP[Category])</f>
        <v>Cash</v>
      </c>
      <c r="F1160" s="3" t="str">
        <f>_xlfn.XLOOKUP(FIN_DATASET[[#This Row],[Account]],CATEGORY_MAP[CUENTA_OUT],CATEGORY_MAP[Subcategory])</f>
        <v>Monthly Fee</v>
      </c>
      <c r="G1160" s="3" t="str">
        <f>IF(OR(FIN_RAW[[#This Row],[CONCEPTO]]=0,FIN_RAW[[#This Row],[CONCEPTO]]=""),"",FIN_RAW[[#This Row],[CONCEPTO]])</f>
        <v>Mensualidad FOR (80%) MAY</v>
      </c>
      <c r="H1160" s="5">
        <f>IF(FIN_DATASET[[#This Row],[Type]]="Income", FIN_RAW[[#This Row],[VALOR (IN)]], -FIN_RAW[[#This Row],[VALOR (OUT)]])</f>
        <v>88000</v>
      </c>
      <c r="I1160" s="3" t="str">
        <f>FIN_RAW[[#This Row],[CUENTA (IN)]]</f>
        <v>Efectivo</v>
      </c>
      <c r="J1160" s="6" t="str">
        <f>FIN_RAW[[#This Row],[CUENTA (OUT)]]</f>
        <v>Mensualidad</v>
      </c>
      <c r="K1160" s="3" t="str">
        <f>IF(OR(FIN_RAW[[#This Row],[CLIENTE]]=0,FIN_RAW[[#This Row],[CLIENTE]]=" "),"",FIN_RAW[[#This Row],[CLIENTE]])</f>
        <v>Juan Sebastián Floyd</v>
      </c>
      <c r="L1160" s="3" t="str">
        <f>IF(OR(FIN_RAW[[#This Row],[DEPORTISTA]]=0,FIN_RAW[[#This Row],[DEPORTISTA]]=""),"",FIN_RAW[[#This Row],[DEPORTISTA]])</f>
        <v>Arianna Floyd Martínez</v>
      </c>
      <c r="M1160" s="3">
        <f>IF(FIN_DATASET[[#This Row],[Method]]="Efectivo",1,0)</f>
        <v>1</v>
      </c>
      <c r="N1160" s="12">
        <f>IF(FIN_DATASET[[#This Row],[Method]]="Efectivo",FIN_DATASET[[#This Row],[Amount]],0)</f>
        <v>88000</v>
      </c>
      <c r="O1160" s="3">
        <f>IF(FIN_DATASET[[#This Row],[Method]]="CxC",1,0)</f>
        <v>0</v>
      </c>
      <c r="P1160" s="11">
        <f>IF(FIN_DATASET[[#This Row],[Method]]="CxC",FIN_DATASET[[#This Row],[Amount]],0)</f>
        <v>0</v>
      </c>
      <c r="Q1160" s="3">
        <f>IF(OR(FIN_DATASET[[#This Row],[Account]]="CxP",FIN_DATASET[[#This Row],[Account]]="CxP (Liga)",FIN_DATASET[[#This Row],[Account]]="CxP (Terceros)"),1,0)</f>
        <v>0</v>
      </c>
      <c r="R1160" s="3">
        <f>IF(FIN_DATASET[[#This Row],[AP_Flag]]=1,FIN_DATASET[[#This Row],[Amount]],0)</f>
        <v>0</v>
      </c>
    </row>
    <row r="1161" spans="1:18" x14ac:dyDescent="0.2">
      <c r="A1161" s="4">
        <f>FIN_RAW[[#This Row],[FECHA]]</f>
        <v>44682</v>
      </c>
      <c r="B1161" s="3">
        <f>YEAR(FIN_DATASET[[#This Row],[Date]])</f>
        <v>2022</v>
      </c>
      <c r="C1161" s="3" t="str">
        <f>TEXT(FIN_DATASET[[#This Row],[Date]],"mmmm")</f>
        <v>May</v>
      </c>
      <c r="D1161" s="3" t="str">
        <f>IF(FIN_RAW[[#This Row],[VALOR (IN)]]&gt;0, "Income",IF(FIN_RAW[[#This Row],[VALOR (OUT)]]&gt;0, "Expense", "Check"))</f>
        <v>Income</v>
      </c>
      <c r="E1161" s="3" t="str">
        <f>_xlfn.XLOOKUP(FIN_DATASET[[#This Row],[Method]],CATEGORY_MAP[CUENTA_IN],CATEGORY_MAP[Category])</f>
        <v>Scholarships</v>
      </c>
      <c r="F1161" s="3" t="str">
        <f>_xlfn.XLOOKUP(FIN_DATASET[[#This Row],[Account]],CATEGORY_MAP[CUENTA_OUT],CATEGORY_MAP[Subcategory])</f>
        <v>Monthly Fee</v>
      </c>
      <c r="G1161" s="3" t="str">
        <f>IF(OR(FIN_RAW[[#This Row],[CONCEPTO]]=0,FIN_RAW[[#This Row],[CONCEPTO]]=""),"",FIN_RAW[[#This Row],[CONCEPTO]])</f>
        <v>Beca Hermandad (20%) MAY</v>
      </c>
      <c r="H1161" s="5">
        <f>IF(FIN_DATASET[[#This Row],[Type]]="Income", FIN_RAW[[#This Row],[VALOR (IN)]], -FIN_RAW[[#This Row],[VALOR (OUT)]])</f>
        <v>22000</v>
      </c>
      <c r="I1161" s="3" t="str">
        <f>FIN_RAW[[#This Row],[CUENTA (IN)]]</f>
        <v>Becas</v>
      </c>
      <c r="J1161" s="6" t="str">
        <f>FIN_RAW[[#This Row],[CUENTA (OUT)]]</f>
        <v>Mensualidad</v>
      </c>
      <c r="K1161" s="3" t="str">
        <f>IF(OR(FIN_RAW[[#This Row],[CLIENTE]]=0,FIN_RAW[[#This Row],[CLIENTE]]=" "),"",FIN_RAW[[#This Row],[CLIENTE]])</f>
        <v>Juan Sebastián Floyd</v>
      </c>
      <c r="L1161" s="3" t="str">
        <f>IF(OR(FIN_RAW[[#This Row],[DEPORTISTA]]=0,FIN_RAW[[#This Row],[DEPORTISTA]]=""),"",FIN_RAW[[#This Row],[DEPORTISTA]])</f>
        <v>Arianna Floyd Martínez</v>
      </c>
      <c r="M1161" s="3">
        <f>IF(FIN_DATASET[[#This Row],[Method]]="Efectivo",1,0)</f>
        <v>0</v>
      </c>
      <c r="N1161" s="12">
        <f>IF(FIN_DATASET[[#This Row],[Method]]="Efectivo",FIN_DATASET[[#This Row],[Amount]],0)</f>
        <v>0</v>
      </c>
      <c r="O1161" s="3">
        <f>IF(FIN_DATASET[[#This Row],[Method]]="CxC",1,0)</f>
        <v>0</v>
      </c>
      <c r="P1161" s="11">
        <f>IF(FIN_DATASET[[#This Row],[Method]]="CxC",FIN_DATASET[[#This Row],[Amount]],0)</f>
        <v>0</v>
      </c>
      <c r="Q1161" s="3">
        <f>IF(OR(FIN_DATASET[[#This Row],[Account]]="CxP",FIN_DATASET[[#This Row],[Account]]="CxP (Liga)",FIN_DATASET[[#This Row],[Account]]="CxP (Terceros)"),1,0)</f>
        <v>0</v>
      </c>
      <c r="R1161" s="3">
        <f>IF(FIN_DATASET[[#This Row],[AP_Flag]]=1,FIN_DATASET[[#This Row],[Amount]],0)</f>
        <v>0</v>
      </c>
    </row>
    <row r="1162" spans="1:18" x14ac:dyDescent="0.2">
      <c r="A1162" s="4">
        <f>FIN_RAW[[#This Row],[FECHA]]</f>
        <v>44682</v>
      </c>
      <c r="B1162" s="3">
        <f>YEAR(FIN_DATASET[[#This Row],[Date]])</f>
        <v>2022</v>
      </c>
      <c r="C1162" s="3" t="str">
        <f>TEXT(FIN_DATASET[[#This Row],[Date]],"mmmm")</f>
        <v>May</v>
      </c>
      <c r="D1162" s="3" t="str">
        <f>IF(FIN_RAW[[#This Row],[VALOR (IN)]]&gt;0, "Income",IF(FIN_RAW[[#This Row],[VALOR (OUT)]]&gt;0, "Expense", "Check"))</f>
        <v>Income</v>
      </c>
      <c r="E1162" s="3" t="str">
        <f>_xlfn.XLOOKUP(FIN_DATASET[[#This Row],[Method]],CATEGORY_MAP[CUENTA_IN],CATEGORY_MAP[Category])</f>
        <v>Cash</v>
      </c>
      <c r="F1162" s="3" t="str">
        <f>_xlfn.XLOOKUP(FIN_DATASET[[#This Row],[Account]],CATEGORY_MAP[CUENTA_OUT],CATEGORY_MAP[Subcategory])</f>
        <v>Monthly Fee</v>
      </c>
      <c r="G1162" s="3" t="str">
        <f>IF(OR(FIN_RAW[[#This Row],[CONCEPTO]]=0,FIN_RAW[[#This Row],[CONCEPTO]]=""),"",FIN_RAW[[#This Row],[CONCEPTO]])</f>
        <v>Mensualidad AR (100%) MAY</v>
      </c>
      <c r="H1162" s="5">
        <f>IF(FIN_DATASET[[#This Row],[Type]]="Income", FIN_RAW[[#This Row],[VALOR (IN)]], -FIN_RAW[[#This Row],[VALOR (OUT)]])</f>
        <v>160000</v>
      </c>
      <c r="I1162" s="3" t="str">
        <f>FIN_RAW[[#This Row],[CUENTA (IN)]]</f>
        <v>Efectivo</v>
      </c>
      <c r="J1162" s="6" t="str">
        <f>FIN_RAW[[#This Row],[CUENTA (OUT)]]</f>
        <v>Mensualidad</v>
      </c>
      <c r="K1162" s="3" t="str">
        <f>IF(OR(FIN_RAW[[#This Row],[CLIENTE]]=0,FIN_RAW[[#This Row],[CLIENTE]]=" "),"",FIN_RAW[[#This Row],[CLIENTE]])</f>
        <v>Juan Sebastián Floyd</v>
      </c>
      <c r="L1162" s="3" t="str">
        <f>IF(OR(FIN_RAW[[#This Row],[DEPORTISTA]]=0,FIN_RAW[[#This Row],[DEPORTISTA]]=""),"",FIN_RAW[[#This Row],[DEPORTISTA]])</f>
        <v>Juan Diego Floyd Martínez</v>
      </c>
      <c r="M1162" s="3">
        <f>IF(FIN_DATASET[[#This Row],[Method]]="Efectivo",1,0)</f>
        <v>1</v>
      </c>
      <c r="N1162" s="12">
        <f>IF(FIN_DATASET[[#This Row],[Method]]="Efectivo",FIN_DATASET[[#This Row],[Amount]],0)</f>
        <v>160000</v>
      </c>
      <c r="O1162" s="3">
        <f>IF(FIN_DATASET[[#This Row],[Method]]="CxC",1,0)</f>
        <v>0</v>
      </c>
      <c r="P1162" s="11">
        <f>IF(FIN_DATASET[[#This Row],[Method]]="CxC",FIN_DATASET[[#This Row],[Amount]],0)</f>
        <v>0</v>
      </c>
      <c r="Q1162" s="3">
        <f>IF(OR(FIN_DATASET[[#This Row],[Account]]="CxP",FIN_DATASET[[#This Row],[Account]]="CxP (Liga)",FIN_DATASET[[#This Row],[Account]]="CxP (Terceros)"),1,0)</f>
        <v>0</v>
      </c>
      <c r="R1162" s="3">
        <f>IF(FIN_DATASET[[#This Row],[AP_Flag]]=1,FIN_DATASET[[#This Row],[Amount]],0)</f>
        <v>0</v>
      </c>
    </row>
    <row r="1163" spans="1:18" x14ac:dyDescent="0.2">
      <c r="A1163" s="4">
        <f>FIN_RAW[[#This Row],[FECHA]]</f>
        <v>44682</v>
      </c>
      <c r="B1163" s="3">
        <f>YEAR(FIN_DATASET[[#This Row],[Date]])</f>
        <v>2022</v>
      </c>
      <c r="C1163" s="3" t="str">
        <f>TEXT(FIN_DATASET[[#This Row],[Date]],"mmmm")</f>
        <v>May</v>
      </c>
      <c r="D1163" s="3" t="str">
        <f>IF(FIN_RAW[[#This Row],[VALOR (IN)]]&gt;0, "Income",IF(FIN_RAW[[#This Row],[VALOR (OUT)]]&gt;0, "Expense", "Check"))</f>
        <v>Income</v>
      </c>
      <c r="E1163" s="3" t="str">
        <f>_xlfn.XLOOKUP(FIN_DATASET[[#This Row],[Method]],CATEGORY_MAP[CUENTA_IN],CATEGORY_MAP[Category])</f>
        <v>Cash</v>
      </c>
      <c r="F1163" s="3" t="str">
        <f>_xlfn.XLOOKUP(FIN_DATASET[[#This Row],[Account]],CATEGORY_MAP[CUENTA_OUT],CATEGORY_MAP[Subcategory])</f>
        <v>Monthly Fee</v>
      </c>
      <c r="G1163" s="3" t="str">
        <f>IF(OR(FIN_RAW[[#This Row],[CONCEPTO]]=0,FIN_RAW[[#This Row],[CONCEPTO]]=""),"",FIN_RAW[[#This Row],[CONCEPTO]])</f>
        <v>Mensualidad FOR (100%) MAY</v>
      </c>
      <c r="H1163" s="5">
        <f>IF(FIN_DATASET[[#This Row],[Type]]="Income", FIN_RAW[[#This Row],[VALOR (IN)]], -FIN_RAW[[#This Row],[VALOR (OUT)]])</f>
        <v>110000</v>
      </c>
      <c r="I1163" s="3" t="str">
        <f>FIN_RAW[[#This Row],[CUENTA (IN)]]</f>
        <v>Efectivo</v>
      </c>
      <c r="J1163" s="6" t="str">
        <f>FIN_RAW[[#This Row],[CUENTA (OUT)]]</f>
        <v>Mensualidad</v>
      </c>
      <c r="K1163" s="3" t="str">
        <f>IF(OR(FIN_RAW[[#This Row],[CLIENTE]]=0,FIN_RAW[[#This Row],[CLIENTE]]=" "),"",FIN_RAW[[#This Row],[CLIENTE]])</f>
        <v>Marcela Zapata Duque</v>
      </c>
      <c r="L1163" s="3" t="str">
        <f>IF(OR(FIN_RAW[[#This Row],[DEPORTISTA]]=0,FIN_RAW[[#This Row],[DEPORTISTA]]=""),"",FIN_RAW[[#This Row],[DEPORTISTA]])</f>
        <v>Sara Zapata Zapata</v>
      </c>
      <c r="M1163" s="3">
        <f>IF(FIN_DATASET[[#This Row],[Method]]="Efectivo",1,0)</f>
        <v>1</v>
      </c>
      <c r="N1163" s="12">
        <f>IF(FIN_DATASET[[#This Row],[Method]]="Efectivo",FIN_DATASET[[#This Row],[Amount]],0)</f>
        <v>110000</v>
      </c>
      <c r="O1163" s="3">
        <f>IF(FIN_DATASET[[#This Row],[Method]]="CxC",1,0)</f>
        <v>0</v>
      </c>
      <c r="P1163" s="11">
        <f>IF(FIN_DATASET[[#This Row],[Method]]="CxC",FIN_DATASET[[#This Row],[Amount]],0)</f>
        <v>0</v>
      </c>
      <c r="Q1163" s="3">
        <f>IF(OR(FIN_DATASET[[#This Row],[Account]]="CxP",FIN_DATASET[[#This Row],[Account]]="CxP (Liga)",FIN_DATASET[[#This Row],[Account]]="CxP (Terceros)"),1,0)</f>
        <v>0</v>
      </c>
      <c r="R1163" s="3">
        <f>IF(FIN_DATASET[[#This Row],[AP_Flag]]=1,FIN_DATASET[[#This Row],[Amount]],0)</f>
        <v>0</v>
      </c>
    </row>
    <row r="1164" spans="1:18" x14ac:dyDescent="0.2">
      <c r="A1164" s="4">
        <f>FIN_RAW[[#This Row],[FECHA]]</f>
        <v>44682</v>
      </c>
      <c r="B1164" s="3">
        <f>YEAR(FIN_DATASET[[#This Row],[Date]])</f>
        <v>2022</v>
      </c>
      <c r="C1164" s="3" t="str">
        <f>TEXT(FIN_DATASET[[#This Row],[Date]],"mmmm")</f>
        <v>May</v>
      </c>
      <c r="D1164" s="3" t="str">
        <f>IF(FIN_RAW[[#This Row],[VALOR (IN)]]&gt;0, "Income",IF(FIN_RAW[[#This Row],[VALOR (OUT)]]&gt;0, "Expense", "Check"))</f>
        <v>Income</v>
      </c>
      <c r="E1164" s="3" t="str">
        <f>_xlfn.XLOOKUP(FIN_DATASET[[#This Row],[Method]],CATEGORY_MAP[CUENTA_IN],CATEGORY_MAP[Category])</f>
        <v>Cash</v>
      </c>
      <c r="F1164" s="3" t="str">
        <f>_xlfn.XLOOKUP(FIN_DATASET[[#This Row],[Account]],CATEGORY_MAP[CUENTA_OUT],CATEGORY_MAP[Subcategory])</f>
        <v>Monthly Fee</v>
      </c>
      <c r="G1164" s="3" t="str">
        <f>IF(OR(FIN_RAW[[#This Row],[CONCEPTO]]=0,FIN_RAW[[#This Row],[CONCEPTO]]=""),"",FIN_RAW[[#This Row],[CONCEPTO]])</f>
        <v>Mensualidad FOR (100%) MAY</v>
      </c>
      <c r="H1164" s="5">
        <f>IF(FIN_DATASET[[#This Row],[Type]]="Income", FIN_RAW[[#This Row],[VALOR (IN)]], -FIN_RAW[[#This Row],[VALOR (OUT)]])</f>
        <v>110000</v>
      </c>
      <c r="I1164" s="3" t="str">
        <f>FIN_RAW[[#This Row],[CUENTA (IN)]]</f>
        <v>Efectivo</v>
      </c>
      <c r="J1164" s="6" t="str">
        <f>FIN_RAW[[#This Row],[CUENTA (OUT)]]</f>
        <v>Mensualidad</v>
      </c>
      <c r="K1164" s="3" t="str">
        <f>IF(OR(FIN_RAW[[#This Row],[CLIENTE]]=0,FIN_RAW[[#This Row],[CLIENTE]]=" "),"",FIN_RAW[[#This Row],[CLIENTE]])</f>
        <v>Zoraida Julieta Rico Vivas</v>
      </c>
      <c r="L1164" s="3" t="str">
        <f>IF(OR(FIN_RAW[[#This Row],[DEPORTISTA]]=0,FIN_RAW[[#This Row],[DEPORTISTA]]=""),"",FIN_RAW[[#This Row],[DEPORTISTA]])</f>
        <v>Salome Rodriguez Rico</v>
      </c>
      <c r="M1164" s="3">
        <f>IF(FIN_DATASET[[#This Row],[Method]]="Efectivo",1,0)</f>
        <v>1</v>
      </c>
      <c r="N1164" s="12">
        <f>IF(FIN_DATASET[[#This Row],[Method]]="Efectivo",FIN_DATASET[[#This Row],[Amount]],0)</f>
        <v>110000</v>
      </c>
      <c r="O1164" s="3">
        <f>IF(FIN_DATASET[[#This Row],[Method]]="CxC",1,0)</f>
        <v>0</v>
      </c>
      <c r="P1164" s="11">
        <f>IF(FIN_DATASET[[#This Row],[Method]]="CxC",FIN_DATASET[[#This Row],[Amount]],0)</f>
        <v>0</v>
      </c>
      <c r="Q1164" s="3">
        <f>IF(OR(FIN_DATASET[[#This Row],[Account]]="CxP",FIN_DATASET[[#This Row],[Account]]="CxP (Liga)",FIN_DATASET[[#This Row],[Account]]="CxP (Terceros)"),1,0)</f>
        <v>0</v>
      </c>
      <c r="R1164" s="3">
        <f>IF(FIN_DATASET[[#This Row],[AP_Flag]]=1,FIN_DATASET[[#This Row],[Amount]],0)</f>
        <v>0</v>
      </c>
    </row>
    <row r="1165" spans="1:18" x14ac:dyDescent="0.2">
      <c r="A1165" s="4">
        <f>FIN_RAW[[#This Row],[FECHA]]</f>
        <v>44682</v>
      </c>
      <c r="B1165" s="3">
        <f>YEAR(FIN_DATASET[[#This Row],[Date]])</f>
        <v>2022</v>
      </c>
      <c r="C1165" s="3" t="str">
        <f>TEXT(FIN_DATASET[[#This Row],[Date]],"mmmm")</f>
        <v>May</v>
      </c>
      <c r="D1165" s="3" t="str">
        <f>IF(FIN_RAW[[#This Row],[VALOR (IN)]]&gt;0, "Income",IF(FIN_RAW[[#This Row],[VALOR (OUT)]]&gt;0, "Expense", "Check"))</f>
        <v>Income</v>
      </c>
      <c r="E1165" s="3" t="str">
        <f>_xlfn.XLOOKUP(FIN_DATASET[[#This Row],[Method]],CATEGORY_MAP[CUENTA_IN],CATEGORY_MAP[Category])</f>
        <v>Cash</v>
      </c>
      <c r="F1165" s="3" t="str">
        <f>_xlfn.XLOOKUP(FIN_DATASET[[#This Row],[Account]],CATEGORY_MAP[CUENTA_OUT],CATEGORY_MAP[Subcategory])</f>
        <v>Monthly Fee</v>
      </c>
      <c r="G1165" s="3" t="str">
        <f>IF(OR(FIN_RAW[[#This Row],[CONCEPTO]]=0,FIN_RAW[[#This Row],[CONCEPTO]]=""),"",FIN_RAW[[#This Row],[CONCEPTO]])</f>
        <v>Mensualidad FOR (100%) MAY</v>
      </c>
      <c r="H1165" s="5">
        <f>IF(FIN_DATASET[[#This Row],[Type]]="Income", FIN_RAW[[#This Row],[VALOR (IN)]], -FIN_RAW[[#This Row],[VALOR (OUT)]])</f>
        <v>110000</v>
      </c>
      <c r="I1165" s="3" t="str">
        <f>FIN_RAW[[#This Row],[CUENTA (IN)]]</f>
        <v>Efectivo</v>
      </c>
      <c r="J1165" s="6" t="str">
        <f>FIN_RAW[[#This Row],[CUENTA (OUT)]]</f>
        <v>Mensualidad</v>
      </c>
      <c r="K1165" s="3" t="str">
        <f>IF(OR(FIN_RAW[[#This Row],[CLIENTE]]=0,FIN_RAW[[#This Row],[CLIENTE]]=" "),"",FIN_RAW[[#This Row],[CLIENTE]])</f>
        <v>Victor Orlando Mena Montealegre</v>
      </c>
      <c r="L1165" s="3" t="str">
        <f>IF(OR(FIN_RAW[[#This Row],[DEPORTISTA]]=0,FIN_RAW[[#This Row],[DEPORTISTA]]=""),"",FIN_RAW[[#This Row],[DEPORTISTA]])</f>
        <v>Daniel Felipe Cabrera Cruz</v>
      </c>
      <c r="M1165" s="3">
        <f>IF(FIN_DATASET[[#This Row],[Method]]="Efectivo",1,0)</f>
        <v>1</v>
      </c>
      <c r="N1165" s="12">
        <f>IF(FIN_DATASET[[#This Row],[Method]]="Efectivo",FIN_DATASET[[#This Row],[Amount]],0)</f>
        <v>110000</v>
      </c>
      <c r="O1165" s="3">
        <f>IF(FIN_DATASET[[#This Row],[Method]]="CxC",1,0)</f>
        <v>0</v>
      </c>
      <c r="P1165" s="11">
        <f>IF(FIN_DATASET[[#This Row],[Method]]="CxC",FIN_DATASET[[#This Row],[Amount]],0)</f>
        <v>0</v>
      </c>
      <c r="Q1165" s="3">
        <f>IF(OR(FIN_DATASET[[#This Row],[Account]]="CxP",FIN_DATASET[[#This Row],[Account]]="CxP (Liga)",FIN_DATASET[[#This Row],[Account]]="CxP (Terceros)"),1,0)</f>
        <v>0</v>
      </c>
      <c r="R1165" s="3">
        <f>IF(FIN_DATASET[[#This Row],[AP_Flag]]=1,FIN_DATASET[[#This Row],[Amount]],0)</f>
        <v>0</v>
      </c>
    </row>
    <row r="1166" spans="1:18" x14ac:dyDescent="0.2">
      <c r="A1166" s="4">
        <f>FIN_RAW[[#This Row],[FECHA]]</f>
        <v>44682</v>
      </c>
      <c r="B1166" s="3">
        <f>YEAR(FIN_DATASET[[#This Row],[Date]])</f>
        <v>2022</v>
      </c>
      <c r="C1166" s="3" t="str">
        <f>TEXT(FIN_DATASET[[#This Row],[Date]],"mmmm")</f>
        <v>May</v>
      </c>
      <c r="D1166" s="3" t="str">
        <f>IF(FIN_RAW[[#This Row],[VALOR (IN)]]&gt;0, "Income",IF(FIN_RAW[[#This Row],[VALOR (OUT)]]&gt;0, "Expense", "Check"))</f>
        <v>Income</v>
      </c>
      <c r="E1166" s="3" t="str">
        <f>_xlfn.XLOOKUP(FIN_DATASET[[#This Row],[Method]],CATEGORY_MAP[CUENTA_IN],CATEGORY_MAP[Category])</f>
        <v>Cash</v>
      </c>
      <c r="F1166" s="3" t="str">
        <f>_xlfn.XLOOKUP(FIN_DATASET[[#This Row],[Account]],CATEGORY_MAP[CUENTA_OUT],CATEGORY_MAP[Subcategory])</f>
        <v>Monthly Fee</v>
      </c>
      <c r="G1166" s="3" t="str">
        <f>IF(OR(FIN_RAW[[#This Row],[CONCEPTO]]=0,FIN_RAW[[#This Row],[CONCEPTO]]=""),"",FIN_RAW[[#This Row],[CONCEPTO]])</f>
        <v>Mensualidad AR (100%) MAY</v>
      </c>
      <c r="H1166" s="5">
        <f>IF(FIN_DATASET[[#This Row],[Type]]="Income", FIN_RAW[[#This Row],[VALOR (IN)]], -FIN_RAW[[#This Row],[VALOR (OUT)]])</f>
        <v>160000</v>
      </c>
      <c r="I1166" s="3" t="str">
        <f>FIN_RAW[[#This Row],[CUENTA (IN)]]</f>
        <v>Efectivo</v>
      </c>
      <c r="J1166" s="6" t="str">
        <f>FIN_RAW[[#This Row],[CUENTA (OUT)]]</f>
        <v>Mensualidad</v>
      </c>
      <c r="K1166" s="3" t="str">
        <f>IF(OR(FIN_RAW[[#This Row],[CLIENTE]]=0,FIN_RAW[[#This Row],[CLIENTE]]=" "),"",FIN_RAW[[#This Row],[CLIENTE]])</f>
        <v>Rodrigo Valdiri Zambrano</v>
      </c>
      <c r="L1166" s="3" t="str">
        <f>IF(OR(FIN_RAW[[#This Row],[DEPORTISTA]]=0,FIN_RAW[[#This Row],[DEPORTISTA]]=""),"",FIN_RAW[[#This Row],[DEPORTISTA]])</f>
        <v>Esteban Valdiri Guauña</v>
      </c>
      <c r="M1166" s="3">
        <f>IF(FIN_DATASET[[#This Row],[Method]]="Efectivo",1,0)</f>
        <v>1</v>
      </c>
      <c r="N1166" s="12">
        <f>IF(FIN_DATASET[[#This Row],[Method]]="Efectivo",FIN_DATASET[[#This Row],[Amount]],0)</f>
        <v>160000</v>
      </c>
      <c r="O1166" s="3">
        <f>IF(FIN_DATASET[[#This Row],[Method]]="CxC",1,0)</f>
        <v>0</v>
      </c>
      <c r="P1166" s="11">
        <f>IF(FIN_DATASET[[#This Row],[Method]]="CxC",FIN_DATASET[[#This Row],[Amount]],0)</f>
        <v>0</v>
      </c>
      <c r="Q1166" s="3">
        <f>IF(OR(FIN_DATASET[[#This Row],[Account]]="CxP",FIN_DATASET[[#This Row],[Account]]="CxP (Liga)",FIN_DATASET[[#This Row],[Account]]="CxP (Terceros)"),1,0)</f>
        <v>0</v>
      </c>
      <c r="R1166" s="3">
        <f>IF(FIN_DATASET[[#This Row],[AP_Flag]]=1,FIN_DATASET[[#This Row],[Amount]],0)</f>
        <v>0</v>
      </c>
    </row>
    <row r="1167" spans="1:18" x14ac:dyDescent="0.2">
      <c r="A1167" s="4">
        <f>FIN_RAW[[#This Row],[FECHA]]</f>
        <v>44682</v>
      </c>
      <c r="B1167" s="3">
        <f>YEAR(FIN_DATASET[[#This Row],[Date]])</f>
        <v>2022</v>
      </c>
      <c r="C1167" s="3" t="str">
        <f>TEXT(FIN_DATASET[[#This Row],[Date]],"mmmm")</f>
        <v>May</v>
      </c>
      <c r="D1167" s="3" t="str">
        <f>IF(FIN_RAW[[#This Row],[VALOR (IN)]]&gt;0, "Income",IF(FIN_RAW[[#This Row],[VALOR (OUT)]]&gt;0, "Expense", "Check"))</f>
        <v>Income</v>
      </c>
      <c r="E1167" s="3" t="str">
        <f>_xlfn.XLOOKUP(FIN_DATASET[[#This Row],[Method]],CATEGORY_MAP[CUENTA_IN],CATEGORY_MAP[Category])</f>
        <v>Cash</v>
      </c>
      <c r="F1167" s="3" t="str">
        <f>_xlfn.XLOOKUP(FIN_DATASET[[#This Row],[Account]],CATEGORY_MAP[CUENTA_OUT],CATEGORY_MAP[Subcategory])</f>
        <v>Monthly Fee</v>
      </c>
      <c r="G1167" s="3" t="str">
        <f>IF(OR(FIN_RAW[[#This Row],[CONCEPTO]]=0,FIN_RAW[[#This Row],[CONCEPTO]]=""),"",FIN_RAW[[#This Row],[CONCEPTO]])</f>
        <v>Mensualidad FOR (80%) MAY</v>
      </c>
      <c r="H1167" s="5">
        <f>IF(FIN_DATASET[[#This Row],[Type]]="Income", FIN_RAW[[#This Row],[VALOR (IN)]], -FIN_RAW[[#This Row],[VALOR (OUT)]])</f>
        <v>88000</v>
      </c>
      <c r="I1167" s="3" t="str">
        <f>FIN_RAW[[#This Row],[CUENTA (IN)]]</f>
        <v>Efectivo</v>
      </c>
      <c r="J1167" s="6" t="str">
        <f>FIN_RAW[[#This Row],[CUENTA (OUT)]]</f>
        <v>Mensualidad</v>
      </c>
      <c r="K1167" s="3" t="str">
        <f>IF(OR(FIN_RAW[[#This Row],[CLIENTE]]=0,FIN_RAW[[#This Row],[CLIENTE]]=" "),"",FIN_RAW[[#This Row],[CLIENTE]])</f>
        <v>Víctor Manuel Duque Yepes</v>
      </c>
      <c r="L1167" s="3" t="str">
        <f>IF(OR(FIN_RAW[[#This Row],[DEPORTISTA]]=0,FIN_RAW[[#This Row],[DEPORTISTA]]=""),"",FIN_RAW[[#This Row],[DEPORTISTA]])</f>
        <v>Juan Esteban Duque Pinto</v>
      </c>
      <c r="M1167" s="3">
        <f>IF(FIN_DATASET[[#This Row],[Method]]="Efectivo",1,0)</f>
        <v>1</v>
      </c>
      <c r="N1167" s="12">
        <f>IF(FIN_DATASET[[#This Row],[Method]]="Efectivo",FIN_DATASET[[#This Row],[Amount]],0)</f>
        <v>88000</v>
      </c>
      <c r="O1167" s="3">
        <f>IF(FIN_DATASET[[#This Row],[Method]]="CxC",1,0)</f>
        <v>0</v>
      </c>
      <c r="P1167" s="11">
        <f>IF(FIN_DATASET[[#This Row],[Method]]="CxC",FIN_DATASET[[#This Row],[Amount]],0)</f>
        <v>0</v>
      </c>
      <c r="Q1167" s="3">
        <f>IF(OR(FIN_DATASET[[#This Row],[Account]]="CxP",FIN_DATASET[[#This Row],[Account]]="CxP (Liga)",FIN_DATASET[[#This Row],[Account]]="CxP (Terceros)"),1,0)</f>
        <v>0</v>
      </c>
      <c r="R1167" s="3">
        <f>IF(FIN_DATASET[[#This Row],[AP_Flag]]=1,FIN_DATASET[[#This Row],[Amount]],0)</f>
        <v>0</v>
      </c>
    </row>
    <row r="1168" spans="1:18" x14ac:dyDescent="0.2">
      <c r="A1168" s="4">
        <f>FIN_RAW[[#This Row],[FECHA]]</f>
        <v>44682</v>
      </c>
      <c r="B1168" s="3">
        <f>YEAR(FIN_DATASET[[#This Row],[Date]])</f>
        <v>2022</v>
      </c>
      <c r="C1168" s="3" t="str">
        <f>TEXT(FIN_DATASET[[#This Row],[Date]],"mmmm")</f>
        <v>May</v>
      </c>
      <c r="D1168" s="3" t="str">
        <f>IF(FIN_RAW[[#This Row],[VALOR (IN)]]&gt;0, "Income",IF(FIN_RAW[[#This Row],[VALOR (OUT)]]&gt;0, "Expense", "Check"))</f>
        <v>Income</v>
      </c>
      <c r="E1168" s="3" t="str">
        <f>_xlfn.XLOOKUP(FIN_DATASET[[#This Row],[Method]],CATEGORY_MAP[CUENTA_IN],CATEGORY_MAP[Category])</f>
        <v>Scholarships</v>
      </c>
      <c r="F1168" s="3" t="str">
        <f>_xlfn.XLOOKUP(FIN_DATASET[[#This Row],[Account]],CATEGORY_MAP[CUENTA_OUT],CATEGORY_MAP[Subcategory])</f>
        <v>Monthly Fee</v>
      </c>
      <c r="G1168" s="3" t="str">
        <f>IF(OR(FIN_RAW[[#This Row],[CONCEPTO]]=0,FIN_RAW[[#This Row],[CONCEPTO]]=""),"",FIN_RAW[[#This Row],[CONCEPTO]])</f>
        <v>Beca Hermandad (20%) MAY</v>
      </c>
      <c r="H1168" s="5">
        <f>IF(FIN_DATASET[[#This Row],[Type]]="Income", FIN_RAW[[#This Row],[VALOR (IN)]], -FIN_RAW[[#This Row],[VALOR (OUT)]])</f>
        <v>22000</v>
      </c>
      <c r="I1168" s="3" t="str">
        <f>FIN_RAW[[#This Row],[CUENTA (IN)]]</f>
        <v>Becas</v>
      </c>
      <c r="J1168" s="6" t="str">
        <f>FIN_RAW[[#This Row],[CUENTA (OUT)]]</f>
        <v>Mensualidad</v>
      </c>
      <c r="K1168" s="3" t="str">
        <f>IF(OR(FIN_RAW[[#This Row],[CLIENTE]]=0,FIN_RAW[[#This Row],[CLIENTE]]=" "),"",FIN_RAW[[#This Row],[CLIENTE]])</f>
        <v>Víctor Manuel Duque Yepes</v>
      </c>
      <c r="L1168" s="3" t="str">
        <f>IF(OR(FIN_RAW[[#This Row],[DEPORTISTA]]=0,FIN_RAW[[#This Row],[DEPORTISTA]]=""),"",FIN_RAW[[#This Row],[DEPORTISTA]])</f>
        <v>Juan Esteban Duque Pinto</v>
      </c>
      <c r="M1168" s="3">
        <f>IF(FIN_DATASET[[#This Row],[Method]]="Efectivo",1,0)</f>
        <v>0</v>
      </c>
      <c r="N1168" s="12">
        <f>IF(FIN_DATASET[[#This Row],[Method]]="Efectivo",FIN_DATASET[[#This Row],[Amount]],0)</f>
        <v>0</v>
      </c>
      <c r="O1168" s="3">
        <f>IF(FIN_DATASET[[#This Row],[Method]]="CxC",1,0)</f>
        <v>0</v>
      </c>
      <c r="P1168" s="11">
        <f>IF(FIN_DATASET[[#This Row],[Method]]="CxC",FIN_DATASET[[#This Row],[Amount]],0)</f>
        <v>0</v>
      </c>
      <c r="Q1168" s="3">
        <f>IF(OR(FIN_DATASET[[#This Row],[Account]]="CxP",FIN_DATASET[[#This Row],[Account]]="CxP (Liga)",FIN_DATASET[[#This Row],[Account]]="CxP (Terceros)"),1,0)</f>
        <v>0</v>
      </c>
      <c r="R1168" s="3">
        <f>IF(FIN_DATASET[[#This Row],[AP_Flag]]=1,FIN_DATASET[[#This Row],[Amount]],0)</f>
        <v>0</v>
      </c>
    </row>
    <row r="1169" spans="1:18" x14ac:dyDescent="0.2">
      <c r="A1169" s="4">
        <f>FIN_RAW[[#This Row],[FECHA]]</f>
        <v>44682</v>
      </c>
      <c r="B1169" s="3">
        <f>YEAR(FIN_DATASET[[#This Row],[Date]])</f>
        <v>2022</v>
      </c>
      <c r="C1169" s="3" t="str">
        <f>TEXT(FIN_DATASET[[#This Row],[Date]],"mmmm")</f>
        <v>May</v>
      </c>
      <c r="D1169" s="3" t="str">
        <f>IF(FIN_RAW[[#This Row],[VALOR (IN)]]&gt;0, "Income",IF(FIN_RAW[[#This Row],[VALOR (OUT)]]&gt;0, "Expense", "Check"))</f>
        <v>Income</v>
      </c>
      <c r="E1169" s="3" t="str">
        <f>_xlfn.XLOOKUP(FIN_DATASET[[#This Row],[Method]],CATEGORY_MAP[CUENTA_IN],CATEGORY_MAP[Category])</f>
        <v>Cash</v>
      </c>
      <c r="F1169" s="3" t="str">
        <f>_xlfn.XLOOKUP(FIN_DATASET[[#This Row],[Account]],CATEGORY_MAP[CUENTA_OUT],CATEGORY_MAP[Subcategory])</f>
        <v>Monthly Fee</v>
      </c>
      <c r="G1169" s="3" t="str">
        <f>IF(OR(FIN_RAW[[#This Row],[CONCEPTO]]=0,FIN_RAW[[#This Row],[CONCEPTO]]=""),"",FIN_RAW[[#This Row],[CONCEPTO]])</f>
        <v>Mensualidad AR (100%) MAY</v>
      </c>
      <c r="H1169" s="5">
        <f>IF(FIN_DATASET[[#This Row],[Type]]="Income", FIN_RAW[[#This Row],[VALOR (IN)]], -FIN_RAW[[#This Row],[VALOR (OUT)]])</f>
        <v>160000</v>
      </c>
      <c r="I1169" s="3" t="str">
        <f>FIN_RAW[[#This Row],[CUENTA (IN)]]</f>
        <v>Efectivo</v>
      </c>
      <c r="J1169" s="6" t="str">
        <f>FIN_RAW[[#This Row],[CUENTA (OUT)]]</f>
        <v>Mensualidad</v>
      </c>
      <c r="K1169" s="3" t="str">
        <f>IF(OR(FIN_RAW[[#This Row],[CLIENTE]]=0,FIN_RAW[[#This Row],[CLIENTE]]=" "),"",FIN_RAW[[#This Row],[CLIENTE]])</f>
        <v>Víctor Manuel Duque Yepes</v>
      </c>
      <c r="L1169" s="3" t="str">
        <f>IF(OR(FIN_RAW[[#This Row],[DEPORTISTA]]=0,FIN_RAW[[#This Row],[DEPORTISTA]]=""),"",FIN_RAW[[#This Row],[DEPORTISTA]])</f>
        <v>Juan Manuel Duque Pinto</v>
      </c>
      <c r="M1169" s="3">
        <f>IF(FIN_DATASET[[#This Row],[Method]]="Efectivo",1,0)</f>
        <v>1</v>
      </c>
      <c r="N1169" s="12">
        <f>IF(FIN_DATASET[[#This Row],[Method]]="Efectivo",FIN_DATASET[[#This Row],[Amount]],0)</f>
        <v>160000</v>
      </c>
      <c r="O1169" s="3">
        <f>IF(FIN_DATASET[[#This Row],[Method]]="CxC",1,0)</f>
        <v>0</v>
      </c>
      <c r="P1169" s="11">
        <f>IF(FIN_DATASET[[#This Row],[Method]]="CxC",FIN_DATASET[[#This Row],[Amount]],0)</f>
        <v>0</v>
      </c>
      <c r="Q1169" s="3">
        <f>IF(OR(FIN_DATASET[[#This Row],[Account]]="CxP",FIN_DATASET[[#This Row],[Account]]="CxP (Liga)",FIN_DATASET[[#This Row],[Account]]="CxP (Terceros)"),1,0)</f>
        <v>0</v>
      </c>
      <c r="R1169" s="3">
        <f>IF(FIN_DATASET[[#This Row],[AP_Flag]]=1,FIN_DATASET[[#This Row],[Amount]],0)</f>
        <v>0</v>
      </c>
    </row>
    <row r="1170" spans="1:18" x14ac:dyDescent="0.2">
      <c r="A1170" s="4">
        <f>FIN_RAW[[#This Row],[FECHA]]</f>
        <v>44682</v>
      </c>
      <c r="B1170" s="3">
        <f>YEAR(FIN_DATASET[[#This Row],[Date]])</f>
        <v>2022</v>
      </c>
      <c r="C1170" s="3" t="str">
        <f>TEXT(FIN_DATASET[[#This Row],[Date]],"mmmm")</f>
        <v>May</v>
      </c>
      <c r="D1170" s="3" t="str">
        <f>IF(FIN_RAW[[#This Row],[VALOR (IN)]]&gt;0, "Income",IF(FIN_RAW[[#This Row],[VALOR (OUT)]]&gt;0, "Expense", "Check"))</f>
        <v>Income</v>
      </c>
      <c r="E1170" s="3" t="str">
        <f>_xlfn.XLOOKUP(FIN_DATASET[[#This Row],[Method]],CATEGORY_MAP[CUENTA_IN],CATEGORY_MAP[Category])</f>
        <v>Cash</v>
      </c>
      <c r="F1170" s="3" t="str">
        <f>_xlfn.XLOOKUP(FIN_DATASET[[#This Row],[Account]],CATEGORY_MAP[CUENTA_OUT],CATEGORY_MAP[Subcategory])</f>
        <v>Monthly Fee</v>
      </c>
      <c r="G1170" s="3" t="str">
        <f>IF(OR(FIN_RAW[[#This Row],[CONCEPTO]]=0,FIN_RAW[[#This Row],[CONCEPTO]]=""),"",FIN_RAW[[#This Row],[CONCEPTO]])</f>
        <v>Mensualidad AR (100%) MAY</v>
      </c>
      <c r="H1170" s="5">
        <f>IF(FIN_DATASET[[#This Row],[Type]]="Income", FIN_RAW[[#This Row],[VALOR (IN)]], -FIN_RAW[[#This Row],[VALOR (OUT)]])</f>
        <v>160000</v>
      </c>
      <c r="I1170" s="3" t="str">
        <f>FIN_RAW[[#This Row],[CUENTA (IN)]]</f>
        <v>Efectivo</v>
      </c>
      <c r="J1170" s="6" t="str">
        <f>FIN_RAW[[#This Row],[CUENTA (OUT)]]</f>
        <v>Mensualidad</v>
      </c>
      <c r="K1170" s="3" t="str">
        <f>IF(OR(FIN_RAW[[#This Row],[CLIENTE]]=0,FIN_RAW[[#This Row],[CLIENTE]]=" "),"",FIN_RAW[[#This Row],[CLIENTE]])</f>
        <v>Viviana Andrade Álvarez</v>
      </c>
      <c r="L1170" s="3" t="str">
        <f>IF(OR(FIN_RAW[[#This Row],[DEPORTISTA]]=0,FIN_RAW[[#This Row],[DEPORTISTA]]=""),"",FIN_RAW[[#This Row],[DEPORTISTA]])</f>
        <v>Laura Sofía Valencia Andrade</v>
      </c>
      <c r="M1170" s="3">
        <f>IF(FIN_DATASET[[#This Row],[Method]]="Efectivo",1,0)</f>
        <v>1</v>
      </c>
      <c r="N1170" s="12">
        <f>IF(FIN_DATASET[[#This Row],[Method]]="Efectivo",FIN_DATASET[[#This Row],[Amount]],0)</f>
        <v>160000</v>
      </c>
      <c r="O1170" s="3">
        <f>IF(FIN_DATASET[[#This Row],[Method]]="CxC",1,0)</f>
        <v>0</v>
      </c>
      <c r="P1170" s="11">
        <f>IF(FIN_DATASET[[#This Row],[Method]]="CxC",FIN_DATASET[[#This Row],[Amount]],0)</f>
        <v>0</v>
      </c>
      <c r="Q1170" s="3">
        <f>IF(OR(FIN_DATASET[[#This Row],[Account]]="CxP",FIN_DATASET[[#This Row],[Account]]="CxP (Liga)",FIN_DATASET[[#This Row],[Account]]="CxP (Terceros)"),1,0)</f>
        <v>0</v>
      </c>
      <c r="R1170" s="3">
        <f>IF(FIN_DATASET[[#This Row],[AP_Flag]]=1,FIN_DATASET[[#This Row],[Amount]],0)</f>
        <v>0</v>
      </c>
    </row>
    <row r="1171" spans="1:18" x14ac:dyDescent="0.2">
      <c r="A1171" s="4">
        <f>FIN_RAW[[#This Row],[FECHA]]</f>
        <v>44682</v>
      </c>
      <c r="B1171" s="3">
        <f>YEAR(FIN_DATASET[[#This Row],[Date]])</f>
        <v>2022</v>
      </c>
      <c r="C1171" s="3" t="str">
        <f>TEXT(FIN_DATASET[[#This Row],[Date]],"mmmm")</f>
        <v>May</v>
      </c>
      <c r="D1171" s="3" t="str">
        <f>IF(FIN_RAW[[#This Row],[VALOR (IN)]]&gt;0, "Income",IF(FIN_RAW[[#This Row],[VALOR (OUT)]]&gt;0, "Expense", "Check"))</f>
        <v>Income</v>
      </c>
      <c r="E1171" s="3" t="str">
        <f>_xlfn.XLOOKUP(FIN_DATASET[[#This Row],[Method]],CATEGORY_MAP[CUENTA_IN],CATEGORY_MAP[Category])</f>
        <v>Cash</v>
      </c>
      <c r="F1171" s="3" t="str">
        <f>_xlfn.XLOOKUP(FIN_DATASET[[#This Row],[Account]],CATEGORY_MAP[CUENTA_OUT],CATEGORY_MAP[Subcategory])</f>
        <v>Monthly Fee</v>
      </c>
      <c r="G1171" s="3" t="str">
        <f>IF(OR(FIN_RAW[[#This Row],[CONCEPTO]]=0,FIN_RAW[[#This Row],[CONCEPTO]]=""),"",FIN_RAW[[#This Row],[CONCEPTO]])</f>
        <v>Mensualidad AR (100%) MAY</v>
      </c>
      <c r="H1171" s="5">
        <f>IF(FIN_DATASET[[#This Row],[Type]]="Income", FIN_RAW[[#This Row],[VALOR (IN)]], -FIN_RAW[[#This Row],[VALOR (OUT)]])</f>
        <v>160000</v>
      </c>
      <c r="I1171" s="3" t="str">
        <f>FIN_RAW[[#This Row],[CUENTA (IN)]]</f>
        <v>Efectivo</v>
      </c>
      <c r="J1171" s="6" t="str">
        <f>FIN_RAW[[#This Row],[CUENTA (OUT)]]</f>
        <v>Mensualidad</v>
      </c>
      <c r="K1171" s="3" t="str">
        <f>IF(OR(FIN_RAW[[#This Row],[CLIENTE]]=0,FIN_RAW[[#This Row],[CLIENTE]]=" "),"",FIN_RAW[[#This Row],[CLIENTE]])</f>
        <v>Yanibel Peña Londoño</v>
      </c>
      <c r="L1171" s="3" t="str">
        <f>IF(OR(FIN_RAW[[#This Row],[DEPORTISTA]]=0,FIN_RAW[[#This Row],[DEPORTISTA]]=""),"",FIN_RAW[[#This Row],[DEPORTISTA]])</f>
        <v>Santiago Piedrahita Peña</v>
      </c>
      <c r="M1171" s="3">
        <f>IF(FIN_DATASET[[#This Row],[Method]]="Efectivo",1,0)</f>
        <v>1</v>
      </c>
      <c r="N1171" s="12">
        <f>IF(FIN_DATASET[[#This Row],[Method]]="Efectivo",FIN_DATASET[[#This Row],[Amount]],0)</f>
        <v>160000</v>
      </c>
      <c r="O1171" s="3">
        <f>IF(FIN_DATASET[[#This Row],[Method]]="CxC",1,0)</f>
        <v>0</v>
      </c>
      <c r="P1171" s="11">
        <f>IF(FIN_DATASET[[#This Row],[Method]]="CxC",FIN_DATASET[[#This Row],[Amount]],0)</f>
        <v>0</v>
      </c>
      <c r="Q1171" s="3">
        <f>IF(OR(FIN_DATASET[[#This Row],[Account]]="CxP",FIN_DATASET[[#This Row],[Account]]="CxP (Liga)",FIN_DATASET[[#This Row],[Account]]="CxP (Terceros)"),1,0)</f>
        <v>0</v>
      </c>
      <c r="R1171" s="3">
        <f>IF(FIN_DATASET[[#This Row],[AP_Flag]]=1,FIN_DATASET[[#This Row],[Amount]],0)</f>
        <v>0</v>
      </c>
    </row>
    <row r="1172" spans="1:18" x14ac:dyDescent="0.2">
      <c r="A1172" s="4">
        <f>FIN_RAW[[#This Row],[FECHA]]</f>
        <v>44682</v>
      </c>
      <c r="B1172" s="3">
        <f>YEAR(FIN_DATASET[[#This Row],[Date]])</f>
        <v>2022</v>
      </c>
      <c r="C1172" s="3" t="str">
        <f>TEXT(FIN_DATASET[[#This Row],[Date]],"mmmm")</f>
        <v>May</v>
      </c>
      <c r="D1172" s="3" t="str">
        <f>IF(FIN_RAW[[#This Row],[VALOR (IN)]]&gt;0, "Income",IF(FIN_RAW[[#This Row],[VALOR (OUT)]]&gt;0, "Expense", "Check"))</f>
        <v>Income</v>
      </c>
      <c r="E1172" s="3" t="str">
        <f>_xlfn.XLOOKUP(FIN_DATASET[[#This Row],[Method]],CATEGORY_MAP[CUENTA_IN],CATEGORY_MAP[Category])</f>
        <v>Cash</v>
      </c>
      <c r="F1172" s="3" t="str">
        <f>_xlfn.XLOOKUP(FIN_DATASET[[#This Row],[Account]],CATEGORY_MAP[CUENTA_OUT],CATEGORY_MAP[Subcategory])</f>
        <v>Gymnastics Monthly Fee</v>
      </c>
      <c r="G1172" s="3" t="str">
        <f>IF(OR(FIN_RAW[[#This Row],[CONCEPTO]]=0,FIN_RAW[[#This Row],[CONCEPTO]]=""),"",FIN_RAW[[#This Row],[CONCEPTO]])</f>
        <v>Apoyo Pago Gimnasia MAY</v>
      </c>
      <c r="H1172" s="5">
        <f>IF(FIN_DATASET[[#This Row],[Type]]="Income", FIN_RAW[[#This Row],[VALOR (IN)]], -FIN_RAW[[#This Row],[VALOR (OUT)]])</f>
        <v>25000</v>
      </c>
      <c r="I1172" s="3" t="str">
        <f>FIN_RAW[[#This Row],[CUENTA (IN)]]</f>
        <v>Efectivo</v>
      </c>
      <c r="J1172" s="6" t="str">
        <f>FIN_RAW[[#This Row],[CUENTA (OUT)]]</f>
        <v>Mensualidad Gimnasia</v>
      </c>
      <c r="K1172" s="3" t="str">
        <f>IF(OR(FIN_RAW[[#This Row],[CLIENTE]]=0,FIN_RAW[[#This Row],[CLIENTE]]=" "),"",FIN_RAW[[#This Row],[CLIENTE]])</f>
        <v>Ana Milena Sánchez Patiño</v>
      </c>
      <c r="L1172" s="3" t="str">
        <f>IF(OR(FIN_RAW[[#This Row],[DEPORTISTA]]=0,FIN_RAW[[#This Row],[DEPORTISTA]]=""),"",FIN_RAW[[#This Row],[DEPORTISTA]])</f>
        <v>Matías Carvajal Sánchez</v>
      </c>
      <c r="M1172" s="3">
        <f>IF(FIN_DATASET[[#This Row],[Method]]="Efectivo",1,0)</f>
        <v>1</v>
      </c>
      <c r="N1172" s="12">
        <f>IF(FIN_DATASET[[#This Row],[Method]]="Efectivo",FIN_DATASET[[#This Row],[Amount]],0)</f>
        <v>25000</v>
      </c>
      <c r="O1172" s="3">
        <f>IF(FIN_DATASET[[#This Row],[Method]]="CxC",1,0)</f>
        <v>0</v>
      </c>
      <c r="P1172" s="11">
        <f>IF(FIN_DATASET[[#This Row],[Method]]="CxC",FIN_DATASET[[#This Row],[Amount]],0)</f>
        <v>0</v>
      </c>
      <c r="Q1172" s="3">
        <f>IF(OR(FIN_DATASET[[#This Row],[Account]]="CxP",FIN_DATASET[[#This Row],[Account]]="CxP (Liga)",FIN_DATASET[[#This Row],[Account]]="CxP (Terceros)"),1,0)</f>
        <v>0</v>
      </c>
      <c r="R1172" s="3">
        <f>IF(FIN_DATASET[[#This Row],[AP_Flag]]=1,FIN_DATASET[[#This Row],[Amount]],0)</f>
        <v>0</v>
      </c>
    </row>
    <row r="1173" spans="1:18" x14ac:dyDescent="0.2">
      <c r="A1173" s="4">
        <f>FIN_RAW[[#This Row],[FECHA]]</f>
        <v>44682</v>
      </c>
      <c r="B1173" s="3">
        <f>YEAR(FIN_DATASET[[#This Row],[Date]])</f>
        <v>2022</v>
      </c>
      <c r="C1173" s="3" t="str">
        <f>TEXT(FIN_DATASET[[#This Row],[Date]],"mmmm")</f>
        <v>May</v>
      </c>
      <c r="D1173" s="3" t="str">
        <f>IF(FIN_RAW[[#This Row],[VALOR (IN)]]&gt;0, "Income",IF(FIN_RAW[[#This Row],[VALOR (OUT)]]&gt;0, "Expense", "Check"))</f>
        <v>Income</v>
      </c>
      <c r="E1173" s="3" t="str">
        <f>_xlfn.XLOOKUP(FIN_DATASET[[#This Row],[Method]],CATEGORY_MAP[CUENTA_IN],CATEGORY_MAP[Category])</f>
        <v>Cash</v>
      </c>
      <c r="F1173" s="3" t="str">
        <f>_xlfn.XLOOKUP(FIN_DATASET[[#This Row],[Account]],CATEGORY_MAP[CUENTA_OUT],CATEGORY_MAP[Subcategory])</f>
        <v>Gymnastics Monthly Fee</v>
      </c>
      <c r="G1173" s="3" t="str">
        <f>IF(OR(FIN_RAW[[#This Row],[CONCEPTO]]=0,FIN_RAW[[#This Row],[CONCEPTO]]=""),"",FIN_RAW[[#This Row],[CONCEPTO]])</f>
        <v>Apoyo Pago Gimnasia MAY</v>
      </c>
      <c r="H1173" s="5">
        <f>IF(FIN_DATASET[[#This Row],[Type]]="Income", FIN_RAW[[#This Row],[VALOR (IN)]], -FIN_RAW[[#This Row],[VALOR (OUT)]])</f>
        <v>25000</v>
      </c>
      <c r="I1173" s="3" t="str">
        <f>FIN_RAW[[#This Row],[CUENTA (IN)]]</f>
        <v>Efectivo</v>
      </c>
      <c r="J1173" s="6" t="str">
        <f>FIN_RAW[[#This Row],[CUENTA (OUT)]]</f>
        <v>Mensualidad Gimnasia</v>
      </c>
      <c r="K1173" s="3" t="str">
        <f>IF(OR(FIN_RAW[[#This Row],[CLIENTE]]=0,FIN_RAW[[#This Row],[CLIENTE]]=" "),"",FIN_RAW[[#This Row],[CLIENTE]])</f>
        <v>Ana Milena Sánchez Patiño</v>
      </c>
      <c r="L1173" s="3" t="str">
        <f>IF(OR(FIN_RAW[[#This Row],[DEPORTISTA]]=0,FIN_RAW[[#This Row],[DEPORTISTA]]=""),"",FIN_RAW[[#This Row],[DEPORTISTA]])</f>
        <v>Valentina Carvajal Sánchez</v>
      </c>
      <c r="M1173" s="3">
        <f>IF(FIN_DATASET[[#This Row],[Method]]="Efectivo",1,0)</f>
        <v>1</v>
      </c>
      <c r="N1173" s="12">
        <f>IF(FIN_DATASET[[#This Row],[Method]]="Efectivo",FIN_DATASET[[#This Row],[Amount]],0)</f>
        <v>25000</v>
      </c>
      <c r="O1173" s="3">
        <f>IF(FIN_DATASET[[#This Row],[Method]]="CxC",1,0)</f>
        <v>0</v>
      </c>
      <c r="P1173" s="11">
        <f>IF(FIN_DATASET[[#This Row],[Method]]="CxC",FIN_DATASET[[#This Row],[Amount]],0)</f>
        <v>0</v>
      </c>
      <c r="Q1173" s="3">
        <f>IF(OR(FIN_DATASET[[#This Row],[Account]]="CxP",FIN_DATASET[[#This Row],[Account]]="CxP (Liga)",FIN_DATASET[[#This Row],[Account]]="CxP (Terceros)"),1,0)</f>
        <v>0</v>
      </c>
      <c r="R1173" s="3">
        <f>IF(FIN_DATASET[[#This Row],[AP_Flag]]=1,FIN_DATASET[[#This Row],[Amount]],0)</f>
        <v>0</v>
      </c>
    </row>
    <row r="1174" spans="1:18" x14ac:dyDescent="0.2">
      <c r="A1174" s="4">
        <f>FIN_RAW[[#This Row],[FECHA]]</f>
        <v>44682</v>
      </c>
      <c r="B1174" s="3">
        <f>YEAR(FIN_DATASET[[#This Row],[Date]])</f>
        <v>2022</v>
      </c>
      <c r="C1174" s="3" t="str">
        <f>TEXT(FIN_DATASET[[#This Row],[Date]],"mmmm")</f>
        <v>May</v>
      </c>
      <c r="D1174" s="3" t="str">
        <f>IF(FIN_RAW[[#This Row],[VALOR (IN)]]&gt;0, "Income",IF(FIN_RAW[[#This Row],[VALOR (OUT)]]&gt;0, "Expense", "Check"))</f>
        <v>Income</v>
      </c>
      <c r="E1174" s="3" t="str">
        <f>_xlfn.XLOOKUP(FIN_DATASET[[#This Row],[Method]],CATEGORY_MAP[CUENTA_IN],CATEGORY_MAP[Category])</f>
        <v>Cash</v>
      </c>
      <c r="F1174" s="3" t="str">
        <f>_xlfn.XLOOKUP(FIN_DATASET[[#This Row],[Account]],CATEGORY_MAP[CUENTA_OUT],CATEGORY_MAP[Subcategory])</f>
        <v>Gymnastics Monthly Fee</v>
      </c>
      <c r="G1174" s="3" t="str">
        <f>IF(OR(FIN_RAW[[#This Row],[CONCEPTO]]=0,FIN_RAW[[#This Row],[CONCEPTO]]=""),"",FIN_RAW[[#This Row],[CONCEPTO]])</f>
        <v>Apoyo Pago Gimnasia MAY</v>
      </c>
      <c r="H1174" s="5">
        <f>IF(FIN_DATASET[[#This Row],[Type]]="Income", FIN_RAW[[#This Row],[VALOR (IN)]], -FIN_RAW[[#This Row],[VALOR (OUT)]])</f>
        <v>25000</v>
      </c>
      <c r="I1174" s="3" t="str">
        <f>FIN_RAW[[#This Row],[CUENTA (IN)]]</f>
        <v>Efectivo</v>
      </c>
      <c r="J1174" s="6" t="str">
        <f>FIN_RAW[[#This Row],[CUENTA (OUT)]]</f>
        <v>Mensualidad Gimnasia</v>
      </c>
      <c r="K1174" s="3" t="str">
        <f>IF(OR(FIN_RAW[[#This Row],[CLIENTE]]=0,FIN_RAW[[#This Row],[CLIENTE]]=" "),"",FIN_RAW[[#This Row],[CLIENTE]])</f>
        <v>Carlos Andrés Delgado</v>
      </c>
      <c r="L1174" s="3" t="str">
        <f>IF(OR(FIN_RAW[[#This Row],[DEPORTISTA]]=0,FIN_RAW[[#This Row],[DEPORTISTA]]=""),"",FIN_RAW[[#This Row],[DEPORTISTA]])</f>
        <v>Juan Andrés Delgado Giraldo</v>
      </c>
      <c r="M1174" s="3">
        <f>IF(FIN_DATASET[[#This Row],[Method]]="Efectivo",1,0)</f>
        <v>1</v>
      </c>
      <c r="N1174" s="12">
        <f>IF(FIN_DATASET[[#This Row],[Method]]="Efectivo",FIN_DATASET[[#This Row],[Amount]],0)</f>
        <v>25000</v>
      </c>
      <c r="O1174" s="3">
        <f>IF(FIN_DATASET[[#This Row],[Method]]="CxC",1,0)</f>
        <v>0</v>
      </c>
      <c r="P1174" s="11">
        <f>IF(FIN_DATASET[[#This Row],[Method]]="CxC",FIN_DATASET[[#This Row],[Amount]],0)</f>
        <v>0</v>
      </c>
      <c r="Q1174" s="3">
        <f>IF(OR(FIN_DATASET[[#This Row],[Account]]="CxP",FIN_DATASET[[#This Row],[Account]]="CxP (Liga)",FIN_DATASET[[#This Row],[Account]]="CxP (Terceros)"),1,0)</f>
        <v>0</v>
      </c>
      <c r="R1174" s="3">
        <f>IF(FIN_DATASET[[#This Row],[AP_Flag]]=1,FIN_DATASET[[#This Row],[Amount]],0)</f>
        <v>0</v>
      </c>
    </row>
    <row r="1175" spans="1:18" x14ac:dyDescent="0.2">
      <c r="A1175" s="4">
        <f>FIN_RAW[[#This Row],[FECHA]]</f>
        <v>44682</v>
      </c>
      <c r="B1175" s="3">
        <f>YEAR(FIN_DATASET[[#This Row],[Date]])</f>
        <v>2022</v>
      </c>
      <c r="C1175" s="3" t="str">
        <f>TEXT(FIN_DATASET[[#This Row],[Date]],"mmmm")</f>
        <v>May</v>
      </c>
      <c r="D1175" s="3" t="str">
        <f>IF(FIN_RAW[[#This Row],[VALOR (IN)]]&gt;0, "Income",IF(FIN_RAW[[#This Row],[VALOR (OUT)]]&gt;0, "Expense", "Check"))</f>
        <v>Income</v>
      </c>
      <c r="E1175" s="3" t="str">
        <f>_xlfn.XLOOKUP(FIN_DATASET[[#This Row],[Method]],CATEGORY_MAP[CUENTA_IN],CATEGORY_MAP[Category])</f>
        <v>Cash</v>
      </c>
      <c r="F1175" s="3" t="str">
        <f>_xlfn.XLOOKUP(FIN_DATASET[[#This Row],[Account]],CATEGORY_MAP[CUENTA_OUT],CATEGORY_MAP[Subcategory])</f>
        <v>Gymnastics Monthly Fee</v>
      </c>
      <c r="G1175" s="3" t="str">
        <f>IF(OR(FIN_RAW[[#This Row],[CONCEPTO]]=0,FIN_RAW[[#This Row],[CONCEPTO]]=""),"",FIN_RAW[[#This Row],[CONCEPTO]])</f>
        <v>Apoyo Pago Gimnasia MAY</v>
      </c>
      <c r="H1175" s="5">
        <f>IF(FIN_DATASET[[#This Row],[Type]]="Income", FIN_RAW[[#This Row],[VALOR (IN)]], -FIN_RAW[[#This Row],[VALOR (OUT)]])</f>
        <v>25000</v>
      </c>
      <c r="I1175" s="3" t="str">
        <f>FIN_RAW[[#This Row],[CUENTA (IN)]]</f>
        <v>Efectivo</v>
      </c>
      <c r="J1175" s="6" t="str">
        <f>FIN_RAW[[#This Row],[CUENTA (OUT)]]</f>
        <v>Mensualidad Gimnasia</v>
      </c>
      <c r="K1175" s="3" t="str">
        <f>IF(OR(FIN_RAW[[#This Row],[CLIENTE]]=0,FIN_RAW[[#This Row],[CLIENTE]]=" "),"",FIN_RAW[[#This Row],[CLIENTE]])</f>
        <v>Carlos Andrés Delgado</v>
      </c>
      <c r="L1175" s="3" t="str">
        <f>IF(OR(FIN_RAW[[#This Row],[DEPORTISTA]]=0,FIN_RAW[[#This Row],[DEPORTISTA]]=""),"",FIN_RAW[[#This Row],[DEPORTISTA]])</f>
        <v>María José Delgado Giraldo</v>
      </c>
      <c r="M1175" s="3">
        <f>IF(FIN_DATASET[[#This Row],[Method]]="Efectivo",1,0)</f>
        <v>1</v>
      </c>
      <c r="N1175" s="12">
        <f>IF(FIN_DATASET[[#This Row],[Method]]="Efectivo",FIN_DATASET[[#This Row],[Amount]],0)</f>
        <v>25000</v>
      </c>
      <c r="O1175" s="3">
        <f>IF(FIN_DATASET[[#This Row],[Method]]="CxC",1,0)</f>
        <v>0</v>
      </c>
      <c r="P1175" s="11">
        <f>IF(FIN_DATASET[[#This Row],[Method]]="CxC",FIN_DATASET[[#This Row],[Amount]],0)</f>
        <v>0</v>
      </c>
      <c r="Q1175" s="3">
        <f>IF(OR(FIN_DATASET[[#This Row],[Account]]="CxP",FIN_DATASET[[#This Row],[Account]]="CxP (Liga)",FIN_DATASET[[#This Row],[Account]]="CxP (Terceros)"),1,0)</f>
        <v>0</v>
      </c>
      <c r="R1175" s="3">
        <f>IF(FIN_DATASET[[#This Row],[AP_Flag]]=1,FIN_DATASET[[#This Row],[Amount]],0)</f>
        <v>0</v>
      </c>
    </row>
    <row r="1176" spans="1:18" x14ac:dyDescent="0.2">
      <c r="A1176" s="4">
        <f>FIN_RAW[[#This Row],[FECHA]]</f>
        <v>44682</v>
      </c>
      <c r="B1176" s="3">
        <f>YEAR(FIN_DATASET[[#This Row],[Date]])</f>
        <v>2022</v>
      </c>
      <c r="C1176" s="3" t="str">
        <f>TEXT(FIN_DATASET[[#This Row],[Date]],"mmmm")</f>
        <v>May</v>
      </c>
      <c r="D1176" s="3" t="str">
        <f>IF(FIN_RAW[[#This Row],[VALOR (IN)]]&gt;0, "Income",IF(FIN_RAW[[#This Row],[VALOR (OUT)]]&gt;0, "Expense", "Check"))</f>
        <v>Income</v>
      </c>
      <c r="E1176" s="3" t="str">
        <f>_xlfn.XLOOKUP(FIN_DATASET[[#This Row],[Method]],CATEGORY_MAP[CUENTA_IN],CATEGORY_MAP[Category])</f>
        <v>Cash</v>
      </c>
      <c r="F1176" s="3" t="str">
        <f>_xlfn.XLOOKUP(FIN_DATASET[[#This Row],[Account]],CATEGORY_MAP[CUENTA_OUT],CATEGORY_MAP[Subcategory])</f>
        <v>Gymnastics Monthly Fee</v>
      </c>
      <c r="G1176" s="3" t="str">
        <f>IF(OR(FIN_RAW[[#This Row],[CONCEPTO]]=0,FIN_RAW[[#This Row],[CONCEPTO]]=""),"",FIN_RAW[[#This Row],[CONCEPTO]])</f>
        <v>Apoyo Pago Gimnasia MAY</v>
      </c>
      <c r="H1176" s="5">
        <f>IF(FIN_DATASET[[#This Row],[Type]]="Income", FIN_RAW[[#This Row],[VALOR (IN)]], -FIN_RAW[[#This Row],[VALOR (OUT)]])</f>
        <v>25000</v>
      </c>
      <c r="I1176" s="3" t="str">
        <f>FIN_RAW[[#This Row],[CUENTA (IN)]]</f>
        <v>Efectivo</v>
      </c>
      <c r="J1176" s="6" t="str">
        <f>FIN_RAW[[#This Row],[CUENTA (OUT)]]</f>
        <v>Mensualidad Gimnasia</v>
      </c>
      <c r="K1176" s="3" t="str">
        <f>IF(OR(FIN_RAW[[#This Row],[CLIENTE]]=0,FIN_RAW[[#This Row],[CLIENTE]]=" "),"",FIN_RAW[[#This Row],[CLIENTE]])</f>
        <v>Diana Gómez Herrera</v>
      </c>
      <c r="L1176" s="3" t="str">
        <f>IF(OR(FIN_RAW[[#This Row],[DEPORTISTA]]=0,FIN_RAW[[#This Row],[DEPORTISTA]]=""),"",FIN_RAW[[#This Row],[DEPORTISTA]])</f>
        <v>Samuel David López Gómez</v>
      </c>
      <c r="M1176" s="3">
        <f>IF(FIN_DATASET[[#This Row],[Method]]="Efectivo",1,0)</f>
        <v>1</v>
      </c>
      <c r="N1176" s="12">
        <f>IF(FIN_DATASET[[#This Row],[Method]]="Efectivo",FIN_DATASET[[#This Row],[Amount]],0)</f>
        <v>25000</v>
      </c>
      <c r="O1176" s="3">
        <f>IF(FIN_DATASET[[#This Row],[Method]]="CxC",1,0)</f>
        <v>0</v>
      </c>
      <c r="P1176" s="11">
        <f>IF(FIN_DATASET[[#This Row],[Method]]="CxC",FIN_DATASET[[#This Row],[Amount]],0)</f>
        <v>0</v>
      </c>
      <c r="Q1176" s="3">
        <f>IF(OR(FIN_DATASET[[#This Row],[Account]]="CxP",FIN_DATASET[[#This Row],[Account]]="CxP (Liga)",FIN_DATASET[[#This Row],[Account]]="CxP (Terceros)"),1,0)</f>
        <v>0</v>
      </c>
      <c r="R1176" s="3">
        <f>IF(FIN_DATASET[[#This Row],[AP_Flag]]=1,FIN_DATASET[[#This Row],[Amount]],0)</f>
        <v>0</v>
      </c>
    </row>
    <row r="1177" spans="1:18" x14ac:dyDescent="0.2">
      <c r="A1177" s="4">
        <f>FIN_RAW[[#This Row],[FECHA]]</f>
        <v>44682</v>
      </c>
      <c r="B1177" s="3">
        <f>YEAR(FIN_DATASET[[#This Row],[Date]])</f>
        <v>2022</v>
      </c>
      <c r="C1177" s="3" t="str">
        <f>TEXT(FIN_DATASET[[#This Row],[Date]],"mmmm")</f>
        <v>May</v>
      </c>
      <c r="D1177" s="3" t="str">
        <f>IF(FIN_RAW[[#This Row],[VALOR (IN)]]&gt;0, "Income",IF(FIN_RAW[[#This Row],[VALOR (OUT)]]&gt;0, "Expense", "Check"))</f>
        <v>Income</v>
      </c>
      <c r="E1177" s="3" t="str">
        <f>_xlfn.XLOOKUP(FIN_DATASET[[#This Row],[Method]],CATEGORY_MAP[CUENTA_IN],CATEGORY_MAP[Category])</f>
        <v>Cash</v>
      </c>
      <c r="F1177" s="3" t="str">
        <f>_xlfn.XLOOKUP(FIN_DATASET[[#This Row],[Account]],CATEGORY_MAP[CUENTA_OUT],CATEGORY_MAP[Subcategory])</f>
        <v>Gymnastics Monthly Fee</v>
      </c>
      <c r="G1177" s="3" t="str">
        <f>IF(OR(FIN_RAW[[#This Row],[CONCEPTO]]=0,FIN_RAW[[#This Row],[CONCEPTO]]=""),"",FIN_RAW[[#This Row],[CONCEPTO]])</f>
        <v>Apoyo Pago Gimnasia MAY</v>
      </c>
      <c r="H1177" s="5">
        <f>IF(FIN_DATASET[[#This Row],[Type]]="Income", FIN_RAW[[#This Row],[VALOR (IN)]], -FIN_RAW[[#This Row],[VALOR (OUT)]])</f>
        <v>25000</v>
      </c>
      <c r="I1177" s="3" t="str">
        <f>FIN_RAW[[#This Row],[CUENTA (IN)]]</f>
        <v>Efectivo</v>
      </c>
      <c r="J1177" s="6" t="str">
        <f>FIN_RAW[[#This Row],[CUENTA (OUT)]]</f>
        <v>Mensualidad Gimnasia</v>
      </c>
      <c r="K1177" s="3" t="str">
        <f>IF(OR(FIN_RAW[[#This Row],[CLIENTE]]=0,FIN_RAW[[#This Row],[CLIENTE]]=" "),"",FIN_RAW[[#This Row],[CLIENTE]])</f>
        <v>Diana Marcela Bravo Clavijo</v>
      </c>
      <c r="L1177" s="3" t="str">
        <f>IF(OR(FIN_RAW[[#This Row],[DEPORTISTA]]=0,FIN_RAW[[#This Row],[DEPORTISTA]]=""),"",FIN_RAW[[#This Row],[DEPORTISTA]])</f>
        <v>Adelaida Camacho Bravo</v>
      </c>
      <c r="M1177" s="3">
        <f>IF(FIN_DATASET[[#This Row],[Method]]="Efectivo",1,0)</f>
        <v>1</v>
      </c>
      <c r="N1177" s="12">
        <f>IF(FIN_DATASET[[#This Row],[Method]]="Efectivo",FIN_DATASET[[#This Row],[Amount]],0)</f>
        <v>25000</v>
      </c>
      <c r="O1177" s="3">
        <f>IF(FIN_DATASET[[#This Row],[Method]]="CxC",1,0)</f>
        <v>0</v>
      </c>
      <c r="P1177" s="11">
        <f>IF(FIN_DATASET[[#This Row],[Method]]="CxC",FIN_DATASET[[#This Row],[Amount]],0)</f>
        <v>0</v>
      </c>
      <c r="Q1177" s="3">
        <f>IF(OR(FIN_DATASET[[#This Row],[Account]]="CxP",FIN_DATASET[[#This Row],[Account]]="CxP (Liga)",FIN_DATASET[[#This Row],[Account]]="CxP (Terceros)"),1,0)</f>
        <v>0</v>
      </c>
      <c r="R1177" s="3">
        <f>IF(FIN_DATASET[[#This Row],[AP_Flag]]=1,FIN_DATASET[[#This Row],[Amount]],0)</f>
        <v>0</v>
      </c>
    </row>
    <row r="1178" spans="1:18" x14ac:dyDescent="0.2">
      <c r="A1178" s="4">
        <f>FIN_RAW[[#This Row],[FECHA]]</f>
        <v>44682</v>
      </c>
      <c r="B1178" s="3">
        <f>YEAR(FIN_DATASET[[#This Row],[Date]])</f>
        <v>2022</v>
      </c>
      <c r="C1178" s="3" t="str">
        <f>TEXT(FIN_DATASET[[#This Row],[Date]],"mmmm")</f>
        <v>May</v>
      </c>
      <c r="D1178" s="3" t="str">
        <f>IF(FIN_RAW[[#This Row],[VALOR (IN)]]&gt;0, "Income",IF(FIN_RAW[[#This Row],[VALOR (OUT)]]&gt;0, "Expense", "Check"))</f>
        <v>Income</v>
      </c>
      <c r="E1178" s="3" t="str">
        <f>_xlfn.XLOOKUP(FIN_DATASET[[#This Row],[Method]],CATEGORY_MAP[CUENTA_IN],CATEGORY_MAP[Category])</f>
        <v>Cash</v>
      </c>
      <c r="F1178" s="3" t="str">
        <f>_xlfn.XLOOKUP(FIN_DATASET[[#This Row],[Account]],CATEGORY_MAP[CUENTA_OUT],CATEGORY_MAP[Subcategory])</f>
        <v>Gymnastics Monthly Fee</v>
      </c>
      <c r="G1178" s="3" t="str">
        <f>IF(OR(FIN_RAW[[#This Row],[CONCEPTO]]=0,FIN_RAW[[#This Row],[CONCEPTO]]=""),"",FIN_RAW[[#This Row],[CONCEPTO]])</f>
        <v>Apoyo Pago Gimnasia MAY</v>
      </c>
      <c r="H1178" s="5">
        <f>IF(FIN_DATASET[[#This Row],[Type]]="Income", FIN_RAW[[#This Row],[VALOR (IN)]], -FIN_RAW[[#This Row],[VALOR (OUT)]])</f>
        <v>25000</v>
      </c>
      <c r="I1178" s="3" t="str">
        <f>FIN_RAW[[#This Row],[CUENTA (IN)]]</f>
        <v>Efectivo</v>
      </c>
      <c r="J1178" s="6" t="str">
        <f>FIN_RAW[[#This Row],[CUENTA (OUT)]]</f>
        <v>Mensualidad Gimnasia</v>
      </c>
      <c r="K1178" s="3" t="str">
        <f>IF(OR(FIN_RAW[[#This Row],[CLIENTE]]=0,FIN_RAW[[#This Row],[CLIENTE]]=" "),"",FIN_RAW[[#This Row],[CLIENTE]])</f>
        <v>Diana Marcela Bravo Clavijo</v>
      </c>
      <c r="L1178" s="3" t="str">
        <f>IF(OR(FIN_RAW[[#This Row],[DEPORTISTA]]=0,FIN_RAW[[#This Row],[DEPORTISTA]]=""),"",FIN_RAW[[#This Row],[DEPORTISTA]])</f>
        <v>María Antonia Camacho Bravo</v>
      </c>
      <c r="M1178" s="3">
        <f>IF(FIN_DATASET[[#This Row],[Method]]="Efectivo",1,0)</f>
        <v>1</v>
      </c>
      <c r="N1178" s="12">
        <f>IF(FIN_DATASET[[#This Row],[Method]]="Efectivo",FIN_DATASET[[#This Row],[Amount]],0)</f>
        <v>25000</v>
      </c>
      <c r="O1178" s="3">
        <f>IF(FIN_DATASET[[#This Row],[Method]]="CxC",1,0)</f>
        <v>0</v>
      </c>
      <c r="P1178" s="11">
        <f>IF(FIN_DATASET[[#This Row],[Method]]="CxC",FIN_DATASET[[#This Row],[Amount]],0)</f>
        <v>0</v>
      </c>
      <c r="Q1178" s="3">
        <f>IF(OR(FIN_DATASET[[#This Row],[Account]]="CxP",FIN_DATASET[[#This Row],[Account]]="CxP (Liga)",FIN_DATASET[[#This Row],[Account]]="CxP (Terceros)"),1,0)</f>
        <v>0</v>
      </c>
      <c r="R1178" s="3">
        <f>IF(FIN_DATASET[[#This Row],[AP_Flag]]=1,FIN_DATASET[[#This Row],[Amount]],0)</f>
        <v>0</v>
      </c>
    </row>
    <row r="1179" spans="1:18" x14ac:dyDescent="0.2">
      <c r="A1179" s="4">
        <f>FIN_RAW[[#This Row],[FECHA]]</f>
        <v>44682</v>
      </c>
      <c r="B1179" s="3">
        <f>YEAR(FIN_DATASET[[#This Row],[Date]])</f>
        <v>2022</v>
      </c>
      <c r="C1179" s="3" t="str">
        <f>TEXT(FIN_DATASET[[#This Row],[Date]],"mmmm")</f>
        <v>May</v>
      </c>
      <c r="D1179" s="3" t="str">
        <f>IF(FIN_RAW[[#This Row],[VALOR (IN)]]&gt;0, "Income",IF(FIN_RAW[[#This Row],[VALOR (OUT)]]&gt;0, "Expense", "Check"))</f>
        <v>Income</v>
      </c>
      <c r="E1179" s="3" t="str">
        <f>_xlfn.XLOOKUP(FIN_DATASET[[#This Row],[Method]],CATEGORY_MAP[CUENTA_IN],CATEGORY_MAP[Category])</f>
        <v>Cash</v>
      </c>
      <c r="F1179" s="3" t="str">
        <f>_xlfn.XLOOKUP(FIN_DATASET[[#This Row],[Account]],CATEGORY_MAP[CUENTA_OUT],CATEGORY_MAP[Subcategory])</f>
        <v>Gymnastics Monthly Fee</v>
      </c>
      <c r="G1179" s="3" t="str">
        <f>IF(OR(FIN_RAW[[#This Row],[CONCEPTO]]=0,FIN_RAW[[#This Row],[CONCEPTO]]=""),"",FIN_RAW[[#This Row],[CONCEPTO]])</f>
        <v>Apoyo Pago Gimnasia MAY</v>
      </c>
      <c r="H1179" s="5">
        <f>IF(FIN_DATASET[[#This Row],[Type]]="Income", FIN_RAW[[#This Row],[VALOR (IN)]], -FIN_RAW[[#This Row],[VALOR (OUT)]])</f>
        <v>25000</v>
      </c>
      <c r="I1179" s="3" t="str">
        <f>FIN_RAW[[#This Row],[CUENTA (IN)]]</f>
        <v>Efectivo</v>
      </c>
      <c r="J1179" s="6" t="str">
        <f>FIN_RAW[[#This Row],[CUENTA (OUT)]]</f>
        <v>Mensualidad Gimnasia</v>
      </c>
      <c r="K1179" s="3" t="str">
        <f>IF(OR(FIN_RAW[[#This Row],[CLIENTE]]=0,FIN_RAW[[#This Row],[CLIENTE]]=" "),"",FIN_RAW[[#This Row],[CLIENTE]])</f>
        <v>Ingrith Basto Zamorano</v>
      </c>
      <c r="L1179" s="3" t="str">
        <f>IF(OR(FIN_RAW[[#This Row],[DEPORTISTA]]=0,FIN_RAW[[#This Row],[DEPORTISTA]]=""),"",FIN_RAW[[#This Row],[DEPORTISTA]])</f>
        <v>Santiago Solórzano Basto</v>
      </c>
      <c r="M1179" s="3">
        <f>IF(FIN_DATASET[[#This Row],[Method]]="Efectivo",1,0)</f>
        <v>1</v>
      </c>
      <c r="N1179" s="12">
        <f>IF(FIN_DATASET[[#This Row],[Method]]="Efectivo",FIN_DATASET[[#This Row],[Amount]],0)</f>
        <v>25000</v>
      </c>
      <c r="O1179" s="3">
        <f>IF(FIN_DATASET[[#This Row],[Method]]="CxC",1,0)</f>
        <v>0</v>
      </c>
      <c r="P1179" s="11">
        <f>IF(FIN_DATASET[[#This Row],[Method]]="CxC",FIN_DATASET[[#This Row],[Amount]],0)</f>
        <v>0</v>
      </c>
      <c r="Q1179" s="3">
        <f>IF(OR(FIN_DATASET[[#This Row],[Account]]="CxP",FIN_DATASET[[#This Row],[Account]]="CxP (Liga)",FIN_DATASET[[#This Row],[Account]]="CxP (Terceros)"),1,0)</f>
        <v>0</v>
      </c>
      <c r="R1179" s="3">
        <f>IF(FIN_DATASET[[#This Row],[AP_Flag]]=1,FIN_DATASET[[#This Row],[Amount]],0)</f>
        <v>0</v>
      </c>
    </row>
    <row r="1180" spans="1:18" x14ac:dyDescent="0.2">
      <c r="A1180" s="4">
        <f>FIN_RAW[[#This Row],[FECHA]]</f>
        <v>44682</v>
      </c>
      <c r="B1180" s="3">
        <f>YEAR(FIN_DATASET[[#This Row],[Date]])</f>
        <v>2022</v>
      </c>
      <c r="C1180" s="3" t="str">
        <f>TEXT(FIN_DATASET[[#This Row],[Date]],"mmmm")</f>
        <v>May</v>
      </c>
      <c r="D1180" s="3" t="str">
        <f>IF(FIN_RAW[[#This Row],[VALOR (IN)]]&gt;0, "Income",IF(FIN_RAW[[#This Row],[VALOR (OUT)]]&gt;0, "Expense", "Check"))</f>
        <v>Income</v>
      </c>
      <c r="E1180" s="3" t="str">
        <f>_xlfn.XLOOKUP(FIN_DATASET[[#This Row],[Method]],CATEGORY_MAP[CUENTA_IN],CATEGORY_MAP[Category])</f>
        <v>Cash</v>
      </c>
      <c r="F1180" s="3" t="str">
        <f>_xlfn.XLOOKUP(FIN_DATASET[[#This Row],[Account]],CATEGORY_MAP[CUENTA_OUT],CATEGORY_MAP[Subcategory])</f>
        <v>Gymnastics Monthly Fee</v>
      </c>
      <c r="G1180" s="3" t="str">
        <f>IF(OR(FIN_RAW[[#This Row],[CONCEPTO]]=0,FIN_RAW[[#This Row],[CONCEPTO]]=""),"",FIN_RAW[[#This Row],[CONCEPTO]])</f>
        <v>Apoyo Pago Gimnasia MAY</v>
      </c>
      <c r="H1180" s="5">
        <f>IF(FIN_DATASET[[#This Row],[Type]]="Income", FIN_RAW[[#This Row],[VALOR (IN)]], -FIN_RAW[[#This Row],[VALOR (OUT)]])</f>
        <v>25000</v>
      </c>
      <c r="I1180" s="3" t="str">
        <f>FIN_RAW[[#This Row],[CUENTA (IN)]]</f>
        <v>Efectivo</v>
      </c>
      <c r="J1180" s="6" t="str">
        <f>FIN_RAW[[#This Row],[CUENTA (OUT)]]</f>
        <v>Mensualidad Gimnasia</v>
      </c>
      <c r="K1180" s="3" t="str">
        <f>IF(OR(FIN_RAW[[#This Row],[CLIENTE]]=0,FIN_RAW[[#This Row],[CLIENTE]]=" "),"",FIN_RAW[[#This Row],[CLIENTE]])</f>
        <v>Juan Sebastián Floyd</v>
      </c>
      <c r="L1180" s="3" t="str">
        <f>IF(OR(FIN_RAW[[#This Row],[DEPORTISTA]]=0,FIN_RAW[[#This Row],[DEPORTISTA]]=""),"",FIN_RAW[[#This Row],[DEPORTISTA]])</f>
        <v>Arianna Floyd Martínez</v>
      </c>
      <c r="M1180" s="3">
        <f>IF(FIN_DATASET[[#This Row],[Method]]="Efectivo",1,0)</f>
        <v>1</v>
      </c>
      <c r="N1180" s="12">
        <f>IF(FIN_DATASET[[#This Row],[Method]]="Efectivo",FIN_DATASET[[#This Row],[Amount]],0)</f>
        <v>25000</v>
      </c>
      <c r="O1180" s="3">
        <f>IF(FIN_DATASET[[#This Row],[Method]]="CxC",1,0)</f>
        <v>0</v>
      </c>
      <c r="P1180" s="11">
        <f>IF(FIN_DATASET[[#This Row],[Method]]="CxC",FIN_DATASET[[#This Row],[Amount]],0)</f>
        <v>0</v>
      </c>
      <c r="Q1180" s="3">
        <f>IF(OR(FIN_DATASET[[#This Row],[Account]]="CxP",FIN_DATASET[[#This Row],[Account]]="CxP (Liga)",FIN_DATASET[[#This Row],[Account]]="CxP (Terceros)"),1,0)</f>
        <v>0</v>
      </c>
      <c r="R1180" s="3">
        <f>IF(FIN_DATASET[[#This Row],[AP_Flag]]=1,FIN_DATASET[[#This Row],[Amount]],0)</f>
        <v>0</v>
      </c>
    </row>
    <row r="1181" spans="1:18" x14ac:dyDescent="0.2">
      <c r="A1181" s="4">
        <f>FIN_RAW[[#This Row],[FECHA]]</f>
        <v>44682</v>
      </c>
      <c r="B1181" s="3">
        <f>YEAR(FIN_DATASET[[#This Row],[Date]])</f>
        <v>2022</v>
      </c>
      <c r="C1181" s="3" t="str">
        <f>TEXT(FIN_DATASET[[#This Row],[Date]],"mmmm")</f>
        <v>May</v>
      </c>
      <c r="D1181" s="3" t="str">
        <f>IF(FIN_RAW[[#This Row],[VALOR (IN)]]&gt;0, "Income",IF(FIN_RAW[[#This Row],[VALOR (OUT)]]&gt;0, "Expense", "Check"))</f>
        <v>Income</v>
      </c>
      <c r="E1181" s="3" t="str">
        <f>_xlfn.XLOOKUP(FIN_DATASET[[#This Row],[Method]],CATEGORY_MAP[CUENTA_IN],CATEGORY_MAP[Category])</f>
        <v>Cash</v>
      </c>
      <c r="F1181" s="3" t="str">
        <f>_xlfn.XLOOKUP(FIN_DATASET[[#This Row],[Account]],CATEGORY_MAP[CUENTA_OUT],CATEGORY_MAP[Subcategory])</f>
        <v>Gymnastics Monthly Fee</v>
      </c>
      <c r="G1181" s="3" t="str">
        <f>IF(OR(FIN_RAW[[#This Row],[CONCEPTO]]=0,FIN_RAW[[#This Row],[CONCEPTO]]=""),"",FIN_RAW[[#This Row],[CONCEPTO]])</f>
        <v>Apoyo Pago Gimnasia MAY</v>
      </c>
      <c r="H1181" s="5">
        <f>IF(FIN_DATASET[[#This Row],[Type]]="Income", FIN_RAW[[#This Row],[VALOR (IN)]], -FIN_RAW[[#This Row],[VALOR (OUT)]])</f>
        <v>25000</v>
      </c>
      <c r="I1181" s="3" t="str">
        <f>FIN_RAW[[#This Row],[CUENTA (IN)]]</f>
        <v>Efectivo</v>
      </c>
      <c r="J1181" s="6" t="str">
        <f>FIN_RAW[[#This Row],[CUENTA (OUT)]]</f>
        <v>Mensualidad Gimnasia</v>
      </c>
      <c r="K1181" s="3" t="str">
        <f>IF(OR(FIN_RAW[[#This Row],[CLIENTE]]=0,FIN_RAW[[#This Row],[CLIENTE]]=" "),"",FIN_RAW[[#This Row],[CLIENTE]])</f>
        <v>Juan Sebastián Floyd</v>
      </c>
      <c r="L1181" s="3" t="str">
        <f>IF(OR(FIN_RAW[[#This Row],[DEPORTISTA]]=0,FIN_RAW[[#This Row],[DEPORTISTA]]=""),"",FIN_RAW[[#This Row],[DEPORTISTA]])</f>
        <v>Juan Diego Floyd Martínez</v>
      </c>
      <c r="M1181" s="3">
        <f>IF(FIN_DATASET[[#This Row],[Method]]="Efectivo",1,0)</f>
        <v>1</v>
      </c>
      <c r="N1181" s="12">
        <f>IF(FIN_DATASET[[#This Row],[Method]]="Efectivo",FIN_DATASET[[#This Row],[Amount]],0)</f>
        <v>25000</v>
      </c>
      <c r="O1181" s="3">
        <f>IF(FIN_DATASET[[#This Row],[Method]]="CxC",1,0)</f>
        <v>0</v>
      </c>
      <c r="P1181" s="11">
        <f>IF(FIN_DATASET[[#This Row],[Method]]="CxC",FIN_DATASET[[#This Row],[Amount]],0)</f>
        <v>0</v>
      </c>
      <c r="Q1181" s="3">
        <f>IF(OR(FIN_DATASET[[#This Row],[Account]]="CxP",FIN_DATASET[[#This Row],[Account]]="CxP (Liga)",FIN_DATASET[[#This Row],[Account]]="CxP (Terceros)"),1,0)</f>
        <v>0</v>
      </c>
      <c r="R1181" s="3">
        <f>IF(FIN_DATASET[[#This Row],[AP_Flag]]=1,FIN_DATASET[[#This Row],[Amount]],0)</f>
        <v>0</v>
      </c>
    </row>
    <row r="1182" spans="1:18" x14ac:dyDescent="0.2">
      <c r="A1182" s="4">
        <f>FIN_RAW[[#This Row],[FECHA]]</f>
        <v>44682</v>
      </c>
      <c r="B1182" s="3">
        <f>YEAR(FIN_DATASET[[#This Row],[Date]])</f>
        <v>2022</v>
      </c>
      <c r="C1182" s="3" t="str">
        <f>TEXT(FIN_DATASET[[#This Row],[Date]],"mmmm")</f>
        <v>May</v>
      </c>
      <c r="D1182" s="3" t="str">
        <f>IF(FIN_RAW[[#This Row],[VALOR (IN)]]&gt;0, "Income",IF(FIN_RAW[[#This Row],[VALOR (OUT)]]&gt;0, "Expense", "Check"))</f>
        <v>Income</v>
      </c>
      <c r="E1182" s="3" t="str">
        <f>_xlfn.XLOOKUP(FIN_DATASET[[#This Row],[Method]],CATEGORY_MAP[CUENTA_IN],CATEGORY_MAP[Category])</f>
        <v>Cash</v>
      </c>
      <c r="F1182" s="3" t="str">
        <f>_xlfn.XLOOKUP(FIN_DATASET[[#This Row],[Account]],CATEGORY_MAP[CUENTA_OUT],CATEGORY_MAP[Subcategory])</f>
        <v>Gymnastics Monthly Fee</v>
      </c>
      <c r="G1182" s="3" t="str">
        <f>IF(OR(FIN_RAW[[#This Row],[CONCEPTO]]=0,FIN_RAW[[#This Row],[CONCEPTO]]=""),"",FIN_RAW[[#This Row],[CONCEPTO]])</f>
        <v>Apoyo Pago Gimnasia MAY</v>
      </c>
      <c r="H1182" s="5">
        <f>IF(FIN_DATASET[[#This Row],[Type]]="Income", FIN_RAW[[#This Row],[VALOR (IN)]], -FIN_RAW[[#This Row],[VALOR (OUT)]])</f>
        <v>25000</v>
      </c>
      <c r="I1182" s="3" t="str">
        <f>FIN_RAW[[#This Row],[CUENTA (IN)]]</f>
        <v>Efectivo</v>
      </c>
      <c r="J1182" s="6" t="str">
        <f>FIN_RAW[[#This Row],[CUENTA (OUT)]]</f>
        <v>Mensualidad Gimnasia</v>
      </c>
      <c r="K1182" s="3" t="str">
        <f>IF(OR(FIN_RAW[[#This Row],[CLIENTE]]=0,FIN_RAW[[#This Row],[CLIENTE]]=" "),"",FIN_RAW[[#This Row],[CLIENTE]])</f>
        <v>Marcela Zapata Duque</v>
      </c>
      <c r="L1182" s="3" t="str">
        <f>IF(OR(FIN_RAW[[#This Row],[DEPORTISTA]]=0,FIN_RAW[[#This Row],[DEPORTISTA]]=""),"",FIN_RAW[[#This Row],[DEPORTISTA]])</f>
        <v>Sara Zapata Zapata</v>
      </c>
      <c r="M1182" s="3">
        <f>IF(FIN_DATASET[[#This Row],[Method]]="Efectivo",1,0)</f>
        <v>1</v>
      </c>
      <c r="N1182" s="12">
        <f>IF(FIN_DATASET[[#This Row],[Method]]="Efectivo",FIN_DATASET[[#This Row],[Amount]],0)</f>
        <v>25000</v>
      </c>
      <c r="O1182" s="3">
        <f>IF(FIN_DATASET[[#This Row],[Method]]="CxC",1,0)</f>
        <v>0</v>
      </c>
      <c r="P1182" s="11">
        <f>IF(FIN_DATASET[[#This Row],[Method]]="CxC",FIN_DATASET[[#This Row],[Amount]],0)</f>
        <v>0</v>
      </c>
      <c r="Q1182" s="3">
        <f>IF(OR(FIN_DATASET[[#This Row],[Account]]="CxP",FIN_DATASET[[#This Row],[Account]]="CxP (Liga)",FIN_DATASET[[#This Row],[Account]]="CxP (Terceros)"),1,0)</f>
        <v>0</v>
      </c>
      <c r="R1182" s="3">
        <f>IF(FIN_DATASET[[#This Row],[AP_Flag]]=1,FIN_DATASET[[#This Row],[Amount]],0)</f>
        <v>0</v>
      </c>
    </row>
    <row r="1183" spans="1:18" x14ac:dyDescent="0.2">
      <c r="A1183" s="4">
        <f>FIN_RAW[[#This Row],[FECHA]]</f>
        <v>44682</v>
      </c>
      <c r="B1183" s="3">
        <f>YEAR(FIN_DATASET[[#This Row],[Date]])</f>
        <v>2022</v>
      </c>
      <c r="C1183" s="3" t="str">
        <f>TEXT(FIN_DATASET[[#This Row],[Date]],"mmmm")</f>
        <v>May</v>
      </c>
      <c r="D1183" s="3" t="str">
        <f>IF(FIN_RAW[[#This Row],[VALOR (IN)]]&gt;0, "Income",IF(FIN_RAW[[#This Row],[VALOR (OUT)]]&gt;0, "Expense", "Check"))</f>
        <v>Income</v>
      </c>
      <c r="E1183" s="3" t="str">
        <f>_xlfn.XLOOKUP(FIN_DATASET[[#This Row],[Method]],CATEGORY_MAP[CUENTA_IN],CATEGORY_MAP[Category])</f>
        <v>Cash</v>
      </c>
      <c r="F1183" s="3" t="str">
        <f>_xlfn.XLOOKUP(FIN_DATASET[[#This Row],[Account]],CATEGORY_MAP[CUENTA_OUT],CATEGORY_MAP[Subcategory])</f>
        <v>Gymnastics Monthly Fee</v>
      </c>
      <c r="G1183" s="3" t="str">
        <f>IF(OR(FIN_RAW[[#This Row],[CONCEPTO]]=0,FIN_RAW[[#This Row],[CONCEPTO]]=""),"",FIN_RAW[[#This Row],[CONCEPTO]])</f>
        <v>Apoyo Pago Gimnasia MAY</v>
      </c>
      <c r="H1183" s="5">
        <f>IF(FIN_DATASET[[#This Row],[Type]]="Income", FIN_RAW[[#This Row],[VALOR (IN)]], -FIN_RAW[[#This Row],[VALOR (OUT)]])</f>
        <v>25000</v>
      </c>
      <c r="I1183" s="3" t="str">
        <f>FIN_RAW[[#This Row],[CUENTA (IN)]]</f>
        <v>Efectivo</v>
      </c>
      <c r="J1183" s="6" t="str">
        <f>FIN_RAW[[#This Row],[CUENTA (OUT)]]</f>
        <v>Mensualidad Gimnasia</v>
      </c>
      <c r="K1183" s="3" t="str">
        <f>IF(OR(FIN_RAW[[#This Row],[CLIENTE]]=0,FIN_RAW[[#This Row],[CLIENTE]]=" "),"",FIN_RAW[[#This Row],[CLIENTE]])</f>
        <v>Zoraida Julieta Rico Vivas</v>
      </c>
      <c r="L1183" s="3" t="str">
        <f>IF(OR(FIN_RAW[[#This Row],[DEPORTISTA]]=0,FIN_RAW[[#This Row],[DEPORTISTA]]=""),"",FIN_RAW[[#This Row],[DEPORTISTA]])</f>
        <v>Salome Rodriguez Rico</v>
      </c>
      <c r="M1183" s="3">
        <f>IF(FIN_DATASET[[#This Row],[Method]]="Efectivo",1,0)</f>
        <v>1</v>
      </c>
      <c r="N1183" s="12">
        <f>IF(FIN_DATASET[[#This Row],[Method]]="Efectivo",FIN_DATASET[[#This Row],[Amount]],0)</f>
        <v>25000</v>
      </c>
      <c r="O1183" s="3">
        <f>IF(FIN_DATASET[[#This Row],[Method]]="CxC",1,0)</f>
        <v>0</v>
      </c>
      <c r="P1183" s="11">
        <f>IF(FIN_DATASET[[#This Row],[Method]]="CxC",FIN_DATASET[[#This Row],[Amount]],0)</f>
        <v>0</v>
      </c>
      <c r="Q1183" s="3">
        <f>IF(OR(FIN_DATASET[[#This Row],[Account]]="CxP",FIN_DATASET[[#This Row],[Account]]="CxP (Liga)",FIN_DATASET[[#This Row],[Account]]="CxP (Terceros)"),1,0)</f>
        <v>0</v>
      </c>
      <c r="R1183" s="3">
        <f>IF(FIN_DATASET[[#This Row],[AP_Flag]]=1,FIN_DATASET[[#This Row],[Amount]],0)</f>
        <v>0</v>
      </c>
    </row>
    <row r="1184" spans="1:18" x14ac:dyDescent="0.2">
      <c r="A1184" s="4">
        <f>FIN_RAW[[#This Row],[FECHA]]</f>
        <v>44682</v>
      </c>
      <c r="B1184" s="3">
        <f>YEAR(FIN_DATASET[[#This Row],[Date]])</f>
        <v>2022</v>
      </c>
      <c r="C1184" s="3" t="str">
        <f>TEXT(FIN_DATASET[[#This Row],[Date]],"mmmm")</f>
        <v>May</v>
      </c>
      <c r="D1184" s="3" t="str">
        <f>IF(FIN_RAW[[#This Row],[VALOR (IN)]]&gt;0, "Income",IF(FIN_RAW[[#This Row],[VALOR (OUT)]]&gt;0, "Expense", "Check"))</f>
        <v>Income</v>
      </c>
      <c r="E1184" s="3" t="str">
        <f>_xlfn.XLOOKUP(FIN_DATASET[[#This Row],[Method]],CATEGORY_MAP[CUENTA_IN],CATEGORY_MAP[Category])</f>
        <v>Cash</v>
      </c>
      <c r="F1184" s="3" t="str">
        <f>_xlfn.XLOOKUP(FIN_DATASET[[#This Row],[Account]],CATEGORY_MAP[CUENTA_OUT],CATEGORY_MAP[Subcategory])</f>
        <v>Gymnastics Monthly Fee</v>
      </c>
      <c r="G1184" s="3" t="str">
        <f>IF(OR(FIN_RAW[[#This Row],[CONCEPTO]]=0,FIN_RAW[[#This Row],[CONCEPTO]]=""),"",FIN_RAW[[#This Row],[CONCEPTO]])</f>
        <v>Apoyo Pago Gimnasia MAY</v>
      </c>
      <c r="H1184" s="5">
        <f>IF(FIN_DATASET[[#This Row],[Type]]="Income", FIN_RAW[[#This Row],[VALOR (IN)]], -FIN_RAW[[#This Row],[VALOR (OUT)]])</f>
        <v>25000</v>
      </c>
      <c r="I1184" s="3" t="str">
        <f>FIN_RAW[[#This Row],[CUENTA (IN)]]</f>
        <v>Efectivo</v>
      </c>
      <c r="J1184" s="6" t="str">
        <f>FIN_RAW[[#This Row],[CUENTA (OUT)]]</f>
        <v>Mensualidad Gimnasia</v>
      </c>
      <c r="K1184" s="3" t="str">
        <f>IF(OR(FIN_RAW[[#This Row],[CLIENTE]]=0,FIN_RAW[[#This Row],[CLIENTE]]=" "),"",FIN_RAW[[#This Row],[CLIENTE]])</f>
        <v>Victor Orlando Mena Montealegre</v>
      </c>
      <c r="L1184" s="3" t="str">
        <f>IF(OR(FIN_RAW[[#This Row],[DEPORTISTA]]=0,FIN_RAW[[#This Row],[DEPORTISTA]]=""),"",FIN_RAW[[#This Row],[DEPORTISTA]])</f>
        <v>Daniel Felipe Cabrera Cruz</v>
      </c>
      <c r="M1184" s="3">
        <f>IF(FIN_DATASET[[#This Row],[Method]]="Efectivo",1,0)</f>
        <v>1</v>
      </c>
      <c r="N1184" s="12">
        <f>IF(FIN_DATASET[[#This Row],[Method]]="Efectivo",FIN_DATASET[[#This Row],[Amount]],0)</f>
        <v>25000</v>
      </c>
      <c r="O1184" s="3">
        <f>IF(FIN_DATASET[[#This Row],[Method]]="CxC",1,0)</f>
        <v>0</v>
      </c>
      <c r="P1184" s="11">
        <f>IF(FIN_DATASET[[#This Row],[Method]]="CxC",FIN_DATASET[[#This Row],[Amount]],0)</f>
        <v>0</v>
      </c>
      <c r="Q1184" s="3">
        <f>IF(OR(FIN_DATASET[[#This Row],[Account]]="CxP",FIN_DATASET[[#This Row],[Account]]="CxP (Liga)",FIN_DATASET[[#This Row],[Account]]="CxP (Terceros)"),1,0)</f>
        <v>0</v>
      </c>
      <c r="R1184" s="3">
        <f>IF(FIN_DATASET[[#This Row],[AP_Flag]]=1,FIN_DATASET[[#This Row],[Amount]],0)</f>
        <v>0</v>
      </c>
    </row>
    <row r="1185" spans="1:18" x14ac:dyDescent="0.2">
      <c r="A1185" s="4">
        <f>FIN_RAW[[#This Row],[FECHA]]</f>
        <v>44682</v>
      </c>
      <c r="B1185" s="3">
        <f>YEAR(FIN_DATASET[[#This Row],[Date]])</f>
        <v>2022</v>
      </c>
      <c r="C1185" s="3" t="str">
        <f>TEXT(FIN_DATASET[[#This Row],[Date]],"mmmm")</f>
        <v>May</v>
      </c>
      <c r="D1185" s="3" t="str">
        <f>IF(FIN_RAW[[#This Row],[VALOR (IN)]]&gt;0, "Income",IF(FIN_RAW[[#This Row],[VALOR (OUT)]]&gt;0, "Expense", "Check"))</f>
        <v>Income</v>
      </c>
      <c r="E1185" s="3" t="str">
        <f>_xlfn.XLOOKUP(FIN_DATASET[[#This Row],[Method]],CATEGORY_MAP[CUENTA_IN],CATEGORY_MAP[Category])</f>
        <v>Cash</v>
      </c>
      <c r="F1185" s="3" t="str">
        <f>_xlfn.XLOOKUP(FIN_DATASET[[#This Row],[Account]],CATEGORY_MAP[CUENTA_OUT],CATEGORY_MAP[Subcategory])</f>
        <v>Gymnastics Monthly Fee</v>
      </c>
      <c r="G1185" s="3" t="str">
        <f>IF(OR(FIN_RAW[[#This Row],[CONCEPTO]]=0,FIN_RAW[[#This Row],[CONCEPTO]]=""),"",FIN_RAW[[#This Row],[CONCEPTO]])</f>
        <v>Apoyo Pago Gimnasia MAY</v>
      </c>
      <c r="H1185" s="5">
        <f>IF(FIN_DATASET[[#This Row],[Type]]="Income", FIN_RAW[[#This Row],[VALOR (IN)]], -FIN_RAW[[#This Row],[VALOR (OUT)]])</f>
        <v>25000</v>
      </c>
      <c r="I1185" s="3" t="str">
        <f>FIN_RAW[[#This Row],[CUENTA (IN)]]</f>
        <v>Efectivo</v>
      </c>
      <c r="J1185" s="6" t="str">
        <f>FIN_RAW[[#This Row],[CUENTA (OUT)]]</f>
        <v>Mensualidad Gimnasia</v>
      </c>
      <c r="K1185" s="3" t="str">
        <f>IF(OR(FIN_RAW[[#This Row],[CLIENTE]]=0,FIN_RAW[[#This Row],[CLIENTE]]=" "),"",FIN_RAW[[#This Row],[CLIENTE]])</f>
        <v>Rodrigo Valdiri Zambrano</v>
      </c>
      <c r="L1185" s="3" t="str">
        <f>IF(OR(FIN_RAW[[#This Row],[DEPORTISTA]]=0,FIN_RAW[[#This Row],[DEPORTISTA]]=""),"",FIN_RAW[[#This Row],[DEPORTISTA]])</f>
        <v>Esteban Valdiri Guauña</v>
      </c>
      <c r="M1185" s="3">
        <f>IF(FIN_DATASET[[#This Row],[Method]]="Efectivo",1,0)</f>
        <v>1</v>
      </c>
      <c r="N1185" s="12">
        <f>IF(FIN_DATASET[[#This Row],[Method]]="Efectivo",FIN_DATASET[[#This Row],[Amount]],0)</f>
        <v>25000</v>
      </c>
      <c r="O1185" s="3">
        <f>IF(FIN_DATASET[[#This Row],[Method]]="CxC",1,0)</f>
        <v>0</v>
      </c>
      <c r="P1185" s="11">
        <f>IF(FIN_DATASET[[#This Row],[Method]]="CxC",FIN_DATASET[[#This Row],[Amount]],0)</f>
        <v>0</v>
      </c>
      <c r="Q1185" s="3">
        <f>IF(OR(FIN_DATASET[[#This Row],[Account]]="CxP",FIN_DATASET[[#This Row],[Account]]="CxP (Liga)",FIN_DATASET[[#This Row],[Account]]="CxP (Terceros)"),1,0)</f>
        <v>0</v>
      </c>
      <c r="R1185" s="3">
        <f>IF(FIN_DATASET[[#This Row],[AP_Flag]]=1,FIN_DATASET[[#This Row],[Amount]],0)</f>
        <v>0</v>
      </c>
    </row>
    <row r="1186" spans="1:18" x14ac:dyDescent="0.2">
      <c r="A1186" s="4">
        <f>FIN_RAW[[#This Row],[FECHA]]</f>
        <v>44682</v>
      </c>
      <c r="B1186" s="3">
        <f>YEAR(FIN_DATASET[[#This Row],[Date]])</f>
        <v>2022</v>
      </c>
      <c r="C1186" s="3" t="str">
        <f>TEXT(FIN_DATASET[[#This Row],[Date]],"mmmm")</f>
        <v>May</v>
      </c>
      <c r="D1186" s="3" t="str">
        <f>IF(FIN_RAW[[#This Row],[VALOR (IN)]]&gt;0, "Income",IF(FIN_RAW[[#This Row],[VALOR (OUT)]]&gt;0, "Expense", "Check"))</f>
        <v>Income</v>
      </c>
      <c r="E1186" s="3" t="str">
        <f>_xlfn.XLOOKUP(FIN_DATASET[[#This Row],[Method]],CATEGORY_MAP[CUENTA_IN],CATEGORY_MAP[Category])</f>
        <v>Cash</v>
      </c>
      <c r="F1186" s="3" t="str">
        <f>_xlfn.XLOOKUP(FIN_DATASET[[#This Row],[Account]],CATEGORY_MAP[CUENTA_OUT],CATEGORY_MAP[Subcategory])</f>
        <v>Gymnastics Monthly Fee</v>
      </c>
      <c r="G1186" s="3" t="str">
        <f>IF(OR(FIN_RAW[[#This Row],[CONCEPTO]]=0,FIN_RAW[[#This Row],[CONCEPTO]]=""),"",FIN_RAW[[#This Row],[CONCEPTO]])</f>
        <v>Apoyo Pago Gimnasia MAY</v>
      </c>
      <c r="H1186" s="5">
        <f>IF(FIN_DATASET[[#This Row],[Type]]="Income", FIN_RAW[[#This Row],[VALOR (IN)]], -FIN_RAW[[#This Row],[VALOR (OUT)]])</f>
        <v>25000</v>
      </c>
      <c r="I1186" s="3" t="str">
        <f>FIN_RAW[[#This Row],[CUENTA (IN)]]</f>
        <v>Efectivo</v>
      </c>
      <c r="J1186" s="6" t="str">
        <f>FIN_RAW[[#This Row],[CUENTA (OUT)]]</f>
        <v>Mensualidad Gimnasia</v>
      </c>
      <c r="K1186" s="3" t="str">
        <f>IF(OR(FIN_RAW[[#This Row],[CLIENTE]]=0,FIN_RAW[[#This Row],[CLIENTE]]=" "),"",FIN_RAW[[#This Row],[CLIENTE]])</f>
        <v>Víctor Manuel Duque Yepes</v>
      </c>
      <c r="L1186" s="3" t="str">
        <f>IF(OR(FIN_RAW[[#This Row],[DEPORTISTA]]=0,FIN_RAW[[#This Row],[DEPORTISTA]]=""),"",FIN_RAW[[#This Row],[DEPORTISTA]])</f>
        <v>Juan Esteban Duque Pinto</v>
      </c>
      <c r="M1186" s="3">
        <f>IF(FIN_DATASET[[#This Row],[Method]]="Efectivo",1,0)</f>
        <v>1</v>
      </c>
      <c r="N1186" s="12">
        <f>IF(FIN_DATASET[[#This Row],[Method]]="Efectivo",FIN_DATASET[[#This Row],[Amount]],0)</f>
        <v>25000</v>
      </c>
      <c r="O1186" s="3">
        <f>IF(FIN_DATASET[[#This Row],[Method]]="CxC",1,0)</f>
        <v>0</v>
      </c>
      <c r="P1186" s="11">
        <f>IF(FIN_DATASET[[#This Row],[Method]]="CxC",FIN_DATASET[[#This Row],[Amount]],0)</f>
        <v>0</v>
      </c>
      <c r="Q1186" s="3">
        <f>IF(OR(FIN_DATASET[[#This Row],[Account]]="CxP",FIN_DATASET[[#This Row],[Account]]="CxP (Liga)",FIN_DATASET[[#This Row],[Account]]="CxP (Terceros)"),1,0)</f>
        <v>0</v>
      </c>
      <c r="R1186" s="3">
        <f>IF(FIN_DATASET[[#This Row],[AP_Flag]]=1,FIN_DATASET[[#This Row],[Amount]],0)</f>
        <v>0</v>
      </c>
    </row>
    <row r="1187" spans="1:18" x14ac:dyDescent="0.2">
      <c r="A1187" s="4">
        <f>FIN_RAW[[#This Row],[FECHA]]</f>
        <v>44682</v>
      </c>
      <c r="B1187" s="3">
        <f>YEAR(FIN_DATASET[[#This Row],[Date]])</f>
        <v>2022</v>
      </c>
      <c r="C1187" s="3" t="str">
        <f>TEXT(FIN_DATASET[[#This Row],[Date]],"mmmm")</f>
        <v>May</v>
      </c>
      <c r="D1187" s="3" t="str">
        <f>IF(FIN_RAW[[#This Row],[VALOR (IN)]]&gt;0, "Income",IF(FIN_RAW[[#This Row],[VALOR (OUT)]]&gt;0, "Expense", "Check"))</f>
        <v>Income</v>
      </c>
      <c r="E1187" s="3" t="str">
        <f>_xlfn.XLOOKUP(FIN_DATASET[[#This Row],[Method]],CATEGORY_MAP[CUENTA_IN],CATEGORY_MAP[Category])</f>
        <v>Cash</v>
      </c>
      <c r="F1187" s="3" t="str">
        <f>_xlfn.XLOOKUP(FIN_DATASET[[#This Row],[Account]],CATEGORY_MAP[CUENTA_OUT],CATEGORY_MAP[Subcategory])</f>
        <v>Gymnastics Monthly Fee</v>
      </c>
      <c r="G1187" s="3" t="str">
        <f>IF(OR(FIN_RAW[[#This Row],[CONCEPTO]]=0,FIN_RAW[[#This Row],[CONCEPTO]]=""),"",FIN_RAW[[#This Row],[CONCEPTO]])</f>
        <v>Apoyo Pago Gimnasia MAY</v>
      </c>
      <c r="H1187" s="5">
        <f>IF(FIN_DATASET[[#This Row],[Type]]="Income", FIN_RAW[[#This Row],[VALOR (IN)]], -FIN_RAW[[#This Row],[VALOR (OUT)]])</f>
        <v>25000</v>
      </c>
      <c r="I1187" s="3" t="str">
        <f>FIN_RAW[[#This Row],[CUENTA (IN)]]</f>
        <v>Efectivo</v>
      </c>
      <c r="J1187" s="6" t="str">
        <f>FIN_RAW[[#This Row],[CUENTA (OUT)]]</f>
        <v>Mensualidad Gimnasia</v>
      </c>
      <c r="K1187" s="3" t="str">
        <f>IF(OR(FIN_RAW[[#This Row],[CLIENTE]]=0,FIN_RAW[[#This Row],[CLIENTE]]=" "),"",FIN_RAW[[#This Row],[CLIENTE]])</f>
        <v>Víctor Manuel Duque Yepes</v>
      </c>
      <c r="L1187" s="3" t="str">
        <f>IF(OR(FIN_RAW[[#This Row],[DEPORTISTA]]=0,FIN_RAW[[#This Row],[DEPORTISTA]]=""),"",FIN_RAW[[#This Row],[DEPORTISTA]])</f>
        <v>Juan Manuel Duque Pinto</v>
      </c>
      <c r="M1187" s="3">
        <f>IF(FIN_DATASET[[#This Row],[Method]]="Efectivo",1,0)</f>
        <v>1</v>
      </c>
      <c r="N1187" s="12">
        <f>IF(FIN_DATASET[[#This Row],[Method]]="Efectivo",FIN_DATASET[[#This Row],[Amount]],0)</f>
        <v>25000</v>
      </c>
      <c r="O1187" s="3">
        <f>IF(FIN_DATASET[[#This Row],[Method]]="CxC",1,0)</f>
        <v>0</v>
      </c>
      <c r="P1187" s="11">
        <f>IF(FIN_DATASET[[#This Row],[Method]]="CxC",FIN_DATASET[[#This Row],[Amount]],0)</f>
        <v>0</v>
      </c>
      <c r="Q1187" s="3">
        <f>IF(OR(FIN_DATASET[[#This Row],[Account]]="CxP",FIN_DATASET[[#This Row],[Account]]="CxP (Liga)",FIN_DATASET[[#This Row],[Account]]="CxP (Terceros)"),1,0)</f>
        <v>0</v>
      </c>
      <c r="R1187" s="3">
        <f>IF(FIN_DATASET[[#This Row],[AP_Flag]]=1,FIN_DATASET[[#This Row],[Amount]],0)</f>
        <v>0</v>
      </c>
    </row>
    <row r="1188" spans="1:18" x14ac:dyDescent="0.2">
      <c r="A1188" s="4">
        <f>FIN_RAW[[#This Row],[FECHA]]</f>
        <v>44682</v>
      </c>
      <c r="B1188" s="3">
        <f>YEAR(FIN_DATASET[[#This Row],[Date]])</f>
        <v>2022</v>
      </c>
      <c r="C1188" s="3" t="str">
        <f>TEXT(FIN_DATASET[[#This Row],[Date]],"mmmm")</f>
        <v>May</v>
      </c>
      <c r="D1188" s="3" t="str">
        <f>IF(FIN_RAW[[#This Row],[VALOR (IN)]]&gt;0, "Income",IF(FIN_RAW[[#This Row],[VALOR (OUT)]]&gt;0, "Expense", "Check"))</f>
        <v>Income</v>
      </c>
      <c r="E1188" s="3" t="str">
        <f>_xlfn.XLOOKUP(FIN_DATASET[[#This Row],[Method]],CATEGORY_MAP[CUENTA_IN],CATEGORY_MAP[Category])</f>
        <v>Cash</v>
      </c>
      <c r="F1188" s="3" t="str">
        <f>_xlfn.XLOOKUP(FIN_DATASET[[#This Row],[Account]],CATEGORY_MAP[CUENTA_OUT],CATEGORY_MAP[Subcategory])</f>
        <v>Gymnastics Monthly Fee</v>
      </c>
      <c r="G1188" s="3" t="str">
        <f>IF(OR(FIN_RAW[[#This Row],[CONCEPTO]]=0,FIN_RAW[[#This Row],[CONCEPTO]]=""),"",FIN_RAW[[#This Row],[CONCEPTO]])</f>
        <v>Apoyo Pago Gimnasia MAY</v>
      </c>
      <c r="H1188" s="5">
        <f>IF(FIN_DATASET[[#This Row],[Type]]="Income", FIN_RAW[[#This Row],[VALOR (IN)]], -FIN_RAW[[#This Row],[VALOR (OUT)]])</f>
        <v>25000</v>
      </c>
      <c r="I1188" s="3" t="str">
        <f>FIN_RAW[[#This Row],[CUENTA (IN)]]</f>
        <v>Efectivo</v>
      </c>
      <c r="J1188" s="6" t="str">
        <f>FIN_RAW[[#This Row],[CUENTA (OUT)]]</f>
        <v>Mensualidad Gimnasia</v>
      </c>
      <c r="K1188" s="3" t="str">
        <f>IF(OR(FIN_RAW[[#This Row],[CLIENTE]]=0,FIN_RAW[[#This Row],[CLIENTE]]=" "),"",FIN_RAW[[#This Row],[CLIENTE]])</f>
        <v>Yanibel Peña Londoño</v>
      </c>
      <c r="L1188" s="3" t="str">
        <f>IF(OR(FIN_RAW[[#This Row],[DEPORTISTA]]=0,FIN_RAW[[#This Row],[DEPORTISTA]]=""),"",FIN_RAW[[#This Row],[DEPORTISTA]])</f>
        <v>Santiago Piedrahita Peña</v>
      </c>
      <c r="M1188" s="3">
        <f>IF(FIN_DATASET[[#This Row],[Method]]="Efectivo",1,0)</f>
        <v>1</v>
      </c>
      <c r="N1188" s="12">
        <f>IF(FIN_DATASET[[#This Row],[Method]]="Efectivo",FIN_DATASET[[#This Row],[Amount]],0)</f>
        <v>25000</v>
      </c>
      <c r="O1188" s="3">
        <f>IF(FIN_DATASET[[#This Row],[Method]]="CxC",1,0)</f>
        <v>0</v>
      </c>
      <c r="P1188" s="11">
        <f>IF(FIN_DATASET[[#This Row],[Method]]="CxC",FIN_DATASET[[#This Row],[Amount]],0)</f>
        <v>0</v>
      </c>
      <c r="Q1188" s="3">
        <f>IF(OR(FIN_DATASET[[#This Row],[Account]]="CxP",FIN_DATASET[[#This Row],[Account]]="CxP (Liga)",FIN_DATASET[[#This Row],[Account]]="CxP (Terceros)"),1,0)</f>
        <v>0</v>
      </c>
      <c r="R1188" s="3">
        <f>IF(FIN_DATASET[[#This Row],[AP_Flag]]=1,FIN_DATASET[[#This Row],[Amount]],0)</f>
        <v>0</v>
      </c>
    </row>
    <row r="1189" spans="1:18" x14ac:dyDescent="0.2">
      <c r="A1189" s="4">
        <f>FIN_RAW[[#This Row],[FECHA]]</f>
        <v>44682</v>
      </c>
      <c r="B1189" s="3">
        <f>YEAR(FIN_DATASET[[#This Row],[Date]])</f>
        <v>2022</v>
      </c>
      <c r="C1189" s="3" t="str">
        <f>TEXT(FIN_DATASET[[#This Row],[Date]],"mmmm")</f>
        <v>May</v>
      </c>
      <c r="D1189" s="3" t="str">
        <f>IF(FIN_RAW[[#This Row],[VALOR (IN)]]&gt;0, "Income",IF(FIN_RAW[[#This Row],[VALOR (OUT)]]&gt;0, "Expense", "Check"))</f>
        <v>Income</v>
      </c>
      <c r="E1189" s="3" t="str">
        <f>_xlfn.XLOOKUP(FIN_DATASET[[#This Row],[Method]],CATEGORY_MAP[CUENTA_IN],CATEGORY_MAP[Category])</f>
        <v>Cash</v>
      </c>
      <c r="F1189" s="3" t="str">
        <f>_xlfn.XLOOKUP(FIN_DATASET[[#This Row],[Account]],CATEGORY_MAP[CUENTA_OUT],CATEGORY_MAP[Subcategory])</f>
        <v>Gymnastics Monthly Fee</v>
      </c>
      <c r="G1189" s="3" t="str">
        <f>IF(OR(FIN_RAW[[#This Row],[CONCEPTO]]=0,FIN_RAW[[#This Row],[CONCEPTO]]=""),"",FIN_RAW[[#This Row],[CONCEPTO]])</f>
        <v>Apoyo Pago Gimnasia MAY</v>
      </c>
      <c r="H1189" s="5">
        <f>IF(FIN_DATASET[[#This Row],[Type]]="Income", FIN_RAW[[#This Row],[VALOR (IN)]], -FIN_RAW[[#This Row],[VALOR (OUT)]])</f>
        <v>25000</v>
      </c>
      <c r="I1189" s="3" t="str">
        <f>FIN_RAW[[#This Row],[CUENTA (IN)]]</f>
        <v>Efectivo</v>
      </c>
      <c r="J1189" s="6" t="str">
        <f>FIN_RAW[[#This Row],[CUENTA (OUT)]]</f>
        <v>Mensualidad Gimnasia</v>
      </c>
      <c r="K1189" s="3" t="str">
        <f>IF(OR(FIN_RAW[[#This Row],[CLIENTE]]=0,FIN_RAW[[#This Row],[CLIENTE]]=" "),"",FIN_RAW[[#This Row],[CLIENTE]])</f>
        <v>Luis Eduardo Solarte Serna</v>
      </c>
      <c r="L1189" s="3" t="str">
        <f>IF(OR(FIN_RAW[[#This Row],[DEPORTISTA]]=0,FIN_RAW[[#This Row],[DEPORTISTA]]=""),"",FIN_RAW[[#This Row],[DEPORTISTA]])</f>
        <v>Alejandro Solarte Osorio</v>
      </c>
      <c r="M1189" s="3">
        <f>IF(FIN_DATASET[[#This Row],[Method]]="Efectivo",1,0)</f>
        <v>1</v>
      </c>
      <c r="N1189" s="12">
        <f>IF(FIN_DATASET[[#This Row],[Method]]="Efectivo",FIN_DATASET[[#This Row],[Amount]],0)</f>
        <v>25000</v>
      </c>
      <c r="O1189" s="3">
        <f>IF(FIN_DATASET[[#This Row],[Method]]="CxC",1,0)</f>
        <v>0</v>
      </c>
      <c r="P1189" s="11">
        <f>IF(FIN_DATASET[[#This Row],[Method]]="CxC",FIN_DATASET[[#This Row],[Amount]],0)</f>
        <v>0</v>
      </c>
      <c r="Q1189" s="3">
        <f>IF(OR(FIN_DATASET[[#This Row],[Account]]="CxP",FIN_DATASET[[#This Row],[Account]]="CxP (Liga)",FIN_DATASET[[#This Row],[Account]]="CxP (Terceros)"),1,0)</f>
        <v>0</v>
      </c>
      <c r="R1189" s="3">
        <f>IF(FIN_DATASET[[#This Row],[AP_Flag]]=1,FIN_DATASET[[#This Row],[Amount]],0)</f>
        <v>0</v>
      </c>
    </row>
    <row r="1190" spans="1:18" x14ac:dyDescent="0.2">
      <c r="A1190" s="4">
        <f>FIN_RAW[[#This Row],[FECHA]]</f>
        <v>44682</v>
      </c>
      <c r="B1190" s="3">
        <f>YEAR(FIN_DATASET[[#This Row],[Date]])</f>
        <v>2022</v>
      </c>
      <c r="C1190" s="3" t="str">
        <f>TEXT(FIN_DATASET[[#This Row],[Date]],"mmmm")</f>
        <v>May</v>
      </c>
      <c r="D1190" s="3" t="str">
        <f>IF(FIN_RAW[[#This Row],[VALOR (IN)]]&gt;0, "Income",IF(FIN_RAW[[#This Row],[VALOR (OUT)]]&gt;0, "Expense", "Check"))</f>
        <v>Income</v>
      </c>
      <c r="E1190" s="3" t="str">
        <f>_xlfn.XLOOKUP(FIN_DATASET[[#This Row],[Method]],CATEGORY_MAP[CUENTA_IN],CATEGORY_MAP[Category])</f>
        <v>Cash</v>
      </c>
      <c r="F1190" s="3" t="str">
        <f>_xlfn.XLOOKUP(FIN_DATASET[[#This Row],[Account]],CATEGORY_MAP[CUENTA_OUT],CATEGORY_MAP[Subcategory])</f>
        <v>Gymnastics Monthly Fee</v>
      </c>
      <c r="G1190" s="3" t="str">
        <f>IF(OR(FIN_RAW[[#This Row],[CONCEPTO]]=0,FIN_RAW[[#This Row],[CONCEPTO]]=""),"",FIN_RAW[[#This Row],[CONCEPTO]])</f>
        <v>Apoyo Pago Gimnasia MAY</v>
      </c>
      <c r="H1190" s="5">
        <f>IF(FIN_DATASET[[#This Row],[Type]]="Income", FIN_RAW[[#This Row],[VALOR (IN)]], -FIN_RAW[[#This Row],[VALOR (OUT)]])</f>
        <v>25000</v>
      </c>
      <c r="I1190" s="3" t="str">
        <f>FIN_RAW[[#This Row],[CUENTA (IN)]]</f>
        <v>Efectivo</v>
      </c>
      <c r="J1190" s="6" t="str">
        <f>FIN_RAW[[#This Row],[CUENTA (OUT)]]</f>
        <v>Mensualidad Gimnasia</v>
      </c>
      <c r="K1190" s="3" t="str">
        <f>IF(OR(FIN_RAW[[#This Row],[CLIENTE]]=0,FIN_RAW[[#This Row],[CLIENTE]]=" "),"",FIN_RAW[[#This Row],[CLIENTE]])</f>
        <v>Silvana Torres López</v>
      </c>
      <c r="L1190" s="3" t="str">
        <f>IF(OR(FIN_RAW[[#This Row],[DEPORTISTA]]=0,FIN_RAW[[#This Row],[DEPORTISTA]]=""),"",FIN_RAW[[#This Row],[DEPORTISTA]])</f>
        <v>Luciana Pinedo Torres</v>
      </c>
      <c r="M1190" s="3">
        <f>IF(FIN_DATASET[[#This Row],[Method]]="Efectivo",1,0)</f>
        <v>1</v>
      </c>
      <c r="N1190" s="12">
        <f>IF(FIN_DATASET[[#This Row],[Method]]="Efectivo",FIN_DATASET[[#This Row],[Amount]],0)</f>
        <v>25000</v>
      </c>
      <c r="O1190" s="3">
        <f>IF(FIN_DATASET[[#This Row],[Method]]="CxC",1,0)</f>
        <v>0</v>
      </c>
      <c r="P1190" s="11">
        <f>IF(FIN_DATASET[[#This Row],[Method]]="CxC",FIN_DATASET[[#This Row],[Amount]],0)</f>
        <v>0</v>
      </c>
      <c r="Q1190" s="3">
        <f>IF(OR(FIN_DATASET[[#This Row],[Account]]="CxP",FIN_DATASET[[#This Row],[Account]]="CxP (Liga)",FIN_DATASET[[#This Row],[Account]]="CxP (Terceros)"),1,0)</f>
        <v>0</v>
      </c>
      <c r="R1190" s="3">
        <f>IF(FIN_DATASET[[#This Row],[AP_Flag]]=1,FIN_DATASET[[#This Row],[Amount]],0)</f>
        <v>0</v>
      </c>
    </row>
    <row r="1191" spans="1:18" x14ac:dyDescent="0.2">
      <c r="A1191" s="4">
        <f>FIN_RAW[[#This Row],[FECHA]]</f>
        <v>44682</v>
      </c>
      <c r="B1191" s="3">
        <f>YEAR(FIN_DATASET[[#This Row],[Date]])</f>
        <v>2022</v>
      </c>
      <c r="C1191" s="3" t="str">
        <f>TEXT(FIN_DATASET[[#This Row],[Date]],"mmmm")</f>
        <v>May</v>
      </c>
      <c r="D1191" s="3" t="str">
        <f>IF(FIN_RAW[[#This Row],[VALOR (IN)]]&gt;0, "Income",IF(FIN_RAW[[#This Row],[VALOR (OUT)]]&gt;0, "Expense", "Check"))</f>
        <v>Income</v>
      </c>
      <c r="E1191" s="3" t="str">
        <f>_xlfn.XLOOKUP(FIN_DATASET[[#This Row],[Method]],CATEGORY_MAP[CUENTA_IN],CATEGORY_MAP[Category])</f>
        <v>Cash</v>
      </c>
      <c r="F1191" s="3" t="str">
        <f>_xlfn.XLOOKUP(FIN_DATASET[[#This Row],[Account]],CATEGORY_MAP[CUENTA_OUT],CATEGORY_MAP[Subcategory])</f>
        <v>Gymnastics Monthly Fee</v>
      </c>
      <c r="G1191" s="3" t="str">
        <f>IF(OR(FIN_RAW[[#This Row],[CONCEPTO]]=0,FIN_RAW[[#This Row],[CONCEPTO]]=""),"",FIN_RAW[[#This Row],[CONCEPTO]])</f>
        <v>Apoyo Pago Gimnasia MAY</v>
      </c>
      <c r="H1191" s="5">
        <f>IF(FIN_DATASET[[#This Row],[Type]]="Income", FIN_RAW[[#This Row],[VALOR (IN)]], -FIN_RAW[[#This Row],[VALOR (OUT)]])</f>
        <v>25000</v>
      </c>
      <c r="I1191" s="3" t="str">
        <f>FIN_RAW[[#This Row],[CUENTA (IN)]]</f>
        <v>Efectivo</v>
      </c>
      <c r="J1191" s="6" t="str">
        <f>FIN_RAW[[#This Row],[CUENTA (OUT)]]</f>
        <v>Mensualidad Gimnasia</v>
      </c>
      <c r="K1191" s="3" t="str">
        <f>IF(OR(FIN_RAW[[#This Row],[CLIENTE]]=0,FIN_RAW[[#This Row],[CLIENTE]]=" "),"",FIN_RAW[[#This Row],[CLIENTE]])</f>
        <v>Silvana Torres López</v>
      </c>
      <c r="L1191" s="3" t="str">
        <f>IF(OR(FIN_RAW[[#This Row],[DEPORTISTA]]=0,FIN_RAW[[#This Row],[DEPORTISTA]]=""),"",FIN_RAW[[#This Row],[DEPORTISTA]])</f>
        <v>María Paula Quintero Torres</v>
      </c>
      <c r="M1191" s="3">
        <f>IF(FIN_DATASET[[#This Row],[Method]]="Efectivo",1,0)</f>
        <v>1</v>
      </c>
      <c r="N1191" s="12">
        <f>IF(FIN_DATASET[[#This Row],[Method]]="Efectivo",FIN_DATASET[[#This Row],[Amount]],0)</f>
        <v>25000</v>
      </c>
      <c r="O1191" s="3">
        <f>IF(FIN_DATASET[[#This Row],[Method]]="CxC",1,0)</f>
        <v>0</v>
      </c>
      <c r="P1191" s="11">
        <f>IF(FIN_DATASET[[#This Row],[Method]]="CxC",FIN_DATASET[[#This Row],[Amount]],0)</f>
        <v>0</v>
      </c>
      <c r="Q1191" s="3">
        <f>IF(OR(FIN_DATASET[[#This Row],[Account]]="CxP",FIN_DATASET[[#This Row],[Account]]="CxP (Liga)",FIN_DATASET[[#This Row],[Account]]="CxP (Terceros)"),1,0)</f>
        <v>0</v>
      </c>
      <c r="R1191" s="3">
        <f>IF(FIN_DATASET[[#This Row],[AP_Flag]]=1,FIN_DATASET[[#This Row],[Amount]],0)</f>
        <v>0</v>
      </c>
    </row>
    <row r="1192" spans="1:18" x14ac:dyDescent="0.2">
      <c r="A1192" s="4">
        <f>FIN_RAW[[#This Row],[FECHA]]</f>
        <v>44682</v>
      </c>
      <c r="B1192" s="3">
        <f>YEAR(FIN_DATASET[[#This Row],[Date]])</f>
        <v>2022</v>
      </c>
      <c r="C1192" s="3" t="str">
        <f>TEXT(FIN_DATASET[[#This Row],[Date]],"mmmm")</f>
        <v>May</v>
      </c>
      <c r="D1192" s="3" t="str">
        <f>IF(FIN_RAW[[#This Row],[VALOR (IN)]]&gt;0, "Income",IF(FIN_RAW[[#This Row],[VALOR (OUT)]]&gt;0, "Expense", "Check"))</f>
        <v>Expense</v>
      </c>
      <c r="E1192" s="3" t="str">
        <f>_xlfn.XLOOKUP(FIN_DATASET[[#This Row],[Method]],CATEGORY_MAP[CUENTA_IN],CATEGORY_MAP[Category])</f>
        <v>Cash</v>
      </c>
      <c r="F1192" s="3" t="str">
        <f>_xlfn.XLOOKUP(FIN_DATASET[[#This Row],[Account]],CATEGORY_MAP[CUENTA_OUT],CATEGORY_MAP[Subcategory])</f>
        <v>Athlete Support</v>
      </c>
      <c r="G1192" s="3" t="str">
        <f>IF(OR(FIN_RAW[[#This Row],[CONCEPTO]]=0,FIN_RAW[[#This Row],[CONCEPTO]]=""),"",FIN_RAW[[#This Row],[CONCEPTO]])</f>
        <v>Compra de Vestido de Baños (Medallas de Oro)</v>
      </c>
      <c r="H1192" s="5">
        <f>IF(FIN_DATASET[[#This Row],[Type]]="Income", FIN_RAW[[#This Row],[VALOR (IN)]], -FIN_RAW[[#This Row],[VALOR (OUT)]])</f>
        <v>-300000</v>
      </c>
      <c r="I1192" s="3" t="str">
        <f>FIN_RAW[[#This Row],[CUENTA (IN)]]</f>
        <v>Efectivo</v>
      </c>
      <c r="J1192" s="6" t="str">
        <f>FIN_RAW[[#This Row],[CUENTA (OUT)]]</f>
        <v>Apoyo Deportistas</v>
      </c>
      <c r="K1192" s="3" t="str">
        <f>IF(OR(FIN_RAW[[#This Row],[CLIENTE]]=0,FIN_RAW[[#This Row],[CLIENTE]]=" "),"",FIN_RAW[[#This Row],[CLIENTE]])</f>
        <v/>
      </c>
      <c r="L1192" s="3" t="str">
        <f>IF(OR(FIN_RAW[[#This Row],[DEPORTISTA]]=0,FIN_RAW[[#This Row],[DEPORTISTA]]=""),"",FIN_RAW[[#This Row],[DEPORTISTA]])</f>
        <v/>
      </c>
      <c r="M1192" s="3">
        <f>IF(FIN_DATASET[[#This Row],[Method]]="Efectivo",1,0)</f>
        <v>1</v>
      </c>
      <c r="N1192" s="12">
        <f>IF(FIN_DATASET[[#This Row],[Method]]="Efectivo",FIN_DATASET[[#This Row],[Amount]],0)</f>
        <v>-300000</v>
      </c>
      <c r="O1192" s="3">
        <f>IF(FIN_DATASET[[#This Row],[Method]]="CxC",1,0)</f>
        <v>0</v>
      </c>
      <c r="P1192" s="11">
        <f>IF(FIN_DATASET[[#This Row],[Method]]="CxC",FIN_DATASET[[#This Row],[Amount]],0)</f>
        <v>0</v>
      </c>
      <c r="Q1192" s="3">
        <f>IF(OR(FIN_DATASET[[#This Row],[Account]]="CxP",FIN_DATASET[[#This Row],[Account]]="CxP (Liga)",FIN_DATASET[[#This Row],[Account]]="CxP (Terceros)"),1,0)</f>
        <v>0</v>
      </c>
      <c r="R1192" s="3">
        <f>IF(FIN_DATASET[[#This Row],[AP_Flag]]=1,FIN_DATASET[[#This Row],[Amount]],0)</f>
        <v>0</v>
      </c>
    </row>
    <row r="1193" spans="1:18" x14ac:dyDescent="0.2">
      <c r="A1193" s="4">
        <f>FIN_RAW[[#This Row],[FECHA]]</f>
        <v>44682</v>
      </c>
      <c r="B1193" s="3">
        <f>YEAR(FIN_DATASET[[#This Row],[Date]])</f>
        <v>2022</v>
      </c>
      <c r="C1193" s="3" t="str">
        <f>TEXT(FIN_DATASET[[#This Row],[Date]],"mmmm")</f>
        <v>May</v>
      </c>
      <c r="D1193" s="3" t="str">
        <f>IF(FIN_RAW[[#This Row],[VALOR (IN)]]&gt;0, "Income",IF(FIN_RAW[[#This Row],[VALOR (OUT)]]&gt;0, "Expense", "Check"))</f>
        <v>Expense</v>
      </c>
      <c r="E1193" s="3" t="str">
        <f>_xlfn.XLOOKUP(FIN_DATASET[[#This Row],[Method]],CATEGORY_MAP[CUENTA_IN],CATEGORY_MAP[Category])</f>
        <v>Cash</v>
      </c>
      <c r="F1193" s="3" t="str">
        <f>_xlfn.XLOOKUP(FIN_DATASET[[#This Row],[Account]],CATEGORY_MAP[CUENTA_OUT],CATEGORY_MAP[Subcategory])</f>
        <v>Sports Equipment</v>
      </c>
      <c r="G1193" s="3" t="str">
        <f>IF(OR(FIN_RAW[[#This Row],[CONCEPTO]]=0,FIN_RAW[[#This Row],[CONCEPTO]]=""),"",FIN_RAW[[#This Row],[CONCEPTO]])</f>
        <v>Compra de Implementacion Variada</v>
      </c>
      <c r="H1193" s="5">
        <f>IF(FIN_DATASET[[#This Row],[Type]]="Income", FIN_RAW[[#This Row],[VALOR (IN)]], -FIN_RAW[[#This Row],[VALOR (OUT)]])</f>
        <v>-100000</v>
      </c>
      <c r="I1193" s="3" t="str">
        <f>FIN_RAW[[#This Row],[CUENTA (IN)]]</f>
        <v>Efectivo</v>
      </c>
      <c r="J1193" s="6" t="str">
        <f>FIN_RAW[[#This Row],[CUENTA (OUT)]]</f>
        <v>Implementacion Deportiva</v>
      </c>
      <c r="K1193" s="3" t="str">
        <f>IF(OR(FIN_RAW[[#This Row],[CLIENTE]]=0,FIN_RAW[[#This Row],[CLIENTE]]=" "),"",FIN_RAW[[#This Row],[CLIENTE]])</f>
        <v/>
      </c>
      <c r="L1193" s="3" t="str">
        <f>IF(OR(FIN_RAW[[#This Row],[DEPORTISTA]]=0,FIN_RAW[[#This Row],[DEPORTISTA]]=""),"",FIN_RAW[[#This Row],[DEPORTISTA]])</f>
        <v/>
      </c>
      <c r="M1193" s="3">
        <f>IF(FIN_DATASET[[#This Row],[Method]]="Efectivo",1,0)</f>
        <v>1</v>
      </c>
      <c r="N1193" s="12">
        <f>IF(FIN_DATASET[[#This Row],[Method]]="Efectivo",FIN_DATASET[[#This Row],[Amount]],0)</f>
        <v>-100000</v>
      </c>
      <c r="O1193" s="3">
        <f>IF(FIN_DATASET[[#This Row],[Method]]="CxC",1,0)</f>
        <v>0</v>
      </c>
      <c r="P1193" s="11">
        <f>IF(FIN_DATASET[[#This Row],[Method]]="CxC",FIN_DATASET[[#This Row],[Amount]],0)</f>
        <v>0</v>
      </c>
      <c r="Q1193" s="3">
        <f>IF(OR(FIN_DATASET[[#This Row],[Account]]="CxP",FIN_DATASET[[#This Row],[Account]]="CxP (Liga)",FIN_DATASET[[#This Row],[Account]]="CxP (Terceros)"),1,0)</f>
        <v>0</v>
      </c>
      <c r="R1193" s="3">
        <f>IF(FIN_DATASET[[#This Row],[AP_Flag]]=1,FIN_DATASET[[#This Row],[Amount]],0)</f>
        <v>0</v>
      </c>
    </row>
    <row r="1194" spans="1:18" x14ac:dyDescent="0.2">
      <c r="A1194" s="4">
        <f>FIN_RAW[[#This Row],[FECHA]]</f>
        <v>44711</v>
      </c>
      <c r="B1194" s="3">
        <f>YEAR(FIN_DATASET[[#This Row],[Date]])</f>
        <v>2022</v>
      </c>
      <c r="C1194" s="3" t="str">
        <f>TEXT(FIN_DATASET[[#This Row],[Date]],"mmmm")</f>
        <v>May</v>
      </c>
      <c r="D1194" s="3" t="str">
        <f>IF(FIN_RAW[[#This Row],[VALOR (IN)]]&gt;0, "Income",IF(FIN_RAW[[#This Row],[VALOR (OUT)]]&gt;0, "Expense", "Check"))</f>
        <v>Expense</v>
      </c>
      <c r="E1194" s="3" t="str">
        <f>_xlfn.XLOOKUP(FIN_DATASET[[#This Row],[Method]],CATEGORY_MAP[CUENTA_IN],CATEGORY_MAP[Category])</f>
        <v>Cash</v>
      </c>
      <c r="F1194" s="3" t="str">
        <f>_xlfn.XLOOKUP(FIN_DATASET[[#This Row],[Account]],CATEGORY_MAP[CUENTA_OUT],CATEGORY_MAP[Subcategory])</f>
        <v>Payroll</v>
      </c>
      <c r="G1194" s="3" t="str">
        <f>IF(OR(FIN_RAW[[#This Row],[CONCEPTO]]=0,FIN_RAW[[#This Row],[CONCEPTO]]=""),"",FIN_RAW[[#This Row],[CONCEPTO]])</f>
        <v>Pago Nomina MAY</v>
      </c>
      <c r="H1194" s="5">
        <f>IF(FIN_DATASET[[#This Row],[Type]]="Income", FIN_RAW[[#This Row],[VALOR (IN)]], -FIN_RAW[[#This Row],[VALOR (OUT)]])</f>
        <v>-650000</v>
      </c>
      <c r="I1194" s="3" t="str">
        <f>FIN_RAW[[#This Row],[CUENTA (IN)]]</f>
        <v>Efectivo</v>
      </c>
      <c r="J1194" s="6" t="str">
        <f>FIN_RAW[[#This Row],[CUENTA (OUT)]]</f>
        <v>Nomina</v>
      </c>
      <c r="K1194" s="3" t="str">
        <f>IF(OR(FIN_RAW[[#This Row],[CLIENTE]]=0,FIN_RAW[[#This Row],[CLIENTE]]=" "),"",FIN_RAW[[#This Row],[CLIENTE]])</f>
        <v>Miguel García Celis</v>
      </c>
      <c r="L1194" s="3" t="str">
        <f>IF(OR(FIN_RAW[[#This Row],[DEPORTISTA]]=0,FIN_RAW[[#This Row],[DEPORTISTA]]=""),"",FIN_RAW[[#This Row],[DEPORTISTA]])</f>
        <v>Miguel García Celis</v>
      </c>
      <c r="M1194" s="3">
        <f>IF(FIN_DATASET[[#This Row],[Method]]="Efectivo",1,0)</f>
        <v>1</v>
      </c>
      <c r="N1194" s="12">
        <f>IF(FIN_DATASET[[#This Row],[Method]]="Efectivo",FIN_DATASET[[#This Row],[Amount]],0)</f>
        <v>-650000</v>
      </c>
      <c r="O1194" s="3">
        <f>IF(FIN_DATASET[[#This Row],[Method]]="CxC",1,0)</f>
        <v>0</v>
      </c>
      <c r="P1194" s="11">
        <f>IF(FIN_DATASET[[#This Row],[Method]]="CxC",FIN_DATASET[[#This Row],[Amount]],0)</f>
        <v>0</v>
      </c>
      <c r="Q1194" s="3">
        <f>IF(OR(FIN_DATASET[[#This Row],[Account]]="CxP",FIN_DATASET[[#This Row],[Account]]="CxP (Liga)",FIN_DATASET[[#This Row],[Account]]="CxP (Terceros)"),1,0)</f>
        <v>0</v>
      </c>
      <c r="R1194" s="3">
        <f>IF(FIN_DATASET[[#This Row],[AP_Flag]]=1,FIN_DATASET[[#This Row],[Amount]],0)</f>
        <v>0</v>
      </c>
    </row>
    <row r="1195" spans="1:18" x14ac:dyDescent="0.2">
      <c r="A1195" s="4">
        <f>FIN_RAW[[#This Row],[FECHA]]</f>
        <v>44711</v>
      </c>
      <c r="B1195" s="3">
        <f>YEAR(FIN_DATASET[[#This Row],[Date]])</f>
        <v>2022</v>
      </c>
      <c r="C1195" s="3" t="str">
        <f>TEXT(FIN_DATASET[[#This Row],[Date]],"mmmm")</f>
        <v>May</v>
      </c>
      <c r="D1195" s="3" t="str">
        <f>IF(FIN_RAW[[#This Row],[VALOR (IN)]]&gt;0, "Income",IF(FIN_RAW[[#This Row],[VALOR (OUT)]]&gt;0, "Expense", "Check"))</f>
        <v>Expense</v>
      </c>
      <c r="E1195" s="3" t="str">
        <f>_xlfn.XLOOKUP(FIN_DATASET[[#This Row],[Method]],CATEGORY_MAP[CUENTA_IN],CATEGORY_MAP[Category])</f>
        <v>Cash</v>
      </c>
      <c r="F1195" s="3" t="str">
        <f>_xlfn.XLOOKUP(FIN_DATASET[[#This Row],[Account]],CATEGORY_MAP[CUENTA_OUT],CATEGORY_MAP[Subcategory])</f>
        <v>Payroll</v>
      </c>
      <c r="G1195" s="3" t="str">
        <f>IF(OR(FIN_RAW[[#This Row],[CONCEPTO]]=0,FIN_RAW[[#This Row],[CONCEPTO]]=""),"",FIN_RAW[[#This Row],[CONCEPTO]])</f>
        <v>Pago Nomina MAY</v>
      </c>
      <c r="H1195" s="5">
        <f>IF(FIN_DATASET[[#This Row],[Type]]="Income", FIN_RAW[[#This Row],[VALOR (IN)]], -FIN_RAW[[#This Row],[VALOR (OUT)]])</f>
        <v>-550000</v>
      </c>
      <c r="I1195" s="3" t="str">
        <f>FIN_RAW[[#This Row],[CUENTA (IN)]]</f>
        <v>Efectivo</v>
      </c>
      <c r="J1195" s="6" t="str">
        <f>FIN_RAW[[#This Row],[CUENTA (OUT)]]</f>
        <v>Nomina</v>
      </c>
      <c r="K1195" s="3" t="str">
        <f>IF(OR(FIN_RAW[[#This Row],[CLIENTE]]=0,FIN_RAW[[#This Row],[CLIENTE]]=" "),"",FIN_RAW[[#This Row],[CLIENTE]])</f>
        <v>Farly Apraez Betancur</v>
      </c>
      <c r="L1195" s="3" t="str">
        <f>IF(OR(FIN_RAW[[#This Row],[DEPORTISTA]]=0,FIN_RAW[[#This Row],[DEPORTISTA]]=""),"",FIN_RAW[[#This Row],[DEPORTISTA]])</f>
        <v>Farly Apraez Betancur</v>
      </c>
      <c r="M1195" s="3">
        <f>IF(FIN_DATASET[[#This Row],[Method]]="Efectivo",1,0)</f>
        <v>1</v>
      </c>
      <c r="N1195" s="12">
        <f>IF(FIN_DATASET[[#This Row],[Method]]="Efectivo",FIN_DATASET[[#This Row],[Amount]],0)</f>
        <v>-550000</v>
      </c>
      <c r="O1195" s="3">
        <f>IF(FIN_DATASET[[#This Row],[Method]]="CxC",1,0)</f>
        <v>0</v>
      </c>
      <c r="P1195" s="11">
        <f>IF(FIN_DATASET[[#This Row],[Method]]="CxC",FIN_DATASET[[#This Row],[Amount]],0)</f>
        <v>0</v>
      </c>
      <c r="Q1195" s="3">
        <f>IF(OR(FIN_DATASET[[#This Row],[Account]]="CxP",FIN_DATASET[[#This Row],[Account]]="CxP (Liga)",FIN_DATASET[[#This Row],[Account]]="CxP (Terceros)"),1,0)</f>
        <v>0</v>
      </c>
      <c r="R1195" s="3">
        <f>IF(FIN_DATASET[[#This Row],[AP_Flag]]=1,FIN_DATASET[[#This Row],[Amount]],0)</f>
        <v>0</v>
      </c>
    </row>
    <row r="1196" spans="1:18" x14ac:dyDescent="0.2">
      <c r="A1196" s="4">
        <f>FIN_RAW[[#This Row],[FECHA]]</f>
        <v>44711</v>
      </c>
      <c r="B1196" s="3">
        <f>YEAR(FIN_DATASET[[#This Row],[Date]])</f>
        <v>2022</v>
      </c>
      <c r="C1196" s="3" t="str">
        <f>TEXT(FIN_DATASET[[#This Row],[Date]],"mmmm")</f>
        <v>May</v>
      </c>
      <c r="D1196" s="3" t="str">
        <f>IF(FIN_RAW[[#This Row],[VALOR (IN)]]&gt;0, "Income",IF(FIN_RAW[[#This Row],[VALOR (OUT)]]&gt;0, "Expense", "Check"))</f>
        <v>Expense</v>
      </c>
      <c r="E1196" s="3" t="str">
        <f>_xlfn.XLOOKUP(FIN_DATASET[[#This Row],[Method]],CATEGORY_MAP[CUENTA_IN],CATEGORY_MAP[Category])</f>
        <v>Cash</v>
      </c>
      <c r="F1196" s="3" t="str">
        <f>_xlfn.XLOOKUP(FIN_DATASET[[#This Row],[Account]],CATEGORY_MAP[CUENTA_OUT],CATEGORY_MAP[Subcategory])</f>
        <v>Payroll</v>
      </c>
      <c r="G1196" s="3" t="str">
        <f>IF(OR(FIN_RAW[[#This Row],[CONCEPTO]]=0,FIN_RAW[[#This Row],[CONCEPTO]]=""),"",FIN_RAW[[#This Row],[CONCEPTO]])</f>
        <v>Pago Nomina MAY</v>
      </c>
      <c r="H1196" s="5">
        <f>IF(FIN_DATASET[[#This Row],[Type]]="Income", FIN_RAW[[#This Row],[VALOR (IN)]], -FIN_RAW[[#This Row],[VALOR (OUT)]])</f>
        <v>-300000</v>
      </c>
      <c r="I1196" s="3" t="str">
        <f>FIN_RAW[[#This Row],[CUENTA (IN)]]</f>
        <v>Efectivo</v>
      </c>
      <c r="J1196" s="6" t="str">
        <f>FIN_RAW[[#This Row],[CUENTA (OUT)]]</f>
        <v>Nomina</v>
      </c>
      <c r="K1196" s="3" t="str">
        <f>IF(OR(FIN_RAW[[#This Row],[CLIENTE]]=0,FIN_RAW[[#This Row],[CLIENTE]]=" "),"",FIN_RAW[[#This Row],[CLIENTE]])</f>
        <v>Derwin Cuastumal Leal</v>
      </c>
      <c r="L1196" s="3" t="str">
        <f>IF(OR(FIN_RAW[[#This Row],[DEPORTISTA]]=0,FIN_RAW[[#This Row],[DEPORTISTA]]=""),"",FIN_RAW[[#This Row],[DEPORTISTA]])</f>
        <v>Derwin Cuastumal Leal</v>
      </c>
      <c r="M1196" s="3">
        <f>IF(FIN_DATASET[[#This Row],[Method]]="Efectivo",1,0)</f>
        <v>1</v>
      </c>
      <c r="N1196" s="12">
        <f>IF(FIN_DATASET[[#This Row],[Method]]="Efectivo",FIN_DATASET[[#This Row],[Amount]],0)</f>
        <v>-300000</v>
      </c>
      <c r="O1196" s="3">
        <f>IF(FIN_DATASET[[#This Row],[Method]]="CxC",1,0)</f>
        <v>0</v>
      </c>
      <c r="P1196" s="11">
        <f>IF(FIN_DATASET[[#This Row],[Method]]="CxC",FIN_DATASET[[#This Row],[Amount]],0)</f>
        <v>0</v>
      </c>
      <c r="Q1196" s="3">
        <f>IF(OR(FIN_DATASET[[#This Row],[Account]]="CxP",FIN_DATASET[[#This Row],[Account]]="CxP (Liga)",FIN_DATASET[[#This Row],[Account]]="CxP (Terceros)"),1,0)</f>
        <v>0</v>
      </c>
      <c r="R1196" s="3">
        <f>IF(FIN_DATASET[[#This Row],[AP_Flag]]=1,FIN_DATASET[[#This Row],[Amount]],0)</f>
        <v>0</v>
      </c>
    </row>
    <row r="1197" spans="1:18" x14ac:dyDescent="0.2">
      <c r="A1197" s="4">
        <f>FIN_RAW[[#This Row],[FECHA]]</f>
        <v>44711</v>
      </c>
      <c r="B1197" s="3">
        <f>YEAR(FIN_DATASET[[#This Row],[Date]])</f>
        <v>2022</v>
      </c>
      <c r="C1197" s="3" t="str">
        <f>TEXT(FIN_DATASET[[#This Row],[Date]],"mmmm")</f>
        <v>May</v>
      </c>
      <c r="D1197" s="3" t="str">
        <f>IF(FIN_RAW[[#This Row],[VALOR (IN)]]&gt;0, "Income",IF(FIN_RAW[[#This Row],[VALOR (OUT)]]&gt;0, "Expense", "Check"))</f>
        <v>Expense</v>
      </c>
      <c r="E1197" s="3" t="str">
        <f>_xlfn.XLOOKUP(FIN_DATASET[[#This Row],[Method]],CATEGORY_MAP[CUENTA_IN],CATEGORY_MAP[Category])</f>
        <v>Cash</v>
      </c>
      <c r="F1197" s="3" t="str">
        <f>_xlfn.XLOOKUP(FIN_DATASET[[#This Row],[Account]],CATEGORY_MAP[CUENTA_OUT],CATEGORY_MAP[Subcategory])</f>
        <v>Tournaments</v>
      </c>
      <c r="G1197" s="3" t="str">
        <f>IF(OR(FIN_RAW[[#This Row],[CONCEPTO]]=0,FIN_RAW[[#This Row],[CONCEPTO]]=""),"",FIN_RAW[[#This Row],[CONCEPTO]])</f>
        <v>Pago Inscripcion InterClubes Abierta</v>
      </c>
      <c r="H1197" s="5">
        <f>IF(FIN_DATASET[[#This Row],[Type]]="Income", FIN_RAW[[#This Row],[VALOR (IN)]], -FIN_RAW[[#This Row],[VALOR (OUT)]])</f>
        <v>-160000</v>
      </c>
      <c r="I1197" s="3" t="str">
        <f>FIN_RAW[[#This Row],[CUENTA (IN)]]</f>
        <v>Efectivo</v>
      </c>
      <c r="J1197" s="6" t="str">
        <f>FIN_RAW[[#This Row],[CUENTA (OUT)]]</f>
        <v>Torneos</v>
      </c>
      <c r="K1197" s="3" t="str">
        <f>IF(OR(FIN_RAW[[#This Row],[CLIENTE]]=0,FIN_RAW[[#This Row],[CLIENTE]]=" "),"",FIN_RAW[[#This Row],[CLIENTE]])</f>
        <v/>
      </c>
      <c r="L1197" s="3" t="str">
        <f>IF(OR(FIN_RAW[[#This Row],[DEPORTISTA]]=0,FIN_RAW[[#This Row],[DEPORTISTA]]=""),"",FIN_RAW[[#This Row],[DEPORTISTA]])</f>
        <v/>
      </c>
      <c r="M1197" s="3">
        <f>IF(FIN_DATASET[[#This Row],[Method]]="Efectivo",1,0)</f>
        <v>1</v>
      </c>
      <c r="N1197" s="12">
        <f>IF(FIN_DATASET[[#This Row],[Method]]="Efectivo",FIN_DATASET[[#This Row],[Amount]],0)</f>
        <v>-160000</v>
      </c>
      <c r="O1197" s="3">
        <f>IF(FIN_DATASET[[#This Row],[Method]]="CxC",1,0)</f>
        <v>0</v>
      </c>
      <c r="P1197" s="11">
        <f>IF(FIN_DATASET[[#This Row],[Method]]="CxC",FIN_DATASET[[#This Row],[Amount]],0)</f>
        <v>0</v>
      </c>
      <c r="Q1197" s="3">
        <f>IF(OR(FIN_DATASET[[#This Row],[Account]]="CxP",FIN_DATASET[[#This Row],[Account]]="CxP (Liga)",FIN_DATASET[[#This Row],[Account]]="CxP (Terceros)"),1,0)</f>
        <v>0</v>
      </c>
      <c r="R1197" s="3">
        <f>IF(FIN_DATASET[[#This Row],[AP_Flag]]=1,FIN_DATASET[[#This Row],[Amount]],0)</f>
        <v>0</v>
      </c>
    </row>
    <row r="1198" spans="1:18" x14ac:dyDescent="0.2">
      <c r="A1198" s="4">
        <f>FIN_RAW[[#This Row],[FECHA]]</f>
        <v>44711</v>
      </c>
      <c r="B1198" s="3">
        <f>YEAR(FIN_DATASET[[#This Row],[Date]])</f>
        <v>2022</v>
      </c>
      <c r="C1198" s="3" t="str">
        <f>TEXT(FIN_DATASET[[#This Row],[Date]],"mmmm")</f>
        <v>May</v>
      </c>
      <c r="D1198" s="3" t="str">
        <f>IF(FIN_RAW[[#This Row],[VALOR (IN)]]&gt;0, "Income",IF(FIN_RAW[[#This Row],[VALOR (OUT)]]&gt;0, "Expense", "Check"))</f>
        <v>Expense</v>
      </c>
      <c r="E1198" s="3" t="str">
        <f>_xlfn.XLOOKUP(FIN_DATASET[[#This Row],[Method]],CATEGORY_MAP[CUENTA_IN],CATEGORY_MAP[Category])</f>
        <v>Cash</v>
      </c>
      <c r="F1198" s="3" t="str">
        <f>_xlfn.XLOOKUP(FIN_DATASET[[#This Row],[Account]],CATEGORY_MAP[CUENTA_OUT],CATEGORY_MAP[Subcategory])</f>
        <v>Tournaments</v>
      </c>
      <c r="G1198" s="3" t="str">
        <f>IF(OR(FIN_RAW[[#This Row],[CONCEPTO]]=0,FIN_RAW[[#This Row],[CONCEPTO]]=""),"",FIN_RAW[[#This Row],[CONCEPTO]])</f>
        <v>Pago Pruebas 4 Atletas InterClubes Abierta</v>
      </c>
      <c r="H1198" s="5">
        <f>IF(FIN_DATASET[[#This Row],[Type]]="Income", FIN_RAW[[#This Row],[VALOR (IN)]], -FIN_RAW[[#This Row],[VALOR (OUT)]])</f>
        <v>-400000</v>
      </c>
      <c r="I1198" s="3" t="str">
        <f>FIN_RAW[[#This Row],[CUENTA (IN)]]</f>
        <v>Efectivo</v>
      </c>
      <c r="J1198" s="6" t="str">
        <f>FIN_RAW[[#This Row],[CUENTA (OUT)]]</f>
        <v>Torneos</v>
      </c>
      <c r="K1198" s="3" t="str">
        <f>IF(OR(FIN_RAW[[#This Row],[CLIENTE]]=0,FIN_RAW[[#This Row],[CLIENTE]]=" "),"",FIN_RAW[[#This Row],[CLIENTE]])</f>
        <v/>
      </c>
      <c r="L1198" s="3" t="str">
        <f>IF(OR(FIN_RAW[[#This Row],[DEPORTISTA]]=0,FIN_RAW[[#This Row],[DEPORTISTA]]=""),"",FIN_RAW[[#This Row],[DEPORTISTA]])</f>
        <v/>
      </c>
      <c r="M1198" s="3">
        <f>IF(FIN_DATASET[[#This Row],[Method]]="Efectivo",1,0)</f>
        <v>1</v>
      </c>
      <c r="N1198" s="12">
        <f>IF(FIN_DATASET[[#This Row],[Method]]="Efectivo",FIN_DATASET[[#This Row],[Amount]],0)</f>
        <v>-400000</v>
      </c>
      <c r="O1198" s="3">
        <f>IF(FIN_DATASET[[#This Row],[Method]]="CxC",1,0)</f>
        <v>0</v>
      </c>
      <c r="P1198" s="11">
        <f>IF(FIN_DATASET[[#This Row],[Method]]="CxC",FIN_DATASET[[#This Row],[Amount]],0)</f>
        <v>0</v>
      </c>
      <c r="Q1198" s="3">
        <f>IF(OR(FIN_DATASET[[#This Row],[Account]]="CxP",FIN_DATASET[[#This Row],[Account]]="CxP (Liga)",FIN_DATASET[[#This Row],[Account]]="CxP (Terceros)"),1,0)</f>
        <v>0</v>
      </c>
      <c r="R1198" s="3">
        <f>IF(FIN_DATASET[[#This Row],[AP_Flag]]=1,FIN_DATASET[[#This Row],[Amount]],0)</f>
        <v>0</v>
      </c>
    </row>
    <row r="1199" spans="1:18" x14ac:dyDescent="0.2">
      <c r="A1199" s="4">
        <f>FIN_RAW[[#This Row],[FECHA]]</f>
        <v>44711</v>
      </c>
      <c r="B1199" s="3">
        <f>YEAR(FIN_DATASET[[#This Row],[Date]])</f>
        <v>2022</v>
      </c>
      <c r="C1199" s="3" t="str">
        <f>TEXT(FIN_DATASET[[#This Row],[Date]],"mmmm")</f>
        <v>May</v>
      </c>
      <c r="D1199" s="3" t="str">
        <f>IF(FIN_RAW[[#This Row],[VALOR (IN)]]&gt;0, "Income",IF(FIN_RAW[[#This Row],[VALOR (OUT)]]&gt;0, "Expense", "Check"))</f>
        <v>Income</v>
      </c>
      <c r="E1199" s="3" t="str">
        <f>_xlfn.XLOOKUP(FIN_DATASET[[#This Row],[Method]],CATEGORY_MAP[CUENTA_IN],CATEGORY_MAP[Category])</f>
        <v>Cash</v>
      </c>
      <c r="F1199" s="3" t="str">
        <f>_xlfn.XLOOKUP(FIN_DATASET[[#This Row],[Account]],CATEGORY_MAP[CUENTA_OUT],CATEGORY_MAP[Subcategory])</f>
        <v>Other Incomes</v>
      </c>
      <c r="G1199" s="3" t="str">
        <f>IF(OR(FIN_RAW[[#This Row],[CONCEPTO]]=0,FIN_RAW[[#This Row],[CONCEPTO]]=""),"",FIN_RAW[[#This Row],[CONCEPTO]])</f>
        <v>Pago de Pruebas InterClubes Abierta 2022</v>
      </c>
      <c r="H1199" s="5">
        <f>IF(FIN_DATASET[[#This Row],[Type]]="Income", FIN_RAW[[#This Row],[VALOR (IN)]], -FIN_RAW[[#This Row],[VALOR (OUT)]])</f>
        <v>120000</v>
      </c>
      <c r="I1199" s="3" t="str">
        <f>FIN_RAW[[#This Row],[CUENTA (IN)]]</f>
        <v>Efectivo</v>
      </c>
      <c r="J1199" s="6" t="str">
        <f>FIN_RAW[[#This Row],[CUENTA (OUT)]]</f>
        <v>Otros Ingresos</v>
      </c>
      <c r="K1199" s="3" t="str">
        <f>IF(OR(FIN_RAW[[#This Row],[CLIENTE]]=0,FIN_RAW[[#This Row],[CLIENTE]]=" "),"",FIN_RAW[[#This Row],[CLIENTE]])</f>
        <v>Luis Eduardo Solarte Serna</v>
      </c>
      <c r="L1199" s="3" t="str">
        <f>IF(OR(FIN_RAW[[#This Row],[DEPORTISTA]]=0,FIN_RAW[[#This Row],[DEPORTISTA]]=""),"",FIN_RAW[[#This Row],[DEPORTISTA]])</f>
        <v>Alejandro Solarte Osorio</v>
      </c>
      <c r="M1199" s="3">
        <f>IF(FIN_DATASET[[#This Row],[Method]]="Efectivo",1,0)</f>
        <v>1</v>
      </c>
      <c r="N1199" s="12">
        <f>IF(FIN_DATASET[[#This Row],[Method]]="Efectivo",FIN_DATASET[[#This Row],[Amount]],0)</f>
        <v>120000</v>
      </c>
      <c r="O1199" s="3">
        <f>IF(FIN_DATASET[[#This Row],[Method]]="CxC",1,0)</f>
        <v>0</v>
      </c>
      <c r="P1199" s="11">
        <f>IF(FIN_DATASET[[#This Row],[Method]]="CxC",FIN_DATASET[[#This Row],[Amount]],0)</f>
        <v>0</v>
      </c>
      <c r="Q1199" s="3">
        <f>IF(OR(FIN_DATASET[[#This Row],[Account]]="CxP",FIN_DATASET[[#This Row],[Account]]="CxP (Liga)",FIN_DATASET[[#This Row],[Account]]="CxP (Terceros)"),1,0)</f>
        <v>0</v>
      </c>
      <c r="R1199" s="3">
        <f>IF(FIN_DATASET[[#This Row],[AP_Flag]]=1,FIN_DATASET[[#This Row],[Amount]],0)</f>
        <v>0</v>
      </c>
    </row>
    <row r="1200" spans="1:18" x14ac:dyDescent="0.2">
      <c r="A1200" s="4">
        <f>FIN_RAW[[#This Row],[FECHA]]</f>
        <v>44711</v>
      </c>
      <c r="B1200" s="3">
        <f>YEAR(FIN_DATASET[[#This Row],[Date]])</f>
        <v>2022</v>
      </c>
      <c r="C1200" s="3" t="str">
        <f>TEXT(FIN_DATASET[[#This Row],[Date]],"mmmm")</f>
        <v>May</v>
      </c>
      <c r="D1200" s="3" t="str">
        <f>IF(FIN_RAW[[#This Row],[VALOR (IN)]]&gt;0, "Income",IF(FIN_RAW[[#This Row],[VALOR (OUT)]]&gt;0, "Expense", "Check"))</f>
        <v>Income</v>
      </c>
      <c r="E1200" s="3" t="str">
        <f>_xlfn.XLOOKUP(FIN_DATASET[[#This Row],[Method]],CATEGORY_MAP[CUENTA_IN],CATEGORY_MAP[Category])</f>
        <v>Cash</v>
      </c>
      <c r="F1200" s="3" t="str">
        <f>_xlfn.XLOOKUP(FIN_DATASET[[#This Row],[Account]],CATEGORY_MAP[CUENTA_OUT],CATEGORY_MAP[Subcategory])</f>
        <v>Other Incomes</v>
      </c>
      <c r="G1200" s="3" t="str">
        <f>IF(OR(FIN_RAW[[#This Row],[CONCEPTO]]=0,FIN_RAW[[#This Row],[CONCEPTO]]=""),"",FIN_RAW[[#This Row],[CONCEPTO]])</f>
        <v>Pago de Pruebas InterClubes Abierta 2022</v>
      </c>
      <c r="H1200" s="5">
        <f>IF(FIN_DATASET[[#This Row],[Type]]="Income", FIN_RAW[[#This Row],[VALOR (IN)]], -FIN_RAW[[#This Row],[VALOR (OUT)]])</f>
        <v>120000</v>
      </c>
      <c r="I1200" s="3" t="str">
        <f>FIN_RAW[[#This Row],[CUENTA (IN)]]</f>
        <v>Efectivo</v>
      </c>
      <c r="J1200" s="6" t="str">
        <f>FIN_RAW[[#This Row],[CUENTA (OUT)]]</f>
        <v>Otros Ingresos</v>
      </c>
      <c r="K1200" s="3" t="str">
        <f>IF(OR(FIN_RAW[[#This Row],[CLIENTE]]=0,FIN_RAW[[#This Row],[CLIENTE]]=" "),"",FIN_RAW[[#This Row],[CLIENTE]])</f>
        <v>Omar Osorio Valencia</v>
      </c>
      <c r="L1200" s="3" t="str">
        <f>IF(OR(FIN_RAW[[#This Row],[DEPORTISTA]]=0,FIN_RAW[[#This Row],[DEPORTISTA]]=""),"",FIN_RAW[[#This Row],[DEPORTISTA]])</f>
        <v>Juan Camilo Osorio Mendoza</v>
      </c>
      <c r="M1200" s="3">
        <f>IF(FIN_DATASET[[#This Row],[Method]]="Efectivo",1,0)</f>
        <v>1</v>
      </c>
      <c r="N1200" s="12">
        <f>IF(FIN_DATASET[[#This Row],[Method]]="Efectivo",FIN_DATASET[[#This Row],[Amount]],0)</f>
        <v>120000</v>
      </c>
      <c r="O1200" s="3">
        <f>IF(FIN_DATASET[[#This Row],[Method]]="CxC",1,0)</f>
        <v>0</v>
      </c>
      <c r="P1200" s="11">
        <f>IF(FIN_DATASET[[#This Row],[Method]]="CxC",FIN_DATASET[[#This Row],[Amount]],0)</f>
        <v>0</v>
      </c>
      <c r="Q1200" s="3">
        <f>IF(OR(FIN_DATASET[[#This Row],[Account]]="CxP",FIN_DATASET[[#This Row],[Account]]="CxP (Liga)",FIN_DATASET[[#This Row],[Account]]="CxP (Terceros)"),1,0)</f>
        <v>0</v>
      </c>
      <c r="R1200" s="3">
        <f>IF(FIN_DATASET[[#This Row],[AP_Flag]]=1,FIN_DATASET[[#This Row],[Amount]],0)</f>
        <v>0</v>
      </c>
    </row>
    <row r="1201" spans="1:18" x14ac:dyDescent="0.2">
      <c r="A1201" s="4">
        <f>FIN_RAW[[#This Row],[FECHA]]</f>
        <v>44711</v>
      </c>
      <c r="B1201" s="3">
        <f>YEAR(FIN_DATASET[[#This Row],[Date]])</f>
        <v>2022</v>
      </c>
      <c r="C1201" s="3" t="str">
        <f>TEXT(FIN_DATASET[[#This Row],[Date]],"mmmm")</f>
        <v>May</v>
      </c>
      <c r="D1201" s="3" t="str">
        <f>IF(FIN_RAW[[#This Row],[VALOR (IN)]]&gt;0, "Income",IF(FIN_RAW[[#This Row],[VALOR (OUT)]]&gt;0, "Expense", "Check"))</f>
        <v>Income</v>
      </c>
      <c r="E1201" s="3" t="str">
        <f>_xlfn.XLOOKUP(FIN_DATASET[[#This Row],[Method]],CATEGORY_MAP[CUENTA_IN],CATEGORY_MAP[Category])</f>
        <v>Cash</v>
      </c>
      <c r="F1201" s="3" t="str">
        <f>_xlfn.XLOOKUP(FIN_DATASET[[#This Row],[Account]],CATEGORY_MAP[CUENTA_OUT],CATEGORY_MAP[Subcategory])</f>
        <v>Other Incomes</v>
      </c>
      <c r="G1201" s="3" t="str">
        <f>IF(OR(FIN_RAW[[#This Row],[CONCEPTO]]=0,FIN_RAW[[#This Row],[CONCEPTO]]=""),"",FIN_RAW[[#This Row],[CONCEPTO]])</f>
        <v>Pago de Pruebas InterClubes Abierta 2022</v>
      </c>
      <c r="H1201" s="5">
        <f>IF(FIN_DATASET[[#This Row],[Type]]="Income", FIN_RAW[[#This Row],[VALOR (IN)]], -FIN_RAW[[#This Row],[VALOR (OUT)]])</f>
        <v>120000</v>
      </c>
      <c r="I1201" s="3" t="str">
        <f>FIN_RAW[[#This Row],[CUENTA (IN)]]</f>
        <v>Efectivo</v>
      </c>
      <c r="J1201" s="6" t="str">
        <f>FIN_RAW[[#This Row],[CUENTA (OUT)]]</f>
        <v>Otros Ingresos</v>
      </c>
      <c r="K1201" s="3" t="str">
        <f>IF(OR(FIN_RAW[[#This Row],[CLIENTE]]=0,FIN_RAW[[#This Row],[CLIENTE]]=" "),"",FIN_RAW[[#This Row],[CLIENTE]])</f>
        <v>Omar Osorio Valencia</v>
      </c>
      <c r="L1201" s="3" t="str">
        <f>IF(OR(FIN_RAW[[#This Row],[DEPORTISTA]]=0,FIN_RAW[[#This Row],[DEPORTISTA]]=""),"",FIN_RAW[[#This Row],[DEPORTISTA]])</f>
        <v>Mariana Osorio Mendoza</v>
      </c>
      <c r="M1201" s="3">
        <f>IF(FIN_DATASET[[#This Row],[Method]]="Efectivo",1,0)</f>
        <v>1</v>
      </c>
      <c r="N1201" s="12">
        <f>IF(FIN_DATASET[[#This Row],[Method]]="Efectivo",FIN_DATASET[[#This Row],[Amount]],0)</f>
        <v>120000</v>
      </c>
      <c r="O1201" s="3">
        <f>IF(FIN_DATASET[[#This Row],[Method]]="CxC",1,0)</f>
        <v>0</v>
      </c>
      <c r="P1201" s="11">
        <f>IF(FIN_DATASET[[#This Row],[Method]]="CxC",FIN_DATASET[[#This Row],[Amount]],0)</f>
        <v>0</v>
      </c>
      <c r="Q1201" s="3">
        <f>IF(OR(FIN_DATASET[[#This Row],[Account]]="CxP",FIN_DATASET[[#This Row],[Account]]="CxP (Liga)",FIN_DATASET[[#This Row],[Account]]="CxP (Terceros)"),1,0)</f>
        <v>0</v>
      </c>
      <c r="R1201" s="3">
        <f>IF(FIN_DATASET[[#This Row],[AP_Flag]]=1,FIN_DATASET[[#This Row],[Amount]],0)</f>
        <v>0</v>
      </c>
    </row>
    <row r="1202" spans="1:18" x14ac:dyDescent="0.2">
      <c r="A1202" s="4">
        <f>FIN_RAW[[#This Row],[FECHA]]</f>
        <v>44711</v>
      </c>
      <c r="B1202" s="3">
        <f>YEAR(FIN_DATASET[[#This Row],[Date]])</f>
        <v>2022</v>
      </c>
      <c r="C1202" s="3" t="str">
        <f>TEXT(FIN_DATASET[[#This Row],[Date]],"mmmm")</f>
        <v>May</v>
      </c>
      <c r="D1202" s="3" t="str">
        <f>IF(FIN_RAW[[#This Row],[VALOR (IN)]]&gt;0, "Income",IF(FIN_RAW[[#This Row],[VALOR (OUT)]]&gt;0, "Expense", "Check"))</f>
        <v>Income</v>
      </c>
      <c r="E1202" s="3" t="str">
        <f>_xlfn.XLOOKUP(FIN_DATASET[[#This Row],[Method]],CATEGORY_MAP[CUENTA_IN],CATEGORY_MAP[Category])</f>
        <v>Cash</v>
      </c>
      <c r="F1202" s="3" t="str">
        <f>_xlfn.XLOOKUP(FIN_DATASET[[#This Row],[Account]],CATEGORY_MAP[CUENTA_OUT],CATEGORY_MAP[Subcategory])</f>
        <v>Other Incomes</v>
      </c>
      <c r="G1202" s="3" t="str">
        <f>IF(OR(FIN_RAW[[#This Row],[CONCEPTO]]=0,FIN_RAW[[#This Row],[CONCEPTO]]=""),"",FIN_RAW[[#This Row],[CONCEPTO]])</f>
        <v>Pago de Pruebas InterClubes Abierta 2022</v>
      </c>
      <c r="H1202" s="5">
        <f>IF(FIN_DATASET[[#This Row],[Type]]="Income", FIN_RAW[[#This Row],[VALOR (IN)]], -FIN_RAW[[#This Row],[VALOR (OUT)]])</f>
        <v>40000</v>
      </c>
      <c r="I1202" s="3" t="str">
        <f>FIN_RAW[[#This Row],[CUENTA (IN)]]</f>
        <v>Efectivo</v>
      </c>
      <c r="J1202" s="6" t="str">
        <f>FIN_RAW[[#This Row],[CUENTA (OUT)]]</f>
        <v>Otros Ingresos</v>
      </c>
      <c r="K1202" s="3" t="str">
        <f>IF(OR(FIN_RAW[[#This Row],[CLIENTE]]=0,FIN_RAW[[#This Row],[CLIENTE]]=" "),"",FIN_RAW[[#This Row],[CLIENTE]])</f>
        <v>Diana Gómez Herrera</v>
      </c>
      <c r="L1202" s="3" t="str">
        <f>IF(OR(FIN_RAW[[#This Row],[DEPORTISTA]]=0,FIN_RAW[[#This Row],[DEPORTISTA]]=""),"",FIN_RAW[[#This Row],[DEPORTISTA]])</f>
        <v>Juan Manuel López Gómez</v>
      </c>
      <c r="M1202" s="3">
        <f>IF(FIN_DATASET[[#This Row],[Method]]="Efectivo",1,0)</f>
        <v>1</v>
      </c>
      <c r="N1202" s="12">
        <f>IF(FIN_DATASET[[#This Row],[Method]]="Efectivo",FIN_DATASET[[#This Row],[Amount]],0)</f>
        <v>40000</v>
      </c>
      <c r="O1202" s="3">
        <f>IF(FIN_DATASET[[#This Row],[Method]]="CxC",1,0)</f>
        <v>0</v>
      </c>
      <c r="P1202" s="11">
        <f>IF(FIN_DATASET[[#This Row],[Method]]="CxC",FIN_DATASET[[#This Row],[Amount]],0)</f>
        <v>0</v>
      </c>
      <c r="Q1202" s="3">
        <f>IF(OR(FIN_DATASET[[#This Row],[Account]]="CxP",FIN_DATASET[[#This Row],[Account]]="CxP (Liga)",FIN_DATASET[[#This Row],[Account]]="CxP (Terceros)"),1,0)</f>
        <v>0</v>
      </c>
      <c r="R1202" s="3">
        <f>IF(FIN_DATASET[[#This Row],[AP_Flag]]=1,FIN_DATASET[[#This Row],[Amount]],0)</f>
        <v>0</v>
      </c>
    </row>
    <row r="1203" spans="1:18" x14ac:dyDescent="0.2">
      <c r="A1203" s="4">
        <f>FIN_RAW[[#This Row],[FECHA]]</f>
        <v>44711</v>
      </c>
      <c r="B1203" s="3">
        <f>YEAR(FIN_DATASET[[#This Row],[Date]])</f>
        <v>2022</v>
      </c>
      <c r="C1203" s="3" t="str">
        <f>TEXT(FIN_DATASET[[#This Row],[Date]],"mmmm")</f>
        <v>May</v>
      </c>
      <c r="D1203" s="3" t="str">
        <f>IF(FIN_RAW[[#This Row],[VALOR (IN)]]&gt;0, "Income",IF(FIN_RAW[[#This Row],[VALOR (OUT)]]&gt;0, "Expense", "Check"))</f>
        <v>Expense</v>
      </c>
      <c r="E1203" s="3" t="str">
        <f>_xlfn.XLOOKUP(FIN_DATASET[[#This Row],[Method]],CATEGORY_MAP[CUENTA_IN],CATEGORY_MAP[Category])</f>
        <v>Cash</v>
      </c>
      <c r="F1203" s="3" t="str">
        <f>_xlfn.XLOOKUP(FIN_DATASET[[#This Row],[Account]],CATEGORY_MAP[CUENTA_OUT],CATEGORY_MAP[Subcategory])</f>
        <v>Financial Charges</v>
      </c>
      <c r="G1203" s="3" t="str">
        <f>IF(OR(FIN_RAW[[#This Row],[CONCEPTO]]=0,FIN_RAW[[#This Row],[CONCEPTO]]=""),"",FIN_RAW[[#This Row],[CONCEPTO]])</f>
        <v>Gastos Financieros</v>
      </c>
      <c r="H1203" s="5">
        <f>IF(FIN_DATASET[[#This Row],[Type]]="Income", FIN_RAW[[#This Row],[VALOR (IN)]], -FIN_RAW[[#This Row],[VALOR (OUT)]])</f>
        <v>-40000</v>
      </c>
      <c r="I1203" s="3" t="str">
        <f>FIN_RAW[[#This Row],[CUENTA (IN)]]</f>
        <v>Efectivo</v>
      </c>
      <c r="J1203" s="6" t="str">
        <f>FIN_RAW[[#This Row],[CUENTA (OUT)]]</f>
        <v>Gastos Financieros</v>
      </c>
      <c r="K1203" s="3" t="str">
        <f>IF(OR(FIN_RAW[[#This Row],[CLIENTE]]=0,FIN_RAW[[#This Row],[CLIENTE]]=" "),"",FIN_RAW[[#This Row],[CLIENTE]])</f>
        <v/>
      </c>
      <c r="L1203" s="3" t="str">
        <f>IF(OR(FIN_RAW[[#This Row],[DEPORTISTA]]=0,FIN_RAW[[#This Row],[DEPORTISTA]]=""),"",FIN_RAW[[#This Row],[DEPORTISTA]])</f>
        <v/>
      </c>
      <c r="M1203" s="3">
        <f>IF(FIN_DATASET[[#This Row],[Method]]="Efectivo",1,0)</f>
        <v>1</v>
      </c>
      <c r="N1203" s="12">
        <f>IF(FIN_DATASET[[#This Row],[Method]]="Efectivo",FIN_DATASET[[#This Row],[Amount]],0)</f>
        <v>-40000</v>
      </c>
      <c r="O1203" s="3">
        <f>IF(FIN_DATASET[[#This Row],[Method]]="CxC",1,0)</f>
        <v>0</v>
      </c>
      <c r="P1203" s="11">
        <f>IF(FIN_DATASET[[#This Row],[Method]]="CxC",FIN_DATASET[[#This Row],[Amount]],0)</f>
        <v>0</v>
      </c>
      <c r="Q1203" s="3">
        <f>IF(OR(FIN_DATASET[[#This Row],[Account]]="CxP",FIN_DATASET[[#This Row],[Account]]="CxP (Liga)",FIN_DATASET[[#This Row],[Account]]="CxP (Terceros)"),1,0)</f>
        <v>0</v>
      </c>
      <c r="R1203" s="3">
        <f>IF(FIN_DATASET[[#This Row],[AP_Flag]]=1,FIN_DATASET[[#This Row],[Amount]],0)</f>
        <v>0</v>
      </c>
    </row>
    <row r="1204" spans="1:18" x14ac:dyDescent="0.2">
      <c r="A1204" s="4">
        <f>FIN_RAW[[#This Row],[FECHA]]</f>
        <v>44713</v>
      </c>
      <c r="B1204" s="3">
        <f>YEAR(FIN_DATASET[[#This Row],[Date]])</f>
        <v>2022</v>
      </c>
      <c r="C1204" s="3" t="str">
        <f>TEXT(FIN_DATASET[[#This Row],[Date]],"mmmm")</f>
        <v>June</v>
      </c>
      <c r="D1204" s="3" t="str">
        <f>IF(FIN_RAW[[#This Row],[VALOR (IN)]]&gt;0, "Income",IF(FIN_RAW[[#This Row],[VALOR (OUT)]]&gt;0, "Expense", "Check"))</f>
        <v>Income</v>
      </c>
      <c r="E1204" s="3" t="str">
        <f>_xlfn.XLOOKUP(FIN_DATASET[[#This Row],[Method]],CATEGORY_MAP[CUENTA_IN],CATEGORY_MAP[Category])</f>
        <v>Scholarships</v>
      </c>
      <c r="F1204" s="3" t="str">
        <f>_xlfn.XLOOKUP(FIN_DATASET[[#This Row],[Account]],CATEGORY_MAP[CUENTA_OUT],CATEGORY_MAP[Subcategory])</f>
        <v>Monthly Fee</v>
      </c>
      <c r="G1204" s="3" t="str">
        <f>IF(OR(FIN_RAW[[#This Row],[CONCEPTO]]=0,FIN_RAW[[#This Row],[CONCEPTO]]=""),"",FIN_RAW[[#This Row],[CONCEPTO]])</f>
        <v>Beca Fundadores AR (100%) JUN</v>
      </c>
      <c r="H1204" s="5">
        <f>IF(FIN_DATASET[[#This Row],[Type]]="Income", FIN_RAW[[#This Row],[VALOR (IN)]], -FIN_RAW[[#This Row],[VALOR (OUT)]])</f>
        <v>160000</v>
      </c>
      <c r="I1204" s="3" t="str">
        <f>FIN_RAW[[#This Row],[CUENTA (IN)]]</f>
        <v>Becas</v>
      </c>
      <c r="J1204" s="6" t="str">
        <f>FIN_RAW[[#This Row],[CUENTA (OUT)]]</f>
        <v>Mensualidad</v>
      </c>
      <c r="K1204" s="3" t="str">
        <f>IF(OR(FIN_RAW[[#This Row],[CLIENTE]]=0,FIN_RAW[[#This Row],[CLIENTE]]=" "),"",FIN_RAW[[#This Row],[CLIENTE]])</f>
        <v>Luis Eduardo Solarte Serna</v>
      </c>
      <c r="L1204" s="3" t="str">
        <f>IF(OR(FIN_RAW[[#This Row],[DEPORTISTA]]=0,FIN_RAW[[#This Row],[DEPORTISTA]]=""),"",FIN_RAW[[#This Row],[DEPORTISTA]])</f>
        <v>Alejandro Solarte Osorio</v>
      </c>
      <c r="M1204" s="3">
        <f>IF(FIN_DATASET[[#This Row],[Method]]="Efectivo",1,0)</f>
        <v>0</v>
      </c>
      <c r="N1204" s="12">
        <f>IF(FIN_DATASET[[#This Row],[Method]]="Efectivo",FIN_DATASET[[#This Row],[Amount]],0)</f>
        <v>0</v>
      </c>
      <c r="O1204" s="3">
        <f>IF(FIN_DATASET[[#This Row],[Method]]="CxC",1,0)</f>
        <v>0</v>
      </c>
      <c r="P1204" s="11">
        <f>IF(FIN_DATASET[[#This Row],[Method]]="CxC",FIN_DATASET[[#This Row],[Amount]],0)</f>
        <v>0</v>
      </c>
      <c r="Q1204" s="3">
        <f>IF(OR(FIN_DATASET[[#This Row],[Account]]="CxP",FIN_DATASET[[#This Row],[Account]]="CxP (Liga)",FIN_DATASET[[#This Row],[Account]]="CxP (Terceros)"),1,0)</f>
        <v>0</v>
      </c>
      <c r="R1204" s="3">
        <f>IF(FIN_DATASET[[#This Row],[AP_Flag]]=1,FIN_DATASET[[#This Row],[Amount]],0)</f>
        <v>0</v>
      </c>
    </row>
    <row r="1205" spans="1:18" x14ac:dyDescent="0.2">
      <c r="A1205" s="4">
        <f>FIN_RAW[[#This Row],[FECHA]]</f>
        <v>44713</v>
      </c>
      <c r="B1205" s="3">
        <f>YEAR(FIN_DATASET[[#This Row],[Date]])</f>
        <v>2022</v>
      </c>
      <c r="C1205" s="3" t="str">
        <f>TEXT(FIN_DATASET[[#This Row],[Date]],"mmmm")</f>
        <v>June</v>
      </c>
      <c r="D1205" s="3" t="str">
        <f>IF(FIN_RAW[[#This Row],[VALOR (IN)]]&gt;0, "Income",IF(FIN_RAW[[#This Row],[VALOR (OUT)]]&gt;0, "Expense", "Check"))</f>
        <v>Income</v>
      </c>
      <c r="E1205" s="3" t="str">
        <f>_xlfn.XLOOKUP(FIN_DATASET[[#This Row],[Method]],CATEGORY_MAP[CUENTA_IN],CATEGORY_MAP[Category])</f>
        <v>Scholarships</v>
      </c>
      <c r="F1205" s="3" t="str">
        <f>_xlfn.XLOOKUP(FIN_DATASET[[#This Row],[Account]],CATEGORY_MAP[CUENTA_OUT],CATEGORY_MAP[Subcategory])</f>
        <v>Monthly Fee</v>
      </c>
      <c r="G1205" s="3" t="str">
        <f>IF(OR(FIN_RAW[[#This Row],[CONCEPTO]]=0,FIN_RAW[[#This Row],[CONCEPTO]]=""),"",FIN_RAW[[#This Row],[CONCEPTO]])</f>
        <v>Beca Fundadores AR (100%) JUN</v>
      </c>
      <c r="H1205" s="5">
        <f>IF(FIN_DATASET[[#This Row],[Type]]="Income", FIN_RAW[[#This Row],[VALOR (IN)]], -FIN_RAW[[#This Row],[VALOR (OUT)]])</f>
        <v>160000</v>
      </c>
      <c r="I1205" s="3" t="str">
        <f>FIN_RAW[[#This Row],[CUENTA (IN)]]</f>
        <v>Becas</v>
      </c>
      <c r="J1205" s="6" t="str">
        <f>FIN_RAW[[#This Row],[CUENTA (OUT)]]</f>
        <v>Mensualidad</v>
      </c>
      <c r="K1205" s="3" t="str">
        <f>IF(OR(FIN_RAW[[#This Row],[CLIENTE]]=0,FIN_RAW[[#This Row],[CLIENTE]]=" "),"",FIN_RAW[[#This Row],[CLIENTE]])</f>
        <v>Omar Osorio Valencia</v>
      </c>
      <c r="L1205" s="3" t="str">
        <f>IF(OR(FIN_RAW[[#This Row],[DEPORTISTA]]=0,FIN_RAW[[#This Row],[DEPORTISTA]]=""),"",FIN_RAW[[#This Row],[DEPORTISTA]])</f>
        <v>Juan Camilo Osorio Mendoza</v>
      </c>
      <c r="M1205" s="3">
        <f>IF(FIN_DATASET[[#This Row],[Method]]="Efectivo",1,0)</f>
        <v>0</v>
      </c>
      <c r="N1205" s="12">
        <f>IF(FIN_DATASET[[#This Row],[Method]]="Efectivo",FIN_DATASET[[#This Row],[Amount]],0)</f>
        <v>0</v>
      </c>
      <c r="O1205" s="3">
        <f>IF(FIN_DATASET[[#This Row],[Method]]="CxC",1,0)</f>
        <v>0</v>
      </c>
      <c r="P1205" s="11">
        <f>IF(FIN_DATASET[[#This Row],[Method]]="CxC",FIN_DATASET[[#This Row],[Amount]],0)</f>
        <v>0</v>
      </c>
      <c r="Q1205" s="3">
        <f>IF(OR(FIN_DATASET[[#This Row],[Account]]="CxP",FIN_DATASET[[#This Row],[Account]]="CxP (Liga)",FIN_DATASET[[#This Row],[Account]]="CxP (Terceros)"),1,0)</f>
        <v>0</v>
      </c>
      <c r="R1205" s="3">
        <f>IF(FIN_DATASET[[#This Row],[AP_Flag]]=1,FIN_DATASET[[#This Row],[Amount]],0)</f>
        <v>0</v>
      </c>
    </row>
    <row r="1206" spans="1:18" x14ac:dyDescent="0.2">
      <c r="A1206" s="4">
        <f>FIN_RAW[[#This Row],[FECHA]]</f>
        <v>44713</v>
      </c>
      <c r="B1206" s="3">
        <f>YEAR(FIN_DATASET[[#This Row],[Date]])</f>
        <v>2022</v>
      </c>
      <c r="C1206" s="3" t="str">
        <f>TEXT(FIN_DATASET[[#This Row],[Date]],"mmmm")</f>
        <v>June</v>
      </c>
      <c r="D1206" s="3" t="str">
        <f>IF(FIN_RAW[[#This Row],[VALOR (IN)]]&gt;0, "Income",IF(FIN_RAW[[#This Row],[VALOR (OUT)]]&gt;0, "Expense", "Check"))</f>
        <v>Income</v>
      </c>
      <c r="E1206" s="3" t="str">
        <f>_xlfn.XLOOKUP(FIN_DATASET[[#This Row],[Method]],CATEGORY_MAP[CUENTA_IN],CATEGORY_MAP[Category])</f>
        <v>Scholarships</v>
      </c>
      <c r="F1206" s="3" t="str">
        <f>_xlfn.XLOOKUP(FIN_DATASET[[#This Row],[Account]],CATEGORY_MAP[CUENTA_OUT],CATEGORY_MAP[Subcategory])</f>
        <v>Monthly Fee</v>
      </c>
      <c r="G1206" s="3" t="str">
        <f>IF(OR(FIN_RAW[[#This Row],[CONCEPTO]]=0,FIN_RAW[[#This Row],[CONCEPTO]]=""),"",FIN_RAW[[#This Row],[CONCEPTO]])</f>
        <v>Beca Fundadores AR (100%) JUN</v>
      </c>
      <c r="H1206" s="5">
        <f>IF(FIN_DATASET[[#This Row],[Type]]="Income", FIN_RAW[[#This Row],[VALOR (IN)]], -FIN_RAW[[#This Row],[VALOR (OUT)]])</f>
        <v>160000</v>
      </c>
      <c r="I1206" s="3" t="str">
        <f>FIN_RAW[[#This Row],[CUENTA (IN)]]</f>
        <v>Becas</v>
      </c>
      <c r="J1206" s="6" t="str">
        <f>FIN_RAW[[#This Row],[CUENTA (OUT)]]</f>
        <v>Mensualidad</v>
      </c>
      <c r="K1206" s="3" t="str">
        <f>IF(OR(FIN_RAW[[#This Row],[CLIENTE]]=0,FIN_RAW[[#This Row],[CLIENTE]]=" "),"",FIN_RAW[[#This Row],[CLIENTE]])</f>
        <v>Omar Osorio Valencia</v>
      </c>
      <c r="L1206" s="3" t="str">
        <f>IF(OR(FIN_RAW[[#This Row],[DEPORTISTA]]=0,FIN_RAW[[#This Row],[DEPORTISTA]]=""),"",FIN_RAW[[#This Row],[DEPORTISTA]])</f>
        <v>Mariana Osorio Mendoza</v>
      </c>
      <c r="M1206" s="3">
        <f>IF(FIN_DATASET[[#This Row],[Method]]="Efectivo",1,0)</f>
        <v>0</v>
      </c>
      <c r="N1206" s="12">
        <f>IF(FIN_DATASET[[#This Row],[Method]]="Efectivo",FIN_DATASET[[#This Row],[Amount]],0)</f>
        <v>0</v>
      </c>
      <c r="O1206" s="3">
        <f>IF(FIN_DATASET[[#This Row],[Method]]="CxC",1,0)</f>
        <v>0</v>
      </c>
      <c r="P1206" s="11">
        <f>IF(FIN_DATASET[[#This Row],[Method]]="CxC",FIN_DATASET[[#This Row],[Amount]],0)</f>
        <v>0</v>
      </c>
      <c r="Q1206" s="3">
        <f>IF(OR(FIN_DATASET[[#This Row],[Account]]="CxP",FIN_DATASET[[#This Row],[Account]]="CxP (Liga)",FIN_DATASET[[#This Row],[Account]]="CxP (Terceros)"),1,0)</f>
        <v>0</v>
      </c>
      <c r="R1206" s="3">
        <f>IF(FIN_DATASET[[#This Row],[AP_Flag]]=1,FIN_DATASET[[#This Row],[Amount]],0)</f>
        <v>0</v>
      </c>
    </row>
    <row r="1207" spans="1:18" x14ac:dyDescent="0.2">
      <c r="A1207" s="4">
        <f>FIN_RAW[[#This Row],[FECHA]]</f>
        <v>44713</v>
      </c>
      <c r="B1207" s="3">
        <f>YEAR(FIN_DATASET[[#This Row],[Date]])</f>
        <v>2022</v>
      </c>
      <c r="C1207" s="3" t="str">
        <f>TEXT(FIN_DATASET[[#This Row],[Date]],"mmmm")</f>
        <v>June</v>
      </c>
      <c r="D1207" s="3" t="str">
        <f>IF(FIN_RAW[[#This Row],[VALOR (IN)]]&gt;0, "Income",IF(FIN_RAW[[#This Row],[VALOR (OUT)]]&gt;0, "Expense", "Check"))</f>
        <v>Income</v>
      </c>
      <c r="E1207" s="3" t="str">
        <f>_xlfn.XLOOKUP(FIN_DATASET[[#This Row],[Method]],CATEGORY_MAP[CUENTA_IN],CATEGORY_MAP[Category])</f>
        <v>Scholarships</v>
      </c>
      <c r="F1207" s="3" t="str">
        <f>_xlfn.XLOOKUP(FIN_DATASET[[#This Row],[Account]],CATEGORY_MAP[CUENTA_OUT],CATEGORY_MAP[Subcategory])</f>
        <v>Monthly Fee</v>
      </c>
      <c r="G1207" s="3" t="str">
        <f>IF(OR(FIN_RAW[[#This Row],[CONCEPTO]]=0,FIN_RAW[[#This Row],[CONCEPTO]]=""),"",FIN_RAW[[#This Row],[CONCEPTO]])</f>
        <v>Beca Fundadores AR (100%) JUN</v>
      </c>
      <c r="H1207" s="5">
        <f>IF(FIN_DATASET[[#This Row],[Type]]="Income", FIN_RAW[[#This Row],[VALOR (IN)]], -FIN_RAW[[#This Row],[VALOR (OUT)]])</f>
        <v>160000</v>
      </c>
      <c r="I1207" s="3" t="str">
        <f>FIN_RAW[[#This Row],[CUENTA (IN)]]</f>
        <v>Becas</v>
      </c>
      <c r="J1207" s="6" t="str">
        <f>FIN_RAW[[#This Row],[CUENTA (OUT)]]</f>
        <v>Mensualidad</v>
      </c>
      <c r="K1207" s="3" t="str">
        <f>IF(OR(FIN_RAW[[#This Row],[CLIENTE]]=0,FIN_RAW[[#This Row],[CLIENTE]]=" "),"",FIN_RAW[[#This Row],[CLIENTE]])</f>
        <v>Silvana Torres López</v>
      </c>
      <c r="L1207" s="3" t="str">
        <f>IF(OR(FIN_RAW[[#This Row],[DEPORTISTA]]=0,FIN_RAW[[#This Row],[DEPORTISTA]]=""),"",FIN_RAW[[#This Row],[DEPORTISTA]])</f>
        <v>Luciana Pinedo Torres</v>
      </c>
      <c r="M1207" s="3">
        <f>IF(FIN_DATASET[[#This Row],[Method]]="Efectivo",1,0)</f>
        <v>0</v>
      </c>
      <c r="N1207" s="12">
        <f>IF(FIN_DATASET[[#This Row],[Method]]="Efectivo",FIN_DATASET[[#This Row],[Amount]],0)</f>
        <v>0</v>
      </c>
      <c r="O1207" s="3">
        <f>IF(FIN_DATASET[[#This Row],[Method]]="CxC",1,0)</f>
        <v>0</v>
      </c>
      <c r="P1207" s="11">
        <f>IF(FIN_DATASET[[#This Row],[Method]]="CxC",FIN_DATASET[[#This Row],[Amount]],0)</f>
        <v>0</v>
      </c>
      <c r="Q1207" s="3">
        <f>IF(OR(FIN_DATASET[[#This Row],[Account]]="CxP",FIN_DATASET[[#This Row],[Account]]="CxP (Liga)",FIN_DATASET[[#This Row],[Account]]="CxP (Terceros)"),1,0)</f>
        <v>0</v>
      </c>
      <c r="R1207" s="3">
        <f>IF(FIN_DATASET[[#This Row],[AP_Flag]]=1,FIN_DATASET[[#This Row],[Amount]],0)</f>
        <v>0</v>
      </c>
    </row>
    <row r="1208" spans="1:18" x14ac:dyDescent="0.2">
      <c r="A1208" s="4">
        <f>FIN_RAW[[#This Row],[FECHA]]</f>
        <v>44713</v>
      </c>
      <c r="B1208" s="3">
        <f>YEAR(FIN_DATASET[[#This Row],[Date]])</f>
        <v>2022</v>
      </c>
      <c r="C1208" s="3" t="str">
        <f>TEXT(FIN_DATASET[[#This Row],[Date]],"mmmm")</f>
        <v>June</v>
      </c>
      <c r="D1208" s="3" t="str">
        <f>IF(FIN_RAW[[#This Row],[VALOR (IN)]]&gt;0, "Income",IF(FIN_RAW[[#This Row],[VALOR (OUT)]]&gt;0, "Expense", "Check"))</f>
        <v>Income</v>
      </c>
      <c r="E1208" s="3" t="str">
        <f>_xlfn.XLOOKUP(FIN_DATASET[[#This Row],[Method]],CATEGORY_MAP[CUENTA_IN],CATEGORY_MAP[Category])</f>
        <v>Scholarships</v>
      </c>
      <c r="F1208" s="3" t="str">
        <f>_xlfn.XLOOKUP(FIN_DATASET[[#This Row],[Account]],CATEGORY_MAP[CUENTA_OUT],CATEGORY_MAP[Subcategory])</f>
        <v>Monthly Fee</v>
      </c>
      <c r="G1208" s="3" t="str">
        <f>IF(OR(FIN_RAW[[#This Row],[CONCEPTO]]=0,FIN_RAW[[#This Row],[CONCEPTO]]=""),"",FIN_RAW[[#This Row],[CONCEPTO]])</f>
        <v>Beca Fundadores AR (100%) JUN</v>
      </c>
      <c r="H1208" s="5">
        <f>IF(FIN_DATASET[[#This Row],[Type]]="Income", FIN_RAW[[#This Row],[VALOR (IN)]], -FIN_RAW[[#This Row],[VALOR (OUT)]])</f>
        <v>160000</v>
      </c>
      <c r="I1208" s="3" t="str">
        <f>FIN_RAW[[#This Row],[CUENTA (IN)]]</f>
        <v>Becas</v>
      </c>
      <c r="J1208" s="6" t="str">
        <f>FIN_RAW[[#This Row],[CUENTA (OUT)]]</f>
        <v>Mensualidad</v>
      </c>
      <c r="K1208" s="3" t="str">
        <f>IF(OR(FIN_RAW[[#This Row],[CLIENTE]]=0,FIN_RAW[[#This Row],[CLIENTE]]=" "),"",FIN_RAW[[#This Row],[CLIENTE]])</f>
        <v>Silvana Torres López</v>
      </c>
      <c r="L1208" s="3" t="str">
        <f>IF(OR(FIN_RAW[[#This Row],[DEPORTISTA]]=0,FIN_RAW[[#This Row],[DEPORTISTA]]=""),"",FIN_RAW[[#This Row],[DEPORTISTA]])</f>
        <v>Valentina Quintero Torres</v>
      </c>
      <c r="M1208" s="3">
        <f>IF(FIN_DATASET[[#This Row],[Method]]="Efectivo",1,0)</f>
        <v>0</v>
      </c>
      <c r="N1208" s="12">
        <f>IF(FIN_DATASET[[#This Row],[Method]]="Efectivo",FIN_DATASET[[#This Row],[Amount]],0)</f>
        <v>0</v>
      </c>
      <c r="O1208" s="3">
        <f>IF(FIN_DATASET[[#This Row],[Method]]="CxC",1,0)</f>
        <v>0</v>
      </c>
      <c r="P1208" s="11">
        <f>IF(FIN_DATASET[[#This Row],[Method]]="CxC",FIN_DATASET[[#This Row],[Amount]],0)</f>
        <v>0</v>
      </c>
      <c r="Q1208" s="3">
        <f>IF(OR(FIN_DATASET[[#This Row],[Account]]="CxP",FIN_DATASET[[#This Row],[Account]]="CxP (Liga)",FIN_DATASET[[#This Row],[Account]]="CxP (Terceros)"),1,0)</f>
        <v>0</v>
      </c>
      <c r="R1208" s="3">
        <f>IF(FIN_DATASET[[#This Row],[AP_Flag]]=1,FIN_DATASET[[#This Row],[Amount]],0)</f>
        <v>0</v>
      </c>
    </row>
    <row r="1209" spans="1:18" x14ac:dyDescent="0.2">
      <c r="A1209" s="4">
        <f>FIN_RAW[[#This Row],[FECHA]]</f>
        <v>44713</v>
      </c>
      <c r="B1209" s="3">
        <f>YEAR(FIN_DATASET[[#This Row],[Date]])</f>
        <v>2022</v>
      </c>
      <c r="C1209" s="3" t="str">
        <f>TEXT(FIN_DATASET[[#This Row],[Date]],"mmmm")</f>
        <v>June</v>
      </c>
      <c r="D1209" s="3" t="str">
        <f>IF(FIN_RAW[[#This Row],[VALOR (IN)]]&gt;0, "Income",IF(FIN_RAW[[#This Row],[VALOR (OUT)]]&gt;0, "Expense", "Check"))</f>
        <v>Income</v>
      </c>
      <c r="E1209" s="3" t="str">
        <f>_xlfn.XLOOKUP(FIN_DATASET[[#This Row],[Method]],CATEGORY_MAP[CUENTA_IN],CATEGORY_MAP[Category])</f>
        <v>Cash</v>
      </c>
      <c r="F1209" s="3" t="str">
        <f>_xlfn.XLOOKUP(FIN_DATASET[[#This Row],[Account]],CATEGORY_MAP[CUENTA_OUT],CATEGORY_MAP[Subcategory])</f>
        <v>Monthly Fee</v>
      </c>
      <c r="G1209" s="3" t="str">
        <f>IF(OR(FIN_RAW[[#This Row],[CONCEPTO]]=0,FIN_RAW[[#This Row],[CONCEPTO]]=""),"",FIN_RAW[[#This Row],[CONCEPTO]])</f>
        <v>Mensualidad FOR (80%) JUN</v>
      </c>
      <c r="H1209" s="5">
        <f>IF(FIN_DATASET[[#This Row],[Type]]="Income", FIN_RAW[[#This Row],[VALOR (IN)]], -FIN_RAW[[#This Row],[VALOR (OUT)]])</f>
        <v>88000</v>
      </c>
      <c r="I1209" s="3" t="str">
        <f>FIN_RAW[[#This Row],[CUENTA (IN)]]</f>
        <v>Efectivo</v>
      </c>
      <c r="J1209" s="6" t="str">
        <f>FIN_RAW[[#This Row],[CUENTA (OUT)]]</f>
        <v>Mensualidad</v>
      </c>
      <c r="K1209" s="3" t="str">
        <f>IF(OR(FIN_RAW[[#This Row],[CLIENTE]]=0,FIN_RAW[[#This Row],[CLIENTE]]=" "),"",FIN_RAW[[#This Row],[CLIENTE]])</f>
        <v>Ana Milena Sánchez Patiño</v>
      </c>
      <c r="L1209" s="3" t="str">
        <f>IF(OR(FIN_RAW[[#This Row],[DEPORTISTA]]=0,FIN_RAW[[#This Row],[DEPORTISTA]]=""),"",FIN_RAW[[#This Row],[DEPORTISTA]])</f>
        <v>Matías Carvajal Sánchez</v>
      </c>
      <c r="M1209" s="3">
        <f>IF(FIN_DATASET[[#This Row],[Method]]="Efectivo",1,0)</f>
        <v>1</v>
      </c>
      <c r="N1209" s="12">
        <f>IF(FIN_DATASET[[#This Row],[Method]]="Efectivo",FIN_DATASET[[#This Row],[Amount]],0)</f>
        <v>88000</v>
      </c>
      <c r="O1209" s="3">
        <f>IF(FIN_DATASET[[#This Row],[Method]]="CxC",1,0)</f>
        <v>0</v>
      </c>
      <c r="P1209" s="11">
        <f>IF(FIN_DATASET[[#This Row],[Method]]="CxC",FIN_DATASET[[#This Row],[Amount]],0)</f>
        <v>0</v>
      </c>
      <c r="Q1209" s="3">
        <f>IF(OR(FIN_DATASET[[#This Row],[Account]]="CxP",FIN_DATASET[[#This Row],[Account]]="CxP (Liga)",FIN_DATASET[[#This Row],[Account]]="CxP (Terceros)"),1,0)</f>
        <v>0</v>
      </c>
      <c r="R1209" s="3">
        <f>IF(FIN_DATASET[[#This Row],[AP_Flag]]=1,FIN_DATASET[[#This Row],[Amount]],0)</f>
        <v>0</v>
      </c>
    </row>
    <row r="1210" spans="1:18" x14ac:dyDescent="0.2">
      <c r="A1210" s="4">
        <f>FIN_RAW[[#This Row],[FECHA]]</f>
        <v>44713</v>
      </c>
      <c r="B1210" s="3">
        <f>YEAR(FIN_DATASET[[#This Row],[Date]])</f>
        <v>2022</v>
      </c>
      <c r="C1210" s="3" t="str">
        <f>TEXT(FIN_DATASET[[#This Row],[Date]],"mmmm")</f>
        <v>June</v>
      </c>
      <c r="D1210" s="3" t="str">
        <f>IF(FIN_RAW[[#This Row],[VALOR (IN)]]&gt;0, "Income",IF(FIN_RAW[[#This Row],[VALOR (OUT)]]&gt;0, "Expense", "Check"))</f>
        <v>Income</v>
      </c>
      <c r="E1210" s="3" t="str">
        <f>_xlfn.XLOOKUP(FIN_DATASET[[#This Row],[Method]],CATEGORY_MAP[CUENTA_IN],CATEGORY_MAP[Category])</f>
        <v>Scholarships</v>
      </c>
      <c r="F1210" s="3" t="str">
        <f>_xlfn.XLOOKUP(FIN_DATASET[[#This Row],[Account]],CATEGORY_MAP[CUENTA_OUT],CATEGORY_MAP[Subcategory])</f>
        <v>Monthly Fee</v>
      </c>
      <c r="G1210" s="3" t="str">
        <f>IF(OR(FIN_RAW[[#This Row],[CONCEPTO]]=0,FIN_RAW[[#This Row],[CONCEPTO]]=""),"",FIN_RAW[[#This Row],[CONCEPTO]])</f>
        <v>Beca Hermandad (20%) JUN</v>
      </c>
      <c r="H1210" s="5">
        <f>IF(FIN_DATASET[[#This Row],[Type]]="Income", FIN_RAW[[#This Row],[VALOR (IN)]], -FIN_RAW[[#This Row],[VALOR (OUT)]])</f>
        <v>22000</v>
      </c>
      <c r="I1210" s="3" t="str">
        <f>FIN_RAW[[#This Row],[CUENTA (IN)]]</f>
        <v>Becas</v>
      </c>
      <c r="J1210" s="6" t="str">
        <f>FIN_RAW[[#This Row],[CUENTA (OUT)]]</f>
        <v>Mensualidad</v>
      </c>
      <c r="K1210" s="3" t="str">
        <f>IF(OR(FIN_RAW[[#This Row],[CLIENTE]]=0,FIN_RAW[[#This Row],[CLIENTE]]=" "),"",FIN_RAW[[#This Row],[CLIENTE]])</f>
        <v>Ana Milena Sánchez Patiño</v>
      </c>
      <c r="L1210" s="3" t="str">
        <f>IF(OR(FIN_RAW[[#This Row],[DEPORTISTA]]=0,FIN_RAW[[#This Row],[DEPORTISTA]]=""),"",FIN_RAW[[#This Row],[DEPORTISTA]])</f>
        <v>Matías Carvajal Sánchez</v>
      </c>
      <c r="M1210" s="3">
        <f>IF(FIN_DATASET[[#This Row],[Method]]="Efectivo",1,0)</f>
        <v>0</v>
      </c>
      <c r="N1210" s="12">
        <f>IF(FIN_DATASET[[#This Row],[Method]]="Efectivo",FIN_DATASET[[#This Row],[Amount]],0)</f>
        <v>0</v>
      </c>
      <c r="O1210" s="3">
        <f>IF(FIN_DATASET[[#This Row],[Method]]="CxC",1,0)</f>
        <v>0</v>
      </c>
      <c r="P1210" s="11">
        <f>IF(FIN_DATASET[[#This Row],[Method]]="CxC",FIN_DATASET[[#This Row],[Amount]],0)</f>
        <v>0</v>
      </c>
      <c r="Q1210" s="3">
        <f>IF(OR(FIN_DATASET[[#This Row],[Account]]="CxP",FIN_DATASET[[#This Row],[Account]]="CxP (Liga)",FIN_DATASET[[#This Row],[Account]]="CxP (Terceros)"),1,0)</f>
        <v>0</v>
      </c>
      <c r="R1210" s="3">
        <f>IF(FIN_DATASET[[#This Row],[AP_Flag]]=1,FIN_DATASET[[#This Row],[Amount]],0)</f>
        <v>0</v>
      </c>
    </row>
    <row r="1211" spans="1:18" x14ac:dyDescent="0.2">
      <c r="A1211" s="4">
        <f>FIN_RAW[[#This Row],[FECHA]]</f>
        <v>44713</v>
      </c>
      <c r="B1211" s="3">
        <f>YEAR(FIN_DATASET[[#This Row],[Date]])</f>
        <v>2022</v>
      </c>
      <c r="C1211" s="3" t="str">
        <f>TEXT(FIN_DATASET[[#This Row],[Date]],"mmmm")</f>
        <v>June</v>
      </c>
      <c r="D1211" s="3" t="str">
        <f>IF(FIN_RAW[[#This Row],[VALOR (IN)]]&gt;0, "Income",IF(FIN_RAW[[#This Row],[VALOR (OUT)]]&gt;0, "Expense", "Check"))</f>
        <v>Income</v>
      </c>
      <c r="E1211" s="3" t="str">
        <f>_xlfn.XLOOKUP(FIN_DATASET[[#This Row],[Method]],CATEGORY_MAP[CUENTA_IN],CATEGORY_MAP[Category])</f>
        <v>Cash</v>
      </c>
      <c r="F1211" s="3" t="str">
        <f>_xlfn.XLOOKUP(FIN_DATASET[[#This Row],[Account]],CATEGORY_MAP[CUENTA_OUT],CATEGORY_MAP[Subcategory])</f>
        <v>Monthly Fee</v>
      </c>
      <c r="G1211" s="3" t="str">
        <f>IF(OR(FIN_RAW[[#This Row],[CONCEPTO]]=0,FIN_RAW[[#This Row],[CONCEPTO]]=""),"",FIN_RAW[[#This Row],[CONCEPTO]])</f>
        <v>Mensualidad AR (100%) JUN</v>
      </c>
      <c r="H1211" s="5">
        <f>IF(FIN_DATASET[[#This Row],[Type]]="Income", FIN_RAW[[#This Row],[VALOR (IN)]], -FIN_RAW[[#This Row],[VALOR (OUT)]])</f>
        <v>160000</v>
      </c>
      <c r="I1211" s="3" t="str">
        <f>FIN_RAW[[#This Row],[CUENTA (IN)]]</f>
        <v>Efectivo</v>
      </c>
      <c r="J1211" s="6" t="str">
        <f>FIN_RAW[[#This Row],[CUENTA (OUT)]]</f>
        <v>Mensualidad</v>
      </c>
      <c r="K1211" s="3" t="str">
        <f>IF(OR(FIN_RAW[[#This Row],[CLIENTE]]=0,FIN_RAW[[#This Row],[CLIENTE]]=" "),"",FIN_RAW[[#This Row],[CLIENTE]])</f>
        <v>Ana Milena Sánchez Patiño</v>
      </c>
      <c r="L1211" s="3" t="str">
        <f>IF(OR(FIN_RAW[[#This Row],[DEPORTISTA]]=0,FIN_RAW[[#This Row],[DEPORTISTA]]=""),"",FIN_RAW[[#This Row],[DEPORTISTA]])</f>
        <v>Valentina Carvajal Sánchez</v>
      </c>
      <c r="M1211" s="3">
        <f>IF(FIN_DATASET[[#This Row],[Method]]="Efectivo",1,0)</f>
        <v>1</v>
      </c>
      <c r="N1211" s="12">
        <f>IF(FIN_DATASET[[#This Row],[Method]]="Efectivo",FIN_DATASET[[#This Row],[Amount]],0)</f>
        <v>160000</v>
      </c>
      <c r="O1211" s="3">
        <f>IF(FIN_DATASET[[#This Row],[Method]]="CxC",1,0)</f>
        <v>0</v>
      </c>
      <c r="P1211" s="11">
        <f>IF(FIN_DATASET[[#This Row],[Method]]="CxC",FIN_DATASET[[#This Row],[Amount]],0)</f>
        <v>0</v>
      </c>
      <c r="Q1211" s="3">
        <f>IF(OR(FIN_DATASET[[#This Row],[Account]]="CxP",FIN_DATASET[[#This Row],[Account]]="CxP (Liga)",FIN_DATASET[[#This Row],[Account]]="CxP (Terceros)"),1,0)</f>
        <v>0</v>
      </c>
      <c r="R1211" s="3">
        <f>IF(FIN_DATASET[[#This Row],[AP_Flag]]=1,FIN_DATASET[[#This Row],[Amount]],0)</f>
        <v>0</v>
      </c>
    </row>
    <row r="1212" spans="1:18" x14ac:dyDescent="0.2">
      <c r="A1212" s="4">
        <f>FIN_RAW[[#This Row],[FECHA]]</f>
        <v>44713</v>
      </c>
      <c r="B1212" s="3">
        <f>YEAR(FIN_DATASET[[#This Row],[Date]])</f>
        <v>2022</v>
      </c>
      <c r="C1212" s="3" t="str">
        <f>TEXT(FIN_DATASET[[#This Row],[Date]],"mmmm")</f>
        <v>June</v>
      </c>
      <c r="D1212" s="3" t="str">
        <f>IF(FIN_RAW[[#This Row],[VALOR (IN)]]&gt;0, "Income",IF(FIN_RAW[[#This Row],[VALOR (OUT)]]&gt;0, "Expense", "Check"))</f>
        <v>Income</v>
      </c>
      <c r="E1212" s="3" t="str">
        <f>_xlfn.XLOOKUP(FIN_DATASET[[#This Row],[Method]],CATEGORY_MAP[CUENTA_IN],CATEGORY_MAP[Category])</f>
        <v>Cash</v>
      </c>
      <c r="F1212" s="3" t="str">
        <f>_xlfn.XLOOKUP(FIN_DATASET[[#This Row],[Account]],CATEGORY_MAP[CUENTA_OUT],CATEGORY_MAP[Subcategory])</f>
        <v>Monthly Fee</v>
      </c>
      <c r="G1212" s="3" t="str">
        <f>IF(OR(FIN_RAW[[#This Row],[CONCEPTO]]=0,FIN_RAW[[#This Row],[CONCEPTO]]=""),"",FIN_RAW[[#This Row],[CONCEPTO]])</f>
        <v>Mensualidad FOR (80%) JUN</v>
      </c>
      <c r="H1212" s="5">
        <f>IF(FIN_DATASET[[#This Row],[Type]]="Income", FIN_RAW[[#This Row],[VALOR (IN)]], -FIN_RAW[[#This Row],[VALOR (OUT)]])</f>
        <v>88000</v>
      </c>
      <c r="I1212" s="3" t="str">
        <f>FIN_RAW[[#This Row],[CUENTA (IN)]]</f>
        <v>Efectivo</v>
      </c>
      <c r="J1212" s="6" t="str">
        <f>FIN_RAW[[#This Row],[CUENTA (OUT)]]</f>
        <v>Mensualidad</v>
      </c>
      <c r="K1212" s="3" t="str">
        <f>IF(OR(FIN_RAW[[#This Row],[CLIENTE]]=0,FIN_RAW[[#This Row],[CLIENTE]]=" "),"",FIN_RAW[[#This Row],[CLIENTE]])</f>
        <v>Carlos Andrés Delgado</v>
      </c>
      <c r="L1212" s="3" t="str">
        <f>IF(OR(FIN_RAW[[#This Row],[DEPORTISTA]]=0,FIN_RAW[[#This Row],[DEPORTISTA]]=""),"",FIN_RAW[[#This Row],[DEPORTISTA]])</f>
        <v>María José Delgado Giraldo</v>
      </c>
      <c r="M1212" s="3">
        <f>IF(FIN_DATASET[[#This Row],[Method]]="Efectivo",1,0)</f>
        <v>1</v>
      </c>
      <c r="N1212" s="12">
        <f>IF(FIN_DATASET[[#This Row],[Method]]="Efectivo",FIN_DATASET[[#This Row],[Amount]],0)</f>
        <v>88000</v>
      </c>
      <c r="O1212" s="3">
        <f>IF(FIN_DATASET[[#This Row],[Method]]="CxC",1,0)</f>
        <v>0</v>
      </c>
      <c r="P1212" s="11">
        <f>IF(FIN_DATASET[[#This Row],[Method]]="CxC",FIN_DATASET[[#This Row],[Amount]],0)</f>
        <v>0</v>
      </c>
      <c r="Q1212" s="3">
        <f>IF(OR(FIN_DATASET[[#This Row],[Account]]="CxP",FIN_DATASET[[#This Row],[Account]]="CxP (Liga)",FIN_DATASET[[#This Row],[Account]]="CxP (Terceros)"),1,0)</f>
        <v>0</v>
      </c>
      <c r="R1212" s="3">
        <f>IF(FIN_DATASET[[#This Row],[AP_Flag]]=1,FIN_DATASET[[#This Row],[Amount]],0)</f>
        <v>0</v>
      </c>
    </row>
    <row r="1213" spans="1:18" x14ac:dyDescent="0.2">
      <c r="A1213" s="4">
        <f>FIN_RAW[[#This Row],[FECHA]]</f>
        <v>44713</v>
      </c>
      <c r="B1213" s="3">
        <f>YEAR(FIN_DATASET[[#This Row],[Date]])</f>
        <v>2022</v>
      </c>
      <c r="C1213" s="3" t="str">
        <f>TEXT(FIN_DATASET[[#This Row],[Date]],"mmmm")</f>
        <v>June</v>
      </c>
      <c r="D1213" s="3" t="str">
        <f>IF(FIN_RAW[[#This Row],[VALOR (IN)]]&gt;0, "Income",IF(FIN_RAW[[#This Row],[VALOR (OUT)]]&gt;0, "Expense", "Check"))</f>
        <v>Income</v>
      </c>
      <c r="E1213" s="3" t="str">
        <f>_xlfn.XLOOKUP(FIN_DATASET[[#This Row],[Method]],CATEGORY_MAP[CUENTA_IN],CATEGORY_MAP[Category])</f>
        <v>Scholarships</v>
      </c>
      <c r="F1213" s="3" t="str">
        <f>_xlfn.XLOOKUP(FIN_DATASET[[#This Row],[Account]],CATEGORY_MAP[CUENTA_OUT],CATEGORY_MAP[Subcategory])</f>
        <v>Monthly Fee</v>
      </c>
      <c r="G1213" s="3" t="str">
        <f>IF(OR(FIN_RAW[[#This Row],[CONCEPTO]]=0,FIN_RAW[[#This Row],[CONCEPTO]]=""),"",FIN_RAW[[#This Row],[CONCEPTO]])</f>
        <v>Beca Hermandad (20%) JUN</v>
      </c>
      <c r="H1213" s="5">
        <f>IF(FIN_DATASET[[#This Row],[Type]]="Income", FIN_RAW[[#This Row],[VALOR (IN)]], -FIN_RAW[[#This Row],[VALOR (OUT)]])</f>
        <v>22000</v>
      </c>
      <c r="I1213" s="3" t="str">
        <f>FIN_RAW[[#This Row],[CUENTA (IN)]]</f>
        <v>Becas</v>
      </c>
      <c r="J1213" s="6" t="str">
        <f>FIN_RAW[[#This Row],[CUENTA (OUT)]]</f>
        <v>Mensualidad</v>
      </c>
      <c r="K1213" s="3" t="str">
        <f>IF(OR(FIN_RAW[[#This Row],[CLIENTE]]=0,FIN_RAW[[#This Row],[CLIENTE]]=" "),"",FIN_RAW[[#This Row],[CLIENTE]])</f>
        <v>Carlos Andrés Delgado</v>
      </c>
      <c r="L1213" s="3" t="str">
        <f>IF(OR(FIN_RAW[[#This Row],[DEPORTISTA]]=0,FIN_RAW[[#This Row],[DEPORTISTA]]=""),"",FIN_RAW[[#This Row],[DEPORTISTA]])</f>
        <v>María José Delgado Giraldo</v>
      </c>
      <c r="M1213" s="3">
        <f>IF(FIN_DATASET[[#This Row],[Method]]="Efectivo",1,0)</f>
        <v>0</v>
      </c>
      <c r="N1213" s="12">
        <f>IF(FIN_DATASET[[#This Row],[Method]]="Efectivo",FIN_DATASET[[#This Row],[Amount]],0)</f>
        <v>0</v>
      </c>
      <c r="O1213" s="3">
        <f>IF(FIN_DATASET[[#This Row],[Method]]="CxC",1,0)</f>
        <v>0</v>
      </c>
      <c r="P1213" s="11">
        <f>IF(FIN_DATASET[[#This Row],[Method]]="CxC",FIN_DATASET[[#This Row],[Amount]],0)</f>
        <v>0</v>
      </c>
      <c r="Q1213" s="3">
        <f>IF(OR(FIN_DATASET[[#This Row],[Account]]="CxP",FIN_DATASET[[#This Row],[Account]]="CxP (Liga)",FIN_DATASET[[#This Row],[Account]]="CxP (Terceros)"),1,0)</f>
        <v>0</v>
      </c>
      <c r="R1213" s="3">
        <f>IF(FIN_DATASET[[#This Row],[AP_Flag]]=1,FIN_DATASET[[#This Row],[Amount]],0)</f>
        <v>0</v>
      </c>
    </row>
    <row r="1214" spans="1:18" x14ac:dyDescent="0.2">
      <c r="A1214" s="4">
        <f>FIN_RAW[[#This Row],[FECHA]]</f>
        <v>44713</v>
      </c>
      <c r="B1214" s="3">
        <f>YEAR(FIN_DATASET[[#This Row],[Date]])</f>
        <v>2022</v>
      </c>
      <c r="C1214" s="3" t="str">
        <f>TEXT(FIN_DATASET[[#This Row],[Date]],"mmmm")</f>
        <v>June</v>
      </c>
      <c r="D1214" s="3" t="str">
        <f>IF(FIN_RAW[[#This Row],[VALOR (IN)]]&gt;0, "Income",IF(FIN_RAW[[#This Row],[VALOR (OUT)]]&gt;0, "Expense", "Check"))</f>
        <v>Income</v>
      </c>
      <c r="E1214" s="3" t="str">
        <f>_xlfn.XLOOKUP(FIN_DATASET[[#This Row],[Method]],CATEGORY_MAP[CUENTA_IN],CATEGORY_MAP[Category])</f>
        <v>Cash</v>
      </c>
      <c r="F1214" s="3" t="str">
        <f>_xlfn.XLOOKUP(FIN_DATASET[[#This Row],[Account]],CATEGORY_MAP[CUENTA_OUT],CATEGORY_MAP[Subcategory])</f>
        <v>Monthly Fee</v>
      </c>
      <c r="G1214" s="3" t="str">
        <f>IF(OR(FIN_RAW[[#This Row],[CONCEPTO]]=0,FIN_RAW[[#This Row],[CONCEPTO]]=""),"",FIN_RAW[[#This Row],[CONCEPTO]])</f>
        <v>Mensualidad AR (100%) JUN</v>
      </c>
      <c r="H1214" s="5">
        <f>IF(FIN_DATASET[[#This Row],[Type]]="Income", FIN_RAW[[#This Row],[VALOR (IN)]], -FIN_RAW[[#This Row],[VALOR (OUT)]])</f>
        <v>160000</v>
      </c>
      <c r="I1214" s="3" t="str">
        <f>FIN_RAW[[#This Row],[CUENTA (IN)]]</f>
        <v>Efectivo</v>
      </c>
      <c r="J1214" s="6" t="str">
        <f>FIN_RAW[[#This Row],[CUENTA (OUT)]]</f>
        <v>Mensualidad</v>
      </c>
      <c r="K1214" s="3" t="str">
        <f>IF(OR(FIN_RAW[[#This Row],[CLIENTE]]=0,FIN_RAW[[#This Row],[CLIENTE]]=" "),"",FIN_RAW[[#This Row],[CLIENTE]])</f>
        <v>Carlos Andrés Delgado</v>
      </c>
      <c r="L1214" s="3" t="str">
        <f>IF(OR(FIN_RAW[[#This Row],[DEPORTISTA]]=0,FIN_RAW[[#This Row],[DEPORTISTA]]=""),"",FIN_RAW[[#This Row],[DEPORTISTA]])</f>
        <v>Juan Andrés Delgado Giraldo</v>
      </c>
      <c r="M1214" s="3">
        <f>IF(FIN_DATASET[[#This Row],[Method]]="Efectivo",1,0)</f>
        <v>1</v>
      </c>
      <c r="N1214" s="12">
        <f>IF(FIN_DATASET[[#This Row],[Method]]="Efectivo",FIN_DATASET[[#This Row],[Amount]],0)</f>
        <v>160000</v>
      </c>
      <c r="O1214" s="3">
        <f>IF(FIN_DATASET[[#This Row],[Method]]="CxC",1,0)</f>
        <v>0</v>
      </c>
      <c r="P1214" s="11">
        <f>IF(FIN_DATASET[[#This Row],[Method]]="CxC",FIN_DATASET[[#This Row],[Amount]],0)</f>
        <v>0</v>
      </c>
      <c r="Q1214" s="3">
        <f>IF(OR(FIN_DATASET[[#This Row],[Account]]="CxP",FIN_DATASET[[#This Row],[Account]]="CxP (Liga)",FIN_DATASET[[#This Row],[Account]]="CxP (Terceros)"),1,0)</f>
        <v>0</v>
      </c>
      <c r="R1214" s="3">
        <f>IF(FIN_DATASET[[#This Row],[AP_Flag]]=1,FIN_DATASET[[#This Row],[Amount]],0)</f>
        <v>0</v>
      </c>
    </row>
    <row r="1215" spans="1:18" x14ac:dyDescent="0.2">
      <c r="A1215" s="4">
        <f>FIN_RAW[[#This Row],[FECHA]]</f>
        <v>44713</v>
      </c>
      <c r="B1215" s="3">
        <f>YEAR(FIN_DATASET[[#This Row],[Date]])</f>
        <v>2022</v>
      </c>
      <c r="C1215" s="3" t="str">
        <f>TEXT(FIN_DATASET[[#This Row],[Date]],"mmmm")</f>
        <v>June</v>
      </c>
      <c r="D1215" s="3" t="str">
        <f>IF(FIN_RAW[[#This Row],[VALOR (IN)]]&gt;0, "Income",IF(FIN_RAW[[#This Row],[VALOR (OUT)]]&gt;0, "Expense", "Check"))</f>
        <v>Income</v>
      </c>
      <c r="E1215" s="3" t="str">
        <f>_xlfn.XLOOKUP(FIN_DATASET[[#This Row],[Method]],CATEGORY_MAP[CUENTA_IN],CATEGORY_MAP[Category])</f>
        <v>Cash</v>
      </c>
      <c r="F1215" s="3" t="str">
        <f>_xlfn.XLOOKUP(FIN_DATASET[[#This Row],[Account]],CATEGORY_MAP[CUENTA_OUT],CATEGORY_MAP[Subcategory])</f>
        <v>Monthly Fee</v>
      </c>
      <c r="G1215" s="3" t="str">
        <f>IF(OR(FIN_RAW[[#This Row],[CONCEPTO]]=0,FIN_RAW[[#This Row],[CONCEPTO]]=""),"",FIN_RAW[[#This Row],[CONCEPTO]])</f>
        <v>Mensualidad FOR (80%) JUN</v>
      </c>
      <c r="H1215" s="5">
        <f>IF(FIN_DATASET[[#This Row],[Type]]="Income", FIN_RAW[[#This Row],[VALOR (IN)]], -FIN_RAW[[#This Row],[VALOR (OUT)]])</f>
        <v>88000</v>
      </c>
      <c r="I1215" s="3" t="str">
        <f>FIN_RAW[[#This Row],[CUENTA (IN)]]</f>
        <v>Efectivo</v>
      </c>
      <c r="J1215" s="6" t="str">
        <f>FIN_RAW[[#This Row],[CUENTA (OUT)]]</f>
        <v>Mensualidad</v>
      </c>
      <c r="K1215" s="3" t="str">
        <f>IF(OR(FIN_RAW[[#This Row],[CLIENTE]]=0,FIN_RAW[[#This Row],[CLIENTE]]=" "),"",FIN_RAW[[#This Row],[CLIENTE]])</f>
        <v>Diana Gómez Herrera</v>
      </c>
      <c r="L1215" s="3" t="str">
        <f>IF(OR(FIN_RAW[[#This Row],[DEPORTISTA]]=0,FIN_RAW[[#This Row],[DEPORTISTA]]=""),"",FIN_RAW[[#This Row],[DEPORTISTA]])</f>
        <v>Samuel David López Gómez</v>
      </c>
      <c r="M1215" s="3">
        <f>IF(FIN_DATASET[[#This Row],[Method]]="Efectivo",1,0)</f>
        <v>1</v>
      </c>
      <c r="N1215" s="12">
        <f>IF(FIN_DATASET[[#This Row],[Method]]="Efectivo",FIN_DATASET[[#This Row],[Amount]],0)</f>
        <v>88000</v>
      </c>
      <c r="O1215" s="3">
        <f>IF(FIN_DATASET[[#This Row],[Method]]="CxC",1,0)</f>
        <v>0</v>
      </c>
      <c r="P1215" s="11">
        <f>IF(FIN_DATASET[[#This Row],[Method]]="CxC",FIN_DATASET[[#This Row],[Amount]],0)</f>
        <v>0</v>
      </c>
      <c r="Q1215" s="3">
        <f>IF(OR(FIN_DATASET[[#This Row],[Account]]="CxP",FIN_DATASET[[#This Row],[Account]]="CxP (Liga)",FIN_DATASET[[#This Row],[Account]]="CxP (Terceros)"),1,0)</f>
        <v>0</v>
      </c>
      <c r="R1215" s="3">
        <f>IF(FIN_DATASET[[#This Row],[AP_Flag]]=1,FIN_DATASET[[#This Row],[Amount]],0)</f>
        <v>0</v>
      </c>
    </row>
    <row r="1216" spans="1:18" x14ac:dyDescent="0.2">
      <c r="A1216" s="4">
        <f>FIN_RAW[[#This Row],[FECHA]]</f>
        <v>44713</v>
      </c>
      <c r="B1216" s="3">
        <f>YEAR(FIN_DATASET[[#This Row],[Date]])</f>
        <v>2022</v>
      </c>
      <c r="C1216" s="3" t="str">
        <f>TEXT(FIN_DATASET[[#This Row],[Date]],"mmmm")</f>
        <v>June</v>
      </c>
      <c r="D1216" s="3" t="str">
        <f>IF(FIN_RAW[[#This Row],[VALOR (IN)]]&gt;0, "Income",IF(FIN_RAW[[#This Row],[VALOR (OUT)]]&gt;0, "Expense", "Check"))</f>
        <v>Income</v>
      </c>
      <c r="E1216" s="3" t="str">
        <f>_xlfn.XLOOKUP(FIN_DATASET[[#This Row],[Method]],CATEGORY_MAP[CUENTA_IN],CATEGORY_MAP[Category])</f>
        <v>Scholarships</v>
      </c>
      <c r="F1216" s="3" t="str">
        <f>_xlfn.XLOOKUP(FIN_DATASET[[#This Row],[Account]],CATEGORY_MAP[CUENTA_OUT],CATEGORY_MAP[Subcategory])</f>
        <v>Monthly Fee</v>
      </c>
      <c r="G1216" s="3" t="str">
        <f>IF(OR(FIN_RAW[[#This Row],[CONCEPTO]]=0,FIN_RAW[[#This Row],[CONCEPTO]]=""),"",FIN_RAW[[#This Row],[CONCEPTO]])</f>
        <v>Beca Hermandad (20%) JUN</v>
      </c>
      <c r="H1216" s="5">
        <f>IF(FIN_DATASET[[#This Row],[Type]]="Income", FIN_RAW[[#This Row],[VALOR (IN)]], -FIN_RAW[[#This Row],[VALOR (OUT)]])</f>
        <v>22000</v>
      </c>
      <c r="I1216" s="3" t="str">
        <f>FIN_RAW[[#This Row],[CUENTA (IN)]]</f>
        <v>Becas</v>
      </c>
      <c r="J1216" s="6" t="str">
        <f>FIN_RAW[[#This Row],[CUENTA (OUT)]]</f>
        <v>Mensualidad</v>
      </c>
      <c r="K1216" s="3" t="str">
        <f>IF(OR(FIN_RAW[[#This Row],[CLIENTE]]=0,FIN_RAW[[#This Row],[CLIENTE]]=" "),"",FIN_RAW[[#This Row],[CLIENTE]])</f>
        <v>Diana Gómez Herrera</v>
      </c>
      <c r="L1216" s="3" t="str">
        <f>IF(OR(FIN_RAW[[#This Row],[DEPORTISTA]]=0,FIN_RAW[[#This Row],[DEPORTISTA]]=""),"",FIN_RAW[[#This Row],[DEPORTISTA]])</f>
        <v>Samuel David López Gómez</v>
      </c>
      <c r="M1216" s="3">
        <f>IF(FIN_DATASET[[#This Row],[Method]]="Efectivo",1,0)</f>
        <v>0</v>
      </c>
      <c r="N1216" s="12">
        <f>IF(FIN_DATASET[[#This Row],[Method]]="Efectivo",FIN_DATASET[[#This Row],[Amount]],0)</f>
        <v>0</v>
      </c>
      <c r="O1216" s="3">
        <f>IF(FIN_DATASET[[#This Row],[Method]]="CxC",1,0)</f>
        <v>0</v>
      </c>
      <c r="P1216" s="11">
        <f>IF(FIN_DATASET[[#This Row],[Method]]="CxC",FIN_DATASET[[#This Row],[Amount]],0)</f>
        <v>0</v>
      </c>
      <c r="Q1216" s="3">
        <f>IF(OR(FIN_DATASET[[#This Row],[Account]]="CxP",FIN_DATASET[[#This Row],[Account]]="CxP (Liga)",FIN_DATASET[[#This Row],[Account]]="CxP (Terceros)"),1,0)</f>
        <v>0</v>
      </c>
      <c r="R1216" s="3">
        <f>IF(FIN_DATASET[[#This Row],[AP_Flag]]=1,FIN_DATASET[[#This Row],[Amount]],0)</f>
        <v>0</v>
      </c>
    </row>
    <row r="1217" spans="1:18" x14ac:dyDescent="0.2">
      <c r="A1217" s="4">
        <f>FIN_RAW[[#This Row],[FECHA]]</f>
        <v>44713</v>
      </c>
      <c r="B1217" s="3">
        <f>YEAR(FIN_DATASET[[#This Row],[Date]])</f>
        <v>2022</v>
      </c>
      <c r="C1217" s="3" t="str">
        <f>TEXT(FIN_DATASET[[#This Row],[Date]],"mmmm")</f>
        <v>June</v>
      </c>
      <c r="D1217" s="3" t="str">
        <f>IF(FIN_RAW[[#This Row],[VALOR (IN)]]&gt;0, "Income",IF(FIN_RAW[[#This Row],[VALOR (OUT)]]&gt;0, "Expense", "Check"))</f>
        <v>Income</v>
      </c>
      <c r="E1217" s="3" t="str">
        <f>_xlfn.XLOOKUP(FIN_DATASET[[#This Row],[Method]],CATEGORY_MAP[CUENTA_IN],CATEGORY_MAP[Category])</f>
        <v>Cash</v>
      </c>
      <c r="F1217" s="3" t="str">
        <f>_xlfn.XLOOKUP(FIN_DATASET[[#This Row],[Account]],CATEGORY_MAP[CUENTA_OUT],CATEGORY_MAP[Subcategory])</f>
        <v>Monthly Fee</v>
      </c>
      <c r="G1217" s="3" t="str">
        <f>IF(OR(FIN_RAW[[#This Row],[CONCEPTO]]=0,FIN_RAW[[#This Row],[CONCEPTO]]=""),"",FIN_RAW[[#This Row],[CONCEPTO]])</f>
        <v>Mensualidad AR (100%) JUN</v>
      </c>
      <c r="H1217" s="5">
        <f>IF(FIN_DATASET[[#This Row],[Type]]="Income", FIN_RAW[[#This Row],[VALOR (IN)]], -FIN_RAW[[#This Row],[VALOR (OUT)]])</f>
        <v>160000</v>
      </c>
      <c r="I1217" s="3" t="str">
        <f>FIN_RAW[[#This Row],[CUENTA (IN)]]</f>
        <v>Efectivo</v>
      </c>
      <c r="J1217" s="6" t="str">
        <f>FIN_RAW[[#This Row],[CUENTA (OUT)]]</f>
        <v>Mensualidad</v>
      </c>
      <c r="K1217" s="3" t="str">
        <f>IF(OR(FIN_RAW[[#This Row],[CLIENTE]]=0,FIN_RAW[[#This Row],[CLIENTE]]=" "),"",FIN_RAW[[#This Row],[CLIENTE]])</f>
        <v>Diana Gómez Herrera</v>
      </c>
      <c r="L1217" s="3" t="str">
        <f>IF(OR(FIN_RAW[[#This Row],[DEPORTISTA]]=0,FIN_RAW[[#This Row],[DEPORTISTA]]=""),"",FIN_RAW[[#This Row],[DEPORTISTA]])</f>
        <v>Juan Manuel López Gómez</v>
      </c>
      <c r="M1217" s="3">
        <f>IF(FIN_DATASET[[#This Row],[Method]]="Efectivo",1,0)</f>
        <v>1</v>
      </c>
      <c r="N1217" s="12">
        <f>IF(FIN_DATASET[[#This Row],[Method]]="Efectivo",FIN_DATASET[[#This Row],[Amount]],0)</f>
        <v>160000</v>
      </c>
      <c r="O1217" s="3">
        <f>IF(FIN_DATASET[[#This Row],[Method]]="CxC",1,0)</f>
        <v>0</v>
      </c>
      <c r="P1217" s="11">
        <f>IF(FIN_DATASET[[#This Row],[Method]]="CxC",FIN_DATASET[[#This Row],[Amount]],0)</f>
        <v>0</v>
      </c>
      <c r="Q1217" s="3">
        <f>IF(OR(FIN_DATASET[[#This Row],[Account]]="CxP",FIN_DATASET[[#This Row],[Account]]="CxP (Liga)",FIN_DATASET[[#This Row],[Account]]="CxP (Terceros)"),1,0)</f>
        <v>0</v>
      </c>
      <c r="R1217" s="3">
        <f>IF(FIN_DATASET[[#This Row],[AP_Flag]]=1,FIN_DATASET[[#This Row],[Amount]],0)</f>
        <v>0</v>
      </c>
    </row>
    <row r="1218" spans="1:18" x14ac:dyDescent="0.2">
      <c r="A1218" s="4">
        <f>FIN_RAW[[#This Row],[FECHA]]</f>
        <v>44713</v>
      </c>
      <c r="B1218" s="3">
        <f>YEAR(FIN_DATASET[[#This Row],[Date]])</f>
        <v>2022</v>
      </c>
      <c r="C1218" s="3" t="str">
        <f>TEXT(FIN_DATASET[[#This Row],[Date]],"mmmm")</f>
        <v>June</v>
      </c>
      <c r="D1218" s="3" t="str">
        <f>IF(FIN_RAW[[#This Row],[VALOR (IN)]]&gt;0, "Income",IF(FIN_RAW[[#This Row],[VALOR (OUT)]]&gt;0, "Expense", "Check"))</f>
        <v>Income</v>
      </c>
      <c r="E1218" s="3" t="str">
        <f>_xlfn.XLOOKUP(FIN_DATASET[[#This Row],[Method]],CATEGORY_MAP[CUENTA_IN],CATEGORY_MAP[Category])</f>
        <v>Cash</v>
      </c>
      <c r="F1218" s="3" t="str">
        <f>_xlfn.XLOOKUP(FIN_DATASET[[#This Row],[Account]],CATEGORY_MAP[CUENTA_OUT],CATEGORY_MAP[Subcategory])</f>
        <v>Monthly Fee</v>
      </c>
      <c r="G1218" s="3" t="str">
        <f>IF(OR(FIN_RAW[[#This Row],[CONCEPTO]]=0,FIN_RAW[[#This Row],[CONCEPTO]]=""),"",FIN_RAW[[#This Row],[CONCEPTO]])</f>
        <v>Mensualidad FOR (80%) JUN</v>
      </c>
      <c r="H1218" s="5">
        <f>IF(FIN_DATASET[[#This Row],[Type]]="Income", FIN_RAW[[#This Row],[VALOR (IN)]], -FIN_RAW[[#This Row],[VALOR (OUT)]])</f>
        <v>88000</v>
      </c>
      <c r="I1218" s="3" t="str">
        <f>FIN_RAW[[#This Row],[CUENTA (IN)]]</f>
        <v>Efectivo</v>
      </c>
      <c r="J1218" s="6" t="str">
        <f>FIN_RAW[[#This Row],[CUENTA (OUT)]]</f>
        <v>Mensualidad</v>
      </c>
      <c r="K1218" s="3" t="str">
        <f>IF(OR(FIN_RAW[[#This Row],[CLIENTE]]=0,FIN_RAW[[#This Row],[CLIENTE]]=" "),"",FIN_RAW[[#This Row],[CLIENTE]])</f>
        <v>Diana Marcela Bravo Clavijo</v>
      </c>
      <c r="L1218" s="3" t="str">
        <f>IF(OR(FIN_RAW[[#This Row],[DEPORTISTA]]=0,FIN_RAW[[#This Row],[DEPORTISTA]]=""),"",FIN_RAW[[#This Row],[DEPORTISTA]])</f>
        <v>Adelaida Camacho Bravo</v>
      </c>
      <c r="M1218" s="3">
        <f>IF(FIN_DATASET[[#This Row],[Method]]="Efectivo",1,0)</f>
        <v>1</v>
      </c>
      <c r="N1218" s="12">
        <f>IF(FIN_DATASET[[#This Row],[Method]]="Efectivo",FIN_DATASET[[#This Row],[Amount]],0)</f>
        <v>88000</v>
      </c>
      <c r="O1218" s="3">
        <f>IF(FIN_DATASET[[#This Row],[Method]]="CxC",1,0)</f>
        <v>0</v>
      </c>
      <c r="P1218" s="11">
        <f>IF(FIN_DATASET[[#This Row],[Method]]="CxC",FIN_DATASET[[#This Row],[Amount]],0)</f>
        <v>0</v>
      </c>
      <c r="Q1218" s="3">
        <f>IF(OR(FIN_DATASET[[#This Row],[Account]]="CxP",FIN_DATASET[[#This Row],[Account]]="CxP (Liga)",FIN_DATASET[[#This Row],[Account]]="CxP (Terceros)"),1,0)</f>
        <v>0</v>
      </c>
      <c r="R1218" s="3">
        <f>IF(FIN_DATASET[[#This Row],[AP_Flag]]=1,FIN_DATASET[[#This Row],[Amount]],0)</f>
        <v>0</v>
      </c>
    </row>
    <row r="1219" spans="1:18" x14ac:dyDescent="0.2">
      <c r="A1219" s="4">
        <f>FIN_RAW[[#This Row],[FECHA]]</f>
        <v>44713</v>
      </c>
      <c r="B1219" s="3">
        <f>YEAR(FIN_DATASET[[#This Row],[Date]])</f>
        <v>2022</v>
      </c>
      <c r="C1219" s="3" t="str">
        <f>TEXT(FIN_DATASET[[#This Row],[Date]],"mmmm")</f>
        <v>June</v>
      </c>
      <c r="D1219" s="3" t="str">
        <f>IF(FIN_RAW[[#This Row],[VALOR (IN)]]&gt;0, "Income",IF(FIN_RAW[[#This Row],[VALOR (OUT)]]&gt;0, "Expense", "Check"))</f>
        <v>Income</v>
      </c>
      <c r="E1219" s="3" t="str">
        <f>_xlfn.XLOOKUP(FIN_DATASET[[#This Row],[Method]],CATEGORY_MAP[CUENTA_IN],CATEGORY_MAP[Category])</f>
        <v>Scholarships</v>
      </c>
      <c r="F1219" s="3" t="str">
        <f>_xlfn.XLOOKUP(FIN_DATASET[[#This Row],[Account]],CATEGORY_MAP[CUENTA_OUT],CATEGORY_MAP[Subcategory])</f>
        <v>Monthly Fee</v>
      </c>
      <c r="G1219" s="3" t="str">
        <f>IF(OR(FIN_RAW[[#This Row],[CONCEPTO]]=0,FIN_RAW[[#This Row],[CONCEPTO]]=""),"",FIN_RAW[[#This Row],[CONCEPTO]])</f>
        <v>Beca Hermandad (20%) JUN</v>
      </c>
      <c r="H1219" s="5">
        <f>IF(FIN_DATASET[[#This Row],[Type]]="Income", FIN_RAW[[#This Row],[VALOR (IN)]], -FIN_RAW[[#This Row],[VALOR (OUT)]])</f>
        <v>22000</v>
      </c>
      <c r="I1219" s="3" t="str">
        <f>FIN_RAW[[#This Row],[CUENTA (IN)]]</f>
        <v>Becas</v>
      </c>
      <c r="J1219" s="6" t="str">
        <f>FIN_RAW[[#This Row],[CUENTA (OUT)]]</f>
        <v>Mensualidad</v>
      </c>
      <c r="K1219" s="3" t="str">
        <f>IF(OR(FIN_RAW[[#This Row],[CLIENTE]]=0,FIN_RAW[[#This Row],[CLIENTE]]=" "),"",FIN_RAW[[#This Row],[CLIENTE]])</f>
        <v>Diana Marcela Bravo Clavijo</v>
      </c>
      <c r="L1219" s="3" t="str">
        <f>IF(OR(FIN_RAW[[#This Row],[DEPORTISTA]]=0,FIN_RAW[[#This Row],[DEPORTISTA]]=""),"",FIN_RAW[[#This Row],[DEPORTISTA]])</f>
        <v>Adelaida Camacho Bravo</v>
      </c>
      <c r="M1219" s="3">
        <f>IF(FIN_DATASET[[#This Row],[Method]]="Efectivo",1,0)</f>
        <v>0</v>
      </c>
      <c r="N1219" s="12">
        <f>IF(FIN_DATASET[[#This Row],[Method]]="Efectivo",FIN_DATASET[[#This Row],[Amount]],0)</f>
        <v>0</v>
      </c>
      <c r="O1219" s="3">
        <f>IF(FIN_DATASET[[#This Row],[Method]]="CxC",1,0)</f>
        <v>0</v>
      </c>
      <c r="P1219" s="11">
        <f>IF(FIN_DATASET[[#This Row],[Method]]="CxC",FIN_DATASET[[#This Row],[Amount]],0)</f>
        <v>0</v>
      </c>
      <c r="Q1219" s="3">
        <f>IF(OR(FIN_DATASET[[#This Row],[Account]]="CxP",FIN_DATASET[[#This Row],[Account]]="CxP (Liga)",FIN_DATASET[[#This Row],[Account]]="CxP (Terceros)"),1,0)</f>
        <v>0</v>
      </c>
      <c r="R1219" s="3">
        <f>IF(FIN_DATASET[[#This Row],[AP_Flag]]=1,FIN_DATASET[[#This Row],[Amount]],0)</f>
        <v>0</v>
      </c>
    </row>
    <row r="1220" spans="1:18" x14ac:dyDescent="0.2">
      <c r="A1220" s="4">
        <f>FIN_RAW[[#This Row],[FECHA]]</f>
        <v>44713</v>
      </c>
      <c r="B1220" s="3">
        <f>YEAR(FIN_DATASET[[#This Row],[Date]])</f>
        <v>2022</v>
      </c>
      <c r="C1220" s="3" t="str">
        <f>TEXT(FIN_DATASET[[#This Row],[Date]],"mmmm")</f>
        <v>June</v>
      </c>
      <c r="D1220" s="3" t="str">
        <f>IF(FIN_RAW[[#This Row],[VALOR (IN)]]&gt;0, "Income",IF(FIN_RAW[[#This Row],[VALOR (OUT)]]&gt;0, "Expense", "Check"))</f>
        <v>Income</v>
      </c>
      <c r="E1220" s="3" t="str">
        <f>_xlfn.XLOOKUP(FIN_DATASET[[#This Row],[Method]],CATEGORY_MAP[CUENTA_IN],CATEGORY_MAP[Category])</f>
        <v>Cash</v>
      </c>
      <c r="F1220" s="3" t="str">
        <f>_xlfn.XLOOKUP(FIN_DATASET[[#This Row],[Account]],CATEGORY_MAP[CUENTA_OUT],CATEGORY_MAP[Subcategory])</f>
        <v>Monthly Fee</v>
      </c>
      <c r="G1220" s="3" t="str">
        <f>IF(OR(FIN_RAW[[#This Row],[CONCEPTO]]=0,FIN_RAW[[#This Row],[CONCEPTO]]=""),"",FIN_RAW[[#This Row],[CONCEPTO]])</f>
        <v>Mensualidad AR (100%) JUN</v>
      </c>
      <c r="H1220" s="5">
        <f>IF(FIN_DATASET[[#This Row],[Type]]="Income", FIN_RAW[[#This Row],[VALOR (IN)]], -FIN_RAW[[#This Row],[VALOR (OUT)]])</f>
        <v>160000</v>
      </c>
      <c r="I1220" s="3" t="str">
        <f>FIN_RAW[[#This Row],[CUENTA (IN)]]</f>
        <v>Efectivo</v>
      </c>
      <c r="J1220" s="6" t="str">
        <f>FIN_RAW[[#This Row],[CUENTA (OUT)]]</f>
        <v>Mensualidad</v>
      </c>
      <c r="K1220" s="3" t="str">
        <f>IF(OR(FIN_RAW[[#This Row],[CLIENTE]]=0,FIN_RAW[[#This Row],[CLIENTE]]=" "),"",FIN_RAW[[#This Row],[CLIENTE]])</f>
        <v>Diana Marcela Bravo Clavijo</v>
      </c>
      <c r="L1220" s="3" t="str">
        <f>IF(OR(FIN_RAW[[#This Row],[DEPORTISTA]]=0,FIN_RAW[[#This Row],[DEPORTISTA]]=""),"",FIN_RAW[[#This Row],[DEPORTISTA]])</f>
        <v>María Antonia Camacho Bravo</v>
      </c>
      <c r="M1220" s="3">
        <f>IF(FIN_DATASET[[#This Row],[Method]]="Efectivo",1,0)</f>
        <v>1</v>
      </c>
      <c r="N1220" s="12">
        <f>IF(FIN_DATASET[[#This Row],[Method]]="Efectivo",FIN_DATASET[[#This Row],[Amount]],0)</f>
        <v>160000</v>
      </c>
      <c r="O1220" s="3">
        <f>IF(FIN_DATASET[[#This Row],[Method]]="CxC",1,0)</f>
        <v>0</v>
      </c>
      <c r="P1220" s="11">
        <f>IF(FIN_DATASET[[#This Row],[Method]]="CxC",FIN_DATASET[[#This Row],[Amount]],0)</f>
        <v>0</v>
      </c>
      <c r="Q1220" s="3">
        <f>IF(OR(FIN_DATASET[[#This Row],[Account]]="CxP",FIN_DATASET[[#This Row],[Account]]="CxP (Liga)",FIN_DATASET[[#This Row],[Account]]="CxP (Terceros)"),1,0)</f>
        <v>0</v>
      </c>
      <c r="R1220" s="3">
        <f>IF(FIN_DATASET[[#This Row],[AP_Flag]]=1,FIN_DATASET[[#This Row],[Amount]],0)</f>
        <v>0</v>
      </c>
    </row>
    <row r="1221" spans="1:18" x14ac:dyDescent="0.2">
      <c r="A1221" s="4">
        <f>FIN_RAW[[#This Row],[FECHA]]</f>
        <v>44713</v>
      </c>
      <c r="B1221" s="3">
        <f>YEAR(FIN_DATASET[[#This Row],[Date]])</f>
        <v>2022</v>
      </c>
      <c r="C1221" s="3" t="str">
        <f>TEXT(FIN_DATASET[[#This Row],[Date]],"mmmm")</f>
        <v>June</v>
      </c>
      <c r="D1221" s="3" t="str">
        <f>IF(FIN_RAW[[#This Row],[VALOR (IN)]]&gt;0, "Income",IF(FIN_RAW[[#This Row],[VALOR (OUT)]]&gt;0, "Expense", "Check"))</f>
        <v>Income</v>
      </c>
      <c r="E1221" s="3" t="str">
        <f>_xlfn.XLOOKUP(FIN_DATASET[[#This Row],[Method]],CATEGORY_MAP[CUENTA_IN],CATEGORY_MAP[Category])</f>
        <v>Cash</v>
      </c>
      <c r="F1221" s="3" t="str">
        <f>_xlfn.XLOOKUP(FIN_DATASET[[#This Row],[Account]],CATEGORY_MAP[CUENTA_OUT],CATEGORY_MAP[Subcategory])</f>
        <v>Monthly Fee</v>
      </c>
      <c r="G1221" s="3" t="str">
        <f>IF(OR(FIN_RAW[[#This Row],[CONCEPTO]]=0,FIN_RAW[[#This Row],[CONCEPTO]]=""),"",FIN_RAW[[#This Row],[CONCEPTO]])</f>
        <v>Mensualidad AR (100%) JUN</v>
      </c>
      <c r="H1221" s="5">
        <f>IF(FIN_DATASET[[#This Row],[Type]]="Income", FIN_RAW[[#This Row],[VALOR (IN)]], -FIN_RAW[[#This Row],[VALOR (OUT)]])</f>
        <v>160000</v>
      </c>
      <c r="I1221" s="3" t="str">
        <f>FIN_RAW[[#This Row],[CUENTA (IN)]]</f>
        <v>Efectivo</v>
      </c>
      <c r="J1221" s="6" t="str">
        <f>FIN_RAW[[#This Row],[CUENTA (OUT)]]</f>
        <v>Mensualidad</v>
      </c>
      <c r="K1221" s="3" t="str">
        <f>IF(OR(FIN_RAW[[#This Row],[CLIENTE]]=0,FIN_RAW[[#This Row],[CLIENTE]]=" "),"",FIN_RAW[[#This Row],[CLIENTE]])</f>
        <v>Ingrith Basto Zamorano</v>
      </c>
      <c r="L1221" s="3" t="str">
        <f>IF(OR(FIN_RAW[[#This Row],[DEPORTISTA]]=0,FIN_RAW[[#This Row],[DEPORTISTA]]=""),"",FIN_RAW[[#This Row],[DEPORTISTA]])</f>
        <v>Santiago Solórzano Basto</v>
      </c>
      <c r="M1221" s="3">
        <f>IF(FIN_DATASET[[#This Row],[Method]]="Efectivo",1,0)</f>
        <v>1</v>
      </c>
      <c r="N1221" s="12">
        <f>IF(FIN_DATASET[[#This Row],[Method]]="Efectivo",FIN_DATASET[[#This Row],[Amount]],0)</f>
        <v>160000</v>
      </c>
      <c r="O1221" s="3">
        <f>IF(FIN_DATASET[[#This Row],[Method]]="CxC",1,0)</f>
        <v>0</v>
      </c>
      <c r="P1221" s="11">
        <f>IF(FIN_DATASET[[#This Row],[Method]]="CxC",FIN_DATASET[[#This Row],[Amount]],0)</f>
        <v>0</v>
      </c>
      <c r="Q1221" s="3">
        <f>IF(OR(FIN_DATASET[[#This Row],[Account]]="CxP",FIN_DATASET[[#This Row],[Account]]="CxP (Liga)",FIN_DATASET[[#This Row],[Account]]="CxP (Terceros)"),1,0)</f>
        <v>0</v>
      </c>
      <c r="R1221" s="3">
        <f>IF(FIN_DATASET[[#This Row],[AP_Flag]]=1,FIN_DATASET[[#This Row],[Amount]],0)</f>
        <v>0</v>
      </c>
    </row>
    <row r="1222" spans="1:18" x14ac:dyDescent="0.2">
      <c r="A1222" s="4">
        <f>FIN_RAW[[#This Row],[FECHA]]</f>
        <v>44713</v>
      </c>
      <c r="B1222" s="3">
        <f>YEAR(FIN_DATASET[[#This Row],[Date]])</f>
        <v>2022</v>
      </c>
      <c r="C1222" s="3" t="str">
        <f>TEXT(FIN_DATASET[[#This Row],[Date]],"mmmm")</f>
        <v>June</v>
      </c>
      <c r="D1222" s="3" t="str">
        <f>IF(FIN_RAW[[#This Row],[VALOR (IN)]]&gt;0, "Income",IF(FIN_RAW[[#This Row],[VALOR (OUT)]]&gt;0, "Expense", "Check"))</f>
        <v>Income</v>
      </c>
      <c r="E1222" s="3" t="str">
        <f>_xlfn.XLOOKUP(FIN_DATASET[[#This Row],[Method]],CATEGORY_MAP[CUENTA_IN],CATEGORY_MAP[Category])</f>
        <v>Cash</v>
      </c>
      <c r="F1222" s="3" t="str">
        <f>_xlfn.XLOOKUP(FIN_DATASET[[#This Row],[Account]],CATEGORY_MAP[CUENTA_OUT],CATEGORY_MAP[Subcategory])</f>
        <v>Monthly Fee</v>
      </c>
      <c r="G1222" s="3" t="str">
        <f>IF(OR(FIN_RAW[[#This Row],[CONCEPTO]]=0,FIN_RAW[[#This Row],[CONCEPTO]]=""),"",FIN_RAW[[#This Row],[CONCEPTO]])</f>
        <v>Mensualidad FOR (80%) JUN</v>
      </c>
      <c r="H1222" s="5">
        <f>IF(FIN_DATASET[[#This Row],[Type]]="Income", FIN_RAW[[#This Row],[VALOR (IN)]], -FIN_RAW[[#This Row],[VALOR (OUT)]])</f>
        <v>88000</v>
      </c>
      <c r="I1222" s="3" t="str">
        <f>FIN_RAW[[#This Row],[CUENTA (IN)]]</f>
        <v>Efectivo</v>
      </c>
      <c r="J1222" s="6" t="str">
        <f>FIN_RAW[[#This Row],[CUENTA (OUT)]]</f>
        <v>Mensualidad</v>
      </c>
      <c r="K1222" s="3" t="str">
        <f>IF(OR(FIN_RAW[[#This Row],[CLIENTE]]=0,FIN_RAW[[#This Row],[CLIENTE]]=" "),"",FIN_RAW[[#This Row],[CLIENTE]])</f>
        <v>Juan Sebastián Floyd</v>
      </c>
      <c r="L1222" s="3" t="str">
        <f>IF(OR(FIN_RAW[[#This Row],[DEPORTISTA]]=0,FIN_RAW[[#This Row],[DEPORTISTA]]=""),"",FIN_RAW[[#This Row],[DEPORTISTA]])</f>
        <v>Arianna Floyd Martínez</v>
      </c>
      <c r="M1222" s="3">
        <f>IF(FIN_DATASET[[#This Row],[Method]]="Efectivo",1,0)</f>
        <v>1</v>
      </c>
      <c r="N1222" s="12">
        <f>IF(FIN_DATASET[[#This Row],[Method]]="Efectivo",FIN_DATASET[[#This Row],[Amount]],0)</f>
        <v>88000</v>
      </c>
      <c r="O1222" s="3">
        <f>IF(FIN_DATASET[[#This Row],[Method]]="CxC",1,0)</f>
        <v>0</v>
      </c>
      <c r="P1222" s="11">
        <f>IF(FIN_DATASET[[#This Row],[Method]]="CxC",FIN_DATASET[[#This Row],[Amount]],0)</f>
        <v>0</v>
      </c>
      <c r="Q1222" s="3">
        <f>IF(OR(FIN_DATASET[[#This Row],[Account]]="CxP",FIN_DATASET[[#This Row],[Account]]="CxP (Liga)",FIN_DATASET[[#This Row],[Account]]="CxP (Terceros)"),1,0)</f>
        <v>0</v>
      </c>
      <c r="R1222" s="3">
        <f>IF(FIN_DATASET[[#This Row],[AP_Flag]]=1,FIN_DATASET[[#This Row],[Amount]],0)</f>
        <v>0</v>
      </c>
    </row>
    <row r="1223" spans="1:18" x14ac:dyDescent="0.2">
      <c r="A1223" s="4">
        <f>FIN_RAW[[#This Row],[FECHA]]</f>
        <v>44713</v>
      </c>
      <c r="B1223" s="3">
        <f>YEAR(FIN_DATASET[[#This Row],[Date]])</f>
        <v>2022</v>
      </c>
      <c r="C1223" s="3" t="str">
        <f>TEXT(FIN_DATASET[[#This Row],[Date]],"mmmm")</f>
        <v>June</v>
      </c>
      <c r="D1223" s="3" t="str">
        <f>IF(FIN_RAW[[#This Row],[VALOR (IN)]]&gt;0, "Income",IF(FIN_RAW[[#This Row],[VALOR (OUT)]]&gt;0, "Expense", "Check"))</f>
        <v>Income</v>
      </c>
      <c r="E1223" s="3" t="str">
        <f>_xlfn.XLOOKUP(FIN_DATASET[[#This Row],[Method]],CATEGORY_MAP[CUENTA_IN],CATEGORY_MAP[Category])</f>
        <v>Scholarships</v>
      </c>
      <c r="F1223" s="3" t="str">
        <f>_xlfn.XLOOKUP(FIN_DATASET[[#This Row],[Account]],CATEGORY_MAP[CUENTA_OUT],CATEGORY_MAP[Subcategory])</f>
        <v>Monthly Fee</v>
      </c>
      <c r="G1223" s="3" t="str">
        <f>IF(OR(FIN_RAW[[#This Row],[CONCEPTO]]=0,FIN_RAW[[#This Row],[CONCEPTO]]=""),"",FIN_RAW[[#This Row],[CONCEPTO]])</f>
        <v>Beca Hermandad (20%) JUN</v>
      </c>
      <c r="H1223" s="5">
        <f>IF(FIN_DATASET[[#This Row],[Type]]="Income", FIN_RAW[[#This Row],[VALOR (IN)]], -FIN_RAW[[#This Row],[VALOR (OUT)]])</f>
        <v>22000</v>
      </c>
      <c r="I1223" s="3" t="str">
        <f>FIN_RAW[[#This Row],[CUENTA (IN)]]</f>
        <v>Becas</v>
      </c>
      <c r="J1223" s="6" t="str">
        <f>FIN_RAW[[#This Row],[CUENTA (OUT)]]</f>
        <v>Mensualidad</v>
      </c>
      <c r="K1223" s="3" t="str">
        <f>IF(OR(FIN_RAW[[#This Row],[CLIENTE]]=0,FIN_RAW[[#This Row],[CLIENTE]]=" "),"",FIN_RAW[[#This Row],[CLIENTE]])</f>
        <v>Juan Sebastián Floyd</v>
      </c>
      <c r="L1223" s="3" t="str">
        <f>IF(OR(FIN_RAW[[#This Row],[DEPORTISTA]]=0,FIN_RAW[[#This Row],[DEPORTISTA]]=""),"",FIN_RAW[[#This Row],[DEPORTISTA]])</f>
        <v>Arianna Floyd Martínez</v>
      </c>
      <c r="M1223" s="3">
        <f>IF(FIN_DATASET[[#This Row],[Method]]="Efectivo",1,0)</f>
        <v>0</v>
      </c>
      <c r="N1223" s="12">
        <f>IF(FIN_DATASET[[#This Row],[Method]]="Efectivo",FIN_DATASET[[#This Row],[Amount]],0)</f>
        <v>0</v>
      </c>
      <c r="O1223" s="3">
        <f>IF(FIN_DATASET[[#This Row],[Method]]="CxC",1,0)</f>
        <v>0</v>
      </c>
      <c r="P1223" s="11">
        <f>IF(FIN_DATASET[[#This Row],[Method]]="CxC",FIN_DATASET[[#This Row],[Amount]],0)</f>
        <v>0</v>
      </c>
      <c r="Q1223" s="3">
        <f>IF(OR(FIN_DATASET[[#This Row],[Account]]="CxP",FIN_DATASET[[#This Row],[Account]]="CxP (Liga)",FIN_DATASET[[#This Row],[Account]]="CxP (Terceros)"),1,0)</f>
        <v>0</v>
      </c>
      <c r="R1223" s="3">
        <f>IF(FIN_DATASET[[#This Row],[AP_Flag]]=1,FIN_DATASET[[#This Row],[Amount]],0)</f>
        <v>0</v>
      </c>
    </row>
    <row r="1224" spans="1:18" x14ac:dyDescent="0.2">
      <c r="A1224" s="4">
        <f>FIN_RAW[[#This Row],[FECHA]]</f>
        <v>44713</v>
      </c>
      <c r="B1224" s="3">
        <f>YEAR(FIN_DATASET[[#This Row],[Date]])</f>
        <v>2022</v>
      </c>
      <c r="C1224" s="3" t="str">
        <f>TEXT(FIN_DATASET[[#This Row],[Date]],"mmmm")</f>
        <v>June</v>
      </c>
      <c r="D1224" s="3" t="str">
        <f>IF(FIN_RAW[[#This Row],[VALOR (IN)]]&gt;0, "Income",IF(FIN_RAW[[#This Row],[VALOR (OUT)]]&gt;0, "Expense", "Check"))</f>
        <v>Income</v>
      </c>
      <c r="E1224" s="3" t="str">
        <f>_xlfn.XLOOKUP(FIN_DATASET[[#This Row],[Method]],CATEGORY_MAP[CUENTA_IN],CATEGORY_MAP[Category])</f>
        <v>Cash</v>
      </c>
      <c r="F1224" s="3" t="str">
        <f>_xlfn.XLOOKUP(FIN_DATASET[[#This Row],[Account]],CATEGORY_MAP[CUENTA_OUT],CATEGORY_MAP[Subcategory])</f>
        <v>Monthly Fee</v>
      </c>
      <c r="G1224" s="3" t="str">
        <f>IF(OR(FIN_RAW[[#This Row],[CONCEPTO]]=0,FIN_RAW[[#This Row],[CONCEPTO]]=""),"",FIN_RAW[[#This Row],[CONCEPTO]])</f>
        <v>Mensualidad AR (100%) JUN</v>
      </c>
      <c r="H1224" s="5">
        <f>IF(FIN_DATASET[[#This Row],[Type]]="Income", FIN_RAW[[#This Row],[VALOR (IN)]], -FIN_RAW[[#This Row],[VALOR (OUT)]])</f>
        <v>160000</v>
      </c>
      <c r="I1224" s="3" t="str">
        <f>FIN_RAW[[#This Row],[CUENTA (IN)]]</f>
        <v>Efectivo</v>
      </c>
      <c r="J1224" s="6" t="str">
        <f>FIN_RAW[[#This Row],[CUENTA (OUT)]]</f>
        <v>Mensualidad</v>
      </c>
      <c r="K1224" s="3" t="str">
        <f>IF(OR(FIN_RAW[[#This Row],[CLIENTE]]=0,FIN_RAW[[#This Row],[CLIENTE]]=" "),"",FIN_RAW[[#This Row],[CLIENTE]])</f>
        <v>Juan Sebastián Floyd</v>
      </c>
      <c r="L1224" s="3" t="str">
        <f>IF(OR(FIN_RAW[[#This Row],[DEPORTISTA]]=0,FIN_RAW[[#This Row],[DEPORTISTA]]=""),"",FIN_RAW[[#This Row],[DEPORTISTA]])</f>
        <v>Juan Diego Floyd Martínez</v>
      </c>
      <c r="M1224" s="3">
        <f>IF(FIN_DATASET[[#This Row],[Method]]="Efectivo",1,0)</f>
        <v>1</v>
      </c>
      <c r="N1224" s="12">
        <f>IF(FIN_DATASET[[#This Row],[Method]]="Efectivo",FIN_DATASET[[#This Row],[Amount]],0)</f>
        <v>160000</v>
      </c>
      <c r="O1224" s="3">
        <f>IF(FIN_DATASET[[#This Row],[Method]]="CxC",1,0)</f>
        <v>0</v>
      </c>
      <c r="P1224" s="11">
        <f>IF(FIN_DATASET[[#This Row],[Method]]="CxC",FIN_DATASET[[#This Row],[Amount]],0)</f>
        <v>0</v>
      </c>
      <c r="Q1224" s="3">
        <f>IF(OR(FIN_DATASET[[#This Row],[Account]]="CxP",FIN_DATASET[[#This Row],[Account]]="CxP (Liga)",FIN_DATASET[[#This Row],[Account]]="CxP (Terceros)"),1,0)</f>
        <v>0</v>
      </c>
      <c r="R1224" s="3">
        <f>IF(FIN_DATASET[[#This Row],[AP_Flag]]=1,FIN_DATASET[[#This Row],[Amount]],0)</f>
        <v>0</v>
      </c>
    </row>
    <row r="1225" spans="1:18" x14ac:dyDescent="0.2">
      <c r="A1225" s="4">
        <f>FIN_RAW[[#This Row],[FECHA]]</f>
        <v>44713</v>
      </c>
      <c r="B1225" s="3">
        <f>YEAR(FIN_DATASET[[#This Row],[Date]])</f>
        <v>2022</v>
      </c>
      <c r="C1225" s="3" t="str">
        <f>TEXT(FIN_DATASET[[#This Row],[Date]],"mmmm")</f>
        <v>June</v>
      </c>
      <c r="D1225" s="3" t="str">
        <f>IF(FIN_RAW[[#This Row],[VALOR (IN)]]&gt;0, "Income",IF(FIN_RAW[[#This Row],[VALOR (OUT)]]&gt;0, "Expense", "Check"))</f>
        <v>Income</v>
      </c>
      <c r="E1225" s="3" t="str">
        <f>_xlfn.XLOOKUP(FIN_DATASET[[#This Row],[Method]],CATEGORY_MAP[CUENTA_IN],CATEGORY_MAP[Category])</f>
        <v>Cash</v>
      </c>
      <c r="F1225" s="3" t="str">
        <f>_xlfn.XLOOKUP(FIN_DATASET[[#This Row],[Account]],CATEGORY_MAP[CUENTA_OUT],CATEGORY_MAP[Subcategory])</f>
        <v>Monthly Fee</v>
      </c>
      <c r="G1225" s="3" t="str">
        <f>IF(OR(FIN_RAW[[#This Row],[CONCEPTO]]=0,FIN_RAW[[#This Row],[CONCEPTO]]=""),"",FIN_RAW[[#This Row],[CONCEPTO]])</f>
        <v>Mensualidad FOR (100%) JUN</v>
      </c>
      <c r="H1225" s="5">
        <f>IF(FIN_DATASET[[#This Row],[Type]]="Income", FIN_RAW[[#This Row],[VALOR (IN)]], -FIN_RAW[[#This Row],[VALOR (OUT)]])</f>
        <v>110000</v>
      </c>
      <c r="I1225" s="3" t="str">
        <f>FIN_RAW[[#This Row],[CUENTA (IN)]]</f>
        <v>Efectivo</v>
      </c>
      <c r="J1225" s="6" t="str">
        <f>FIN_RAW[[#This Row],[CUENTA (OUT)]]</f>
        <v>Mensualidad</v>
      </c>
      <c r="K1225" s="3" t="str">
        <f>IF(OR(FIN_RAW[[#This Row],[CLIENTE]]=0,FIN_RAW[[#This Row],[CLIENTE]]=" "),"",FIN_RAW[[#This Row],[CLIENTE]])</f>
        <v>Marcela Zapata Duque</v>
      </c>
      <c r="L1225" s="3" t="str">
        <f>IF(OR(FIN_RAW[[#This Row],[DEPORTISTA]]=0,FIN_RAW[[#This Row],[DEPORTISTA]]=""),"",FIN_RAW[[#This Row],[DEPORTISTA]])</f>
        <v>Sara Zapata Zapata</v>
      </c>
      <c r="M1225" s="3">
        <f>IF(FIN_DATASET[[#This Row],[Method]]="Efectivo",1,0)</f>
        <v>1</v>
      </c>
      <c r="N1225" s="12">
        <f>IF(FIN_DATASET[[#This Row],[Method]]="Efectivo",FIN_DATASET[[#This Row],[Amount]],0)</f>
        <v>110000</v>
      </c>
      <c r="O1225" s="3">
        <f>IF(FIN_DATASET[[#This Row],[Method]]="CxC",1,0)</f>
        <v>0</v>
      </c>
      <c r="P1225" s="11">
        <f>IF(FIN_DATASET[[#This Row],[Method]]="CxC",FIN_DATASET[[#This Row],[Amount]],0)</f>
        <v>0</v>
      </c>
      <c r="Q1225" s="3">
        <f>IF(OR(FIN_DATASET[[#This Row],[Account]]="CxP",FIN_DATASET[[#This Row],[Account]]="CxP (Liga)",FIN_DATASET[[#This Row],[Account]]="CxP (Terceros)"),1,0)</f>
        <v>0</v>
      </c>
      <c r="R1225" s="3">
        <f>IF(FIN_DATASET[[#This Row],[AP_Flag]]=1,FIN_DATASET[[#This Row],[Amount]],0)</f>
        <v>0</v>
      </c>
    </row>
    <row r="1226" spans="1:18" x14ac:dyDescent="0.2">
      <c r="A1226" s="4">
        <f>FIN_RAW[[#This Row],[FECHA]]</f>
        <v>44713</v>
      </c>
      <c r="B1226" s="3">
        <f>YEAR(FIN_DATASET[[#This Row],[Date]])</f>
        <v>2022</v>
      </c>
      <c r="C1226" s="3" t="str">
        <f>TEXT(FIN_DATASET[[#This Row],[Date]],"mmmm")</f>
        <v>June</v>
      </c>
      <c r="D1226" s="3" t="str">
        <f>IF(FIN_RAW[[#This Row],[VALOR (IN)]]&gt;0, "Income",IF(FIN_RAW[[#This Row],[VALOR (OUT)]]&gt;0, "Expense", "Check"))</f>
        <v>Income</v>
      </c>
      <c r="E1226" s="3" t="str">
        <f>_xlfn.XLOOKUP(FIN_DATASET[[#This Row],[Method]],CATEGORY_MAP[CUENTA_IN],CATEGORY_MAP[Category])</f>
        <v>Cash</v>
      </c>
      <c r="F1226" s="3" t="str">
        <f>_xlfn.XLOOKUP(FIN_DATASET[[#This Row],[Account]],CATEGORY_MAP[CUENTA_OUT],CATEGORY_MAP[Subcategory])</f>
        <v>Monthly Fee</v>
      </c>
      <c r="G1226" s="3" t="str">
        <f>IF(OR(FIN_RAW[[#This Row],[CONCEPTO]]=0,FIN_RAW[[#This Row],[CONCEPTO]]=""),"",FIN_RAW[[#This Row],[CONCEPTO]])</f>
        <v>Mensualidad FOR (100%) JUN</v>
      </c>
      <c r="H1226" s="5">
        <f>IF(FIN_DATASET[[#This Row],[Type]]="Income", FIN_RAW[[#This Row],[VALOR (IN)]], -FIN_RAW[[#This Row],[VALOR (OUT)]])</f>
        <v>110000</v>
      </c>
      <c r="I1226" s="3" t="str">
        <f>FIN_RAW[[#This Row],[CUENTA (IN)]]</f>
        <v>Efectivo</v>
      </c>
      <c r="J1226" s="6" t="str">
        <f>FIN_RAW[[#This Row],[CUENTA (OUT)]]</f>
        <v>Mensualidad</v>
      </c>
      <c r="K1226" s="3" t="str">
        <f>IF(OR(FIN_RAW[[#This Row],[CLIENTE]]=0,FIN_RAW[[#This Row],[CLIENTE]]=" "),"",FIN_RAW[[#This Row],[CLIENTE]])</f>
        <v>Zoraida Julieta Rico Vivas</v>
      </c>
      <c r="L1226" s="3" t="str">
        <f>IF(OR(FIN_RAW[[#This Row],[DEPORTISTA]]=0,FIN_RAW[[#This Row],[DEPORTISTA]]=""),"",FIN_RAW[[#This Row],[DEPORTISTA]])</f>
        <v>Salome Rodriguez Rico</v>
      </c>
      <c r="M1226" s="3">
        <f>IF(FIN_DATASET[[#This Row],[Method]]="Efectivo",1,0)</f>
        <v>1</v>
      </c>
      <c r="N1226" s="12">
        <f>IF(FIN_DATASET[[#This Row],[Method]]="Efectivo",FIN_DATASET[[#This Row],[Amount]],0)</f>
        <v>110000</v>
      </c>
      <c r="O1226" s="3">
        <f>IF(FIN_DATASET[[#This Row],[Method]]="CxC",1,0)</f>
        <v>0</v>
      </c>
      <c r="P1226" s="11">
        <f>IF(FIN_DATASET[[#This Row],[Method]]="CxC",FIN_DATASET[[#This Row],[Amount]],0)</f>
        <v>0</v>
      </c>
      <c r="Q1226" s="3">
        <f>IF(OR(FIN_DATASET[[#This Row],[Account]]="CxP",FIN_DATASET[[#This Row],[Account]]="CxP (Liga)",FIN_DATASET[[#This Row],[Account]]="CxP (Terceros)"),1,0)</f>
        <v>0</v>
      </c>
      <c r="R1226" s="3">
        <f>IF(FIN_DATASET[[#This Row],[AP_Flag]]=1,FIN_DATASET[[#This Row],[Amount]],0)</f>
        <v>0</v>
      </c>
    </row>
    <row r="1227" spans="1:18" x14ac:dyDescent="0.2">
      <c r="A1227" s="4">
        <f>FIN_RAW[[#This Row],[FECHA]]</f>
        <v>44713</v>
      </c>
      <c r="B1227" s="3">
        <f>YEAR(FIN_DATASET[[#This Row],[Date]])</f>
        <v>2022</v>
      </c>
      <c r="C1227" s="3" t="str">
        <f>TEXT(FIN_DATASET[[#This Row],[Date]],"mmmm")</f>
        <v>June</v>
      </c>
      <c r="D1227" s="3" t="str">
        <f>IF(FIN_RAW[[#This Row],[VALOR (IN)]]&gt;0, "Income",IF(FIN_RAW[[#This Row],[VALOR (OUT)]]&gt;0, "Expense", "Check"))</f>
        <v>Income</v>
      </c>
      <c r="E1227" s="3" t="str">
        <f>_xlfn.XLOOKUP(FIN_DATASET[[#This Row],[Method]],CATEGORY_MAP[CUENTA_IN],CATEGORY_MAP[Category])</f>
        <v>Cash</v>
      </c>
      <c r="F1227" s="3" t="str">
        <f>_xlfn.XLOOKUP(FIN_DATASET[[#This Row],[Account]],CATEGORY_MAP[CUENTA_OUT],CATEGORY_MAP[Subcategory])</f>
        <v>Monthly Fee</v>
      </c>
      <c r="G1227" s="3" t="str">
        <f>IF(OR(FIN_RAW[[#This Row],[CONCEPTO]]=0,FIN_RAW[[#This Row],[CONCEPTO]]=""),"",FIN_RAW[[#This Row],[CONCEPTO]])</f>
        <v>Mensualidad FOR (100%) JUN</v>
      </c>
      <c r="H1227" s="5">
        <f>IF(FIN_DATASET[[#This Row],[Type]]="Income", FIN_RAW[[#This Row],[VALOR (IN)]], -FIN_RAW[[#This Row],[VALOR (OUT)]])</f>
        <v>110000</v>
      </c>
      <c r="I1227" s="3" t="str">
        <f>FIN_RAW[[#This Row],[CUENTA (IN)]]</f>
        <v>Efectivo</v>
      </c>
      <c r="J1227" s="6" t="str">
        <f>FIN_RAW[[#This Row],[CUENTA (OUT)]]</f>
        <v>Mensualidad</v>
      </c>
      <c r="K1227" s="3" t="str">
        <f>IF(OR(FIN_RAW[[#This Row],[CLIENTE]]=0,FIN_RAW[[#This Row],[CLIENTE]]=" "),"",FIN_RAW[[#This Row],[CLIENTE]])</f>
        <v>Victor Orlando Mena Montealegre</v>
      </c>
      <c r="L1227" s="3" t="str">
        <f>IF(OR(FIN_RAW[[#This Row],[DEPORTISTA]]=0,FIN_RAW[[#This Row],[DEPORTISTA]]=""),"",FIN_RAW[[#This Row],[DEPORTISTA]])</f>
        <v>Daniel Felipe Cabrera Cruz</v>
      </c>
      <c r="M1227" s="3">
        <f>IF(FIN_DATASET[[#This Row],[Method]]="Efectivo",1,0)</f>
        <v>1</v>
      </c>
      <c r="N1227" s="12">
        <f>IF(FIN_DATASET[[#This Row],[Method]]="Efectivo",FIN_DATASET[[#This Row],[Amount]],0)</f>
        <v>110000</v>
      </c>
      <c r="O1227" s="3">
        <f>IF(FIN_DATASET[[#This Row],[Method]]="CxC",1,0)</f>
        <v>0</v>
      </c>
      <c r="P1227" s="11">
        <f>IF(FIN_DATASET[[#This Row],[Method]]="CxC",FIN_DATASET[[#This Row],[Amount]],0)</f>
        <v>0</v>
      </c>
      <c r="Q1227" s="3">
        <f>IF(OR(FIN_DATASET[[#This Row],[Account]]="CxP",FIN_DATASET[[#This Row],[Account]]="CxP (Liga)",FIN_DATASET[[#This Row],[Account]]="CxP (Terceros)"),1,0)</f>
        <v>0</v>
      </c>
      <c r="R1227" s="3">
        <f>IF(FIN_DATASET[[#This Row],[AP_Flag]]=1,FIN_DATASET[[#This Row],[Amount]],0)</f>
        <v>0</v>
      </c>
    </row>
    <row r="1228" spans="1:18" x14ac:dyDescent="0.2">
      <c r="A1228" s="4">
        <f>FIN_RAW[[#This Row],[FECHA]]</f>
        <v>44713</v>
      </c>
      <c r="B1228" s="3">
        <f>YEAR(FIN_DATASET[[#This Row],[Date]])</f>
        <v>2022</v>
      </c>
      <c r="C1228" s="3" t="str">
        <f>TEXT(FIN_DATASET[[#This Row],[Date]],"mmmm")</f>
        <v>June</v>
      </c>
      <c r="D1228" s="3" t="str">
        <f>IF(FIN_RAW[[#This Row],[VALOR (IN)]]&gt;0, "Income",IF(FIN_RAW[[#This Row],[VALOR (OUT)]]&gt;0, "Expense", "Check"))</f>
        <v>Income</v>
      </c>
      <c r="E1228" s="3" t="str">
        <f>_xlfn.XLOOKUP(FIN_DATASET[[#This Row],[Method]],CATEGORY_MAP[CUENTA_IN],CATEGORY_MAP[Category])</f>
        <v>Cash</v>
      </c>
      <c r="F1228" s="3" t="str">
        <f>_xlfn.XLOOKUP(FIN_DATASET[[#This Row],[Account]],CATEGORY_MAP[CUENTA_OUT],CATEGORY_MAP[Subcategory])</f>
        <v>Monthly Fee</v>
      </c>
      <c r="G1228" s="3" t="str">
        <f>IF(OR(FIN_RAW[[#This Row],[CONCEPTO]]=0,FIN_RAW[[#This Row],[CONCEPTO]]=""),"",FIN_RAW[[#This Row],[CONCEPTO]])</f>
        <v>Mensualidad AR (100%) JUN</v>
      </c>
      <c r="H1228" s="5">
        <f>IF(FIN_DATASET[[#This Row],[Type]]="Income", FIN_RAW[[#This Row],[VALOR (IN)]], -FIN_RAW[[#This Row],[VALOR (OUT)]])</f>
        <v>160000</v>
      </c>
      <c r="I1228" s="3" t="str">
        <f>FIN_RAW[[#This Row],[CUENTA (IN)]]</f>
        <v>Efectivo</v>
      </c>
      <c r="J1228" s="6" t="str">
        <f>FIN_RAW[[#This Row],[CUENTA (OUT)]]</f>
        <v>Mensualidad</v>
      </c>
      <c r="K1228" s="3" t="str">
        <f>IF(OR(FIN_RAW[[#This Row],[CLIENTE]]=0,FIN_RAW[[#This Row],[CLIENTE]]=" "),"",FIN_RAW[[#This Row],[CLIENTE]])</f>
        <v>Rodrigo Valdiri Zambrano</v>
      </c>
      <c r="L1228" s="3" t="str">
        <f>IF(OR(FIN_RAW[[#This Row],[DEPORTISTA]]=0,FIN_RAW[[#This Row],[DEPORTISTA]]=""),"",FIN_RAW[[#This Row],[DEPORTISTA]])</f>
        <v>Esteban Valdiri Guauña</v>
      </c>
      <c r="M1228" s="3">
        <f>IF(FIN_DATASET[[#This Row],[Method]]="Efectivo",1,0)</f>
        <v>1</v>
      </c>
      <c r="N1228" s="12">
        <f>IF(FIN_DATASET[[#This Row],[Method]]="Efectivo",FIN_DATASET[[#This Row],[Amount]],0)</f>
        <v>160000</v>
      </c>
      <c r="O1228" s="3">
        <f>IF(FIN_DATASET[[#This Row],[Method]]="CxC",1,0)</f>
        <v>0</v>
      </c>
      <c r="P1228" s="11">
        <f>IF(FIN_DATASET[[#This Row],[Method]]="CxC",FIN_DATASET[[#This Row],[Amount]],0)</f>
        <v>0</v>
      </c>
      <c r="Q1228" s="3">
        <f>IF(OR(FIN_DATASET[[#This Row],[Account]]="CxP",FIN_DATASET[[#This Row],[Account]]="CxP (Liga)",FIN_DATASET[[#This Row],[Account]]="CxP (Terceros)"),1,0)</f>
        <v>0</v>
      </c>
      <c r="R1228" s="3">
        <f>IF(FIN_DATASET[[#This Row],[AP_Flag]]=1,FIN_DATASET[[#This Row],[Amount]],0)</f>
        <v>0</v>
      </c>
    </row>
    <row r="1229" spans="1:18" x14ac:dyDescent="0.2">
      <c r="A1229" s="4">
        <f>FIN_RAW[[#This Row],[FECHA]]</f>
        <v>44713</v>
      </c>
      <c r="B1229" s="3">
        <f>YEAR(FIN_DATASET[[#This Row],[Date]])</f>
        <v>2022</v>
      </c>
      <c r="C1229" s="3" t="str">
        <f>TEXT(FIN_DATASET[[#This Row],[Date]],"mmmm")</f>
        <v>June</v>
      </c>
      <c r="D1229" s="3" t="str">
        <f>IF(FIN_RAW[[#This Row],[VALOR (IN)]]&gt;0, "Income",IF(FIN_RAW[[#This Row],[VALOR (OUT)]]&gt;0, "Expense", "Check"))</f>
        <v>Income</v>
      </c>
      <c r="E1229" s="3" t="str">
        <f>_xlfn.XLOOKUP(FIN_DATASET[[#This Row],[Method]],CATEGORY_MAP[CUENTA_IN],CATEGORY_MAP[Category])</f>
        <v>Cash</v>
      </c>
      <c r="F1229" s="3" t="str">
        <f>_xlfn.XLOOKUP(FIN_DATASET[[#This Row],[Account]],CATEGORY_MAP[CUENTA_OUT],CATEGORY_MAP[Subcategory])</f>
        <v>Monthly Fee</v>
      </c>
      <c r="G1229" s="3" t="str">
        <f>IF(OR(FIN_RAW[[#This Row],[CONCEPTO]]=0,FIN_RAW[[#This Row],[CONCEPTO]]=""),"",FIN_RAW[[#This Row],[CONCEPTO]])</f>
        <v>Mensualidad FOR (80%) JUN</v>
      </c>
      <c r="H1229" s="5">
        <f>IF(FIN_DATASET[[#This Row],[Type]]="Income", FIN_RAW[[#This Row],[VALOR (IN)]], -FIN_RAW[[#This Row],[VALOR (OUT)]])</f>
        <v>88000</v>
      </c>
      <c r="I1229" s="3" t="str">
        <f>FIN_RAW[[#This Row],[CUENTA (IN)]]</f>
        <v>Efectivo</v>
      </c>
      <c r="J1229" s="6" t="str">
        <f>FIN_RAW[[#This Row],[CUENTA (OUT)]]</f>
        <v>Mensualidad</v>
      </c>
      <c r="K1229" s="3" t="str">
        <f>IF(OR(FIN_RAW[[#This Row],[CLIENTE]]=0,FIN_RAW[[#This Row],[CLIENTE]]=" "),"",FIN_RAW[[#This Row],[CLIENTE]])</f>
        <v>Víctor Manuel Duque Yepes</v>
      </c>
      <c r="L1229" s="3" t="str">
        <f>IF(OR(FIN_RAW[[#This Row],[DEPORTISTA]]=0,FIN_RAW[[#This Row],[DEPORTISTA]]=""),"",FIN_RAW[[#This Row],[DEPORTISTA]])</f>
        <v>Juan Esteban Duque Pinto</v>
      </c>
      <c r="M1229" s="3">
        <f>IF(FIN_DATASET[[#This Row],[Method]]="Efectivo",1,0)</f>
        <v>1</v>
      </c>
      <c r="N1229" s="12">
        <f>IF(FIN_DATASET[[#This Row],[Method]]="Efectivo",FIN_DATASET[[#This Row],[Amount]],0)</f>
        <v>88000</v>
      </c>
      <c r="O1229" s="3">
        <f>IF(FIN_DATASET[[#This Row],[Method]]="CxC",1,0)</f>
        <v>0</v>
      </c>
      <c r="P1229" s="11">
        <f>IF(FIN_DATASET[[#This Row],[Method]]="CxC",FIN_DATASET[[#This Row],[Amount]],0)</f>
        <v>0</v>
      </c>
      <c r="Q1229" s="3">
        <f>IF(OR(FIN_DATASET[[#This Row],[Account]]="CxP",FIN_DATASET[[#This Row],[Account]]="CxP (Liga)",FIN_DATASET[[#This Row],[Account]]="CxP (Terceros)"),1,0)</f>
        <v>0</v>
      </c>
      <c r="R1229" s="3">
        <f>IF(FIN_DATASET[[#This Row],[AP_Flag]]=1,FIN_DATASET[[#This Row],[Amount]],0)</f>
        <v>0</v>
      </c>
    </row>
    <row r="1230" spans="1:18" x14ac:dyDescent="0.2">
      <c r="A1230" s="4">
        <f>FIN_RAW[[#This Row],[FECHA]]</f>
        <v>44713</v>
      </c>
      <c r="B1230" s="3">
        <f>YEAR(FIN_DATASET[[#This Row],[Date]])</f>
        <v>2022</v>
      </c>
      <c r="C1230" s="3" t="str">
        <f>TEXT(FIN_DATASET[[#This Row],[Date]],"mmmm")</f>
        <v>June</v>
      </c>
      <c r="D1230" s="3" t="str">
        <f>IF(FIN_RAW[[#This Row],[VALOR (IN)]]&gt;0, "Income",IF(FIN_RAW[[#This Row],[VALOR (OUT)]]&gt;0, "Expense", "Check"))</f>
        <v>Income</v>
      </c>
      <c r="E1230" s="3" t="str">
        <f>_xlfn.XLOOKUP(FIN_DATASET[[#This Row],[Method]],CATEGORY_MAP[CUENTA_IN],CATEGORY_MAP[Category])</f>
        <v>Scholarships</v>
      </c>
      <c r="F1230" s="3" t="str">
        <f>_xlfn.XLOOKUP(FIN_DATASET[[#This Row],[Account]],CATEGORY_MAP[CUENTA_OUT],CATEGORY_MAP[Subcategory])</f>
        <v>Monthly Fee</v>
      </c>
      <c r="G1230" s="3" t="str">
        <f>IF(OR(FIN_RAW[[#This Row],[CONCEPTO]]=0,FIN_RAW[[#This Row],[CONCEPTO]]=""),"",FIN_RAW[[#This Row],[CONCEPTO]])</f>
        <v>Beca Hermandad (20%) JUN</v>
      </c>
      <c r="H1230" s="5">
        <f>IF(FIN_DATASET[[#This Row],[Type]]="Income", FIN_RAW[[#This Row],[VALOR (IN)]], -FIN_RAW[[#This Row],[VALOR (OUT)]])</f>
        <v>22000</v>
      </c>
      <c r="I1230" s="3" t="str">
        <f>FIN_RAW[[#This Row],[CUENTA (IN)]]</f>
        <v>Becas</v>
      </c>
      <c r="J1230" s="6" t="str">
        <f>FIN_RAW[[#This Row],[CUENTA (OUT)]]</f>
        <v>Mensualidad</v>
      </c>
      <c r="K1230" s="3" t="str">
        <f>IF(OR(FIN_RAW[[#This Row],[CLIENTE]]=0,FIN_RAW[[#This Row],[CLIENTE]]=" "),"",FIN_RAW[[#This Row],[CLIENTE]])</f>
        <v>Víctor Manuel Duque Yepes</v>
      </c>
      <c r="L1230" s="3" t="str">
        <f>IF(OR(FIN_RAW[[#This Row],[DEPORTISTA]]=0,FIN_RAW[[#This Row],[DEPORTISTA]]=""),"",FIN_RAW[[#This Row],[DEPORTISTA]])</f>
        <v>Juan Esteban Duque Pinto</v>
      </c>
      <c r="M1230" s="3">
        <f>IF(FIN_DATASET[[#This Row],[Method]]="Efectivo",1,0)</f>
        <v>0</v>
      </c>
      <c r="N1230" s="12">
        <f>IF(FIN_DATASET[[#This Row],[Method]]="Efectivo",FIN_DATASET[[#This Row],[Amount]],0)</f>
        <v>0</v>
      </c>
      <c r="O1230" s="3">
        <f>IF(FIN_DATASET[[#This Row],[Method]]="CxC",1,0)</f>
        <v>0</v>
      </c>
      <c r="P1230" s="11">
        <f>IF(FIN_DATASET[[#This Row],[Method]]="CxC",FIN_DATASET[[#This Row],[Amount]],0)</f>
        <v>0</v>
      </c>
      <c r="Q1230" s="3">
        <f>IF(OR(FIN_DATASET[[#This Row],[Account]]="CxP",FIN_DATASET[[#This Row],[Account]]="CxP (Liga)",FIN_DATASET[[#This Row],[Account]]="CxP (Terceros)"),1,0)</f>
        <v>0</v>
      </c>
      <c r="R1230" s="3">
        <f>IF(FIN_DATASET[[#This Row],[AP_Flag]]=1,FIN_DATASET[[#This Row],[Amount]],0)</f>
        <v>0</v>
      </c>
    </row>
    <row r="1231" spans="1:18" x14ac:dyDescent="0.2">
      <c r="A1231" s="4">
        <f>FIN_RAW[[#This Row],[FECHA]]</f>
        <v>44713</v>
      </c>
      <c r="B1231" s="3">
        <f>YEAR(FIN_DATASET[[#This Row],[Date]])</f>
        <v>2022</v>
      </c>
      <c r="C1231" s="3" t="str">
        <f>TEXT(FIN_DATASET[[#This Row],[Date]],"mmmm")</f>
        <v>June</v>
      </c>
      <c r="D1231" s="3" t="str">
        <f>IF(FIN_RAW[[#This Row],[VALOR (IN)]]&gt;0, "Income",IF(FIN_RAW[[#This Row],[VALOR (OUT)]]&gt;0, "Expense", "Check"))</f>
        <v>Income</v>
      </c>
      <c r="E1231" s="3" t="str">
        <f>_xlfn.XLOOKUP(FIN_DATASET[[#This Row],[Method]],CATEGORY_MAP[CUENTA_IN],CATEGORY_MAP[Category])</f>
        <v>Cash</v>
      </c>
      <c r="F1231" s="3" t="str">
        <f>_xlfn.XLOOKUP(FIN_DATASET[[#This Row],[Account]],CATEGORY_MAP[CUENTA_OUT],CATEGORY_MAP[Subcategory])</f>
        <v>Monthly Fee</v>
      </c>
      <c r="G1231" s="3" t="str">
        <f>IF(OR(FIN_RAW[[#This Row],[CONCEPTO]]=0,FIN_RAW[[#This Row],[CONCEPTO]]=""),"",FIN_RAW[[#This Row],[CONCEPTO]])</f>
        <v>Mensualidad AR (100%) JUN</v>
      </c>
      <c r="H1231" s="5">
        <f>IF(FIN_DATASET[[#This Row],[Type]]="Income", FIN_RAW[[#This Row],[VALOR (IN)]], -FIN_RAW[[#This Row],[VALOR (OUT)]])</f>
        <v>160000</v>
      </c>
      <c r="I1231" s="3" t="str">
        <f>FIN_RAW[[#This Row],[CUENTA (IN)]]</f>
        <v>Efectivo</v>
      </c>
      <c r="J1231" s="6" t="str">
        <f>FIN_RAW[[#This Row],[CUENTA (OUT)]]</f>
        <v>Mensualidad</v>
      </c>
      <c r="K1231" s="3" t="str">
        <f>IF(OR(FIN_RAW[[#This Row],[CLIENTE]]=0,FIN_RAW[[#This Row],[CLIENTE]]=" "),"",FIN_RAW[[#This Row],[CLIENTE]])</f>
        <v>Víctor Manuel Duque Yepes</v>
      </c>
      <c r="L1231" s="3" t="str">
        <f>IF(OR(FIN_RAW[[#This Row],[DEPORTISTA]]=0,FIN_RAW[[#This Row],[DEPORTISTA]]=""),"",FIN_RAW[[#This Row],[DEPORTISTA]])</f>
        <v>Juan Manuel Duque Pinto</v>
      </c>
      <c r="M1231" s="3">
        <f>IF(FIN_DATASET[[#This Row],[Method]]="Efectivo",1,0)</f>
        <v>1</v>
      </c>
      <c r="N1231" s="12">
        <f>IF(FIN_DATASET[[#This Row],[Method]]="Efectivo",FIN_DATASET[[#This Row],[Amount]],0)</f>
        <v>160000</v>
      </c>
      <c r="O1231" s="3">
        <f>IF(FIN_DATASET[[#This Row],[Method]]="CxC",1,0)</f>
        <v>0</v>
      </c>
      <c r="P1231" s="11">
        <f>IF(FIN_DATASET[[#This Row],[Method]]="CxC",FIN_DATASET[[#This Row],[Amount]],0)</f>
        <v>0</v>
      </c>
      <c r="Q1231" s="3">
        <f>IF(OR(FIN_DATASET[[#This Row],[Account]]="CxP",FIN_DATASET[[#This Row],[Account]]="CxP (Liga)",FIN_DATASET[[#This Row],[Account]]="CxP (Terceros)"),1,0)</f>
        <v>0</v>
      </c>
      <c r="R1231" s="3">
        <f>IF(FIN_DATASET[[#This Row],[AP_Flag]]=1,FIN_DATASET[[#This Row],[Amount]],0)</f>
        <v>0</v>
      </c>
    </row>
    <row r="1232" spans="1:18" x14ac:dyDescent="0.2">
      <c r="A1232" s="4">
        <f>FIN_RAW[[#This Row],[FECHA]]</f>
        <v>44713</v>
      </c>
      <c r="B1232" s="3">
        <f>YEAR(FIN_DATASET[[#This Row],[Date]])</f>
        <v>2022</v>
      </c>
      <c r="C1232" s="3" t="str">
        <f>TEXT(FIN_DATASET[[#This Row],[Date]],"mmmm")</f>
        <v>June</v>
      </c>
      <c r="D1232" s="3" t="str">
        <f>IF(FIN_RAW[[#This Row],[VALOR (IN)]]&gt;0, "Income",IF(FIN_RAW[[#This Row],[VALOR (OUT)]]&gt;0, "Expense", "Check"))</f>
        <v>Income</v>
      </c>
      <c r="E1232" s="3" t="str">
        <f>_xlfn.XLOOKUP(FIN_DATASET[[#This Row],[Method]],CATEGORY_MAP[CUENTA_IN],CATEGORY_MAP[Category])</f>
        <v>Cash</v>
      </c>
      <c r="F1232" s="3" t="str">
        <f>_xlfn.XLOOKUP(FIN_DATASET[[#This Row],[Account]],CATEGORY_MAP[CUENTA_OUT],CATEGORY_MAP[Subcategory])</f>
        <v>Monthly Fee</v>
      </c>
      <c r="G1232" s="3" t="str">
        <f>IF(OR(FIN_RAW[[#This Row],[CONCEPTO]]=0,FIN_RAW[[#This Row],[CONCEPTO]]=""),"",FIN_RAW[[#This Row],[CONCEPTO]])</f>
        <v>Mensualidad AR (100%) JUN</v>
      </c>
      <c r="H1232" s="5">
        <f>IF(FIN_DATASET[[#This Row],[Type]]="Income", FIN_RAW[[#This Row],[VALOR (IN)]], -FIN_RAW[[#This Row],[VALOR (OUT)]])</f>
        <v>160000</v>
      </c>
      <c r="I1232" s="3" t="str">
        <f>FIN_RAW[[#This Row],[CUENTA (IN)]]</f>
        <v>Efectivo</v>
      </c>
      <c r="J1232" s="6" t="str">
        <f>FIN_RAW[[#This Row],[CUENTA (OUT)]]</f>
        <v>Mensualidad</v>
      </c>
      <c r="K1232" s="3" t="str">
        <f>IF(OR(FIN_RAW[[#This Row],[CLIENTE]]=0,FIN_RAW[[#This Row],[CLIENTE]]=" "),"",FIN_RAW[[#This Row],[CLIENTE]])</f>
        <v>Viviana Andrade Álvarez</v>
      </c>
      <c r="L1232" s="3" t="str">
        <f>IF(OR(FIN_RAW[[#This Row],[DEPORTISTA]]=0,FIN_RAW[[#This Row],[DEPORTISTA]]=""),"",FIN_RAW[[#This Row],[DEPORTISTA]])</f>
        <v>Laura Sofía Valencia Andrade</v>
      </c>
      <c r="M1232" s="3">
        <f>IF(FIN_DATASET[[#This Row],[Method]]="Efectivo",1,0)</f>
        <v>1</v>
      </c>
      <c r="N1232" s="12">
        <f>IF(FIN_DATASET[[#This Row],[Method]]="Efectivo",FIN_DATASET[[#This Row],[Amount]],0)</f>
        <v>160000</v>
      </c>
      <c r="O1232" s="3">
        <f>IF(FIN_DATASET[[#This Row],[Method]]="CxC",1,0)</f>
        <v>0</v>
      </c>
      <c r="P1232" s="11">
        <f>IF(FIN_DATASET[[#This Row],[Method]]="CxC",FIN_DATASET[[#This Row],[Amount]],0)</f>
        <v>0</v>
      </c>
      <c r="Q1232" s="3">
        <f>IF(OR(FIN_DATASET[[#This Row],[Account]]="CxP",FIN_DATASET[[#This Row],[Account]]="CxP (Liga)",FIN_DATASET[[#This Row],[Account]]="CxP (Terceros)"),1,0)</f>
        <v>0</v>
      </c>
      <c r="R1232" s="3">
        <f>IF(FIN_DATASET[[#This Row],[AP_Flag]]=1,FIN_DATASET[[#This Row],[Amount]],0)</f>
        <v>0</v>
      </c>
    </row>
    <row r="1233" spans="1:18" x14ac:dyDescent="0.2">
      <c r="A1233" s="4">
        <f>FIN_RAW[[#This Row],[FECHA]]</f>
        <v>44713</v>
      </c>
      <c r="B1233" s="3">
        <f>YEAR(FIN_DATASET[[#This Row],[Date]])</f>
        <v>2022</v>
      </c>
      <c r="C1233" s="3" t="str">
        <f>TEXT(FIN_DATASET[[#This Row],[Date]],"mmmm")</f>
        <v>June</v>
      </c>
      <c r="D1233" s="3" t="str">
        <f>IF(FIN_RAW[[#This Row],[VALOR (IN)]]&gt;0, "Income",IF(FIN_RAW[[#This Row],[VALOR (OUT)]]&gt;0, "Expense", "Check"))</f>
        <v>Income</v>
      </c>
      <c r="E1233" s="3" t="str">
        <f>_xlfn.XLOOKUP(FIN_DATASET[[#This Row],[Method]],CATEGORY_MAP[CUENTA_IN],CATEGORY_MAP[Category])</f>
        <v>Cash</v>
      </c>
      <c r="F1233" s="3" t="str">
        <f>_xlfn.XLOOKUP(FIN_DATASET[[#This Row],[Account]],CATEGORY_MAP[CUENTA_OUT],CATEGORY_MAP[Subcategory])</f>
        <v>Monthly Fee</v>
      </c>
      <c r="G1233" s="3" t="str">
        <f>IF(OR(FIN_RAW[[#This Row],[CONCEPTO]]=0,FIN_RAW[[#This Row],[CONCEPTO]]=""),"",FIN_RAW[[#This Row],[CONCEPTO]])</f>
        <v>Mensualidad AR (100%) JUN</v>
      </c>
      <c r="H1233" s="5">
        <f>IF(FIN_DATASET[[#This Row],[Type]]="Income", FIN_RAW[[#This Row],[VALOR (IN)]], -FIN_RAW[[#This Row],[VALOR (OUT)]])</f>
        <v>160000</v>
      </c>
      <c r="I1233" s="3" t="str">
        <f>FIN_RAW[[#This Row],[CUENTA (IN)]]</f>
        <v>Efectivo</v>
      </c>
      <c r="J1233" s="6" t="str">
        <f>FIN_RAW[[#This Row],[CUENTA (OUT)]]</f>
        <v>Mensualidad</v>
      </c>
      <c r="K1233" s="3" t="str">
        <f>IF(OR(FIN_RAW[[#This Row],[CLIENTE]]=0,FIN_RAW[[#This Row],[CLIENTE]]=" "),"",FIN_RAW[[#This Row],[CLIENTE]])</f>
        <v>Yanibel Peña Londoño</v>
      </c>
      <c r="L1233" s="3" t="str">
        <f>IF(OR(FIN_RAW[[#This Row],[DEPORTISTA]]=0,FIN_RAW[[#This Row],[DEPORTISTA]]=""),"",FIN_RAW[[#This Row],[DEPORTISTA]])</f>
        <v>Santiago Piedrahita Peña</v>
      </c>
      <c r="M1233" s="3">
        <f>IF(FIN_DATASET[[#This Row],[Method]]="Efectivo",1,0)</f>
        <v>1</v>
      </c>
      <c r="N1233" s="12">
        <f>IF(FIN_DATASET[[#This Row],[Method]]="Efectivo",FIN_DATASET[[#This Row],[Amount]],0)</f>
        <v>160000</v>
      </c>
      <c r="O1233" s="3">
        <f>IF(FIN_DATASET[[#This Row],[Method]]="CxC",1,0)</f>
        <v>0</v>
      </c>
      <c r="P1233" s="11">
        <f>IF(FIN_DATASET[[#This Row],[Method]]="CxC",FIN_DATASET[[#This Row],[Amount]],0)</f>
        <v>0</v>
      </c>
      <c r="Q1233" s="3">
        <f>IF(OR(FIN_DATASET[[#This Row],[Account]]="CxP",FIN_DATASET[[#This Row],[Account]]="CxP (Liga)",FIN_DATASET[[#This Row],[Account]]="CxP (Terceros)"),1,0)</f>
        <v>0</v>
      </c>
      <c r="R1233" s="3">
        <f>IF(FIN_DATASET[[#This Row],[AP_Flag]]=1,FIN_DATASET[[#This Row],[Amount]],0)</f>
        <v>0</v>
      </c>
    </row>
    <row r="1234" spans="1:18" x14ac:dyDescent="0.2">
      <c r="A1234" s="4">
        <f>FIN_RAW[[#This Row],[FECHA]]</f>
        <v>44713</v>
      </c>
      <c r="B1234" s="3">
        <f>YEAR(FIN_DATASET[[#This Row],[Date]])</f>
        <v>2022</v>
      </c>
      <c r="C1234" s="3" t="str">
        <f>TEXT(FIN_DATASET[[#This Row],[Date]],"mmmm")</f>
        <v>June</v>
      </c>
      <c r="D1234" s="3" t="str">
        <f>IF(FIN_RAW[[#This Row],[VALOR (IN)]]&gt;0, "Income",IF(FIN_RAW[[#This Row],[VALOR (OUT)]]&gt;0, "Expense", "Check"))</f>
        <v>Income</v>
      </c>
      <c r="E1234" s="3" t="str">
        <f>_xlfn.XLOOKUP(FIN_DATASET[[#This Row],[Method]],CATEGORY_MAP[CUENTA_IN],CATEGORY_MAP[Category])</f>
        <v>Cash</v>
      </c>
      <c r="F1234" s="3" t="str">
        <f>_xlfn.XLOOKUP(FIN_DATASET[[#This Row],[Account]],CATEGORY_MAP[CUENTA_OUT],CATEGORY_MAP[Subcategory])</f>
        <v>Gymnastics Monthly Fee</v>
      </c>
      <c r="G1234" s="3" t="str">
        <f>IF(OR(FIN_RAW[[#This Row],[CONCEPTO]]=0,FIN_RAW[[#This Row],[CONCEPTO]]=""),"",FIN_RAW[[#This Row],[CONCEPTO]])</f>
        <v>Apoyo Pago Gimnasia JUN</v>
      </c>
      <c r="H1234" s="5">
        <f>IF(FIN_DATASET[[#This Row],[Type]]="Income", FIN_RAW[[#This Row],[VALOR (IN)]], -FIN_RAW[[#This Row],[VALOR (OUT)]])</f>
        <v>25000</v>
      </c>
      <c r="I1234" s="3" t="str">
        <f>FIN_RAW[[#This Row],[CUENTA (IN)]]</f>
        <v>Efectivo</v>
      </c>
      <c r="J1234" s="6" t="str">
        <f>FIN_RAW[[#This Row],[CUENTA (OUT)]]</f>
        <v>Mensualidad Gimnasia</v>
      </c>
      <c r="K1234" s="3" t="str">
        <f>IF(OR(FIN_RAW[[#This Row],[CLIENTE]]=0,FIN_RAW[[#This Row],[CLIENTE]]=" "),"",FIN_RAW[[#This Row],[CLIENTE]])</f>
        <v>Ana Milena Sánchez Patiño</v>
      </c>
      <c r="L1234" s="3" t="str">
        <f>IF(OR(FIN_RAW[[#This Row],[DEPORTISTA]]=0,FIN_RAW[[#This Row],[DEPORTISTA]]=""),"",FIN_RAW[[#This Row],[DEPORTISTA]])</f>
        <v>Matías Carvajal Sánchez</v>
      </c>
      <c r="M1234" s="3">
        <f>IF(FIN_DATASET[[#This Row],[Method]]="Efectivo",1,0)</f>
        <v>1</v>
      </c>
      <c r="N1234" s="12">
        <f>IF(FIN_DATASET[[#This Row],[Method]]="Efectivo",FIN_DATASET[[#This Row],[Amount]],0)</f>
        <v>25000</v>
      </c>
      <c r="O1234" s="3">
        <f>IF(FIN_DATASET[[#This Row],[Method]]="CxC",1,0)</f>
        <v>0</v>
      </c>
      <c r="P1234" s="11">
        <f>IF(FIN_DATASET[[#This Row],[Method]]="CxC",FIN_DATASET[[#This Row],[Amount]],0)</f>
        <v>0</v>
      </c>
      <c r="Q1234" s="3">
        <f>IF(OR(FIN_DATASET[[#This Row],[Account]]="CxP",FIN_DATASET[[#This Row],[Account]]="CxP (Liga)",FIN_DATASET[[#This Row],[Account]]="CxP (Terceros)"),1,0)</f>
        <v>0</v>
      </c>
      <c r="R1234" s="3">
        <f>IF(FIN_DATASET[[#This Row],[AP_Flag]]=1,FIN_DATASET[[#This Row],[Amount]],0)</f>
        <v>0</v>
      </c>
    </row>
    <row r="1235" spans="1:18" x14ac:dyDescent="0.2">
      <c r="A1235" s="4">
        <f>FIN_RAW[[#This Row],[FECHA]]</f>
        <v>44713</v>
      </c>
      <c r="B1235" s="3">
        <f>YEAR(FIN_DATASET[[#This Row],[Date]])</f>
        <v>2022</v>
      </c>
      <c r="C1235" s="3" t="str">
        <f>TEXT(FIN_DATASET[[#This Row],[Date]],"mmmm")</f>
        <v>June</v>
      </c>
      <c r="D1235" s="3" t="str">
        <f>IF(FIN_RAW[[#This Row],[VALOR (IN)]]&gt;0, "Income",IF(FIN_RAW[[#This Row],[VALOR (OUT)]]&gt;0, "Expense", "Check"))</f>
        <v>Income</v>
      </c>
      <c r="E1235" s="3" t="str">
        <f>_xlfn.XLOOKUP(FIN_DATASET[[#This Row],[Method]],CATEGORY_MAP[CUENTA_IN],CATEGORY_MAP[Category])</f>
        <v>Cash</v>
      </c>
      <c r="F1235" s="3" t="str">
        <f>_xlfn.XLOOKUP(FIN_DATASET[[#This Row],[Account]],CATEGORY_MAP[CUENTA_OUT],CATEGORY_MAP[Subcategory])</f>
        <v>Gymnastics Monthly Fee</v>
      </c>
      <c r="G1235" s="3" t="str">
        <f>IF(OR(FIN_RAW[[#This Row],[CONCEPTO]]=0,FIN_RAW[[#This Row],[CONCEPTO]]=""),"",FIN_RAW[[#This Row],[CONCEPTO]])</f>
        <v>Apoyo Pago Gimnasia JUN</v>
      </c>
      <c r="H1235" s="5">
        <f>IF(FIN_DATASET[[#This Row],[Type]]="Income", FIN_RAW[[#This Row],[VALOR (IN)]], -FIN_RAW[[#This Row],[VALOR (OUT)]])</f>
        <v>25000</v>
      </c>
      <c r="I1235" s="3" t="str">
        <f>FIN_RAW[[#This Row],[CUENTA (IN)]]</f>
        <v>Efectivo</v>
      </c>
      <c r="J1235" s="6" t="str">
        <f>FIN_RAW[[#This Row],[CUENTA (OUT)]]</f>
        <v>Mensualidad Gimnasia</v>
      </c>
      <c r="K1235" s="3" t="str">
        <f>IF(OR(FIN_RAW[[#This Row],[CLIENTE]]=0,FIN_RAW[[#This Row],[CLIENTE]]=" "),"",FIN_RAW[[#This Row],[CLIENTE]])</f>
        <v>Ana Milena Sánchez Patiño</v>
      </c>
      <c r="L1235" s="3" t="str">
        <f>IF(OR(FIN_RAW[[#This Row],[DEPORTISTA]]=0,FIN_RAW[[#This Row],[DEPORTISTA]]=""),"",FIN_RAW[[#This Row],[DEPORTISTA]])</f>
        <v>Valentina Carvajal Sánchez</v>
      </c>
      <c r="M1235" s="3">
        <f>IF(FIN_DATASET[[#This Row],[Method]]="Efectivo",1,0)</f>
        <v>1</v>
      </c>
      <c r="N1235" s="12">
        <f>IF(FIN_DATASET[[#This Row],[Method]]="Efectivo",FIN_DATASET[[#This Row],[Amount]],0)</f>
        <v>25000</v>
      </c>
      <c r="O1235" s="3">
        <f>IF(FIN_DATASET[[#This Row],[Method]]="CxC",1,0)</f>
        <v>0</v>
      </c>
      <c r="P1235" s="11">
        <f>IF(FIN_DATASET[[#This Row],[Method]]="CxC",FIN_DATASET[[#This Row],[Amount]],0)</f>
        <v>0</v>
      </c>
      <c r="Q1235" s="3">
        <f>IF(OR(FIN_DATASET[[#This Row],[Account]]="CxP",FIN_DATASET[[#This Row],[Account]]="CxP (Liga)",FIN_DATASET[[#This Row],[Account]]="CxP (Terceros)"),1,0)</f>
        <v>0</v>
      </c>
      <c r="R1235" s="3">
        <f>IF(FIN_DATASET[[#This Row],[AP_Flag]]=1,FIN_DATASET[[#This Row],[Amount]],0)</f>
        <v>0</v>
      </c>
    </row>
    <row r="1236" spans="1:18" x14ac:dyDescent="0.2">
      <c r="A1236" s="4">
        <f>FIN_RAW[[#This Row],[FECHA]]</f>
        <v>44713</v>
      </c>
      <c r="B1236" s="3">
        <f>YEAR(FIN_DATASET[[#This Row],[Date]])</f>
        <v>2022</v>
      </c>
      <c r="C1236" s="3" t="str">
        <f>TEXT(FIN_DATASET[[#This Row],[Date]],"mmmm")</f>
        <v>June</v>
      </c>
      <c r="D1236" s="3" t="str">
        <f>IF(FIN_RAW[[#This Row],[VALOR (IN)]]&gt;0, "Income",IF(FIN_RAW[[#This Row],[VALOR (OUT)]]&gt;0, "Expense", "Check"))</f>
        <v>Income</v>
      </c>
      <c r="E1236" s="3" t="str">
        <f>_xlfn.XLOOKUP(FIN_DATASET[[#This Row],[Method]],CATEGORY_MAP[CUENTA_IN],CATEGORY_MAP[Category])</f>
        <v>Cash</v>
      </c>
      <c r="F1236" s="3" t="str">
        <f>_xlfn.XLOOKUP(FIN_DATASET[[#This Row],[Account]],CATEGORY_MAP[CUENTA_OUT],CATEGORY_MAP[Subcategory])</f>
        <v>Gymnastics Monthly Fee</v>
      </c>
      <c r="G1236" s="3" t="str">
        <f>IF(OR(FIN_RAW[[#This Row],[CONCEPTO]]=0,FIN_RAW[[#This Row],[CONCEPTO]]=""),"",FIN_RAW[[#This Row],[CONCEPTO]])</f>
        <v>Apoyo Pago Gimnasia JUN</v>
      </c>
      <c r="H1236" s="5">
        <f>IF(FIN_DATASET[[#This Row],[Type]]="Income", FIN_RAW[[#This Row],[VALOR (IN)]], -FIN_RAW[[#This Row],[VALOR (OUT)]])</f>
        <v>25000</v>
      </c>
      <c r="I1236" s="3" t="str">
        <f>FIN_RAW[[#This Row],[CUENTA (IN)]]</f>
        <v>Efectivo</v>
      </c>
      <c r="J1236" s="6" t="str">
        <f>FIN_RAW[[#This Row],[CUENTA (OUT)]]</f>
        <v>Mensualidad Gimnasia</v>
      </c>
      <c r="K1236" s="3" t="str">
        <f>IF(OR(FIN_RAW[[#This Row],[CLIENTE]]=0,FIN_RAW[[#This Row],[CLIENTE]]=" "),"",FIN_RAW[[#This Row],[CLIENTE]])</f>
        <v>Carlos Andrés Delgado</v>
      </c>
      <c r="L1236" s="3" t="str">
        <f>IF(OR(FIN_RAW[[#This Row],[DEPORTISTA]]=0,FIN_RAW[[#This Row],[DEPORTISTA]]=""),"",FIN_RAW[[#This Row],[DEPORTISTA]])</f>
        <v>Juan Andrés Delgado Giraldo</v>
      </c>
      <c r="M1236" s="3">
        <f>IF(FIN_DATASET[[#This Row],[Method]]="Efectivo",1,0)</f>
        <v>1</v>
      </c>
      <c r="N1236" s="12">
        <f>IF(FIN_DATASET[[#This Row],[Method]]="Efectivo",FIN_DATASET[[#This Row],[Amount]],0)</f>
        <v>25000</v>
      </c>
      <c r="O1236" s="3">
        <f>IF(FIN_DATASET[[#This Row],[Method]]="CxC",1,0)</f>
        <v>0</v>
      </c>
      <c r="P1236" s="11">
        <f>IF(FIN_DATASET[[#This Row],[Method]]="CxC",FIN_DATASET[[#This Row],[Amount]],0)</f>
        <v>0</v>
      </c>
      <c r="Q1236" s="3">
        <f>IF(OR(FIN_DATASET[[#This Row],[Account]]="CxP",FIN_DATASET[[#This Row],[Account]]="CxP (Liga)",FIN_DATASET[[#This Row],[Account]]="CxP (Terceros)"),1,0)</f>
        <v>0</v>
      </c>
      <c r="R1236" s="3">
        <f>IF(FIN_DATASET[[#This Row],[AP_Flag]]=1,FIN_DATASET[[#This Row],[Amount]],0)</f>
        <v>0</v>
      </c>
    </row>
    <row r="1237" spans="1:18" x14ac:dyDescent="0.2">
      <c r="A1237" s="4">
        <f>FIN_RAW[[#This Row],[FECHA]]</f>
        <v>44713</v>
      </c>
      <c r="B1237" s="3">
        <f>YEAR(FIN_DATASET[[#This Row],[Date]])</f>
        <v>2022</v>
      </c>
      <c r="C1237" s="3" t="str">
        <f>TEXT(FIN_DATASET[[#This Row],[Date]],"mmmm")</f>
        <v>June</v>
      </c>
      <c r="D1237" s="3" t="str">
        <f>IF(FIN_RAW[[#This Row],[VALOR (IN)]]&gt;0, "Income",IF(FIN_RAW[[#This Row],[VALOR (OUT)]]&gt;0, "Expense", "Check"))</f>
        <v>Income</v>
      </c>
      <c r="E1237" s="3" t="str">
        <f>_xlfn.XLOOKUP(FIN_DATASET[[#This Row],[Method]],CATEGORY_MAP[CUENTA_IN],CATEGORY_MAP[Category])</f>
        <v>Cash</v>
      </c>
      <c r="F1237" s="3" t="str">
        <f>_xlfn.XLOOKUP(FIN_DATASET[[#This Row],[Account]],CATEGORY_MAP[CUENTA_OUT],CATEGORY_MAP[Subcategory])</f>
        <v>Gymnastics Monthly Fee</v>
      </c>
      <c r="G1237" s="3" t="str">
        <f>IF(OR(FIN_RAW[[#This Row],[CONCEPTO]]=0,FIN_RAW[[#This Row],[CONCEPTO]]=""),"",FIN_RAW[[#This Row],[CONCEPTO]])</f>
        <v>Apoyo Pago Gimnasia JUN</v>
      </c>
      <c r="H1237" s="5">
        <f>IF(FIN_DATASET[[#This Row],[Type]]="Income", FIN_RAW[[#This Row],[VALOR (IN)]], -FIN_RAW[[#This Row],[VALOR (OUT)]])</f>
        <v>25000</v>
      </c>
      <c r="I1237" s="3" t="str">
        <f>FIN_RAW[[#This Row],[CUENTA (IN)]]</f>
        <v>Efectivo</v>
      </c>
      <c r="J1237" s="6" t="str">
        <f>FIN_RAW[[#This Row],[CUENTA (OUT)]]</f>
        <v>Mensualidad Gimnasia</v>
      </c>
      <c r="K1237" s="3" t="str">
        <f>IF(OR(FIN_RAW[[#This Row],[CLIENTE]]=0,FIN_RAW[[#This Row],[CLIENTE]]=" "),"",FIN_RAW[[#This Row],[CLIENTE]])</f>
        <v>Carlos Andrés Delgado</v>
      </c>
      <c r="L1237" s="3" t="str">
        <f>IF(OR(FIN_RAW[[#This Row],[DEPORTISTA]]=0,FIN_RAW[[#This Row],[DEPORTISTA]]=""),"",FIN_RAW[[#This Row],[DEPORTISTA]])</f>
        <v>María José Delgado Giraldo</v>
      </c>
      <c r="M1237" s="3">
        <f>IF(FIN_DATASET[[#This Row],[Method]]="Efectivo",1,0)</f>
        <v>1</v>
      </c>
      <c r="N1237" s="12">
        <f>IF(FIN_DATASET[[#This Row],[Method]]="Efectivo",FIN_DATASET[[#This Row],[Amount]],0)</f>
        <v>25000</v>
      </c>
      <c r="O1237" s="3">
        <f>IF(FIN_DATASET[[#This Row],[Method]]="CxC",1,0)</f>
        <v>0</v>
      </c>
      <c r="P1237" s="11">
        <f>IF(FIN_DATASET[[#This Row],[Method]]="CxC",FIN_DATASET[[#This Row],[Amount]],0)</f>
        <v>0</v>
      </c>
      <c r="Q1237" s="3">
        <f>IF(OR(FIN_DATASET[[#This Row],[Account]]="CxP",FIN_DATASET[[#This Row],[Account]]="CxP (Liga)",FIN_DATASET[[#This Row],[Account]]="CxP (Terceros)"),1,0)</f>
        <v>0</v>
      </c>
      <c r="R1237" s="3">
        <f>IF(FIN_DATASET[[#This Row],[AP_Flag]]=1,FIN_DATASET[[#This Row],[Amount]],0)</f>
        <v>0</v>
      </c>
    </row>
    <row r="1238" spans="1:18" x14ac:dyDescent="0.2">
      <c r="A1238" s="4">
        <f>FIN_RAW[[#This Row],[FECHA]]</f>
        <v>44713</v>
      </c>
      <c r="B1238" s="3">
        <f>YEAR(FIN_DATASET[[#This Row],[Date]])</f>
        <v>2022</v>
      </c>
      <c r="C1238" s="3" t="str">
        <f>TEXT(FIN_DATASET[[#This Row],[Date]],"mmmm")</f>
        <v>June</v>
      </c>
      <c r="D1238" s="3" t="str">
        <f>IF(FIN_RAW[[#This Row],[VALOR (IN)]]&gt;0, "Income",IF(FIN_RAW[[#This Row],[VALOR (OUT)]]&gt;0, "Expense", "Check"))</f>
        <v>Income</v>
      </c>
      <c r="E1238" s="3" t="str">
        <f>_xlfn.XLOOKUP(FIN_DATASET[[#This Row],[Method]],CATEGORY_MAP[CUENTA_IN],CATEGORY_MAP[Category])</f>
        <v>Cash</v>
      </c>
      <c r="F1238" s="3" t="str">
        <f>_xlfn.XLOOKUP(FIN_DATASET[[#This Row],[Account]],CATEGORY_MAP[CUENTA_OUT],CATEGORY_MAP[Subcategory])</f>
        <v>Gymnastics Monthly Fee</v>
      </c>
      <c r="G1238" s="3" t="str">
        <f>IF(OR(FIN_RAW[[#This Row],[CONCEPTO]]=0,FIN_RAW[[#This Row],[CONCEPTO]]=""),"",FIN_RAW[[#This Row],[CONCEPTO]])</f>
        <v>Apoyo Pago Gimnasia JUN</v>
      </c>
      <c r="H1238" s="5">
        <f>IF(FIN_DATASET[[#This Row],[Type]]="Income", FIN_RAW[[#This Row],[VALOR (IN)]], -FIN_RAW[[#This Row],[VALOR (OUT)]])</f>
        <v>25000</v>
      </c>
      <c r="I1238" s="3" t="str">
        <f>FIN_RAW[[#This Row],[CUENTA (IN)]]</f>
        <v>Efectivo</v>
      </c>
      <c r="J1238" s="6" t="str">
        <f>FIN_RAW[[#This Row],[CUENTA (OUT)]]</f>
        <v>Mensualidad Gimnasia</v>
      </c>
      <c r="K1238" s="3" t="str">
        <f>IF(OR(FIN_RAW[[#This Row],[CLIENTE]]=0,FIN_RAW[[#This Row],[CLIENTE]]=" "),"",FIN_RAW[[#This Row],[CLIENTE]])</f>
        <v>Diana Gómez Herrera</v>
      </c>
      <c r="L1238" s="3" t="str">
        <f>IF(OR(FIN_RAW[[#This Row],[DEPORTISTA]]=0,FIN_RAW[[#This Row],[DEPORTISTA]]=""),"",FIN_RAW[[#This Row],[DEPORTISTA]])</f>
        <v>Samuel David López Gómez</v>
      </c>
      <c r="M1238" s="3">
        <f>IF(FIN_DATASET[[#This Row],[Method]]="Efectivo",1,0)</f>
        <v>1</v>
      </c>
      <c r="N1238" s="12">
        <f>IF(FIN_DATASET[[#This Row],[Method]]="Efectivo",FIN_DATASET[[#This Row],[Amount]],0)</f>
        <v>25000</v>
      </c>
      <c r="O1238" s="3">
        <f>IF(FIN_DATASET[[#This Row],[Method]]="CxC",1,0)</f>
        <v>0</v>
      </c>
      <c r="P1238" s="11">
        <f>IF(FIN_DATASET[[#This Row],[Method]]="CxC",FIN_DATASET[[#This Row],[Amount]],0)</f>
        <v>0</v>
      </c>
      <c r="Q1238" s="3">
        <f>IF(OR(FIN_DATASET[[#This Row],[Account]]="CxP",FIN_DATASET[[#This Row],[Account]]="CxP (Liga)",FIN_DATASET[[#This Row],[Account]]="CxP (Terceros)"),1,0)</f>
        <v>0</v>
      </c>
      <c r="R1238" s="3">
        <f>IF(FIN_DATASET[[#This Row],[AP_Flag]]=1,FIN_DATASET[[#This Row],[Amount]],0)</f>
        <v>0</v>
      </c>
    </row>
    <row r="1239" spans="1:18" x14ac:dyDescent="0.2">
      <c r="A1239" s="4">
        <f>FIN_RAW[[#This Row],[FECHA]]</f>
        <v>44713</v>
      </c>
      <c r="B1239" s="3">
        <f>YEAR(FIN_DATASET[[#This Row],[Date]])</f>
        <v>2022</v>
      </c>
      <c r="C1239" s="3" t="str">
        <f>TEXT(FIN_DATASET[[#This Row],[Date]],"mmmm")</f>
        <v>June</v>
      </c>
      <c r="D1239" s="3" t="str">
        <f>IF(FIN_RAW[[#This Row],[VALOR (IN)]]&gt;0, "Income",IF(FIN_RAW[[#This Row],[VALOR (OUT)]]&gt;0, "Expense", "Check"))</f>
        <v>Income</v>
      </c>
      <c r="E1239" s="3" t="str">
        <f>_xlfn.XLOOKUP(FIN_DATASET[[#This Row],[Method]],CATEGORY_MAP[CUENTA_IN],CATEGORY_MAP[Category])</f>
        <v>Cash</v>
      </c>
      <c r="F1239" s="3" t="str">
        <f>_xlfn.XLOOKUP(FIN_DATASET[[#This Row],[Account]],CATEGORY_MAP[CUENTA_OUT],CATEGORY_MAP[Subcategory])</f>
        <v>Gymnastics Monthly Fee</v>
      </c>
      <c r="G1239" s="3" t="str">
        <f>IF(OR(FIN_RAW[[#This Row],[CONCEPTO]]=0,FIN_RAW[[#This Row],[CONCEPTO]]=""),"",FIN_RAW[[#This Row],[CONCEPTO]])</f>
        <v>Apoyo Pago Gimnasia JUN</v>
      </c>
      <c r="H1239" s="5">
        <f>IF(FIN_DATASET[[#This Row],[Type]]="Income", FIN_RAW[[#This Row],[VALOR (IN)]], -FIN_RAW[[#This Row],[VALOR (OUT)]])</f>
        <v>25000</v>
      </c>
      <c r="I1239" s="3" t="str">
        <f>FIN_RAW[[#This Row],[CUENTA (IN)]]</f>
        <v>Efectivo</v>
      </c>
      <c r="J1239" s="6" t="str">
        <f>FIN_RAW[[#This Row],[CUENTA (OUT)]]</f>
        <v>Mensualidad Gimnasia</v>
      </c>
      <c r="K1239" s="3" t="str">
        <f>IF(OR(FIN_RAW[[#This Row],[CLIENTE]]=0,FIN_RAW[[#This Row],[CLIENTE]]=" "),"",FIN_RAW[[#This Row],[CLIENTE]])</f>
        <v>Diana Marcela Bravo Clavijo</v>
      </c>
      <c r="L1239" s="3" t="str">
        <f>IF(OR(FIN_RAW[[#This Row],[DEPORTISTA]]=0,FIN_RAW[[#This Row],[DEPORTISTA]]=""),"",FIN_RAW[[#This Row],[DEPORTISTA]])</f>
        <v>Adelaida Camacho Bravo</v>
      </c>
      <c r="M1239" s="3">
        <f>IF(FIN_DATASET[[#This Row],[Method]]="Efectivo",1,0)</f>
        <v>1</v>
      </c>
      <c r="N1239" s="12">
        <f>IF(FIN_DATASET[[#This Row],[Method]]="Efectivo",FIN_DATASET[[#This Row],[Amount]],0)</f>
        <v>25000</v>
      </c>
      <c r="O1239" s="3">
        <f>IF(FIN_DATASET[[#This Row],[Method]]="CxC",1,0)</f>
        <v>0</v>
      </c>
      <c r="P1239" s="11">
        <f>IF(FIN_DATASET[[#This Row],[Method]]="CxC",FIN_DATASET[[#This Row],[Amount]],0)</f>
        <v>0</v>
      </c>
      <c r="Q1239" s="3">
        <f>IF(OR(FIN_DATASET[[#This Row],[Account]]="CxP",FIN_DATASET[[#This Row],[Account]]="CxP (Liga)",FIN_DATASET[[#This Row],[Account]]="CxP (Terceros)"),1,0)</f>
        <v>0</v>
      </c>
      <c r="R1239" s="3">
        <f>IF(FIN_DATASET[[#This Row],[AP_Flag]]=1,FIN_DATASET[[#This Row],[Amount]],0)</f>
        <v>0</v>
      </c>
    </row>
    <row r="1240" spans="1:18" x14ac:dyDescent="0.2">
      <c r="A1240" s="4">
        <f>FIN_RAW[[#This Row],[FECHA]]</f>
        <v>44713</v>
      </c>
      <c r="B1240" s="3">
        <f>YEAR(FIN_DATASET[[#This Row],[Date]])</f>
        <v>2022</v>
      </c>
      <c r="C1240" s="3" t="str">
        <f>TEXT(FIN_DATASET[[#This Row],[Date]],"mmmm")</f>
        <v>June</v>
      </c>
      <c r="D1240" s="3" t="str">
        <f>IF(FIN_RAW[[#This Row],[VALOR (IN)]]&gt;0, "Income",IF(FIN_RAW[[#This Row],[VALOR (OUT)]]&gt;0, "Expense", "Check"))</f>
        <v>Income</v>
      </c>
      <c r="E1240" s="3" t="str">
        <f>_xlfn.XLOOKUP(FIN_DATASET[[#This Row],[Method]],CATEGORY_MAP[CUENTA_IN],CATEGORY_MAP[Category])</f>
        <v>Cash</v>
      </c>
      <c r="F1240" s="3" t="str">
        <f>_xlfn.XLOOKUP(FIN_DATASET[[#This Row],[Account]],CATEGORY_MAP[CUENTA_OUT],CATEGORY_MAP[Subcategory])</f>
        <v>Gymnastics Monthly Fee</v>
      </c>
      <c r="G1240" s="3" t="str">
        <f>IF(OR(FIN_RAW[[#This Row],[CONCEPTO]]=0,FIN_RAW[[#This Row],[CONCEPTO]]=""),"",FIN_RAW[[#This Row],[CONCEPTO]])</f>
        <v>Apoyo Pago Gimnasia JUN</v>
      </c>
      <c r="H1240" s="5">
        <f>IF(FIN_DATASET[[#This Row],[Type]]="Income", FIN_RAW[[#This Row],[VALOR (IN)]], -FIN_RAW[[#This Row],[VALOR (OUT)]])</f>
        <v>25000</v>
      </c>
      <c r="I1240" s="3" t="str">
        <f>FIN_RAW[[#This Row],[CUENTA (IN)]]</f>
        <v>Efectivo</v>
      </c>
      <c r="J1240" s="6" t="str">
        <f>FIN_RAW[[#This Row],[CUENTA (OUT)]]</f>
        <v>Mensualidad Gimnasia</v>
      </c>
      <c r="K1240" s="3" t="str">
        <f>IF(OR(FIN_RAW[[#This Row],[CLIENTE]]=0,FIN_RAW[[#This Row],[CLIENTE]]=" "),"",FIN_RAW[[#This Row],[CLIENTE]])</f>
        <v>Diana Marcela Bravo Clavijo</v>
      </c>
      <c r="L1240" s="3" t="str">
        <f>IF(OR(FIN_RAW[[#This Row],[DEPORTISTA]]=0,FIN_RAW[[#This Row],[DEPORTISTA]]=""),"",FIN_RAW[[#This Row],[DEPORTISTA]])</f>
        <v>María Antonia Camacho Bravo</v>
      </c>
      <c r="M1240" s="3">
        <f>IF(FIN_DATASET[[#This Row],[Method]]="Efectivo",1,0)</f>
        <v>1</v>
      </c>
      <c r="N1240" s="12">
        <f>IF(FIN_DATASET[[#This Row],[Method]]="Efectivo",FIN_DATASET[[#This Row],[Amount]],0)</f>
        <v>25000</v>
      </c>
      <c r="O1240" s="3">
        <f>IF(FIN_DATASET[[#This Row],[Method]]="CxC",1,0)</f>
        <v>0</v>
      </c>
      <c r="P1240" s="11">
        <f>IF(FIN_DATASET[[#This Row],[Method]]="CxC",FIN_DATASET[[#This Row],[Amount]],0)</f>
        <v>0</v>
      </c>
      <c r="Q1240" s="3">
        <f>IF(OR(FIN_DATASET[[#This Row],[Account]]="CxP",FIN_DATASET[[#This Row],[Account]]="CxP (Liga)",FIN_DATASET[[#This Row],[Account]]="CxP (Terceros)"),1,0)</f>
        <v>0</v>
      </c>
      <c r="R1240" s="3">
        <f>IF(FIN_DATASET[[#This Row],[AP_Flag]]=1,FIN_DATASET[[#This Row],[Amount]],0)</f>
        <v>0</v>
      </c>
    </row>
    <row r="1241" spans="1:18" x14ac:dyDescent="0.2">
      <c r="A1241" s="4">
        <f>FIN_RAW[[#This Row],[FECHA]]</f>
        <v>44713</v>
      </c>
      <c r="B1241" s="3">
        <f>YEAR(FIN_DATASET[[#This Row],[Date]])</f>
        <v>2022</v>
      </c>
      <c r="C1241" s="3" t="str">
        <f>TEXT(FIN_DATASET[[#This Row],[Date]],"mmmm")</f>
        <v>June</v>
      </c>
      <c r="D1241" s="3" t="str">
        <f>IF(FIN_RAW[[#This Row],[VALOR (IN)]]&gt;0, "Income",IF(FIN_RAW[[#This Row],[VALOR (OUT)]]&gt;0, "Expense", "Check"))</f>
        <v>Income</v>
      </c>
      <c r="E1241" s="3" t="str">
        <f>_xlfn.XLOOKUP(FIN_DATASET[[#This Row],[Method]],CATEGORY_MAP[CUENTA_IN],CATEGORY_MAP[Category])</f>
        <v>Cash</v>
      </c>
      <c r="F1241" s="3" t="str">
        <f>_xlfn.XLOOKUP(FIN_DATASET[[#This Row],[Account]],CATEGORY_MAP[CUENTA_OUT],CATEGORY_MAP[Subcategory])</f>
        <v>Gymnastics Monthly Fee</v>
      </c>
      <c r="G1241" s="3" t="str">
        <f>IF(OR(FIN_RAW[[#This Row],[CONCEPTO]]=0,FIN_RAW[[#This Row],[CONCEPTO]]=""),"",FIN_RAW[[#This Row],[CONCEPTO]])</f>
        <v>Apoyo Pago Gimnasia JUN</v>
      </c>
      <c r="H1241" s="5">
        <f>IF(FIN_DATASET[[#This Row],[Type]]="Income", FIN_RAW[[#This Row],[VALOR (IN)]], -FIN_RAW[[#This Row],[VALOR (OUT)]])</f>
        <v>25000</v>
      </c>
      <c r="I1241" s="3" t="str">
        <f>FIN_RAW[[#This Row],[CUENTA (IN)]]</f>
        <v>Efectivo</v>
      </c>
      <c r="J1241" s="6" t="str">
        <f>FIN_RAW[[#This Row],[CUENTA (OUT)]]</f>
        <v>Mensualidad Gimnasia</v>
      </c>
      <c r="K1241" s="3" t="str">
        <f>IF(OR(FIN_RAW[[#This Row],[CLIENTE]]=0,FIN_RAW[[#This Row],[CLIENTE]]=" "),"",FIN_RAW[[#This Row],[CLIENTE]])</f>
        <v>Ingrith Basto Zamorano</v>
      </c>
      <c r="L1241" s="3" t="str">
        <f>IF(OR(FIN_RAW[[#This Row],[DEPORTISTA]]=0,FIN_RAW[[#This Row],[DEPORTISTA]]=""),"",FIN_RAW[[#This Row],[DEPORTISTA]])</f>
        <v>Santiago Solórzano Basto</v>
      </c>
      <c r="M1241" s="3">
        <f>IF(FIN_DATASET[[#This Row],[Method]]="Efectivo",1,0)</f>
        <v>1</v>
      </c>
      <c r="N1241" s="12">
        <f>IF(FIN_DATASET[[#This Row],[Method]]="Efectivo",FIN_DATASET[[#This Row],[Amount]],0)</f>
        <v>25000</v>
      </c>
      <c r="O1241" s="3">
        <f>IF(FIN_DATASET[[#This Row],[Method]]="CxC",1,0)</f>
        <v>0</v>
      </c>
      <c r="P1241" s="11">
        <f>IF(FIN_DATASET[[#This Row],[Method]]="CxC",FIN_DATASET[[#This Row],[Amount]],0)</f>
        <v>0</v>
      </c>
      <c r="Q1241" s="3">
        <f>IF(OR(FIN_DATASET[[#This Row],[Account]]="CxP",FIN_DATASET[[#This Row],[Account]]="CxP (Liga)",FIN_DATASET[[#This Row],[Account]]="CxP (Terceros)"),1,0)</f>
        <v>0</v>
      </c>
      <c r="R1241" s="3">
        <f>IF(FIN_DATASET[[#This Row],[AP_Flag]]=1,FIN_DATASET[[#This Row],[Amount]],0)</f>
        <v>0</v>
      </c>
    </row>
    <row r="1242" spans="1:18" x14ac:dyDescent="0.2">
      <c r="A1242" s="4">
        <f>FIN_RAW[[#This Row],[FECHA]]</f>
        <v>44713</v>
      </c>
      <c r="B1242" s="3">
        <f>YEAR(FIN_DATASET[[#This Row],[Date]])</f>
        <v>2022</v>
      </c>
      <c r="C1242" s="3" t="str">
        <f>TEXT(FIN_DATASET[[#This Row],[Date]],"mmmm")</f>
        <v>June</v>
      </c>
      <c r="D1242" s="3" t="str">
        <f>IF(FIN_RAW[[#This Row],[VALOR (IN)]]&gt;0, "Income",IF(FIN_RAW[[#This Row],[VALOR (OUT)]]&gt;0, "Expense", "Check"))</f>
        <v>Income</v>
      </c>
      <c r="E1242" s="3" t="str">
        <f>_xlfn.XLOOKUP(FIN_DATASET[[#This Row],[Method]],CATEGORY_MAP[CUENTA_IN],CATEGORY_MAP[Category])</f>
        <v>Cash</v>
      </c>
      <c r="F1242" s="3" t="str">
        <f>_xlfn.XLOOKUP(FIN_DATASET[[#This Row],[Account]],CATEGORY_MAP[CUENTA_OUT],CATEGORY_MAP[Subcategory])</f>
        <v>Gymnastics Monthly Fee</v>
      </c>
      <c r="G1242" s="3" t="str">
        <f>IF(OR(FIN_RAW[[#This Row],[CONCEPTO]]=0,FIN_RAW[[#This Row],[CONCEPTO]]=""),"",FIN_RAW[[#This Row],[CONCEPTO]])</f>
        <v>Apoyo Pago Gimnasia JUN</v>
      </c>
      <c r="H1242" s="5">
        <f>IF(FIN_DATASET[[#This Row],[Type]]="Income", FIN_RAW[[#This Row],[VALOR (IN)]], -FIN_RAW[[#This Row],[VALOR (OUT)]])</f>
        <v>25000</v>
      </c>
      <c r="I1242" s="3" t="str">
        <f>FIN_RAW[[#This Row],[CUENTA (IN)]]</f>
        <v>Efectivo</v>
      </c>
      <c r="J1242" s="6" t="str">
        <f>FIN_RAW[[#This Row],[CUENTA (OUT)]]</f>
        <v>Mensualidad Gimnasia</v>
      </c>
      <c r="K1242" s="3" t="str">
        <f>IF(OR(FIN_RAW[[#This Row],[CLIENTE]]=0,FIN_RAW[[#This Row],[CLIENTE]]=" "),"",FIN_RAW[[#This Row],[CLIENTE]])</f>
        <v>Juan Sebastián Floyd</v>
      </c>
      <c r="L1242" s="3" t="str">
        <f>IF(OR(FIN_RAW[[#This Row],[DEPORTISTA]]=0,FIN_RAW[[#This Row],[DEPORTISTA]]=""),"",FIN_RAW[[#This Row],[DEPORTISTA]])</f>
        <v>Arianna Floyd Martínez</v>
      </c>
      <c r="M1242" s="3">
        <f>IF(FIN_DATASET[[#This Row],[Method]]="Efectivo",1,0)</f>
        <v>1</v>
      </c>
      <c r="N1242" s="12">
        <f>IF(FIN_DATASET[[#This Row],[Method]]="Efectivo",FIN_DATASET[[#This Row],[Amount]],0)</f>
        <v>25000</v>
      </c>
      <c r="O1242" s="3">
        <f>IF(FIN_DATASET[[#This Row],[Method]]="CxC",1,0)</f>
        <v>0</v>
      </c>
      <c r="P1242" s="11">
        <f>IF(FIN_DATASET[[#This Row],[Method]]="CxC",FIN_DATASET[[#This Row],[Amount]],0)</f>
        <v>0</v>
      </c>
      <c r="Q1242" s="3">
        <f>IF(OR(FIN_DATASET[[#This Row],[Account]]="CxP",FIN_DATASET[[#This Row],[Account]]="CxP (Liga)",FIN_DATASET[[#This Row],[Account]]="CxP (Terceros)"),1,0)</f>
        <v>0</v>
      </c>
      <c r="R1242" s="3">
        <f>IF(FIN_DATASET[[#This Row],[AP_Flag]]=1,FIN_DATASET[[#This Row],[Amount]],0)</f>
        <v>0</v>
      </c>
    </row>
    <row r="1243" spans="1:18" x14ac:dyDescent="0.2">
      <c r="A1243" s="4">
        <f>FIN_RAW[[#This Row],[FECHA]]</f>
        <v>44713</v>
      </c>
      <c r="B1243" s="3">
        <f>YEAR(FIN_DATASET[[#This Row],[Date]])</f>
        <v>2022</v>
      </c>
      <c r="C1243" s="3" t="str">
        <f>TEXT(FIN_DATASET[[#This Row],[Date]],"mmmm")</f>
        <v>June</v>
      </c>
      <c r="D1243" s="3" t="str">
        <f>IF(FIN_RAW[[#This Row],[VALOR (IN)]]&gt;0, "Income",IF(FIN_RAW[[#This Row],[VALOR (OUT)]]&gt;0, "Expense", "Check"))</f>
        <v>Income</v>
      </c>
      <c r="E1243" s="3" t="str">
        <f>_xlfn.XLOOKUP(FIN_DATASET[[#This Row],[Method]],CATEGORY_MAP[CUENTA_IN],CATEGORY_MAP[Category])</f>
        <v>Cash</v>
      </c>
      <c r="F1243" s="3" t="str">
        <f>_xlfn.XLOOKUP(FIN_DATASET[[#This Row],[Account]],CATEGORY_MAP[CUENTA_OUT],CATEGORY_MAP[Subcategory])</f>
        <v>Gymnastics Monthly Fee</v>
      </c>
      <c r="G1243" s="3" t="str">
        <f>IF(OR(FIN_RAW[[#This Row],[CONCEPTO]]=0,FIN_RAW[[#This Row],[CONCEPTO]]=""),"",FIN_RAW[[#This Row],[CONCEPTO]])</f>
        <v>Apoyo Pago Gimnasia JUN</v>
      </c>
      <c r="H1243" s="5">
        <f>IF(FIN_DATASET[[#This Row],[Type]]="Income", FIN_RAW[[#This Row],[VALOR (IN)]], -FIN_RAW[[#This Row],[VALOR (OUT)]])</f>
        <v>25000</v>
      </c>
      <c r="I1243" s="3" t="str">
        <f>FIN_RAW[[#This Row],[CUENTA (IN)]]</f>
        <v>Efectivo</v>
      </c>
      <c r="J1243" s="6" t="str">
        <f>FIN_RAW[[#This Row],[CUENTA (OUT)]]</f>
        <v>Mensualidad Gimnasia</v>
      </c>
      <c r="K1243" s="3" t="str">
        <f>IF(OR(FIN_RAW[[#This Row],[CLIENTE]]=0,FIN_RAW[[#This Row],[CLIENTE]]=" "),"",FIN_RAW[[#This Row],[CLIENTE]])</f>
        <v>Juan Sebastián Floyd</v>
      </c>
      <c r="L1243" s="3" t="str">
        <f>IF(OR(FIN_RAW[[#This Row],[DEPORTISTA]]=0,FIN_RAW[[#This Row],[DEPORTISTA]]=""),"",FIN_RAW[[#This Row],[DEPORTISTA]])</f>
        <v>Juan Diego Floyd Martínez</v>
      </c>
      <c r="M1243" s="3">
        <f>IF(FIN_DATASET[[#This Row],[Method]]="Efectivo",1,0)</f>
        <v>1</v>
      </c>
      <c r="N1243" s="12">
        <f>IF(FIN_DATASET[[#This Row],[Method]]="Efectivo",FIN_DATASET[[#This Row],[Amount]],0)</f>
        <v>25000</v>
      </c>
      <c r="O1243" s="3">
        <f>IF(FIN_DATASET[[#This Row],[Method]]="CxC",1,0)</f>
        <v>0</v>
      </c>
      <c r="P1243" s="11">
        <f>IF(FIN_DATASET[[#This Row],[Method]]="CxC",FIN_DATASET[[#This Row],[Amount]],0)</f>
        <v>0</v>
      </c>
      <c r="Q1243" s="3">
        <f>IF(OR(FIN_DATASET[[#This Row],[Account]]="CxP",FIN_DATASET[[#This Row],[Account]]="CxP (Liga)",FIN_DATASET[[#This Row],[Account]]="CxP (Terceros)"),1,0)</f>
        <v>0</v>
      </c>
      <c r="R1243" s="3">
        <f>IF(FIN_DATASET[[#This Row],[AP_Flag]]=1,FIN_DATASET[[#This Row],[Amount]],0)</f>
        <v>0</v>
      </c>
    </row>
    <row r="1244" spans="1:18" x14ac:dyDescent="0.2">
      <c r="A1244" s="4">
        <f>FIN_RAW[[#This Row],[FECHA]]</f>
        <v>44713</v>
      </c>
      <c r="B1244" s="3">
        <f>YEAR(FIN_DATASET[[#This Row],[Date]])</f>
        <v>2022</v>
      </c>
      <c r="C1244" s="3" t="str">
        <f>TEXT(FIN_DATASET[[#This Row],[Date]],"mmmm")</f>
        <v>June</v>
      </c>
      <c r="D1244" s="3" t="str">
        <f>IF(FIN_RAW[[#This Row],[VALOR (IN)]]&gt;0, "Income",IF(FIN_RAW[[#This Row],[VALOR (OUT)]]&gt;0, "Expense", "Check"))</f>
        <v>Income</v>
      </c>
      <c r="E1244" s="3" t="str">
        <f>_xlfn.XLOOKUP(FIN_DATASET[[#This Row],[Method]],CATEGORY_MAP[CUENTA_IN],CATEGORY_MAP[Category])</f>
        <v>Cash</v>
      </c>
      <c r="F1244" s="3" t="str">
        <f>_xlfn.XLOOKUP(FIN_DATASET[[#This Row],[Account]],CATEGORY_MAP[CUENTA_OUT],CATEGORY_MAP[Subcategory])</f>
        <v>Gymnastics Monthly Fee</v>
      </c>
      <c r="G1244" s="3" t="str">
        <f>IF(OR(FIN_RAW[[#This Row],[CONCEPTO]]=0,FIN_RAW[[#This Row],[CONCEPTO]]=""),"",FIN_RAW[[#This Row],[CONCEPTO]])</f>
        <v>Apoyo Pago Gimnasia JUN</v>
      </c>
      <c r="H1244" s="5">
        <f>IF(FIN_DATASET[[#This Row],[Type]]="Income", FIN_RAW[[#This Row],[VALOR (IN)]], -FIN_RAW[[#This Row],[VALOR (OUT)]])</f>
        <v>25000</v>
      </c>
      <c r="I1244" s="3" t="str">
        <f>FIN_RAW[[#This Row],[CUENTA (IN)]]</f>
        <v>Efectivo</v>
      </c>
      <c r="J1244" s="6" t="str">
        <f>FIN_RAW[[#This Row],[CUENTA (OUT)]]</f>
        <v>Mensualidad Gimnasia</v>
      </c>
      <c r="K1244" s="3" t="str">
        <f>IF(OR(FIN_RAW[[#This Row],[CLIENTE]]=0,FIN_RAW[[#This Row],[CLIENTE]]=" "),"",FIN_RAW[[#This Row],[CLIENTE]])</f>
        <v>Marcela Zapata Duque</v>
      </c>
      <c r="L1244" s="3" t="str">
        <f>IF(OR(FIN_RAW[[#This Row],[DEPORTISTA]]=0,FIN_RAW[[#This Row],[DEPORTISTA]]=""),"",FIN_RAW[[#This Row],[DEPORTISTA]])</f>
        <v>Sara Zapata Zapata</v>
      </c>
      <c r="M1244" s="3">
        <f>IF(FIN_DATASET[[#This Row],[Method]]="Efectivo",1,0)</f>
        <v>1</v>
      </c>
      <c r="N1244" s="12">
        <f>IF(FIN_DATASET[[#This Row],[Method]]="Efectivo",FIN_DATASET[[#This Row],[Amount]],0)</f>
        <v>25000</v>
      </c>
      <c r="O1244" s="3">
        <f>IF(FIN_DATASET[[#This Row],[Method]]="CxC",1,0)</f>
        <v>0</v>
      </c>
      <c r="P1244" s="11">
        <f>IF(FIN_DATASET[[#This Row],[Method]]="CxC",FIN_DATASET[[#This Row],[Amount]],0)</f>
        <v>0</v>
      </c>
      <c r="Q1244" s="3">
        <f>IF(OR(FIN_DATASET[[#This Row],[Account]]="CxP",FIN_DATASET[[#This Row],[Account]]="CxP (Liga)",FIN_DATASET[[#This Row],[Account]]="CxP (Terceros)"),1,0)</f>
        <v>0</v>
      </c>
      <c r="R1244" s="3">
        <f>IF(FIN_DATASET[[#This Row],[AP_Flag]]=1,FIN_DATASET[[#This Row],[Amount]],0)</f>
        <v>0</v>
      </c>
    </row>
    <row r="1245" spans="1:18" x14ac:dyDescent="0.2">
      <c r="A1245" s="4">
        <f>FIN_RAW[[#This Row],[FECHA]]</f>
        <v>44713</v>
      </c>
      <c r="B1245" s="3">
        <f>YEAR(FIN_DATASET[[#This Row],[Date]])</f>
        <v>2022</v>
      </c>
      <c r="C1245" s="3" t="str">
        <f>TEXT(FIN_DATASET[[#This Row],[Date]],"mmmm")</f>
        <v>June</v>
      </c>
      <c r="D1245" s="3" t="str">
        <f>IF(FIN_RAW[[#This Row],[VALOR (IN)]]&gt;0, "Income",IF(FIN_RAW[[#This Row],[VALOR (OUT)]]&gt;0, "Expense", "Check"))</f>
        <v>Income</v>
      </c>
      <c r="E1245" s="3" t="str">
        <f>_xlfn.XLOOKUP(FIN_DATASET[[#This Row],[Method]],CATEGORY_MAP[CUENTA_IN],CATEGORY_MAP[Category])</f>
        <v>Cash</v>
      </c>
      <c r="F1245" s="3" t="str">
        <f>_xlfn.XLOOKUP(FIN_DATASET[[#This Row],[Account]],CATEGORY_MAP[CUENTA_OUT],CATEGORY_MAP[Subcategory])</f>
        <v>Gymnastics Monthly Fee</v>
      </c>
      <c r="G1245" s="3" t="str">
        <f>IF(OR(FIN_RAW[[#This Row],[CONCEPTO]]=0,FIN_RAW[[#This Row],[CONCEPTO]]=""),"",FIN_RAW[[#This Row],[CONCEPTO]])</f>
        <v>Apoyo Pago Gimnasia JUN</v>
      </c>
      <c r="H1245" s="5">
        <f>IF(FIN_DATASET[[#This Row],[Type]]="Income", FIN_RAW[[#This Row],[VALOR (IN)]], -FIN_RAW[[#This Row],[VALOR (OUT)]])</f>
        <v>25000</v>
      </c>
      <c r="I1245" s="3" t="str">
        <f>FIN_RAW[[#This Row],[CUENTA (IN)]]</f>
        <v>Efectivo</v>
      </c>
      <c r="J1245" s="6" t="str">
        <f>FIN_RAW[[#This Row],[CUENTA (OUT)]]</f>
        <v>Mensualidad Gimnasia</v>
      </c>
      <c r="K1245" s="3" t="str">
        <f>IF(OR(FIN_RAW[[#This Row],[CLIENTE]]=0,FIN_RAW[[#This Row],[CLIENTE]]=" "),"",FIN_RAW[[#This Row],[CLIENTE]])</f>
        <v>Zoraida Julieta Rico Vivas</v>
      </c>
      <c r="L1245" s="3" t="str">
        <f>IF(OR(FIN_RAW[[#This Row],[DEPORTISTA]]=0,FIN_RAW[[#This Row],[DEPORTISTA]]=""),"",FIN_RAW[[#This Row],[DEPORTISTA]])</f>
        <v>Salome Rodriguez Rico</v>
      </c>
      <c r="M1245" s="3">
        <f>IF(FIN_DATASET[[#This Row],[Method]]="Efectivo",1,0)</f>
        <v>1</v>
      </c>
      <c r="N1245" s="12">
        <f>IF(FIN_DATASET[[#This Row],[Method]]="Efectivo",FIN_DATASET[[#This Row],[Amount]],0)</f>
        <v>25000</v>
      </c>
      <c r="O1245" s="3">
        <f>IF(FIN_DATASET[[#This Row],[Method]]="CxC",1,0)</f>
        <v>0</v>
      </c>
      <c r="P1245" s="11">
        <f>IF(FIN_DATASET[[#This Row],[Method]]="CxC",FIN_DATASET[[#This Row],[Amount]],0)</f>
        <v>0</v>
      </c>
      <c r="Q1245" s="3">
        <f>IF(OR(FIN_DATASET[[#This Row],[Account]]="CxP",FIN_DATASET[[#This Row],[Account]]="CxP (Liga)",FIN_DATASET[[#This Row],[Account]]="CxP (Terceros)"),1,0)</f>
        <v>0</v>
      </c>
      <c r="R1245" s="3">
        <f>IF(FIN_DATASET[[#This Row],[AP_Flag]]=1,FIN_DATASET[[#This Row],[Amount]],0)</f>
        <v>0</v>
      </c>
    </row>
    <row r="1246" spans="1:18" x14ac:dyDescent="0.2">
      <c r="A1246" s="4">
        <f>FIN_RAW[[#This Row],[FECHA]]</f>
        <v>44713</v>
      </c>
      <c r="B1246" s="3">
        <f>YEAR(FIN_DATASET[[#This Row],[Date]])</f>
        <v>2022</v>
      </c>
      <c r="C1246" s="3" t="str">
        <f>TEXT(FIN_DATASET[[#This Row],[Date]],"mmmm")</f>
        <v>June</v>
      </c>
      <c r="D1246" s="3" t="str">
        <f>IF(FIN_RAW[[#This Row],[VALOR (IN)]]&gt;0, "Income",IF(FIN_RAW[[#This Row],[VALOR (OUT)]]&gt;0, "Expense", "Check"))</f>
        <v>Income</v>
      </c>
      <c r="E1246" s="3" t="str">
        <f>_xlfn.XLOOKUP(FIN_DATASET[[#This Row],[Method]],CATEGORY_MAP[CUENTA_IN],CATEGORY_MAP[Category])</f>
        <v>Cash</v>
      </c>
      <c r="F1246" s="3" t="str">
        <f>_xlfn.XLOOKUP(FIN_DATASET[[#This Row],[Account]],CATEGORY_MAP[CUENTA_OUT],CATEGORY_MAP[Subcategory])</f>
        <v>Gymnastics Monthly Fee</v>
      </c>
      <c r="G1246" s="3" t="str">
        <f>IF(OR(FIN_RAW[[#This Row],[CONCEPTO]]=0,FIN_RAW[[#This Row],[CONCEPTO]]=""),"",FIN_RAW[[#This Row],[CONCEPTO]])</f>
        <v>Apoyo Pago Gimnasia JUN</v>
      </c>
      <c r="H1246" s="5">
        <f>IF(FIN_DATASET[[#This Row],[Type]]="Income", FIN_RAW[[#This Row],[VALOR (IN)]], -FIN_RAW[[#This Row],[VALOR (OUT)]])</f>
        <v>25000</v>
      </c>
      <c r="I1246" s="3" t="str">
        <f>FIN_RAW[[#This Row],[CUENTA (IN)]]</f>
        <v>Efectivo</v>
      </c>
      <c r="J1246" s="6" t="str">
        <f>FIN_RAW[[#This Row],[CUENTA (OUT)]]</f>
        <v>Mensualidad Gimnasia</v>
      </c>
      <c r="K1246" s="3" t="str">
        <f>IF(OR(FIN_RAW[[#This Row],[CLIENTE]]=0,FIN_RAW[[#This Row],[CLIENTE]]=" "),"",FIN_RAW[[#This Row],[CLIENTE]])</f>
        <v>Victor Orlando Mena Montealegre</v>
      </c>
      <c r="L1246" s="3" t="str">
        <f>IF(OR(FIN_RAW[[#This Row],[DEPORTISTA]]=0,FIN_RAW[[#This Row],[DEPORTISTA]]=""),"",FIN_RAW[[#This Row],[DEPORTISTA]])</f>
        <v>Daniel Felipe Cabrera Cruz</v>
      </c>
      <c r="M1246" s="3">
        <f>IF(FIN_DATASET[[#This Row],[Method]]="Efectivo",1,0)</f>
        <v>1</v>
      </c>
      <c r="N1246" s="12">
        <f>IF(FIN_DATASET[[#This Row],[Method]]="Efectivo",FIN_DATASET[[#This Row],[Amount]],0)</f>
        <v>25000</v>
      </c>
      <c r="O1246" s="3">
        <f>IF(FIN_DATASET[[#This Row],[Method]]="CxC",1,0)</f>
        <v>0</v>
      </c>
      <c r="P1246" s="11">
        <f>IF(FIN_DATASET[[#This Row],[Method]]="CxC",FIN_DATASET[[#This Row],[Amount]],0)</f>
        <v>0</v>
      </c>
      <c r="Q1246" s="3">
        <f>IF(OR(FIN_DATASET[[#This Row],[Account]]="CxP",FIN_DATASET[[#This Row],[Account]]="CxP (Liga)",FIN_DATASET[[#This Row],[Account]]="CxP (Terceros)"),1,0)</f>
        <v>0</v>
      </c>
      <c r="R1246" s="3">
        <f>IF(FIN_DATASET[[#This Row],[AP_Flag]]=1,FIN_DATASET[[#This Row],[Amount]],0)</f>
        <v>0</v>
      </c>
    </row>
    <row r="1247" spans="1:18" x14ac:dyDescent="0.2">
      <c r="A1247" s="4">
        <f>FIN_RAW[[#This Row],[FECHA]]</f>
        <v>44713</v>
      </c>
      <c r="B1247" s="3">
        <f>YEAR(FIN_DATASET[[#This Row],[Date]])</f>
        <v>2022</v>
      </c>
      <c r="C1247" s="3" t="str">
        <f>TEXT(FIN_DATASET[[#This Row],[Date]],"mmmm")</f>
        <v>June</v>
      </c>
      <c r="D1247" s="3" t="str">
        <f>IF(FIN_RAW[[#This Row],[VALOR (IN)]]&gt;0, "Income",IF(FIN_RAW[[#This Row],[VALOR (OUT)]]&gt;0, "Expense", "Check"))</f>
        <v>Income</v>
      </c>
      <c r="E1247" s="3" t="str">
        <f>_xlfn.XLOOKUP(FIN_DATASET[[#This Row],[Method]],CATEGORY_MAP[CUENTA_IN],CATEGORY_MAP[Category])</f>
        <v>Cash</v>
      </c>
      <c r="F1247" s="3" t="str">
        <f>_xlfn.XLOOKUP(FIN_DATASET[[#This Row],[Account]],CATEGORY_MAP[CUENTA_OUT],CATEGORY_MAP[Subcategory])</f>
        <v>Gymnastics Monthly Fee</v>
      </c>
      <c r="G1247" s="3" t="str">
        <f>IF(OR(FIN_RAW[[#This Row],[CONCEPTO]]=0,FIN_RAW[[#This Row],[CONCEPTO]]=""),"",FIN_RAW[[#This Row],[CONCEPTO]])</f>
        <v>Apoyo Pago Gimnasia JUN</v>
      </c>
      <c r="H1247" s="5">
        <f>IF(FIN_DATASET[[#This Row],[Type]]="Income", FIN_RAW[[#This Row],[VALOR (IN)]], -FIN_RAW[[#This Row],[VALOR (OUT)]])</f>
        <v>25000</v>
      </c>
      <c r="I1247" s="3" t="str">
        <f>FIN_RAW[[#This Row],[CUENTA (IN)]]</f>
        <v>Efectivo</v>
      </c>
      <c r="J1247" s="6" t="str">
        <f>FIN_RAW[[#This Row],[CUENTA (OUT)]]</f>
        <v>Mensualidad Gimnasia</v>
      </c>
      <c r="K1247" s="3" t="str">
        <f>IF(OR(FIN_RAW[[#This Row],[CLIENTE]]=0,FIN_RAW[[#This Row],[CLIENTE]]=" "),"",FIN_RAW[[#This Row],[CLIENTE]])</f>
        <v>Rodrigo Valdiri Zambrano</v>
      </c>
      <c r="L1247" s="3" t="str">
        <f>IF(OR(FIN_RAW[[#This Row],[DEPORTISTA]]=0,FIN_RAW[[#This Row],[DEPORTISTA]]=""),"",FIN_RAW[[#This Row],[DEPORTISTA]])</f>
        <v>Esteban Valdiri Guauña</v>
      </c>
      <c r="M1247" s="3">
        <f>IF(FIN_DATASET[[#This Row],[Method]]="Efectivo",1,0)</f>
        <v>1</v>
      </c>
      <c r="N1247" s="12">
        <f>IF(FIN_DATASET[[#This Row],[Method]]="Efectivo",FIN_DATASET[[#This Row],[Amount]],0)</f>
        <v>25000</v>
      </c>
      <c r="O1247" s="3">
        <f>IF(FIN_DATASET[[#This Row],[Method]]="CxC",1,0)</f>
        <v>0</v>
      </c>
      <c r="P1247" s="11">
        <f>IF(FIN_DATASET[[#This Row],[Method]]="CxC",FIN_DATASET[[#This Row],[Amount]],0)</f>
        <v>0</v>
      </c>
      <c r="Q1247" s="3">
        <f>IF(OR(FIN_DATASET[[#This Row],[Account]]="CxP",FIN_DATASET[[#This Row],[Account]]="CxP (Liga)",FIN_DATASET[[#This Row],[Account]]="CxP (Terceros)"),1,0)</f>
        <v>0</v>
      </c>
      <c r="R1247" s="3">
        <f>IF(FIN_DATASET[[#This Row],[AP_Flag]]=1,FIN_DATASET[[#This Row],[Amount]],0)</f>
        <v>0</v>
      </c>
    </row>
    <row r="1248" spans="1:18" x14ac:dyDescent="0.2">
      <c r="A1248" s="4">
        <f>FIN_RAW[[#This Row],[FECHA]]</f>
        <v>44713</v>
      </c>
      <c r="B1248" s="3">
        <f>YEAR(FIN_DATASET[[#This Row],[Date]])</f>
        <v>2022</v>
      </c>
      <c r="C1248" s="3" t="str">
        <f>TEXT(FIN_DATASET[[#This Row],[Date]],"mmmm")</f>
        <v>June</v>
      </c>
      <c r="D1248" s="3" t="str">
        <f>IF(FIN_RAW[[#This Row],[VALOR (IN)]]&gt;0, "Income",IF(FIN_RAW[[#This Row],[VALOR (OUT)]]&gt;0, "Expense", "Check"))</f>
        <v>Income</v>
      </c>
      <c r="E1248" s="3" t="str">
        <f>_xlfn.XLOOKUP(FIN_DATASET[[#This Row],[Method]],CATEGORY_MAP[CUENTA_IN],CATEGORY_MAP[Category])</f>
        <v>Cash</v>
      </c>
      <c r="F1248" s="3" t="str">
        <f>_xlfn.XLOOKUP(FIN_DATASET[[#This Row],[Account]],CATEGORY_MAP[CUENTA_OUT],CATEGORY_MAP[Subcategory])</f>
        <v>Gymnastics Monthly Fee</v>
      </c>
      <c r="G1248" s="3" t="str">
        <f>IF(OR(FIN_RAW[[#This Row],[CONCEPTO]]=0,FIN_RAW[[#This Row],[CONCEPTO]]=""),"",FIN_RAW[[#This Row],[CONCEPTO]])</f>
        <v>Apoyo Pago Gimnasia JUN</v>
      </c>
      <c r="H1248" s="5">
        <f>IF(FIN_DATASET[[#This Row],[Type]]="Income", FIN_RAW[[#This Row],[VALOR (IN)]], -FIN_RAW[[#This Row],[VALOR (OUT)]])</f>
        <v>25000</v>
      </c>
      <c r="I1248" s="3" t="str">
        <f>FIN_RAW[[#This Row],[CUENTA (IN)]]</f>
        <v>Efectivo</v>
      </c>
      <c r="J1248" s="6" t="str">
        <f>FIN_RAW[[#This Row],[CUENTA (OUT)]]</f>
        <v>Mensualidad Gimnasia</v>
      </c>
      <c r="K1248" s="3" t="str">
        <f>IF(OR(FIN_RAW[[#This Row],[CLIENTE]]=0,FIN_RAW[[#This Row],[CLIENTE]]=" "),"",FIN_RAW[[#This Row],[CLIENTE]])</f>
        <v>Víctor Manuel Duque Yepes</v>
      </c>
      <c r="L1248" s="3" t="str">
        <f>IF(OR(FIN_RAW[[#This Row],[DEPORTISTA]]=0,FIN_RAW[[#This Row],[DEPORTISTA]]=""),"",FIN_RAW[[#This Row],[DEPORTISTA]])</f>
        <v>Juan Esteban Duque Pinto</v>
      </c>
      <c r="M1248" s="3">
        <f>IF(FIN_DATASET[[#This Row],[Method]]="Efectivo",1,0)</f>
        <v>1</v>
      </c>
      <c r="N1248" s="12">
        <f>IF(FIN_DATASET[[#This Row],[Method]]="Efectivo",FIN_DATASET[[#This Row],[Amount]],0)</f>
        <v>25000</v>
      </c>
      <c r="O1248" s="3">
        <f>IF(FIN_DATASET[[#This Row],[Method]]="CxC",1,0)</f>
        <v>0</v>
      </c>
      <c r="P1248" s="11">
        <f>IF(FIN_DATASET[[#This Row],[Method]]="CxC",FIN_DATASET[[#This Row],[Amount]],0)</f>
        <v>0</v>
      </c>
      <c r="Q1248" s="3">
        <f>IF(OR(FIN_DATASET[[#This Row],[Account]]="CxP",FIN_DATASET[[#This Row],[Account]]="CxP (Liga)",FIN_DATASET[[#This Row],[Account]]="CxP (Terceros)"),1,0)</f>
        <v>0</v>
      </c>
      <c r="R1248" s="3">
        <f>IF(FIN_DATASET[[#This Row],[AP_Flag]]=1,FIN_DATASET[[#This Row],[Amount]],0)</f>
        <v>0</v>
      </c>
    </row>
    <row r="1249" spans="1:18" x14ac:dyDescent="0.2">
      <c r="A1249" s="4">
        <f>FIN_RAW[[#This Row],[FECHA]]</f>
        <v>44713</v>
      </c>
      <c r="B1249" s="3">
        <f>YEAR(FIN_DATASET[[#This Row],[Date]])</f>
        <v>2022</v>
      </c>
      <c r="C1249" s="3" t="str">
        <f>TEXT(FIN_DATASET[[#This Row],[Date]],"mmmm")</f>
        <v>June</v>
      </c>
      <c r="D1249" s="3" t="str">
        <f>IF(FIN_RAW[[#This Row],[VALOR (IN)]]&gt;0, "Income",IF(FIN_RAW[[#This Row],[VALOR (OUT)]]&gt;0, "Expense", "Check"))</f>
        <v>Income</v>
      </c>
      <c r="E1249" s="3" t="str">
        <f>_xlfn.XLOOKUP(FIN_DATASET[[#This Row],[Method]],CATEGORY_MAP[CUENTA_IN],CATEGORY_MAP[Category])</f>
        <v>Cash</v>
      </c>
      <c r="F1249" s="3" t="str">
        <f>_xlfn.XLOOKUP(FIN_DATASET[[#This Row],[Account]],CATEGORY_MAP[CUENTA_OUT],CATEGORY_MAP[Subcategory])</f>
        <v>Gymnastics Monthly Fee</v>
      </c>
      <c r="G1249" s="3" t="str">
        <f>IF(OR(FIN_RAW[[#This Row],[CONCEPTO]]=0,FIN_RAW[[#This Row],[CONCEPTO]]=""),"",FIN_RAW[[#This Row],[CONCEPTO]])</f>
        <v>Apoyo Pago Gimnasia JUN</v>
      </c>
      <c r="H1249" s="5">
        <f>IF(FIN_DATASET[[#This Row],[Type]]="Income", FIN_RAW[[#This Row],[VALOR (IN)]], -FIN_RAW[[#This Row],[VALOR (OUT)]])</f>
        <v>25000</v>
      </c>
      <c r="I1249" s="3" t="str">
        <f>FIN_RAW[[#This Row],[CUENTA (IN)]]</f>
        <v>Efectivo</v>
      </c>
      <c r="J1249" s="6" t="str">
        <f>FIN_RAW[[#This Row],[CUENTA (OUT)]]</f>
        <v>Mensualidad Gimnasia</v>
      </c>
      <c r="K1249" s="3" t="str">
        <f>IF(OR(FIN_RAW[[#This Row],[CLIENTE]]=0,FIN_RAW[[#This Row],[CLIENTE]]=" "),"",FIN_RAW[[#This Row],[CLIENTE]])</f>
        <v>Víctor Manuel Duque Yepes</v>
      </c>
      <c r="L1249" s="3" t="str">
        <f>IF(OR(FIN_RAW[[#This Row],[DEPORTISTA]]=0,FIN_RAW[[#This Row],[DEPORTISTA]]=""),"",FIN_RAW[[#This Row],[DEPORTISTA]])</f>
        <v>Juan Manuel Duque Pinto</v>
      </c>
      <c r="M1249" s="3">
        <f>IF(FIN_DATASET[[#This Row],[Method]]="Efectivo",1,0)</f>
        <v>1</v>
      </c>
      <c r="N1249" s="12">
        <f>IF(FIN_DATASET[[#This Row],[Method]]="Efectivo",FIN_DATASET[[#This Row],[Amount]],0)</f>
        <v>25000</v>
      </c>
      <c r="O1249" s="3">
        <f>IF(FIN_DATASET[[#This Row],[Method]]="CxC",1,0)</f>
        <v>0</v>
      </c>
      <c r="P1249" s="11">
        <f>IF(FIN_DATASET[[#This Row],[Method]]="CxC",FIN_DATASET[[#This Row],[Amount]],0)</f>
        <v>0</v>
      </c>
      <c r="Q1249" s="3">
        <f>IF(OR(FIN_DATASET[[#This Row],[Account]]="CxP",FIN_DATASET[[#This Row],[Account]]="CxP (Liga)",FIN_DATASET[[#This Row],[Account]]="CxP (Terceros)"),1,0)</f>
        <v>0</v>
      </c>
      <c r="R1249" s="3">
        <f>IF(FIN_DATASET[[#This Row],[AP_Flag]]=1,FIN_DATASET[[#This Row],[Amount]],0)</f>
        <v>0</v>
      </c>
    </row>
    <row r="1250" spans="1:18" x14ac:dyDescent="0.2">
      <c r="A1250" s="4">
        <f>FIN_RAW[[#This Row],[FECHA]]</f>
        <v>44713</v>
      </c>
      <c r="B1250" s="3">
        <f>YEAR(FIN_DATASET[[#This Row],[Date]])</f>
        <v>2022</v>
      </c>
      <c r="C1250" s="3" t="str">
        <f>TEXT(FIN_DATASET[[#This Row],[Date]],"mmmm")</f>
        <v>June</v>
      </c>
      <c r="D1250" s="3" t="str">
        <f>IF(FIN_RAW[[#This Row],[VALOR (IN)]]&gt;0, "Income",IF(FIN_RAW[[#This Row],[VALOR (OUT)]]&gt;0, "Expense", "Check"))</f>
        <v>Income</v>
      </c>
      <c r="E1250" s="3" t="str">
        <f>_xlfn.XLOOKUP(FIN_DATASET[[#This Row],[Method]],CATEGORY_MAP[CUENTA_IN],CATEGORY_MAP[Category])</f>
        <v>Cash</v>
      </c>
      <c r="F1250" s="3" t="str">
        <f>_xlfn.XLOOKUP(FIN_DATASET[[#This Row],[Account]],CATEGORY_MAP[CUENTA_OUT],CATEGORY_MAP[Subcategory])</f>
        <v>Gymnastics Monthly Fee</v>
      </c>
      <c r="G1250" s="3" t="str">
        <f>IF(OR(FIN_RAW[[#This Row],[CONCEPTO]]=0,FIN_RAW[[#This Row],[CONCEPTO]]=""),"",FIN_RAW[[#This Row],[CONCEPTO]])</f>
        <v>Apoyo Pago Gimnasia JUN</v>
      </c>
      <c r="H1250" s="5">
        <f>IF(FIN_DATASET[[#This Row],[Type]]="Income", FIN_RAW[[#This Row],[VALOR (IN)]], -FIN_RAW[[#This Row],[VALOR (OUT)]])</f>
        <v>25000</v>
      </c>
      <c r="I1250" s="3" t="str">
        <f>FIN_RAW[[#This Row],[CUENTA (IN)]]</f>
        <v>Efectivo</v>
      </c>
      <c r="J1250" s="6" t="str">
        <f>FIN_RAW[[#This Row],[CUENTA (OUT)]]</f>
        <v>Mensualidad Gimnasia</v>
      </c>
      <c r="K1250" s="3" t="str">
        <f>IF(OR(FIN_RAW[[#This Row],[CLIENTE]]=0,FIN_RAW[[#This Row],[CLIENTE]]=" "),"",FIN_RAW[[#This Row],[CLIENTE]])</f>
        <v>Yanibel Peña Londoño</v>
      </c>
      <c r="L1250" s="3" t="str">
        <f>IF(OR(FIN_RAW[[#This Row],[DEPORTISTA]]=0,FIN_RAW[[#This Row],[DEPORTISTA]]=""),"",FIN_RAW[[#This Row],[DEPORTISTA]])</f>
        <v>Santiago Piedrahita Peña</v>
      </c>
      <c r="M1250" s="3">
        <f>IF(FIN_DATASET[[#This Row],[Method]]="Efectivo",1,0)</f>
        <v>1</v>
      </c>
      <c r="N1250" s="12">
        <f>IF(FIN_DATASET[[#This Row],[Method]]="Efectivo",FIN_DATASET[[#This Row],[Amount]],0)</f>
        <v>25000</v>
      </c>
      <c r="O1250" s="3">
        <f>IF(FIN_DATASET[[#This Row],[Method]]="CxC",1,0)</f>
        <v>0</v>
      </c>
      <c r="P1250" s="11">
        <f>IF(FIN_DATASET[[#This Row],[Method]]="CxC",FIN_DATASET[[#This Row],[Amount]],0)</f>
        <v>0</v>
      </c>
      <c r="Q1250" s="3">
        <f>IF(OR(FIN_DATASET[[#This Row],[Account]]="CxP",FIN_DATASET[[#This Row],[Account]]="CxP (Liga)",FIN_DATASET[[#This Row],[Account]]="CxP (Terceros)"),1,0)</f>
        <v>0</v>
      </c>
      <c r="R1250" s="3">
        <f>IF(FIN_DATASET[[#This Row],[AP_Flag]]=1,FIN_DATASET[[#This Row],[Amount]],0)</f>
        <v>0</v>
      </c>
    </row>
    <row r="1251" spans="1:18" x14ac:dyDescent="0.2">
      <c r="A1251" s="4">
        <f>FIN_RAW[[#This Row],[FECHA]]</f>
        <v>44713</v>
      </c>
      <c r="B1251" s="3">
        <f>YEAR(FIN_DATASET[[#This Row],[Date]])</f>
        <v>2022</v>
      </c>
      <c r="C1251" s="3" t="str">
        <f>TEXT(FIN_DATASET[[#This Row],[Date]],"mmmm")</f>
        <v>June</v>
      </c>
      <c r="D1251" s="3" t="str">
        <f>IF(FIN_RAW[[#This Row],[VALOR (IN)]]&gt;0, "Income",IF(FIN_RAW[[#This Row],[VALOR (OUT)]]&gt;0, "Expense", "Check"))</f>
        <v>Income</v>
      </c>
      <c r="E1251" s="3" t="str">
        <f>_xlfn.XLOOKUP(FIN_DATASET[[#This Row],[Method]],CATEGORY_MAP[CUENTA_IN],CATEGORY_MAP[Category])</f>
        <v>Cash</v>
      </c>
      <c r="F1251" s="3" t="str">
        <f>_xlfn.XLOOKUP(FIN_DATASET[[#This Row],[Account]],CATEGORY_MAP[CUENTA_OUT],CATEGORY_MAP[Subcategory])</f>
        <v>Gymnastics Monthly Fee</v>
      </c>
      <c r="G1251" s="3" t="str">
        <f>IF(OR(FIN_RAW[[#This Row],[CONCEPTO]]=0,FIN_RAW[[#This Row],[CONCEPTO]]=""),"",FIN_RAW[[#This Row],[CONCEPTO]])</f>
        <v>Apoyo Pago Gimnasia JUN</v>
      </c>
      <c r="H1251" s="5">
        <f>IF(FIN_DATASET[[#This Row],[Type]]="Income", FIN_RAW[[#This Row],[VALOR (IN)]], -FIN_RAW[[#This Row],[VALOR (OUT)]])</f>
        <v>25000</v>
      </c>
      <c r="I1251" s="3" t="str">
        <f>FIN_RAW[[#This Row],[CUENTA (IN)]]</f>
        <v>Efectivo</v>
      </c>
      <c r="J1251" s="6" t="str">
        <f>FIN_RAW[[#This Row],[CUENTA (OUT)]]</f>
        <v>Mensualidad Gimnasia</v>
      </c>
      <c r="K1251" s="3" t="str">
        <f>IF(OR(FIN_RAW[[#This Row],[CLIENTE]]=0,FIN_RAW[[#This Row],[CLIENTE]]=" "),"",FIN_RAW[[#This Row],[CLIENTE]])</f>
        <v>Luis Eduardo Solarte Serna</v>
      </c>
      <c r="L1251" s="3" t="str">
        <f>IF(OR(FIN_RAW[[#This Row],[DEPORTISTA]]=0,FIN_RAW[[#This Row],[DEPORTISTA]]=""),"",FIN_RAW[[#This Row],[DEPORTISTA]])</f>
        <v>Alejandro Solarte Osorio</v>
      </c>
      <c r="M1251" s="3">
        <f>IF(FIN_DATASET[[#This Row],[Method]]="Efectivo",1,0)</f>
        <v>1</v>
      </c>
      <c r="N1251" s="12">
        <f>IF(FIN_DATASET[[#This Row],[Method]]="Efectivo",FIN_DATASET[[#This Row],[Amount]],0)</f>
        <v>25000</v>
      </c>
      <c r="O1251" s="3">
        <f>IF(FIN_DATASET[[#This Row],[Method]]="CxC",1,0)</f>
        <v>0</v>
      </c>
      <c r="P1251" s="11">
        <f>IF(FIN_DATASET[[#This Row],[Method]]="CxC",FIN_DATASET[[#This Row],[Amount]],0)</f>
        <v>0</v>
      </c>
      <c r="Q1251" s="3">
        <f>IF(OR(FIN_DATASET[[#This Row],[Account]]="CxP",FIN_DATASET[[#This Row],[Account]]="CxP (Liga)",FIN_DATASET[[#This Row],[Account]]="CxP (Terceros)"),1,0)</f>
        <v>0</v>
      </c>
      <c r="R1251" s="3">
        <f>IF(FIN_DATASET[[#This Row],[AP_Flag]]=1,FIN_DATASET[[#This Row],[Amount]],0)</f>
        <v>0</v>
      </c>
    </row>
    <row r="1252" spans="1:18" x14ac:dyDescent="0.2">
      <c r="A1252" s="4">
        <f>FIN_RAW[[#This Row],[FECHA]]</f>
        <v>44713</v>
      </c>
      <c r="B1252" s="3">
        <f>YEAR(FIN_DATASET[[#This Row],[Date]])</f>
        <v>2022</v>
      </c>
      <c r="C1252" s="3" t="str">
        <f>TEXT(FIN_DATASET[[#This Row],[Date]],"mmmm")</f>
        <v>June</v>
      </c>
      <c r="D1252" s="3" t="str">
        <f>IF(FIN_RAW[[#This Row],[VALOR (IN)]]&gt;0, "Income",IF(FIN_RAW[[#This Row],[VALOR (OUT)]]&gt;0, "Expense", "Check"))</f>
        <v>Income</v>
      </c>
      <c r="E1252" s="3" t="str">
        <f>_xlfn.XLOOKUP(FIN_DATASET[[#This Row],[Method]],CATEGORY_MAP[CUENTA_IN],CATEGORY_MAP[Category])</f>
        <v>Cash</v>
      </c>
      <c r="F1252" s="3" t="str">
        <f>_xlfn.XLOOKUP(FIN_DATASET[[#This Row],[Account]],CATEGORY_MAP[CUENTA_OUT],CATEGORY_MAP[Subcategory])</f>
        <v>Gymnastics Monthly Fee</v>
      </c>
      <c r="G1252" s="3" t="str">
        <f>IF(OR(FIN_RAW[[#This Row],[CONCEPTO]]=0,FIN_RAW[[#This Row],[CONCEPTO]]=""),"",FIN_RAW[[#This Row],[CONCEPTO]])</f>
        <v>Apoyo Pago Gimnasia JUN</v>
      </c>
      <c r="H1252" s="5">
        <f>IF(FIN_DATASET[[#This Row],[Type]]="Income", FIN_RAW[[#This Row],[VALOR (IN)]], -FIN_RAW[[#This Row],[VALOR (OUT)]])</f>
        <v>25000</v>
      </c>
      <c r="I1252" s="3" t="str">
        <f>FIN_RAW[[#This Row],[CUENTA (IN)]]</f>
        <v>Efectivo</v>
      </c>
      <c r="J1252" s="6" t="str">
        <f>FIN_RAW[[#This Row],[CUENTA (OUT)]]</f>
        <v>Mensualidad Gimnasia</v>
      </c>
      <c r="K1252" s="3" t="str">
        <f>IF(OR(FIN_RAW[[#This Row],[CLIENTE]]=0,FIN_RAW[[#This Row],[CLIENTE]]=" "),"",FIN_RAW[[#This Row],[CLIENTE]])</f>
        <v>Silvana Torres López</v>
      </c>
      <c r="L1252" s="3" t="str">
        <f>IF(OR(FIN_RAW[[#This Row],[DEPORTISTA]]=0,FIN_RAW[[#This Row],[DEPORTISTA]]=""),"",FIN_RAW[[#This Row],[DEPORTISTA]])</f>
        <v>Luciana Pinedo Torres</v>
      </c>
      <c r="M1252" s="3">
        <f>IF(FIN_DATASET[[#This Row],[Method]]="Efectivo",1,0)</f>
        <v>1</v>
      </c>
      <c r="N1252" s="12">
        <f>IF(FIN_DATASET[[#This Row],[Method]]="Efectivo",FIN_DATASET[[#This Row],[Amount]],0)</f>
        <v>25000</v>
      </c>
      <c r="O1252" s="3">
        <f>IF(FIN_DATASET[[#This Row],[Method]]="CxC",1,0)</f>
        <v>0</v>
      </c>
      <c r="P1252" s="11">
        <f>IF(FIN_DATASET[[#This Row],[Method]]="CxC",FIN_DATASET[[#This Row],[Amount]],0)</f>
        <v>0</v>
      </c>
      <c r="Q1252" s="3">
        <f>IF(OR(FIN_DATASET[[#This Row],[Account]]="CxP",FIN_DATASET[[#This Row],[Account]]="CxP (Liga)",FIN_DATASET[[#This Row],[Account]]="CxP (Terceros)"),1,0)</f>
        <v>0</v>
      </c>
      <c r="R1252" s="3">
        <f>IF(FIN_DATASET[[#This Row],[AP_Flag]]=1,FIN_DATASET[[#This Row],[Amount]],0)</f>
        <v>0</v>
      </c>
    </row>
    <row r="1253" spans="1:18" x14ac:dyDescent="0.2">
      <c r="A1253" s="4">
        <f>FIN_RAW[[#This Row],[FECHA]]</f>
        <v>44720</v>
      </c>
      <c r="B1253" s="3">
        <f>YEAR(FIN_DATASET[[#This Row],[Date]])</f>
        <v>2022</v>
      </c>
      <c r="C1253" s="3" t="str">
        <f>TEXT(FIN_DATASET[[#This Row],[Date]],"mmmm")</f>
        <v>June</v>
      </c>
      <c r="D1253" s="3" t="str">
        <f>IF(FIN_RAW[[#This Row],[VALOR (IN)]]&gt;0, "Income",IF(FIN_RAW[[#This Row],[VALOR (OUT)]]&gt;0, "Expense", "Check"))</f>
        <v>Expense</v>
      </c>
      <c r="E1253" s="3" t="str">
        <f>_xlfn.XLOOKUP(FIN_DATASET[[#This Row],[Method]],CATEGORY_MAP[CUENTA_IN],CATEGORY_MAP[Category])</f>
        <v>Cash</v>
      </c>
      <c r="F1253" s="3" t="str">
        <f>_xlfn.XLOOKUP(FIN_DATASET[[#This Row],[Account]],CATEGORY_MAP[CUENTA_OUT],CATEGORY_MAP[Subcategory])</f>
        <v>Tournaments</v>
      </c>
      <c r="G1253" s="3" t="str">
        <f>IF(OR(FIN_RAW[[#This Row],[CONCEPTO]]=0,FIN_RAW[[#This Row],[CONCEPTO]]=""),"",FIN_RAW[[#This Row],[CONCEPTO]])</f>
        <v>Refrigerios InterClubes Infantil</v>
      </c>
      <c r="H1253" s="5">
        <f>IF(FIN_DATASET[[#This Row],[Type]]="Income", FIN_RAW[[#This Row],[VALOR (IN)]], -FIN_RAW[[#This Row],[VALOR (OUT)]])</f>
        <v>-300000</v>
      </c>
      <c r="I1253" s="3" t="str">
        <f>FIN_RAW[[#This Row],[CUENTA (IN)]]</f>
        <v>Efectivo</v>
      </c>
      <c r="J1253" s="6" t="str">
        <f>FIN_RAW[[#This Row],[CUENTA (OUT)]]</f>
        <v>Torneos</v>
      </c>
      <c r="K1253" s="3" t="str">
        <f>IF(OR(FIN_RAW[[#This Row],[CLIENTE]]=0,FIN_RAW[[#This Row],[CLIENTE]]=" "),"",FIN_RAW[[#This Row],[CLIENTE]])</f>
        <v/>
      </c>
      <c r="L1253" s="3" t="str">
        <f>IF(OR(FIN_RAW[[#This Row],[DEPORTISTA]]=0,FIN_RAW[[#This Row],[DEPORTISTA]]=""),"",FIN_RAW[[#This Row],[DEPORTISTA]])</f>
        <v/>
      </c>
      <c r="M1253" s="3">
        <f>IF(FIN_DATASET[[#This Row],[Method]]="Efectivo",1,0)</f>
        <v>1</v>
      </c>
      <c r="N1253" s="12">
        <f>IF(FIN_DATASET[[#This Row],[Method]]="Efectivo",FIN_DATASET[[#This Row],[Amount]],0)</f>
        <v>-300000</v>
      </c>
      <c r="O1253" s="3">
        <f>IF(FIN_DATASET[[#This Row],[Method]]="CxC",1,0)</f>
        <v>0</v>
      </c>
      <c r="P1253" s="11">
        <f>IF(FIN_DATASET[[#This Row],[Method]]="CxC",FIN_DATASET[[#This Row],[Amount]],0)</f>
        <v>0</v>
      </c>
      <c r="Q1253" s="3">
        <f>IF(OR(FIN_DATASET[[#This Row],[Account]]="CxP",FIN_DATASET[[#This Row],[Account]]="CxP (Liga)",FIN_DATASET[[#This Row],[Account]]="CxP (Terceros)"),1,0)</f>
        <v>0</v>
      </c>
      <c r="R1253" s="3">
        <f>IF(FIN_DATASET[[#This Row],[AP_Flag]]=1,FIN_DATASET[[#This Row],[Amount]],0)</f>
        <v>0</v>
      </c>
    </row>
    <row r="1254" spans="1:18" x14ac:dyDescent="0.2">
      <c r="A1254" s="4">
        <f>FIN_RAW[[#This Row],[FECHA]]</f>
        <v>44720</v>
      </c>
      <c r="B1254" s="3">
        <f>YEAR(FIN_DATASET[[#This Row],[Date]])</f>
        <v>2022</v>
      </c>
      <c r="C1254" s="3" t="str">
        <f>TEXT(FIN_DATASET[[#This Row],[Date]],"mmmm")</f>
        <v>June</v>
      </c>
      <c r="D1254" s="3" t="str">
        <f>IF(FIN_RAW[[#This Row],[VALOR (IN)]]&gt;0, "Income",IF(FIN_RAW[[#This Row],[VALOR (OUT)]]&gt;0, "Expense", "Check"))</f>
        <v>Expense</v>
      </c>
      <c r="E1254" s="3" t="str">
        <f>_xlfn.XLOOKUP(FIN_DATASET[[#This Row],[Method]],CATEGORY_MAP[CUENTA_IN],CATEGORY_MAP[Category])</f>
        <v>Cash</v>
      </c>
      <c r="F1254" s="3" t="str">
        <f>_xlfn.XLOOKUP(FIN_DATASET[[#This Row],[Account]],CATEGORY_MAP[CUENTA_OUT],CATEGORY_MAP[Subcategory])</f>
        <v>Tournaments</v>
      </c>
      <c r="G1254" s="3" t="str">
        <f>IF(OR(FIN_RAW[[#This Row],[CONCEPTO]]=0,FIN_RAW[[#This Row],[CONCEPTO]]=""),"",FIN_RAW[[#This Row],[CONCEPTO]])</f>
        <v>Hidratacion InterClubes Infantil</v>
      </c>
      <c r="H1254" s="5">
        <f>IF(FIN_DATASET[[#This Row],[Type]]="Income", FIN_RAW[[#This Row],[VALOR (IN)]], -FIN_RAW[[#This Row],[VALOR (OUT)]])</f>
        <v>-50000</v>
      </c>
      <c r="I1254" s="3" t="str">
        <f>FIN_RAW[[#This Row],[CUENTA (IN)]]</f>
        <v>Efectivo</v>
      </c>
      <c r="J1254" s="6" t="str">
        <f>FIN_RAW[[#This Row],[CUENTA (OUT)]]</f>
        <v>Torneos</v>
      </c>
      <c r="K1254" s="3" t="str">
        <f>IF(OR(FIN_RAW[[#This Row],[CLIENTE]]=0,FIN_RAW[[#This Row],[CLIENTE]]=" "),"",FIN_RAW[[#This Row],[CLIENTE]])</f>
        <v/>
      </c>
      <c r="L1254" s="3" t="str">
        <f>IF(OR(FIN_RAW[[#This Row],[DEPORTISTA]]=0,FIN_RAW[[#This Row],[DEPORTISTA]]=""),"",FIN_RAW[[#This Row],[DEPORTISTA]])</f>
        <v/>
      </c>
      <c r="M1254" s="3">
        <f>IF(FIN_DATASET[[#This Row],[Method]]="Efectivo",1,0)</f>
        <v>1</v>
      </c>
      <c r="N1254" s="12">
        <f>IF(FIN_DATASET[[#This Row],[Method]]="Efectivo",FIN_DATASET[[#This Row],[Amount]],0)</f>
        <v>-50000</v>
      </c>
      <c r="O1254" s="3">
        <f>IF(FIN_DATASET[[#This Row],[Method]]="CxC",1,0)</f>
        <v>0</v>
      </c>
      <c r="P1254" s="11">
        <f>IF(FIN_DATASET[[#This Row],[Method]]="CxC",FIN_DATASET[[#This Row],[Amount]],0)</f>
        <v>0</v>
      </c>
      <c r="Q1254" s="3">
        <f>IF(OR(FIN_DATASET[[#This Row],[Account]]="CxP",FIN_DATASET[[#This Row],[Account]]="CxP (Liga)",FIN_DATASET[[#This Row],[Account]]="CxP (Terceros)"),1,0)</f>
        <v>0</v>
      </c>
      <c r="R1254" s="3">
        <f>IF(FIN_DATASET[[#This Row],[AP_Flag]]=1,FIN_DATASET[[#This Row],[Amount]],0)</f>
        <v>0</v>
      </c>
    </row>
    <row r="1255" spans="1:18" x14ac:dyDescent="0.2">
      <c r="A1255" s="4">
        <f>FIN_RAW[[#This Row],[FECHA]]</f>
        <v>44720</v>
      </c>
      <c r="B1255" s="3">
        <f>YEAR(FIN_DATASET[[#This Row],[Date]])</f>
        <v>2022</v>
      </c>
      <c r="C1255" s="3" t="str">
        <f>TEXT(FIN_DATASET[[#This Row],[Date]],"mmmm")</f>
        <v>June</v>
      </c>
      <c r="D1255" s="3" t="str">
        <f>IF(FIN_RAW[[#This Row],[VALOR (IN)]]&gt;0, "Income",IF(FIN_RAW[[#This Row],[VALOR (OUT)]]&gt;0, "Expense", "Check"))</f>
        <v>Expense</v>
      </c>
      <c r="E1255" s="3" t="str">
        <f>_xlfn.XLOOKUP(FIN_DATASET[[#This Row],[Method]],CATEGORY_MAP[CUENTA_IN],CATEGORY_MAP[Category])</f>
        <v>Cash</v>
      </c>
      <c r="F1255" s="3" t="str">
        <f>_xlfn.XLOOKUP(FIN_DATASET[[#This Row],[Account]],CATEGORY_MAP[CUENTA_OUT],CATEGORY_MAP[Subcategory])</f>
        <v>Coach Support</v>
      </c>
      <c r="G1255" s="3" t="str">
        <f>IF(OR(FIN_RAW[[#This Row],[CONCEPTO]]=0,FIN_RAW[[#This Row],[CONCEPTO]]=""),"",FIN_RAW[[#This Row],[CONCEPTO]])</f>
        <v>Apoyo Entrenador</v>
      </c>
      <c r="H1255" s="5">
        <f>IF(FIN_DATASET[[#This Row],[Type]]="Income", FIN_RAW[[#This Row],[VALOR (IN)]], -FIN_RAW[[#This Row],[VALOR (OUT)]])</f>
        <v>-400000</v>
      </c>
      <c r="I1255" s="3" t="str">
        <f>FIN_RAW[[#This Row],[CUENTA (IN)]]</f>
        <v>Efectivo</v>
      </c>
      <c r="J1255" s="6" t="str">
        <f>FIN_RAW[[#This Row],[CUENTA (OUT)]]</f>
        <v>Apoyo Entrenadores</v>
      </c>
      <c r="K1255" s="3" t="str">
        <f>IF(OR(FIN_RAW[[#This Row],[CLIENTE]]=0,FIN_RAW[[#This Row],[CLIENTE]]=" "),"",FIN_RAW[[#This Row],[CLIENTE]])</f>
        <v/>
      </c>
      <c r="L1255" s="3" t="str">
        <f>IF(OR(FIN_RAW[[#This Row],[DEPORTISTA]]=0,FIN_RAW[[#This Row],[DEPORTISTA]]=""),"",FIN_RAW[[#This Row],[DEPORTISTA]])</f>
        <v/>
      </c>
      <c r="M1255" s="3">
        <f>IF(FIN_DATASET[[#This Row],[Method]]="Efectivo",1,0)</f>
        <v>1</v>
      </c>
      <c r="N1255" s="12">
        <f>IF(FIN_DATASET[[#This Row],[Method]]="Efectivo",FIN_DATASET[[#This Row],[Amount]],0)</f>
        <v>-400000</v>
      </c>
      <c r="O1255" s="3">
        <f>IF(FIN_DATASET[[#This Row],[Method]]="CxC",1,0)</f>
        <v>0</v>
      </c>
      <c r="P1255" s="11">
        <f>IF(FIN_DATASET[[#This Row],[Method]]="CxC",FIN_DATASET[[#This Row],[Amount]],0)</f>
        <v>0</v>
      </c>
      <c r="Q1255" s="3">
        <f>IF(OR(FIN_DATASET[[#This Row],[Account]]="CxP",FIN_DATASET[[#This Row],[Account]]="CxP (Liga)",FIN_DATASET[[#This Row],[Account]]="CxP (Terceros)"),1,0)</f>
        <v>0</v>
      </c>
      <c r="R1255" s="3">
        <f>IF(FIN_DATASET[[#This Row],[AP_Flag]]=1,FIN_DATASET[[#This Row],[Amount]],0)</f>
        <v>0</v>
      </c>
    </row>
    <row r="1256" spans="1:18" x14ac:dyDescent="0.2">
      <c r="A1256" s="4">
        <f>FIN_RAW[[#This Row],[FECHA]]</f>
        <v>44740</v>
      </c>
      <c r="B1256" s="3">
        <f>YEAR(FIN_DATASET[[#This Row],[Date]])</f>
        <v>2022</v>
      </c>
      <c r="C1256" s="3" t="str">
        <f>TEXT(FIN_DATASET[[#This Row],[Date]],"mmmm")</f>
        <v>June</v>
      </c>
      <c r="D1256" s="3" t="str">
        <f>IF(FIN_RAW[[#This Row],[VALOR (IN)]]&gt;0, "Income",IF(FIN_RAW[[#This Row],[VALOR (OUT)]]&gt;0, "Expense", "Check"))</f>
        <v>Expense</v>
      </c>
      <c r="E1256" s="3" t="str">
        <f>_xlfn.XLOOKUP(FIN_DATASET[[#This Row],[Method]],CATEGORY_MAP[CUENTA_IN],CATEGORY_MAP[Category])</f>
        <v>Cash</v>
      </c>
      <c r="F1256" s="3" t="str">
        <f>_xlfn.XLOOKUP(FIN_DATASET[[#This Row],[Account]],CATEGORY_MAP[CUENTA_OUT],CATEGORY_MAP[Subcategory])</f>
        <v>Tournaments</v>
      </c>
      <c r="G1256" s="3" t="str">
        <f>IF(OR(FIN_RAW[[#This Row],[CONCEPTO]]=0,FIN_RAW[[#This Row],[CONCEPTO]]=""),"",FIN_RAW[[#This Row],[CONCEPTO]])</f>
        <v>Refrigerios Festival Novatos</v>
      </c>
      <c r="H1256" s="5">
        <f>IF(FIN_DATASET[[#This Row],[Type]]="Income", FIN_RAW[[#This Row],[VALOR (IN)]], -FIN_RAW[[#This Row],[VALOR (OUT)]])</f>
        <v>-120000</v>
      </c>
      <c r="I1256" s="3" t="str">
        <f>FIN_RAW[[#This Row],[CUENTA (IN)]]</f>
        <v>Efectivo</v>
      </c>
      <c r="J1256" s="6" t="str">
        <f>FIN_RAW[[#This Row],[CUENTA (OUT)]]</f>
        <v>Torneos</v>
      </c>
      <c r="K1256" s="3" t="str">
        <f>IF(OR(FIN_RAW[[#This Row],[CLIENTE]]=0,FIN_RAW[[#This Row],[CLIENTE]]=" "),"",FIN_RAW[[#This Row],[CLIENTE]])</f>
        <v/>
      </c>
      <c r="L1256" s="3" t="str">
        <f>IF(OR(FIN_RAW[[#This Row],[DEPORTISTA]]=0,FIN_RAW[[#This Row],[DEPORTISTA]]=""),"",FIN_RAW[[#This Row],[DEPORTISTA]])</f>
        <v/>
      </c>
      <c r="M1256" s="3">
        <f>IF(FIN_DATASET[[#This Row],[Method]]="Efectivo",1,0)</f>
        <v>1</v>
      </c>
      <c r="N1256" s="12">
        <f>IF(FIN_DATASET[[#This Row],[Method]]="Efectivo",FIN_DATASET[[#This Row],[Amount]],0)</f>
        <v>-120000</v>
      </c>
      <c r="O1256" s="3">
        <f>IF(FIN_DATASET[[#This Row],[Method]]="CxC",1,0)</f>
        <v>0</v>
      </c>
      <c r="P1256" s="11">
        <f>IF(FIN_DATASET[[#This Row],[Method]]="CxC",FIN_DATASET[[#This Row],[Amount]],0)</f>
        <v>0</v>
      </c>
      <c r="Q1256" s="3">
        <f>IF(OR(FIN_DATASET[[#This Row],[Account]]="CxP",FIN_DATASET[[#This Row],[Account]]="CxP (Liga)",FIN_DATASET[[#This Row],[Account]]="CxP (Terceros)"),1,0)</f>
        <v>0</v>
      </c>
      <c r="R1256" s="3">
        <f>IF(FIN_DATASET[[#This Row],[AP_Flag]]=1,FIN_DATASET[[#This Row],[Amount]],0)</f>
        <v>0</v>
      </c>
    </row>
    <row r="1257" spans="1:18" x14ac:dyDescent="0.2">
      <c r="A1257" s="4">
        <f>FIN_RAW[[#This Row],[FECHA]]</f>
        <v>44742</v>
      </c>
      <c r="B1257" s="3">
        <f>YEAR(FIN_DATASET[[#This Row],[Date]])</f>
        <v>2022</v>
      </c>
      <c r="C1257" s="3" t="str">
        <f>TEXT(FIN_DATASET[[#This Row],[Date]],"mmmm")</f>
        <v>June</v>
      </c>
      <c r="D1257" s="3" t="str">
        <f>IF(FIN_RAW[[#This Row],[VALOR (IN)]]&gt;0, "Income",IF(FIN_RAW[[#This Row],[VALOR (OUT)]]&gt;0, "Expense", "Check"))</f>
        <v>Expense</v>
      </c>
      <c r="E1257" s="3" t="str">
        <f>_xlfn.XLOOKUP(FIN_DATASET[[#This Row],[Method]],CATEGORY_MAP[CUENTA_IN],CATEGORY_MAP[Category])</f>
        <v>Cash</v>
      </c>
      <c r="F1257" s="3" t="str">
        <f>_xlfn.XLOOKUP(FIN_DATASET[[#This Row],[Account]],CATEGORY_MAP[CUENTA_OUT],CATEGORY_MAP[Subcategory])</f>
        <v>Payroll</v>
      </c>
      <c r="G1257" s="3" t="str">
        <f>IF(OR(FIN_RAW[[#This Row],[CONCEPTO]]=0,FIN_RAW[[#This Row],[CONCEPTO]]=""),"",FIN_RAW[[#This Row],[CONCEPTO]])</f>
        <v>Pago Nomina JUN</v>
      </c>
      <c r="H1257" s="5">
        <f>IF(FIN_DATASET[[#This Row],[Type]]="Income", FIN_RAW[[#This Row],[VALOR (IN)]], -FIN_RAW[[#This Row],[VALOR (OUT)]])</f>
        <v>-650000</v>
      </c>
      <c r="I1257" s="3" t="str">
        <f>FIN_RAW[[#This Row],[CUENTA (IN)]]</f>
        <v>Efectivo</v>
      </c>
      <c r="J1257" s="6" t="str">
        <f>FIN_RAW[[#This Row],[CUENTA (OUT)]]</f>
        <v>Nomina</v>
      </c>
      <c r="K1257" s="3" t="str">
        <f>IF(OR(FIN_RAW[[#This Row],[CLIENTE]]=0,FIN_RAW[[#This Row],[CLIENTE]]=" "),"",FIN_RAW[[#This Row],[CLIENTE]])</f>
        <v>Miguel García Celis</v>
      </c>
      <c r="L1257" s="3" t="str">
        <f>IF(OR(FIN_RAW[[#This Row],[DEPORTISTA]]=0,FIN_RAW[[#This Row],[DEPORTISTA]]=""),"",FIN_RAW[[#This Row],[DEPORTISTA]])</f>
        <v>Miguel García Celis</v>
      </c>
      <c r="M1257" s="3">
        <f>IF(FIN_DATASET[[#This Row],[Method]]="Efectivo",1,0)</f>
        <v>1</v>
      </c>
      <c r="N1257" s="12">
        <f>IF(FIN_DATASET[[#This Row],[Method]]="Efectivo",FIN_DATASET[[#This Row],[Amount]],0)</f>
        <v>-650000</v>
      </c>
      <c r="O1257" s="3">
        <f>IF(FIN_DATASET[[#This Row],[Method]]="CxC",1,0)</f>
        <v>0</v>
      </c>
      <c r="P1257" s="11">
        <f>IF(FIN_DATASET[[#This Row],[Method]]="CxC",FIN_DATASET[[#This Row],[Amount]],0)</f>
        <v>0</v>
      </c>
      <c r="Q1257" s="3">
        <f>IF(OR(FIN_DATASET[[#This Row],[Account]]="CxP",FIN_DATASET[[#This Row],[Account]]="CxP (Liga)",FIN_DATASET[[#This Row],[Account]]="CxP (Terceros)"),1,0)</f>
        <v>0</v>
      </c>
      <c r="R1257" s="3">
        <f>IF(FIN_DATASET[[#This Row],[AP_Flag]]=1,FIN_DATASET[[#This Row],[Amount]],0)</f>
        <v>0</v>
      </c>
    </row>
    <row r="1258" spans="1:18" x14ac:dyDescent="0.2">
      <c r="A1258" s="4">
        <f>FIN_RAW[[#This Row],[FECHA]]</f>
        <v>44742</v>
      </c>
      <c r="B1258" s="3">
        <f>YEAR(FIN_DATASET[[#This Row],[Date]])</f>
        <v>2022</v>
      </c>
      <c r="C1258" s="3" t="str">
        <f>TEXT(FIN_DATASET[[#This Row],[Date]],"mmmm")</f>
        <v>June</v>
      </c>
      <c r="D1258" s="3" t="str">
        <f>IF(FIN_RAW[[#This Row],[VALOR (IN)]]&gt;0, "Income",IF(FIN_RAW[[#This Row],[VALOR (OUT)]]&gt;0, "Expense", "Check"))</f>
        <v>Expense</v>
      </c>
      <c r="E1258" s="3" t="str">
        <f>_xlfn.XLOOKUP(FIN_DATASET[[#This Row],[Method]],CATEGORY_MAP[CUENTA_IN],CATEGORY_MAP[Category])</f>
        <v>Cash</v>
      </c>
      <c r="F1258" s="3" t="str">
        <f>_xlfn.XLOOKUP(FIN_DATASET[[#This Row],[Account]],CATEGORY_MAP[CUENTA_OUT],CATEGORY_MAP[Subcategory])</f>
        <v>Payroll</v>
      </c>
      <c r="G1258" s="3" t="str">
        <f>IF(OR(FIN_RAW[[#This Row],[CONCEPTO]]=0,FIN_RAW[[#This Row],[CONCEPTO]]=""),"",FIN_RAW[[#This Row],[CONCEPTO]])</f>
        <v>Pago Nomina JUN</v>
      </c>
      <c r="H1258" s="5">
        <f>IF(FIN_DATASET[[#This Row],[Type]]="Income", FIN_RAW[[#This Row],[VALOR (IN)]], -FIN_RAW[[#This Row],[VALOR (OUT)]])</f>
        <v>-1200000</v>
      </c>
      <c r="I1258" s="3" t="str">
        <f>FIN_RAW[[#This Row],[CUENTA (IN)]]</f>
        <v>Efectivo</v>
      </c>
      <c r="J1258" s="6" t="str">
        <f>FIN_RAW[[#This Row],[CUENTA (OUT)]]</f>
        <v>Nomina</v>
      </c>
      <c r="K1258" s="3" t="str">
        <f>IF(OR(FIN_RAW[[#This Row],[CLIENTE]]=0,FIN_RAW[[#This Row],[CLIENTE]]=" "),"",FIN_RAW[[#This Row],[CLIENTE]])</f>
        <v>Farly Apraez Betancur</v>
      </c>
      <c r="L1258" s="3" t="str">
        <f>IF(OR(FIN_RAW[[#This Row],[DEPORTISTA]]=0,FIN_RAW[[#This Row],[DEPORTISTA]]=""),"",FIN_RAW[[#This Row],[DEPORTISTA]])</f>
        <v>Farly Apraez Betancur</v>
      </c>
      <c r="M1258" s="3">
        <f>IF(FIN_DATASET[[#This Row],[Method]]="Efectivo",1,0)</f>
        <v>1</v>
      </c>
      <c r="N1258" s="12">
        <f>IF(FIN_DATASET[[#This Row],[Method]]="Efectivo",FIN_DATASET[[#This Row],[Amount]],0)</f>
        <v>-1200000</v>
      </c>
      <c r="O1258" s="3">
        <f>IF(FIN_DATASET[[#This Row],[Method]]="CxC",1,0)</f>
        <v>0</v>
      </c>
      <c r="P1258" s="11">
        <f>IF(FIN_DATASET[[#This Row],[Method]]="CxC",FIN_DATASET[[#This Row],[Amount]],0)</f>
        <v>0</v>
      </c>
      <c r="Q1258" s="3">
        <f>IF(OR(FIN_DATASET[[#This Row],[Account]]="CxP",FIN_DATASET[[#This Row],[Account]]="CxP (Liga)",FIN_DATASET[[#This Row],[Account]]="CxP (Terceros)"),1,0)</f>
        <v>0</v>
      </c>
      <c r="R1258" s="3">
        <f>IF(FIN_DATASET[[#This Row],[AP_Flag]]=1,FIN_DATASET[[#This Row],[Amount]],0)</f>
        <v>0</v>
      </c>
    </row>
    <row r="1259" spans="1:18" x14ac:dyDescent="0.2">
      <c r="A1259" s="4">
        <f>FIN_RAW[[#This Row],[FECHA]]</f>
        <v>44742</v>
      </c>
      <c r="B1259" s="3">
        <f>YEAR(FIN_DATASET[[#This Row],[Date]])</f>
        <v>2022</v>
      </c>
      <c r="C1259" s="3" t="str">
        <f>TEXT(FIN_DATASET[[#This Row],[Date]],"mmmm")</f>
        <v>June</v>
      </c>
      <c r="D1259" s="3" t="str">
        <f>IF(FIN_RAW[[#This Row],[VALOR (IN)]]&gt;0, "Income",IF(FIN_RAW[[#This Row],[VALOR (OUT)]]&gt;0, "Expense", "Check"))</f>
        <v>Expense</v>
      </c>
      <c r="E1259" s="3" t="str">
        <f>_xlfn.XLOOKUP(FIN_DATASET[[#This Row],[Method]],CATEGORY_MAP[CUENTA_IN],CATEGORY_MAP[Category])</f>
        <v>Cash</v>
      </c>
      <c r="F1259" s="3" t="str">
        <f>_xlfn.XLOOKUP(FIN_DATASET[[#This Row],[Account]],CATEGORY_MAP[CUENTA_OUT],CATEGORY_MAP[Subcategory])</f>
        <v>Payroll</v>
      </c>
      <c r="G1259" s="3" t="str">
        <f>IF(OR(FIN_RAW[[#This Row],[CONCEPTO]]=0,FIN_RAW[[#This Row],[CONCEPTO]]=""),"",FIN_RAW[[#This Row],[CONCEPTO]])</f>
        <v>Pago Nomina JUN</v>
      </c>
      <c r="H1259" s="5">
        <f>IF(FIN_DATASET[[#This Row],[Type]]="Income", FIN_RAW[[#This Row],[VALOR (IN)]], -FIN_RAW[[#This Row],[VALOR (OUT)]])</f>
        <v>-300000</v>
      </c>
      <c r="I1259" s="3" t="str">
        <f>FIN_RAW[[#This Row],[CUENTA (IN)]]</f>
        <v>Efectivo</v>
      </c>
      <c r="J1259" s="6" t="str">
        <f>FIN_RAW[[#This Row],[CUENTA (OUT)]]</f>
        <v>Nomina</v>
      </c>
      <c r="K1259" s="3" t="str">
        <f>IF(OR(FIN_RAW[[#This Row],[CLIENTE]]=0,FIN_RAW[[#This Row],[CLIENTE]]=" "),"",FIN_RAW[[#This Row],[CLIENTE]])</f>
        <v>Derwin Cuastumal Leal</v>
      </c>
      <c r="L1259" s="3" t="str">
        <f>IF(OR(FIN_RAW[[#This Row],[DEPORTISTA]]=0,FIN_RAW[[#This Row],[DEPORTISTA]]=""),"",FIN_RAW[[#This Row],[DEPORTISTA]])</f>
        <v>Derwin Cuastumal Leal</v>
      </c>
      <c r="M1259" s="3">
        <f>IF(FIN_DATASET[[#This Row],[Method]]="Efectivo",1,0)</f>
        <v>1</v>
      </c>
      <c r="N1259" s="12">
        <f>IF(FIN_DATASET[[#This Row],[Method]]="Efectivo",FIN_DATASET[[#This Row],[Amount]],0)</f>
        <v>-300000</v>
      </c>
      <c r="O1259" s="3">
        <f>IF(FIN_DATASET[[#This Row],[Method]]="CxC",1,0)</f>
        <v>0</v>
      </c>
      <c r="P1259" s="11">
        <f>IF(FIN_DATASET[[#This Row],[Method]]="CxC",FIN_DATASET[[#This Row],[Amount]],0)</f>
        <v>0</v>
      </c>
      <c r="Q1259" s="3">
        <f>IF(OR(FIN_DATASET[[#This Row],[Account]]="CxP",FIN_DATASET[[#This Row],[Account]]="CxP (Liga)",FIN_DATASET[[#This Row],[Account]]="CxP (Terceros)"),1,0)</f>
        <v>0</v>
      </c>
      <c r="R1259" s="3">
        <f>IF(FIN_DATASET[[#This Row],[AP_Flag]]=1,FIN_DATASET[[#This Row],[Amount]],0)</f>
        <v>0</v>
      </c>
    </row>
    <row r="1260" spans="1:18" x14ac:dyDescent="0.2">
      <c r="A1260" s="4">
        <f>FIN_RAW[[#This Row],[FECHA]]</f>
        <v>44742</v>
      </c>
      <c r="B1260" s="3">
        <f>YEAR(FIN_DATASET[[#This Row],[Date]])</f>
        <v>2022</v>
      </c>
      <c r="C1260" s="3" t="str">
        <f>TEXT(FIN_DATASET[[#This Row],[Date]],"mmmm")</f>
        <v>June</v>
      </c>
      <c r="D1260" s="3" t="str">
        <f>IF(FIN_RAW[[#This Row],[VALOR (IN)]]&gt;0, "Income",IF(FIN_RAW[[#This Row],[VALOR (OUT)]]&gt;0, "Expense", "Check"))</f>
        <v>Income</v>
      </c>
      <c r="E1260" s="3" t="str">
        <f>_xlfn.XLOOKUP(FIN_DATASET[[#This Row],[Method]],CATEGORY_MAP[CUENTA_IN],CATEGORY_MAP[Category])</f>
        <v>Cash</v>
      </c>
      <c r="F1260" s="3" t="str">
        <f>_xlfn.XLOOKUP(FIN_DATASET[[#This Row],[Account]],CATEGORY_MAP[CUENTA_OUT],CATEGORY_MAP[Subcategory])</f>
        <v>Uniforms</v>
      </c>
      <c r="G1260" s="3" t="str">
        <f>IF(OR(FIN_RAW[[#This Row],[CONCEPTO]]=0,FIN_RAW[[#This Row],[CONCEPTO]]=""),"",FIN_RAW[[#This Row],[CONCEPTO]])</f>
        <v>Pantaloneta de Baño Hombre</v>
      </c>
      <c r="H1260" s="5">
        <f>IF(FIN_DATASET[[#This Row],[Type]]="Income", FIN_RAW[[#This Row],[VALOR (IN)]], -FIN_RAW[[#This Row],[VALOR (OUT)]])</f>
        <v>52000</v>
      </c>
      <c r="I1260" s="3" t="str">
        <f>FIN_RAW[[#This Row],[CUENTA (IN)]]</f>
        <v>Efectivo</v>
      </c>
      <c r="J1260" s="6" t="str">
        <f>FIN_RAW[[#This Row],[CUENTA (OUT)]]</f>
        <v>Uniformes</v>
      </c>
      <c r="K1260" s="3" t="str">
        <f>IF(OR(FIN_RAW[[#This Row],[CLIENTE]]=0,FIN_RAW[[#This Row],[CLIENTE]]=" "),"",FIN_RAW[[#This Row],[CLIENTE]])</f>
        <v>Rodrigo Valdiri Zambrano</v>
      </c>
      <c r="L1260" s="3" t="str">
        <f>IF(OR(FIN_RAW[[#This Row],[DEPORTISTA]]=0,FIN_RAW[[#This Row],[DEPORTISTA]]=""),"",FIN_RAW[[#This Row],[DEPORTISTA]])</f>
        <v>Esteban Valdiri Guauña</v>
      </c>
      <c r="M1260" s="3">
        <f>IF(FIN_DATASET[[#This Row],[Method]]="Efectivo",1,0)</f>
        <v>1</v>
      </c>
      <c r="N1260" s="12">
        <f>IF(FIN_DATASET[[#This Row],[Method]]="Efectivo",FIN_DATASET[[#This Row],[Amount]],0)</f>
        <v>52000</v>
      </c>
      <c r="O1260" s="3">
        <f>IF(FIN_DATASET[[#This Row],[Method]]="CxC",1,0)</f>
        <v>0</v>
      </c>
      <c r="P1260" s="11">
        <f>IF(FIN_DATASET[[#This Row],[Method]]="CxC",FIN_DATASET[[#This Row],[Amount]],0)</f>
        <v>0</v>
      </c>
      <c r="Q1260" s="3">
        <f>IF(OR(FIN_DATASET[[#This Row],[Account]]="CxP",FIN_DATASET[[#This Row],[Account]]="CxP (Liga)",FIN_DATASET[[#This Row],[Account]]="CxP (Terceros)"),1,0)</f>
        <v>0</v>
      </c>
      <c r="R1260" s="3">
        <f>IF(FIN_DATASET[[#This Row],[AP_Flag]]=1,FIN_DATASET[[#This Row],[Amount]],0)</f>
        <v>0</v>
      </c>
    </row>
    <row r="1261" spans="1:18" x14ac:dyDescent="0.2">
      <c r="A1261" s="4">
        <f>FIN_RAW[[#This Row],[FECHA]]</f>
        <v>44742</v>
      </c>
      <c r="B1261" s="3">
        <f>YEAR(FIN_DATASET[[#This Row],[Date]])</f>
        <v>2022</v>
      </c>
      <c r="C1261" s="3" t="str">
        <f>TEXT(FIN_DATASET[[#This Row],[Date]],"mmmm")</f>
        <v>June</v>
      </c>
      <c r="D1261" s="3" t="str">
        <f>IF(FIN_RAW[[#This Row],[VALOR (IN)]]&gt;0, "Income",IF(FIN_RAW[[#This Row],[VALOR (OUT)]]&gt;0, "Expense", "Check"))</f>
        <v>Expense</v>
      </c>
      <c r="E1261" s="3" t="str">
        <f>_xlfn.XLOOKUP(FIN_DATASET[[#This Row],[Method]],CATEGORY_MAP[CUENTA_IN],CATEGORY_MAP[Category])</f>
        <v>Cash</v>
      </c>
      <c r="F1261" s="3" t="str">
        <f>_xlfn.XLOOKUP(FIN_DATASET[[#This Row],[Account]],CATEGORY_MAP[CUENTA_OUT],CATEGORY_MAP[Subcategory])</f>
        <v>Financial Charges</v>
      </c>
      <c r="G1261" s="3" t="str">
        <f>IF(OR(FIN_RAW[[#This Row],[CONCEPTO]]=0,FIN_RAW[[#This Row],[CONCEPTO]]=""),"",FIN_RAW[[#This Row],[CONCEPTO]])</f>
        <v>Gastos Financieros</v>
      </c>
      <c r="H1261" s="5">
        <f>IF(FIN_DATASET[[#This Row],[Type]]="Income", FIN_RAW[[#This Row],[VALOR (IN)]], -FIN_RAW[[#This Row],[VALOR (OUT)]])</f>
        <v>-15000</v>
      </c>
      <c r="I1261" s="3" t="str">
        <f>FIN_RAW[[#This Row],[CUENTA (IN)]]</f>
        <v>Efectivo</v>
      </c>
      <c r="J1261" s="6" t="str">
        <f>FIN_RAW[[#This Row],[CUENTA (OUT)]]</f>
        <v>Gastos Financieros</v>
      </c>
      <c r="K1261" s="3" t="str">
        <f>IF(OR(FIN_RAW[[#This Row],[CLIENTE]]=0,FIN_RAW[[#This Row],[CLIENTE]]=" "),"",FIN_RAW[[#This Row],[CLIENTE]])</f>
        <v/>
      </c>
      <c r="L1261" s="3" t="str">
        <f>IF(OR(FIN_RAW[[#This Row],[DEPORTISTA]]=0,FIN_RAW[[#This Row],[DEPORTISTA]]=""),"",FIN_RAW[[#This Row],[DEPORTISTA]])</f>
        <v/>
      </c>
      <c r="M1261" s="3">
        <f>IF(FIN_DATASET[[#This Row],[Method]]="Efectivo",1,0)</f>
        <v>1</v>
      </c>
      <c r="N1261" s="12">
        <f>IF(FIN_DATASET[[#This Row],[Method]]="Efectivo",FIN_DATASET[[#This Row],[Amount]],0)</f>
        <v>-15000</v>
      </c>
      <c r="O1261" s="3">
        <f>IF(FIN_DATASET[[#This Row],[Method]]="CxC",1,0)</f>
        <v>0</v>
      </c>
      <c r="P1261" s="11">
        <f>IF(FIN_DATASET[[#This Row],[Method]]="CxC",FIN_DATASET[[#This Row],[Amount]],0)</f>
        <v>0</v>
      </c>
      <c r="Q1261" s="3">
        <f>IF(OR(FIN_DATASET[[#This Row],[Account]]="CxP",FIN_DATASET[[#This Row],[Account]]="CxP (Liga)",FIN_DATASET[[#This Row],[Account]]="CxP (Terceros)"),1,0)</f>
        <v>0</v>
      </c>
      <c r="R1261" s="3">
        <f>IF(FIN_DATASET[[#This Row],[AP_Flag]]=1,FIN_DATASET[[#This Row],[Amount]],0)</f>
        <v>0</v>
      </c>
    </row>
    <row r="1262" spans="1:18" x14ac:dyDescent="0.2">
      <c r="A1262" s="4">
        <f>FIN_RAW[[#This Row],[FECHA]]</f>
        <v>44742</v>
      </c>
      <c r="B1262" s="3">
        <f>YEAR(FIN_DATASET[[#This Row],[Date]])</f>
        <v>2022</v>
      </c>
      <c r="C1262" s="3" t="str">
        <f>TEXT(FIN_DATASET[[#This Row],[Date]],"mmmm")</f>
        <v>June</v>
      </c>
      <c r="D1262" s="3" t="str">
        <f>IF(FIN_RAW[[#This Row],[VALOR (IN)]]&gt;0, "Income",IF(FIN_RAW[[#This Row],[VALOR (OUT)]]&gt;0, "Expense", "Check"))</f>
        <v>Expense</v>
      </c>
      <c r="E1262" s="3" t="str">
        <f>_xlfn.XLOOKUP(FIN_DATASET[[#This Row],[Method]],CATEGORY_MAP[CUENTA_IN],CATEGORY_MAP[Category])</f>
        <v>Cash</v>
      </c>
      <c r="F1262" s="3" t="str">
        <f>_xlfn.XLOOKUP(FIN_DATASET[[#This Row],[Account]],CATEGORY_MAP[CUENTA_OUT],CATEGORY_MAP[Subcategory])</f>
        <v>Tournaments</v>
      </c>
      <c r="G1262" s="3" t="str">
        <f>IF(OR(FIN_RAW[[#This Row],[CONCEPTO]]=0,FIN_RAW[[#This Row],[CONCEPTO]]=""),"",FIN_RAW[[#This Row],[CONCEPTO]])</f>
        <v>Pago Inscripcion InterClubes Infantil</v>
      </c>
      <c r="H1262" s="5">
        <f>IF(FIN_DATASET[[#This Row],[Type]]="Income", FIN_RAW[[#This Row],[VALOR (IN)]], -FIN_RAW[[#This Row],[VALOR (OUT)]])</f>
        <v>-160000</v>
      </c>
      <c r="I1262" s="3" t="str">
        <f>FIN_RAW[[#This Row],[CUENTA (IN)]]</f>
        <v>Efectivo</v>
      </c>
      <c r="J1262" s="6" t="str">
        <f>FIN_RAW[[#This Row],[CUENTA (OUT)]]</f>
        <v>Torneos</v>
      </c>
      <c r="K1262" s="3" t="str">
        <f>IF(OR(FIN_RAW[[#This Row],[CLIENTE]]=0,FIN_RAW[[#This Row],[CLIENTE]]=" "),"",FIN_RAW[[#This Row],[CLIENTE]])</f>
        <v/>
      </c>
      <c r="L1262" s="3" t="str">
        <f>IF(OR(FIN_RAW[[#This Row],[DEPORTISTA]]=0,FIN_RAW[[#This Row],[DEPORTISTA]]=""),"",FIN_RAW[[#This Row],[DEPORTISTA]])</f>
        <v/>
      </c>
      <c r="M1262" s="3">
        <f>IF(FIN_DATASET[[#This Row],[Method]]="Efectivo",1,0)</f>
        <v>1</v>
      </c>
      <c r="N1262" s="12">
        <f>IF(FIN_DATASET[[#This Row],[Method]]="Efectivo",FIN_DATASET[[#This Row],[Amount]],0)</f>
        <v>-160000</v>
      </c>
      <c r="O1262" s="3">
        <f>IF(FIN_DATASET[[#This Row],[Method]]="CxC",1,0)</f>
        <v>0</v>
      </c>
      <c r="P1262" s="11">
        <f>IF(FIN_DATASET[[#This Row],[Method]]="CxC",FIN_DATASET[[#This Row],[Amount]],0)</f>
        <v>0</v>
      </c>
      <c r="Q1262" s="3">
        <f>IF(OR(FIN_DATASET[[#This Row],[Account]]="CxP",FIN_DATASET[[#This Row],[Account]]="CxP (Liga)",FIN_DATASET[[#This Row],[Account]]="CxP (Terceros)"),1,0)</f>
        <v>0</v>
      </c>
      <c r="R1262" s="3">
        <f>IF(FIN_DATASET[[#This Row],[AP_Flag]]=1,FIN_DATASET[[#This Row],[Amount]],0)</f>
        <v>0</v>
      </c>
    </row>
    <row r="1263" spans="1:18" x14ac:dyDescent="0.2">
      <c r="A1263" s="4">
        <f>FIN_RAW[[#This Row],[FECHA]]</f>
        <v>44742</v>
      </c>
      <c r="B1263" s="3">
        <f>YEAR(FIN_DATASET[[#This Row],[Date]])</f>
        <v>2022</v>
      </c>
      <c r="C1263" s="3" t="str">
        <f>TEXT(FIN_DATASET[[#This Row],[Date]],"mmmm")</f>
        <v>June</v>
      </c>
      <c r="D1263" s="3" t="str">
        <f>IF(FIN_RAW[[#This Row],[VALOR (IN)]]&gt;0, "Income",IF(FIN_RAW[[#This Row],[VALOR (OUT)]]&gt;0, "Expense", "Check"))</f>
        <v>Expense</v>
      </c>
      <c r="E1263" s="3" t="str">
        <f>_xlfn.XLOOKUP(FIN_DATASET[[#This Row],[Method]],CATEGORY_MAP[CUENTA_IN],CATEGORY_MAP[Category])</f>
        <v>Cash</v>
      </c>
      <c r="F1263" s="3" t="str">
        <f>_xlfn.XLOOKUP(FIN_DATASET[[#This Row],[Account]],CATEGORY_MAP[CUENTA_OUT],CATEGORY_MAP[Subcategory])</f>
        <v>Tournaments</v>
      </c>
      <c r="G1263" s="3" t="str">
        <f>IF(OR(FIN_RAW[[#This Row],[CONCEPTO]]=0,FIN_RAW[[#This Row],[CONCEPTO]]=""),"",FIN_RAW[[#This Row],[CONCEPTO]])</f>
        <v>Pago Pruebas 6 Atletas InterClubes Infantil</v>
      </c>
      <c r="H1263" s="5">
        <f>IF(FIN_DATASET[[#This Row],[Type]]="Income", FIN_RAW[[#This Row],[VALOR (IN)]], -FIN_RAW[[#This Row],[VALOR (OUT)]])</f>
        <v>-840000</v>
      </c>
      <c r="I1263" s="3" t="str">
        <f>FIN_RAW[[#This Row],[CUENTA (IN)]]</f>
        <v>Efectivo</v>
      </c>
      <c r="J1263" s="6" t="str">
        <f>FIN_RAW[[#This Row],[CUENTA (OUT)]]</f>
        <v>Torneos</v>
      </c>
      <c r="K1263" s="3" t="str">
        <f>IF(OR(FIN_RAW[[#This Row],[CLIENTE]]=0,FIN_RAW[[#This Row],[CLIENTE]]=" "),"",FIN_RAW[[#This Row],[CLIENTE]])</f>
        <v/>
      </c>
      <c r="L1263" s="3" t="str">
        <f>IF(OR(FIN_RAW[[#This Row],[DEPORTISTA]]=0,FIN_RAW[[#This Row],[DEPORTISTA]]=""),"",FIN_RAW[[#This Row],[DEPORTISTA]])</f>
        <v/>
      </c>
      <c r="M1263" s="3">
        <f>IF(FIN_DATASET[[#This Row],[Method]]="Efectivo",1,0)</f>
        <v>1</v>
      </c>
      <c r="N1263" s="12">
        <f>IF(FIN_DATASET[[#This Row],[Method]]="Efectivo",FIN_DATASET[[#This Row],[Amount]],0)</f>
        <v>-840000</v>
      </c>
      <c r="O1263" s="3">
        <f>IF(FIN_DATASET[[#This Row],[Method]]="CxC",1,0)</f>
        <v>0</v>
      </c>
      <c r="P1263" s="11">
        <f>IF(FIN_DATASET[[#This Row],[Method]]="CxC",FIN_DATASET[[#This Row],[Amount]],0)</f>
        <v>0</v>
      </c>
      <c r="Q1263" s="3">
        <f>IF(OR(FIN_DATASET[[#This Row],[Account]]="CxP",FIN_DATASET[[#This Row],[Account]]="CxP (Liga)",FIN_DATASET[[#This Row],[Account]]="CxP (Terceros)"),1,0)</f>
        <v>0</v>
      </c>
      <c r="R1263" s="3">
        <f>IF(FIN_DATASET[[#This Row],[AP_Flag]]=1,FIN_DATASET[[#This Row],[Amount]],0)</f>
        <v>0</v>
      </c>
    </row>
    <row r="1264" spans="1:18" x14ac:dyDescent="0.2">
      <c r="A1264" s="4">
        <f>FIN_RAW[[#This Row],[FECHA]]</f>
        <v>44742</v>
      </c>
      <c r="B1264" s="3">
        <f>YEAR(FIN_DATASET[[#This Row],[Date]])</f>
        <v>2022</v>
      </c>
      <c r="C1264" s="3" t="str">
        <f>TEXT(FIN_DATASET[[#This Row],[Date]],"mmmm")</f>
        <v>June</v>
      </c>
      <c r="D1264" s="3" t="str">
        <f>IF(FIN_RAW[[#This Row],[VALOR (IN)]]&gt;0, "Income",IF(FIN_RAW[[#This Row],[VALOR (OUT)]]&gt;0, "Expense", "Check"))</f>
        <v>Income</v>
      </c>
      <c r="E1264" s="3" t="str">
        <f>_xlfn.XLOOKUP(FIN_DATASET[[#This Row],[Method]],CATEGORY_MAP[CUENTA_IN],CATEGORY_MAP[Category])</f>
        <v>Cash</v>
      </c>
      <c r="F1264" s="3" t="str">
        <f>_xlfn.XLOOKUP(FIN_DATASET[[#This Row],[Account]],CATEGORY_MAP[CUENTA_OUT],CATEGORY_MAP[Subcategory])</f>
        <v>Other Incomes</v>
      </c>
      <c r="G1264" s="3" t="str">
        <f>IF(OR(FIN_RAW[[#This Row],[CONCEPTO]]=0,FIN_RAW[[#This Row],[CONCEPTO]]=""),"",FIN_RAW[[#This Row],[CONCEPTO]])</f>
        <v>Pago de Pruebas InterClubes Infantil 2022</v>
      </c>
      <c r="H1264" s="5">
        <f>IF(FIN_DATASET[[#This Row],[Type]]="Income", FIN_RAW[[#This Row],[VALOR (IN)]], -FIN_RAW[[#This Row],[VALOR (OUT)]])</f>
        <v>120000</v>
      </c>
      <c r="I1264" s="3" t="str">
        <f>FIN_RAW[[#This Row],[CUENTA (IN)]]</f>
        <v>Efectivo</v>
      </c>
      <c r="J1264" s="6" t="str">
        <f>FIN_RAW[[#This Row],[CUENTA (OUT)]]</f>
        <v>Otros Ingresos</v>
      </c>
      <c r="K1264" s="3" t="str">
        <f>IF(OR(FIN_RAW[[#This Row],[CLIENTE]]=0,FIN_RAW[[#This Row],[CLIENTE]]=" "),"",FIN_RAW[[#This Row],[CLIENTE]])</f>
        <v>Silvana Torres López</v>
      </c>
      <c r="L1264" s="3" t="str">
        <f>IF(OR(FIN_RAW[[#This Row],[DEPORTISTA]]=0,FIN_RAW[[#This Row],[DEPORTISTA]]=""),"",FIN_RAW[[#This Row],[DEPORTISTA]])</f>
        <v>Luciana Pinedo Torres</v>
      </c>
      <c r="M1264" s="3">
        <f>IF(FIN_DATASET[[#This Row],[Method]]="Efectivo",1,0)</f>
        <v>1</v>
      </c>
      <c r="N1264" s="12">
        <f>IF(FIN_DATASET[[#This Row],[Method]]="Efectivo",FIN_DATASET[[#This Row],[Amount]],0)</f>
        <v>120000</v>
      </c>
      <c r="O1264" s="3">
        <f>IF(FIN_DATASET[[#This Row],[Method]]="CxC",1,0)</f>
        <v>0</v>
      </c>
      <c r="P1264" s="11">
        <f>IF(FIN_DATASET[[#This Row],[Method]]="CxC",FIN_DATASET[[#This Row],[Amount]],0)</f>
        <v>0</v>
      </c>
      <c r="Q1264" s="3">
        <f>IF(OR(FIN_DATASET[[#This Row],[Account]]="CxP",FIN_DATASET[[#This Row],[Account]]="CxP (Liga)",FIN_DATASET[[#This Row],[Account]]="CxP (Terceros)"),1,0)</f>
        <v>0</v>
      </c>
      <c r="R1264" s="3">
        <f>IF(FIN_DATASET[[#This Row],[AP_Flag]]=1,FIN_DATASET[[#This Row],[Amount]],0)</f>
        <v>0</v>
      </c>
    </row>
    <row r="1265" spans="1:18" x14ac:dyDescent="0.2">
      <c r="A1265" s="4">
        <f>FIN_RAW[[#This Row],[FECHA]]</f>
        <v>44742</v>
      </c>
      <c r="B1265" s="3">
        <f>YEAR(FIN_DATASET[[#This Row],[Date]])</f>
        <v>2022</v>
      </c>
      <c r="C1265" s="3" t="str">
        <f>TEXT(FIN_DATASET[[#This Row],[Date]],"mmmm")</f>
        <v>June</v>
      </c>
      <c r="D1265" s="3" t="str">
        <f>IF(FIN_RAW[[#This Row],[VALOR (IN)]]&gt;0, "Income",IF(FIN_RAW[[#This Row],[VALOR (OUT)]]&gt;0, "Expense", "Check"))</f>
        <v>Income</v>
      </c>
      <c r="E1265" s="3" t="str">
        <f>_xlfn.XLOOKUP(FIN_DATASET[[#This Row],[Method]],CATEGORY_MAP[CUENTA_IN],CATEGORY_MAP[Category])</f>
        <v>Cash</v>
      </c>
      <c r="F1265" s="3" t="str">
        <f>_xlfn.XLOOKUP(FIN_DATASET[[#This Row],[Account]],CATEGORY_MAP[CUENTA_OUT],CATEGORY_MAP[Subcategory])</f>
        <v>Other Incomes</v>
      </c>
      <c r="G1265" s="3" t="str">
        <f>IF(OR(FIN_RAW[[#This Row],[CONCEPTO]]=0,FIN_RAW[[#This Row],[CONCEPTO]]=""),"",FIN_RAW[[#This Row],[CONCEPTO]])</f>
        <v>Pago de Pruebas InterClubes Infantil 2022</v>
      </c>
      <c r="H1265" s="5">
        <f>IF(FIN_DATASET[[#This Row],[Type]]="Income", FIN_RAW[[#This Row],[VALOR (IN)]], -FIN_RAW[[#This Row],[VALOR (OUT)]])</f>
        <v>120000</v>
      </c>
      <c r="I1265" s="3" t="str">
        <f>FIN_RAW[[#This Row],[CUENTA (IN)]]</f>
        <v>Efectivo</v>
      </c>
      <c r="J1265" s="6" t="str">
        <f>FIN_RAW[[#This Row],[CUENTA (OUT)]]</f>
        <v>Otros Ingresos</v>
      </c>
      <c r="K1265" s="3" t="str">
        <f>IF(OR(FIN_RAW[[#This Row],[CLIENTE]]=0,FIN_RAW[[#This Row],[CLIENTE]]=" "),"",FIN_RAW[[#This Row],[CLIENTE]])</f>
        <v>Diana Marcela Bravo Clavijo</v>
      </c>
      <c r="L1265" s="3" t="str">
        <f>IF(OR(FIN_RAW[[#This Row],[DEPORTISTA]]=0,FIN_RAW[[#This Row],[DEPORTISTA]]=""),"",FIN_RAW[[#This Row],[DEPORTISTA]])</f>
        <v>María Antonia Camacho Bravo</v>
      </c>
      <c r="M1265" s="3">
        <f>IF(FIN_DATASET[[#This Row],[Method]]="Efectivo",1,0)</f>
        <v>1</v>
      </c>
      <c r="N1265" s="12">
        <f>IF(FIN_DATASET[[#This Row],[Method]]="Efectivo",FIN_DATASET[[#This Row],[Amount]],0)</f>
        <v>120000</v>
      </c>
      <c r="O1265" s="3">
        <f>IF(FIN_DATASET[[#This Row],[Method]]="CxC",1,0)</f>
        <v>0</v>
      </c>
      <c r="P1265" s="11">
        <f>IF(FIN_DATASET[[#This Row],[Method]]="CxC",FIN_DATASET[[#This Row],[Amount]],0)</f>
        <v>0</v>
      </c>
      <c r="Q1265" s="3">
        <f>IF(OR(FIN_DATASET[[#This Row],[Account]]="CxP",FIN_DATASET[[#This Row],[Account]]="CxP (Liga)",FIN_DATASET[[#This Row],[Account]]="CxP (Terceros)"),1,0)</f>
        <v>0</v>
      </c>
      <c r="R1265" s="3">
        <f>IF(FIN_DATASET[[#This Row],[AP_Flag]]=1,FIN_DATASET[[#This Row],[Amount]],0)</f>
        <v>0</v>
      </c>
    </row>
    <row r="1266" spans="1:18" x14ac:dyDescent="0.2">
      <c r="A1266" s="4">
        <f>FIN_RAW[[#This Row],[FECHA]]</f>
        <v>44742</v>
      </c>
      <c r="B1266" s="3">
        <f>YEAR(FIN_DATASET[[#This Row],[Date]])</f>
        <v>2022</v>
      </c>
      <c r="C1266" s="3" t="str">
        <f>TEXT(FIN_DATASET[[#This Row],[Date]],"mmmm")</f>
        <v>June</v>
      </c>
      <c r="D1266" s="3" t="str">
        <f>IF(FIN_RAW[[#This Row],[VALOR (IN)]]&gt;0, "Income",IF(FIN_RAW[[#This Row],[VALOR (OUT)]]&gt;0, "Expense", "Check"))</f>
        <v>Income</v>
      </c>
      <c r="E1266" s="3" t="str">
        <f>_xlfn.XLOOKUP(FIN_DATASET[[#This Row],[Method]],CATEGORY_MAP[CUENTA_IN],CATEGORY_MAP[Category])</f>
        <v>Cash</v>
      </c>
      <c r="F1266" s="3" t="str">
        <f>_xlfn.XLOOKUP(FIN_DATASET[[#This Row],[Account]],CATEGORY_MAP[CUENTA_OUT],CATEGORY_MAP[Subcategory])</f>
        <v>Other Incomes</v>
      </c>
      <c r="G1266" s="3" t="str">
        <f>IF(OR(FIN_RAW[[#This Row],[CONCEPTO]]=0,FIN_RAW[[#This Row],[CONCEPTO]]=""),"",FIN_RAW[[#This Row],[CONCEPTO]])</f>
        <v>Pago de Pruebas InterClubes Infantil 2022</v>
      </c>
      <c r="H1266" s="5">
        <f>IF(FIN_DATASET[[#This Row],[Type]]="Income", FIN_RAW[[#This Row],[VALOR (IN)]], -FIN_RAW[[#This Row],[VALOR (OUT)]])</f>
        <v>120000</v>
      </c>
      <c r="I1266" s="3" t="str">
        <f>FIN_RAW[[#This Row],[CUENTA (IN)]]</f>
        <v>Efectivo</v>
      </c>
      <c r="J1266" s="6" t="str">
        <f>FIN_RAW[[#This Row],[CUENTA (OUT)]]</f>
        <v>Otros Ingresos</v>
      </c>
      <c r="K1266" s="3" t="str">
        <f>IF(OR(FIN_RAW[[#This Row],[CLIENTE]]=0,FIN_RAW[[#This Row],[CLIENTE]]=" "),"",FIN_RAW[[#This Row],[CLIENTE]])</f>
        <v>Carlos Andrés Delgado</v>
      </c>
      <c r="L1266" s="3" t="str">
        <f>IF(OR(FIN_RAW[[#This Row],[DEPORTISTA]]=0,FIN_RAW[[#This Row],[DEPORTISTA]]=""),"",FIN_RAW[[#This Row],[DEPORTISTA]])</f>
        <v>Juan Andrés Delgado Giraldo</v>
      </c>
      <c r="M1266" s="3">
        <f>IF(FIN_DATASET[[#This Row],[Method]]="Efectivo",1,0)</f>
        <v>1</v>
      </c>
      <c r="N1266" s="12">
        <f>IF(FIN_DATASET[[#This Row],[Method]]="Efectivo",FIN_DATASET[[#This Row],[Amount]],0)</f>
        <v>120000</v>
      </c>
      <c r="O1266" s="3">
        <f>IF(FIN_DATASET[[#This Row],[Method]]="CxC",1,0)</f>
        <v>0</v>
      </c>
      <c r="P1266" s="11">
        <f>IF(FIN_DATASET[[#This Row],[Method]]="CxC",FIN_DATASET[[#This Row],[Amount]],0)</f>
        <v>0</v>
      </c>
      <c r="Q1266" s="3">
        <f>IF(OR(FIN_DATASET[[#This Row],[Account]]="CxP",FIN_DATASET[[#This Row],[Account]]="CxP (Liga)",FIN_DATASET[[#This Row],[Account]]="CxP (Terceros)"),1,0)</f>
        <v>0</v>
      </c>
      <c r="R1266" s="3">
        <f>IF(FIN_DATASET[[#This Row],[AP_Flag]]=1,FIN_DATASET[[#This Row],[Amount]],0)</f>
        <v>0</v>
      </c>
    </row>
    <row r="1267" spans="1:18" x14ac:dyDescent="0.2">
      <c r="A1267" s="4">
        <f>FIN_RAW[[#This Row],[FECHA]]</f>
        <v>44742</v>
      </c>
      <c r="B1267" s="3">
        <f>YEAR(FIN_DATASET[[#This Row],[Date]])</f>
        <v>2022</v>
      </c>
      <c r="C1267" s="3" t="str">
        <f>TEXT(FIN_DATASET[[#This Row],[Date]],"mmmm")</f>
        <v>June</v>
      </c>
      <c r="D1267" s="3" t="str">
        <f>IF(FIN_RAW[[#This Row],[VALOR (IN)]]&gt;0, "Income",IF(FIN_RAW[[#This Row],[VALOR (OUT)]]&gt;0, "Expense", "Check"))</f>
        <v>Income</v>
      </c>
      <c r="E1267" s="3" t="str">
        <f>_xlfn.XLOOKUP(FIN_DATASET[[#This Row],[Method]],CATEGORY_MAP[CUENTA_IN],CATEGORY_MAP[Category])</f>
        <v>Cash</v>
      </c>
      <c r="F1267" s="3" t="str">
        <f>_xlfn.XLOOKUP(FIN_DATASET[[#This Row],[Account]],CATEGORY_MAP[CUENTA_OUT],CATEGORY_MAP[Subcategory])</f>
        <v>Other Incomes</v>
      </c>
      <c r="G1267" s="3" t="str">
        <f>IF(OR(FIN_RAW[[#This Row],[CONCEPTO]]=0,FIN_RAW[[#This Row],[CONCEPTO]]=""),"",FIN_RAW[[#This Row],[CONCEPTO]])</f>
        <v>Pago de Pruebas InterClubes Infantil 2022</v>
      </c>
      <c r="H1267" s="5">
        <f>IF(FIN_DATASET[[#This Row],[Type]]="Income", FIN_RAW[[#This Row],[VALOR (IN)]], -FIN_RAW[[#This Row],[VALOR (OUT)]])</f>
        <v>120000</v>
      </c>
      <c r="I1267" s="3" t="str">
        <f>FIN_RAW[[#This Row],[CUENTA (IN)]]</f>
        <v>Efectivo</v>
      </c>
      <c r="J1267" s="6" t="str">
        <f>FIN_RAW[[#This Row],[CUENTA (OUT)]]</f>
        <v>Otros Ingresos</v>
      </c>
      <c r="K1267" s="3" t="str">
        <f>IF(OR(FIN_RAW[[#This Row],[CLIENTE]]=0,FIN_RAW[[#This Row],[CLIENTE]]=" "),"",FIN_RAW[[#This Row],[CLIENTE]])</f>
        <v>Juan Sebastián Floyd</v>
      </c>
      <c r="L1267" s="3" t="str">
        <f>IF(OR(FIN_RAW[[#This Row],[DEPORTISTA]]=0,FIN_RAW[[#This Row],[DEPORTISTA]]=""),"",FIN_RAW[[#This Row],[DEPORTISTA]])</f>
        <v>Juan Diego Floyd Martínez</v>
      </c>
      <c r="M1267" s="3">
        <f>IF(FIN_DATASET[[#This Row],[Method]]="Efectivo",1,0)</f>
        <v>1</v>
      </c>
      <c r="N1267" s="12">
        <f>IF(FIN_DATASET[[#This Row],[Method]]="Efectivo",FIN_DATASET[[#This Row],[Amount]],0)</f>
        <v>120000</v>
      </c>
      <c r="O1267" s="3">
        <f>IF(FIN_DATASET[[#This Row],[Method]]="CxC",1,0)</f>
        <v>0</v>
      </c>
      <c r="P1267" s="11">
        <f>IF(FIN_DATASET[[#This Row],[Method]]="CxC",FIN_DATASET[[#This Row],[Amount]],0)</f>
        <v>0</v>
      </c>
      <c r="Q1267" s="3">
        <f>IF(OR(FIN_DATASET[[#This Row],[Account]]="CxP",FIN_DATASET[[#This Row],[Account]]="CxP (Liga)",FIN_DATASET[[#This Row],[Account]]="CxP (Terceros)"),1,0)</f>
        <v>0</v>
      </c>
      <c r="R1267" s="3">
        <f>IF(FIN_DATASET[[#This Row],[AP_Flag]]=1,FIN_DATASET[[#This Row],[Amount]],0)</f>
        <v>0</v>
      </c>
    </row>
    <row r="1268" spans="1:18" x14ac:dyDescent="0.2">
      <c r="A1268" s="4">
        <f>FIN_RAW[[#This Row],[FECHA]]</f>
        <v>44742</v>
      </c>
      <c r="B1268" s="3">
        <f>YEAR(FIN_DATASET[[#This Row],[Date]])</f>
        <v>2022</v>
      </c>
      <c r="C1268" s="3" t="str">
        <f>TEXT(FIN_DATASET[[#This Row],[Date]],"mmmm")</f>
        <v>June</v>
      </c>
      <c r="D1268" s="3" t="str">
        <f>IF(FIN_RAW[[#This Row],[VALOR (IN)]]&gt;0, "Income",IF(FIN_RAW[[#This Row],[VALOR (OUT)]]&gt;0, "Expense", "Check"))</f>
        <v>Income</v>
      </c>
      <c r="E1268" s="3" t="str">
        <f>_xlfn.XLOOKUP(FIN_DATASET[[#This Row],[Method]],CATEGORY_MAP[CUENTA_IN],CATEGORY_MAP[Category])</f>
        <v>Cash</v>
      </c>
      <c r="F1268" s="3" t="str">
        <f>_xlfn.XLOOKUP(FIN_DATASET[[#This Row],[Account]],CATEGORY_MAP[CUENTA_OUT],CATEGORY_MAP[Subcategory])</f>
        <v>Other Incomes</v>
      </c>
      <c r="G1268" s="3" t="str">
        <f>IF(OR(FIN_RAW[[#This Row],[CONCEPTO]]=0,FIN_RAW[[#This Row],[CONCEPTO]]=""),"",FIN_RAW[[#This Row],[CONCEPTO]])</f>
        <v>Pago de Pruebas InterClubes Infantil 2022</v>
      </c>
      <c r="H1268" s="5">
        <f>IF(FIN_DATASET[[#This Row],[Type]]="Income", FIN_RAW[[#This Row],[VALOR (IN)]], -FIN_RAW[[#This Row],[VALOR (OUT)]])</f>
        <v>120000</v>
      </c>
      <c r="I1268" s="3" t="str">
        <f>FIN_RAW[[#This Row],[CUENTA (IN)]]</f>
        <v>Efectivo</v>
      </c>
      <c r="J1268" s="6" t="str">
        <f>FIN_RAW[[#This Row],[CUENTA (OUT)]]</f>
        <v>Otros Ingresos</v>
      </c>
      <c r="K1268" s="3" t="str">
        <f>IF(OR(FIN_RAW[[#This Row],[CLIENTE]]=0,FIN_RAW[[#This Row],[CLIENTE]]=" "),"",FIN_RAW[[#This Row],[CLIENTE]])</f>
        <v>Yanibel Peña Londoño</v>
      </c>
      <c r="L1268" s="3" t="str">
        <f>IF(OR(FIN_RAW[[#This Row],[DEPORTISTA]]=0,FIN_RAW[[#This Row],[DEPORTISTA]]=""),"",FIN_RAW[[#This Row],[DEPORTISTA]])</f>
        <v>Santiago Piedrahita Peña</v>
      </c>
      <c r="M1268" s="3">
        <f>IF(FIN_DATASET[[#This Row],[Method]]="Efectivo",1,0)</f>
        <v>1</v>
      </c>
      <c r="N1268" s="12">
        <f>IF(FIN_DATASET[[#This Row],[Method]]="Efectivo",FIN_DATASET[[#This Row],[Amount]],0)</f>
        <v>120000</v>
      </c>
      <c r="O1268" s="3">
        <f>IF(FIN_DATASET[[#This Row],[Method]]="CxC",1,0)</f>
        <v>0</v>
      </c>
      <c r="P1268" s="11">
        <f>IF(FIN_DATASET[[#This Row],[Method]]="CxC",FIN_DATASET[[#This Row],[Amount]],0)</f>
        <v>0</v>
      </c>
      <c r="Q1268" s="3">
        <f>IF(OR(FIN_DATASET[[#This Row],[Account]]="CxP",FIN_DATASET[[#This Row],[Account]]="CxP (Liga)",FIN_DATASET[[#This Row],[Account]]="CxP (Terceros)"),1,0)</f>
        <v>0</v>
      </c>
      <c r="R1268" s="3">
        <f>IF(FIN_DATASET[[#This Row],[AP_Flag]]=1,FIN_DATASET[[#This Row],[Amount]],0)</f>
        <v>0</v>
      </c>
    </row>
    <row r="1269" spans="1:18" x14ac:dyDescent="0.2">
      <c r="A1269" s="4">
        <f>FIN_RAW[[#This Row],[FECHA]]</f>
        <v>44742</v>
      </c>
      <c r="B1269" s="3">
        <f>YEAR(FIN_DATASET[[#This Row],[Date]])</f>
        <v>2022</v>
      </c>
      <c r="C1269" s="3" t="str">
        <f>TEXT(FIN_DATASET[[#This Row],[Date]],"mmmm")</f>
        <v>June</v>
      </c>
      <c r="D1269" s="3" t="str">
        <f>IF(FIN_RAW[[#This Row],[VALOR (IN)]]&gt;0, "Income",IF(FIN_RAW[[#This Row],[VALOR (OUT)]]&gt;0, "Expense", "Check"))</f>
        <v>Income</v>
      </c>
      <c r="E1269" s="3" t="str">
        <f>_xlfn.XLOOKUP(FIN_DATASET[[#This Row],[Method]],CATEGORY_MAP[CUENTA_IN],CATEGORY_MAP[Category])</f>
        <v>Accounts Receivable</v>
      </c>
      <c r="F1269" s="3" t="str">
        <f>_xlfn.XLOOKUP(FIN_DATASET[[#This Row],[Account]],CATEGORY_MAP[CUENTA_OUT],CATEGORY_MAP[Subcategory])</f>
        <v>Other Incomes</v>
      </c>
      <c r="G1269" s="3" t="str">
        <f>IF(OR(FIN_RAW[[#This Row],[CONCEPTO]]=0,FIN_RAW[[#This Row],[CONCEPTO]]=""),"",FIN_RAW[[#This Row],[CONCEPTO]])</f>
        <v>Pago de Pruebas InterClubes Infantil 2022</v>
      </c>
      <c r="H1269" s="5">
        <f>IF(FIN_DATASET[[#This Row],[Type]]="Income", FIN_RAW[[#This Row],[VALOR (IN)]], -FIN_RAW[[#This Row],[VALOR (OUT)]])</f>
        <v>120000</v>
      </c>
      <c r="I1269" s="3" t="str">
        <f>FIN_RAW[[#This Row],[CUENTA (IN)]]</f>
        <v>CxC</v>
      </c>
      <c r="J1269" s="6" t="str">
        <f>FIN_RAW[[#This Row],[CUENTA (OUT)]]</f>
        <v>Otros Ingresos</v>
      </c>
      <c r="K1269" s="3" t="str">
        <f>IF(OR(FIN_RAW[[#This Row],[CLIENTE]]=0,FIN_RAW[[#This Row],[CLIENTE]]=" "),"",FIN_RAW[[#This Row],[CLIENTE]])</f>
        <v>Rodrigo Valdiri Zambrano</v>
      </c>
      <c r="L1269" s="3" t="str">
        <f>IF(OR(FIN_RAW[[#This Row],[DEPORTISTA]]=0,FIN_RAW[[#This Row],[DEPORTISTA]]=""),"",FIN_RAW[[#This Row],[DEPORTISTA]])</f>
        <v>Esteban Valdiri Guauña</v>
      </c>
      <c r="M1269" s="3">
        <f>IF(FIN_DATASET[[#This Row],[Method]]="Efectivo",1,0)</f>
        <v>0</v>
      </c>
      <c r="N1269" s="12">
        <f>IF(FIN_DATASET[[#This Row],[Method]]="Efectivo",FIN_DATASET[[#This Row],[Amount]],0)</f>
        <v>0</v>
      </c>
      <c r="O1269" s="3">
        <f>IF(FIN_DATASET[[#This Row],[Method]]="CxC",1,0)</f>
        <v>1</v>
      </c>
      <c r="P1269" s="11">
        <f>IF(FIN_DATASET[[#This Row],[Method]]="CxC",FIN_DATASET[[#This Row],[Amount]],0)</f>
        <v>120000</v>
      </c>
      <c r="Q1269" s="3">
        <f>IF(OR(FIN_DATASET[[#This Row],[Account]]="CxP",FIN_DATASET[[#This Row],[Account]]="CxP (Liga)",FIN_DATASET[[#This Row],[Account]]="CxP (Terceros)"),1,0)</f>
        <v>0</v>
      </c>
      <c r="R1269" s="3">
        <f>IF(FIN_DATASET[[#This Row],[AP_Flag]]=1,FIN_DATASET[[#This Row],[Amount]],0)</f>
        <v>0</v>
      </c>
    </row>
    <row r="1270" spans="1:18" x14ac:dyDescent="0.2">
      <c r="A1270" s="4">
        <f>FIN_RAW[[#This Row],[FECHA]]</f>
        <v>44742</v>
      </c>
      <c r="B1270" s="3">
        <f>YEAR(FIN_DATASET[[#This Row],[Date]])</f>
        <v>2022</v>
      </c>
      <c r="C1270" s="3" t="str">
        <f>TEXT(FIN_DATASET[[#This Row],[Date]],"mmmm")</f>
        <v>June</v>
      </c>
      <c r="D1270" s="3" t="str">
        <f>IF(FIN_RAW[[#This Row],[VALOR (IN)]]&gt;0, "Income",IF(FIN_RAW[[#This Row],[VALOR (OUT)]]&gt;0, "Expense", "Check"))</f>
        <v>Income</v>
      </c>
      <c r="E1270" s="3" t="str">
        <f>_xlfn.XLOOKUP(FIN_DATASET[[#This Row],[Method]],CATEGORY_MAP[CUENTA_IN],CATEGORY_MAP[Category])</f>
        <v>Cash</v>
      </c>
      <c r="F1270" s="3" t="str">
        <f>_xlfn.XLOOKUP(FIN_DATASET[[#This Row],[Account]],CATEGORY_MAP[CUENTA_OUT],CATEGORY_MAP[Subcategory])</f>
        <v>Other Incomes</v>
      </c>
      <c r="G1270" s="3" t="str">
        <f>IF(OR(FIN_RAW[[#This Row],[CONCEPTO]]=0,FIN_RAW[[#This Row],[CONCEPTO]]=""),"",FIN_RAW[[#This Row],[CONCEPTO]])</f>
        <v>Pago de Pruebas InterClubes Infantil 2022</v>
      </c>
      <c r="H1270" s="5">
        <f>IF(FIN_DATASET[[#This Row],[Type]]="Income", FIN_RAW[[#This Row],[VALOR (IN)]], -FIN_RAW[[#This Row],[VALOR (OUT)]])</f>
        <v>120000</v>
      </c>
      <c r="I1270" s="3" t="str">
        <f>FIN_RAW[[#This Row],[CUENTA (IN)]]</f>
        <v>Efectivo</v>
      </c>
      <c r="J1270" s="6" t="str">
        <f>FIN_RAW[[#This Row],[CUENTA (OUT)]]</f>
        <v>Otros Ingresos</v>
      </c>
      <c r="K1270" s="3" t="str">
        <f>IF(OR(FIN_RAW[[#This Row],[CLIENTE]]=0,FIN_RAW[[#This Row],[CLIENTE]]=" "),"",FIN_RAW[[#This Row],[CLIENTE]])</f>
        <v>Víctor Manuel Duque Yepes</v>
      </c>
      <c r="L1270" s="3" t="str">
        <f>IF(OR(FIN_RAW[[#This Row],[DEPORTISTA]]=0,FIN_RAW[[#This Row],[DEPORTISTA]]=""),"",FIN_RAW[[#This Row],[DEPORTISTA]])</f>
        <v>Juan Manuel Duque Pinto</v>
      </c>
      <c r="M1270" s="3">
        <f>IF(FIN_DATASET[[#This Row],[Method]]="Efectivo",1,0)</f>
        <v>1</v>
      </c>
      <c r="N1270" s="12">
        <f>IF(FIN_DATASET[[#This Row],[Method]]="Efectivo",FIN_DATASET[[#This Row],[Amount]],0)</f>
        <v>120000</v>
      </c>
      <c r="O1270" s="3">
        <f>IF(FIN_DATASET[[#This Row],[Method]]="CxC",1,0)</f>
        <v>0</v>
      </c>
      <c r="P1270" s="11">
        <f>IF(FIN_DATASET[[#This Row],[Method]]="CxC",FIN_DATASET[[#This Row],[Amount]],0)</f>
        <v>0</v>
      </c>
      <c r="Q1270" s="3">
        <f>IF(OR(FIN_DATASET[[#This Row],[Account]]="CxP",FIN_DATASET[[#This Row],[Account]]="CxP (Liga)",FIN_DATASET[[#This Row],[Account]]="CxP (Terceros)"),1,0)</f>
        <v>0</v>
      </c>
      <c r="R1270" s="3">
        <f>IF(FIN_DATASET[[#This Row],[AP_Flag]]=1,FIN_DATASET[[#This Row],[Amount]],0)</f>
        <v>0</v>
      </c>
    </row>
    <row r="1271" spans="1:18" x14ac:dyDescent="0.2">
      <c r="A1271" s="4">
        <f>FIN_RAW[[#This Row],[FECHA]]</f>
        <v>44743</v>
      </c>
      <c r="B1271" s="3">
        <f>YEAR(FIN_DATASET[[#This Row],[Date]])</f>
        <v>2022</v>
      </c>
      <c r="C1271" s="3" t="str">
        <f>TEXT(FIN_DATASET[[#This Row],[Date]],"mmmm")</f>
        <v>July</v>
      </c>
      <c r="D1271" s="3" t="str">
        <f>IF(FIN_RAW[[#This Row],[VALOR (IN)]]&gt;0, "Income",IF(FIN_RAW[[#This Row],[VALOR (OUT)]]&gt;0, "Expense", "Check"))</f>
        <v>Income</v>
      </c>
      <c r="E1271" s="3" t="str">
        <f>_xlfn.XLOOKUP(FIN_DATASET[[#This Row],[Method]],CATEGORY_MAP[CUENTA_IN],CATEGORY_MAP[Category])</f>
        <v>Scholarships</v>
      </c>
      <c r="F1271" s="3" t="str">
        <f>_xlfn.XLOOKUP(FIN_DATASET[[#This Row],[Account]],CATEGORY_MAP[CUENTA_OUT],CATEGORY_MAP[Subcategory])</f>
        <v>Monthly Fee</v>
      </c>
      <c r="G1271" s="3" t="str">
        <f>IF(OR(FIN_RAW[[#This Row],[CONCEPTO]]=0,FIN_RAW[[#This Row],[CONCEPTO]]=""),"",FIN_RAW[[#This Row],[CONCEPTO]])</f>
        <v>Beca Fundadores AR (100%) JUL</v>
      </c>
      <c r="H1271" s="5">
        <f>IF(FIN_DATASET[[#This Row],[Type]]="Income", FIN_RAW[[#This Row],[VALOR (IN)]], -FIN_RAW[[#This Row],[VALOR (OUT)]])</f>
        <v>160000</v>
      </c>
      <c r="I1271" s="3" t="str">
        <f>FIN_RAW[[#This Row],[CUENTA (IN)]]</f>
        <v>Becas</v>
      </c>
      <c r="J1271" s="6" t="str">
        <f>FIN_RAW[[#This Row],[CUENTA (OUT)]]</f>
        <v>Mensualidad</v>
      </c>
      <c r="K1271" s="3" t="str">
        <f>IF(OR(FIN_RAW[[#This Row],[CLIENTE]]=0,FIN_RAW[[#This Row],[CLIENTE]]=" "),"",FIN_RAW[[#This Row],[CLIENTE]])</f>
        <v>Luis Eduardo Solarte Serna</v>
      </c>
      <c r="L1271" s="3" t="str">
        <f>IF(OR(FIN_RAW[[#This Row],[DEPORTISTA]]=0,FIN_RAW[[#This Row],[DEPORTISTA]]=""),"",FIN_RAW[[#This Row],[DEPORTISTA]])</f>
        <v>Alejandro Solarte Osorio</v>
      </c>
      <c r="M1271" s="3">
        <f>IF(FIN_DATASET[[#This Row],[Method]]="Efectivo",1,0)</f>
        <v>0</v>
      </c>
      <c r="N1271" s="12">
        <f>IF(FIN_DATASET[[#This Row],[Method]]="Efectivo",FIN_DATASET[[#This Row],[Amount]],0)</f>
        <v>0</v>
      </c>
      <c r="O1271" s="3">
        <f>IF(FIN_DATASET[[#This Row],[Method]]="CxC",1,0)</f>
        <v>0</v>
      </c>
      <c r="P1271" s="11">
        <f>IF(FIN_DATASET[[#This Row],[Method]]="CxC",FIN_DATASET[[#This Row],[Amount]],0)</f>
        <v>0</v>
      </c>
      <c r="Q1271" s="3">
        <f>IF(OR(FIN_DATASET[[#This Row],[Account]]="CxP",FIN_DATASET[[#This Row],[Account]]="CxP (Liga)",FIN_DATASET[[#This Row],[Account]]="CxP (Terceros)"),1,0)</f>
        <v>0</v>
      </c>
      <c r="R1271" s="3">
        <f>IF(FIN_DATASET[[#This Row],[AP_Flag]]=1,FIN_DATASET[[#This Row],[Amount]],0)</f>
        <v>0</v>
      </c>
    </row>
    <row r="1272" spans="1:18" x14ac:dyDescent="0.2">
      <c r="A1272" s="4">
        <f>FIN_RAW[[#This Row],[FECHA]]</f>
        <v>44743</v>
      </c>
      <c r="B1272" s="3">
        <f>YEAR(FIN_DATASET[[#This Row],[Date]])</f>
        <v>2022</v>
      </c>
      <c r="C1272" s="3" t="str">
        <f>TEXT(FIN_DATASET[[#This Row],[Date]],"mmmm")</f>
        <v>July</v>
      </c>
      <c r="D1272" s="3" t="str">
        <f>IF(FIN_RAW[[#This Row],[VALOR (IN)]]&gt;0, "Income",IF(FIN_RAW[[#This Row],[VALOR (OUT)]]&gt;0, "Expense", "Check"))</f>
        <v>Income</v>
      </c>
      <c r="E1272" s="3" t="str">
        <f>_xlfn.XLOOKUP(FIN_DATASET[[#This Row],[Method]],CATEGORY_MAP[CUENTA_IN],CATEGORY_MAP[Category])</f>
        <v>Scholarships</v>
      </c>
      <c r="F1272" s="3" t="str">
        <f>_xlfn.XLOOKUP(FIN_DATASET[[#This Row],[Account]],CATEGORY_MAP[CUENTA_OUT],CATEGORY_MAP[Subcategory])</f>
        <v>Monthly Fee</v>
      </c>
      <c r="G1272" s="3" t="str">
        <f>IF(OR(FIN_RAW[[#This Row],[CONCEPTO]]=0,FIN_RAW[[#This Row],[CONCEPTO]]=""),"",FIN_RAW[[#This Row],[CONCEPTO]])</f>
        <v>Beca Fundadores AR (100%) JUL</v>
      </c>
      <c r="H1272" s="5">
        <f>IF(FIN_DATASET[[#This Row],[Type]]="Income", FIN_RAW[[#This Row],[VALOR (IN)]], -FIN_RAW[[#This Row],[VALOR (OUT)]])</f>
        <v>160000</v>
      </c>
      <c r="I1272" s="3" t="str">
        <f>FIN_RAW[[#This Row],[CUENTA (IN)]]</f>
        <v>Becas</v>
      </c>
      <c r="J1272" s="6" t="str">
        <f>FIN_RAW[[#This Row],[CUENTA (OUT)]]</f>
        <v>Mensualidad</v>
      </c>
      <c r="K1272" s="3" t="str">
        <f>IF(OR(FIN_RAW[[#This Row],[CLIENTE]]=0,FIN_RAW[[#This Row],[CLIENTE]]=" "),"",FIN_RAW[[#This Row],[CLIENTE]])</f>
        <v>Omar Osorio Valencia</v>
      </c>
      <c r="L1272" s="3" t="str">
        <f>IF(OR(FIN_RAW[[#This Row],[DEPORTISTA]]=0,FIN_RAW[[#This Row],[DEPORTISTA]]=""),"",FIN_RAW[[#This Row],[DEPORTISTA]])</f>
        <v>Juan Camilo Osorio Mendoza</v>
      </c>
      <c r="M1272" s="3">
        <f>IF(FIN_DATASET[[#This Row],[Method]]="Efectivo",1,0)</f>
        <v>0</v>
      </c>
      <c r="N1272" s="12">
        <f>IF(FIN_DATASET[[#This Row],[Method]]="Efectivo",FIN_DATASET[[#This Row],[Amount]],0)</f>
        <v>0</v>
      </c>
      <c r="O1272" s="3">
        <f>IF(FIN_DATASET[[#This Row],[Method]]="CxC",1,0)</f>
        <v>0</v>
      </c>
      <c r="P1272" s="11">
        <f>IF(FIN_DATASET[[#This Row],[Method]]="CxC",FIN_DATASET[[#This Row],[Amount]],0)</f>
        <v>0</v>
      </c>
      <c r="Q1272" s="3">
        <f>IF(OR(FIN_DATASET[[#This Row],[Account]]="CxP",FIN_DATASET[[#This Row],[Account]]="CxP (Liga)",FIN_DATASET[[#This Row],[Account]]="CxP (Terceros)"),1,0)</f>
        <v>0</v>
      </c>
      <c r="R1272" s="3">
        <f>IF(FIN_DATASET[[#This Row],[AP_Flag]]=1,FIN_DATASET[[#This Row],[Amount]],0)</f>
        <v>0</v>
      </c>
    </row>
    <row r="1273" spans="1:18" x14ac:dyDescent="0.2">
      <c r="A1273" s="4">
        <f>FIN_RAW[[#This Row],[FECHA]]</f>
        <v>44743</v>
      </c>
      <c r="B1273" s="3">
        <f>YEAR(FIN_DATASET[[#This Row],[Date]])</f>
        <v>2022</v>
      </c>
      <c r="C1273" s="3" t="str">
        <f>TEXT(FIN_DATASET[[#This Row],[Date]],"mmmm")</f>
        <v>July</v>
      </c>
      <c r="D1273" s="3" t="str">
        <f>IF(FIN_RAW[[#This Row],[VALOR (IN)]]&gt;0, "Income",IF(FIN_RAW[[#This Row],[VALOR (OUT)]]&gt;0, "Expense", "Check"))</f>
        <v>Income</v>
      </c>
      <c r="E1273" s="3" t="str">
        <f>_xlfn.XLOOKUP(FIN_DATASET[[#This Row],[Method]],CATEGORY_MAP[CUENTA_IN],CATEGORY_MAP[Category])</f>
        <v>Scholarships</v>
      </c>
      <c r="F1273" s="3" t="str">
        <f>_xlfn.XLOOKUP(FIN_DATASET[[#This Row],[Account]],CATEGORY_MAP[CUENTA_OUT],CATEGORY_MAP[Subcategory])</f>
        <v>Monthly Fee</v>
      </c>
      <c r="G1273" s="3" t="str">
        <f>IF(OR(FIN_RAW[[#This Row],[CONCEPTO]]=0,FIN_RAW[[#This Row],[CONCEPTO]]=""),"",FIN_RAW[[#This Row],[CONCEPTO]])</f>
        <v>Beca Fundadores AR (100%) JUL</v>
      </c>
      <c r="H1273" s="5">
        <f>IF(FIN_DATASET[[#This Row],[Type]]="Income", FIN_RAW[[#This Row],[VALOR (IN)]], -FIN_RAW[[#This Row],[VALOR (OUT)]])</f>
        <v>160000</v>
      </c>
      <c r="I1273" s="3" t="str">
        <f>FIN_RAW[[#This Row],[CUENTA (IN)]]</f>
        <v>Becas</v>
      </c>
      <c r="J1273" s="6" t="str">
        <f>FIN_RAW[[#This Row],[CUENTA (OUT)]]</f>
        <v>Mensualidad</v>
      </c>
      <c r="K1273" s="3" t="str">
        <f>IF(OR(FIN_RAW[[#This Row],[CLIENTE]]=0,FIN_RAW[[#This Row],[CLIENTE]]=" "),"",FIN_RAW[[#This Row],[CLIENTE]])</f>
        <v>Omar Osorio Valencia</v>
      </c>
      <c r="L1273" s="3" t="str">
        <f>IF(OR(FIN_RAW[[#This Row],[DEPORTISTA]]=0,FIN_RAW[[#This Row],[DEPORTISTA]]=""),"",FIN_RAW[[#This Row],[DEPORTISTA]])</f>
        <v>Mariana Osorio Mendoza</v>
      </c>
      <c r="M1273" s="3">
        <f>IF(FIN_DATASET[[#This Row],[Method]]="Efectivo",1,0)</f>
        <v>0</v>
      </c>
      <c r="N1273" s="12">
        <f>IF(FIN_DATASET[[#This Row],[Method]]="Efectivo",FIN_DATASET[[#This Row],[Amount]],0)</f>
        <v>0</v>
      </c>
      <c r="O1273" s="3">
        <f>IF(FIN_DATASET[[#This Row],[Method]]="CxC",1,0)</f>
        <v>0</v>
      </c>
      <c r="P1273" s="11">
        <f>IF(FIN_DATASET[[#This Row],[Method]]="CxC",FIN_DATASET[[#This Row],[Amount]],0)</f>
        <v>0</v>
      </c>
      <c r="Q1273" s="3">
        <f>IF(OR(FIN_DATASET[[#This Row],[Account]]="CxP",FIN_DATASET[[#This Row],[Account]]="CxP (Liga)",FIN_DATASET[[#This Row],[Account]]="CxP (Terceros)"),1,0)</f>
        <v>0</v>
      </c>
      <c r="R1273" s="3">
        <f>IF(FIN_DATASET[[#This Row],[AP_Flag]]=1,FIN_DATASET[[#This Row],[Amount]],0)</f>
        <v>0</v>
      </c>
    </row>
    <row r="1274" spans="1:18" x14ac:dyDescent="0.2">
      <c r="A1274" s="4">
        <f>FIN_RAW[[#This Row],[FECHA]]</f>
        <v>44743</v>
      </c>
      <c r="B1274" s="3">
        <f>YEAR(FIN_DATASET[[#This Row],[Date]])</f>
        <v>2022</v>
      </c>
      <c r="C1274" s="3" t="str">
        <f>TEXT(FIN_DATASET[[#This Row],[Date]],"mmmm")</f>
        <v>July</v>
      </c>
      <c r="D1274" s="3" t="str">
        <f>IF(FIN_RAW[[#This Row],[VALOR (IN)]]&gt;0, "Income",IF(FIN_RAW[[#This Row],[VALOR (OUT)]]&gt;0, "Expense", "Check"))</f>
        <v>Income</v>
      </c>
      <c r="E1274" s="3" t="str">
        <f>_xlfn.XLOOKUP(FIN_DATASET[[#This Row],[Method]],CATEGORY_MAP[CUENTA_IN],CATEGORY_MAP[Category])</f>
        <v>Scholarships</v>
      </c>
      <c r="F1274" s="3" t="str">
        <f>_xlfn.XLOOKUP(FIN_DATASET[[#This Row],[Account]],CATEGORY_MAP[CUENTA_OUT],CATEGORY_MAP[Subcategory])</f>
        <v>Monthly Fee</v>
      </c>
      <c r="G1274" s="3" t="str">
        <f>IF(OR(FIN_RAW[[#This Row],[CONCEPTO]]=0,FIN_RAW[[#This Row],[CONCEPTO]]=""),"",FIN_RAW[[#This Row],[CONCEPTO]])</f>
        <v>Beca Fundadores AR (100%) JUL</v>
      </c>
      <c r="H1274" s="5">
        <f>IF(FIN_DATASET[[#This Row],[Type]]="Income", FIN_RAW[[#This Row],[VALOR (IN)]], -FIN_RAW[[#This Row],[VALOR (OUT)]])</f>
        <v>160000</v>
      </c>
      <c r="I1274" s="3" t="str">
        <f>FIN_RAW[[#This Row],[CUENTA (IN)]]</f>
        <v>Becas</v>
      </c>
      <c r="J1274" s="6" t="str">
        <f>FIN_RAW[[#This Row],[CUENTA (OUT)]]</f>
        <v>Mensualidad</v>
      </c>
      <c r="K1274" s="3" t="str">
        <f>IF(OR(FIN_RAW[[#This Row],[CLIENTE]]=0,FIN_RAW[[#This Row],[CLIENTE]]=" "),"",FIN_RAW[[#This Row],[CLIENTE]])</f>
        <v>Silvana Torres López</v>
      </c>
      <c r="L1274" s="3" t="str">
        <f>IF(OR(FIN_RAW[[#This Row],[DEPORTISTA]]=0,FIN_RAW[[#This Row],[DEPORTISTA]]=""),"",FIN_RAW[[#This Row],[DEPORTISTA]])</f>
        <v>Luciana Pinedo Torres</v>
      </c>
      <c r="M1274" s="3">
        <f>IF(FIN_DATASET[[#This Row],[Method]]="Efectivo",1,0)</f>
        <v>0</v>
      </c>
      <c r="N1274" s="12">
        <f>IF(FIN_DATASET[[#This Row],[Method]]="Efectivo",FIN_DATASET[[#This Row],[Amount]],0)</f>
        <v>0</v>
      </c>
      <c r="O1274" s="3">
        <f>IF(FIN_DATASET[[#This Row],[Method]]="CxC",1,0)</f>
        <v>0</v>
      </c>
      <c r="P1274" s="11">
        <f>IF(FIN_DATASET[[#This Row],[Method]]="CxC",FIN_DATASET[[#This Row],[Amount]],0)</f>
        <v>0</v>
      </c>
      <c r="Q1274" s="3">
        <f>IF(OR(FIN_DATASET[[#This Row],[Account]]="CxP",FIN_DATASET[[#This Row],[Account]]="CxP (Liga)",FIN_DATASET[[#This Row],[Account]]="CxP (Terceros)"),1,0)</f>
        <v>0</v>
      </c>
      <c r="R1274" s="3">
        <f>IF(FIN_DATASET[[#This Row],[AP_Flag]]=1,FIN_DATASET[[#This Row],[Amount]],0)</f>
        <v>0</v>
      </c>
    </row>
    <row r="1275" spans="1:18" x14ac:dyDescent="0.2">
      <c r="A1275" s="4">
        <f>FIN_RAW[[#This Row],[FECHA]]</f>
        <v>44743</v>
      </c>
      <c r="B1275" s="3">
        <f>YEAR(FIN_DATASET[[#This Row],[Date]])</f>
        <v>2022</v>
      </c>
      <c r="C1275" s="3" t="str">
        <f>TEXT(FIN_DATASET[[#This Row],[Date]],"mmmm")</f>
        <v>July</v>
      </c>
      <c r="D1275" s="3" t="str">
        <f>IF(FIN_RAW[[#This Row],[VALOR (IN)]]&gt;0, "Income",IF(FIN_RAW[[#This Row],[VALOR (OUT)]]&gt;0, "Expense", "Check"))</f>
        <v>Income</v>
      </c>
      <c r="E1275" s="3" t="str">
        <f>_xlfn.XLOOKUP(FIN_DATASET[[#This Row],[Method]],CATEGORY_MAP[CUENTA_IN],CATEGORY_MAP[Category])</f>
        <v>Scholarships</v>
      </c>
      <c r="F1275" s="3" t="str">
        <f>_xlfn.XLOOKUP(FIN_DATASET[[#This Row],[Account]],CATEGORY_MAP[CUENTA_OUT],CATEGORY_MAP[Subcategory])</f>
        <v>Monthly Fee</v>
      </c>
      <c r="G1275" s="3" t="str">
        <f>IF(OR(FIN_RAW[[#This Row],[CONCEPTO]]=0,FIN_RAW[[#This Row],[CONCEPTO]]=""),"",FIN_RAW[[#This Row],[CONCEPTO]])</f>
        <v>Beca Fundadores AR (100%) JUL</v>
      </c>
      <c r="H1275" s="5">
        <f>IF(FIN_DATASET[[#This Row],[Type]]="Income", FIN_RAW[[#This Row],[VALOR (IN)]], -FIN_RAW[[#This Row],[VALOR (OUT)]])</f>
        <v>160000</v>
      </c>
      <c r="I1275" s="3" t="str">
        <f>FIN_RAW[[#This Row],[CUENTA (IN)]]</f>
        <v>Becas</v>
      </c>
      <c r="J1275" s="6" t="str">
        <f>FIN_RAW[[#This Row],[CUENTA (OUT)]]</f>
        <v>Mensualidad</v>
      </c>
      <c r="K1275" s="3" t="str">
        <f>IF(OR(FIN_RAW[[#This Row],[CLIENTE]]=0,FIN_RAW[[#This Row],[CLIENTE]]=" "),"",FIN_RAW[[#This Row],[CLIENTE]])</f>
        <v>Silvana Torres López</v>
      </c>
      <c r="L1275" s="3" t="str">
        <f>IF(OR(FIN_RAW[[#This Row],[DEPORTISTA]]=0,FIN_RAW[[#This Row],[DEPORTISTA]]=""),"",FIN_RAW[[#This Row],[DEPORTISTA]])</f>
        <v>Valentina Quintero Torres</v>
      </c>
      <c r="M1275" s="3">
        <f>IF(FIN_DATASET[[#This Row],[Method]]="Efectivo",1,0)</f>
        <v>0</v>
      </c>
      <c r="N1275" s="12">
        <f>IF(FIN_DATASET[[#This Row],[Method]]="Efectivo",FIN_DATASET[[#This Row],[Amount]],0)</f>
        <v>0</v>
      </c>
      <c r="O1275" s="3">
        <f>IF(FIN_DATASET[[#This Row],[Method]]="CxC",1,0)</f>
        <v>0</v>
      </c>
      <c r="P1275" s="11">
        <f>IF(FIN_DATASET[[#This Row],[Method]]="CxC",FIN_DATASET[[#This Row],[Amount]],0)</f>
        <v>0</v>
      </c>
      <c r="Q1275" s="3">
        <f>IF(OR(FIN_DATASET[[#This Row],[Account]]="CxP",FIN_DATASET[[#This Row],[Account]]="CxP (Liga)",FIN_DATASET[[#This Row],[Account]]="CxP (Terceros)"),1,0)</f>
        <v>0</v>
      </c>
      <c r="R1275" s="3">
        <f>IF(FIN_DATASET[[#This Row],[AP_Flag]]=1,FIN_DATASET[[#This Row],[Amount]],0)</f>
        <v>0</v>
      </c>
    </row>
    <row r="1276" spans="1:18" x14ac:dyDescent="0.2">
      <c r="A1276" s="4">
        <f>FIN_RAW[[#This Row],[FECHA]]</f>
        <v>44743</v>
      </c>
      <c r="B1276" s="3">
        <f>YEAR(FIN_DATASET[[#This Row],[Date]])</f>
        <v>2022</v>
      </c>
      <c r="C1276" s="3" t="str">
        <f>TEXT(FIN_DATASET[[#This Row],[Date]],"mmmm")</f>
        <v>July</v>
      </c>
      <c r="D1276" s="3" t="str">
        <f>IF(FIN_RAW[[#This Row],[VALOR (IN)]]&gt;0, "Income",IF(FIN_RAW[[#This Row],[VALOR (OUT)]]&gt;0, "Expense", "Check"))</f>
        <v>Income</v>
      </c>
      <c r="E1276" s="3" t="str">
        <f>_xlfn.XLOOKUP(FIN_DATASET[[#This Row],[Method]],CATEGORY_MAP[CUENTA_IN],CATEGORY_MAP[Category])</f>
        <v>Cash</v>
      </c>
      <c r="F1276" s="3" t="str">
        <f>_xlfn.XLOOKUP(FIN_DATASET[[#This Row],[Account]],CATEGORY_MAP[CUENTA_OUT],CATEGORY_MAP[Subcategory])</f>
        <v>Monthly Fee</v>
      </c>
      <c r="G1276" s="3" t="str">
        <f>IF(OR(FIN_RAW[[#This Row],[CONCEPTO]]=0,FIN_RAW[[#This Row],[CONCEPTO]]=""),"",FIN_RAW[[#This Row],[CONCEPTO]])</f>
        <v>Mensualidad FOR (80%) JUL</v>
      </c>
      <c r="H1276" s="5">
        <f>IF(FIN_DATASET[[#This Row],[Type]]="Income", FIN_RAW[[#This Row],[VALOR (IN)]], -FIN_RAW[[#This Row],[VALOR (OUT)]])</f>
        <v>88000</v>
      </c>
      <c r="I1276" s="3" t="str">
        <f>FIN_RAW[[#This Row],[CUENTA (IN)]]</f>
        <v>Efectivo</v>
      </c>
      <c r="J1276" s="6" t="str">
        <f>FIN_RAW[[#This Row],[CUENTA (OUT)]]</f>
        <v>Mensualidad</v>
      </c>
      <c r="K1276" s="3" t="str">
        <f>IF(OR(FIN_RAW[[#This Row],[CLIENTE]]=0,FIN_RAW[[#This Row],[CLIENTE]]=" "),"",FIN_RAW[[#This Row],[CLIENTE]])</f>
        <v>Ana Milena Sánchez Patiño</v>
      </c>
      <c r="L1276" s="3" t="str">
        <f>IF(OR(FIN_RAW[[#This Row],[DEPORTISTA]]=0,FIN_RAW[[#This Row],[DEPORTISTA]]=""),"",FIN_RAW[[#This Row],[DEPORTISTA]])</f>
        <v>Matías Carvajal Sánchez</v>
      </c>
      <c r="M1276" s="3">
        <f>IF(FIN_DATASET[[#This Row],[Method]]="Efectivo",1,0)</f>
        <v>1</v>
      </c>
      <c r="N1276" s="12">
        <f>IF(FIN_DATASET[[#This Row],[Method]]="Efectivo",FIN_DATASET[[#This Row],[Amount]],0)</f>
        <v>88000</v>
      </c>
      <c r="O1276" s="3">
        <f>IF(FIN_DATASET[[#This Row],[Method]]="CxC",1,0)</f>
        <v>0</v>
      </c>
      <c r="P1276" s="11">
        <f>IF(FIN_DATASET[[#This Row],[Method]]="CxC",FIN_DATASET[[#This Row],[Amount]],0)</f>
        <v>0</v>
      </c>
      <c r="Q1276" s="3">
        <f>IF(OR(FIN_DATASET[[#This Row],[Account]]="CxP",FIN_DATASET[[#This Row],[Account]]="CxP (Liga)",FIN_DATASET[[#This Row],[Account]]="CxP (Terceros)"),1,0)</f>
        <v>0</v>
      </c>
      <c r="R1276" s="3">
        <f>IF(FIN_DATASET[[#This Row],[AP_Flag]]=1,FIN_DATASET[[#This Row],[Amount]],0)</f>
        <v>0</v>
      </c>
    </row>
    <row r="1277" spans="1:18" x14ac:dyDescent="0.2">
      <c r="A1277" s="4">
        <f>FIN_RAW[[#This Row],[FECHA]]</f>
        <v>44743</v>
      </c>
      <c r="B1277" s="3">
        <f>YEAR(FIN_DATASET[[#This Row],[Date]])</f>
        <v>2022</v>
      </c>
      <c r="C1277" s="3" t="str">
        <f>TEXT(FIN_DATASET[[#This Row],[Date]],"mmmm")</f>
        <v>July</v>
      </c>
      <c r="D1277" s="3" t="str">
        <f>IF(FIN_RAW[[#This Row],[VALOR (IN)]]&gt;0, "Income",IF(FIN_RAW[[#This Row],[VALOR (OUT)]]&gt;0, "Expense", "Check"))</f>
        <v>Income</v>
      </c>
      <c r="E1277" s="3" t="str">
        <f>_xlfn.XLOOKUP(FIN_DATASET[[#This Row],[Method]],CATEGORY_MAP[CUENTA_IN],CATEGORY_MAP[Category])</f>
        <v>Scholarships</v>
      </c>
      <c r="F1277" s="3" t="str">
        <f>_xlfn.XLOOKUP(FIN_DATASET[[#This Row],[Account]],CATEGORY_MAP[CUENTA_OUT],CATEGORY_MAP[Subcategory])</f>
        <v>Monthly Fee</v>
      </c>
      <c r="G1277" s="3" t="str">
        <f>IF(OR(FIN_RAW[[#This Row],[CONCEPTO]]=0,FIN_RAW[[#This Row],[CONCEPTO]]=""),"",FIN_RAW[[#This Row],[CONCEPTO]])</f>
        <v>Beca Hermandad (20%) JUL</v>
      </c>
      <c r="H1277" s="5">
        <f>IF(FIN_DATASET[[#This Row],[Type]]="Income", FIN_RAW[[#This Row],[VALOR (IN)]], -FIN_RAW[[#This Row],[VALOR (OUT)]])</f>
        <v>22000</v>
      </c>
      <c r="I1277" s="3" t="str">
        <f>FIN_RAW[[#This Row],[CUENTA (IN)]]</f>
        <v>Becas</v>
      </c>
      <c r="J1277" s="6" t="str">
        <f>FIN_RAW[[#This Row],[CUENTA (OUT)]]</f>
        <v>Mensualidad</v>
      </c>
      <c r="K1277" s="3" t="str">
        <f>IF(OR(FIN_RAW[[#This Row],[CLIENTE]]=0,FIN_RAW[[#This Row],[CLIENTE]]=" "),"",FIN_RAW[[#This Row],[CLIENTE]])</f>
        <v>Ana Milena Sánchez Patiño</v>
      </c>
      <c r="L1277" s="3" t="str">
        <f>IF(OR(FIN_RAW[[#This Row],[DEPORTISTA]]=0,FIN_RAW[[#This Row],[DEPORTISTA]]=""),"",FIN_RAW[[#This Row],[DEPORTISTA]])</f>
        <v>Matías Carvajal Sánchez</v>
      </c>
      <c r="M1277" s="3">
        <f>IF(FIN_DATASET[[#This Row],[Method]]="Efectivo",1,0)</f>
        <v>0</v>
      </c>
      <c r="N1277" s="12">
        <f>IF(FIN_DATASET[[#This Row],[Method]]="Efectivo",FIN_DATASET[[#This Row],[Amount]],0)</f>
        <v>0</v>
      </c>
      <c r="O1277" s="3">
        <f>IF(FIN_DATASET[[#This Row],[Method]]="CxC",1,0)</f>
        <v>0</v>
      </c>
      <c r="P1277" s="11">
        <f>IF(FIN_DATASET[[#This Row],[Method]]="CxC",FIN_DATASET[[#This Row],[Amount]],0)</f>
        <v>0</v>
      </c>
      <c r="Q1277" s="3">
        <f>IF(OR(FIN_DATASET[[#This Row],[Account]]="CxP",FIN_DATASET[[#This Row],[Account]]="CxP (Liga)",FIN_DATASET[[#This Row],[Account]]="CxP (Terceros)"),1,0)</f>
        <v>0</v>
      </c>
      <c r="R1277" s="3">
        <f>IF(FIN_DATASET[[#This Row],[AP_Flag]]=1,FIN_DATASET[[#This Row],[Amount]],0)</f>
        <v>0</v>
      </c>
    </row>
    <row r="1278" spans="1:18" x14ac:dyDescent="0.2">
      <c r="A1278" s="4">
        <f>FIN_RAW[[#This Row],[FECHA]]</f>
        <v>44743</v>
      </c>
      <c r="B1278" s="3">
        <f>YEAR(FIN_DATASET[[#This Row],[Date]])</f>
        <v>2022</v>
      </c>
      <c r="C1278" s="3" t="str">
        <f>TEXT(FIN_DATASET[[#This Row],[Date]],"mmmm")</f>
        <v>July</v>
      </c>
      <c r="D1278" s="3" t="str">
        <f>IF(FIN_RAW[[#This Row],[VALOR (IN)]]&gt;0, "Income",IF(FIN_RAW[[#This Row],[VALOR (OUT)]]&gt;0, "Expense", "Check"))</f>
        <v>Income</v>
      </c>
      <c r="E1278" s="3" t="str">
        <f>_xlfn.XLOOKUP(FIN_DATASET[[#This Row],[Method]],CATEGORY_MAP[CUENTA_IN],CATEGORY_MAP[Category])</f>
        <v>Cash</v>
      </c>
      <c r="F1278" s="3" t="str">
        <f>_xlfn.XLOOKUP(FIN_DATASET[[#This Row],[Account]],CATEGORY_MAP[CUENTA_OUT],CATEGORY_MAP[Subcategory])</f>
        <v>Monthly Fee</v>
      </c>
      <c r="G1278" s="3" t="str">
        <f>IF(OR(FIN_RAW[[#This Row],[CONCEPTO]]=0,FIN_RAW[[#This Row],[CONCEPTO]]=""),"",FIN_RAW[[#This Row],[CONCEPTO]])</f>
        <v>Mensualidad AR (100%) JUL</v>
      </c>
      <c r="H1278" s="5">
        <f>IF(FIN_DATASET[[#This Row],[Type]]="Income", FIN_RAW[[#This Row],[VALOR (IN)]], -FIN_RAW[[#This Row],[VALOR (OUT)]])</f>
        <v>160000</v>
      </c>
      <c r="I1278" s="3" t="str">
        <f>FIN_RAW[[#This Row],[CUENTA (IN)]]</f>
        <v>Efectivo</v>
      </c>
      <c r="J1278" s="6" t="str">
        <f>FIN_RAW[[#This Row],[CUENTA (OUT)]]</f>
        <v>Mensualidad</v>
      </c>
      <c r="K1278" s="3" t="str">
        <f>IF(OR(FIN_RAW[[#This Row],[CLIENTE]]=0,FIN_RAW[[#This Row],[CLIENTE]]=" "),"",FIN_RAW[[#This Row],[CLIENTE]])</f>
        <v>Ana Milena Sánchez Patiño</v>
      </c>
      <c r="L1278" s="3" t="str">
        <f>IF(OR(FIN_RAW[[#This Row],[DEPORTISTA]]=0,FIN_RAW[[#This Row],[DEPORTISTA]]=""),"",FIN_RAW[[#This Row],[DEPORTISTA]])</f>
        <v>Valentina Carvajal Sánchez</v>
      </c>
      <c r="M1278" s="3">
        <f>IF(FIN_DATASET[[#This Row],[Method]]="Efectivo",1,0)</f>
        <v>1</v>
      </c>
      <c r="N1278" s="12">
        <f>IF(FIN_DATASET[[#This Row],[Method]]="Efectivo",FIN_DATASET[[#This Row],[Amount]],0)</f>
        <v>160000</v>
      </c>
      <c r="O1278" s="3">
        <f>IF(FIN_DATASET[[#This Row],[Method]]="CxC",1,0)</f>
        <v>0</v>
      </c>
      <c r="P1278" s="11">
        <f>IF(FIN_DATASET[[#This Row],[Method]]="CxC",FIN_DATASET[[#This Row],[Amount]],0)</f>
        <v>0</v>
      </c>
      <c r="Q1278" s="3">
        <f>IF(OR(FIN_DATASET[[#This Row],[Account]]="CxP",FIN_DATASET[[#This Row],[Account]]="CxP (Liga)",FIN_DATASET[[#This Row],[Account]]="CxP (Terceros)"),1,0)</f>
        <v>0</v>
      </c>
      <c r="R1278" s="3">
        <f>IF(FIN_DATASET[[#This Row],[AP_Flag]]=1,FIN_DATASET[[#This Row],[Amount]],0)</f>
        <v>0</v>
      </c>
    </row>
    <row r="1279" spans="1:18" x14ac:dyDescent="0.2">
      <c r="A1279" s="4">
        <f>FIN_RAW[[#This Row],[FECHA]]</f>
        <v>44743</v>
      </c>
      <c r="B1279" s="3">
        <f>YEAR(FIN_DATASET[[#This Row],[Date]])</f>
        <v>2022</v>
      </c>
      <c r="C1279" s="3" t="str">
        <f>TEXT(FIN_DATASET[[#This Row],[Date]],"mmmm")</f>
        <v>July</v>
      </c>
      <c r="D1279" s="3" t="str">
        <f>IF(FIN_RAW[[#This Row],[VALOR (IN)]]&gt;0, "Income",IF(FIN_RAW[[#This Row],[VALOR (OUT)]]&gt;0, "Expense", "Check"))</f>
        <v>Income</v>
      </c>
      <c r="E1279" s="3" t="str">
        <f>_xlfn.XLOOKUP(FIN_DATASET[[#This Row],[Method]],CATEGORY_MAP[CUENTA_IN],CATEGORY_MAP[Category])</f>
        <v>Cash</v>
      </c>
      <c r="F1279" s="3" t="str">
        <f>_xlfn.XLOOKUP(FIN_DATASET[[#This Row],[Account]],CATEGORY_MAP[CUENTA_OUT],CATEGORY_MAP[Subcategory])</f>
        <v>Monthly Fee</v>
      </c>
      <c r="G1279" s="3" t="str">
        <f>IF(OR(FIN_RAW[[#This Row],[CONCEPTO]]=0,FIN_RAW[[#This Row],[CONCEPTO]]=""),"",FIN_RAW[[#This Row],[CONCEPTO]])</f>
        <v>Mensualidad FOR (80%) JUL</v>
      </c>
      <c r="H1279" s="5">
        <f>IF(FIN_DATASET[[#This Row],[Type]]="Income", FIN_RAW[[#This Row],[VALOR (IN)]], -FIN_RAW[[#This Row],[VALOR (OUT)]])</f>
        <v>88000</v>
      </c>
      <c r="I1279" s="3" t="str">
        <f>FIN_RAW[[#This Row],[CUENTA (IN)]]</f>
        <v>Efectivo</v>
      </c>
      <c r="J1279" s="6" t="str">
        <f>FIN_RAW[[#This Row],[CUENTA (OUT)]]</f>
        <v>Mensualidad</v>
      </c>
      <c r="K1279" s="3" t="str">
        <f>IF(OR(FIN_RAW[[#This Row],[CLIENTE]]=0,FIN_RAW[[#This Row],[CLIENTE]]=" "),"",FIN_RAW[[#This Row],[CLIENTE]])</f>
        <v>Carlos Andrés Delgado</v>
      </c>
      <c r="L1279" s="3" t="str">
        <f>IF(OR(FIN_RAW[[#This Row],[DEPORTISTA]]=0,FIN_RAW[[#This Row],[DEPORTISTA]]=""),"",FIN_RAW[[#This Row],[DEPORTISTA]])</f>
        <v>María José Delgado Giraldo</v>
      </c>
      <c r="M1279" s="3">
        <f>IF(FIN_DATASET[[#This Row],[Method]]="Efectivo",1,0)</f>
        <v>1</v>
      </c>
      <c r="N1279" s="12">
        <f>IF(FIN_DATASET[[#This Row],[Method]]="Efectivo",FIN_DATASET[[#This Row],[Amount]],0)</f>
        <v>88000</v>
      </c>
      <c r="O1279" s="3">
        <f>IF(FIN_DATASET[[#This Row],[Method]]="CxC",1,0)</f>
        <v>0</v>
      </c>
      <c r="P1279" s="11">
        <f>IF(FIN_DATASET[[#This Row],[Method]]="CxC",FIN_DATASET[[#This Row],[Amount]],0)</f>
        <v>0</v>
      </c>
      <c r="Q1279" s="3">
        <f>IF(OR(FIN_DATASET[[#This Row],[Account]]="CxP",FIN_DATASET[[#This Row],[Account]]="CxP (Liga)",FIN_DATASET[[#This Row],[Account]]="CxP (Terceros)"),1,0)</f>
        <v>0</v>
      </c>
      <c r="R1279" s="3">
        <f>IF(FIN_DATASET[[#This Row],[AP_Flag]]=1,FIN_DATASET[[#This Row],[Amount]],0)</f>
        <v>0</v>
      </c>
    </row>
    <row r="1280" spans="1:18" x14ac:dyDescent="0.2">
      <c r="A1280" s="4">
        <f>FIN_RAW[[#This Row],[FECHA]]</f>
        <v>44743</v>
      </c>
      <c r="B1280" s="3">
        <f>YEAR(FIN_DATASET[[#This Row],[Date]])</f>
        <v>2022</v>
      </c>
      <c r="C1280" s="3" t="str">
        <f>TEXT(FIN_DATASET[[#This Row],[Date]],"mmmm")</f>
        <v>July</v>
      </c>
      <c r="D1280" s="3" t="str">
        <f>IF(FIN_RAW[[#This Row],[VALOR (IN)]]&gt;0, "Income",IF(FIN_RAW[[#This Row],[VALOR (OUT)]]&gt;0, "Expense", "Check"))</f>
        <v>Income</v>
      </c>
      <c r="E1280" s="3" t="str">
        <f>_xlfn.XLOOKUP(FIN_DATASET[[#This Row],[Method]],CATEGORY_MAP[CUENTA_IN],CATEGORY_MAP[Category])</f>
        <v>Scholarships</v>
      </c>
      <c r="F1280" s="3" t="str">
        <f>_xlfn.XLOOKUP(FIN_DATASET[[#This Row],[Account]],CATEGORY_MAP[CUENTA_OUT],CATEGORY_MAP[Subcategory])</f>
        <v>Monthly Fee</v>
      </c>
      <c r="G1280" s="3" t="str">
        <f>IF(OR(FIN_RAW[[#This Row],[CONCEPTO]]=0,FIN_RAW[[#This Row],[CONCEPTO]]=""),"",FIN_RAW[[#This Row],[CONCEPTO]])</f>
        <v>Beca Hermandad (20%) JUL</v>
      </c>
      <c r="H1280" s="5">
        <f>IF(FIN_DATASET[[#This Row],[Type]]="Income", FIN_RAW[[#This Row],[VALOR (IN)]], -FIN_RAW[[#This Row],[VALOR (OUT)]])</f>
        <v>22000</v>
      </c>
      <c r="I1280" s="3" t="str">
        <f>FIN_RAW[[#This Row],[CUENTA (IN)]]</f>
        <v>Becas</v>
      </c>
      <c r="J1280" s="6" t="str">
        <f>FIN_RAW[[#This Row],[CUENTA (OUT)]]</f>
        <v>Mensualidad</v>
      </c>
      <c r="K1280" s="3" t="str">
        <f>IF(OR(FIN_RAW[[#This Row],[CLIENTE]]=0,FIN_RAW[[#This Row],[CLIENTE]]=" "),"",FIN_RAW[[#This Row],[CLIENTE]])</f>
        <v>Carlos Andrés Delgado</v>
      </c>
      <c r="L1280" s="3" t="str">
        <f>IF(OR(FIN_RAW[[#This Row],[DEPORTISTA]]=0,FIN_RAW[[#This Row],[DEPORTISTA]]=""),"",FIN_RAW[[#This Row],[DEPORTISTA]])</f>
        <v>María José Delgado Giraldo</v>
      </c>
      <c r="M1280" s="3">
        <f>IF(FIN_DATASET[[#This Row],[Method]]="Efectivo",1,0)</f>
        <v>0</v>
      </c>
      <c r="N1280" s="12">
        <f>IF(FIN_DATASET[[#This Row],[Method]]="Efectivo",FIN_DATASET[[#This Row],[Amount]],0)</f>
        <v>0</v>
      </c>
      <c r="O1280" s="3">
        <f>IF(FIN_DATASET[[#This Row],[Method]]="CxC",1,0)</f>
        <v>0</v>
      </c>
      <c r="P1280" s="11">
        <f>IF(FIN_DATASET[[#This Row],[Method]]="CxC",FIN_DATASET[[#This Row],[Amount]],0)</f>
        <v>0</v>
      </c>
      <c r="Q1280" s="3">
        <f>IF(OR(FIN_DATASET[[#This Row],[Account]]="CxP",FIN_DATASET[[#This Row],[Account]]="CxP (Liga)",FIN_DATASET[[#This Row],[Account]]="CxP (Terceros)"),1,0)</f>
        <v>0</v>
      </c>
      <c r="R1280" s="3">
        <f>IF(FIN_DATASET[[#This Row],[AP_Flag]]=1,FIN_DATASET[[#This Row],[Amount]],0)</f>
        <v>0</v>
      </c>
    </row>
    <row r="1281" spans="1:18" x14ac:dyDescent="0.2">
      <c r="A1281" s="4">
        <f>FIN_RAW[[#This Row],[FECHA]]</f>
        <v>44743</v>
      </c>
      <c r="B1281" s="3">
        <f>YEAR(FIN_DATASET[[#This Row],[Date]])</f>
        <v>2022</v>
      </c>
      <c r="C1281" s="3" t="str">
        <f>TEXT(FIN_DATASET[[#This Row],[Date]],"mmmm")</f>
        <v>July</v>
      </c>
      <c r="D1281" s="3" t="str">
        <f>IF(FIN_RAW[[#This Row],[VALOR (IN)]]&gt;0, "Income",IF(FIN_RAW[[#This Row],[VALOR (OUT)]]&gt;0, "Expense", "Check"))</f>
        <v>Income</v>
      </c>
      <c r="E1281" s="3" t="str">
        <f>_xlfn.XLOOKUP(FIN_DATASET[[#This Row],[Method]],CATEGORY_MAP[CUENTA_IN],CATEGORY_MAP[Category])</f>
        <v>Cash</v>
      </c>
      <c r="F1281" s="3" t="str">
        <f>_xlfn.XLOOKUP(FIN_DATASET[[#This Row],[Account]],CATEGORY_MAP[CUENTA_OUT],CATEGORY_MAP[Subcategory])</f>
        <v>Monthly Fee</v>
      </c>
      <c r="G1281" s="3" t="str">
        <f>IF(OR(FIN_RAW[[#This Row],[CONCEPTO]]=0,FIN_RAW[[#This Row],[CONCEPTO]]=""),"",FIN_RAW[[#This Row],[CONCEPTO]])</f>
        <v>Mensualidad AR (100%) JUL</v>
      </c>
      <c r="H1281" s="5">
        <f>IF(FIN_DATASET[[#This Row],[Type]]="Income", FIN_RAW[[#This Row],[VALOR (IN)]], -FIN_RAW[[#This Row],[VALOR (OUT)]])</f>
        <v>160000</v>
      </c>
      <c r="I1281" s="3" t="str">
        <f>FIN_RAW[[#This Row],[CUENTA (IN)]]</f>
        <v>Efectivo</v>
      </c>
      <c r="J1281" s="6" t="str">
        <f>FIN_RAW[[#This Row],[CUENTA (OUT)]]</f>
        <v>Mensualidad</v>
      </c>
      <c r="K1281" s="3" t="str">
        <f>IF(OR(FIN_RAW[[#This Row],[CLIENTE]]=0,FIN_RAW[[#This Row],[CLIENTE]]=" "),"",FIN_RAW[[#This Row],[CLIENTE]])</f>
        <v>Carlos Andrés Delgado</v>
      </c>
      <c r="L1281" s="3" t="str">
        <f>IF(OR(FIN_RAW[[#This Row],[DEPORTISTA]]=0,FIN_RAW[[#This Row],[DEPORTISTA]]=""),"",FIN_RAW[[#This Row],[DEPORTISTA]])</f>
        <v>Juan Andrés Delgado Giraldo</v>
      </c>
      <c r="M1281" s="3">
        <f>IF(FIN_DATASET[[#This Row],[Method]]="Efectivo",1,0)</f>
        <v>1</v>
      </c>
      <c r="N1281" s="12">
        <f>IF(FIN_DATASET[[#This Row],[Method]]="Efectivo",FIN_DATASET[[#This Row],[Amount]],0)</f>
        <v>160000</v>
      </c>
      <c r="O1281" s="3">
        <f>IF(FIN_DATASET[[#This Row],[Method]]="CxC",1,0)</f>
        <v>0</v>
      </c>
      <c r="P1281" s="11">
        <f>IF(FIN_DATASET[[#This Row],[Method]]="CxC",FIN_DATASET[[#This Row],[Amount]],0)</f>
        <v>0</v>
      </c>
      <c r="Q1281" s="3">
        <f>IF(OR(FIN_DATASET[[#This Row],[Account]]="CxP",FIN_DATASET[[#This Row],[Account]]="CxP (Liga)",FIN_DATASET[[#This Row],[Account]]="CxP (Terceros)"),1,0)</f>
        <v>0</v>
      </c>
      <c r="R1281" s="3">
        <f>IF(FIN_DATASET[[#This Row],[AP_Flag]]=1,FIN_DATASET[[#This Row],[Amount]],0)</f>
        <v>0</v>
      </c>
    </row>
    <row r="1282" spans="1:18" x14ac:dyDescent="0.2">
      <c r="A1282" s="4">
        <f>FIN_RAW[[#This Row],[FECHA]]</f>
        <v>44743</v>
      </c>
      <c r="B1282" s="3">
        <f>YEAR(FIN_DATASET[[#This Row],[Date]])</f>
        <v>2022</v>
      </c>
      <c r="C1282" s="3" t="str">
        <f>TEXT(FIN_DATASET[[#This Row],[Date]],"mmmm")</f>
        <v>July</v>
      </c>
      <c r="D1282" s="3" t="str">
        <f>IF(FIN_RAW[[#This Row],[VALOR (IN)]]&gt;0, "Income",IF(FIN_RAW[[#This Row],[VALOR (OUT)]]&gt;0, "Expense", "Check"))</f>
        <v>Income</v>
      </c>
      <c r="E1282" s="3" t="str">
        <f>_xlfn.XLOOKUP(FIN_DATASET[[#This Row],[Method]],CATEGORY_MAP[CUENTA_IN],CATEGORY_MAP[Category])</f>
        <v>Cash</v>
      </c>
      <c r="F1282" s="3" t="str">
        <f>_xlfn.XLOOKUP(FIN_DATASET[[#This Row],[Account]],CATEGORY_MAP[CUENTA_OUT],CATEGORY_MAP[Subcategory])</f>
        <v>Monthly Fee</v>
      </c>
      <c r="G1282" s="3" t="str">
        <f>IF(OR(FIN_RAW[[#This Row],[CONCEPTO]]=0,FIN_RAW[[#This Row],[CONCEPTO]]=""),"",FIN_RAW[[#This Row],[CONCEPTO]])</f>
        <v>Mensualidad FOR (50%) JUL</v>
      </c>
      <c r="H1282" s="5">
        <f>IF(FIN_DATASET[[#This Row],[Type]]="Income", FIN_RAW[[#This Row],[VALOR (IN)]], -FIN_RAW[[#This Row],[VALOR (OUT)]])</f>
        <v>55000</v>
      </c>
      <c r="I1282" s="3" t="str">
        <f>FIN_RAW[[#This Row],[CUENTA (IN)]]</f>
        <v>Efectivo</v>
      </c>
      <c r="J1282" s="6" t="str">
        <f>FIN_RAW[[#This Row],[CUENTA (OUT)]]</f>
        <v>Mensualidad</v>
      </c>
      <c r="K1282" s="3" t="str">
        <f>IF(OR(FIN_RAW[[#This Row],[CLIENTE]]=0,FIN_RAW[[#This Row],[CLIENTE]]=" "),"",FIN_RAW[[#This Row],[CLIENTE]])</f>
        <v>Diana Gómez Herrera</v>
      </c>
      <c r="L1282" s="3" t="str">
        <f>IF(OR(FIN_RAW[[#This Row],[DEPORTISTA]]=0,FIN_RAW[[#This Row],[DEPORTISTA]]=""),"",FIN_RAW[[#This Row],[DEPORTISTA]])</f>
        <v>Samuel David López Gómez</v>
      </c>
      <c r="M1282" s="3">
        <f>IF(FIN_DATASET[[#This Row],[Method]]="Efectivo",1,0)</f>
        <v>1</v>
      </c>
      <c r="N1282" s="12">
        <f>IF(FIN_DATASET[[#This Row],[Method]]="Efectivo",FIN_DATASET[[#This Row],[Amount]],0)</f>
        <v>55000</v>
      </c>
      <c r="O1282" s="3">
        <f>IF(FIN_DATASET[[#This Row],[Method]]="CxC",1,0)</f>
        <v>0</v>
      </c>
      <c r="P1282" s="11">
        <f>IF(FIN_DATASET[[#This Row],[Method]]="CxC",FIN_DATASET[[#This Row],[Amount]],0)</f>
        <v>0</v>
      </c>
      <c r="Q1282" s="3">
        <f>IF(OR(FIN_DATASET[[#This Row],[Account]]="CxP",FIN_DATASET[[#This Row],[Account]]="CxP (Liga)",FIN_DATASET[[#This Row],[Account]]="CxP (Terceros)"),1,0)</f>
        <v>0</v>
      </c>
      <c r="R1282" s="3">
        <f>IF(FIN_DATASET[[#This Row],[AP_Flag]]=1,FIN_DATASET[[#This Row],[Amount]],0)</f>
        <v>0</v>
      </c>
    </row>
    <row r="1283" spans="1:18" x14ac:dyDescent="0.2">
      <c r="A1283" s="4">
        <f>FIN_RAW[[#This Row],[FECHA]]</f>
        <v>44743</v>
      </c>
      <c r="B1283" s="3">
        <f>YEAR(FIN_DATASET[[#This Row],[Date]])</f>
        <v>2022</v>
      </c>
      <c r="C1283" s="3" t="str">
        <f>TEXT(FIN_DATASET[[#This Row],[Date]],"mmmm")</f>
        <v>July</v>
      </c>
      <c r="D1283" s="3" t="str">
        <f>IF(FIN_RAW[[#This Row],[VALOR (IN)]]&gt;0, "Income",IF(FIN_RAW[[#This Row],[VALOR (OUT)]]&gt;0, "Expense", "Check"))</f>
        <v>Income</v>
      </c>
      <c r="E1283" s="3" t="str">
        <f>_xlfn.XLOOKUP(FIN_DATASET[[#This Row],[Method]],CATEGORY_MAP[CUENTA_IN],CATEGORY_MAP[Category])</f>
        <v>Scholarships</v>
      </c>
      <c r="F1283" s="3" t="str">
        <f>_xlfn.XLOOKUP(FIN_DATASET[[#This Row],[Account]],CATEGORY_MAP[CUENTA_OUT],CATEGORY_MAP[Subcategory])</f>
        <v>Monthly Fee</v>
      </c>
      <c r="G1283" s="3" t="str">
        <f>IF(OR(FIN_RAW[[#This Row],[CONCEPTO]]=0,FIN_RAW[[#This Row],[CONCEPTO]]=""),"",FIN_RAW[[#This Row],[CONCEPTO]])</f>
        <v>Excusa (50%) JUL</v>
      </c>
      <c r="H1283" s="5">
        <f>IF(FIN_DATASET[[#This Row],[Type]]="Income", FIN_RAW[[#This Row],[VALOR (IN)]], -FIN_RAW[[#This Row],[VALOR (OUT)]])</f>
        <v>55000</v>
      </c>
      <c r="I1283" s="3" t="str">
        <f>FIN_RAW[[#This Row],[CUENTA (IN)]]</f>
        <v>Becas</v>
      </c>
      <c r="J1283" s="6" t="str">
        <f>FIN_RAW[[#This Row],[CUENTA (OUT)]]</f>
        <v>Mensualidad</v>
      </c>
      <c r="K1283" s="3" t="str">
        <f>IF(OR(FIN_RAW[[#This Row],[CLIENTE]]=0,FIN_RAW[[#This Row],[CLIENTE]]=" "),"",FIN_RAW[[#This Row],[CLIENTE]])</f>
        <v>Diana Gómez Herrera</v>
      </c>
      <c r="L1283" s="3" t="str">
        <f>IF(OR(FIN_RAW[[#This Row],[DEPORTISTA]]=0,FIN_RAW[[#This Row],[DEPORTISTA]]=""),"",FIN_RAW[[#This Row],[DEPORTISTA]])</f>
        <v>Samuel David López Gómez</v>
      </c>
      <c r="M1283" s="3">
        <f>IF(FIN_DATASET[[#This Row],[Method]]="Efectivo",1,0)</f>
        <v>0</v>
      </c>
      <c r="N1283" s="12">
        <f>IF(FIN_DATASET[[#This Row],[Method]]="Efectivo",FIN_DATASET[[#This Row],[Amount]],0)</f>
        <v>0</v>
      </c>
      <c r="O1283" s="3">
        <f>IF(FIN_DATASET[[#This Row],[Method]]="CxC",1,0)</f>
        <v>0</v>
      </c>
      <c r="P1283" s="11">
        <f>IF(FIN_DATASET[[#This Row],[Method]]="CxC",FIN_DATASET[[#This Row],[Amount]],0)</f>
        <v>0</v>
      </c>
      <c r="Q1283" s="3">
        <f>IF(OR(FIN_DATASET[[#This Row],[Account]]="CxP",FIN_DATASET[[#This Row],[Account]]="CxP (Liga)",FIN_DATASET[[#This Row],[Account]]="CxP (Terceros)"),1,0)</f>
        <v>0</v>
      </c>
      <c r="R1283" s="3">
        <f>IF(FIN_DATASET[[#This Row],[AP_Flag]]=1,FIN_DATASET[[#This Row],[Amount]],0)</f>
        <v>0</v>
      </c>
    </row>
    <row r="1284" spans="1:18" x14ac:dyDescent="0.2">
      <c r="A1284" s="4">
        <f>FIN_RAW[[#This Row],[FECHA]]</f>
        <v>44743</v>
      </c>
      <c r="B1284" s="3">
        <f>YEAR(FIN_DATASET[[#This Row],[Date]])</f>
        <v>2022</v>
      </c>
      <c r="C1284" s="3" t="str">
        <f>TEXT(FIN_DATASET[[#This Row],[Date]],"mmmm")</f>
        <v>July</v>
      </c>
      <c r="D1284" s="3" t="str">
        <f>IF(FIN_RAW[[#This Row],[VALOR (IN)]]&gt;0, "Income",IF(FIN_RAW[[#This Row],[VALOR (OUT)]]&gt;0, "Expense", "Check"))</f>
        <v>Income</v>
      </c>
      <c r="E1284" s="3" t="str">
        <f>_xlfn.XLOOKUP(FIN_DATASET[[#This Row],[Method]],CATEGORY_MAP[CUENTA_IN],CATEGORY_MAP[Category])</f>
        <v>Cash</v>
      </c>
      <c r="F1284" s="3" t="str">
        <f>_xlfn.XLOOKUP(FIN_DATASET[[#This Row],[Account]],CATEGORY_MAP[CUENTA_OUT],CATEGORY_MAP[Subcategory])</f>
        <v>Monthly Fee</v>
      </c>
      <c r="G1284" s="3" t="str">
        <f>IF(OR(FIN_RAW[[#This Row],[CONCEPTO]]=0,FIN_RAW[[#This Row],[CONCEPTO]]=""),"",FIN_RAW[[#This Row],[CONCEPTO]])</f>
        <v>Mensualidad AR (100%) JUL</v>
      </c>
      <c r="H1284" s="5">
        <f>IF(FIN_DATASET[[#This Row],[Type]]="Income", FIN_RAW[[#This Row],[VALOR (IN)]], -FIN_RAW[[#This Row],[VALOR (OUT)]])</f>
        <v>160000</v>
      </c>
      <c r="I1284" s="3" t="str">
        <f>FIN_RAW[[#This Row],[CUENTA (IN)]]</f>
        <v>Efectivo</v>
      </c>
      <c r="J1284" s="6" t="str">
        <f>FIN_RAW[[#This Row],[CUENTA (OUT)]]</f>
        <v>Mensualidad</v>
      </c>
      <c r="K1284" s="3" t="str">
        <f>IF(OR(FIN_RAW[[#This Row],[CLIENTE]]=0,FIN_RAW[[#This Row],[CLIENTE]]=" "),"",FIN_RAW[[#This Row],[CLIENTE]])</f>
        <v>Diana Gómez Herrera</v>
      </c>
      <c r="L1284" s="3" t="str">
        <f>IF(OR(FIN_RAW[[#This Row],[DEPORTISTA]]=0,FIN_RAW[[#This Row],[DEPORTISTA]]=""),"",FIN_RAW[[#This Row],[DEPORTISTA]])</f>
        <v>Juan Manuel López Gómez</v>
      </c>
      <c r="M1284" s="3">
        <f>IF(FIN_DATASET[[#This Row],[Method]]="Efectivo",1,0)</f>
        <v>1</v>
      </c>
      <c r="N1284" s="12">
        <f>IF(FIN_DATASET[[#This Row],[Method]]="Efectivo",FIN_DATASET[[#This Row],[Amount]],0)</f>
        <v>160000</v>
      </c>
      <c r="O1284" s="3">
        <f>IF(FIN_DATASET[[#This Row],[Method]]="CxC",1,0)</f>
        <v>0</v>
      </c>
      <c r="P1284" s="11">
        <f>IF(FIN_DATASET[[#This Row],[Method]]="CxC",FIN_DATASET[[#This Row],[Amount]],0)</f>
        <v>0</v>
      </c>
      <c r="Q1284" s="3">
        <f>IF(OR(FIN_DATASET[[#This Row],[Account]]="CxP",FIN_DATASET[[#This Row],[Account]]="CxP (Liga)",FIN_DATASET[[#This Row],[Account]]="CxP (Terceros)"),1,0)</f>
        <v>0</v>
      </c>
      <c r="R1284" s="3">
        <f>IF(FIN_DATASET[[#This Row],[AP_Flag]]=1,FIN_DATASET[[#This Row],[Amount]],0)</f>
        <v>0</v>
      </c>
    </row>
    <row r="1285" spans="1:18" x14ac:dyDescent="0.2">
      <c r="A1285" s="4">
        <f>FIN_RAW[[#This Row],[FECHA]]</f>
        <v>44743</v>
      </c>
      <c r="B1285" s="3">
        <f>YEAR(FIN_DATASET[[#This Row],[Date]])</f>
        <v>2022</v>
      </c>
      <c r="C1285" s="3" t="str">
        <f>TEXT(FIN_DATASET[[#This Row],[Date]],"mmmm")</f>
        <v>July</v>
      </c>
      <c r="D1285" s="3" t="str">
        <f>IF(FIN_RAW[[#This Row],[VALOR (IN)]]&gt;0, "Income",IF(FIN_RAW[[#This Row],[VALOR (OUT)]]&gt;0, "Expense", "Check"))</f>
        <v>Income</v>
      </c>
      <c r="E1285" s="3" t="str">
        <f>_xlfn.XLOOKUP(FIN_DATASET[[#This Row],[Method]],CATEGORY_MAP[CUENTA_IN],CATEGORY_MAP[Category])</f>
        <v>Cash</v>
      </c>
      <c r="F1285" s="3" t="str">
        <f>_xlfn.XLOOKUP(FIN_DATASET[[#This Row],[Account]],CATEGORY_MAP[CUENTA_OUT],CATEGORY_MAP[Subcategory])</f>
        <v>Monthly Fee</v>
      </c>
      <c r="G1285" s="3" t="str">
        <f>IF(OR(FIN_RAW[[#This Row],[CONCEPTO]]=0,FIN_RAW[[#This Row],[CONCEPTO]]=""),"",FIN_RAW[[#This Row],[CONCEPTO]])</f>
        <v>Mensualidad FOR (80%) JUL</v>
      </c>
      <c r="H1285" s="5">
        <f>IF(FIN_DATASET[[#This Row],[Type]]="Income", FIN_RAW[[#This Row],[VALOR (IN)]], -FIN_RAW[[#This Row],[VALOR (OUT)]])</f>
        <v>88000</v>
      </c>
      <c r="I1285" s="3" t="str">
        <f>FIN_RAW[[#This Row],[CUENTA (IN)]]</f>
        <v>Efectivo</v>
      </c>
      <c r="J1285" s="6" t="str">
        <f>FIN_RAW[[#This Row],[CUENTA (OUT)]]</f>
        <v>Mensualidad</v>
      </c>
      <c r="K1285" s="3" t="str">
        <f>IF(OR(FIN_RAW[[#This Row],[CLIENTE]]=0,FIN_RAW[[#This Row],[CLIENTE]]=" "),"",FIN_RAW[[#This Row],[CLIENTE]])</f>
        <v>Diana Marcela Bravo Clavijo</v>
      </c>
      <c r="L1285" s="3" t="str">
        <f>IF(OR(FIN_RAW[[#This Row],[DEPORTISTA]]=0,FIN_RAW[[#This Row],[DEPORTISTA]]=""),"",FIN_RAW[[#This Row],[DEPORTISTA]])</f>
        <v>Adelaida Camacho Bravo</v>
      </c>
      <c r="M1285" s="3">
        <f>IF(FIN_DATASET[[#This Row],[Method]]="Efectivo",1,0)</f>
        <v>1</v>
      </c>
      <c r="N1285" s="12">
        <f>IF(FIN_DATASET[[#This Row],[Method]]="Efectivo",FIN_DATASET[[#This Row],[Amount]],0)</f>
        <v>88000</v>
      </c>
      <c r="O1285" s="3">
        <f>IF(FIN_DATASET[[#This Row],[Method]]="CxC",1,0)</f>
        <v>0</v>
      </c>
      <c r="P1285" s="11">
        <f>IF(FIN_DATASET[[#This Row],[Method]]="CxC",FIN_DATASET[[#This Row],[Amount]],0)</f>
        <v>0</v>
      </c>
      <c r="Q1285" s="3">
        <f>IF(OR(FIN_DATASET[[#This Row],[Account]]="CxP",FIN_DATASET[[#This Row],[Account]]="CxP (Liga)",FIN_DATASET[[#This Row],[Account]]="CxP (Terceros)"),1,0)</f>
        <v>0</v>
      </c>
      <c r="R1285" s="3">
        <f>IF(FIN_DATASET[[#This Row],[AP_Flag]]=1,FIN_DATASET[[#This Row],[Amount]],0)</f>
        <v>0</v>
      </c>
    </row>
    <row r="1286" spans="1:18" x14ac:dyDescent="0.2">
      <c r="A1286" s="4">
        <f>FIN_RAW[[#This Row],[FECHA]]</f>
        <v>44743</v>
      </c>
      <c r="B1286" s="3">
        <f>YEAR(FIN_DATASET[[#This Row],[Date]])</f>
        <v>2022</v>
      </c>
      <c r="C1286" s="3" t="str">
        <f>TEXT(FIN_DATASET[[#This Row],[Date]],"mmmm")</f>
        <v>July</v>
      </c>
      <c r="D1286" s="3" t="str">
        <f>IF(FIN_RAW[[#This Row],[VALOR (IN)]]&gt;0, "Income",IF(FIN_RAW[[#This Row],[VALOR (OUT)]]&gt;0, "Expense", "Check"))</f>
        <v>Income</v>
      </c>
      <c r="E1286" s="3" t="str">
        <f>_xlfn.XLOOKUP(FIN_DATASET[[#This Row],[Method]],CATEGORY_MAP[CUENTA_IN],CATEGORY_MAP[Category])</f>
        <v>Scholarships</v>
      </c>
      <c r="F1286" s="3" t="str">
        <f>_xlfn.XLOOKUP(FIN_DATASET[[#This Row],[Account]],CATEGORY_MAP[CUENTA_OUT],CATEGORY_MAP[Subcategory])</f>
        <v>Monthly Fee</v>
      </c>
      <c r="G1286" s="3" t="str">
        <f>IF(OR(FIN_RAW[[#This Row],[CONCEPTO]]=0,FIN_RAW[[#This Row],[CONCEPTO]]=""),"",FIN_RAW[[#This Row],[CONCEPTO]])</f>
        <v>Beca Hermandad (20%) JUL</v>
      </c>
      <c r="H1286" s="5">
        <f>IF(FIN_DATASET[[#This Row],[Type]]="Income", FIN_RAW[[#This Row],[VALOR (IN)]], -FIN_RAW[[#This Row],[VALOR (OUT)]])</f>
        <v>22000</v>
      </c>
      <c r="I1286" s="3" t="str">
        <f>FIN_RAW[[#This Row],[CUENTA (IN)]]</f>
        <v>Becas</v>
      </c>
      <c r="J1286" s="6" t="str">
        <f>FIN_RAW[[#This Row],[CUENTA (OUT)]]</f>
        <v>Mensualidad</v>
      </c>
      <c r="K1286" s="3" t="str">
        <f>IF(OR(FIN_RAW[[#This Row],[CLIENTE]]=0,FIN_RAW[[#This Row],[CLIENTE]]=" "),"",FIN_RAW[[#This Row],[CLIENTE]])</f>
        <v>Diana Marcela Bravo Clavijo</v>
      </c>
      <c r="L1286" s="3" t="str">
        <f>IF(OR(FIN_RAW[[#This Row],[DEPORTISTA]]=0,FIN_RAW[[#This Row],[DEPORTISTA]]=""),"",FIN_RAW[[#This Row],[DEPORTISTA]])</f>
        <v>Adelaida Camacho Bravo</v>
      </c>
      <c r="M1286" s="3">
        <f>IF(FIN_DATASET[[#This Row],[Method]]="Efectivo",1,0)</f>
        <v>0</v>
      </c>
      <c r="N1286" s="12">
        <f>IF(FIN_DATASET[[#This Row],[Method]]="Efectivo",FIN_DATASET[[#This Row],[Amount]],0)</f>
        <v>0</v>
      </c>
      <c r="O1286" s="3">
        <f>IF(FIN_DATASET[[#This Row],[Method]]="CxC",1,0)</f>
        <v>0</v>
      </c>
      <c r="P1286" s="11">
        <f>IF(FIN_DATASET[[#This Row],[Method]]="CxC",FIN_DATASET[[#This Row],[Amount]],0)</f>
        <v>0</v>
      </c>
      <c r="Q1286" s="3">
        <f>IF(OR(FIN_DATASET[[#This Row],[Account]]="CxP",FIN_DATASET[[#This Row],[Account]]="CxP (Liga)",FIN_DATASET[[#This Row],[Account]]="CxP (Terceros)"),1,0)</f>
        <v>0</v>
      </c>
      <c r="R1286" s="3">
        <f>IF(FIN_DATASET[[#This Row],[AP_Flag]]=1,FIN_DATASET[[#This Row],[Amount]],0)</f>
        <v>0</v>
      </c>
    </row>
    <row r="1287" spans="1:18" x14ac:dyDescent="0.2">
      <c r="A1287" s="4">
        <f>FIN_RAW[[#This Row],[FECHA]]</f>
        <v>44743</v>
      </c>
      <c r="B1287" s="3">
        <f>YEAR(FIN_DATASET[[#This Row],[Date]])</f>
        <v>2022</v>
      </c>
      <c r="C1287" s="3" t="str">
        <f>TEXT(FIN_DATASET[[#This Row],[Date]],"mmmm")</f>
        <v>July</v>
      </c>
      <c r="D1287" s="3" t="str">
        <f>IF(FIN_RAW[[#This Row],[VALOR (IN)]]&gt;0, "Income",IF(FIN_RAW[[#This Row],[VALOR (OUT)]]&gt;0, "Expense", "Check"))</f>
        <v>Income</v>
      </c>
      <c r="E1287" s="3" t="str">
        <f>_xlfn.XLOOKUP(FIN_DATASET[[#This Row],[Method]],CATEGORY_MAP[CUENTA_IN],CATEGORY_MAP[Category])</f>
        <v>Cash</v>
      </c>
      <c r="F1287" s="3" t="str">
        <f>_xlfn.XLOOKUP(FIN_DATASET[[#This Row],[Account]],CATEGORY_MAP[CUENTA_OUT],CATEGORY_MAP[Subcategory])</f>
        <v>Monthly Fee</v>
      </c>
      <c r="G1287" s="3" t="str">
        <f>IF(OR(FIN_RAW[[#This Row],[CONCEPTO]]=0,FIN_RAW[[#This Row],[CONCEPTO]]=""),"",FIN_RAW[[#This Row],[CONCEPTO]])</f>
        <v>Mensualidad AR (100%) JUL</v>
      </c>
      <c r="H1287" s="5">
        <f>IF(FIN_DATASET[[#This Row],[Type]]="Income", FIN_RAW[[#This Row],[VALOR (IN)]], -FIN_RAW[[#This Row],[VALOR (OUT)]])</f>
        <v>160000</v>
      </c>
      <c r="I1287" s="3" t="str">
        <f>FIN_RAW[[#This Row],[CUENTA (IN)]]</f>
        <v>Efectivo</v>
      </c>
      <c r="J1287" s="6" t="str">
        <f>FIN_RAW[[#This Row],[CUENTA (OUT)]]</f>
        <v>Mensualidad</v>
      </c>
      <c r="K1287" s="3" t="str">
        <f>IF(OR(FIN_RAW[[#This Row],[CLIENTE]]=0,FIN_RAW[[#This Row],[CLIENTE]]=" "),"",FIN_RAW[[#This Row],[CLIENTE]])</f>
        <v>Diana Marcela Bravo Clavijo</v>
      </c>
      <c r="L1287" s="3" t="str">
        <f>IF(OR(FIN_RAW[[#This Row],[DEPORTISTA]]=0,FIN_RAW[[#This Row],[DEPORTISTA]]=""),"",FIN_RAW[[#This Row],[DEPORTISTA]])</f>
        <v>María Antonia Camacho Bravo</v>
      </c>
      <c r="M1287" s="3">
        <f>IF(FIN_DATASET[[#This Row],[Method]]="Efectivo",1,0)</f>
        <v>1</v>
      </c>
      <c r="N1287" s="12">
        <f>IF(FIN_DATASET[[#This Row],[Method]]="Efectivo",FIN_DATASET[[#This Row],[Amount]],0)</f>
        <v>160000</v>
      </c>
      <c r="O1287" s="3">
        <f>IF(FIN_DATASET[[#This Row],[Method]]="CxC",1,0)</f>
        <v>0</v>
      </c>
      <c r="P1287" s="11">
        <f>IF(FIN_DATASET[[#This Row],[Method]]="CxC",FIN_DATASET[[#This Row],[Amount]],0)</f>
        <v>0</v>
      </c>
      <c r="Q1287" s="3">
        <f>IF(OR(FIN_DATASET[[#This Row],[Account]]="CxP",FIN_DATASET[[#This Row],[Account]]="CxP (Liga)",FIN_DATASET[[#This Row],[Account]]="CxP (Terceros)"),1,0)</f>
        <v>0</v>
      </c>
      <c r="R1287" s="3">
        <f>IF(FIN_DATASET[[#This Row],[AP_Flag]]=1,FIN_DATASET[[#This Row],[Amount]],0)</f>
        <v>0</v>
      </c>
    </row>
    <row r="1288" spans="1:18" x14ac:dyDescent="0.2">
      <c r="A1288" s="4">
        <f>FIN_RAW[[#This Row],[FECHA]]</f>
        <v>44743</v>
      </c>
      <c r="B1288" s="3">
        <f>YEAR(FIN_DATASET[[#This Row],[Date]])</f>
        <v>2022</v>
      </c>
      <c r="C1288" s="3" t="str">
        <f>TEXT(FIN_DATASET[[#This Row],[Date]],"mmmm")</f>
        <v>July</v>
      </c>
      <c r="D1288" s="3" t="str">
        <f>IF(FIN_RAW[[#This Row],[VALOR (IN)]]&gt;0, "Income",IF(FIN_RAW[[#This Row],[VALOR (OUT)]]&gt;0, "Expense", "Check"))</f>
        <v>Income</v>
      </c>
      <c r="E1288" s="3" t="str">
        <f>_xlfn.XLOOKUP(FIN_DATASET[[#This Row],[Method]],CATEGORY_MAP[CUENTA_IN],CATEGORY_MAP[Category])</f>
        <v>Cash</v>
      </c>
      <c r="F1288" s="3" t="str">
        <f>_xlfn.XLOOKUP(FIN_DATASET[[#This Row],[Account]],CATEGORY_MAP[CUENTA_OUT],CATEGORY_MAP[Subcategory])</f>
        <v>Monthly Fee</v>
      </c>
      <c r="G1288" s="3" t="str">
        <f>IF(OR(FIN_RAW[[#This Row],[CONCEPTO]]=0,FIN_RAW[[#This Row],[CONCEPTO]]=""),"",FIN_RAW[[#This Row],[CONCEPTO]])</f>
        <v>Mensualidad AR (100%) JUL</v>
      </c>
      <c r="H1288" s="5">
        <f>IF(FIN_DATASET[[#This Row],[Type]]="Income", FIN_RAW[[#This Row],[VALOR (IN)]], -FIN_RAW[[#This Row],[VALOR (OUT)]])</f>
        <v>160000</v>
      </c>
      <c r="I1288" s="3" t="str">
        <f>FIN_RAW[[#This Row],[CUENTA (IN)]]</f>
        <v>Efectivo</v>
      </c>
      <c r="J1288" s="6" t="str">
        <f>FIN_RAW[[#This Row],[CUENTA (OUT)]]</f>
        <v>Mensualidad</v>
      </c>
      <c r="K1288" s="3" t="str">
        <f>IF(OR(FIN_RAW[[#This Row],[CLIENTE]]=0,FIN_RAW[[#This Row],[CLIENTE]]=" "),"",FIN_RAW[[#This Row],[CLIENTE]])</f>
        <v>Ingrith Basto Zamorano</v>
      </c>
      <c r="L1288" s="3" t="str">
        <f>IF(OR(FIN_RAW[[#This Row],[DEPORTISTA]]=0,FIN_RAW[[#This Row],[DEPORTISTA]]=""),"",FIN_RAW[[#This Row],[DEPORTISTA]])</f>
        <v>Santiago Solórzano Basto</v>
      </c>
      <c r="M1288" s="3">
        <f>IF(FIN_DATASET[[#This Row],[Method]]="Efectivo",1,0)</f>
        <v>1</v>
      </c>
      <c r="N1288" s="12">
        <f>IF(FIN_DATASET[[#This Row],[Method]]="Efectivo",FIN_DATASET[[#This Row],[Amount]],0)</f>
        <v>160000</v>
      </c>
      <c r="O1288" s="3">
        <f>IF(FIN_DATASET[[#This Row],[Method]]="CxC",1,0)</f>
        <v>0</v>
      </c>
      <c r="P1288" s="11">
        <f>IF(FIN_DATASET[[#This Row],[Method]]="CxC",FIN_DATASET[[#This Row],[Amount]],0)</f>
        <v>0</v>
      </c>
      <c r="Q1288" s="3">
        <f>IF(OR(FIN_DATASET[[#This Row],[Account]]="CxP",FIN_DATASET[[#This Row],[Account]]="CxP (Liga)",FIN_DATASET[[#This Row],[Account]]="CxP (Terceros)"),1,0)</f>
        <v>0</v>
      </c>
      <c r="R1288" s="3">
        <f>IF(FIN_DATASET[[#This Row],[AP_Flag]]=1,FIN_DATASET[[#This Row],[Amount]],0)</f>
        <v>0</v>
      </c>
    </row>
    <row r="1289" spans="1:18" x14ac:dyDescent="0.2">
      <c r="A1289" s="4">
        <f>FIN_RAW[[#This Row],[FECHA]]</f>
        <v>44743</v>
      </c>
      <c r="B1289" s="3">
        <f>YEAR(FIN_DATASET[[#This Row],[Date]])</f>
        <v>2022</v>
      </c>
      <c r="C1289" s="3" t="str">
        <f>TEXT(FIN_DATASET[[#This Row],[Date]],"mmmm")</f>
        <v>July</v>
      </c>
      <c r="D1289" s="3" t="str">
        <f>IF(FIN_RAW[[#This Row],[VALOR (IN)]]&gt;0, "Income",IF(FIN_RAW[[#This Row],[VALOR (OUT)]]&gt;0, "Expense", "Check"))</f>
        <v>Income</v>
      </c>
      <c r="E1289" s="3" t="str">
        <f>_xlfn.XLOOKUP(FIN_DATASET[[#This Row],[Method]],CATEGORY_MAP[CUENTA_IN],CATEGORY_MAP[Category])</f>
        <v>Cash</v>
      </c>
      <c r="F1289" s="3" t="str">
        <f>_xlfn.XLOOKUP(FIN_DATASET[[#This Row],[Account]],CATEGORY_MAP[CUENTA_OUT],CATEGORY_MAP[Subcategory])</f>
        <v>Monthly Fee</v>
      </c>
      <c r="G1289" s="3" t="str">
        <f>IF(OR(FIN_RAW[[#This Row],[CONCEPTO]]=0,FIN_RAW[[#This Row],[CONCEPTO]]=""),"",FIN_RAW[[#This Row],[CONCEPTO]])</f>
        <v>Mensualidad FOR (80%) JUL</v>
      </c>
      <c r="H1289" s="5">
        <f>IF(FIN_DATASET[[#This Row],[Type]]="Income", FIN_RAW[[#This Row],[VALOR (IN)]], -FIN_RAW[[#This Row],[VALOR (OUT)]])</f>
        <v>88000</v>
      </c>
      <c r="I1289" s="3" t="str">
        <f>FIN_RAW[[#This Row],[CUENTA (IN)]]</f>
        <v>Efectivo</v>
      </c>
      <c r="J1289" s="6" t="str">
        <f>FIN_RAW[[#This Row],[CUENTA (OUT)]]</f>
        <v>Mensualidad</v>
      </c>
      <c r="K1289" s="3" t="str">
        <f>IF(OR(FIN_RAW[[#This Row],[CLIENTE]]=0,FIN_RAW[[#This Row],[CLIENTE]]=" "),"",FIN_RAW[[#This Row],[CLIENTE]])</f>
        <v>Juan Sebastián Floyd</v>
      </c>
      <c r="L1289" s="3" t="str">
        <f>IF(OR(FIN_RAW[[#This Row],[DEPORTISTA]]=0,FIN_RAW[[#This Row],[DEPORTISTA]]=""),"",FIN_RAW[[#This Row],[DEPORTISTA]])</f>
        <v>Arianna Floyd Martínez</v>
      </c>
      <c r="M1289" s="3">
        <f>IF(FIN_DATASET[[#This Row],[Method]]="Efectivo",1,0)</f>
        <v>1</v>
      </c>
      <c r="N1289" s="12">
        <f>IF(FIN_DATASET[[#This Row],[Method]]="Efectivo",FIN_DATASET[[#This Row],[Amount]],0)</f>
        <v>88000</v>
      </c>
      <c r="O1289" s="3">
        <f>IF(FIN_DATASET[[#This Row],[Method]]="CxC",1,0)</f>
        <v>0</v>
      </c>
      <c r="P1289" s="11">
        <f>IF(FIN_DATASET[[#This Row],[Method]]="CxC",FIN_DATASET[[#This Row],[Amount]],0)</f>
        <v>0</v>
      </c>
      <c r="Q1289" s="3">
        <f>IF(OR(FIN_DATASET[[#This Row],[Account]]="CxP",FIN_DATASET[[#This Row],[Account]]="CxP (Liga)",FIN_DATASET[[#This Row],[Account]]="CxP (Terceros)"),1,0)</f>
        <v>0</v>
      </c>
      <c r="R1289" s="3">
        <f>IF(FIN_DATASET[[#This Row],[AP_Flag]]=1,FIN_DATASET[[#This Row],[Amount]],0)</f>
        <v>0</v>
      </c>
    </row>
    <row r="1290" spans="1:18" x14ac:dyDescent="0.2">
      <c r="A1290" s="4">
        <f>FIN_RAW[[#This Row],[FECHA]]</f>
        <v>44743</v>
      </c>
      <c r="B1290" s="3">
        <f>YEAR(FIN_DATASET[[#This Row],[Date]])</f>
        <v>2022</v>
      </c>
      <c r="C1290" s="3" t="str">
        <f>TEXT(FIN_DATASET[[#This Row],[Date]],"mmmm")</f>
        <v>July</v>
      </c>
      <c r="D1290" s="3" t="str">
        <f>IF(FIN_RAW[[#This Row],[VALOR (IN)]]&gt;0, "Income",IF(FIN_RAW[[#This Row],[VALOR (OUT)]]&gt;0, "Expense", "Check"))</f>
        <v>Income</v>
      </c>
      <c r="E1290" s="3" t="str">
        <f>_xlfn.XLOOKUP(FIN_DATASET[[#This Row],[Method]],CATEGORY_MAP[CUENTA_IN],CATEGORY_MAP[Category])</f>
        <v>Scholarships</v>
      </c>
      <c r="F1290" s="3" t="str">
        <f>_xlfn.XLOOKUP(FIN_DATASET[[#This Row],[Account]],CATEGORY_MAP[CUENTA_OUT],CATEGORY_MAP[Subcategory])</f>
        <v>Monthly Fee</v>
      </c>
      <c r="G1290" s="3" t="str">
        <f>IF(OR(FIN_RAW[[#This Row],[CONCEPTO]]=0,FIN_RAW[[#This Row],[CONCEPTO]]=""),"",FIN_RAW[[#This Row],[CONCEPTO]])</f>
        <v>Beca Hermandad (20%) JUL</v>
      </c>
      <c r="H1290" s="5">
        <f>IF(FIN_DATASET[[#This Row],[Type]]="Income", FIN_RAW[[#This Row],[VALOR (IN)]], -FIN_RAW[[#This Row],[VALOR (OUT)]])</f>
        <v>22000</v>
      </c>
      <c r="I1290" s="3" t="str">
        <f>FIN_RAW[[#This Row],[CUENTA (IN)]]</f>
        <v>Becas</v>
      </c>
      <c r="J1290" s="6" t="str">
        <f>FIN_RAW[[#This Row],[CUENTA (OUT)]]</f>
        <v>Mensualidad</v>
      </c>
      <c r="K1290" s="3" t="str">
        <f>IF(OR(FIN_RAW[[#This Row],[CLIENTE]]=0,FIN_RAW[[#This Row],[CLIENTE]]=" "),"",FIN_RAW[[#This Row],[CLIENTE]])</f>
        <v>Juan Sebastián Floyd</v>
      </c>
      <c r="L1290" s="3" t="str">
        <f>IF(OR(FIN_RAW[[#This Row],[DEPORTISTA]]=0,FIN_RAW[[#This Row],[DEPORTISTA]]=""),"",FIN_RAW[[#This Row],[DEPORTISTA]])</f>
        <v>Arianna Floyd Martínez</v>
      </c>
      <c r="M1290" s="3">
        <f>IF(FIN_DATASET[[#This Row],[Method]]="Efectivo",1,0)</f>
        <v>0</v>
      </c>
      <c r="N1290" s="12">
        <f>IF(FIN_DATASET[[#This Row],[Method]]="Efectivo",FIN_DATASET[[#This Row],[Amount]],0)</f>
        <v>0</v>
      </c>
      <c r="O1290" s="3">
        <f>IF(FIN_DATASET[[#This Row],[Method]]="CxC",1,0)</f>
        <v>0</v>
      </c>
      <c r="P1290" s="11">
        <f>IF(FIN_DATASET[[#This Row],[Method]]="CxC",FIN_DATASET[[#This Row],[Amount]],0)</f>
        <v>0</v>
      </c>
      <c r="Q1290" s="3">
        <f>IF(OR(FIN_DATASET[[#This Row],[Account]]="CxP",FIN_DATASET[[#This Row],[Account]]="CxP (Liga)",FIN_DATASET[[#This Row],[Account]]="CxP (Terceros)"),1,0)</f>
        <v>0</v>
      </c>
      <c r="R1290" s="3">
        <f>IF(FIN_DATASET[[#This Row],[AP_Flag]]=1,FIN_DATASET[[#This Row],[Amount]],0)</f>
        <v>0</v>
      </c>
    </row>
    <row r="1291" spans="1:18" x14ac:dyDescent="0.2">
      <c r="A1291" s="4">
        <f>FIN_RAW[[#This Row],[FECHA]]</f>
        <v>44743</v>
      </c>
      <c r="B1291" s="3">
        <f>YEAR(FIN_DATASET[[#This Row],[Date]])</f>
        <v>2022</v>
      </c>
      <c r="C1291" s="3" t="str">
        <f>TEXT(FIN_DATASET[[#This Row],[Date]],"mmmm")</f>
        <v>July</v>
      </c>
      <c r="D1291" s="3" t="str">
        <f>IF(FIN_RAW[[#This Row],[VALOR (IN)]]&gt;0, "Income",IF(FIN_RAW[[#This Row],[VALOR (OUT)]]&gt;0, "Expense", "Check"))</f>
        <v>Income</v>
      </c>
      <c r="E1291" s="3" t="str">
        <f>_xlfn.XLOOKUP(FIN_DATASET[[#This Row],[Method]],CATEGORY_MAP[CUENTA_IN],CATEGORY_MAP[Category])</f>
        <v>Cash</v>
      </c>
      <c r="F1291" s="3" t="str">
        <f>_xlfn.XLOOKUP(FIN_DATASET[[#This Row],[Account]],CATEGORY_MAP[CUENTA_OUT],CATEGORY_MAP[Subcategory])</f>
        <v>Monthly Fee</v>
      </c>
      <c r="G1291" s="3" t="str">
        <f>IF(OR(FIN_RAW[[#This Row],[CONCEPTO]]=0,FIN_RAW[[#This Row],[CONCEPTO]]=""),"",FIN_RAW[[#This Row],[CONCEPTO]])</f>
        <v>Mensualidad AR (100%) JUL</v>
      </c>
      <c r="H1291" s="5">
        <f>IF(FIN_DATASET[[#This Row],[Type]]="Income", FIN_RAW[[#This Row],[VALOR (IN)]], -FIN_RAW[[#This Row],[VALOR (OUT)]])</f>
        <v>160000</v>
      </c>
      <c r="I1291" s="3" t="str">
        <f>FIN_RAW[[#This Row],[CUENTA (IN)]]</f>
        <v>Efectivo</v>
      </c>
      <c r="J1291" s="6" t="str">
        <f>FIN_RAW[[#This Row],[CUENTA (OUT)]]</f>
        <v>Mensualidad</v>
      </c>
      <c r="K1291" s="3" t="str">
        <f>IF(OR(FIN_RAW[[#This Row],[CLIENTE]]=0,FIN_RAW[[#This Row],[CLIENTE]]=" "),"",FIN_RAW[[#This Row],[CLIENTE]])</f>
        <v>Juan Sebastián Floyd</v>
      </c>
      <c r="L1291" s="3" t="str">
        <f>IF(OR(FIN_RAW[[#This Row],[DEPORTISTA]]=0,FIN_RAW[[#This Row],[DEPORTISTA]]=""),"",FIN_RAW[[#This Row],[DEPORTISTA]])</f>
        <v>Juan Diego Floyd Martínez</v>
      </c>
      <c r="M1291" s="3">
        <f>IF(FIN_DATASET[[#This Row],[Method]]="Efectivo",1,0)</f>
        <v>1</v>
      </c>
      <c r="N1291" s="12">
        <f>IF(FIN_DATASET[[#This Row],[Method]]="Efectivo",FIN_DATASET[[#This Row],[Amount]],0)</f>
        <v>160000</v>
      </c>
      <c r="O1291" s="3">
        <f>IF(FIN_DATASET[[#This Row],[Method]]="CxC",1,0)</f>
        <v>0</v>
      </c>
      <c r="P1291" s="11">
        <f>IF(FIN_DATASET[[#This Row],[Method]]="CxC",FIN_DATASET[[#This Row],[Amount]],0)</f>
        <v>0</v>
      </c>
      <c r="Q1291" s="3">
        <f>IF(OR(FIN_DATASET[[#This Row],[Account]]="CxP",FIN_DATASET[[#This Row],[Account]]="CxP (Liga)",FIN_DATASET[[#This Row],[Account]]="CxP (Terceros)"),1,0)</f>
        <v>0</v>
      </c>
      <c r="R1291" s="3">
        <f>IF(FIN_DATASET[[#This Row],[AP_Flag]]=1,FIN_DATASET[[#This Row],[Amount]],0)</f>
        <v>0</v>
      </c>
    </row>
    <row r="1292" spans="1:18" x14ac:dyDescent="0.2">
      <c r="A1292" s="4">
        <f>FIN_RAW[[#This Row],[FECHA]]</f>
        <v>44743</v>
      </c>
      <c r="B1292" s="3">
        <f>YEAR(FIN_DATASET[[#This Row],[Date]])</f>
        <v>2022</v>
      </c>
      <c r="C1292" s="3" t="str">
        <f>TEXT(FIN_DATASET[[#This Row],[Date]],"mmmm")</f>
        <v>July</v>
      </c>
      <c r="D1292" s="3" t="str">
        <f>IF(FIN_RAW[[#This Row],[VALOR (IN)]]&gt;0, "Income",IF(FIN_RAW[[#This Row],[VALOR (OUT)]]&gt;0, "Expense", "Check"))</f>
        <v>Income</v>
      </c>
      <c r="E1292" s="3" t="str">
        <f>_xlfn.XLOOKUP(FIN_DATASET[[#This Row],[Method]],CATEGORY_MAP[CUENTA_IN],CATEGORY_MAP[Category])</f>
        <v>Cash</v>
      </c>
      <c r="F1292" s="3" t="str">
        <f>_xlfn.XLOOKUP(FIN_DATASET[[#This Row],[Account]],CATEGORY_MAP[CUENTA_OUT],CATEGORY_MAP[Subcategory])</f>
        <v>Monthly Fee</v>
      </c>
      <c r="G1292" s="3" t="str">
        <f>IF(OR(FIN_RAW[[#This Row],[CONCEPTO]]=0,FIN_RAW[[#This Row],[CONCEPTO]]=""),"",FIN_RAW[[#This Row],[CONCEPTO]])</f>
        <v>Mensualidad FOR (100%) JUL</v>
      </c>
      <c r="H1292" s="5">
        <f>IF(FIN_DATASET[[#This Row],[Type]]="Income", FIN_RAW[[#This Row],[VALOR (IN)]], -FIN_RAW[[#This Row],[VALOR (OUT)]])</f>
        <v>110000</v>
      </c>
      <c r="I1292" s="3" t="str">
        <f>FIN_RAW[[#This Row],[CUENTA (IN)]]</f>
        <v>Efectivo</v>
      </c>
      <c r="J1292" s="6" t="str">
        <f>FIN_RAW[[#This Row],[CUENTA (OUT)]]</f>
        <v>Mensualidad</v>
      </c>
      <c r="K1292" s="3" t="str">
        <f>IF(OR(FIN_RAW[[#This Row],[CLIENTE]]=0,FIN_RAW[[#This Row],[CLIENTE]]=" "),"",FIN_RAW[[#This Row],[CLIENTE]])</f>
        <v>Marcela Zapata Duque</v>
      </c>
      <c r="L1292" s="3" t="str">
        <f>IF(OR(FIN_RAW[[#This Row],[DEPORTISTA]]=0,FIN_RAW[[#This Row],[DEPORTISTA]]=""),"",FIN_RAW[[#This Row],[DEPORTISTA]])</f>
        <v>Sara Zapata Zapata</v>
      </c>
      <c r="M1292" s="3">
        <f>IF(FIN_DATASET[[#This Row],[Method]]="Efectivo",1,0)</f>
        <v>1</v>
      </c>
      <c r="N1292" s="12">
        <f>IF(FIN_DATASET[[#This Row],[Method]]="Efectivo",FIN_DATASET[[#This Row],[Amount]],0)</f>
        <v>110000</v>
      </c>
      <c r="O1292" s="3">
        <f>IF(FIN_DATASET[[#This Row],[Method]]="CxC",1,0)</f>
        <v>0</v>
      </c>
      <c r="P1292" s="11">
        <f>IF(FIN_DATASET[[#This Row],[Method]]="CxC",FIN_DATASET[[#This Row],[Amount]],0)</f>
        <v>0</v>
      </c>
      <c r="Q1292" s="3">
        <f>IF(OR(FIN_DATASET[[#This Row],[Account]]="CxP",FIN_DATASET[[#This Row],[Account]]="CxP (Liga)",FIN_DATASET[[#This Row],[Account]]="CxP (Terceros)"),1,0)</f>
        <v>0</v>
      </c>
      <c r="R1292" s="3">
        <f>IF(FIN_DATASET[[#This Row],[AP_Flag]]=1,FIN_DATASET[[#This Row],[Amount]],0)</f>
        <v>0</v>
      </c>
    </row>
    <row r="1293" spans="1:18" x14ac:dyDescent="0.2">
      <c r="A1293" s="4">
        <f>FIN_RAW[[#This Row],[FECHA]]</f>
        <v>44743</v>
      </c>
      <c r="B1293" s="3">
        <f>YEAR(FIN_DATASET[[#This Row],[Date]])</f>
        <v>2022</v>
      </c>
      <c r="C1293" s="3" t="str">
        <f>TEXT(FIN_DATASET[[#This Row],[Date]],"mmmm")</f>
        <v>July</v>
      </c>
      <c r="D1293" s="3" t="str">
        <f>IF(FIN_RAW[[#This Row],[VALOR (IN)]]&gt;0, "Income",IF(FIN_RAW[[#This Row],[VALOR (OUT)]]&gt;0, "Expense", "Check"))</f>
        <v>Income</v>
      </c>
      <c r="E1293" s="3" t="str">
        <f>_xlfn.XLOOKUP(FIN_DATASET[[#This Row],[Method]],CATEGORY_MAP[CUENTA_IN],CATEGORY_MAP[Category])</f>
        <v>Cash</v>
      </c>
      <c r="F1293" s="3" t="str">
        <f>_xlfn.XLOOKUP(FIN_DATASET[[#This Row],[Account]],CATEGORY_MAP[CUENTA_OUT],CATEGORY_MAP[Subcategory])</f>
        <v>Monthly Fee</v>
      </c>
      <c r="G1293" s="3" t="str">
        <f>IF(OR(FIN_RAW[[#This Row],[CONCEPTO]]=0,FIN_RAW[[#This Row],[CONCEPTO]]=""),"",FIN_RAW[[#This Row],[CONCEPTO]])</f>
        <v>Mensualidad FOR (100%) JUL</v>
      </c>
      <c r="H1293" s="5">
        <f>IF(FIN_DATASET[[#This Row],[Type]]="Income", FIN_RAW[[#This Row],[VALOR (IN)]], -FIN_RAW[[#This Row],[VALOR (OUT)]])</f>
        <v>110000</v>
      </c>
      <c r="I1293" s="3" t="str">
        <f>FIN_RAW[[#This Row],[CUENTA (IN)]]</f>
        <v>Efectivo</v>
      </c>
      <c r="J1293" s="6" t="str">
        <f>FIN_RAW[[#This Row],[CUENTA (OUT)]]</f>
        <v>Mensualidad</v>
      </c>
      <c r="K1293" s="3" t="str">
        <f>IF(OR(FIN_RAW[[#This Row],[CLIENTE]]=0,FIN_RAW[[#This Row],[CLIENTE]]=" "),"",FIN_RAW[[#This Row],[CLIENTE]])</f>
        <v>Zoraida Julieta Rico Vivas</v>
      </c>
      <c r="L1293" s="3" t="str">
        <f>IF(OR(FIN_RAW[[#This Row],[DEPORTISTA]]=0,FIN_RAW[[#This Row],[DEPORTISTA]]=""),"",FIN_RAW[[#This Row],[DEPORTISTA]])</f>
        <v>Salome Rodriguez Rico</v>
      </c>
      <c r="M1293" s="3">
        <f>IF(FIN_DATASET[[#This Row],[Method]]="Efectivo",1,0)</f>
        <v>1</v>
      </c>
      <c r="N1293" s="12">
        <f>IF(FIN_DATASET[[#This Row],[Method]]="Efectivo",FIN_DATASET[[#This Row],[Amount]],0)</f>
        <v>110000</v>
      </c>
      <c r="O1293" s="3">
        <f>IF(FIN_DATASET[[#This Row],[Method]]="CxC",1,0)</f>
        <v>0</v>
      </c>
      <c r="P1293" s="11">
        <f>IF(FIN_DATASET[[#This Row],[Method]]="CxC",FIN_DATASET[[#This Row],[Amount]],0)</f>
        <v>0</v>
      </c>
      <c r="Q1293" s="3">
        <f>IF(OR(FIN_DATASET[[#This Row],[Account]]="CxP",FIN_DATASET[[#This Row],[Account]]="CxP (Liga)",FIN_DATASET[[#This Row],[Account]]="CxP (Terceros)"),1,0)</f>
        <v>0</v>
      </c>
      <c r="R1293" s="3">
        <f>IF(FIN_DATASET[[#This Row],[AP_Flag]]=1,FIN_DATASET[[#This Row],[Amount]],0)</f>
        <v>0</v>
      </c>
    </row>
    <row r="1294" spans="1:18" x14ac:dyDescent="0.2">
      <c r="A1294" s="4">
        <f>FIN_RAW[[#This Row],[FECHA]]</f>
        <v>44743</v>
      </c>
      <c r="B1294" s="3">
        <f>YEAR(FIN_DATASET[[#This Row],[Date]])</f>
        <v>2022</v>
      </c>
      <c r="C1294" s="3" t="str">
        <f>TEXT(FIN_DATASET[[#This Row],[Date]],"mmmm")</f>
        <v>July</v>
      </c>
      <c r="D1294" s="3" t="str">
        <f>IF(FIN_RAW[[#This Row],[VALOR (IN)]]&gt;0, "Income",IF(FIN_RAW[[#This Row],[VALOR (OUT)]]&gt;0, "Expense", "Check"))</f>
        <v>Income</v>
      </c>
      <c r="E1294" s="3" t="str">
        <f>_xlfn.XLOOKUP(FIN_DATASET[[#This Row],[Method]],CATEGORY_MAP[CUENTA_IN],CATEGORY_MAP[Category])</f>
        <v>Cash</v>
      </c>
      <c r="F1294" s="3" t="str">
        <f>_xlfn.XLOOKUP(FIN_DATASET[[#This Row],[Account]],CATEGORY_MAP[CUENTA_OUT],CATEGORY_MAP[Subcategory])</f>
        <v>Monthly Fee</v>
      </c>
      <c r="G1294" s="3" t="str">
        <f>IF(OR(FIN_RAW[[#This Row],[CONCEPTO]]=0,FIN_RAW[[#This Row],[CONCEPTO]]=""),"",FIN_RAW[[#This Row],[CONCEPTO]])</f>
        <v>Mensualidad FOR (100%) JUL</v>
      </c>
      <c r="H1294" s="5">
        <f>IF(FIN_DATASET[[#This Row],[Type]]="Income", FIN_RAW[[#This Row],[VALOR (IN)]], -FIN_RAW[[#This Row],[VALOR (OUT)]])</f>
        <v>110000</v>
      </c>
      <c r="I1294" s="3" t="str">
        <f>FIN_RAW[[#This Row],[CUENTA (IN)]]</f>
        <v>Efectivo</v>
      </c>
      <c r="J1294" s="6" t="str">
        <f>FIN_RAW[[#This Row],[CUENTA (OUT)]]</f>
        <v>Mensualidad</v>
      </c>
      <c r="K1294" s="3" t="str">
        <f>IF(OR(FIN_RAW[[#This Row],[CLIENTE]]=0,FIN_RAW[[#This Row],[CLIENTE]]=" "),"",FIN_RAW[[#This Row],[CLIENTE]])</f>
        <v>Victor Orlando Mena Montealegre</v>
      </c>
      <c r="L1294" s="3" t="str">
        <f>IF(OR(FIN_RAW[[#This Row],[DEPORTISTA]]=0,FIN_RAW[[#This Row],[DEPORTISTA]]=""),"",FIN_RAW[[#This Row],[DEPORTISTA]])</f>
        <v>Daniel Felipe Cabrera Cruz</v>
      </c>
      <c r="M1294" s="3">
        <f>IF(FIN_DATASET[[#This Row],[Method]]="Efectivo",1,0)</f>
        <v>1</v>
      </c>
      <c r="N1294" s="12">
        <f>IF(FIN_DATASET[[#This Row],[Method]]="Efectivo",FIN_DATASET[[#This Row],[Amount]],0)</f>
        <v>110000</v>
      </c>
      <c r="O1294" s="3">
        <f>IF(FIN_DATASET[[#This Row],[Method]]="CxC",1,0)</f>
        <v>0</v>
      </c>
      <c r="P1294" s="11">
        <f>IF(FIN_DATASET[[#This Row],[Method]]="CxC",FIN_DATASET[[#This Row],[Amount]],0)</f>
        <v>0</v>
      </c>
      <c r="Q1294" s="3">
        <f>IF(OR(FIN_DATASET[[#This Row],[Account]]="CxP",FIN_DATASET[[#This Row],[Account]]="CxP (Liga)",FIN_DATASET[[#This Row],[Account]]="CxP (Terceros)"),1,0)</f>
        <v>0</v>
      </c>
      <c r="R1294" s="3">
        <f>IF(FIN_DATASET[[#This Row],[AP_Flag]]=1,FIN_DATASET[[#This Row],[Amount]],0)</f>
        <v>0</v>
      </c>
    </row>
    <row r="1295" spans="1:18" x14ac:dyDescent="0.2">
      <c r="A1295" s="4">
        <f>FIN_RAW[[#This Row],[FECHA]]</f>
        <v>44743</v>
      </c>
      <c r="B1295" s="3">
        <f>YEAR(FIN_DATASET[[#This Row],[Date]])</f>
        <v>2022</v>
      </c>
      <c r="C1295" s="3" t="str">
        <f>TEXT(FIN_DATASET[[#This Row],[Date]],"mmmm")</f>
        <v>July</v>
      </c>
      <c r="D1295" s="3" t="str">
        <f>IF(FIN_RAW[[#This Row],[VALOR (IN)]]&gt;0, "Income",IF(FIN_RAW[[#This Row],[VALOR (OUT)]]&gt;0, "Expense", "Check"))</f>
        <v>Income</v>
      </c>
      <c r="E1295" s="3" t="str">
        <f>_xlfn.XLOOKUP(FIN_DATASET[[#This Row],[Method]],CATEGORY_MAP[CUENTA_IN],CATEGORY_MAP[Category])</f>
        <v>Cash</v>
      </c>
      <c r="F1295" s="3" t="str">
        <f>_xlfn.XLOOKUP(FIN_DATASET[[#This Row],[Account]],CATEGORY_MAP[CUENTA_OUT],CATEGORY_MAP[Subcategory])</f>
        <v>Monthly Fee</v>
      </c>
      <c r="G1295" s="3" t="str">
        <f>IF(OR(FIN_RAW[[#This Row],[CONCEPTO]]=0,FIN_RAW[[#This Row],[CONCEPTO]]=""),"",FIN_RAW[[#This Row],[CONCEPTO]])</f>
        <v>Mensualidad AR (100%) JUL</v>
      </c>
      <c r="H1295" s="5">
        <f>IF(FIN_DATASET[[#This Row],[Type]]="Income", FIN_RAW[[#This Row],[VALOR (IN)]], -FIN_RAW[[#This Row],[VALOR (OUT)]])</f>
        <v>160000</v>
      </c>
      <c r="I1295" s="3" t="str">
        <f>FIN_RAW[[#This Row],[CUENTA (IN)]]</f>
        <v>Efectivo</v>
      </c>
      <c r="J1295" s="6" t="str">
        <f>FIN_RAW[[#This Row],[CUENTA (OUT)]]</f>
        <v>Mensualidad</v>
      </c>
      <c r="K1295" s="3" t="str">
        <f>IF(OR(FIN_RAW[[#This Row],[CLIENTE]]=0,FIN_RAW[[#This Row],[CLIENTE]]=" "),"",FIN_RAW[[#This Row],[CLIENTE]])</f>
        <v>Rodrigo Valdiri Zambrano</v>
      </c>
      <c r="L1295" s="3" t="str">
        <f>IF(OR(FIN_RAW[[#This Row],[DEPORTISTA]]=0,FIN_RAW[[#This Row],[DEPORTISTA]]=""),"",FIN_RAW[[#This Row],[DEPORTISTA]])</f>
        <v>Esteban Valdiri Guauña</v>
      </c>
      <c r="M1295" s="3">
        <f>IF(FIN_DATASET[[#This Row],[Method]]="Efectivo",1,0)</f>
        <v>1</v>
      </c>
      <c r="N1295" s="12">
        <f>IF(FIN_DATASET[[#This Row],[Method]]="Efectivo",FIN_DATASET[[#This Row],[Amount]],0)</f>
        <v>160000</v>
      </c>
      <c r="O1295" s="3">
        <f>IF(FIN_DATASET[[#This Row],[Method]]="CxC",1,0)</f>
        <v>0</v>
      </c>
      <c r="P1295" s="11">
        <f>IF(FIN_DATASET[[#This Row],[Method]]="CxC",FIN_DATASET[[#This Row],[Amount]],0)</f>
        <v>0</v>
      </c>
      <c r="Q1295" s="3">
        <f>IF(OR(FIN_DATASET[[#This Row],[Account]]="CxP",FIN_DATASET[[#This Row],[Account]]="CxP (Liga)",FIN_DATASET[[#This Row],[Account]]="CxP (Terceros)"),1,0)</f>
        <v>0</v>
      </c>
      <c r="R1295" s="3">
        <f>IF(FIN_DATASET[[#This Row],[AP_Flag]]=1,FIN_DATASET[[#This Row],[Amount]],0)</f>
        <v>0</v>
      </c>
    </row>
    <row r="1296" spans="1:18" x14ac:dyDescent="0.2">
      <c r="A1296" s="4">
        <f>FIN_RAW[[#This Row],[FECHA]]</f>
        <v>44743</v>
      </c>
      <c r="B1296" s="3">
        <f>YEAR(FIN_DATASET[[#This Row],[Date]])</f>
        <v>2022</v>
      </c>
      <c r="C1296" s="3" t="str">
        <f>TEXT(FIN_DATASET[[#This Row],[Date]],"mmmm")</f>
        <v>July</v>
      </c>
      <c r="D1296" s="3" t="str">
        <f>IF(FIN_RAW[[#This Row],[VALOR (IN)]]&gt;0, "Income",IF(FIN_RAW[[#This Row],[VALOR (OUT)]]&gt;0, "Expense", "Check"))</f>
        <v>Income</v>
      </c>
      <c r="E1296" s="3" t="str">
        <f>_xlfn.XLOOKUP(FIN_DATASET[[#This Row],[Method]],CATEGORY_MAP[CUENTA_IN],CATEGORY_MAP[Category])</f>
        <v>Cash</v>
      </c>
      <c r="F1296" s="3" t="str">
        <f>_xlfn.XLOOKUP(FIN_DATASET[[#This Row],[Account]],CATEGORY_MAP[CUENTA_OUT],CATEGORY_MAP[Subcategory])</f>
        <v>Monthly Fee</v>
      </c>
      <c r="G1296" s="3" t="str">
        <f>IF(OR(FIN_RAW[[#This Row],[CONCEPTO]]=0,FIN_RAW[[#This Row],[CONCEPTO]]=""),"",FIN_RAW[[#This Row],[CONCEPTO]])</f>
        <v>Mensualidad FOR (80%) JUL</v>
      </c>
      <c r="H1296" s="5">
        <f>IF(FIN_DATASET[[#This Row],[Type]]="Income", FIN_RAW[[#This Row],[VALOR (IN)]], -FIN_RAW[[#This Row],[VALOR (OUT)]])</f>
        <v>88000</v>
      </c>
      <c r="I1296" s="3" t="str">
        <f>FIN_RAW[[#This Row],[CUENTA (IN)]]</f>
        <v>Efectivo</v>
      </c>
      <c r="J1296" s="6" t="str">
        <f>FIN_RAW[[#This Row],[CUENTA (OUT)]]</f>
        <v>Mensualidad</v>
      </c>
      <c r="K1296" s="3" t="str">
        <f>IF(OR(FIN_RAW[[#This Row],[CLIENTE]]=0,FIN_RAW[[#This Row],[CLIENTE]]=" "),"",FIN_RAW[[#This Row],[CLIENTE]])</f>
        <v>Víctor Manuel Duque Yepes</v>
      </c>
      <c r="L1296" s="3" t="str">
        <f>IF(OR(FIN_RAW[[#This Row],[DEPORTISTA]]=0,FIN_RAW[[#This Row],[DEPORTISTA]]=""),"",FIN_RAW[[#This Row],[DEPORTISTA]])</f>
        <v>Juan Esteban Duque Pinto</v>
      </c>
      <c r="M1296" s="3">
        <f>IF(FIN_DATASET[[#This Row],[Method]]="Efectivo",1,0)</f>
        <v>1</v>
      </c>
      <c r="N1296" s="12">
        <f>IF(FIN_DATASET[[#This Row],[Method]]="Efectivo",FIN_DATASET[[#This Row],[Amount]],0)</f>
        <v>88000</v>
      </c>
      <c r="O1296" s="3">
        <f>IF(FIN_DATASET[[#This Row],[Method]]="CxC",1,0)</f>
        <v>0</v>
      </c>
      <c r="P1296" s="11">
        <f>IF(FIN_DATASET[[#This Row],[Method]]="CxC",FIN_DATASET[[#This Row],[Amount]],0)</f>
        <v>0</v>
      </c>
      <c r="Q1296" s="3">
        <f>IF(OR(FIN_DATASET[[#This Row],[Account]]="CxP",FIN_DATASET[[#This Row],[Account]]="CxP (Liga)",FIN_DATASET[[#This Row],[Account]]="CxP (Terceros)"),1,0)</f>
        <v>0</v>
      </c>
      <c r="R1296" s="3">
        <f>IF(FIN_DATASET[[#This Row],[AP_Flag]]=1,FIN_DATASET[[#This Row],[Amount]],0)</f>
        <v>0</v>
      </c>
    </row>
    <row r="1297" spans="1:18" x14ac:dyDescent="0.2">
      <c r="A1297" s="4">
        <f>FIN_RAW[[#This Row],[FECHA]]</f>
        <v>44743</v>
      </c>
      <c r="B1297" s="3">
        <f>YEAR(FIN_DATASET[[#This Row],[Date]])</f>
        <v>2022</v>
      </c>
      <c r="C1297" s="3" t="str">
        <f>TEXT(FIN_DATASET[[#This Row],[Date]],"mmmm")</f>
        <v>July</v>
      </c>
      <c r="D1297" s="3" t="str">
        <f>IF(FIN_RAW[[#This Row],[VALOR (IN)]]&gt;0, "Income",IF(FIN_RAW[[#This Row],[VALOR (OUT)]]&gt;0, "Expense", "Check"))</f>
        <v>Income</v>
      </c>
      <c r="E1297" s="3" t="str">
        <f>_xlfn.XLOOKUP(FIN_DATASET[[#This Row],[Method]],CATEGORY_MAP[CUENTA_IN],CATEGORY_MAP[Category])</f>
        <v>Scholarships</v>
      </c>
      <c r="F1297" s="3" t="str">
        <f>_xlfn.XLOOKUP(FIN_DATASET[[#This Row],[Account]],CATEGORY_MAP[CUENTA_OUT],CATEGORY_MAP[Subcategory])</f>
        <v>Monthly Fee</v>
      </c>
      <c r="G1297" s="3" t="str">
        <f>IF(OR(FIN_RAW[[#This Row],[CONCEPTO]]=0,FIN_RAW[[#This Row],[CONCEPTO]]=""),"",FIN_RAW[[#This Row],[CONCEPTO]])</f>
        <v>Beca Hermandad (20%) JUL</v>
      </c>
      <c r="H1297" s="5">
        <f>IF(FIN_DATASET[[#This Row],[Type]]="Income", FIN_RAW[[#This Row],[VALOR (IN)]], -FIN_RAW[[#This Row],[VALOR (OUT)]])</f>
        <v>22000</v>
      </c>
      <c r="I1297" s="3" t="str">
        <f>FIN_RAW[[#This Row],[CUENTA (IN)]]</f>
        <v>Becas</v>
      </c>
      <c r="J1297" s="6" t="str">
        <f>FIN_RAW[[#This Row],[CUENTA (OUT)]]</f>
        <v>Mensualidad</v>
      </c>
      <c r="K1297" s="3" t="str">
        <f>IF(OR(FIN_RAW[[#This Row],[CLIENTE]]=0,FIN_RAW[[#This Row],[CLIENTE]]=" "),"",FIN_RAW[[#This Row],[CLIENTE]])</f>
        <v>Víctor Manuel Duque Yepes</v>
      </c>
      <c r="L1297" s="3" t="str">
        <f>IF(OR(FIN_RAW[[#This Row],[DEPORTISTA]]=0,FIN_RAW[[#This Row],[DEPORTISTA]]=""),"",FIN_RAW[[#This Row],[DEPORTISTA]])</f>
        <v>Juan Esteban Duque Pinto</v>
      </c>
      <c r="M1297" s="3">
        <f>IF(FIN_DATASET[[#This Row],[Method]]="Efectivo",1,0)</f>
        <v>0</v>
      </c>
      <c r="N1297" s="12">
        <f>IF(FIN_DATASET[[#This Row],[Method]]="Efectivo",FIN_DATASET[[#This Row],[Amount]],0)</f>
        <v>0</v>
      </c>
      <c r="O1297" s="3">
        <f>IF(FIN_DATASET[[#This Row],[Method]]="CxC",1,0)</f>
        <v>0</v>
      </c>
      <c r="P1297" s="11">
        <f>IF(FIN_DATASET[[#This Row],[Method]]="CxC",FIN_DATASET[[#This Row],[Amount]],0)</f>
        <v>0</v>
      </c>
      <c r="Q1297" s="3">
        <f>IF(OR(FIN_DATASET[[#This Row],[Account]]="CxP",FIN_DATASET[[#This Row],[Account]]="CxP (Liga)",FIN_DATASET[[#This Row],[Account]]="CxP (Terceros)"),1,0)</f>
        <v>0</v>
      </c>
      <c r="R1297" s="3">
        <f>IF(FIN_DATASET[[#This Row],[AP_Flag]]=1,FIN_DATASET[[#This Row],[Amount]],0)</f>
        <v>0</v>
      </c>
    </row>
    <row r="1298" spans="1:18" x14ac:dyDescent="0.2">
      <c r="A1298" s="4">
        <f>FIN_RAW[[#This Row],[FECHA]]</f>
        <v>44743</v>
      </c>
      <c r="B1298" s="3">
        <f>YEAR(FIN_DATASET[[#This Row],[Date]])</f>
        <v>2022</v>
      </c>
      <c r="C1298" s="3" t="str">
        <f>TEXT(FIN_DATASET[[#This Row],[Date]],"mmmm")</f>
        <v>July</v>
      </c>
      <c r="D1298" s="3" t="str">
        <f>IF(FIN_RAW[[#This Row],[VALOR (IN)]]&gt;0, "Income",IF(FIN_RAW[[#This Row],[VALOR (OUT)]]&gt;0, "Expense", "Check"))</f>
        <v>Income</v>
      </c>
      <c r="E1298" s="3" t="str">
        <f>_xlfn.XLOOKUP(FIN_DATASET[[#This Row],[Method]],CATEGORY_MAP[CUENTA_IN],CATEGORY_MAP[Category])</f>
        <v>Cash</v>
      </c>
      <c r="F1298" s="3" t="str">
        <f>_xlfn.XLOOKUP(FIN_DATASET[[#This Row],[Account]],CATEGORY_MAP[CUENTA_OUT],CATEGORY_MAP[Subcategory])</f>
        <v>Monthly Fee</v>
      </c>
      <c r="G1298" s="3" t="str">
        <f>IF(OR(FIN_RAW[[#This Row],[CONCEPTO]]=0,FIN_RAW[[#This Row],[CONCEPTO]]=""),"",FIN_RAW[[#This Row],[CONCEPTO]])</f>
        <v>Mensualidad AR (100%) JUL</v>
      </c>
      <c r="H1298" s="5">
        <f>IF(FIN_DATASET[[#This Row],[Type]]="Income", FIN_RAW[[#This Row],[VALOR (IN)]], -FIN_RAW[[#This Row],[VALOR (OUT)]])</f>
        <v>160000</v>
      </c>
      <c r="I1298" s="3" t="str">
        <f>FIN_RAW[[#This Row],[CUENTA (IN)]]</f>
        <v>Efectivo</v>
      </c>
      <c r="J1298" s="6" t="str">
        <f>FIN_RAW[[#This Row],[CUENTA (OUT)]]</f>
        <v>Mensualidad</v>
      </c>
      <c r="K1298" s="3" t="str">
        <f>IF(OR(FIN_RAW[[#This Row],[CLIENTE]]=0,FIN_RAW[[#This Row],[CLIENTE]]=" "),"",FIN_RAW[[#This Row],[CLIENTE]])</f>
        <v>Víctor Manuel Duque Yepes</v>
      </c>
      <c r="L1298" s="3" t="str">
        <f>IF(OR(FIN_RAW[[#This Row],[DEPORTISTA]]=0,FIN_RAW[[#This Row],[DEPORTISTA]]=""),"",FIN_RAW[[#This Row],[DEPORTISTA]])</f>
        <v>Juan Manuel Duque Pinto</v>
      </c>
      <c r="M1298" s="3">
        <f>IF(FIN_DATASET[[#This Row],[Method]]="Efectivo",1,0)</f>
        <v>1</v>
      </c>
      <c r="N1298" s="12">
        <f>IF(FIN_DATASET[[#This Row],[Method]]="Efectivo",FIN_DATASET[[#This Row],[Amount]],0)</f>
        <v>160000</v>
      </c>
      <c r="O1298" s="3">
        <f>IF(FIN_DATASET[[#This Row],[Method]]="CxC",1,0)</f>
        <v>0</v>
      </c>
      <c r="P1298" s="11">
        <f>IF(FIN_DATASET[[#This Row],[Method]]="CxC",FIN_DATASET[[#This Row],[Amount]],0)</f>
        <v>0</v>
      </c>
      <c r="Q1298" s="3">
        <f>IF(OR(FIN_DATASET[[#This Row],[Account]]="CxP",FIN_DATASET[[#This Row],[Account]]="CxP (Liga)",FIN_DATASET[[#This Row],[Account]]="CxP (Terceros)"),1,0)</f>
        <v>0</v>
      </c>
      <c r="R1298" s="3">
        <f>IF(FIN_DATASET[[#This Row],[AP_Flag]]=1,FIN_DATASET[[#This Row],[Amount]],0)</f>
        <v>0</v>
      </c>
    </row>
    <row r="1299" spans="1:18" x14ac:dyDescent="0.2">
      <c r="A1299" s="4">
        <f>FIN_RAW[[#This Row],[FECHA]]</f>
        <v>44743</v>
      </c>
      <c r="B1299" s="3">
        <f>YEAR(FIN_DATASET[[#This Row],[Date]])</f>
        <v>2022</v>
      </c>
      <c r="C1299" s="3" t="str">
        <f>TEXT(FIN_DATASET[[#This Row],[Date]],"mmmm")</f>
        <v>July</v>
      </c>
      <c r="D1299" s="3" t="str">
        <f>IF(FIN_RAW[[#This Row],[VALOR (IN)]]&gt;0, "Income",IF(FIN_RAW[[#This Row],[VALOR (OUT)]]&gt;0, "Expense", "Check"))</f>
        <v>Income</v>
      </c>
      <c r="E1299" s="3" t="str">
        <f>_xlfn.XLOOKUP(FIN_DATASET[[#This Row],[Method]],CATEGORY_MAP[CUENTA_IN],CATEGORY_MAP[Category])</f>
        <v>Cash</v>
      </c>
      <c r="F1299" s="3" t="str">
        <f>_xlfn.XLOOKUP(FIN_DATASET[[#This Row],[Account]],CATEGORY_MAP[CUENTA_OUT],CATEGORY_MAP[Subcategory])</f>
        <v>Monthly Fee</v>
      </c>
      <c r="G1299" s="3" t="str">
        <f>IF(OR(FIN_RAW[[#This Row],[CONCEPTO]]=0,FIN_RAW[[#This Row],[CONCEPTO]]=""),"",FIN_RAW[[#This Row],[CONCEPTO]])</f>
        <v>Mensualidad AR (100%) JUL</v>
      </c>
      <c r="H1299" s="5">
        <f>IF(FIN_DATASET[[#This Row],[Type]]="Income", FIN_RAW[[#This Row],[VALOR (IN)]], -FIN_RAW[[#This Row],[VALOR (OUT)]])</f>
        <v>160000</v>
      </c>
      <c r="I1299" s="3" t="str">
        <f>FIN_RAW[[#This Row],[CUENTA (IN)]]</f>
        <v>Efectivo</v>
      </c>
      <c r="J1299" s="6" t="str">
        <f>FIN_RAW[[#This Row],[CUENTA (OUT)]]</f>
        <v>Mensualidad</v>
      </c>
      <c r="K1299" s="3" t="str">
        <f>IF(OR(FIN_RAW[[#This Row],[CLIENTE]]=0,FIN_RAW[[#This Row],[CLIENTE]]=" "),"",FIN_RAW[[#This Row],[CLIENTE]])</f>
        <v>Viviana Andrade Álvarez</v>
      </c>
      <c r="L1299" s="3" t="str">
        <f>IF(OR(FIN_RAW[[#This Row],[DEPORTISTA]]=0,FIN_RAW[[#This Row],[DEPORTISTA]]=""),"",FIN_RAW[[#This Row],[DEPORTISTA]])</f>
        <v>Laura Sofía Valencia Andrade</v>
      </c>
      <c r="M1299" s="3">
        <f>IF(FIN_DATASET[[#This Row],[Method]]="Efectivo",1,0)</f>
        <v>1</v>
      </c>
      <c r="N1299" s="12">
        <f>IF(FIN_DATASET[[#This Row],[Method]]="Efectivo",FIN_DATASET[[#This Row],[Amount]],0)</f>
        <v>160000</v>
      </c>
      <c r="O1299" s="3">
        <f>IF(FIN_DATASET[[#This Row],[Method]]="CxC",1,0)</f>
        <v>0</v>
      </c>
      <c r="P1299" s="11">
        <f>IF(FIN_DATASET[[#This Row],[Method]]="CxC",FIN_DATASET[[#This Row],[Amount]],0)</f>
        <v>0</v>
      </c>
      <c r="Q1299" s="3">
        <f>IF(OR(FIN_DATASET[[#This Row],[Account]]="CxP",FIN_DATASET[[#This Row],[Account]]="CxP (Liga)",FIN_DATASET[[#This Row],[Account]]="CxP (Terceros)"),1,0)</f>
        <v>0</v>
      </c>
      <c r="R1299" s="3">
        <f>IF(FIN_DATASET[[#This Row],[AP_Flag]]=1,FIN_DATASET[[#This Row],[Amount]],0)</f>
        <v>0</v>
      </c>
    </row>
    <row r="1300" spans="1:18" x14ac:dyDescent="0.2">
      <c r="A1300" s="4">
        <f>FIN_RAW[[#This Row],[FECHA]]</f>
        <v>44743</v>
      </c>
      <c r="B1300" s="3">
        <f>YEAR(FIN_DATASET[[#This Row],[Date]])</f>
        <v>2022</v>
      </c>
      <c r="C1300" s="3" t="str">
        <f>TEXT(FIN_DATASET[[#This Row],[Date]],"mmmm")</f>
        <v>July</v>
      </c>
      <c r="D1300" s="3" t="str">
        <f>IF(FIN_RAW[[#This Row],[VALOR (IN)]]&gt;0, "Income",IF(FIN_RAW[[#This Row],[VALOR (OUT)]]&gt;0, "Expense", "Check"))</f>
        <v>Income</v>
      </c>
      <c r="E1300" s="3" t="str">
        <f>_xlfn.XLOOKUP(FIN_DATASET[[#This Row],[Method]],CATEGORY_MAP[CUENTA_IN],CATEGORY_MAP[Category])</f>
        <v>Cash</v>
      </c>
      <c r="F1300" s="3" t="str">
        <f>_xlfn.XLOOKUP(FIN_DATASET[[#This Row],[Account]],CATEGORY_MAP[CUENTA_OUT],CATEGORY_MAP[Subcategory])</f>
        <v>Monthly Fee</v>
      </c>
      <c r="G1300" s="3" t="str">
        <f>IF(OR(FIN_RAW[[#This Row],[CONCEPTO]]=0,FIN_RAW[[#This Row],[CONCEPTO]]=""),"",FIN_RAW[[#This Row],[CONCEPTO]])</f>
        <v>Mensualidad AR (100%) JUL</v>
      </c>
      <c r="H1300" s="5">
        <f>IF(FIN_DATASET[[#This Row],[Type]]="Income", FIN_RAW[[#This Row],[VALOR (IN)]], -FIN_RAW[[#This Row],[VALOR (OUT)]])</f>
        <v>160000</v>
      </c>
      <c r="I1300" s="3" t="str">
        <f>FIN_RAW[[#This Row],[CUENTA (IN)]]</f>
        <v>Efectivo</v>
      </c>
      <c r="J1300" s="6" t="str">
        <f>FIN_RAW[[#This Row],[CUENTA (OUT)]]</f>
        <v>Mensualidad</v>
      </c>
      <c r="K1300" s="3" t="str">
        <f>IF(OR(FIN_RAW[[#This Row],[CLIENTE]]=0,FIN_RAW[[#This Row],[CLIENTE]]=" "),"",FIN_RAW[[#This Row],[CLIENTE]])</f>
        <v>Yanibel Peña Londoño</v>
      </c>
      <c r="L1300" s="3" t="str">
        <f>IF(OR(FIN_RAW[[#This Row],[DEPORTISTA]]=0,FIN_RAW[[#This Row],[DEPORTISTA]]=""),"",FIN_RAW[[#This Row],[DEPORTISTA]])</f>
        <v>Santiago Piedrahita Peña</v>
      </c>
      <c r="M1300" s="3">
        <f>IF(FIN_DATASET[[#This Row],[Method]]="Efectivo",1,0)</f>
        <v>1</v>
      </c>
      <c r="N1300" s="12">
        <f>IF(FIN_DATASET[[#This Row],[Method]]="Efectivo",FIN_DATASET[[#This Row],[Amount]],0)</f>
        <v>160000</v>
      </c>
      <c r="O1300" s="3">
        <f>IF(FIN_DATASET[[#This Row],[Method]]="CxC",1,0)</f>
        <v>0</v>
      </c>
      <c r="P1300" s="11">
        <f>IF(FIN_DATASET[[#This Row],[Method]]="CxC",FIN_DATASET[[#This Row],[Amount]],0)</f>
        <v>0</v>
      </c>
      <c r="Q1300" s="3">
        <f>IF(OR(FIN_DATASET[[#This Row],[Account]]="CxP",FIN_DATASET[[#This Row],[Account]]="CxP (Liga)",FIN_DATASET[[#This Row],[Account]]="CxP (Terceros)"),1,0)</f>
        <v>0</v>
      </c>
      <c r="R1300" s="3">
        <f>IF(FIN_DATASET[[#This Row],[AP_Flag]]=1,FIN_DATASET[[#This Row],[Amount]],0)</f>
        <v>0</v>
      </c>
    </row>
    <row r="1301" spans="1:18" x14ac:dyDescent="0.2">
      <c r="A1301" s="4">
        <f>FIN_RAW[[#This Row],[FECHA]]</f>
        <v>44743</v>
      </c>
      <c r="B1301" s="3">
        <f>YEAR(FIN_DATASET[[#This Row],[Date]])</f>
        <v>2022</v>
      </c>
      <c r="C1301" s="3" t="str">
        <f>TEXT(FIN_DATASET[[#This Row],[Date]],"mmmm")</f>
        <v>July</v>
      </c>
      <c r="D1301" s="3" t="str">
        <f>IF(FIN_RAW[[#This Row],[VALOR (IN)]]&gt;0, "Income",IF(FIN_RAW[[#This Row],[VALOR (OUT)]]&gt;0, "Expense", "Check"))</f>
        <v>Income</v>
      </c>
      <c r="E1301" s="3" t="str">
        <f>_xlfn.XLOOKUP(FIN_DATASET[[#This Row],[Method]],CATEGORY_MAP[CUENTA_IN],CATEGORY_MAP[Category])</f>
        <v>Cash</v>
      </c>
      <c r="F1301" s="3" t="str">
        <f>_xlfn.XLOOKUP(FIN_DATASET[[#This Row],[Account]],CATEGORY_MAP[CUENTA_OUT],CATEGORY_MAP[Subcategory])</f>
        <v>Gymnastics Monthly Fee</v>
      </c>
      <c r="G1301" s="3" t="str">
        <f>IF(OR(FIN_RAW[[#This Row],[CONCEPTO]]=0,FIN_RAW[[#This Row],[CONCEPTO]]=""),"",FIN_RAW[[#This Row],[CONCEPTO]])</f>
        <v>Apoyo Pago Gimnasia JUL</v>
      </c>
      <c r="H1301" s="5">
        <f>IF(FIN_DATASET[[#This Row],[Type]]="Income", FIN_RAW[[#This Row],[VALOR (IN)]], -FIN_RAW[[#This Row],[VALOR (OUT)]])</f>
        <v>25000</v>
      </c>
      <c r="I1301" s="3" t="str">
        <f>FIN_RAW[[#This Row],[CUENTA (IN)]]</f>
        <v>Efectivo</v>
      </c>
      <c r="J1301" s="6" t="str">
        <f>FIN_RAW[[#This Row],[CUENTA (OUT)]]</f>
        <v>Mensualidad Gimnasia</v>
      </c>
      <c r="K1301" s="3" t="str">
        <f>IF(OR(FIN_RAW[[#This Row],[CLIENTE]]=0,FIN_RAW[[#This Row],[CLIENTE]]=" "),"",FIN_RAW[[#This Row],[CLIENTE]])</f>
        <v>Ana Milena Sánchez Patiño</v>
      </c>
      <c r="L1301" s="3" t="str">
        <f>IF(OR(FIN_RAW[[#This Row],[DEPORTISTA]]=0,FIN_RAW[[#This Row],[DEPORTISTA]]=""),"",FIN_RAW[[#This Row],[DEPORTISTA]])</f>
        <v>Matías Carvajal Sánchez</v>
      </c>
      <c r="M1301" s="3">
        <f>IF(FIN_DATASET[[#This Row],[Method]]="Efectivo",1,0)</f>
        <v>1</v>
      </c>
      <c r="N1301" s="12">
        <f>IF(FIN_DATASET[[#This Row],[Method]]="Efectivo",FIN_DATASET[[#This Row],[Amount]],0)</f>
        <v>25000</v>
      </c>
      <c r="O1301" s="3">
        <f>IF(FIN_DATASET[[#This Row],[Method]]="CxC",1,0)</f>
        <v>0</v>
      </c>
      <c r="P1301" s="11">
        <f>IF(FIN_DATASET[[#This Row],[Method]]="CxC",FIN_DATASET[[#This Row],[Amount]],0)</f>
        <v>0</v>
      </c>
      <c r="Q1301" s="3">
        <f>IF(OR(FIN_DATASET[[#This Row],[Account]]="CxP",FIN_DATASET[[#This Row],[Account]]="CxP (Liga)",FIN_DATASET[[#This Row],[Account]]="CxP (Terceros)"),1,0)</f>
        <v>0</v>
      </c>
      <c r="R1301" s="3">
        <f>IF(FIN_DATASET[[#This Row],[AP_Flag]]=1,FIN_DATASET[[#This Row],[Amount]],0)</f>
        <v>0</v>
      </c>
    </row>
    <row r="1302" spans="1:18" x14ac:dyDescent="0.2">
      <c r="A1302" s="4">
        <f>FIN_RAW[[#This Row],[FECHA]]</f>
        <v>44743</v>
      </c>
      <c r="B1302" s="3">
        <f>YEAR(FIN_DATASET[[#This Row],[Date]])</f>
        <v>2022</v>
      </c>
      <c r="C1302" s="3" t="str">
        <f>TEXT(FIN_DATASET[[#This Row],[Date]],"mmmm")</f>
        <v>July</v>
      </c>
      <c r="D1302" s="3" t="str">
        <f>IF(FIN_RAW[[#This Row],[VALOR (IN)]]&gt;0, "Income",IF(FIN_RAW[[#This Row],[VALOR (OUT)]]&gt;0, "Expense", "Check"))</f>
        <v>Income</v>
      </c>
      <c r="E1302" s="3" t="str">
        <f>_xlfn.XLOOKUP(FIN_DATASET[[#This Row],[Method]],CATEGORY_MAP[CUENTA_IN],CATEGORY_MAP[Category])</f>
        <v>Cash</v>
      </c>
      <c r="F1302" s="3" t="str">
        <f>_xlfn.XLOOKUP(FIN_DATASET[[#This Row],[Account]],CATEGORY_MAP[CUENTA_OUT],CATEGORY_MAP[Subcategory])</f>
        <v>Gymnastics Monthly Fee</v>
      </c>
      <c r="G1302" s="3" t="str">
        <f>IF(OR(FIN_RAW[[#This Row],[CONCEPTO]]=0,FIN_RAW[[#This Row],[CONCEPTO]]=""),"",FIN_RAW[[#This Row],[CONCEPTO]])</f>
        <v>Apoyo Pago Gimnasia JUL</v>
      </c>
      <c r="H1302" s="5">
        <f>IF(FIN_DATASET[[#This Row],[Type]]="Income", FIN_RAW[[#This Row],[VALOR (IN)]], -FIN_RAW[[#This Row],[VALOR (OUT)]])</f>
        <v>25000</v>
      </c>
      <c r="I1302" s="3" t="str">
        <f>FIN_RAW[[#This Row],[CUENTA (IN)]]</f>
        <v>Efectivo</v>
      </c>
      <c r="J1302" s="6" t="str">
        <f>FIN_RAW[[#This Row],[CUENTA (OUT)]]</f>
        <v>Mensualidad Gimnasia</v>
      </c>
      <c r="K1302" s="3" t="str">
        <f>IF(OR(FIN_RAW[[#This Row],[CLIENTE]]=0,FIN_RAW[[#This Row],[CLIENTE]]=" "),"",FIN_RAW[[#This Row],[CLIENTE]])</f>
        <v>Ana Milena Sánchez Patiño</v>
      </c>
      <c r="L1302" s="3" t="str">
        <f>IF(OR(FIN_RAW[[#This Row],[DEPORTISTA]]=0,FIN_RAW[[#This Row],[DEPORTISTA]]=""),"",FIN_RAW[[#This Row],[DEPORTISTA]])</f>
        <v>Valentina Carvajal Sánchez</v>
      </c>
      <c r="M1302" s="3">
        <f>IF(FIN_DATASET[[#This Row],[Method]]="Efectivo",1,0)</f>
        <v>1</v>
      </c>
      <c r="N1302" s="12">
        <f>IF(FIN_DATASET[[#This Row],[Method]]="Efectivo",FIN_DATASET[[#This Row],[Amount]],0)</f>
        <v>25000</v>
      </c>
      <c r="O1302" s="3">
        <f>IF(FIN_DATASET[[#This Row],[Method]]="CxC",1,0)</f>
        <v>0</v>
      </c>
      <c r="P1302" s="11">
        <f>IF(FIN_DATASET[[#This Row],[Method]]="CxC",FIN_DATASET[[#This Row],[Amount]],0)</f>
        <v>0</v>
      </c>
      <c r="Q1302" s="3">
        <f>IF(OR(FIN_DATASET[[#This Row],[Account]]="CxP",FIN_DATASET[[#This Row],[Account]]="CxP (Liga)",FIN_DATASET[[#This Row],[Account]]="CxP (Terceros)"),1,0)</f>
        <v>0</v>
      </c>
      <c r="R1302" s="3">
        <f>IF(FIN_DATASET[[#This Row],[AP_Flag]]=1,FIN_DATASET[[#This Row],[Amount]],0)</f>
        <v>0</v>
      </c>
    </row>
    <row r="1303" spans="1:18" x14ac:dyDescent="0.2">
      <c r="A1303" s="4">
        <f>FIN_RAW[[#This Row],[FECHA]]</f>
        <v>44743</v>
      </c>
      <c r="B1303" s="3">
        <f>YEAR(FIN_DATASET[[#This Row],[Date]])</f>
        <v>2022</v>
      </c>
      <c r="C1303" s="3" t="str">
        <f>TEXT(FIN_DATASET[[#This Row],[Date]],"mmmm")</f>
        <v>July</v>
      </c>
      <c r="D1303" s="3" t="str">
        <f>IF(FIN_RAW[[#This Row],[VALOR (IN)]]&gt;0, "Income",IF(FIN_RAW[[#This Row],[VALOR (OUT)]]&gt;0, "Expense", "Check"))</f>
        <v>Income</v>
      </c>
      <c r="E1303" s="3" t="str">
        <f>_xlfn.XLOOKUP(FIN_DATASET[[#This Row],[Method]],CATEGORY_MAP[CUENTA_IN],CATEGORY_MAP[Category])</f>
        <v>Cash</v>
      </c>
      <c r="F1303" s="3" t="str">
        <f>_xlfn.XLOOKUP(FIN_DATASET[[#This Row],[Account]],CATEGORY_MAP[CUENTA_OUT],CATEGORY_MAP[Subcategory])</f>
        <v>Gymnastics Monthly Fee</v>
      </c>
      <c r="G1303" s="3" t="str">
        <f>IF(OR(FIN_RAW[[#This Row],[CONCEPTO]]=0,FIN_RAW[[#This Row],[CONCEPTO]]=""),"",FIN_RAW[[#This Row],[CONCEPTO]])</f>
        <v>Apoyo Pago Gimnasia JUL</v>
      </c>
      <c r="H1303" s="5">
        <f>IF(FIN_DATASET[[#This Row],[Type]]="Income", FIN_RAW[[#This Row],[VALOR (IN)]], -FIN_RAW[[#This Row],[VALOR (OUT)]])</f>
        <v>25000</v>
      </c>
      <c r="I1303" s="3" t="str">
        <f>FIN_RAW[[#This Row],[CUENTA (IN)]]</f>
        <v>Efectivo</v>
      </c>
      <c r="J1303" s="6" t="str">
        <f>FIN_RAW[[#This Row],[CUENTA (OUT)]]</f>
        <v>Mensualidad Gimnasia</v>
      </c>
      <c r="K1303" s="3" t="str">
        <f>IF(OR(FIN_RAW[[#This Row],[CLIENTE]]=0,FIN_RAW[[#This Row],[CLIENTE]]=" "),"",FIN_RAW[[#This Row],[CLIENTE]])</f>
        <v>Carlos Andrés Delgado</v>
      </c>
      <c r="L1303" s="3" t="str">
        <f>IF(OR(FIN_RAW[[#This Row],[DEPORTISTA]]=0,FIN_RAW[[#This Row],[DEPORTISTA]]=""),"",FIN_RAW[[#This Row],[DEPORTISTA]])</f>
        <v>Juan Andrés Delgado Giraldo</v>
      </c>
      <c r="M1303" s="3">
        <f>IF(FIN_DATASET[[#This Row],[Method]]="Efectivo",1,0)</f>
        <v>1</v>
      </c>
      <c r="N1303" s="12">
        <f>IF(FIN_DATASET[[#This Row],[Method]]="Efectivo",FIN_DATASET[[#This Row],[Amount]],0)</f>
        <v>25000</v>
      </c>
      <c r="O1303" s="3">
        <f>IF(FIN_DATASET[[#This Row],[Method]]="CxC",1,0)</f>
        <v>0</v>
      </c>
      <c r="P1303" s="11">
        <f>IF(FIN_DATASET[[#This Row],[Method]]="CxC",FIN_DATASET[[#This Row],[Amount]],0)</f>
        <v>0</v>
      </c>
      <c r="Q1303" s="3">
        <f>IF(OR(FIN_DATASET[[#This Row],[Account]]="CxP",FIN_DATASET[[#This Row],[Account]]="CxP (Liga)",FIN_DATASET[[#This Row],[Account]]="CxP (Terceros)"),1,0)</f>
        <v>0</v>
      </c>
      <c r="R1303" s="3">
        <f>IF(FIN_DATASET[[#This Row],[AP_Flag]]=1,FIN_DATASET[[#This Row],[Amount]],0)</f>
        <v>0</v>
      </c>
    </row>
    <row r="1304" spans="1:18" x14ac:dyDescent="0.2">
      <c r="A1304" s="4">
        <f>FIN_RAW[[#This Row],[FECHA]]</f>
        <v>44743</v>
      </c>
      <c r="B1304" s="3">
        <f>YEAR(FIN_DATASET[[#This Row],[Date]])</f>
        <v>2022</v>
      </c>
      <c r="C1304" s="3" t="str">
        <f>TEXT(FIN_DATASET[[#This Row],[Date]],"mmmm")</f>
        <v>July</v>
      </c>
      <c r="D1304" s="3" t="str">
        <f>IF(FIN_RAW[[#This Row],[VALOR (IN)]]&gt;0, "Income",IF(FIN_RAW[[#This Row],[VALOR (OUT)]]&gt;0, "Expense", "Check"))</f>
        <v>Income</v>
      </c>
      <c r="E1304" s="3" t="str">
        <f>_xlfn.XLOOKUP(FIN_DATASET[[#This Row],[Method]],CATEGORY_MAP[CUENTA_IN],CATEGORY_MAP[Category])</f>
        <v>Cash</v>
      </c>
      <c r="F1304" s="3" t="str">
        <f>_xlfn.XLOOKUP(FIN_DATASET[[#This Row],[Account]],CATEGORY_MAP[CUENTA_OUT],CATEGORY_MAP[Subcategory])</f>
        <v>Gymnastics Monthly Fee</v>
      </c>
      <c r="G1304" s="3" t="str">
        <f>IF(OR(FIN_RAW[[#This Row],[CONCEPTO]]=0,FIN_RAW[[#This Row],[CONCEPTO]]=""),"",FIN_RAW[[#This Row],[CONCEPTO]])</f>
        <v>Apoyo Pago Gimnasia JUL</v>
      </c>
      <c r="H1304" s="5">
        <f>IF(FIN_DATASET[[#This Row],[Type]]="Income", FIN_RAW[[#This Row],[VALOR (IN)]], -FIN_RAW[[#This Row],[VALOR (OUT)]])</f>
        <v>25000</v>
      </c>
      <c r="I1304" s="3" t="str">
        <f>FIN_RAW[[#This Row],[CUENTA (IN)]]</f>
        <v>Efectivo</v>
      </c>
      <c r="J1304" s="6" t="str">
        <f>FIN_RAW[[#This Row],[CUENTA (OUT)]]</f>
        <v>Mensualidad Gimnasia</v>
      </c>
      <c r="K1304" s="3" t="str">
        <f>IF(OR(FIN_RAW[[#This Row],[CLIENTE]]=0,FIN_RAW[[#This Row],[CLIENTE]]=" "),"",FIN_RAW[[#This Row],[CLIENTE]])</f>
        <v>Carlos Andrés Delgado</v>
      </c>
      <c r="L1304" s="3" t="str">
        <f>IF(OR(FIN_RAW[[#This Row],[DEPORTISTA]]=0,FIN_RAW[[#This Row],[DEPORTISTA]]=""),"",FIN_RAW[[#This Row],[DEPORTISTA]])</f>
        <v>María José Delgado Giraldo</v>
      </c>
      <c r="M1304" s="3">
        <f>IF(FIN_DATASET[[#This Row],[Method]]="Efectivo",1,0)</f>
        <v>1</v>
      </c>
      <c r="N1304" s="12">
        <f>IF(FIN_DATASET[[#This Row],[Method]]="Efectivo",FIN_DATASET[[#This Row],[Amount]],0)</f>
        <v>25000</v>
      </c>
      <c r="O1304" s="3">
        <f>IF(FIN_DATASET[[#This Row],[Method]]="CxC",1,0)</f>
        <v>0</v>
      </c>
      <c r="P1304" s="11">
        <f>IF(FIN_DATASET[[#This Row],[Method]]="CxC",FIN_DATASET[[#This Row],[Amount]],0)</f>
        <v>0</v>
      </c>
      <c r="Q1304" s="3">
        <f>IF(OR(FIN_DATASET[[#This Row],[Account]]="CxP",FIN_DATASET[[#This Row],[Account]]="CxP (Liga)",FIN_DATASET[[#This Row],[Account]]="CxP (Terceros)"),1,0)</f>
        <v>0</v>
      </c>
      <c r="R1304" s="3">
        <f>IF(FIN_DATASET[[#This Row],[AP_Flag]]=1,FIN_DATASET[[#This Row],[Amount]],0)</f>
        <v>0</v>
      </c>
    </row>
    <row r="1305" spans="1:18" x14ac:dyDescent="0.2">
      <c r="A1305" s="4">
        <f>FIN_RAW[[#This Row],[FECHA]]</f>
        <v>44743</v>
      </c>
      <c r="B1305" s="3">
        <f>YEAR(FIN_DATASET[[#This Row],[Date]])</f>
        <v>2022</v>
      </c>
      <c r="C1305" s="3" t="str">
        <f>TEXT(FIN_DATASET[[#This Row],[Date]],"mmmm")</f>
        <v>July</v>
      </c>
      <c r="D1305" s="3" t="str">
        <f>IF(FIN_RAW[[#This Row],[VALOR (IN)]]&gt;0, "Income",IF(FIN_RAW[[#This Row],[VALOR (OUT)]]&gt;0, "Expense", "Check"))</f>
        <v>Income</v>
      </c>
      <c r="E1305" s="3" t="str">
        <f>_xlfn.XLOOKUP(FIN_DATASET[[#This Row],[Method]],CATEGORY_MAP[CUENTA_IN],CATEGORY_MAP[Category])</f>
        <v>Cash</v>
      </c>
      <c r="F1305" s="3" t="str">
        <f>_xlfn.XLOOKUP(FIN_DATASET[[#This Row],[Account]],CATEGORY_MAP[CUENTA_OUT],CATEGORY_MAP[Subcategory])</f>
        <v>Gymnastics Monthly Fee</v>
      </c>
      <c r="G1305" s="3" t="str">
        <f>IF(OR(FIN_RAW[[#This Row],[CONCEPTO]]=0,FIN_RAW[[#This Row],[CONCEPTO]]=""),"",FIN_RAW[[#This Row],[CONCEPTO]])</f>
        <v>Apoyo Pago Gimnasia JUL</v>
      </c>
      <c r="H1305" s="5">
        <f>IF(FIN_DATASET[[#This Row],[Type]]="Income", FIN_RAW[[#This Row],[VALOR (IN)]], -FIN_RAW[[#This Row],[VALOR (OUT)]])</f>
        <v>25000</v>
      </c>
      <c r="I1305" s="3" t="str">
        <f>FIN_RAW[[#This Row],[CUENTA (IN)]]</f>
        <v>Efectivo</v>
      </c>
      <c r="J1305" s="6" t="str">
        <f>FIN_RAW[[#This Row],[CUENTA (OUT)]]</f>
        <v>Mensualidad Gimnasia</v>
      </c>
      <c r="K1305" s="3" t="str">
        <f>IF(OR(FIN_RAW[[#This Row],[CLIENTE]]=0,FIN_RAW[[#This Row],[CLIENTE]]=" "),"",FIN_RAW[[#This Row],[CLIENTE]])</f>
        <v>Diana Gómez Herrera</v>
      </c>
      <c r="L1305" s="3" t="str">
        <f>IF(OR(FIN_RAW[[#This Row],[DEPORTISTA]]=0,FIN_RAW[[#This Row],[DEPORTISTA]]=""),"",FIN_RAW[[#This Row],[DEPORTISTA]])</f>
        <v>Samuel David López Gómez</v>
      </c>
      <c r="M1305" s="3">
        <f>IF(FIN_DATASET[[#This Row],[Method]]="Efectivo",1,0)</f>
        <v>1</v>
      </c>
      <c r="N1305" s="12">
        <f>IF(FIN_DATASET[[#This Row],[Method]]="Efectivo",FIN_DATASET[[#This Row],[Amount]],0)</f>
        <v>25000</v>
      </c>
      <c r="O1305" s="3">
        <f>IF(FIN_DATASET[[#This Row],[Method]]="CxC",1,0)</f>
        <v>0</v>
      </c>
      <c r="P1305" s="11">
        <f>IF(FIN_DATASET[[#This Row],[Method]]="CxC",FIN_DATASET[[#This Row],[Amount]],0)</f>
        <v>0</v>
      </c>
      <c r="Q1305" s="3">
        <f>IF(OR(FIN_DATASET[[#This Row],[Account]]="CxP",FIN_DATASET[[#This Row],[Account]]="CxP (Liga)",FIN_DATASET[[#This Row],[Account]]="CxP (Terceros)"),1,0)</f>
        <v>0</v>
      </c>
      <c r="R1305" s="3">
        <f>IF(FIN_DATASET[[#This Row],[AP_Flag]]=1,FIN_DATASET[[#This Row],[Amount]],0)</f>
        <v>0</v>
      </c>
    </row>
    <row r="1306" spans="1:18" x14ac:dyDescent="0.2">
      <c r="A1306" s="4">
        <f>FIN_RAW[[#This Row],[FECHA]]</f>
        <v>44743</v>
      </c>
      <c r="B1306" s="3">
        <f>YEAR(FIN_DATASET[[#This Row],[Date]])</f>
        <v>2022</v>
      </c>
      <c r="C1306" s="3" t="str">
        <f>TEXT(FIN_DATASET[[#This Row],[Date]],"mmmm")</f>
        <v>July</v>
      </c>
      <c r="D1306" s="3" t="str">
        <f>IF(FIN_RAW[[#This Row],[VALOR (IN)]]&gt;0, "Income",IF(FIN_RAW[[#This Row],[VALOR (OUT)]]&gt;0, "Expense", "Check"))</f>
        <v>Income</v>
      </c>
      <c r="E1306" s="3" t="str">
        <f>_xlfn.XLOOKUP(FIN_DATASET[[#This Row],[Method]],CATEGORY_MAP[CUENTA_IN],CATEGORY_MAP[Category])</f>
        <v>Cash</v>
      </c>
      <c r="F1306" s="3" t="str">
        <f>_xlfn.XLOOKUP(FIN_DATASET[[#This Row],[Account]],CATEGORY_MAP[CUENTA_OUT],CATEGORY_MAP[Subcategory])</f>
        <v>Gymnastics Monthly Fee</v>
      </c>
      <c r="G1306" s="3" t="str">
        <f>IF(OR(FIN_RAW[[#This Row],[CONCEPTO]]=0,FIN_RAW[[#This Row],[CONCEPTO]]=""),"",FIN_RAW[[#This Row],[CONCEPTO]])</f>
        <v>Apoyo Pago Gimnasia JUL</v>
      </c>
      <c r="H1306" s="5">
        <f>IF(FIN_DATASET[[#This Row],[Type]]="Income", FIN_RAW[[#This Row],[VALOR (IN)]], -FIN_RAW[[#This Row],[VALOR (OUT)]])</f>
        <v>25000</v>
      </c>
      <c r="I1306" s="3" t="str">
        <f>FIN_RAW[[#This Row],[CUENTA (IN)]]</f>
        <v>Efectivo</v>
      </c>
      <c r="J1306" s="6" t="str">
        <f>FIN_RAW[[#This Row],[CUENTA (OUT)]]</f>
        <v>Mensualidad Gimnasia</v>
      </c>
      <c r="K1306" s="3" t="str">
        <f>IF(OR(FIN_RAW[[#This Row],[CLIENTE]]=0,FIN_RAW[[#This Row],[CLIENTE]]=" "),"",FIN_RAW[[#This Row],[CLIENTE]])</f>
        <v>Diana Marcela Bravo Clavijo</v>
      </c>
      <c r="L1306" s="3" t="str">
        <f>IF(OR(FIN_RAW[[#This Row],[DEPORTISTA]]=0,FIN_RAW[[#This Row],[DEPORTISTA]]=""),"",FIN_RAW[[#This Row],[DEPORTISTA]])</f>
        <v>Adelaida Camacho Bravo</v>
      </c>
      <c r="M1306" s="3">
        <f>IF(FIN_DATASET[[#This Row],[Method]]="Efectivo",1,0)</f>
        <v>1</v>
      </c>
      <c r="N1306" s="12">
        <f>IF(FIN_DATASET[[#This Row],[Method]]="Efectivo",FIN_DATASET[[#This Row],[Amount]],0)</f>
        <v>25000</v>
      </c>
      <c r="O1306" s="3">
        <f>IF(FIN_DATASET[[#This Row],[Method]]="CxC",1,0)</f>
        <v>0</v>
      </c>
      <c r="P1306" s="11">
        <f>IF(FIN_DATASET[[#This Row],[Method]]="CxC",FIN_DATASET[[#This Row],[Amount]],0)</f>
        <v>0</v>
      </c>
      <c r="Q1306" s="3">
        <f>IF(OR(FIN_DATASET[[#This Row],[Account]]="CxP",FIN_DATASET[[#This Row],[Account]]="CxP (Liga)",FIN_DATASET[[#This Row],[Account]]="CxP (Terceros)"),1,0)</f>
        <v>0</v>
      </c>
      <c r="R1306" s="3">
        <f>IF(FIN_DATASET[[#This Row],[AP_Flag]]=1,FIN_DATASET[[#This Row],[Amount]],0)</f>
        <v>0</v>
      </c>
    </row>
    <row r="1307" spans="1:18" x14ac:dyDescent="0.2">
      <c r="A1307" s="4">
        <f>FIN_RAW[[#This Row],[FECHA]]</f>
        <v>44743</v>
      </c>
      <c r="B1307" s="3">
        <f>YEAR(FIN_DATASET[[#This Row],[Date]])</f>
        <v>2022</v>
      </c>
      <c r="C1307" s="3" t="str">
        <f>TEXT(FIN_DATASET[[#This Row],[Date]],"mmmm")</f>
        <v>July</v>
      </c>
      <c r="D1307" s="3" t="str">
        <f>IF(FIN_RAW[[#This Row],[VALOR (IN)]]&gt;0, "Income",IF(FIN_RAW[[#This Row],[VALOR (OUT)]]&gt;0, "Expense", "Check"))</f>
        <v>Income</v>
      </c>
      <c r="E1307" s="3" t="str">
        <f>_xlfn.XLOOKUP(FIN_DATASET[[#This Row],[Method]],CATEGORY_MAP[CUENTA_IN],CATEGORY_MAP[Category])</f>
        <v>Cash</v>
      </c>
      <c r="F1307" s="3" t="str">
        <f>_xlfn.XLOOKUP(FIN_DATASET[[#This Row],[Account]],CATEGORY_MAP[CUENTA_OUT],CATEGORY_MAP[Subcategory])</f>
        <v>Gymnastics Monthly Fee</v>
      </c>
      <c r="G1307" s="3" t="str">
        <f>IF(OR(FIN_RAW[[#This Row],[CONCEPTO]]=0,FIN_RAW[[#This Row],[CONCEPTO]]=""),"",FIN_RAW[[#This Row],[CONCEPTO]])</f>
        <v>Apoyo Pago Gimnasia JUL</v>
      </c>
      <c r="H1307" s="5">
        <f>IF(FIN_DATASET[[#This Row],[Type]]="Income", FIN_RAW[[#This Row],[VALOR (IN)]], -FIN_RAW[[#This Row],[VALOR (OUT)]])</f>
        <v>25000</v>
      </c>
      <c r="I1307" s="3" t="str">
        <f>FIN_RAW[[#This Row],[CUENTA (IN)]]</f>
        <v>Efectivo</v>
      </c>
      <c r="J1307" s="6" t="str">
        <f>FIN_RAW[[#This Row],[CUENTA (OUT)]]</f>
        <v>Mensualidad Gimnasia</v>
      </c>
      <c r="K1307" s="3" t="str">
        <f>IF(OR(FIN_RAW[[#This Row],[CLIENTE]]=0,FIN_RAW[[#This Row],[CLIENTE]]=" "),"",FIN_RAW[[#This Row],[CLIENTE]])</f>
        <v>Diana Marcela Bravo Clavijo</v>
      </c>
      <c r="L1307" s="3" t="str">
        <f>IF(OR(FIN_RAW[[#This Row],[DEPORTISTA]]=0,FIN_RAW[[#This Row],[DEPORTISTA]]=""),"",FIN_RAW[[#This Row],[DEPORTISTA]])</f>
        <v>María Antonia Camacho Bravo</v>
      </c>
      <c r="M1307" s="3">
        <f>IF(FIN_DATASET[[#This Row],[Method]]="Efectivo",1,0)</f>
        <v>1</v>
      </c>
      <c r="N1307" s="12">
        <f>IF(FIN_DATASET[[#This Row],[Method]]="Efectivo",FIN_DATASET[[#This Row],[Amount]],0)</f>
        <v>25000</v>
      </c>
      <c r="O1307" s="3">
        <f>IF(FIN_DATASET[[#This Row],[Method]]="CxC",1,0)</f>
        <v>0</v>
      </c>
      <c r="P1307" s="11">
        <f>IF(FIN_DATASET[[#This Row],[Method]]="CxC",FIN_DATASET[[#This Row],[Amount]],0)</f>
        <v>0</v>
      </c>
      <c r="Q1307" s="3">
        <f>IF(OR(FIN_DATASET[[#This Row],[Account]]="CxP",FIN_DATASET[[#This Row],[Account]]="CxP (Liga)",FIN_DATASET[[#This Row],[Account]]="CxP (Terceros)"),1,0)</f>
        <v>0</v>
      </c>
      <c r="R1307" s="3">
        <f>IF(FIN_DATASET[[#This Row],[AP_Flag]]=1,FIN_DATASET[[#This Row],[Amount]],0)</f>
        <v>0</v>
      </c>
    </row>
    <row r="1308" spans="1:18" x14ac:dyDescent="0.2">
      <c r="A1308" s="4">
        <f>FIN_RAW[[#This Row],[FECHA]]</f>
        <v>44743</v>
      </c>
      <c r="B1308" s="3">
        <f>YEAR(FIN_DATASET[[#This Row],[Date]])</f>
        <v>2022</v>
      </c>
      <c r="C1308" s="3" t="str">
        <f>TEXT(FIN_DATASET[[#This Row],[Date]],"mmmm")</f>
        <v>July</v>
      </c>
      <c r="D1308" s="3" t="str">
        <f>IF(FIN_RAW[[#This Row],[VALOR (IN)]]&gt;0, "Income",IF(FIN_RAW[[#This Row],[VALOR (OUT)]]&gt;0, "Expense", "Check"))</f>
        <v>Income</v>
      </c>
      <c r="E1308" s="3" t="str">
        <f>_xlfn.XLOOKUP(FIN_DATASET[[#This Row],[Method]],CATEGORY_MAP[CUENTA_IN],CATEGORY_MAP[Category])</f>
        <v>Cash</v>
      </c>
      <c r="F1308" s="3" t="str">
        <f>_xlfn.XLOOKUP(FIN_DATASET[[#This Row],[Account]],CATEGORY_MAP[CUENTA_OUT],CATEGORY_MAP[Subcategory])</f>
        <v>Gymnastics Monthly Fee</v>
      </c>
      <c r="G1308" s="3" t="str">
        <f>IF(OR(FIN_RAW[[#This Row],[CONCEPTO]]=0,FIN_RAW[[#This Row],[CONCEPTO]]=""),"",FIN_RAW[[#This Row],[CONCEPTO]])</f>
        <v>Apoyo Pago Gimnasia JUL</v>
      </c>
      <c r="H1308" s="5">
        <f>IF(FIN_DATASET[[#This Row],[Type]]="Income", FIN_RAW[[#This Row],[VALOR (IN)]], -FIN_RAW[[#This Row],[VALOR (OUT)]])</f>
        <v>25000</v>
      </c>
      <c r="I1308" s="3" t="str">
        <f>FIN_RAW[[#This Row],[CUENTA (IN)]]</f>
        <v>Efectivo</v>
      </c>
      <c r="J1308" s="6" t="str">
        <f>FIN_RAW[[#This Row],[CUENTA (OUT)]]</f>
        <v>Mensualidad Gimnasia</v>
      </c>
      <c r="K1308" s="3" t="str">
        <f>IF(OR(FIN_RAW[[#This Row],[CLIENTE]]=0,FIN_RAW[[#This Row],[CLIENTE]]=" "),"",FIN_RAW[[#This Row],[CLIENTE]])</f>
        <v>Ingrith Basto Zamorano</v>
      </c>
      <c r="L1308" s="3" t="str">
        <f>IF(OR(FIN_RAW[[#This Row],[DEPORTISTA]]=0,FIN_RAW[[#This Row],[DEPORTISTA]]=""),"",FIN_RAW[[#This Row],[DEPORTISTA]])</f>
        <v>Santiago Solórzano Basto</v>
      </c>
      <c r="M1308" s="3">
        <f>IF(FIN_DATASET[[#This Row],[Method]]="Efectivo",1,0)</f>
        <v>1</v>
      </c>
      <c r="N1308" s="12">
        <f>IF(FIN_DATASET[[#This Row],[Method]]="Efectivo",FIN_DATASET[[#This Row],[Amount]],0)</f>
        <v>25000</v>
      </c>
      <c r="O1308" s="3">
        <f>IF(FIN_DATASET[[#This Row],[Method]]="CxC",1,0)</f>
        <v>0</v>
      </c>
      <c r="P1308" s="11">
        <f>IF(FIN_DATASET[[#This Row],[Method]]="CxC",FIN_DATASET[[#This Row],[Amount]],0)</f>
        <v>0</v>
      </c>
      <c r="Q1308" s="3">
        <f>IF(OR(FIN_DATASET[[#This Row],[Account]]="CxP",FIN_DATASET[[#This Row],[Account]]="CxP (Liga)",FIN_DATASET[[#This Row],[Account]]="CxP (Terceros)"),1,0)</f>
        <v>0</v>
      </c>
      <c r="R1308" s="3">
        <f>IF(FIN_DATASET[[#This Row],[AP_Flag]]=1,FIN_DATASET[[#This Row],[Amount]],0)</f>
        <v>0</v>
      </c>
    </row>
    <row r="1309" spans="1:18" x14ac:dyDescent="0.2">
      <c r="A1309" s="4">
        <f>FIN_RAW[[#This Row],[FECHA]]</f>
        <v>44743</v>
      </c>
      <c r="B1309" s="3">
        <f>YEAR(FIN_DATASET[[#This Row],[Date]])</f>
        <v>2022</v>
      </c>
      <c r="C1309" s="3" t="str">
        <f>TEXT(FIN_DATASET[[#This Row],[Date]],"mmmm")</f>
        <v>July</v>
      </c>
      <c r="D1309" s="3" t="str">
        <f>IF(FIN_RAW[[#This Row],[VALOR (IN)]]&gt;0, "Income",IF(FIN_RAW[[#This Row],[VALOR (OUT)]]&gt;0, "Expense", "Check"))</f>
        <v>Income</v>
      </c>
      <c r="E1309" s="3" t="str">
        <f>_xlfn.XLOOKUP(FIN_DATASET[[#This Row],[Method]],CATEGORY_MAP[CUENTA_IN],CATEGORY_MAP[Category])</f>
        <v>Cash</v>
      </c>
      <c r="F1309" s="3" t="str">
        <f>_xlfn.XLOOKUP(FIN_DATASET[[#This Row],[Account]],CATEGORY_MAP[CUENTA_OUT],CATEGORY_MAP[Subcategory])</f>
        <v>Gymnastics Monthly Fee</v>
      </c>
      <c r="G1309" s="3" t="str">
        <f>IF(OR(FIN_RAW[[#This Row],[CONCEPTO]]=0,FIN_RAW[[#This Row],[CONCEPTO]]=""),"",FIN_RAW[[#This Row],[CONCEPTO]])</f>
        <v>Apoyo Pago Gimnasia JUL</v>
      </c>
      <c r="H1309" s="5">
        <f>IF(FIN_DATASET[[#This Row],[Type]]="Income", FIN_RAW[[#This Row],[VALOR (IN)]], -FIN_RAW[[#This Row],[VALOR (OUT)]])</f>
        <v>25000</v>
      </c>
      <c r="I1309" s="3" t="str">
        <f>FIN_RAW[[#This Row],[CUENTA (IN)]]</f>
        <v>Efectivo</v>
      </c>
      <c r="J1309" s="6" t="str">
        <f>FIN_RAW[[#This Row],[CUENTA (OUT)]]</f>
        <v>Mensualidad Gimnasia</v>
      </c>
      <c r="K1309" s="3" t="str">
        <f>IF(OR(FIN_RAW[[#This Row],[CLIENTE]]=0,FIN_RAW[[#This Row],[CLIENTE]]=" "),"",FIN_RAW[[#This Row],[CLIENTE]])</f>
        <v>Juan Sebastián Floyd</v>
      </c>
      <c r="L1309" s="3" t="str">
        <f>IF(OR(FIN_RAW[[#This Row],[DEPORTISTA]]=0,FIN_RAW[[#This Row],[DEPORTISTA]]=""),"",FIN_RAW[[#This Row],[DEPORTISTA]])</f>
        <v>Arianna Floyd Martínez</v>
      </c>
      <c r="M1309" s="3">
        <f>IF(FIN_DATASET[[#This Row],[Method]]="Efectivo",1,0)</f>
        <v>1</v>
      </c>
      <c r="N1309" s="12">
        <f>IF(FIN_DATASET[[#This Row],[Method]]="Efectivo",FIN_DATASET[[#This Row],[Amount]],0)</f>
        <v>25000</v>
      </c>
      <c r="O1309" s="3">
        <f>IF(FIN_DATASET[[#This Row],[Method]]="CxC",1,0)</f>
        <v>0</v>
      </c>
      <c r="P1309" s="11">
        <f>IF(FIN_DATASET[[#This Row],[Method]]="CxC",FIN_DATASET[[#This Row],[Amount]],0)</f>
        <v>0</v>
      </c>
      <c r="Q1309" s="3">
        <f>IF(OR(FIN_DATASET[[#This Row],[Account]]="CxP",FIN_DATASET[[#This Row],[Account]]="CxP (Liga)",FIN_DATASET[[#This Row],[Account]]="CxP (Terceros)"),1,0)</f>
        <v>0</v>
      </c>
      <c r="R1309" s="3">
        <f>IF(FIN_DATASET[[#This Row],[AP_Flag]]=1,FIN_DATASET[[#This Row],[Amount]],0)</f>
        <v>0</v>
      </c>
    </row>
    <row r="1310" spans="1:18" x14ac:dyDescent="0.2">
      <c r="A1310" s="4">
        <f>FIN_RAW[[#This Row],[FECHA]]</f>
        <v>44743</v>
      </c>
      <c r="B1310" s="3">
        <f>YEAR(FIN_DATASET[[#This Row],[Date]])</f>
        <v>2022</v>
      </c>
      <c r="C1310" s="3" t="str">
        <f>TEXT(FIN_DATASET[[#This Row],[Date]],"mmmm")</f>
        <v>July</v>
      </c>
      <c r="D1310" s="3" t="str">
        <f>IF(FIN_RAW[[#This Row],[VALOR (IN)]]&gt;0, "Income",IF(FIN_RAW[[#This Row],[VALOR (OUT)]]&gt;0, "Expense", "Check"))</f>
        <v>Income</v>
      </c>
      <c r="E1310" s="3" t="str">
        <f>_xlfn.XLOOKUP(FIN_DATASET[[#This Row],[Method]],CATEGORY_MAP[CUENTA_IN],CATEGORY_MAP[Category])</f>
        <v>Cash</v>
      </c>
      <c r="F1310" s="3" t="str">
        <f>_xlfn.XLOOKUP(FIN_DATASET[[#This Row],[Account]],CATEGORY_MAP[CUENTA_OUT],CATEGORY_MAP[Subcategory])</f>
        <v>Gymnastics Monthly Fee</v>
      </c>
      <c r="G1310" s="3" t="str">
        <f>IF(OR(FIN_RAW[[#This Row],[CONCEPTO]]=0,FIN_RAW[[#This Row],[CONCEPTO]]=""),"",FIN_RAW[[#This Row],[CONCEPTO]])</f>
        <v>Apoyo Pago Gimnasia JUL</v>
      </c>
      <c r="H1310" s="5">
        <f>IF(FIN_DATASET[[#This Row],[Type]]="Income", FIN_RAW[[#This Row],[VALOR (IN)]], -FIN_RAW[[#This Row],[VALOR (OUT)]])</f>
        <v>25000</v>
      </c>
      <c r="I1310" s="3" t="str">
        <f>FIN_RAW[[#This Row],[CUENTA (IN)]]</f>
        <v>Efectivo</v>
      </c>
      <c r="J1310" s="6" t="str">
        <f>FIN_RAW[[#This Row],[CUENTA (OUT)]]</f>
        <v>Mensualidad Gimnasia</v>
      </c>
      <c r="K1310" s="3" t="str">
        <f>IF(OR(FIN_RAW[[#This Row],[CLIENTE]]=0,FIN_RAW[[#This Row],[CLIENTE]]=" "),"",FIN_RAW[[#This Row],[CLIENTE]])</f>
        <v>Juan Sebastián Floyd</v>
      </c>
      <c r="L1310" s="3" t="str">
        <f>IF(OR(FIN_RAW[[#This Row],[DEPORTISTA]]=0,FIN_RAW[[#This Row],[DEPORTISTA]]=""),"",FIN_RAW[[#This Row],[DEPORTISTA]])</f>
        <v>Juan Diego Floyd Martínez</v>
      </c>
      <c r="M1310" s="3">
        <f>IF(FIN_DATASET[[#This Row],[Method]]="Efectivo",1,0)</f>
        <v>1</v>
      </c>
      <c r="N1310" s="12">
        <f>IF(FIN_DATASET[[#This Row],[Method]]="Efectivo",FIN_DATASET[[#This Row],[Amount]],0)</f>
        <v>25000</v>
      </c>
      <c r="O1310" s="3">
        <f>IF(FIN_DATASET[[#This Row],[Method]]="CxC",1,0)</f>
        <v>0</v>
      </c>
      <c r="P1310" s="11">
        <f>IF(FIN_DATASET[[#This Row],[Method]]="CxC",FIN_DATASET[[#This Row],[Amount]],0)</f>
        <v>0</v>
      </c>
      <c r="Q1310" s="3">
        <f>IF(OR(FIN_DATASET[[#This Row],[Account]]="CxP",FIN_DATASET[[#This Row],[Account]]="CxP (Liga)",FIN_DATASET[[#This Row],[Account]]="CxP (Terceros)"),1,0)</f>
        <v>0</v>
      </c>
      <c r="R1310" s="3">
        <f>IF(FIN_DATASET[[#This Row],[AP_Flag]]=1,FIN_DATASET[[#This Row],[Amount]],0)</f>
        <v>0</v>
      </c>
    </row>
    <row r="1311" spans="1:18" x14ac:dyDescent="0.2">
      <c r="A1311" s="4">
        <f>FIN_RAW[[#This Row],[FECHA]]</f>
        <v>44743</v>
      </c>
      <c r="B1311" s="3">
        <f>YEAR(FIN_DATASET[[#This Row],[Date]])</f>
        <v>2022</v>
      </c>
      <c r="C1311" s="3" t="str">
        <f>TEXT(FIN_DATASET[[#This Row],[Date]],"mmmm")</f>
        <v>July</v>
      </c>
      <c r="D1311" s="3" t="str">
        <f>IF(FIN_RAW[[#This Row],[VALOR (IN)]]&gt;0, "Income",IF(FIN_RAW[[#This Row],[VALOR (OUT)]]&gt;0, "Expense", "Check"))</f>
        <v>Income</v>
      </c>
      <c r="E1311" s="3" t="str">
        <f>_xlfn.XLOOKUP(FIN_DATASET[[#This Row],[Method]],CATEGORY_MAP[CUENTA_IN],CATEGORY_MAP[Category])</f>
        <v>Cash</v>
      </c>
      <c r="F1311" s="3" t="str">
        <f>_xlfn.XLOOKUP(FIN_DATASET[[#This Row],[Account]],CATEGORY_MAP[CUENTA_OUT],CATEGORY_MAP[Subcategory])</f>
        <v>Gymnastics Monthly Fee</v>
      </c>
      <c r="G1311" s="3" t="str">
        <f>IF(OR(FIN_RAW[[#This Row],[CONCEPTO]]=0,FIN_RAW[[#This Row],[CONCEPTO]]=""),"",FIN_RAW[[#This Row],[CONCEPTO]])</f>
        <v>Apoyo Pago Gimnasia JUL</v>
      </c>
      <c r="H1311" s="5">
        <f>IF(FIN_DATASET[[#This Row],[Type]]="Income", FIN_RAW[[#This Row],[VALOR (IN)]], -FIN_RAW[[#This Row],[VALOR (OUT)]])</f>
        <v>25000</v>
      </c>
      <c r="I1311" s="3" t="str">
        <f>FIN_RAW[[#This Row],[CUENTA (IN)]]</f>
        <v>Efectivo</v>
      </c>
      <c r="J1311" s="6" t="str">
        <f>FIN_RAW[[#This Row],[CUENTA (OUT)]]</f>
        <v>Mensualidad Gimnasia</v>
      </c>
      <c r="K1311" s="3" t="str">
        <f>IF(OR(FIN_RAW[[#This Row],[CLIENTE]]=0,FIN_RAW[[#This Row],[CLIENTE]]=" "),"",FIN_RAW[[#This Row],[CLIENTE]])</f>
        <v>Marcela Zapata Duque</v>
      </c>
      <c r="L1311" s="3" t="str">
        <f>IF(OR(FIN_RAW[[#This Row],[DEPORTISTA]]=0,FIN_RAW[[#This Row],[DEPORTISTA]]=""),"",FIN_RAW[[#This Row],[DEPORTISTA]])</f>
        <v>Sara Zapata Zapata</v>
      </c>
      <c r="M1311" s="3">
        <f>IF(FIN_DATASET[[#This Row],[Method]]="Efectivo",1,0)</f>
        <v>1</v>
      </c>
      <c r="N1311" s="12">
        <f>IF(FIN_DATASET[[#This Row],[Method]]="Efectivo",FIN_DATASET[[#This Row],[Amount]],0)</f>
        <v>25000</v>
      </c>
      <c r="O1311" s="3">
        <f>IF(FIN_DATASET[[#This Row],[Method]]="CxC",1,0)</f>
        <v>0</v>
      </c>
      <c r="P1311" s="11">
        <f>IF(FIN_DATASET[[#This Row],[Method]]="CxC",FIN_DATASET[[#This Row],[Amount]],0)</f>
        <v>0</v>
      </c>
      <c r="Q1311" s="3">
        <f>IF(OR(FIN_DATASET[[#This Row],[Account]]="CxP",FIN_DATASET[[#This Row],[Account]]="CxP (Liga)",FIN_DATASET[[#This Row],[Account]]="CxP (Terceros)"),1,0)</f>
        <v>0</v>
      </c>
      <c r="R1311" s="3">
        <f>IF(FIN_DATASET[[#This Row],[AP_Flag]]=1,FIN_DATASET[[#This Row],[Amount]],0)</f>
        <v>0</v>
      </c>
    </row>
    <row r="1312" spans="1:18" x14ac:dyDescent="0.2">
      <c r="A1312" s="4">
        <f>FIN_RAW[[#This Row],[FECHA]]</f>
        <v>44743</v>
      </c>
      <c r="B1312" s="3">
        <f>YEAR(FIN_DATASET[[#This Row],[Date]])</f>
        <v>2022</v>
      </c>
      <c r="C1312" s="3" t="str">
        <f>TEXT(FIN_DATASET[[#This Row],[Date]],"mmmm")</f>
        <v>July</v>
      </c>
      <c r="D1312" s="3" t="str">
        <f>IF(FIN_RAW[[#This Row],[VALOR (IN)]]&gt;0, "Income",IF(FIN_RAW[[#This Row],[VALOR (OUT)]]&gt;0, "Expense", "Check"))</f>
        <v>Income</v>
      </c>
      <c r="E1312" s="3" t="str">
        <f>_xlfn.XLOOKUP(FIN_DATASET[[#This Row],[Method]],CATEGORY_MAP[CUENTA_IN],CATEGORY_MAP[Category])</f>
        <v>Cash</v>
      </c>
      <c r="F1312" s="3" t="str">
        <f>_xlfn.XLOOKUP(FIN_DATASET[[#This Row],[Account]],CATEGORY_MAP[CUENTA_OUT],CATEGORY_MAP[Subcategory])</f>
        <v>Gymnastics Monthly Fee</v>
      </c>
      <c r="G1312" s="3" t="str">
        <f>IF(OR(FIN_RAW[[#This Row],[CONCEPTO]]=0,FIN_RAW[[#This Row],[CONCEPTO]]=""),"",FIN_RAW[[#This Row],[CONCEPTO]])</f>
        <v>Apoyo Pago Gimnasia JUL</v>
      </c>
      <c r="H1312" s="5">
        <f>IF(FIN_DATASET[[#This Row],[Type]]="Income", FIN_RAW[[#This Row],[VALOR (IN)]], -FIN_RAW[[#This Row],[VALOR (OUT)]])</f>
        <v>25000</v>
      </c>
      <c r="I1312" s="3" t="str">
        <f>FIN_RAW[[#This Row],[CUENTA (IN)]]</f>
        <v>Efectivo</v>
      </c>
      <c r="J1312" s="6" t="str">
        <f>FIN_RAW[[#This Row],[CUENTA (OUT)]]</f>
        <v>Mensualidad Gimnasia</v>
      </c>
      <c r="K1312" s="3" t="str">
        <f>IF(OR(FIN_RAW[[#This Row],[CLIENTE]]=0,FIN_RAW[[#This Row],[CLIENTE]]=" "),"",FIN_RAW[[#This Row],[CLIENTE]])</f>
        <v>Zoraida Julieta Rico Vivas</v>
      </c>
      <c r="L1312" s="3" t="str">
        <f>IF(OR(FIN_RAW[[#This Row],[DEPORTISTA]]=0,FIN_RAW[[#This Row],[DEPORTISTA]]=""),"",FIN_RAW[[#This Row],[DEPORTISTA]])</f>
        <v>Salome Rodriguez Rico</v>
      </c>
      <c r="M1312" s="3">
        <f>IF(FIN_DATASET[[#This Row],[Method]]="Efectivo",1,0)</f>
        <v>1</v>
      </c>
      <c r="N1312" s="12">
        <f>IF(FIN_DATASET[[#This Row],[Method]]="Efectivo",FIN_DATASET[[#This Row],[Amount]],0)</f>
        <v>25000</v>
      </c>
      <c r="O1312" s="3">
        <f>IF(FIN_DATASET[[#This Row],[Method]]="CxC",1,0)</f>
        <v>0</v>
      </c>
      <c r="P1312" s="11">
        <f>IF(FIN_DATASET[[#This Row],[Method]]="CxC",FIN_DATASET[[#This Row],[Amount]],0)</f>
        <v>0</v>
      </c>
      <c r="Q1312" s="3">
        <f>IF(OR(FIN_DATASET[[#This Row],[Account]]="CxP",FIN_DATASET[[#This Row],[Account]]="CxP (Liga)",FIN_DATASET[[#This Row],[Account]]="CxP (Terceros)"),1,0)</f>
        <v>0</v>
      </c>
      <c r="R1312" s="3">
        <f>IF(FIN_DATASET[[#This Row],[AP_Flag]]=1,FIN_DATASET[[#This Row],[Amount]],0)</f>
        <v>0</v>
      </c>
    </row>
    <row r="1313" spans="1:18" x14ac:dyDescent="0.2">
      <c r="A1313" s="4">
        <f>FIN_RAW[[#This Row],[FECHA]]</f>
        <v>44743</v>
      </c>
      <c r="B1313" s="3">
        <f>YEAR(FIN_DATASET[[#This Row],[Date]])</f>
        <v>2022</v>
      </c>
      <c r="C1313" s="3" t="str">
        <f>TEXT(FIN_DATASET[[#This Row],[Date]],"mmmm")</f>
        <v>July</v>
      </c>
      <c r="D1313" s="3" t="str">
        <f>IF(FIN_RAW[[#This Row],[VALOR (IN)]]&gt;0, "Income",IF(FIN_RAW[[#This Row],[VALOR (OUT)]]&gt;0, "Expense", "Check"))</f>
        <v>Income</v>
      </c>
      <c r="E1313" s="3" t="str">
        <f>_xlfn.XLOOKUP(FIN_DATASET[[#This Row],[Method]],CATEGORY_MAP[CUENTA_IN],CATEGORY_MAP[Category])</f>
        <v>Cash</v>
      </c>
      <c r="F1313" s="3" t="str">
        <f>_xlfn.XLOOKUP(FIN_DATASET[[#This Row],[Account]],CATEGORY_MAP[CUENTA_OUT],CATEGORY_MAP[Subcategory])</f>
        <v>Gymnastics Monthly Fee</v>
      </c>
      <c r="G1313" s="3" t="str">
        <f>IF(OR(FIN_RAW[[#This Row],[CONCEPTO]]=0,FIN_RAW[[#This Row],[CONCEPTO]]=""),"",FIN_RAW[[#This Row],[CONCEPTO]])</f>
        <v>Apoyo Pago Gimnasia JUL</v>
      </c>
      <c r="H1313" s="5">
        <f>IF(FIN_DATASET[[#This Row],[Type]]="Income", FIN_RAW[[#This Row],[VALOR (IN)]], -FIN_RAW[[#This Row],[VALOR (OUT)]])</f>
        <v>25000</v>
      </c>
      <c r="I1313" s="3" t="str">
        <f>FIN_RAW[[#This Row],[CUENTA (IN)]]</f>
        <v>Efectivo</v>
      </c>
      <c r="J1313" s="6" t="str">
        <f>FIN_RAW[[#This Row],[CUENTA (OUT)]]</f>
        <v>Mensualidad Gimnasia</v>
      </c>
      <c r="K1313" s="3" t="str">
        <f>IF(OR(FIN_RAW[[#This Row],[CLIENTE]]=0,FIN_RAW[[#This Row],[CLIENTE]]=" "),"",FIN_RAW[[#This Row],[CLIENTE]])</f>
        <v>Victor Orlando Mena Montealegre</v>
      </c>
      <c r="L1313" s="3" t="str">
        <f>IF(OR(FIN_RAW[[#This Row],[DEPORTISTA]]=0,FIN_RAW[[#This Row],[DEPORTISTA]]=""),"",FIN_RAW[[#This Row],[DEPORTISTA]])</f>
        <v>Daniel Felipe Cabrera Cruz</v>
      </c>
      <c r="M1313" s="3">
        <f>IF(FIN_DATASET[[#This Row],[Method]]="Efectivo",1,0)</f>
        <v>1</v>
      </c>
      <c r="N1313" s="12">
        <f>IF(FIN_DATASET[[#This Row],[Method]]="Efectivo",FIN_DATASET[[#This Row],[Amount]],0)</f>
        <v>25000</v>
      </c>
      <c r="O1313" s="3">
        <f>IF(FIN_DATASET[[#This Row],[Method]]="CxC",1,0)</f>
        <v>0</v>
      </c>
      <c r="P1313" s="11">
        <f>IF(FIN_DATASET[[#This Row],[Method]]="CxC",FIN_DATASET[[#This Row],[Amount]],0)</f>
        <v>0</v>
      </c>
      <c r="Q1313" s="3">
        <f>IF(OR(FIN_DATASET[[#This Row],[Account]]="CxP",FIN_DATASET[[#This Row],[Account]]="CxP (Liga)",FIN_DATASET[[#This Row],[Account]]="CxP (Terceros)"),1,0)</f>
        <v>0</v>
      </c>
      <c r="R1313" s="3">
        <f>IF(FIN_DATASET[[#This Row],[AP_Flag]]=1,FIN_DATASET[[#This Row],[Amount]],0)</f>
        <v>0</v>
      </c>
    </row>
    <row r="1314" spans="1:18" x14ac:dyDescent="0.2">
      <c r="A1314" s="4">
        <f>FIN_RAW[[#This Row],[FECHA]]</f>
        <v>44743</v>
      </c>
      <c r="B1314" s="3">
        <f>YEAR(FIN_DATASET[[#This Row],[Date]])</f>
        <v>2022</v>
      </c>
      <c r="C1314" s="3" t="str">
        <f>TEXT(FIN_DATASET[[#This Row],[Date]],"mmmm")</f>
        <v>July</v>
      </c>
      <c r="D1314" s="3" t="str">
        <f>IF(FIN_RAW[[#This Row],[VALOR (IN)]]&gt;0, "Income",IF(FIN_RAW[[#This Row],[VALOR (OUT)]]&gt;0, "Expense", "Check"))</f>
        <v>Income</v>
      </c>
      <c r="E1314" s="3" t="str">
        <f>_xlfn.XLOOKUP(FIN_DATASET[[#This Row],[Method]],CATEGORY_MAP[CUENTA_IN],CATEGORY_MAP[Category])</f>
        <v>Cash</v>
      </c>
      <c r="F1314" s="3" t="str">
        <f>_xlfn.XLOOKUP(FIN_DATASET[[#This Row],[Account]],CATEGORY_MAP[CUENTA_OUT],CATEGORY_MAP[Subcategory])</f>
        <v>Gymnastics Monthly Fee</v>
      </c>
      <c r="G1314" s="3" t="str">
        <f>IF(OR(FIN_RAW[[#This Row],[CONCEPTO]]=0,FIN_RAW[[#This Row],[CONCEPTO]]=""),"",FIN_RAW[[#This Row],[CONCEPTO]])</f>
        <v>Apoyo Pago Gimnasia JUL</v>
      </c>
      <c r="H1314" s="5">
        <f>IF(FIN_DATASET[[#This Row],[Type]]="Income", FIN_RAW[[#This Row],[VALOR (IN)]], -FIN_RAW[[#This Row],[VALOR (OUT)]])</f>
        <v>25000</v>
      </c>
      <c r="I1314" s="3" t="str">
        <f>FIN_RAW[[#This Row],[CUENTA (IN)]]</f>
        <v>Efectivo</v>
      </c>
      <c r="J1314" s="6" t="str">
        <f>FIN_RAW[[#This Row],[CUENTA (OUT)]]</f>
        <v>Mensualidad Gimnasia</v>
      </c>
      <c r="K1314" s="3" t="str">
        <f>IF(OR(FIN_RAW[[#This Row],[CLIENTE]]=0,FIN_RAW[[#This Row],[CLIENTE]]=" "),"",FIN_RAW[[#This Row],[CLIENTE]])</f>
        <v>Rodrigo Valdiri Zambrano</v>
      </c>
      <c r="L1314" s="3" t="str">
        <f>IF(OR(FIN_RAW[[#This Row],[DEPORTISTA]]=0,FIN_RAW[[#This Row],[DEPORTISTA]]=""),"",FIN_RAW[[#This Row],[DEPORTISTA]])</f>
        <v>Esteban Valdiri Guauña</v>
      </c>
      <c r="M1314" s="3">
        <f>IF(FIN_DATASET[[#This Row],[Method]]="Efectivo",1,0)</f>
        <v>1</v>
      </c>
      <c r="N1314" s="12">
        <f>IF(FIN_DATASET[[#This Row],[Method]]="Efectivo",FIN_DATASET[[#This Row],[Amount]],0)</f>
        <v>25000</v>
      </c>
      <c r="O1314" s="3">
        <f>IF(FIN_DATASET[[#This Row],[Method]]="CxC",1,0)</f>
        <v>0</v>
      </c>
      <c r="P1314" s="11">
        <f>IF(FIN_DATASET[[#This Row],[Method]]="CxC",FIN_DATASET[[#This Row],[Amount]],0)</f>
        <v>0</v>
      </c>
      <c r="Q1314" s="3">
        <f>IF(OR(FIN_DATASET[[#This Row],[Account]]="CxP",FIN_DATASET[[#This Row],[Account]]="CxP (Liga)",FIN_DATASET[[#This Row],[Account]]="CxP (Terceros)"),1,0)</f>
        <v>0</v>
      </c>
      <c r="R1314" s="3">
        <f>IF(FIN_DATASET[[#This Row],[AP_Flag]]=1,FIN_DATASET[[#This Row],[Amount]],0)</f>
        <v>0</v>
      </c>
    </row>
    <row r="1315" spans="1:18" x14ac:dyDescent="0.2">
      <c r="A1315" s="4">
        <f>FIN_RAW[[#This Row],[FECHA]]</f>
        <v>44743</v>
      </c>
      <c r="B1315" s="3">
        <f>YEAR(FIN_DATASET[[#This Row],[Date]])</f>
        <v>2022</v>
      </c>
      <c r="C1315" s="3" t="str">
        <f>TEXT(FIN_DATASET[[#This Row],[Date]],"mmmm")</f>
        <v>July</v>
      </c>
      <c r="D1315" s="3" t="str">
        <f>IF(FIN_RAW[[#This Row],[VALOR (IN)]]&gt;0, "Income",IF(FIN_RAW[[#This Row],[VALOR (OUT)]]&gt;0, "Expense", "Check"))</f>
        <v>Income</v>
      </c>
      <c r="E1315" s="3" t="str">
        <f>_xlfn.XLOOKUP(FIN_DATASET[[#This Row],[Method]],CATEGORY_MAP[CUENTA_IN],CATEGORY_MAP[Category])</f>
        <v>Cash</v>
      </c>
      <c r="F1315" s="3" t="str">
        <f>_xlfn.XLOOKUP(FIN_DATASET[[#This Row],[Account]],CATEGORY_MAP[CUENTA_OUT],CATEGORY_MAP[Subcategory])</f>
        <v>Gymnastics Monthly Fee</v>
      </c>
      <c r="G1315" s="3" t="str">
        <f>IF(OR(FIN_RAW[[#This Row],[CONCEPTO]]=0,FIN_RAW[[#This Row],[CONCEPTO]]=""),"",FIN_RAW[[#This Row],[CONCEPTO]])</f>
        <v>Apoyo Pago Gimnasia JUL</v>
      </c>
      <c r="H1315" s="5">
        <f>IF(FIN_DATASET[[#This Row],[Type]]="Income", FIN_RAW[[#This Row],[VALOR (IN)]], -FIN_RAW[[#This Row],[VALOR (OUT)]])</f>
        <v>25000</v>
      </c>
      <c r="I1315" s="3" t="str">
        <f>FIN_RAW[[#This Row],[CUENTA (IN)]]</f>
        <v>Efectivo</v>
      </c>
      <c r="J1315" s="6" t="str">
        <f>FIN_RAW[[#This Row],[CUENTA (OUT)]]</f>
        <v>Mensualidad Gimnasia</v>
      </c>
      <c r="K1315" s="3" t="str">
        <f>IF(OR(FIN_RAW[[#This Row],[CLIENTE]]=0,FIN_RAW[[#This Row],[CLIENTE]]=" "),"",FIN_RAW[[#This Row],[CLIENTE]])</f>
        <v>Víctor Manuel Duque Yepes</v>
      </c>
      <c r="L1315" s="3" t="str">
        <f>IF(OR(FIN_RAW[[#This Row],[DEPORTISTA]]=0,FIN_RAW[[#This Row],[DEPORTISTA]]=""),"",FIN_RAW[[#This Row],[DEPORTISTA]])</f>
        <v>Juan Esteban Duque Pinto</v>
      </c>
      <c r="M1315" s="3">
        <f>IF(FIN_DATASET[[#This Row],[Method]]="Efectivo",1,0)</f>
        <v>1</v>
      </c>
      <c r="N1315" s="12">
        <f>IF(FIN_DATASET[[#This Row],[Method]]="Efectivo",FIN_DATASET[[#This Row],[Amount]],0)</f>
        <v>25000</v>
      </c>
      <c r="O1315" s="3">
        <f>IF(FIN_DATASET[[#This Row],[Method]]="CxC",1,0)</f>
        <v>0</v>
      </c>
      <c r="P1315" s="11">
        <f>IF(FIN_DATASET[[#This Row],[Method]]="CxC",FIN_DATASET[[#This Row],[Amount]],0)</f>
        <v>0</v>
      </c>
      <c r="Q1315" s="3">
        <f>IF(OR(FIN_DATASET[[#This Row],[Account]]="CxP",FIN_DATASET[[#This Row],[Account]]="CxP (Liga)",FIN_DATASET[[#This Row],[Account]]="CxP (Terceros)"),1,0)</f>
        <v>0</v>
      </c>
      <c r="R1315" s="3">
        <f>IF(FIN_DATASET[[#This Row],[AP_Flag]]=1,FIN_DATASET[[#This Row],[Amount]],0)</f>
        <v>0</v>
      </c>
    </row>
    <row r="1316" spans="1:18" x14ac:dyDescent="0.2">
      <c r="A1316" s="4">
        <f>FIN_RAW[[#This Row],[FECHA]]</f>
        <v>44743</v>
      </c>
      <c r="B1316" s="3">
        <f>YEAR(FIN_DATASET[[#This Row],[Date]])</f>
        <v>2022</v>
      </c>
      <c r="C1316" s="3" t="str">
        <f>TEXT(FIN_DATASET[[#This Row],[Date]],"mmmm")</f>
        <v>July</v>
      </c>
      <c r="D1316" s="3" t="str">
        <f>IF(FIN_RAW[[#This Row],[VALOR (IN)]]&gt;0, "Income",IF(FIN_RAW[[#This Row],[VALOR (OUT)]]&gt;0, "Expense", "Check"))</f>
        <v>Income</v>
      </c>
      <c r="E1316" s="3" t="str">
        <f>_xlfn.XLOOKUP(FIN_DATASET[[#This Row],[Method]],CATEGORY_MAP[CUENTA_IN],CATEGORY_MAP[Category])</f>
        <v>Cash</v>
      </c>
      <c r="F1316" s="3" t="str">
        <f>_xlfn.XLOOKUP(FIN_DATASET[[#This Row],[Account]],CATEGORY_MAP[CUENTA_OUT],CATEGORY_MAP[Subcategory])</f>
        <v>Gymnastics Monthly Fee</v>
      </c>
      <c r="G1316" s="3" t="str">
        <f>IF(OR(FIN_RAW[[#This Row],[CONCEPTO]]=0,FIN_RAW[[#This Row],[CONCEPTO]]=""),"",FIN_RAW[[#This Row],[CONCEPTO]])</f>
        <v>Apoyo Pago Gimnasia JUL</v>
      </c>
      <c r="H1316" s="5">
        <f>IF(FIN_DATASET[[#This Row],[Type]]="Income", FIN_RAW[[#This Row],[VALOR (IN)]], -FIN_RAW[[#This Row],[VALOR (OUT)]])</f>
        <v>25000</v>
      </c>
      <c r="I1316" s="3" t="str">
        <f>FIN_RAW[[#This Row],[CUENTA (IN)]]</f>
        <v>Efectivo</v>
      </c>
      <c r="J1316" s="6" t="str">
        <f>FIN_RAW[[#This Row],[CUENTA (OUT)]]</f>
        <v>Mensualidad Gimnasia</v>
      </c>
      <c r="K1316" s="3" t="str">
        <f>IF(OR(FIN_RAW[[#This Row],[CLIENTE]]=0,FIN_RAW[[#This Row],[CLIENTE]]=" "),"",FIN_RAW[[#This Row],[CLIENTE]])</f>
        <v>Víctor Manuel Duque Yepes</v>
      </c>
      <c r="L1316" s="3" t="str">
        <f>IF(OR(FIN_RAW[[#This Row],[DEPORTISTA]]=0,FIN_RAW[[#This Row],[DEPORTISTA]]=""),"",FIN_RAW[[#This Row],[DEPORTISTA]])</f>
        <v>Juan Manuel Duque Pinto</v>
      </c>
      <c r="M1316" s="3">
        <f>IF(FIN_DATASET[[#This Row],[Method]]="Efectivo",1,0)</f>
        <v>1</v>
      </c>
      <c r="N1316" s="12">
        <f>IF(FIN_DATASET[[#This Row],[Method]]="Efectivo",FIN_DATASET[[#This Row],[Amount]],0)</f>
        <v>25000</v>
      </c>
      <c r="O1316" s="3">
        <f>IF(FIN_DATASET[[#This Row],[Method]]="CxC",1,0)</f>
        <v>0</v>
      </c>
      <c r="P1316" s="11">
        <f>IF(FIN_DATASET[[#This Row],[Method]]="CxC",FIN_DATASET[[#This Row],[Amount]],0)</f>
        <v>0</v>
      </c>
      <c r="Q1316" s="3">
        <f>IF(OR(FIN_DATASET[[#This Row],[Account]]="CxP",FIN_DATASET[[#This Row],[Account]]="CxP (Liga)",FIN_DATASET[[#This Row],[Account]]="CxP (Terceros)"),1,0)</f>
        <v>0</v>
      </c>
      <c r="R1316" s="3">
        <f>IF(FIN_DATASET[[#This Row],[AP_Flag]]=1,FIN_DATASET[[#This Row],[Amount]],0)</f>
        <v>0</v>
      </c>
    </row>
    <row r="1317" spans="1:18" x14ac:dyDescent="0.2">
      <c r="A1317" s="4">
        <f>FIN_RAW[[#This Row],[FECHA]]</f>
        <v>44743</v>
      </c>
      <c r="B1317" s="3">
        <f>YEAR(FIN_DATASET[[#This Row],[Date]])</f>
        <v>2022</v>
      </c>
      <c r="C1317" s="3" t="str">
        <f>TEXT(FIN_DATASET[[#This Row],[Date]],"mmmm")</f>
        <v>July</v>
      </c>
      <c r="D1317" s="3" t="str">
        <f>IF(FIN_RAW[[#This Row],[VALOR (IN)]]&gt;0, "Income",IF(FIN_RAW[[#This Row],[VALOR (OUT)]]&gt;0, "Expense", "Check"))</f>
        <v>Income</v>
      </c>
      <c r="E1317" s="3" t="str">
        <f>_xlfn.XLOOKUP(FIN_DATASET[[#This Row],[Method]],CATEGORY_MAP[CUENTA_IN],CATEGORY_MAP[Category])</f>
        <v>Cash</v>
      </c>
      <c r="F1317" s="3" t="str">
        <f>_xlfn.XLOOKUP(FIN_DATASET[[#This Row],[Account]],CATEGORY_MAP[CUENTA_OUT],CATEGORY_MAP[Subcategory])</f>
        <v>Gymnastics Monthly Fee</v>
      </c>
      <c r="G1317" s="3" t="str">
        <f>IF(OR(FIN_RAW[[#This Row],[CONCEPTO]]=0,FIN_RAW[[#This Row],[CONCEPTO]]=""),"",FIN_RAW[[#This Row],[CONCEPTO]])</f>
        <v>Apoyo Pago Gimnasia JUL</v>
      </c>
      <c r="H1317" s="5">
        <f>IF(FIN_DATASET[[#This Row],[Type]]="Income", FIN_RAW[[#This Row],[VALOR (IN)]], -FIN_RAW[[#This Row],[VALOR (OUT)]])</f>
        <v>25000</v>
      </c>
      <c r="I1317" s="3" t="str">
        <f>FIN_RAW[[#This Row],[CUENTA (IN)]]</f>
        <v>Efectivo</v>
      </c>
      <c r="J1317" s="6" t="str">
        <f>FIN_RAW[[#This Row],[CUENTA (OUT)]]</f>
        <v>Mensualidad Gimnasia</v>
      </c>
      <c r="K1317" s="3" t="str">
        <f>IF(OR(FIN_RAW[[#This Row],[CLIENTE]]=0,FIN_RAW[[#This Row],[CLIENTE]]=" "),"",FIN_RAW[[#This Row],[CLIENTE]])</f>
        <v>Yanibel Peña Londoño</v>
      </c>
      <c r="L1317" s="3" t="str">
        <f>IF(OR(FIN_RAW[[#This Row],[DEPORTISTA]]=0,FIN_RAW[[#This Row],[DEPORTISTA]]=""),"",FIN_RAW[[#This Row],[DEPORTISTA]])</f>
        <v>Santiago Piedrahita Peña</v>
      </c>
      <c r="M1317" s="3">
        <f>IF(FIN_DATASET[[#This Row],[Method]]="Efectivo",1,0)</f>
        <v>1</v>
      </c>
      <c r="N1317" s="12">
        <f>IF(FIN_DATASET[[#This Row],[Method]]="Efectivo",FIN_DATASET[[#This Row],[Amount]],0)</f>
        <v>25000</v>
      </c>
      <c r="O1317" s="3">
        <f>IF(FIN_DATASET[[#This Row],[Method]]="CxC",1,0)</f>
        <v>0</v>
      </c>
      <c r="P1317" s="11">
        <f>IF(FIN_DATASET[[#This Row],[Method]]="CxC",FIN_DATASET[[#This Row],[Amount]],0)</f>
        <v>0</v>
      </c>
      <c r="Q1317" s="3">
        <f>IF(OR(FIN_DATASET[[#This Row],[Account]]="CxP",FIN_DATASET[[#This Row],[Account]]="CxP (Liga)",FIN_DATASET[[#This Row],[Account]]="CxP (Terceros)"),1,0)</f>
        <v>0</v>
      </c>
      <c r="R1317" s="3">
        <f>IF(FIN_DATASET[[#This Row],[AP_Flag]]=1,FIN_DATASET[[#This Row],[Amount]],0)</f>
        <v>0</v>
      </c>
    </row>
    <row r="1318" spans="1:18" x14ac:dyDescent="0.2">
      <c r="A1318" s="4">
        <f>FIN_RAW[[#This Row],[FECHA]]</f>
        <v>44743</v>
      </c>
      <c r="B1318" s="3">
        <f>YEAR(FIN_DATASET[[#This Row],[Date]])</f>
        <v>2022</v>
      </c>
      <c r="C1318" s="3" t="str">
        <f>TEXT(FIN_DATASET[[#This Row],[Date]],"mmmm")</f>
        <v>July</v>
      </c>
      <c r="D1318" s="3" t="str">
        <f>IF(FIN_RAW[[#This Row],[VALOR (IN)]]&gt;0, "Income",IF(FIN_RAW[[#This Row],[VALOR (OUT)]]&gt;0, "Expense", "Check"))</f>
        <v>Income</v>
      </c>
      <c r="E1318" s="3" t="str">
        <f>_xlfn.XLOOKUP(FIN_DATASET[[#This Row],[Method]],CATEGORY_MAP[CUENTA_IN],CATEGORY_MAP[Category])</f>
        <v>Cash</v>
      </c>
      <c r="F1318" s="3" t="str">
        <f>_xlfn.XLOOKUP(FIN_DATASET[[#This Row],[Account]],CATEGORY_MAP[CUENTA_OUT],CATEGORY_MAP[Subcategory])</f>
        <v>Gymnastics Monthly Fee</v>
      </c>
      <c r="G1318" s="3" t="str">
        <f>IF(OR(FIN_RAW[[#This Row],[CONCEPTO]]=0,FIN_RAW[[#This Row],[CONCEPTO]]=""),"",FIN_RAW[[#This Row],[CONCEPTO]])</f>
        <v>Apoyo Pago Gimnasia JUL</v>
      </c>
      <c r="H1318" s="5">
        <f>IF(FIN_DATASET[[#This Row],[Type]]="Income", FIN_RAW[[#This Row],[VALOR (IN)]], -FIN_RAW[[#This Row],[VALOR (OUT)]])</f>
        <v>25000</v>
      </c>
      <c r="I1318" s="3" t="str">
        <f>FIN_RAW[[#This Row],[CUENTA (IN)]]</f>
        <v>Efectivo</v>
      </c>
      <c r="J1318" s="6" t="str">
        <f>FIN_RAW[[#This Row],[CUENTA (OUT)]]</f>
        <v>Mensualidad Gimnasia</v>
      </c>
      <c r="K1318" s="3" t="str">
        <f>IF(OR(FIN_RAW[[#This Row],[CLIENTE]]=0,FIN_RAW[[#This Row],[CLIENTE]]=" "),"",FIN_RAW[[#This Row],[CLIENTE]])</f>
        <v>Luis Eduardo Solarte Serna</v>
      </c>
      <c r="L1318" s="3" t="str">
        <f>IF(OR(FIN_RAW[[#This Row],[DEPORTISTA]]=0,FIN_RAW[[#This Row],[DEPORTISTA]]=""),"",FIN_RAW[[#This Row],[DEPORTISTA]])</f>
        <v>Alejandro Solarte Osorio</v>
      </c>
      <c r="M1318" s="3">
        <f>IF(FIN_DATASET[[#This Row],[Method]]="Efectivo",1,0)</f>
        <v>1</v>
      </c>
      <c r="N1318" s="12">
        <f>IF(FIN_DATASET[[#This Row],[Method]]="Efectivo",FIN_DATASET[[#This Row],[Amount]],0)</f>
        <v>25000</v>
      </c>
      <c r="O1318" s="3">
        <f>IF(FIN_DATASET[[#This Row],[Method]]="CxC",1,0)</f>
        <v>0</v>
      </c>
      <c r="P1318" s="11">
        <f>IF(FIN_DATASET[[#This Row],[Method]]="CxC",FIN_DATASET[[#This Row],[Amount]],0)</f>
        <v>0</v>
      </c>
      <c r="Q1318" s="3">
        <f>IF(OR(FIN_DATASET[[#This Row],[Account]]="CxP",FIN_DATASET[[#This Row],[Account]]="CxP (Liga)",FIN_DATASET[[#This Row],[Account]]="CxP (Terceros)"),1,0)</f>
        <v>0</v>
      </c>
      <c r="R1318" s="3">
        <f>IF(FIN_DATASET[[#This Row],[AP_Flag]]=1,FIN_DATASET[[#This Row],[Amount]],0)</f>
        <v>0</v>
      </c>
    </row>
    <row r="1319" spans="1:18" x14ac:dyDescent="0.2">
      <c r="A1319" s="4">
        <f>FIN_RAW[[#This Row],[FECHA]]</f>
        <v>44743</v>
      </c>
      <c r="B1319" s="3">
        <f>YEAR(FIN_DATASET[[#This Row],[Date]])</f>
        <v>2022</v>
      </c>
      <c r="C1319" s="3" t="str">
        <f>TEXT(FIN_DATASET[[#This Row],[Date]],"mmmm")</f>
        <v>July</v>
      </c>
      <c r="D1319" s="3" t="str">
        <f>IF(FIN_RAW[[#This Row],[VALOR (IN)]]&gt;0, "Income",IF(FIN_RAW[[#This Row],[VALOR (OUT)]]&gt;0, "Expense", "Check"))</f>
        <v>Income</v>
      </c>
      <c r="E1319" s="3" t="str">
        <f>_xlfn.XLOOKUP(FIN_DATASET[[#This Row],[Method]],CATEGORY_MAP[CUENTA_IN],CATEGORY_MAP[Category])</f>
        <v>Cash</v>
      </c>
      <c r="F1319" s="3" t="str">
        <f>_xlfn.XLOOKUP(FIN_DATASET[[#This Row],[Account]],CATEGORY_MAP[CUENTA_OUT],CATEGORY_MAP[Subcategory])</f>
        <v>Gymnastics Monthly Fee</v>
      </c>
      <c r="G1319" s="3" t="str">
        <f>IF(OR(FIN_RAW[[#This Row],[CONCEPTO]]=0,FIN_RAW[[#This Row],[CONCEPTO]]=""),"",FIN_RAW[[#This Row],[CONCEPTO]])</f>
        <v>Apoyo Pago Gimnasia JUL</v>
      </c>
      <c r="H1319" s="5">
        <f>IF(FIN_DATASET[[#This Row],[Type]]="Income", FIN_RAW[[#This Row],[VALOR (IN)]], -FIN_RAW[[#This Row],[VALOR (OUT)]])</f>
        <v>25000</v>
      </c>
      <c r="I1319" s="3" t="str">
        <f>FIN_RAW[[#This Row],[CUENTA (IN)]]</f>
        <v>Efectivo</v>
      </c>
      <c r="J1319" s="6" t="str">
        <f>FIN_RAW[[#This Row],[CUENTA (OUT)]]</f>
        <v>Mensualidad Gimnasia</v>
      </c>
      <c r="K1319" s="3" t="str">
        <f>IF(OR(FIN_RAW[[#This Row],[CLIENTE]]=0,FIN_RAW[[#This Row],[CLIENTE]]=" "),"",FIN_RAW[[#This Row],[CLIENTE]])</f>
        <v>Silvana Torres López</v>
      </c>
      <c r="L1319" s="3" t="str">
        <f>IF(OR(FIN_RAW[[#This Row],[DEPORTISTA]]=0,FIN_RAW[[#This Row],[DEPORTISTA]]=""),"",FIN_RAW[[#This Row],[DEPORTISTA]])</f>
        <v>Luciana Pinedo Torres</v>
      </c>
      <c r="M1319" s="3">
        <f>IF(FIN_DATASET[[#This Row],[Method]]="Efectivo",1,0)</f>
        <v>1</v>
      </c>
      <c r="N1319" s="12">
        <f>IF(FIN_DATASET[[#This Row],[Method]]="Efectivo",FIN_DATASET[[#This Row],[Amount]],0)</f>
        <v>25000</v>
      </c>
      <c r="O1319" s="3">
        <f>IF(FIN_DATASET[[#This Row],[Method]]="CxC",1,0)</f>
        <v>0</v>
      </c>
      <c r="P1319" s="11">
        <f>IF(FIN_DATASET[[#This Row],[Method]]="CxC",FIN_DATASET[[#This Row],[Amount]],0)</f>
        <v>0</v>
      </c>
      <c r="Q1319" s="3">
        <f>IF(OR(FIN_DATASET[[#This Row],[Account]]="CxP",FIN_DATASET[[#This Row],[Account]]="CxP (Liga)",FIN_DATASET[[#This Row],[Account]]="CxP (Terceros)"),1,0)</f>
        <v>0</v>
      </c>
      <c r="R1319" s="3">
        <f>IF(FIN_DATASET[[#This Row],[AP_Flag]]=1,FIN_DATASET[[#This Row],[Amount]],0)</f>
        <v>0</v>
      </c>
    </row>
    <row r="1320" spans="1:18" x14ac:dyDescent="0.2">
      <c r="A1320" s="4">
        <f>FIN_RAW[[#This Row],[FECHA]]</f>
        <v>44773</v>
      </c>
      <c r="B1320" s="3">
        <f>YEAR(FIN_DATASET[[#This Row],[Date]])</f>
        <v>2022</v>
      </c>
      <c r="C1320" s="3" t="str">
        <f>TEXT(FIN_DATASET[[#This Row],[Date]],"mmmm")</f>
        <v>July</v>
      </c>
      <c r="D1320" s="3" t="str">
        <f>IF(FIN_RAW[[#This Row],[VALOR (IN)]]&gt;0, "Income",IF(FIN_RAW[[#This Row],[VALOR (OUT)]]&gt;0, "Expense", "Check"))</f>
        <v>Expense</v>
      </c>
      <c r="E1320" s="3" t="str">
        <f>_xlfn.XLOOKUP(FIN_DATASET[[#This Row],[Method]],CATEGORY_MAP[CUENTA_IN],CATEGORY_MAP[Category])</f>
        <v>Cash</v>
      </c>
      <c r="F1320" s="3" t="str">
        <f>_xlfn.XLOOKUP(FIN_DATASET[[#This Row],[Account]],CATEGORY_MAP[CUENTA_OUT],CATEGORY_MAP[Subcategory])</f>
        <v>Payroll</v>
      </c>
      <c r="G1320" s="3" t="str">
        <f>IF(OR(FIN_RAW[[#This Row],[CONCEPTO]]=0,FIN_RAW[[#This Row],[CONCEPTO]]=""),"",FIN_RAW[[#This Row],[CONCEPTO]])</f>
        <v>Pago Nomina JUL</v>
      </c>
      <c r="H1320" s="5">
        <f>IF(FIN_DATASET[[#This Row],[Type]]="Income", FIN_RAW[[#This Row],[VALOR (IN)]], -FIN_RAW[[#This Row],[VALOR (OUT)]])</f>
        <v>-1000000</v>
      </c>
      <c r="I1320" s="3" t="str">
        <f>FIN_RAW[[#This Row],[CUENTA (IN)]]</f>
        <v>Efectivo</v>
      </c>
      <c r="J1320" s="6" t="str">
        <f>FIN_RAW[[#This Row],[CUENTA (OUT)]]</f>
        <v>Nomina</v>
      </c>
      <c r="K1320" s="3" t="str">
        <f>IF(OR(FIN_RAW[[#This Row],[CLIENTE]]=0,FIN_RAW[[#This Row],[CLIENTE]]=" "),"",FIN_RAW[[#This Row],[CLIENTE]])</f>
        <v>Miguel García Celis</v>
      </c>
      <c r="L1320" s="3" t="str">
        <f>IF(OR(FIN_RAW[[#This Row],[DEPORTISTA]]=0,FIN_RAW[[#This Row],[DEPORTISTA]]=""),"",FIN_RAW[[#This Row],[DEPORTISTA]])</f>
        <v>Miguel García Celis</v>
      </c>
      <c r="M1320" s="3">
        <f>IF(FIN_DATASET[[#This Row],[Method]]="Efectivo",1,0)</f>
        <v>1</v>
      </c>
      <c r="N1320" s="12">
        <f>IF(FIN_DATASET[[#This Row],[Method]]="Efectivo",FIN_DATASET[[#This Row],[Amount]],0)</f>
        <v>-1000000</v>
      </c>
      <c r="O1320" s="3">
        <f>IF(FIN_DATASET[[#This Row],[Method]]="CxC",1,0)</f>
        <v>0</v>
      </c>
      <c r="P1320" s="11">
        <f>IF(FIN_DATASET[[#This Row],[Method]]="CxC",FIN_DATASET[[#This Row],[Amount]],0)</f>
        <v>0</v>
      </c>
      <c r="Q1320" s="3">
        <f>IF(OR(FIN_DATASET[[#This Row],[Account]]="CxP",FIN_DATASET[[#This Row],[Account]]="CxP (Liga)",FIN_DATASET[[#This Row],[Account]]="CxP (Terceros)"),1,0)</f>
        <v>0</v>
      </c>
      <c r="R1320" s="3">
        <f>IF(FIN_DATASET[[#This Row],[AP_Flag]]=1,FIN_DATASET[[#This Row],[Amount]],0)</f>
        <v>0</v>
      </c>
    </row>
    <row r="1321" spans="1:18" x14ac:dyDescent="0.2">
      <c r="A1321" s="4">
        <f>FIN_RAW[[#This Row],[FECHA]]</f>
        <v>44773</v>
      </c>
      <c r="B1321" s="3">
        <f>YEAR(FIN_DATASET[[#This Row],[Date]])</f>
        <v>2022</v>
      </c>
      <c r="C1321" s="3" t="str">
        <f>TEXT(FIN_DATASET[[#This Row],[Date]],"mmmm")</f>
        <v>July</v>
      </c>
      <c r="D1321" s="3" t="str">
        <f>IF(FIN_RAW[[#This Row],[VALOR (IN)]]&gt;0, "Income",IF(FIN_RAW[[#This Row],[VALOR (OUT)]]&gt;0, "Expense", "Check"))</f>
        <v>Expense</v>
      </c>
      <c r="E1321" s="3" t="str">
        <f>_xlfn.XLOOKUP(FIN_DATASET[[#This Row],[Method]],CATEGORY_MAP[CUENTA_IN],CATEGORY_MAP[Category])</f>
        <v>Cash</v>
      </c>
      <c r="F1321" s="3" t="str">
        <f>_xlfn.XLOOKUP(FIN_DATASET[[#This Row],[Account]],CATEGORY_MAP[CUENTA_OUT],CATEGORY_MAP[Subcategory])</f>
        <v>Payroll</v>
      </c>
      <c r="G1321" s="3" t="str">
        <f>IF(OR(FIN_RAW[[#This Row],[CONCEPTO]]=0,FIN_RAW[[#This Row],[CONCEPTO]]=""),"",FIN_RAW[[#This Row],[CONCEPTO]])</f>
        <v>Pago Nomina JUL</v>
      </c>
      <c r="H1321" s="5">
        <f>IF(FIN_DATASET[[#This Row],[Type]]="Income", FIN_RAW[[#This Row],[VALOR (IN)]], -FIN_RAW[[#This Row],[VALOR (OUT)]])</f>
        <v>-1200000</v>
      </c>
      <c r="I1321" s="3" t="str">
        <f>FIN_RAW[[#This Row],[CUENTA (IN)]]</f>
        <v>Efectivo</v>
      </c>
      <c r="J1321" s="6" t="str">
        <f>FIN_RAW[[#This Row],[CUENTA (OUT)]]</f>
        <v>Nomina</v>
      </c>
      <c r="K1321" s="3" t="str">
        <f>IF(OR(FIN_RAW[[#This Row],[CLIENTE]]=0,FIN_RAW[[#This Row],[CLIENTE]]=" "),"",FIN_RAW[[#This Row],[CLIENTE]])</f>
        <v>Farly Apraez Betancur</v>
      </c>
      <c r="L1321" s="3" t="str">
        <f>IF(OR(FIN_RAW[[#This Row],[DEPORTISTA]]=0,FIN_RAW[[#This Row],[DEPORTISTA]]=""),"",FIN_RAW[[#This Row],[DEPORTISTA]])</f>
        <v>Farly Apraez Betancur</v>
      </c>
      <c r="M1321" s="3">
        <f>IF(FIN_DATASET[[#This Row],[Method]]="Efectivo",1,0)</f>
        <v>1</v>
      </c>
      <c r="N1321" s="12">
        <f>IF(FIN_DATASET[[#This Row],[Method]]="Efectivo",FIN_DATASET[[#This Row],[Amount]],0)</f>
        <v>-1200000</v>
      </c>
      <c r="O1321" s="3">
        <f>IF(FIN_DATASET[[#This Row],[Method]]="CxC",1,0)</f>
        <v>0</v>
      </c>
      <c r="P1321" s="11">
        <f>IF(FIN_DATASET[[#This Row],[Method]]="CxC",FIN_DATASET[[#This Row],[Amount]],0)</f>
        <v>0</v>
      </c>
      <c r="Q1321" s="3">
        <f>IF(OR(FIN_DATASET[[#This Row],[Account]]="CxP",FIN_DATASET[[#This Row],[Account]]="CxP (Liga)",FIN_DATASET[[#This Row],[Account]]="CxP (Terceros)"),1,0)</f>
        <v>0</v>
      </c>
      <c r="R1321" s="3">
        <f>IF(FIN_DATASET[[#This Row],[AP_Flag]]=1,FIN_DATASET[[#This Row],[Amount]],0)</f>
        <v>0</v>
      </c>
    </row>
    <row r="1322" spans="1:18" x14ac:dyDescent="0.2">
      <c r="A1322" s="4">
        <f>FIN_RAW[[#This Row],[FECHA]]</f>
        <v>44773</v>
      </c>
      <c r="B1322" s="3">
        <f>YEAR(FIN_DATASET[[#This Row],[Date]])</f>
        <v>2022</v>
      </c>
      <c r="C1322" s="3" t="str">
        <f>TEXT(FIN_DATASET[[#This Row],[Date]],"mmmm")</f>
        <v>July</v>
      </c>
      <c r="D1322" s="3" t="str">
        <f>IF(FIN_RAW[[#This Row],[VALOR (IN)]]&gt;0, "Income",IF(FIN_RAW[[#This Row],[VALOR (OUT)]]&gt;0, "Expense", "Check"))</f>
        <v>Expense</v>
      </c>
      <c r="E1322" s="3" t="str">
        <f>_xlfn.XLOOKUP(FIN_DATASET[[#This Row],[Method]],CATEGORY_MAP[CUENTA_IN],CATEGORY_MAP[Category])</f>
        <v>Cash</v>
      </c>
      <c r="F1322" s="3" t="str">
        <f>_xlfn.XLOOKUP(FIN_DATASET[[#This Row],[Account]],CATEGORY_MAP[CUENTA_OUT],CATEGORY_MAP[Subcategory])</f>
        <v>Payroll</v>
      </c>
      <c r="G1322" s="3" t="str">
        <f>IF(OR(FIN_RAW[[#This Row],[CONCEPTO]]=0,FIN_RAW[[#This Row],[CONCEPTO]]=""),"",FIN_RAW[[#This Row],[CONCEPTO]])</f>
        <v>Pago Nomina JUL</v>
      </c>
      <c r="H1322" s="5">
        <f>IF(FIN_DATASET[[#This Row],[Type]]="Income", FIN_RAW[[#This Row],[VALOR (IN)]], -FIN_RAW[[#This Row],[VALOR (OUT)]])</f>
        <v>-300000</v>
      </c>
      <c r="I1322" s="3" t="str">
        <f>FIN_RAW[[#This Row],[CUENTA (IN)]]</f>
        <v>Efectivo</v>
      </c>
      <c r="J1322" s="6" t="str">
        <f>FIN_RAW[[#This Row],[CUENTA (OUT)]]</f>
        <v>Nomina</v>
      </c>
      <c r="K1322" s="3" t="str">
        <f>IF(OR(FIN_RAW[[#This Row],[CLIENTE]]=0,FIN_RAW[[#This Row],[CLIENTE]]=" "),"",FIN_RAW[[#This Row],[CLIENTE]])</f>
        <v>Derwin Cuastumal Leal</v>
      </c>
      <c r="L1322" s="3" t="str">
        <f>IF(OR(FIN_RAW[[#This Row],[DEPORTISTA]]=0,FIN_RAW[[#This Row],[DEPORTISTA]]=""),"",FIN_RAW[[#This Row],[DEPORTISTA]])</f>
        <v>Derwin Cuastumal Leal</v>
      </c>
      <c r="M1322" s="3">
        <f>IF(FIN_DATASET[[#This Row],[Method]]="Efectivo",1,0)</f>
        <v>1</v>
      </c>
      <c r="N1322" s="12">
        <f>IF(FIN_DATASET[[#This Row],[Method]]="Efectivo",FIN_DATASET[[#This Row],[Amount]],0)</f>
        <v>-300000</v>
      </c>
      <c r="O1322" s="3">
        <f>IF(FIN_DATASET[[#This Row],[Method]]="CxC",1,0)</f>
        <v>0</v>
      </c>
      <c r="P1322" s="11">
        <f>IF(FIN_DATASET[[#This Row],[Method]]="CxC",FIN_DATASET[[#This Row],[Amount]],0)</f>
        <v>0</v>
      </c>
      <c r="Q1322" s="3">
        <f>IF(OR(FIN_DATASET[[#This Row],[Account]]="CxP",FIN_DATASET[[#This Row],[Account]]="CxP (Liga)",FIN_DATASET[[#This Row],[Account]]="CxP (Terceros)"),1,0)</f>
        <v>0</v>
      </c>
      <c r="R1322" s="3">
        <f>IF(FIN_DATASET[[#This Row],[AP_Flag]]=1,FIN_DATASET[[#This Row],[Amount]],0)</f>
        <v>0</v>
      </c>
    </row>
    <row r="1323" spans="1:18" x14ac:dyDescent="0.2">
      <c r="A1323" s="4">
        <f>FIN_RAW[[#This Row],[FECHA]]</f>
        <v>44774</v>
      </c>
      <c r="B1323" s="3">
        <f>YEAR(FIN_DATASET[[#This Row],[Date]])</f>
        <v>2022</v>
      </c>
      <c r="C1323" s="3" t="str">
        <f>TEXT(FIN_DATASET[[#This Row],[Date]],"mmmm")</f>
        <v>August</v>
      </c>
      <c r="D1323" s="3" t="str">
        <f>IF(FIN_RAW[[#This Row],[VALOR (IN)]]&gt;0, "Income",IF(FIN_RAW[[#This Row],[VALOR (OUT)]]&gt;0, "Expense", "Check"))</f>
        <v>Income</v>
      </c>
      <c r="E1323" s="3" t="str">
        <f>_xlfn.XLOOKUP(FIN_DATASET[[#This Row],[Method]],CATEGORY_MAP[CUENTA_IN],CATEGORY_MAP[Category])</f>
        <v>Scholarships</v>
      </c>
      <c r="F1323" s="3" t="str">
        <f>_xlfn.XLOOKUP(FIN_DATASET[[#This Row],[Account]],CATEGORY_MAP[CUENTA_OUT],CATEGORY_MAP[Subcategory])</f>
        <v>Monthly Fee</v>
      </c>
      <c r="G1323" s="3" t="str">
        <f>IF(OR(FIN_RAW[[#This Row],[CONCEPTO]]=0,FIN_RAW[[#This Row],[CONCEPTO]]=""),"",FIN_RAW[[#This Row],[CONCEPTO]])</f>
        <v>Beca Fundadores AR (100%) AGO</v>
      </c>
      <c r="H1323" s="5">
        <f>IF(FIN_DATASET[[#This Row],[Type]]="Income", FIN_RAW[[#This Row],[VALOR (IN)]], -FIN_RAW[[#This Row],[VALOR (OUT)]])</f>
        <v>160000</v>
      </c>
      <c r="I1323" s="3" t="str">
        <f>FIN_RAW[[#This Row],[CUENTA (IN)]]</f>
        <v>Becas</v>
      </c>
      <c r="J1323" s="6" t="str">
        <f>FIN_RAW[[#This Row],[CUENTA (OUT)]]</f>
        <v>Mensualidad</v>
      </c>
      <c r="K1323" s="3" t="str">
        <f>IF(OR(FIN_RAW[[#This Row],[CLIENTE]]=0,FIN_RAW[[#This Row],[CLIENTE]]=" "),"",FIN_RAW[[#This Row],[CLIENTE]])</f>
        <v>Luis Eduardo Solarte Serna</v>
      </c>
      <c r="L1323" s="3" t="str">
        <f>IF(OR(FIN_RAW[[#This Row],[DEPORTISTA]]=0,FIN_RAW[[#This Row],[DEPORTISTA]]=""),"",FIN_RAW[[#This Row],[DEPORTISTA]])</f>
        <v>Alejandro Solarte Osorio</v>
      </c>
      <c r="M1323" s="3">
        <f>IF(FIN_DATASET[[#This Row],[Method]]="Efectivo",1,0)</f>
        <v>0</v>
      </c>
      <c r="N1323" s="12">
        <f>IF(FIN_DATASET[[#This Row],[Method]]="Efectivo",FIN_DATASET[[#This Row],[Amount]],0)</f>
        <v>0</v>
      </c>
      <c r="O1323" s="3">
        <f>IF(FIN_DATASET[[#This Row],[Method]]="CxC",1,0)</f>
        <v>0</v>
      </c>
      <c r="P1323" s="11">
        <f>IF(FIN_DATASET[[#This Row],[Method]]="CxC",FIN_DATASET[[#This Row],[Amount]],0)</f>
        <v>0</v>
      </c>
      <c r="Q1323" s="3">
        <f>IF(OR(FIN_DATASET[[#This Row],[Account]]="CxP",FIN_DATASET[[#This Row],[Account]]="CxP (Liga)",FIN_DATASET[[#This Row],[Account]]="CxP (Terceros)"),1,0)</f>
        <v>0</v>
      </c>
      <c r="R1323" s="3">
        <f>IF(FIN_DATASET[[#This Row],[AP_Flag]]=1,FIN_DATASET[[#This Row],[Amount]],0)</f>
        <v>0</v>
      </c>
    </row>
    <row r="1324" spans="1:18" x14ac:dyDescent="0.2">
      <c r="A1324" s="4">
        <f>FIN_RAW[[#This Row],[FECHA]]</f>
        <v>44774</v>
      </c>
      <c r="B1324" s="3">
        <f>YEAR(FIN_DATASET[[#This Row],[Date]])</f>
        <v>2022</v>
      </c>
      <c r="C1324" s="3" t="str">
        <f>TEXT(FIN_DATASET[[#This Row],[Date]],"mmmm")</f>
        <v>August</v>
      </c>
      <c r="D1324" s="3" t="str">
        <f>IF(FIN_RAW[[#This Row],[VALOR (IN)]]&gt;0, "Income",IF(FIN_RAW[[#This Row],[VALOR (OUT)]]&gt;0, "Expense", "Check"))</f>
        <v>Income</v>
      </c>
      <c r="E1324" s="3" t="str">
        <f>_xlfn.XLOOKUP(FIN_DATASET[[#This Row],[Method]],CATEGORY_MAP[CUENTA_IN],CATEGORY_MAP[Category])</f>
        <v>Scholarships</v>
      </c>
      <c r="F1324" s="3" t="str">
        <f>_xlfn.XLOOKUP(FIN_DATASET[[#This Row],[Account]],CATEGORY_MAP[CUENTA_OUT],CATEGORY_MAP[Subcategory])</f>
        <v>Monthly Fee</v>
      </c>
      <c r="G1324" s="3" t="str">
        <f>IF(OR(FIN_RAW[[#This Row],[CONCEPTO]]=0,FIN_RAW[[#This Row],[CONCEPTO]]=""),"",FIN_RAW[[#This Row],[CONCEPTO]])</f>
        <v>Beca Fundadores AR (100%) AGO</v>
      </c>
      <c r="H1324" s="5">
        <f>IF(FIN_DATASET[[#This Row],[Type]]="Income", FIN_RAW[[#This Row],[VALOR (IN)]], -FIN_RAW[[#This Row],[VALOR (OUT)]])</f>
        <v>160000</v>
      </c>
      <c r="I1324" s="3" t="str">
        <f>FIN_RAW[[#This Row],[CUENTA (IN)]]</f>
        <v>Becas</v>
      </c>
      <c r="J1324" s="6" t="str">
        <f>FIN_RAW[[#This Row],[CUENTA (OUT)]]</f>
        <v>Mensualidad</v>
      </c>
      <c r="K1324" s="3" t="str">
        <f>IF(OR(FIN_RAW[[#This Row],[CLIENTE]]=0,FIN_RAW[[#This Row],[CLIENTE]]=" "),"",FIN_RAW[[#This Row],[CLIENTE]])</f>
        <v>Omar Osorio Valencia</v>
      </c>
      <c r="L1324" s="3" t="str">
        <f>IF(OR(FIN_RAW[[#This Row],[DEPORTISTA]]=0,FIN_RAW[[#This Row],[DEPORTISTA]]=""),"",FIN_RAW[[#This Row],[DEPORTISTA]])</f>
        <v>Juan Camilo Osorio Mendoza</v>
      </c>
      <c r="M1324" s="3">
        <f>IF(FIN_DATASET[[#This Row],[Method]]="Efectivo",1,0)</f>
        <v>0</v>
      </c>
      <c r="N1324" s="12">
        <f>IF(FIN_DATASET[[#This Row],[Method]]="Efectivo",FIN_DATASET[[#This Row],[Amount]],0)</f>
        <v>0</v>
      </c>
      <c r="O1324" s="3">
        <f>IF(FIN_DATASET[[#This Row],[Method]]="CxC",1,0)</f>
        <v>0</v>
      </c>
      <c r="P1324" s="11">
        <f>IF(FIN_DATASET[[#This Row],[Method]]="CxC",FIN_DATASET[[#This Row],[Amount]],0)</f>
        <v>0</v>
      </c>
      <c r="Q1324" s="3">
        <f>IF(OR(FIN_DATASET[[#This Row],[Account]]="CxP",FIN_DATASET[[#This Row],[Account]]="CxP (Liga)",FIN_DATASET[[#This Row],[Account]]="CxP (Terceros)"),1,0)</f>
        <v>0</v>
      </c>
      <c r="R1324" s="3">
        <f>IF(FIN_DATASET[[#This Row],[AP_Flag]]=1,FIN_DATASET[[#This Row],[Amount]],0)</f>
        <v>0</v>
      </c>
    </row>
    <row r="1325" spans="1:18" x14ac:dyDescent="0.2">
      <c r="A1325" s="4">
        <f>FIN_RAW[[#This Row],[FECHA]]</f>
        <v>44774</v>
      </c>
      <c r="B1325" s="3">
        <f>YEAR(FIN_DATASET[[#This Row],[Date]])</f>
        <v>2022</v>
      </c>
      <c r="C1325" s="3" t="str">
        <f>TEXT(FIN_DATASET[[#This Row],[Date]],"mmmm")</f>
        <v>August</v>
      </c>
      <c r="D1325" s="3" t="str">
        <f>IF(FIN_RAW[[#This Row],[VALOR (IN)]]&gt;0, "Income",IF(FIN_RAW[[#This Row],[VALOR (OUT)]]&gt;0, "Expense", "Check"))</f>
        <v>Income</v>
      </c>
      <c r="E1325" s="3" t="str">
        <f>_xlfn.XLOOKUP(FIN_DATASET[[#This Row],[Method]],CATEGORY_MAP[CUENTA_IN],CATEGORY_MAP[Category])</f>
        <v>Scholarships</v>
      </c>
      <c r="F1325" s="3" t="str">
        <f>_xlfn.XLOOKUP(FIN_DATASET[[#This Row],[Account]],CATEGORY_MAP[CUENTA_OUT],CATEGORY_MAP[Subcategory])</f>
        <v>Monthly Fee</v>
      </c>
      <c r="G1325" s="3" t="str">
        <f>IF(OR(FIN_RAW[[#This Row],[CONCEPTO]]=0,FIN_RAW[[#This Row],[CONCEPTO]]=""),"",FIN_RAW[[#This Row],[CONCEPTO]])</f>
        <v>Beca Fundadores AR (100%) AGO</v>
      </c>
      <c r="H1325" s="5">
        <f>IF(FIN_DATASET[[#This Row],[Type]]="Income", FIN_RAW[[#This Row],[VALOR (IN)]], -FIN_RAW[[#This Row],[VALOR (OUT)]])</f>
        <v>160000</v>
      </c>
      <c r="I1325" s="3" t="str">
        <f>FIN_RAW[[#This Row],[CUENTA (IN)]]</f>
        <v>Becas</v>
      </c>
      <c r="J1325" s="6" t="str">
        <f>FIN_RAW[[#This Row],[CUENTA (OUT)]]</f>
        <v>Mensualidad</v>
      </c>
      <c r="K1325" s="3" t="str">
        <f>IF(OR(FIN_RAW[[#This Row],[CLIENTE]]=0,FIN_RAW[[#This Row],[CLIENTE]]=" "),"",FIN_RAW[[#This Row],[CLIENTE]])</f>
        <v>Omar Osorio Valencia</v>
      </c>
      <c r="L1325" s="3" t="str">
        <f>IF(OR(FIN_RAW[[#This Row],[DEPORTISTA]]=0,FIN_RAW[[#This Row],[DEPORTISTA]]=""),"",FIN_RAW[[#This Row],[DEPORTISTA]])</f>
        <v>Mariana Osorio Mendoza</v>
      </c>
      <c r="M1325" s="3">
        <f>IF(FIN_DATASET[[#This Row],[Method]]="Efectivo",1,0)</f>
        <v>0</v>
      </c>
      <c r="N1325" s="12">
        <f>IF(FIN_DATASET[[#This Row],[Method]]="Efectivo",FIN_DATASET[[#This Row],[Amount]],0)</f>
        <v>0</v>
      </c>
      <c r="O1325" s="3">
        <f>IF(FIN_DATASET[[#This Row],[Method]]="CxC",1,0)</f>
        <v>0</v>
      </c>
      <c r="P1325" s="11">
        <f>IF(FIN_DATASET[[#This Row],[Method]]="CxC",FIN_DATASET[[#This Row],[Amount]],0)</f>
        <v>0</v>
      </c>
      <c r="Q1325" s="3">
        <f>IF(OR(FIN_DATASET[[#This Row],[Account]]="CxP",FIN_DATASET[[#This Row],[Account]]="CxP (Liga)",FIN_DATASET[[#This Row],[Account]]="CxP (Terceros)"),1,0)</f>
        <v>0</v>
      </c>
      <c r="R1325" s="3">
        <f>IF(FIN_DATASET[[#This Row],[AP_Flag]]=1,FIN_DATASET[[#This Row],[Amount]],0)</f>
        <v>0</v>
      </c>
    </row>
    <row r="1326" spans="1:18" x14ac:dyDescent="0.2">
      <c r="A1326" s="4">
        <f>FIN_RAW[[#This Row],[FECHA]]</f>
        <v>44774</v>
      </c>
      <c r="B1326" s="3">
        <f>YEAR(FIN_DATASET[[#This Row],[Date]])</f>
        <v>2022</v>
      </c>
      <c r="C1326" s="3" t="str">
        <f>TEXT(FIN_DATASET[[#This Row],[Date]],"mmmm")</f>
        <v>August</v>
      </c>
      <c r="D1326" s="3" t="str">
        <f>IF(FIN_RAW[[#This Row],[VALOR (IN)]]&gt;0, "Income",IF(FIN_RAW[[#This Row],[VALOR (OUT)]]&gt;0, "Expense", "Check"))</f>
        <v>Income</v>
      </c>
      <c r="E1326" s="3" t="str">
        <f>_xlfn.XLOOKUP(FIN_DATASET[[#This Row],[Method]],CATEGORY_MAP[CUENTA_IN],CATEGORY_MAP[Category])</f>
        <v>Scholarships</v>
      </c>
      <c r="F1326" s="3" t="str">
        <f>_xlfn.XLOOKUP(FIN_DATASET[[#This Row],[Account]],CATEGORY_MAP[CUENTA_OUT],CATEGORY_MAP[Subcategory])</f>
        <v>Monthly Fee</v>
      </c>
      <c r="G1326" s="3" t="str">
        <f>IF(OR(FIN_RAW[[#This Row],[CONCEPTO]]=0,FIN_RAW[[#This Row],[CONCEPTO]]=""),"",FIN_RAW[[#This Row],[CONCEPTO]])</f>
        <v>Beca Fundadores AR (100%) AGO</v>
      </c>
      <c r="H1326" s="5">
        <f>IF(FIN_DATASET[[#This Row],[Type]]="Income", FIN_RAW[[#This Row],[VALOR (IN)]], -FIN_RAW[[#This Row],[VALOR (OUT)]])</f>
        <v>160000</v>
      </c>
      <c r="I1326" s="3" t="str">
        <f>FIN_RAW[[#This Row],[CUENTA (IN)]]</f>
        <v>Becas</v>
      </c>
      <c r="J1326" s="6" t="str">
        <f>FIN_RAW[[#This Row],[CUENTA (OUT)]]</f>
        <v>Mensualidad</v>
      </c>
      <c r="K1326" s="3" t="str">
        <f>IF(OR(FIN_RAW[[#This Row],[CLIENTE]]=0,FIN_RAW[[#This Row],[CLIENTE]]=" "),"",FIN_RAW[[#This Row],[CLIENTE]])</f>
        <v>Silvana Torres López</v>
      </c>
      <c r="L1326" s="3" t="str">
        <f>IF(OR(FIN_RAW[[#This Row],[DEPORTISTA]]=0,FIN_RAW[[#This Row],[DEPORTISTA]]=""),"",FIN_RAW[[#This Row],[DEPORTISTA]])</f>
        <v>Luciana Pinedo Torres</v>
      </c>
      <c r="M1326" s="3">
        <f>IF(FIN_DATASET[[#This Row],[Method]]="Efectivo",1,0)</f>
        <v>0</v>
      </c>
      <c r="N1326" s="12">
        <f>IF(FIN_DATASET[[#This Row],[Method]]="Efectivo",FIN_DATASET[[#This Row],[Amount]],0)</f>
        <v>0</v>
      </c>
      <c r="O1326" s="3">
        <f>IF(FIN_DATASET[[#This Row],[Method]]="CxC",1,0)</f>
        <v>0</v>
      </c>
      <c r="P1326" s="11">
        <f>IF(FIN_DATASET[[#This Row],[Method]]="CxC",FIN_DATASET[[#This Row],[Amount]],0)</f>
        <v>0</v>
      </c>
      <c r="Q1326" s="3">
        <f>IF(OR(FIN_DATASET[[#This Row],[Account]]="CxP",FIN_DATASET[[#This Row],[Account]]="CxP (Liga)",FIN_DATASET[[#This Row],[Account]]="CxP (Terceros)"),1,0)</f>
        <v>0</v>
      </c>
      <c r="R1326" s="3">
        <f>IF(FIN_DATASET[[#This Row],[AP_Flag]]=1,FIN_DATASET[[#This Row],[Amount]],0)</f>
        <v>0</v>
      </c>
    </row>
    <row r="1327" spans="1:18" x14ac:dyDescent="0.2">
      <c r="A1327" s="4">
        <f>FIN_RAW[[#This Row],[FECHA]]</f>
        <v>44774</v>
      </c>
      <c r="B1327" s="3">
        <f>YEAR(FIN_DATASET[[#This Row],[Date]])</f>
        <v>2022</v>
      </c>
      <c r="C1327" s="3" t="str">
        <f>TEXT(FIN_DATASET[[#This Row],[Date]],"mmmm")</f>
        <v>August</v>
      </c>
      <c r="D1327" s="3" t="str">
        <f>IF(FIN_RAW[[#This Row],[VALOR (IN)]]&gt;0, "Income",IF(FIN_RAW[[#This Row],[VALOR (OUT)]]&gt;0, "Expense", "Check"))</f>
        <v>Income</v>
      </c>
      <c r="E1327" s="3" t="str">
        <f>_xlfn.XLOOKUP(FIN_DATASET[[#This Row],[Method]],CATEGORY_MAP[CUENTA_IN],CATEGORY_MAP[Category])</f>
        <v>Scholarships</v>
      </c>
      <c r="F1327" s="3" t="str">
        <f>_xlfn.XLOOKUP(FIN_DATASET[[#This Row],[Account]],CATEGORY_MAP[CUENTA_OUT],CATEGORY_MAP[Subcategory])</f>
        <v>Monthly Fee</v>
      </c>
      <c r="G1327" s="3" t="str">
        <f>IF(OR(FIN_RAW[[#This Row],[CONCEPTO]]=0,FIN_RAW[[#This Row],[CONCEPTO]]=""),"",FIN_RAW[[#This Row],[CONCEPTO]])</f>
        <v>Beca Fundadores AR (100%) AGO</v>
      </c>
      <c r="H1327" s="5">
        <f>IF(FIN_DATASET[[#This Row],[Type]]="Income", FIN_RAW[[#This Row],[VALOR (IN)]], -FIN_RAW[[#This Row],[VALOR (OUT)]])</f>
        <v>160000</v>
      </c>
      <c r="I1327" s="3" t="str">
        <f>FIN_RAW[[#This Row],[CUENTA (IN)]]</f>
        <v>Becas</v>
      </c>
      <c r="J1327" s="6" t="str">
        <f>FIN_RAW[[#This Row],[CUENTA (OUT)]]</f>
        <v>Mensualidad</v>
      </c>
      <c r="K1327" s="3" t="str">
        <f>IF(OR(FIN_RAW[[#This Row],[CLIENTE]]=0,FIN_RAW[[#This Row],[CLIENTE]]=" "),"",FIN_RAW[[#This Row],[CLIENTE]])</f>
        <v>Silvana Torres López</v>
      </c>
      <c r="L1327" s="3" t="str">
        <f>IF(OR(FIN_RAW[[#This Row],[DEPORTISTA]]=0,FIN_RAW[[#This Row],[DEPORTISTA]]=""),"",FIN_RAW[[#This Row],[DEPORTISTA]])</f>
        <v>Valentina Quintero Torres</v>
      </c>
      <c r="M1327" s="3">
        <f>IF(FIN_DATASET[[#This Row],[Method]]="Efectivo",1,0)</f>
        <v>0</v>
      </c>
      <c r="N1327" s="12">
        <f>IF(FIN_DATASET[[#This Row],[Method]]="Efectivo",FIN_DATASET[[#This Row],[Amount]],0)</f>
        <v>0</v>
      </c>
      <c r="O1327" s="3">
        <f>IF(FIN_DATASET[[#This Row],[Method]]="CxC",1,0)</f>
        <v>0</v>
      </c>
      <c r="P1327" s="11">
        <f>IF(FIN_DATASET[[#This Row],[Method]]="CxC",FIN_DATASET[[#This Row],[Amount]],0)</f>
        <v>0</v>
      </c>
      <c r="Q1327" s="3">
        <f>IF(OR(FIN_DATASET[[#This Row],[Account]]="CxP",FIN_DATASET[[#This Row],[Account]]="CxP (Liga)",FIN_DATASET[[#This Row],[Account]]="CxP (Terceros)"),1,0)</f>
        <v>0</v>
      </c>
      <c r="R1327" s="3">
        <f>IF(FIN_DATASET[[#This Row],[AP_Flag]]=1,FIN_DATASET[[#This Row],[Amount]],0)</f>
        <v>0</v>
      </c>
    </row>
    <row r="1328" spans="1:18" x14ac:dyDescent="0.2">
      <c r="A1328" s="4">
        <f>FIN_RAW[[#This Row],[FECHA]]</f>
        <v>44774</v>
      </c>
      <c r="B1328" s="3">
        <f>YEAR(FIN_DATASET[[#This Row],[Date]])</f>
        <v>2022</v>
      </c>
      <c r="C1328" s="3" t="str">
        <f>TEXT(FIN_DATASET[[#This Row],[Date]],"mmmm")</f>
        <v>August</v>
      </c>
      <c r="D1328" s="3" t="str">
        <f>IF(FIN_RAW[[#This Row],[VALOR (IN)]]&gt;0, "Income",IF(FIN_RAW[[#This Row],[VALOR (OUT)]]&gt;0, "Expense", "Check"))</f>
        <v>Income</v>
      </c>
      <c r="E1328" s="3" t="str">
        <f>_xlfn.XLOOKUP(FIN_DATASET[[#This Row],[Method]],CATEGORY_MAP[CUENTA_IN],CATEGORY_MAP[Category])</f>
        <v>Cash</v>
      </c>
      <c r="F1328" s="3" t="str">
        <f>_xlfn.XLOOKUP(FIN_DATASET[[#This Row],[Account]],CATEGORY_MAP[CUENTA_OUT],CATEGORY_MAP[Subcategory])</f>
        <v>Monthly Fee</v>
      </c>
      <c r="G1328" s="3" t="str">
        <f>IF(OR(FIN_RAW[[#This Row],[CONCEPTO]]=0,FIN_RAW[[#This Row],[CONCEPTO]]=""),"",FIN_RAW[[#This Row],[CONCEPTO]])</f>
        <v>Mensualidad FOR (80%) AGO</v>
      </c>
      <c r="H1328" s="5">
        <f>IF(FIN_DATASET[[#This Row],[Type]]="Income", FIN_RAW[[#This Row],[VALOR (IN)]], -FIN_RAW[[#This Row],[VALOR (OUT)]])</f>
        <v>88000</v>
      </c>
      <c r="I1328" s="3" t="str">
        <f>FIN_RAW[[#This Row],[CUENTA (IN)]]</f>
        <v>Efectivo</v>
      </c>
      <c r="J1328" s="6" t="str">
        <f>FIN_RAW[[#This Row],[CUENTA (OUT)]]</f>
        <v>Mensualidad</v>
      </c>
      <c r="K1328" s="3" t="str">
        <f>IF(OR(FIN_RAW[[#This Row],[CLIENTE]]=0,FIN_RAW[[#This Row],[CLIENTE]]=" "),"",FIN_RAW[[#This Row],[CLIENTE]])</f>
        <v>Ana Milena Sánchez Patiño</v>
      </c>
      <c r="L1328" s="3" t="str">
        <f>IF(OR(FIN_RAW[[#This Row],[DEPORTISTA]]=0,FIN_RAW[[#This Row],[DEPORTISTA]]=""),"",FIN_RAW[[#This Row],[DEPORTISTA]])</f>
        <v>Matías Carvajal Sánchez</v>
      </c>
      <c r="M1328" s="3">
        <f>IF(FIN_DATASET[[#This Row],[Method]]="Efectivo",1,0)</f>
        <v>1</v>
      </c>
      <c r="N1328" s="12">
        <f>IF(FIN_DATASET[[#This Row],[Method]]="Efectivo",FIN_DATASET[[#This Row],[Amount]],0)</f>
        <v>88000</v>
      </c>
      <c r="O1328" s="3">
        <f>IF(FIN_DATASET[[#This Row],[Method]]="CxC",1,0)</f>
        <v>0</v>
      </c>
      <c r="P1328" s="11">
        <f>IF(FIN_DATASET[[#This Row],[Method]]="CxC",FIN_DATASET[[#This Row],[Amount]],0)</f>
        <v>0</v>
      </c>
      <c r="Q1328" s="3">
        <f>IF(OR(FIN_DATASET[[#This Row],[Account]]="CxP",FIN_DATASET[[#This Row],[Account]]="CxP (Liga)",FIN_DATASET[[#This Row],[Account]]="CxP (Terceros)"),1,0)</f>
        <v>0</v>
      </c>
      <c r="R1328" s="3">
        <f>IF(FIN_DATASET[[#This Row],[AP_Flag]]=1,FIN_DATASET[[#This Row],[Amount]],0)</f>
        <v>0</v>
      </c>
    </row>
    <row r="1329" spans="1:18" x14ac:dyDescent="0.2">
      <c r="A1329" s="4">
        <f>FIN_RAW[[#This Row],[FECHA]]</f>
        <v>44774</v>
      </c>
      <c r="B1329" s="3">
        <f>YEAR(FIN_DATASET[[#This Row],[Date]])</f>
        <v>2022</v>
      </c>
      <c r="C1329" s="3" t="str">
        <f>TEXT(FIN_DATASET[[#This Row],[Date]],"mmmm")</f>
        <v>August</v>
      </c>
      <c r="D1329" s="3" t="str">
        <f>IF(FIN_RAW[[#This Row],[VALOR (IN)]]&gt;0, "Income",IF(FIN_RAW[[#This Row],[VALOR (OUT)]]&gt;0, "Expense", "Check"))</f>
        <v>Income</v>
      </c>
      <c r="E1329" s="3" t="str">
        <f>_xlfn.XLOOKUP(FIN_DATASET[[#This Row],[Method]],CATEGORY_MAP[CUENTA_IN],CATEGORY_MAP[Category])</f>
        <v>Scholarships</v>
      </c>
      <c r="F1329" s="3" t="str">
        <f>_xlfn.XLOOKUP(FIN_DATASET[[#This Row],[Account]],CATEGORY_MAP[CUENTA_OUT],CATEGORY_MAP[Subcategory])</f>
        <v>Monthly Fee</v>
      </c>
      <c r="G1329" s="3" t="str">
        <f>IF(OR(FIN_RAW[[#This Row],[CONCEPTO]]=0,FIN_RAW[[#This Row],[CONCEPTO]]=""),"",FIN_RAW[[#This Row],[CONCEPTO]])</f>
        <v>Beca Hermandad (20%) AGO</v>
      </c>
      <c r="H1329" s="5">
        <f>IF(FIN_DATASET[[#This Row],[Type]]="Income", FIN_RAW[[#This Row],[VALOR (IN)]], -FIN_RAW[[#This Row],[VALOR (OUT)]])</f>
        <v>22000</v>
      </c>
      <c r="I1329" s="3" t="str">
        <f>FIN_RAW[[#This Row],[CUENTA (IN)]]</f>
        <v>Becas</v>
      </c>
      <c r="J1329" s="6" t="str">
        <f>FIN_RAW[[#This Row],[CUENTA (OUT)]]</f>
        <v>Mensualidad</v>
      </c>
      <c r="K1329" s="3" t="str">
        <f>IF(OR(FIN_RAW[[#This Row],[CLIENTE]]=0,FIN_RAW[[#This Row],[CLIENTE]]=" "),"",FIN_RAW[[#This Row],[CLIENTE]])</f>
        <v>Ana Milena Sánchez Patiño</v>
      </c>
      <c r="L1329" s="3" t="str">
        <f>IF(OR(FIN_RAW[[#This Row],[DEPORTISTA]]=0,FIN_RAW[[#This Row],[DEPORTISTA]]=""),"",FIN_RAW[[#This Row],[DEPORTISTA]])</f>
        <v>Matías Carvajal Sánchez</v>
      </c>
      <c r="M1329" s="3">
        <f>IF(FIN_DATASET[[#This Row],[Method]]="Efectivo",1,0)</f>
        <v>0</v>
      </c>
      <c r="N1329" s="12">
        <f>IF(FIN_DATASET[[#This Row],[Method]]="Efectivo",FIN_DATASET[[#This Row],[Amount]],0)</f>
        <v>0</v>
      </c>
      <c r="O1329" s="3">
        <f>IF(FIN_DATASET[[#This Row],[Method]]="CxC",1,0)</f>
        <v>0</v>
      </c>
      <c r="P1329" s="11">
        <f>IF(FIN_DATASET[[#This Row],[Method]]="CxC",FIN_DATASET[[#This Row],[Amount]],0)</f>
        <v>0</v>
      </c>
      <c r="Q1329" s="3">
        <f>IF(OR(FIN_DATASET[[#This Row],[Account]]="CxP",FIN_DATASET[[#This Row],[Account]]="CxP (Liga)",FIN_DATASET[[#This Row],[Account]]="CxP (Terceros)"),1,0)</f>
        <v>0</v>
      </c>
      <c r="R1329" s="3">
        <f>IF(FIN_DATASET[[#This Row],[AP_Flag]]=1,FIN_DATASET[[#This Row],[Amount]],0)</f>
        <v>0</v>
      </c>
    </row>
    <row r="1330" spans="1:18" x14ac:dyDescent="0.2">
      <c r="A1330" s="4">
        <f>FIN_RAW[[#This Row],[FECHA]]</f>
        <v>44774</v>
      </c>
      <c r="B1330" s="3">
        <f>YEAR(FIN_DATASET[[#This Row],[Date]])</f>
        <v>2022</v>
      </c>
      <c r="C1330" s="3" t="str">
        <f>TEXT(FIN_DATASET[[#This Row],[Date]],"mmmm")</f>
        <v>August</v>
      </c>
      <c r="D1330" s="3" t="str">
        <f>IF(FIN_RAW[[#This Row],[VALOR (IN)]]&gt;0, "Income",IF(FIN_RAW[[#This Row],[VALOR (OUT)]]&gt;0, "Expense", "Check"))</f>
        <v>Income</v>
      </c>
      <c r="E1330" s="3" t="str">
        <f>_xlfn.XLOOKUP(FIN_DATASET[[#This Row],[Method]],CATEGORY_MAP[CUENTA_IN],CATEGORY_MAP[Category])</f>
        <v>Cash</v>
      </c>
      <c r="F1330" s="3" t="str">
        <f>_xlfn.XLOOKUP(FIN_DATASET[[#This Row],[Account]],CATEGORY_MAP[CUENTA_OUT],CATEGORY_MAP[Subcategory])</f>
        <v>Monthly Fee</v>
      </c>
      <c r="G1330" s="3" t="str">
        <f>IF(OR(FIN_RAW[[#This Row],[CONCEPTO]]=0,FIN_RAW[[#This Row],[CONCEPTO]]=""),"",FIN_RAW[[#This Row],[CONCEPTO]])</f>
        <v>Mensualidad AR (100%) AGO</v>
      </c>
      <c r="H1330" s="5">
        <f>IF(FIN_DATASET[[#This Row],[Type]]="Income", FIN_RAW[[#This Row],[VALOR (IN)]], -FIN_RAW[[#This Row],[VALOR (OUT)]])</f>
        <v>160000</v>
      </c>
      <c r="I1330" s="3" t="str">
        <f>FIN_RAW[[#This Row],[CUENTA (IN)]]</f>
        <v>Efectivo</v>
      </c>
      <c r="J1330" s="6" t="str">
        <f>FIN_RAW[[#This Row],[CUENTA (OUT)]]</f>
        <v>Mensualidad</v>
      </c>
      <c r="K1330" s="3" t="str">
        <f>IF(OR(FIN_RAW[[#This Row],[CLIENTE]]=0,FIN_RAW[[#This Row],[CLIENTE]]=" "),"",FIN_RAW[[#This Row],[CLIENTE]])</f>
        <v>Ana Milena Sánchez Patiño</v>
      </c>
      <c r="L1330" s="3" t="str">
        <f>IF(OR(FIN_RAW[[#This Row],[DEPORTISTA]]=0,FIN_RAW[[#This Row],[DEPORTISTA]]=""),"",FIN_RAW[[#This Row],[DEPORTISTA]])</f>
        <v>Valentina Carvajal Sánchez</v>
      </c>
      <c r="M1330" s="3">
        <f>IF(FIN_DATASET[[#This Row],[Method]]="Efectivo",1,0)</f>
        <v>1</v>
      </c>
      <c r="N1330" s="12">
        <f>IF(FIN_DATASET[[#This Row],[Method]]="Efectivo",FIN_DATASET[[#This Row],[Amount]],0)</f>
        <v>160000</v>
      </c>
      <c r="O1330" s="3">
        <f>IF(FIN_DATASET[[#This Row],[Method]]="CxC",1,0)</f>
        <v>0</v>
      </c>
      <c r="P1330" s="11">
        <f>IF(FIN_DATASET[[#This Row],[Method]]="CxC",FIN_DATASET[[#This Row],[Amount]],0)</f>
        <v>0</v>
      </c>
      <c r="Q1330" s="3">
        <f>IF(OR(FIN_DATASET[[#This Row],[Account]]="CxP",FIN_DATASET[[#This Row],[Account]]="CxP (Liga)",FIN_DATASET[[#This Row],[Account]]="CxP (Terceros)"),1,0)</f>
        <v>0</v>
      </c>
      <c r="R1330" s="3">
        <f>IF(FIN_DATASET[[#This Row],[AP_Flag]]=1,FIN_DATASET[[#This Row],[Amount]],0)</f>
        <v>0</v>
      </c>
    </row>
    <row r="1331" spans="1:18" x14ac:dyDescent="0.2">
      <c r="A1331" s="4">
        <f>FIN_RAW[[#This Row],[FECHA]]</f>
        <v>44774</v>
      </c>
      <c r="B1331" s="3">
        <f>YEAR(FIN_DATASET[[#This Row],[Date]])</f>
        <v>2022</v>
      </c>
      <c r="C1331" s="3" t="str">
        <f>TEXT(FIN_DATASET[[#This Row],[Date]],"mmmm")</f>
        <v>August</v>
      </c>
      <c r="D1331" s="3" t="str">
        <f>IF(FIN_RAW[[#This Row],[VALOR (IN)]]&gt;0, "Income",IF(FIN_RAW[[#This Row],[VALOR (OUT)]]&gt;0, "Expense", "Check"))</f>
        <v>Income</v>
      </c>
      <c r="E1331" s="3" t="str">
        <f>_xlfn.XLOOKUP(FIN_DATASET[[#This Row],[Method]],CATEGORY_MAP[CUENTA_IN],CATEGORY_MAP[Category])</f>
        <v>Cash</v>
      </c>
      <c r="F1331" s="3" t="str">
        <f>_xlfn.XLOOKUP(FIN_DATASET[[#This Row],[Account]],CATEGORY_MAP[CUENTA_OUT],CATEGORY_MAP[Subcategory])</f>
        <v>Monthly Fee</v>
      </c>
      <c r="G1331" s="3" t="str">
        <f>IF(OR(FIN_RAW[[#This Row],[CONCEPTO]]=0,FIN_RAW[[#This Row],[CONCEPTO]]=""),"",FIN_RAW[[#This Row],[CONCEPTO]])</f>
        <v>Mensualidad FOR (80%) AGO</v>
      </c>
      <c r="H1331" s="5">
        <f>IF(FIN_DATASET[[#This Row],[Type]]="Income", FIN_RAW[[#This Row],[VALOR (IN)]], -FIN_RAW[[#This Row],[VALOR (OUT)]])</f>
        <v>88000</v>
      </c>
      <c r="I1331" s="3" t="str">
        <f>FIN_RAW[[#This Row],[CUENTA (IN)]]</f>
        <v>Efectivo</v>
      </c>
      <c r="J1331" s="6" t="str">
        <f>FIN_RAW[[#This Row],[CUENTA (OUT)]]</f>
        <v>Mensualidad</v>
      </c>
      <c r="K1331" s="3" t="str">
        <f>IF(OR(FIN_RAW[[#This Row],[CLIENTE]]=0,FIN_RAW[[#This Row],[CLIENTE]]=" "),"",FIN_RAW[[#This Row],[CLIENTE]])</f>
        <v>Diana Gómez Herrera</v>
      </c>
      <c r="L1331" s="3" t="str">
        <f>IF(OR(FIN_RAW[[#This Row],[DEPORTISTA]]=0,FIN_RAW[[#This Row],[DEPORTISTA]]=""),"",FIN_RAW[[#This Row],[DEPORTISTA]])</f>
        <v>Samuel David López Gómez</v>
      </c>
      <c r="M1331" s="3">
        <f>IF(FIN_DATASET[[#This Row],[Method]]="Efectivo",1,0)</f>
        <v>1</v>
      </c>
      <c r="N1331" s="12">
        <f>IF(FIN_DATASET[[#This Row],[Method]]="Efectivo",FIN_DATASET[[#This Row],[Amount]],0)</f>
        <v>88000</v>
      </c>
      <c r="O1331" s="3">
        <f>IF(FIN_DATASET[[#This Row],[Method]]="CxC",1,0)</f>
        <v>0</v>
      </c>
      <c r="P1331" s="11">
        <f>IF(FIN_DATASET[[#This Row],[Method]]="CxC",FIN_DATASET[[#This Row],[Amount]],0)</f>
        <v>0</v>
      </c>
      <c r="Q1331" s="3">
        <f>IF(OR(FIN_DATASET[[#This Row],[Account]]="CxP",FIN_DATASET[[#This Row],[Account]]="CxP (Liga)",FIN_DATASET[[#This Row],[Account]]="CxP (Terceros)"),1,0)</f>
        <v>0</v>
      </c>
      <c r="R1331" s="3">
        <f>IF(FIN_DATASET[[#This Row],[AP_Flag]]=1,FIN_DATASET[[#This Row],[Amount]],0)</f>
        <v>0</v>
      </c>
    </row>
    <row r="1332" spans="1:18" x14ac:dyDescent="0.2">
      <c r="A1332" s="4">
        <f>FIN_RAW[[#This Row],[FECHA]]</f>
        <v>44774</v>
      </c>
      <c r="B1332" s="3">
        <f>YEAR(FIN_DATASET[[#This Row],[Date]])</f>
        <v>2022</v>
      </c>
      <c r="C1332" s="3" t="str">
        <f>TEXT(FIN_DATASET[[#This Row],[Date]],"mmmm")</f>
        <v>August</v>
      </c>
      <c r="D1332" s="3" t="str">
        <f>IF(FIN_RAW[[#This Row],[VALOR (IN)]]&gt;0, "Income",IF(FIN_RAW[[#This Row],[VALOR (OUT)]]&gt;0, "Expense", "Check"))</f>
        <v>Income</v>
      </c>
      <c r="E1332" s="3" t="str">
        <f>_xlfn.XLOOKUP(FIN_DATASET[[#This Row],[Method]],CATEGORY_MAP[CUENTA_IN],CATEGORY_MAP[Category])</f>
        <v>Scholarships</v>
      </c>
      <c r="F1332" s="3" t="str">
        <f>_xlfn.XLOOKUP(FIN_DATASET[[#This Row],[Account]],CATEGORY_MAP[CUENTA_OUT],CATEGORY_MAP[Subcategory])</f>
        <v>Monthly Fee</v>
      </c>
      <c r="G1332" s="3" t="str">
        <f>IF(OR(FIN_RAW[[#This Row],[CONCEPTO]]=0,FIN_RAW[[#This Row],[CONCEPTO]]=""),"",FIN_RAW[[#This Row],[CONCEPTO]])</f>
        <v>Beca Hermandad (20%) AGO</v>
      </c>
      <c r="H1332" s="5">
        <f>IF(FIN_DATASET[[#This Row],[Type]]="Income", FIN_RAW[[#This Row],[VALOR (IN)]], -FIN_RAW[[#This Row],[VALOR (OUT)]])</f>
        <v>22000</v>
      </c>
      <c r="I1332" s="3" t="str">
        <f>FIN_RAW[[#This Row],[CUENTA (IN)]]</f>
        <v>Becas</v>
      </c>
      <c r="J1332" s="6" t="str">
        <f>FIN_RAW[[#This Row],[CUENTA (OUT)]]</f>
        <v>Mensualidad</v>
      </c>
      <c r="K1332" s="3" t="str">
        <f>IF(OR(FIN_RAW[[#This Row],[CLIENTE]]=0,FIN_RAW[[#This Row],[CLIENTE]]=" "),"",FIN_RAW[[#This Row],[CLIENTE]])</f>
        <v>Diana Gómez Herrera</v>
      </c>
      <c r="L1332" s="3" t="str">
        <f>IF(OR(FIN_RAW[[#This Row],[DEPORTISTA]]=0,FIN_RAW[[#This Row],[DEPORTISTA]]=""),"",FIN_RAW[[#This Row],[DEPORTISTA]])</f>
        <v>Samuel David López Gómez</v>
      </c>
      <c r="M1332" s="3">
        <f>IF(FIN_DATASET[[#This Row],[Method]]="Efectivo",1,0)</f>
        <v>0</v>
      </c>
      <c r="N1332" s="12">
        <f>IF(FIN_DATASET[[#This Row],[Method]]="Efectivo",FIN_DATASET[[#This Row],[Amount]],0)</f>
        <v>0</v>
      </c>
      <c r="O1332" s="3">
        <f>IF(FIN_DATASET[[#This Row],[Method]]="CxC",1,0)</f>
        <v>0</v>
      </c>
      <c r="P1332" s="11">
        <f>IF(FIN_DATASET[[#This Row],[Method]]="CxC",FIN_DATASET[[#This Row],[Amount]],0)</f>
        <v>0</v>
      </c>
      <c r="Q1332" s="3">
        <f>IF(OR(FIN_DATASET[[#This Row],[Account]]="CxP",FIN_DATASET[[#This Row],[Account]]="CxP (Liga)",FIN_DATASET[[#This Row],[Account]]="CxP (Terceros)"),1,0)</f>
        <v>0</v>
      </c>
      <c r="R1332" s="3">
        <f>IF(FIN_DATASET[[#This Row],[AP_Flag]]=1,FIN_DATASET[[#This Row],[Amount]],0)</f>
        <v>0</v>
      </c>
    </row>
    <row r="1333" spans="1:18" x14ac:dyDescent="0.2">
      <c r="A1333" s="4">
        <f>FIN_RAW[[#This Row],[FECHA]]</f>
        <v>44774</v>
      </c>
      <c r="B1333" s="3">
        <f>YEAR(FIN_DATASET[[#This Row],[Date]])</f>
        <v>2022</v>
      </c>
      <c r="C1333" s="3" t="str">
        <f>TEXT(FIN_DATASET[[#This Row],[Date]],"mmmm")</f>
        <v>August</v>
      </c>
      <c r="D1333" s="3" t="str">
        <f>IF(FIN_RAW[[#This Row],[VALOR (IN)]]&gt;0, "Income",IF(FIN_RAW[[#This Row],[VALOR (OUT)]]&gt;0, "Expense", "Check"))</f>
        <v>Income</v>
      </c>
      <c r="E1333" s="3" t="str">
        <f>_xlfn.XLOOKUP(FIN_DATASET[[#This Row],[Method]],CATEGORY_MAP[CUENTA_IN],CATEGORY_MAP[Category])</f>
        <v>Cash</v>
      </c>
      <c r="F1333" s="3" t="str">
        <f>_xlfn.XLOOKUP(FIN_DATASET[[#This Row],[Account]],CATEGORY_MAP[CUENTA_OUT],CATEGORY_MAP[Subcategory])</f>
        <v>Monthly Fee</v>
      </c>
      <c r="G1333" s="3" t="str">
        <f>IF(OR(FIN_RAW[[#This Row],[CONCEPTO]]=0,FIN_RAW[[#This Row],[CONCEPTO]]=""),"",FIN_RAW[[#This Row],[CONCEPTO]])</f>
        <v>Mensualidad AR (100%) AGO</v>
      </c>
      <c r="H1333" s="5">
        <f>IF(FIN_DATASET[[#This Row],[Type]]="Income", FIN_RAW[[#This Row],[VALOR (IN)]], -FIN_RAW[[#This Row],[VALOR (OUT)]])</f>
        <v>160000</v>
      </c>
      <c r="I1333" s="3" t="str">
        <f>FIN_RAW[[#This Row],[CUENTA (IN)]]</f>
        <v>Efectivo</v>
      </c>
      <c r="J1333" s="6" t="str">
        <f>FIN_RAW[[#This Row],[CUENTA (OUT)]]</f>
        <v>Mensualidad</v>
      </c>
      <c r="K1333" s="3" t="str">
        <f>IF(OR(FIN_RAW[[#This Row],[CLIENTE]]=0,FIN_RAW[[#This Row],[CLIENTE]]=" "),"",FIN_RAW[[#This Row],[CLIENTE]])</f>
        <v>Diana Gómez Herrera</v>
      </c>
      <c r="L1333" s="3" t="str">
        <f>IF(OR(FIN_RAW[[#This Row],[DEPORTISTA]]=0,FIN_RAW[[#This Row],[DEPORTISTA]]=""),"",FIN_RAW[[#This Row],[DEPORTISTA]])</f>
        <v>Juan Manuel López Gómez</v>
      </c>
      <c r="M1333" s="3">
        <f>IF(FIN_DATASET[[#This Row],[Method]]="Efectivo",1,0)</f>
        <v>1</v>
      </c>
      <c r="N1333" s="12">
        <f>IF(FIN_DATASET[[#This Row],[Method]]="Efectivo",FIN_DATASET[[#This Row],[Amount]],0)</f>
        <v>160000</v>
      </c>
      <c r="O1333" s="3">
        <f>IF(FIN_DATASET[[#This Row],[Method]]="CxC",1,0)</f>
        <v>0</v>
      </c>
      <c r="P1333" s="11">
        <f>IF(FIN_DATASET[[#This Row],[Method]]="CxC",FIN_DATASET[[#This Row],[Amount]],0)</f>
        <v>0</v>
      </c>
      <c r="Q1333" s="3">
        <f>IF(OR(FIN_DATASET[[#This Row],[Account]]="CxP",FIN_DATASET[[#This Row],[Account]]="CxP (Liga)",FIN_DATASET[[#This Row],[Account]]="CxP (Terceros)"),1,0)</f>
        <v>0</v>
      </c>
      <c r="R1333" s="3">
        <f>IF(FIN_DATASET[[#This Row],[AP_Flag]]=1,FIN_DATASET[[#This Row],[Amount]],0)</f>
        <v>0</v>
      </c>
    </row>
    <row r="1334" spans="1:18" x14ac:dyDescent="0.2">
      <c r="A1334" s="4">
        <f>FIN_RAW[[#This Row],[FECHA]]</f>
        <v>44774</v>
      </c>
      <c r="B1334" s="3">
        <f>YEAR(FIN_DATASET[[#This Row],[Date]])</f>
        <v>2022</v>
      </c>
      <c r="C1334" s="3" t="str">
        <f>TEXT(FIN_DATASET[[#This Row],[Date]],"mmmm")</f>
        <v>August</v>
      </c>
      <c r="D1334" s="3" t="str">
        <f>IF(FIN_RAW[[#This Row],[VALOR (IN)]]&gt;0, "Income",IF(FIN_RAW[[#This Row],[VALOR (OUT)]]&gt;0, "Expense", "Check"))</f>
        <v>Income</v>
      </c>
      <c r="E1334" s="3" t="str">
        <f>_xlfn.XLOOKUP(FIN_DATASET[[#This Row],[Method]],CATEGORY_MAP[CUENTA_IN],CATEGORY_MAP[Category])</f>
        <v>Cash</v>
      </c>
      <c r="F1334" s="3" t="str">
        <f>_xlfn.XLOOKUP(FIN_DATASET[[#This Row],[Account]],CATEGORY_MAP[CUENTA_OUT],CATEGORY_MAP[Subcategory])</f>
        <v>Monthly Fee</v>
      </c>
      <c r="G1334" s="3" t="str">
        <f>IF(OR(FIN_RAW[[#This Row],[CONCEPTO]]=0,FIN_RAW[[#This Row],[CONCEPTO]]=""),"",FIN_RAW[[#This Row],[CONCEPTO]])</f>
        <v>Mensualidad FOR (80%) AGO</v>
      </c>
      <c r="H1334" s="5">
        <f>IF(FIN_DATASET[[#This Row],[Type]]="Income", FIN_RAW[[#This Row],[VALOR (IN)]], -FIN_RAW[[#This Row],[VALOR (OUT)]])</f>
        <v>88000</v>
      </c>
      <c r="I1334" s="3" t="str">
        <f>FIN_RAW[[#This Row],[CUENTA (IN)]]</f>
        <v>Efectivo</v>
      </c>
      <c r="J1334" s="6" t="str">
        <f>FIN_RAW[[#This Row],[CUENTA (OUT)]]</f>
        <v>Mensualidad</v>
      </c>
      <c r="K1334" s="3" t="str">
        <f>IF(OR(FIN_RAW[[#This Row],[CLIENTE]]=0,FIN_RAW[[#This Row],[CLIENTE]]=" "),"",FIN_RAW[[#This Row],[CLIENTE]])</f>
        <v>Diana Marcela Bravo Clavijo</v>
      </c>
      <c r="L1334" s="3" t="str">
        <f>IF(OR(FIN_RAW[[#This Row],[DEPORTISTA]]=0,FIN_RAW[[#This Row],[DEPORTISTA]]=""),"",FIN_RAW[[#This Row],[DEPORTISTA]])</f>
        <v>Adelaida Camacho Bravo</v>
      </c>
      <c r="M1334" s="3">
        <f>IF(FIN_DATASET[[#This Row],[Method]]="Efectivo",1,0)</f>
        <v>1</v>
      </c>
      <c r="N1334" s="12">
        <f>IF(FIN_DATASET[[#This Row],[Method]]="Efectivo",FIN_DATASET[[#This Row],[Amount]],0)</f>
        <v>88000</v>
      </c>
      <c r="O1334" s="3">
        <f>IF(FIN_DATASET[[#This Row],[Method]]="CxC",1,0)</f>
        <v>0</v>
      </c>
      <c r="P1334" s="11">
        <f>IF(FIN_DATASET[[#This Row],[Method]]="CxC",FIN_DATASET[[#This Row],[Amount]],0)</f>
        <v>0</v>
      </c>
      <c r="Q1334" s="3">
        <f>IF(OR(FIN_DATASET[[#This Row],[Account]]="CxP",FIN_DATASET[[#This Row],[Account]]="CxP (Liga)",FIN_DATASET[[#This Row],[Account]]="CxP (Terceros)"),1,0)</f>
        <v>0</v>
      </c>
      <c r="R1334" s="3">
        <f>IF(FIN_DATASET[[#This Row],[AP_Flag]]=1,FIN_DATASET[[#This Row],[Amount]],0)</f>
        <v>0</v>
      </c>
    </row>
    <row r="1335" spans="1:18" x14ac:dyDescent="0.2">
      <c r="A1335" s="4">
        <f>FIN_RAW[[#This Row],[FECHA]]</f>
        <v>44774</v>
      </c>
      <c r="B1335" s="3">
        <f>YEAR(FIN_DATASET[[#This Row],[Date]])</f>
        <v>2022</v>
      </c>
      <c r="C1335" s="3" t="str">
        <f>TEXT(FIN_DATASET[[#This Row],[Date]],"mmmm")</f>
        <v>August</v>
      </c>
      <c r="D1335" s="3" t="str">
        <f>IF(FIN_RAW[[#This Row],[VALOR (IN)]]&gt;0, "Income",IF(FIN_RAW[[#This Row],[VALOR (OUT)]]&gt;0, "Expense", "Check"))</f>
        <v>Income</v>
      </c>
      <c r="E1335" s="3" t="str">
        <f>_xlfn.XLOOKUP(FIN_DATASET[[#This Row],[Method]],CATEGORY_MAP[CUENTA_IN],CATEGORY_MAP[Category])</f>
        <v>Scholarships</v>
      </c>
      <c r="F1335" s="3" t="str">
        <f>_xlfn.XLOOKUP(FIN_DATASET[[#This Row],[Account]],CATEGORY_MAP[CUENTA_OUT],CATEGORY_MAP[Subcategory])</f>
        <v>Monthly Fee</v>
      </c>
      <c r="G1335" s="3" t="str">
        <f>IF(OR(FIN_RAW[[#This Row],[CONCEPTO]]=0,FIN_RAW[[#This Row],[CONCEPTO]]=""),"",FIN_RAW[[#This Row],[CONCEPTO]])</f>
        <v>Beca Hermandad (20%) AGO</v>
      </c>
      <c r="H1335" s="5">
        <f>IF(FIN_DATASET[[#This Row],[Type]]="Income", FIN_RAW[[#This Row],[VALOR (IN)]], -FIN_RAW[[#This Row],[VALOR (OUT)]])</f>
        <v>22000</v>
      </c>
      <c r="I1335" s="3" t="str">
        <f>FIN_RAW[[#This Row],[CUENTA (IN)]]</f>
        <v>Becas</v>
      </c>
      <c r="J1335" s="6" t="str">
        <f>FIN_RAW[[#This Row],[CUENTA (OUT)]]</f>
        <v>Mensualidad</v>
      </c>
      <c r="K1335" s="3" t="str">
        <f>IF(OR(FIN_RAW[[#This Row],[CLIENTE]]=0,FIN_RAW[[#This Row],[CLIENTE]]=" "),"",FIN_RAW[[#This Row],[CLIENTE]])</f>
        <v>Diana Marcela Bravo Clavijo</v>
      </c>
      <c r="L1335" s="3" t="str">
        <f>IF(OR(FIN_RAW[[#This Row],[DEPORTISTA]]=0,FIN_RAW[[#This Row],[DEPORTISTA]]=""),"",FIN_RAW[[#This Row],[DEPORTISTA]])</f>
        <v>Adelaida Camacho Bravo</v>
      </c>
      <c r="M1335" s="3">
        <f>IF(FIN_DATASET[[#This Row],[Method]]="Efectivo",1,0)</f>
        <v>0</v>
      </c>
      <c r="N1335" s="12">
        <f>IF(FIN_DATASET[[#This Row],[Method]]="Efectivo",FIN_DATASET[[#This Row],[Amount]],0)</f>
        <v>0</v>
      </c>
      <c r="O1335" s="3">
        <f>IF(FIN_DATASET[[#This Row],[Method]]="CxC",1,0)</f>
        <v>0</v>
      </c>
      <c r="P1335" s="11">
        <f>IF(FIN_DATASET[[#This Row],[Method]]="CxC",FIN_DATASET[[#This Row],[Amount]],0)</f>
        <v>0</v>
      </c>
      <c r="Q1335" s="3">
        <f>IF(OR(FIN_DATASET[[#This Row],[Account]]="CxP",FIN_DATASET[[#This Row],[Account]]="CxP (Liga)",FIN_DATASET[[#This Row],[Account]]="CxP (Terceros)"),1,0)</f>
        <v>0</v>
      </c>
      <c r="R1335" s="3">
        <f>IF(FIN_DATASET[[#This Row],[AP_Flag]]=1,FIN_DATASET[[#This Row],[Amount]],0)</f>
        <v>0</v>
      </c>
    </row>
    <row r="1336" spans="1:18" x14ac:dyDescent="0.2">
      <c r="A1336" s="4">
        <f>FIN_RAW[[#This Row],[FECHA]]</f>
        <v>44774</v>
      </c>
      <c r="B1336" s="3">
        <f>YEAR(FIN_DATASET[[#This Row],[Date]])</f>
        <v>2022</v>
      </c>
      <c r="C1336" s="3" t="str">
        <f>TEXT(FIN_DATASET[[#This Row],[Date]],"mmmm")</f>
        <v>August</v>
      </c>
      <c r="D1336" s="3" t="str">
        <f>IF(FIN_RAW[[#This Row],[VALOR (IN)]]&gt;0, "Income",IF(FIN_RAW[[#This Row],[VALOR (OUT)]]&gt;0, "Expense", "Check"))</f>
        <v>Income</v>
      </c>
      <c r="E1336" s="3" t="str">
        <f>_xlfn.XLOOKUP(FIN_DATASET[[#This Row],[Method]],CATEGORY_MAP[CUENTA_IN],CATEGORY_MAP[Category])</f>
        <v>Cash</v>
      </c>
      <c r="F1336" s="3" t="str">
        <f>_xlfn.XLOOKUP(FIN_DATASET[[#This Row],[Account]],CATEGORY_MAP[CUENTA_OUT],CATEGORY_MAP[Subcategory])</f>
        <v>Monthly Fee</v>
      </c>
      <c r="G1336" s="3" t="str">
        <f>IF(OR(FIN_RAW[[#This Row],[CONCEPTO]]=0,FIN_RAW[[#This Row],[CONCEPTO]]=""),"",FIN_RAW[[#This Row],[CONCEPTO]])</f>
        <v>Mensualidad AR (100%) AGO</v>
      </c>
      <c r="H1336" s="5">
        <f>IF(FIN_DATASET[[#This Row],[Type]]="Income", FIN_RAW[[#This Row],[VALOR (IN)]], -FIN_RAW[[#This Row],[VALOR (OUT)]])</f>
        <v>160000</v>
      </c>
      <c r="I1336" s="3" t="str">
        <f>FIN_RAW[[#This Row],[CUENTA (IN)]]</f>
        <v>Efectivo</v>
      </c>
      <c r="J1336" s="6" t="str">
        <f>FIN_RAW[[#This Row],[CUENTA (OUT)]]</f>
        <v>Mensualidad</v>
      </c>
      <c r="K1336" s="3" t="str">
        <f>IF(OR(FIN_RAW[[#This Row],[CLIENTE]]=0,FIN_RAW[[#This Row],[CLIENTE]]=" "),"",FIN_RAW[[#This Row],[CLIENTE]])</f>
        <v>Diana Marcela Bravo Clavijo</v>
      </c>
      <c r="L1336" s="3" t="str">
        <f>IF(OR(FIN_RAW[[#This Row],[DEPORTISTA]]=0,FIN_RAW[[#This Row],[DEPORTISTA]]=""),"",FIN_RAW[[#This Row],[DEPORTISTA]])</f>
        <v>María Antonia Camacho Bravo</v>
      </c>
      <c r="M1336" s="3">
        <f>IF(FIN_DATASET[[#This Row],[Method]]="Efectivo",1,0)</f>
        <v>1</v>
      </c>
      <c r="N1336" s="12">
        <f>IF(FIN_DATASET[[#This Row],[Method]]="Efectivo",FIN_DATASET[[#This Row],[Amount]],0)</f>
        <v>160000</v>
      </c>
      <c r="O1336" s="3">
        <f>IF(FIN_DATASET[[#This Row],[Method]]="CxC",1,0)</f>
        <v>0</v>
      </c>
      <c r="P1336" s="11">
        <f>IF(FIN_DATASET[[#This Row],[Method]]="CxC",FIN_DATASET[[#This Row],[Amount]],0)</f>
        <v>0</v>
      </c>
      <c r="Q1336" s="3">
        <f>IF(OR(FIN_DATASET[[#This Row],[Account]]="CxP",FIN_DATASET[[#This Row],[Account]]="CxP (Liga)",FIN_DATASET[[#This Row],[Account]]="CxP (Terceros)"),1,0)</f>
        <v>0</v>
      </c>
      <c r="R1336" s="3">
        <f>IF(FIN_DATASET[[#This Row],[AP_Flag]]=1,FIN_DATASET[[#This Row],[Amount]],0)</f>
        <v>0</v>
      </c>
    </row>
    <row r="1337" spans="1:18" x14ac:dyDescent="0.2">
      <c r="A1337" s="4">
        <f>FIN_RAW[[#This Row],[FECHA]]</f>
        <v>44774</v>
      </c>
      <c r="B1337" s="3">
        <f>YEAR(FIN_DATASET[[#This Row],[Date]])</f>
        <v>2022</v>
      </c>
      <c r="C1337" s="3" t="str">
        <f>TEXT(FIN_DATASET[[#This Row],[Date]],"mmmm")</f>
        <v>August</v>
      </c>
      <c r="D1337" s="3" t="str">
        <f>IF(FIN_RAW[[#This Row],[VALOR (IN)]]&gt;0, "Income",IF(FIN_RAW[[#This Row],[VALOR (OUT)]]&gt;0, "Expense", "Check"))</f>
        <v>Income</v>
      </c>
      <c r="E1337" s="3" t="str">
        <f>_xlfn.XLOOKUP(FIN_DATASET[[#This Row],[Method]],CATEGORY_MAP[CUENTA_IN],CATEGORY_MAP[Category])</f>
        <v>Cash</v>
      </c>
      <c r="F1337" s="3" t="str">
        <f>_xlfn.XLOOKUP(FIN_DATASET[[#This Row],[Account]],CATEGORY_MAP[CUENTA_OUT],CATEGORY_MAP[Subcategory])</f>
        <v>Monthly Fee</v>
      </c>
      <c r="G1337" s="3" t="str">
        <f>IF(OR(FIN_RAW[[#This Row],[CONCEPTO]]=0,FIN_RAW[[#This Row],[CONCEPTO]]=""),"",FIN_RAW[[#This Row],[CONCEPTO]])</f>
        <v>Mensualidad AR (100%) AGO</v>
      </c>
      <c r="H1337" s="5">
        <f>IF(FIN_DATASET[[#This Row],[Type]]="Income", FIN_RAW[[#This Row],[VALOR (IN)]], -FIN_RAW[[#This Row],[VALOR (OUT)]])</f>
        <v>160000</v>
      </c>
      <c r="I1337" s="3" t="str">
        <f>FIN_RAW[[#This Row],[CUENTA (IN)]]</f>
        <v>Efectivo</v>
      </c>
      <c r="J1337" s="6" t="str">
        <f>FIN_RAW[[#This Row],[CUENTA (OUT)]]</f>
        <v>Mensualidad</v>
      </c>
      <c r="K1337" s="3" t="str">
        <f>IF(OR(FIN_RAW[[#This Row],[CLIENTE]]=0,FIN_RAW[[#This Row],[CLIENTE]]=" "),"",FIN_RAW[[#This Row],[CLIENTE]])</f>
        <v>Ingrith Basto Zamorano</v>
      </c>
      <c r="L1337" s="3" t="str">
        <f>IF(OR(FIN_RAW[[#This Row],[DEPORTISTA]]=0,FIN_RAW[[#This Row],[DEPORTISTA]]=""),"",FIN_RAW[[#This Row],[DEPORTISTA]])</f>
        <v>Santiago Solórzano Basto</v>
      </c>
      <c r="M1337" s="3">
        <f>IF(FIN_DATASET[[#This Row],[Method]]="Efectivo",1,0)</f>
        <v>1</v>
      </c>
      <c r="N1337" s="12">
        <f>IF(FIN_DATASET[[#This Row],[Method]]="Efectivo",FIN_DATASET[[#This Row],[Amount]],0)</f>
        <v>160000</v>
      </c>
      <c r="O1337" s="3">
        <f>IF(FIN_DATASET[[#This Row],[Method]]="CxC",1,0)</f>
        <v>0</v>
      </c>
      <c r="P1337" s="11">
        <f>IF(FIN_DATASET[[#This Row],[Method]]="CxC",FIN_DATASET[[#This Row],[Amount]],0)</f>
        <v>0</v>
      </c>
      <c r="Q1337" s="3">
        <f>IF(OR(FIN_DATASET[[#This Row],[Account]]="CxP",FIN_DATASET[[#This Row],[Account]]="CxP (Liga)",FIN_DATASET[[#This Row],[Account]]="CxP (Terceros)"),1,0)</f>
        <v>0</v>
      </c>
      <c r="R1337" s="3">
        <f>IF(FIN_DATASET[[#This Row],[AP_Flag]]=1,FIN_DATASET[[#This Row],[Amount]],0)</f>
        <v>0</v>
      </c>
    </row>
    <row r="1338" spans="1:18" x14ac:dyDescent="0.2">
      <c r="A1338" s="4">
        <f>FIN_RAW[[#This Row],[FECHA]]</f>
        <v>44774</v>
      </c>
      <c r="B1338" s="3">
        <f>YEAR(FIN_DATASET[[#This Row],[Date]])</f>
        <v>2022</v>
      </c>
      <c r="C1338" s="3" t="str">
        <f>TEXT(FIN_DATASET[[#This Row],[Date]],"mmmm")</f>
        <v>August</v>
      </c>
      <c r="D1338" s="3" t="str">
        <f>IF(FIN_RAW[[#This Row],[VALOR (IN)]]&gt;0, "Income",IF(FIN_RAW[[#This Row],[VALOR (OUT)]]&gt;0, "Expense", "Check"))</f>
        <v>Income</v>
      </c>
      <c r="E1338" s="3" t="str">
        <f>_xlfn.XLOOKUP(FIN_DATASET[[#This Row],[Method]],CATEGORY_MAP[CUENTA_IN],CATEGORY_MAP[Category])</f>
        <v>Cash</v>
      </c>
      <c r="F1338" s="3" t="str">
        <f>_xlfn.XLOOKUP(FIN_DATASET[[#This Row],[Account]],CATEGORY_MAP[CUENTA_OUT],CATEGORY_MAP[Subcategory])</f>
        <v>Monthly Fee</v>
      </c>
      <c r="G1338" s="3" t="str">
        <f>IF(OR(FIN_RAW[[#This Row],[CONCEPTO]]=0,FIN_RAW[[#This Row],[CONCEPTO]]=""),"",FIN_RAW[[#This Row],[CONCEPTO]])</f>
        <v>Mensualidad FOR (80%) AGO</v>
      </c>
      <c r="H1338" s="5">
        <f>IF(FIN_DATASET[[#This Row],[Type]]="Income", FIN_RAW[[#This Row],[VALOR (IN)]], -FIN_RAW[[#This Row],[VALOR (OUT)]])</f>
        <v>88000</v>
      </c>
      <c r="I1338" s="3" t="str">
        <f>FIN_RAW[[#This Row],[CUENTA (IN)]]</f>
        <v>Efectivo</v>
      </c>
      <c r="J1338" s="6" t="str">
        <f>FIN_RAW[[#This Row],[CUENTA (OUT)]]</f>
        <v>Mensualidad</v>
      </c>
      <c r="K1338" s="3" t="str">
        <f>IF(OR(FIN_RAW[[#This Row],[CLIENTE]]=0,FIN_RAW[[#This Row],[CLIENTE]]=" "),"",FIN_RAW[[#This Row],[CLIENTE]])</f>
        <v>Juan Sebastián Floyd</v>
      </c>
      <c r="L1338" s="3" t="str">
        <f>IF(OR(FIN_RAW[[#This Row],[DEPORTISTA]]=0,FIN_RAW[[#This Row],[DEPORTISTA]]=""),"",FIN_RAW[[#This Row],[DEPORTISTA]])</f>
        <v>Arianna Floyd Martínez</v>
      </c>
      <c r="M1338" s="3">
        <f>IF(FIN_DATASET[[#This Row],[Method]]="Efectivo",1,0)</f>
        <v>1</v>
      </c>
      <c r="N1338" s="12">
        <f>IF(FIN_DATASET[[#This Row],[Method]]="Efectivo",FIN_DATASET[[#This Row],[Amount]],0)</f>
        <v>88000</v>
      </c>
      <c r="O1338" s="3">
        <f>IF(FIN_DATASET[[#This Row],[Method]]="CxC",1,0)</f>
        <v>0</v>
      </c>
      <c r="P1338" s="11">
        <f>IF(FIN_DATASET[[#This Row],[Method]]="CxC",FIN_DATASET[[#This Row],[Amount]],0)</f>
        <v>0</v>
      </c>
      <c r="Q1338" s="3">
        <f>IF(OR(FIN_DATASET[[#This Row],[Account]]="CxP",FIN_DATASET[[#This Row],[Account]]="CxP (Liga)",FIN_DATASET[[#This Row],[Account]]="CxP (Terceros)"),1,0)</f>
        <v>0</v>
      </c>
      <c r="R1338" s="3">
        <f>IF(FIN_DATASET[[#This Row],[AP_Flag]]=1,FIN_DATASET[[#This Row],[Amount]],0)</f>
        <v>0</v>
      </c>
    </row>
    <row r="1339" spans="1:18" x14ac:dyDescent="0.2">
      <c r="A1339" s="4">
        <f>FIN_RAW[[#This Row],[FECHA]]</f>
        <v>44774</v>
      </c>
      <c r="B1339" s="3">
        <f>YEAR(FIN_DATASET[[#This Row],[Date]])</f>
        <v>2022</v>
      </c>
      <c r="C1339" s="3" t="str">
        <f>TEXT(FIN_DATASET[[#This Row],[Date]],"mmmm")</f>
        <v>August</v>
      </c>
      <c r="D1339" s="3" t="str">
        <f>IF(FIN_RAW[[#This Row],[VALOR (IN)]]&gt;0, "Income",IF(FIN_RAW[[#This Row],[VALOR (OUT)]]&gt;0, "Expense", "Check"))</f>
        <v>Income</v>
      </c>
      <c r="E1339" s="3" t="str">
        <f>_xlfn.XLOOKUP(FIN_DATASET[[#This Row],[Method]],CATEGORY_MAP[CUENTA_IN],CATEGORY_MAP[Category])</f>
        <v>Scholarships</v>
      </c>
      <c r="F1339" s="3" t="str">
        <f>_xlfn.XLOOKUP(FIN_DATASET[[#This Row],[Account]],CATEGORY_MAP[CUENTA_OUT],CATEGORY_MAP[Subcategory])</f>
        <v>Monthly Fee</v>
      </c>
      <c r="G1339" s="3" t="str">
        <f>IF(OR(FIN_RAW[[#This Row],[CONCEPTO]]=0,FIN_RAW[[#This Row],[CONCEPTO]]=""),"",FIN_RAW[[#This Row],[CONCEPTO]])</f>
        <v>Beca Hermandad (20%) AGO</v>
      </c>
      <c r="H1339" s="5">
        <f>IF(FIN_DATASET[[#This Row],[Type]]="Income", FIN_RAW[[#This Row],[VALOR (IN)]], -FIN_RAW[[#This Row],[VALOR (OUT)]])</f>
        <v>22000</v>
      </c>
      <c r="I1339" s="3" t="str">
        <f>FIN_RAW[[#This Row],[CUENTA (IN)]]</f>
        <v>Becas</v>
      </c>
      <c r="J1339" s="6" t="str">
        <f>FIN_RAW[[#This Row],[CUENTA (OUT)]]</f>
        <v>Mensualidad</v>
      </c>
      <c r="K1339" s="3" t="str">
        <f>IF(OR(FIN_RAW[[#This Row],[CLIENTE]]=0,FIN_RAW[[#This Row],[CLIENTE]]=" "),"",FIN_RAW[[#This Row],[CLIENTE]])</f>
        <v>Juan Sebastián Floyd</v>
      </c>
      <c r="L1339" s="3" t="str">
        <f>IF(OR(FIN_RAW[[#This Row],[DEPORTISTA]]=0,FIN_RAW[[#This Row],[DEPORTISTA]]=""),"",FIN_RAW[[#This Row],[DEPORTISTA]])</f>
        <v>Arianna Floyd Martínez</v>
      </c>
      <c r="M1339" s="3">
        <f>IF(FIN_DATASET[[#This Row],[Method]]="Efectivo",1,0)</f>
        <v>0</v>
      </c>
      <c r="N1339" s="12">
        <f>IF(FIN_DATASET[[#This Row],[Method]]="Efectivo",FIN_DATASET[[#This Row],[Amount]],0)</f>
        <v>0</v>
      </c>
      <c r="O1339" s="3">
        <f>IF(FIN_DATASET[[#This Row],[Method]]="CxC",1,0)</f>
        <v>0</v>
      </c>
      <c r="P1339" s="11">
        <f>IF(FIN_DATASET[[#This Row],[Method]]="CxC",FIN_DATASET[[#This Row],[Amount]],0)</f>
        <v>0</v>
      </c>
      <c r="Q1339" s="3">
        <f>IF(OR(FIN_DATASET[[#This Row],[Account]]="CxP",FIN_DATASET[[#This Row],[Account]]="CxP (Liga)",FIN_DATASET[[#This Row],[Account]]="CxP (Terceros)"),1,0)</f>
        <v>0</v>
      </c>
      <c r="R1339" s="3">
        <f>IF(FIN_DATASET[[#This Row],[AP_Flag]]=1,FIN_DATASET[[#This Row],[Amount]],0)</f>
        <v>0</v>
      </c>
    </row>
    <row r="1340" spans="1:18" x14ac:dyDescent="0.2">
      <c r="A1340" s="4">
        <f>FIN_RAW[[#This Row],[FECHA]]</f>
        <v>44774</v>
      </c>
      <c r="B1340" s="3">
        <f>YEAR(FIN_DATASET[[#This Row],[Date]])</f>
        <v>2022</v>
      </c>
      <c r="C1340" s="3" t="str">
        <f>TEXT(FIN_DATASET[[#This Row],[Date]],"mmmm")</f>
        <v>August</v>
      </c>
      <c r="D1340" s="3" t="str">
        <f>IF(FIN_RAW[[#This Row],[VALOR (IN)]]&gt;0, "Income",IF(FIN_RAW[[#This Row],[VALOR (OUT)]]&gt;0, "Expense", "Check"))</f>
        <v>Income</v>
      </c>
      <c r="E1340" s="3" t="str">
        <f>_xlfn.XLOOKUP(FIN_DATASET[[#This Row],[Method]],CATEGORY_MAP[CUENTA_IN],CATEGORY_MAP[Category])</f>
        <v>Cash</v>
      </c>
      <c r="F1340" s="3" t="str">
        <f>_xlfn.XLOOKUP(FIN_DATASET[[#This Row],[Account]],CATEGORY_MAP[CUENTA_OUT],CATEGORY_MAP[Subcategory])</f>
        <v>Monthly Fee</v>
      </c>
      <c r="G1340" s="3" t="str">
        <f>IF(OR(FIN_RAW[[#This Row],[CONCEPTO]]=0,FIN_RAW[[#This Row],[CONCEPTO]]=""),"",FIN_RAW[[#This Row],[CONCEPTO]])</f>
        <v>Mensualidad AR (100%) AGO</v>
      </c>
      <c r="H1340" s="5">
        <f>IF(FIN_DATASET[[#This Row],[Type]]="Income", FIN_RAW[[#This Row],[VALOR (IN)]], -FIN_RAW[[#This Row],[VALOR (OUT)]])</f>
        <v>160000</v>
      </c>
      <c r="I1340" s="3" t="str">
        <f>FIN_RAW[[#This Row],[CUENTA (IN)]]</f>
        <v>Efectivo</v>
      </c>
      <c r="J1340" s="6" t="str">
        <f>FIN_RAW[[#This Row],[CUENTA (OUT)]]</f>
        <v>Mensualidad</v>
      </c>
      <c r="K1340" s="3" t="str">
        <f>IF(OR(FIN_RAW[[#This Row],[CLIENTE]]=0,FIN_RAW[[#This Row],[CLIENTE]]=" "),"",FIN_RAW[[#This Row],[CLIENTE]])</f>
        <v>Juan Sebastián Floyd</v>
      </c>
      <c r="L1340" s="3" t="str">
        <f>IF(OR(FIN_RAW[[#This Row],[DEPORTISTA]]=0,FIN_RAW[[#This Row],[DEPORTISTA]]=""),"",FIN_RAW[[#This Row],[DEPORTISTA]])</f>
        <v>Juan Diego Floyd Martínez</v>
      </c>
      <c r="M1340" s="3">
        <f>IF(FIN_DATASET[[#This Row],[Method]]="Efectivo",1,0)</f>
        <v>1</v>
      </c>
      <c r="N1340" s="12">
        <f>IF(FIN_DATASET[[#This Row],[Method]]="Efectivo",FIN_DATASET[[#This Row],[Amount]],0)</f>
        <v>160000</v>
      </c>
      <c r="O1340" s="3">
        <f>IF(FIN_DATASET[[#This Row],[Method]]="CxC",1,0)</f>
        <v>0</v>
      </c>
      <c r="P1340" s="11">
        <f>IF(FIN_DATASET[[#This Row],[Method]]="CxC",FIN_DATASET[[#This Row],[Amount]],0)</f>
        <v>0</v>
      </c>
      <c r="Q1340" s="3">
        <f>IF(OR(FIN_DATASET[[#This Row],[Account]]="CxP",FIN_DATASET[[#This Row],[Account]]="CxP (Liga)",FIN_DATASET[[#This Row],[Account]]="CxP (Terceros)"),1,0)</f>
        <v>0</v>
      </c>
      <c r="R1340" s="3">
        <f>IF(FIN_DATASET[[#This Row],[AP_Flag]]=1,FIN_DATASET[[#This Row],[Amount]],0)</f>
        <v>0</v>
      </c>
    </row>
    <row r="1341" spans="1:18" x14ac:dyDescent="0.2">
      <c r="A1341" s="4">
        <f>FIN_RAW[[#This Row],[FECHA]]</f>
        <v>44774</v>
      </c>
      <c r="B1341" s="3">
        <f>YEAR(FIN_DATASET[[#This Row],[Date]])</f>
        <v>2022</v>
      </c>
      <c r="C1341" s="3" t="str">
        <f>TEXT(FIN_DATASET[[#This Row],[Date]],"mmmm")</f>
        <v>August</v>
      </c>
      <c r="D1341" s="3" t="str">
        <f>IF(FIN_RAW[[#This Row],[VALOR (IN)]]&gt;0, "Income",IF(FIN_RAW[[#This Row],[VALOR (OUT)]]&gt;0, "Expense", "Check"))</f>
        <v>Income</v>
      </c>
      <c r="E1341" s="3" t="str">
        <f>_xlfn.XLOOKUP(FIN_DATASET[[#This Row],[Method]],CATEGORY_MAP[CUENTA_IN],CATEGORY_MAP[Category])</f>
        <v>Cash</v>
      </c>
      <c r="F1341" s="3" t="str">
        <f>_xlfn.XLOOKUP(FIN_DATASET[[#This Row],[Account]],CATEGORY_MAP[CUENTA_OUT],CATEGORY_MAP[Subcategory])</f>
        <v>Monthly Fee</v>
      </c>
      <c r="G1341" s="3" t="str">
        <f>IF(OR(FIN_RAW[[#This Row],[CONCEPTO]]=0,FIN_RAW[[#This Row],[CONCEPTO]]=""),"",FIN_RAW[[#This Row],[CONCEPTO]])</f>
        <v>Mensualidad FOR (100%) AGO</v>
      </c>
      <c r="H1341" s="5">
        <f>IF(FIN_DATASET[[#This Row],[Type]]="Income", FIN_RAW[[#This Row],[VALOR (IN)]], -FIN_RAW[[#This Row],[VALOR (OUT)]])</f>
        <v>110000</v>
      </c>
      <c r="I1341" s="3" t="str">
        <f>FIN_RAW[[#This Row],[CUENTA (IN)]]</f>
        <v>Efectivo</v>
      </c>
      <c r="J1341" s="6" t="str">
        <f>FIN_RAW[[#This Row],[CUENTA (OUT)]]</f>
        <v>Mensualidad</v>
      </c>
      <c r="K1341" s="3" t="str">
        <f>IF(OR(FIN_RAW[[#This Row],[CLIENTE]]=0,FIN_RAW[[#This Row],[CLIENTE]]=" "),"",FIN_RAW[[#This Row],[CLIENTE]])</f>
        <v>Marcela Zapata Duque</v>
      </c>
      <c r="L1341" s="3" t="str">
        <f>IF(OR(FIN_RAW[[#This Row],[DEPORTISTA]]=0,FIN_RAW[[#This Row],[DEPORTISTA]]=""),"",FIN_RAW[[#This Row],[DEPORTISTA]])</f>
        <v>Sara Zapata Zapata</v>
      </c>
      <c r="M1341" s="3">
        <f>IF(FIN_DATASET[[#This Row],[Method]]="Efectivo",1,0)</f>
        <v>1</v>
      </c>
      <c r="N1341" s="12">
        <f>IF(FIN_DATASET[[#This Row],[Method]]="Efectivo",FIN_DATASET[[#This Row],[Amount]],0)</f>
        <v>110000</v>
      </c>
      <c r="O1341" s="3">
        <f>IF(FIN_DATASET[[#This Row],[Method]]="CxC",1,0)</f>
        <v>0</v>
      </c>
      <c r="P1341" s="11">
        <f>IF(FIN_DATASET[[#This Row],[Method]]="CxC",FIN_DATASET[[#This Row],[Amount]],0)</f>
        <v>0</v>
      </c>
      <c r="Q1341" s="3">
        <f>IF(OR(FIN_DATASET[[#This Row],[Account]]="CxP",FIN_DATASET[[#This Row],[Account]]="CxP (Liga)",FIN_DATASET[[#This Row],[Account]]="CxP (Terceros)"),1,0)</f>
        <v>0</v>
      </c>
      <c r="R1341" s="3">
        <f>IF(FIN_DATASET[[#This Row],[AP_Flag]]=1,FIN_DATASET[[#This Row],[Amount]],0)</f>
        <v>0</v>
      </c>
    </row>
    <row r="1342" spans="1:18" x14ac:dyDescent="0.2">
      <c r="A1342" s="4">
        <f>FIN_RAW[[#This Row],[FECHA]]</f>
        <v>44774</v>
      </c>
      <c r="B1342" s="3">
        <f>YEAR(FIN_DATASET[[#This Row],[Date]])</f>
        <v>2022</v>
      </c>
      <c r="C1342" s="3" t="str">
        <f>TEXT(FIN_DATASET[[#This Row],[Date]],"mmmm")</f>
        <v>August</v>
      </c>
      <c r="D1342" s="3" t="str">
        <f>IF(FIN_RAW[[#This Row],[VALOR (IN)]]&gt;0, "Income",IF(FIN_RAW[[#This Row],[VALOR (OUT)]]&gt;0, "Expense", "Check"))</f>
        <v>Income</v>
      </c>
      <c r="E1342" s="3" t="str">
        <f>_xlfn.XLOOKUP(FIN_DATASET[[#This Row],[Method]],CATEGORY_MAP[CUENTA_IN],CATEGORY_MAP[Category])</f>
        <v>Cash</v>
      </c>
      <c r="F1342" s="3" t="str">
        <f>_xlfn.XLOOKUP(FIN_DATASET[[#This Row],[Account]],CATEGORY_MAP[CUENTA_OUT],CATEGORY_MAP[Subcategory])</f>
        <v>Monthly Fee</v>
      </c>
      <c r="G1342" s="3" t="str">
        <f>IF(OR(FIN_RAW[[#This Row],[CONCEPTO]]=0,FIN_RAW[[#This Row],[CONCEPTO]]=""),"",FIN_RAW[[#This Row],[CONCEPTO]])</f>
        <v>Mensualidad FOR (100%) AGO</v>
      </c>
      <c r="H1342" s="5">
        <f>IF(FIN_DATASET[[#This Row],[Type]]="Income", FIN_RAW[[#This Row],[VALOR (IN)]], -FIN_RAW[[#This Row],[VALOR (OUT)]])</f>
        <v>110000</v>
      </c>
      <c r="I1342" s="3" t="str">
        <f>FIN_RAW[[#This Row],[CUENTA (IN)]]</f>
        <v>Efectivo</v>
      </c>
      <c r="J1342" s="6" t="str">
        <f>FIN_RAW[[#This Row],[CUENTA (OUT)]]</f>
        <v>Mensualidad</v>
      </c>
      <c r="K1342" s="3" t="str">
        <f>IF(OR(FIN_RAW[[#This Row],[CLIENTE]]=0,FIN_RAW[[#This Row],[CLIENTE]]=" "),"",FIN_RAW[[#This Row],[CLIENTE]])</f>
        <v>Zoraida Julieta Rico Vivas</v>
      </c>
      <c r="L1342" s="3" t="str">
        <f>IF(OR(FIN_RAW[[#This Row],[DEPORTISTA]]=0,FIN_RAW[[#This Row],[DEPORTISTA]]=""),"",FIN_RAW[[#This Row],[DEPORTISTA]])</f>
        <v>Salome Rodriguez Rico</v>
      </c>
      <c r="M1342" s="3">
        <f>IF(FIN_DATASET[[#This Row],[Method]]="Efectivo",1,0)</f>
        <v>1</v>
      </c>
      <c r="N1342" s="12">
        <f>IF(FIN_DATASET[[#This Row],[Method]]="Efectivo",FIN_DATASET[[#This Row],[Amount]],0)</f>
        <v>110000</v>
      </c>
      <c r="O1342" s="3">
        <f>IF(FIN_DATASET[[#This Row],[Method]]="CxC",1,0)</f>
        <v>0</v>
      </c>
      <c r="P1342" s="11">
        <f>IF(FIN_DATASET[[#This Row],[Method]]="CxC",FIN_DATASET[[#This Row],[Amount]],0)</f>
        <v>0</v>
      </c>
      <c r="Q1342" s="3">
        <f>IF(OR(FIN_DATASET[[#This Row],[Account]]="CxP",FIN_DATASET[[#This Row],[Account]]="CxP (Liga)",FIN_DATASET[[#This Row],[Account]]="CxP (Terceros)"),1,0)</f>
        <v>0</v>
      </c>
      <c r="R1342" s="3">
        <f>IF(FIN_DATASET[[#This Row],[AP_Flag]]=1,FIN_DATASET[[#This Row],[Amount]],0)</f>
        <v>0</v>
      </c>
    </row>
    <row r="1343" spans="1:18" x14ac:dyDescent="0.2">
      <c r="A1343" s="4">
        <f>FIN_RAW[[#This Row],[FECHA]]</f>
        <v>44774</v>
      </c>
      <c r="B1343" s="3">
        <f>YEAR(FIN_DATASET[[#This Row],[Date]])</f>
        <v>2022</v>
      </c>
      <c r="C1343" s="3" t="str">
        <f>TEXT(FIN_DATASET[[#This Row],[Date]],"mmmm")</f>
        <v>August</v>
      </c>
      <c r="D1343" s="3" t="str">
        <f>IF(FIN_RAW[[#This Row],[VALOR (IN)]]&gt;0, "Income",IF(FIN_RAW[[#This Row],[VALOR (OUT)]]&gt;0, "Expense", "Check"))</f>
        <v>Income</v>
      </c>
      <c r="E1343" s="3" t="str">
        <f>_xlfn.XLOOKUP(FIN_DATASET[[#This Row],[Method]],CATEGORY_MAP[CUENTA_IN],CATEGORY_MAP[Category])</f>
        <v>Cash</v>
      </c>
      <c r="F1343" s="3" t="str">
        <f>_xlfn.XLOOKUP(FIN_DATASET[[#This Row],[Account]],CATEGORY_MAP[CUENTA_OUT],CATEGORY_MAP[Subcategory])</f>
        <v>Monthly Fee</v>
      </c>
      <c r="G1343" s="3" t="str">
        <f>IF(OR(FIN_RAW[[#This Row],[CONCEPTO]]=0,FIN_RAW[[#This Row],[CONCEPTO]]=""),"",FIN_RAW[[#This Row],[CONCEPTO]])</f>
        <v>Mensualidad FOR (100%) AGO</v>
      </c>
      <c r="H1343" s="5">
        <f>IF(FIN_DATASET[[#This Row],[Type]]="Income", FIN_RAW[[#This Row],[VALOR (IN)]], -FIN_RAW[[#This Row],[VALOR (OUT)]])</f>
        <v>110000</v>
      </c>
      <c r="I1343" s="3" t="str">
        <f>FIN_RAW[[#This Row],[CUENTA (IN)]]</f>
        <v>Efectivo</v>
      </c>
      <c r="J1343" s="6" t="str">
        <f>FIN_RAW[[#This Row],[CUENTA (OUT)]]</f>
        <v>Mensualidad</v>
      </c>
      <c r="K1343" s="3" t="str">
        <f>IF(OR(FIN_RAW[[#This Row],[CLIENTE]]=0,FIN_RAW[[#This Row],[CLIENTE]]=" "),"",FIN_RAW[[#This Row],[CLIENTE]])</f>
        <v>Victor Orlando Mena Montealegre</v>
      </c>
      <c r="L1343" s="3" t="str">
        <f>IF(OR(FIN_RAW[[#This Row],[DEPORTISTA]]=0,FIN_RAW[[#This Row],[DEPORTISTA]]=""),"",FIN_RAW[[#This Row],[DEPORTISTA]])</f>
        <v>Daniel Felipe Cabrera Cruz</v>
      </c>
      <c r="M1343" s="3">
        <f>IF(FIN_DATASET[[#This Row],[Method]]="Efectivo",1,0)</f>
        <v>1</v>
      </c>
      <c r="N1343" s="12">
        <f>IF(FIN_DATASET[[#This Row],[Method]]="Efectivo",FIN_DATASET[[#This Row],[Amount]],0)</f>
        <v>110000</v>
      </c>
      <c r="O1343" s="3">
        <f>IF(FIN_DATASET[[#This Row],[Method]]="CxC",1,0)</f>
        <v>0</v>
      </c>
      <c r="P1343" s="11">
        <f>IF(FIN_DATASET[[#This Row],[Method]]="CxC",FIN_DATASET[[#This Row],[Amount]],0)</f>
        <v>0</v>
      </c>
      <c r="Q1343" s="3">
        <f>IF(OR(FIN_DATASET[[#This Row],[Account]]="CxP",FIN_DATASET[[#This Row],[Account]]="CxP (Liga)",FIN_DATASET[[#This Row],[Account]]="CxP (Terceros)"),1,0)</f>
        <v>0</v>
      </c>
      <c r="R1343" s="3">
        <f>IF(FIN_DATASET[[#This Row],[AP_Flag]]=1,FIN_DATASET[[#This Row],[Amount]],0)</f>
        <v>0</v>
      </c>
    </row>
    <row r="1344" spans="1:18" x14ac:dyDescent="0.2">
      <c r="A1344" s="4">
        <f>FIN_RAW[[#This Row],[FECHA]]</f>
        <v>44774</v>
      </c>
      <c r="B1344" s="3">
        <f>YEAR(FIN_DATASET[[#This Row],[Date]])</f>
        <v>2022</v>
      </c>
      <c r="C1344" s="3" t="str">
        <f>TEXT(FIN_DATASET[[#This Row],[Date]],"mmmm")</f>
        <v>August</v>
      </c>
      <c r="D1344" s="3" t="str">
        <f>IF(FIN_RAW[[#This Row],[VALOR (IN)]]&gt;0, "Income",IF(FIN_RAW[[#This Row],[VALOR (OUT)]]&gt;0, "Expense", "Check"))</f>
        <v>Income</v>
      </c>
      <c r="E1344" s="3" t="str">
        <f>_xlfn.XLOOKUP(FIN_DATASET[[#This Row],[Method]],CATEGORY_MAP[CUENTA_IN],CATEGORY_MAP[Category])</f>
        <v>Cash</v>
      </c>
      <c r="F1344" s="3" t="str">
        <f>_xlfn.XLOOKUP(FIN_DATASET[[#This Row],[Account]],CATEGORY_MAP[CUENTA_OUT],CATEGORY_MAP[Subcategory])</f>
        <v>Monthly Fee</v>
      </c>
      <c r="G1344" s="3" t="str">
        <f>IF(OR(FIN_RAW[[#This Row],[CONCEPTO]]=0,FIN_RAW[[#This Row],[CONCEPTO]]=""),"",FIN_RAW[[#This Row],[CONCEPTO]])</f>
        <v>Mensualidad AR (100%) AGO</v>
      </c>
      <c r="H1344" s="5">
        <f>IF(FIN_DATASET[[#This Row],[Type]]="Income", FIN_RAW[[#This Row],[VALOR (IN)]], -FIN_RAW[[#This Row],[VALOR (OUT)]])</f>
        <v>160000</v>
      </c>
      <c r="I1344" s="3" t="str">
        <f>FIN_RAW[[#This Row],[CUENTA (IN)]]</f>
        <v>Efectivo</v>
      </c>
      <c r="J1344" s="6" t="str">
        <f>FIN_RAW[[#This Row],[CUENTA (OUT)]]</f>
        <v>Mensualidad</v>
      </c>
      <c r="K1344" s="3" t="str">
        <f>IF(OR(FIN_RAW[[#This Row],[CLIENTE]]=0,FIN_RAW[[#This Row],[CLIENTE]]=" "),"",FIN_RAW[[#This Row],[CLIENTE]])</f>
        <v>Rodrigo Valdiri Zambrano</v>
      </c>
      <c r="L1344" s="3" t="str">
        <f>IF(OR(FIN_RAW[[#This Row],[DEPORTISTA]]=0,FIN_RAW[[#This Row],[DEPORTISTA]]=""),"",FIN_RAW[[#This Row],[DEPORTISTA]])</f>
        <v>Esteban Valdiri Guauña</v>
      </c>
      <c r="M1344" s="3">
        <f>IF(FIN_DATASET[[#This Row],[Method]]="Efectivo",1,0)</f>
        <v>1</v>
      </c>
      <c r="N1344" s="12">
        <f>IF(FIN_DATASET[[#This Row],[Method]]="Efectivo",FIN_DATASET[[#This Row],[Amount]],0)</f>
        <v>160000</v>
      </c>
      <c r="O1344" s="3">
        <f>IF(FIN_DATASET[[#This Row],[Method]]="CxC",1,0)</f>
        <v>0</v>
      </c>
      <c r="P1344" s="11">
        <f>IF(FIN_DATASET[[#This Row],[Method]]="CxC",FIN_DATASET[[#This Row],[Amount]],0)</f>
        <v>0</v>
      </c>
      <c r="Q1344" s="3">
        <f>IF(OR(FIN_DATASET[[#This Row],[Account]]="CxP",FIN_DATASET[[#This Row],[Account]]="CxP (Liga)",FIN_DATASET[[#This Row],[Account]]="CxP (Terceros)"),1,0)</f>
        <v>0</v>
      </c>
      <c r="R1344" s="3">
        <f>IF(FIN_DATASET[[#This Row],[AP_Flag]]=1,FIN_DATASET[[#This Row],[Amount]],0)</f>
        <v>0</v>
      </c>
    </row>
    <row r="1345" spans="1:18" x14ac:dyDescent="0.2">
      <c r="A1345" s="4">
        <f>FIN_RAW[[#This Row],[FECHA]]</f>
        <v>44774</v>
      </c>
      <c r="B1345" s="3">
        <f>YEAR(FIN_DATASET[[#This Row],[Date]])</f>
        <v>2022</v>
      </c>
      <c r="C1345" s="3" t="str">
        <f>TEXT(FIN_DATASET[[#This Row],[Date]],"mmmm")</f>
        <v>August</v>
      </c>
      <c r="D1345" s="3" t="str">
        <f>IF(FIN_RAW[[#This Row],[VALOR (IN)]]&gt;0, "Income",IF(FIN_RAW[[#This Row],[VALOR (OUT)]]&gt;0, "Expense", "Check"))</f>
        <v>Income</v>
      </c>
      <c r="E1345" s="3" t="str">
        <f>_xlfn.XLOOKUP(FIN_DATASET[[#This Row],[Method]],CATEGORY_MAP[CUENTA_IN],CATEGORY_MAP[Category])</f>
        <v>Cash</v>
      </c>
      <c r="F1345" s="3" t="str">
        <f>_xlfn.XLOOKUP(FIN_DATASET[[#This Row],[Account]],CATEGORY_MAP[CUENTA_OUT],CATEGORY_MAP[Subcategory])</f>
        <v>Monthly Fee</v>
      </c>
      <c r="G1345" s="3" t="str">
        <f>IF(OR(FIN_RAW[[#This Row],[CONCEPTO]]=0,FIN_RAW[[#This Row],[CONCEPTO]]=""),"",FIN_RAW[[#This Row],[CONCEPTO]])</f>
        <v>Mensualidad FOR (80%) AGO</v>
      </c>
      <c r="H1345" s="5">
        <f>IF(FIN_DATASET[[#This Row],[Type]]="Income", FIN_RAW[[#This Row],[VALOR (IN)]], -FIN_RAW[[#This Row],[VALOR (OUT)]])</f>
        <v>88000</v>
      </c>
      <c r="I1345" s="3" t="str">
        <f>FIN_RAW[[#This Row],[CUENTA (IN)]]</f>
        <v>Efectivo</v>
      </c>
      <c r="J1345" s="6" t="str">
        <f>FIN_RAW[[#This Row],[CUENTA (OUT)]]</f>
        <v>Mensualidad</v>
      </c>
      <c r="K1345" s="3" t="str">
        <f>IF(OR(FIN_RAW[[#This Row],[CLIENTE]]=0,FIN_RAW[[#This Row],[CLIENTE]]=" "),"",FIN_RAW[[#This Row],[CLIENTE]])</f>
        <v>Víctor Manuel Duque Yepes</v>
      </c>
      <c r="L1345" s="3" t="str">
        <f>IF(OR(FIN_RAW[[#This Row],[DEPORTISTA]]=0,FIN_RAW[[#This Row],[DEPORTISTA]]=""),"",FIN_RAW[[#This Row],[DEPORTISTA]])</f>
        <v>Juan Esteban Duque Pinto</v>
      </c>
      <c r="M1345" s="3">
        <f>IF(FIN_DATASET[[#This Row],[Method]]="Efectivo",1,0)</f>
        <v>1</v>
      </c>
      <c r="N1345" s="12">
        <f>IF(FIN_DATASET[[#This Row],[Method]]="Efectivo",FIN_DATASET[[#This Row],[Amount]],0)</f>
        <v>88000</v>
      </c>
      <c r="O1345" s="3">
        <f>IF(FIN_DATASET[[#This Row],[Method]]="CxC",1,0)</f>
        <v>0</v>
      </c>
      <c r="P1345" s="11">
        <f>IF(FIN_DATASET[[#This Row],[Method]]="CxC",FIN_DATASET[[#This Row],[Amount]],0)</f>
        <v>0</v>
      </c>
      <c r="Q1345" s="3">
        <f>IF(OR(FIN_DATASET[[#This Row],[Account]]="CxP",FIN_DATASET[[#This Row],[Account]]="CxP (Liga)",FIN_DATASET[[#This Row],[Account]]="CxP (Terceros)"),1,0)</f>
        <v>0</v>
      </c>
      <c r="R1345" s="3">
        <f>IF(FIN_DATASET[[#This Row],[AP_Flag]]=1,FIN_DATASET[[#This Row],[Amount]],0)</f>
        <v>0</v>
      </c>
    </row>
    <row r="1346" spans="1:18" x14ac:dyDescent="0.2">
      <c r="A1346" s="4">
        <f>FIN_RAW[[#This Row],[FECHA]]</f>
        <v>44774</v>
      </c>
      <c r="B1346" s="3">
        <f>YEAR(FIN_DATASET[[#This Row],[Date]])</f>
        <v>2022</v>
      </c>
      <c r="C1346" s="3" t="str">
        <f>TEXT(FIN_DATASET[[#This Row],[Date]],"mmmm")</f>
        <v>August</v>
      </c>
      <c r="D1346" s="3" t="str">
        <f>IF(FIN_RAW[[#This Row],[VALOR (IN)]]&gt;0, "Income",IF(FIN_RAW[[#This Row],[VALOR (OUT)]]&gt;0, "Expense", "Check"))</f>
        <v>Income</v>
      </c>
      <c r="E1346" s="3" t="str">
        <f>_xlfn.XLOOKUP(FIN_DATASET[[#This Row],[Method]],CATEGORY_MAP[CUENTA_IN],CATEGORY_MAP[Category])</f>
        <v>Scholarships</v>
      </c>
      <c r="F1346" s="3" t="str">
        <f>_xlfn.XLOOKUP(FIN_DATASET[[#This Row],[Account]],CATEGORY_MAP[CUENTA_OUT],CATEGORY_MAP[Subcategory])</f>
        <v>Monthly Fee</v>
      </c>
      <c r="G1346" s="3" t="str">
        <f>IF(OR(FIN_RAW[[#This Row],[CONCEPTO]]=0,FIN_RAW[[#This Row],[CONCEPTO]]=""),"",FIN_RAW[[#This Row],[CONCEPTO]])</f>
        <v>Beca Hermandad (20%) AGO</v>
      </c>
      <c r="H1346" s="5">
        <f>IF(FIN_DATASET[[#This Row],[Type]]="Income", FIN_RAW[[#This Row],[VALOR (IN)]], -FIN_RAW[[#This Row],[VALOR (OUT)]])</f>
        <v>22000</v>
      </c>
      <c r="I1346" s="3" t="str">
        <f>FIN_RAW[[#This Row],[CUENTA (IN)]]</f>
        <v>Becas</v>
      </c>
      <c r="J1346" s="6" t="str">
        <f>FIN_RAW[[#This Row],[CUENTA (OUT)]]</f>
        <v>Mensualidad</v>
      </c>
      <c r="K1346" s="3" t="str">
        <f>IF(OR(FIN_RAW[[#This Row],[CLIENTE]]=0,FIN_RAW[[#This Row],[CLIENTE]]=" "),"",FIN_RAW[[#This Row],[CLIENTE]])</f>
        <v>Víctor Manuel Duque Yepes</v>
      </c>
      <c r="L1346" s="3" t="str">
        <f>IF(OR(FIN_RAW[[#This Row],[DEPORTISTA]]=0,FIN_RAW[[#This Row],[DEPORTISTA]]=""),"",FIN_RAW[[#This Row],[DEPORTISTA]])</f>
        <v>Juan Esteban Duque Pinto</v>
      </c>
      <c r="M1346" s="3">
        <f>IF(FIN_DATASET[[#This Row],[Method]]="Efectivo",1,0)</f>
        <v>0</v>
      </c>
      <c r="N1346" s="12">
        <f>IF(FIN_DATASET[[#This Row],[Method]]="Efectivo",FIN_DATASET[[#This Row],[Amount]],0)</f>
        <v>0</v>
      </c>
      <c r="O1346" s="3">
        <f>IF(FIN_DATASET[[#This Row],[Method]]="CxC",1,0)</f>
        <v>0</v>
      </c>
      <c r="P1346" s="11">
        <f>IF(FIN_DATASET[[#This Row],[Method]]="CxC",FIN_DATASET[[#This Row],[Amount]],0)</f>
        <v>0</v>
      </c>
      <c r="Q1346" s="3">
        <f>IF(OR(FIN_DATASET[[#This Row],[Account]]="CxP",FIN_DATASET[[#This Row],[Account]]="CxP (Liga)",FIN_DATASET[[#This Row],[Account]]="CxP (Terceros)"),1,0)</f>
        <v>0</v>
      </c>
      <c r="R1346" s="3">
        <f>IF(FIN_DATASET[[#This Row],[AP_Flag]]=1,FIN_DATASET[[#This Row],[Amount]],0)</f>
        <v>0</v>
      </c>
    </row>
    <row r="1347" spans="1:18" x14ac:dyDescent="0.2">
      <c r="A1347" s="4">
        <f>FIN_RAW[[#This Row],[FECHA]]</f>
        <v>44774</v>
      </c>
      <c r="B1347" s="3">
        <f>YEAR(FIN_DATASET[[#This Row],[Date]])</f>
        <v>2022</v>
      </c>
      <c r="C1347" s="3" t="str">
        <f>TEXT(FIN_DATASET[[#This Row],[Date]],"mmmm")</f>
        <v>August</v>
      </c>
      <c r="D1347" s="3" t="str">
        <f>IF(FIN_RAW[[#This Row],[VALOR (IN)]]&gt;0, "Income",IF(FIN_RAW[[#This Row],[VALOR (OUT)]]&gt;0, "Expense", "Check"))</f>
        <v>Income</v>
      </c>
      <c r="E1347" s="3" t="str">
        <f>_xlfn.XLOOKUP(FIN_DATASET[[#This Row],[Method]],CATEGORY_MAP[CUENTA_IN],CATEGORY_MAP[Category])</f>
        <v>Cash</v>
      </c>
      <c r="F1347" s="3" t="str">
        <f>_xlfn.XLOOKUP(FIN_DATASET[[#This Row],[Account]],CATEGORY_MAP[CUENTA_OUT],CATEGORY_MAP[Subcategory])</f>
        <v>Monthly Fee</v>
      </c>
      <c r="G1347" s="3" t="str">
        <f>IF(OR(FIN_RAW[[#This Row],[CONCEPTO]]=0,FIN_RAW[[#This Row],[CONCEPTO]]=""),"",FIN_RAW[[#This Row],[CONCEPTO]])</f>
        <v>Mensualidad AR (100%) AGO</v>
      </c>
      <c r="H1347" s="5">
        <f>IF(FIN_DATASET[[#This Row],[Type]]="Income", FIN_RAW[[#This Row],[VALOR (IN)]], -FIN_RAW[[#This Row],[VALOR (OUT)]])</f>
        <v>160000</v>
      </c>
      <c r="I1347" s="3" t="str">
        <f>FIN_RAW[[#This Row],[CUENTA (IN)]]</f>
        <v>Efectivo</v>
      </c>
      <c r="J1347" s="6" t="str">
        <f>FIN_RAW[[#This Row],[CUENTA (OUT)]]</f>
        <v>Mensualidad</v>
      </c>
      <c r="K1347" s="3" t="str">
        <f>IF(OR(FIN_RAW[[#This Row],[CLIENTE]]=0,FIN_RAW[[#This Row],[CLIENTE]]=" "),"",FIN_RAW[[#This Row],[CLIENTE]])</f>
        <v>Víctor Manuel Duque Yepes</v>
      </c>
      <c r="L1347" s="3" t="str">
        <f>IF(OR(FIN_RAW[[#This Row],[DEPORTISTA]]=0,FIN_RAW[[#This Row],[DEPORTISTA]]=""),"",FIN_RAW[[#This Row],[DEPORTISTA]])</f>
        <v>Juan Manuel Duque Pinto</v>
      </c>
      <c r="M1347" s="3">
        <f>IF(FIN_DATASET[[#This Row],[Method]]="Efectivo",1,0)</f>
        <v>1</v>
      </c>
      <c r="N1347" s="12">
        <f>IF(FIN_DATASET[[#This Row],[Method]]="Efectivo",FIN_DATASET[[#This Row],[Amount]],0)</f>
        <v>160000</v>
      </c>
      <c r="O1347" s="3">
        <f>IF(FIN_DATASET[[#This Row],[Method]]="CxC",1,0)</f>
        <v>0</v>
      </c>
      <c r="P1347" s="11">
        <f>IF(FIN_DATASET[[#This Row],[Method]]="CxC",FIN_DATASET[[#This Row],[Amount]],0)</f>
        <v>0</v>
      </c>
      <c r="Q1347" s="3">
        <f>IF(OR(FIN_DATASET[[#This Row],[Account]]="CxP",FIN_DATASET[[#This Row],[Account]]="CxP (Liga)",FIN_DATASET[[#This Row],[Account]]="CxP (Terceros)"),1,0)</f>
        <v>0</v>
      </c>
      <c r="R1347" s="3">
        <f>IF(FIN_DATASET[[#This Row],[AP_Flag]]=1,FIN_DATASET[[#This Row],[Amount]],0)</f>
        <v>0</v>
      </c>
    </row>
    <row r="1348" spans="1:18" x14ac:dyDescent="0.2">
      <c r="A1348" s="4">
        <f>FIN_RAW[[#This Row],[FECHA]]</f>
        <v>44774</v>
      </c>
      <c r="B1348" s="3">
        <f>YEAR(FIN_DATASET[[#This Row],[Date]])</f>
        <v>2022</v>
      </c>
      <c r="C1348" s="3" t="str">
        <f>TEXT(FIN_DATASET[[#This Row],[Date]],"mmmm")</f>
        <v>August</v>
      </c>
      <c r="D1348" s="3" t="str">
        <f>IF(FIN_RAW[[#This Row],[VALOR (IN)]]&gt;0, "Income",IF(FIN_RAW[[#This Row],[VALOR (OUT)]]&gt;0, "Expense", "Check"))</f>
        <v>Income</v>
      </c>
      <c r="E1348" s="3" t="str">
        <f>_xlfn.XLOOKUP(FIN_DATASET[[#This Row],[Method]],CATEGORY_MAP[CUENTA_IN],CATEGORY_MAP[Category])</f>
        <v>Cash</v>
      </c>
      <c r="F1348" s="3" t="str">
        <f>_xlfn.XLOOKUP(FIN_DATASET[[#This Row],[Account]],CATEGORY_MAP[CUENTA_OUT],CATEGORY_MAP[Subcategory])</f>
        <v>Monthly Fee</v>
      </c>
      <c r="G1348" s="3" t="str">
        <f>IF(OR(FIN_RAW[[#This Row],[CONCEPTO]]=0,FIN_RAW[[#This Row],[CONCEPTO]]=""),"",FIN_RAW[[#This Row],[CONCEPTO]])</f>
        <v>Mensualidad AR (100%) AGO</v>
      </c>
      <c r="H1348" s="5">
        <f>IF(FIN_DATASET[[#This Row],[Type]]="Income", FIN_RAW[[#This Row],[VALOR (IN)]], -FIN_RAW[[#This Row],[VALOR (OUT)]])</f>
        <v>160000</v>
      </c>
      <c r="I1348" s="3" t="str">
        <f>FIN_RAW[[#This Row],[CUENTA (IN)]]</f>
        <v>Efectivo</v>
      </c>
      <c r="J1348" s="6" t="str">
        <f>FIN_RAW[[#This Row],[CUENTA (OUT)]]</f>
        <v>Mensualidad</v>
      </c>
      <c r="K1348" s="3" t="str">
        <f>IF(OR(FIN_RAW[[#This Row],[CLIENTE]]=0,FIN_RAW[[#This Row],[CLIENTE]]=" "),"",FIN_RAW[[#This Row],[CLIENTE]])</f>
        <v>Viviana Andrade Álvarez</v>
      </c>
      <c r="L1348" s="3" t="str">
        <f>IF(OR(FIN_RAW[[#This Row],[DEPORTISTA]]=0,FIN_RAW[[#This Row],[DEPORTISTA]]=""),"",FIN_RAW[[#This Row],[DEPORTISTA]])</f>
        <v>Laura Sofía Valencia Andrade</v>
      </c>
      <c r="M1348" s="3">
        <f>IF(FIN_DATASET[[#This Row],[Method]]="Efectivo",1,0)</f>
        <v>1</v>
      </c>
      <c r="N1348" s="12">
        <f>IF(FIN_DATASET[[#This Row],[Method]]="Efectivo",FIN_DATASET[[#This Row],[Amount]],0)</f>
        <v>160000</v>
      </c>
      <c r="O1348" s="3">
        <f>IF(FIN_DATASET[[#This Row],[Method]]="CxC",1,0)</f>
        <v>0</v>
      </c>
      <c r="P1348" s="11">
        <f>IF(FIN_DATASET[[#This Row],[Method]]="CxC",FIN_DATASET[[#This Row],[Amount]],0)</f>
        <v>0</v>
      </c>
      <c r="Q1348" s="3">
        <f>IF(OR(FIN_DATASET[[#This Row],[Account]]="CxP",FIN_DATASET[[#This Row],[Account]]="CxP (Liga)",FIN_DATASET[[#This Row],[Account]]="CxP (Terceros)"),1,0)</f>
        <v>0</v>
      </c>
      <c r="R1348" s="3">
        <f>IF(FIN_DATASET[[#This Row],[AP_Flag]]=1,FIN_DATASET[[#This Row],[Amount]],0)</f>
        <v>0</v>
      </c>
    </row>
    <row r="1349" spans="1:18" x14ac:dyDescent="0.2">
      <c r="A1349" s="4">
        <f>FIN_RAW[[#This Row],[FECHA]]</f>
        <v>44774</v>
      </c>
      <c r="B1349" s="3">
        <f>YEAR(FIN_DATASET[[#This Row],[Date]])</f>
        <v>2022</v>
      </c>
      <c r="C1349" s="3" t="str">
        <f>TEXT(FIN_DATASET[[#This Row],[Date]],"mmmm")</f>
        <v>August</v>
      </c>
      <c r="D1349" s="3" t="str">
        <f>IF(FIN_RAW[[#This Row],[VALOR (IN)]]&gt;0, "Income",IF(FIN_RAW[[#This Row],[VALOR (OUT)]]&gt;0, "Expense", "Check"))</f>
        <v>Income</v>
      </c>
      <c r="E1349" s="3" t="str">
        <f>_xlfn.XLOOKUP(FIN_DATASET[[#This Row],[Method]],CATEGORY_MAP[CUENTA_IN],CATEGORY_MAP[Category])</f>
        <v>Cash</v>
      </c>
      <c r="F1349" s="3" t="str">
        <f>_xlfn.XLOOKUP(FIN_DATASET[[#This Row],[Account]],CATEGORY_MAP[CUENTA_OUT],CATEGORY_MAP[Subcategory])</f>
        <v>Monthly Fee</v>
      </c>
      <c r="G1349" s="3" t="str">
        <f>IF(OR(FIN_RAW[[#This Row],[CONCEPTO]]=0,FIN_RAW[[#This Row],[CONCEPTO]]=""),"",FIN_RAW[[#This Row],[CONCEPTO]])</f>
        <v>Mensualidad AR (100%) AGO</v>
      </c>
      <c r="H1349" s="5">
        <f>IF(FIN_DATASET[[#This Row],[Type]]="Income", FIN_RAW[[#This Row],[VALOR (IN)]], -FIN_RAW[[#This Row],[VALOR (OUT)]])</f>
        <v>160000</v>
      </c>
      <c r="I1349" s="3" t="str">
        <f>FIN_RAW[[#This Row],[CUENTA (IN)]]</f>
        <v>Efectivo</v>
      </c>
      <c r="J1349" s="6" t="str">
        <f>FIN_RAW[[#This Row],[CUENTA (OUT)]]</f>
        <v>Mensualidad</v>
      </c>
      <c r="K1349" s="3" t="str">
        <f>IF(OR(FIN_RAW[[#This Row],[CLIENTE]]=0,FIN_RAW[[#This Row],[CLIENTE]]=" "),"",FIN_RAW[[#This Row],[CLIENTE]])</f>
        <v>Yanibel Peña Londoño</v>
      </c>
      <c r="L1349" s="3" t="str">
        <f>IF(OR(FIN_RAW[[#This Row],[DEPORTISTA]]=0,FIN_RAW[[#This Row],[DEPORTISTA]]=""),"",FIN_RAW[[#This Row],[DEPORTISTA]])</f>
        <v>Santiago Piedrahita Peña</v>
      </c>
      <c r="M1349" s="3">
        <f>IF(FIN_DATASET[[#This Row],[Method]]="Efectivo",1,0)</f>
        <v>1</v>
      </c>
      <c r="N1349" s="12">
        <f>IF(FIN_DATASET[[#This Row],[Method]]="Efectivo",FIN_DATASET[[#This Row],[Amount]],0)</f>
        <v>160000</v>
      </c>
      <c r="O1349" s="3">
        <f>IF(FIN_DATASET[[#This Row],[Method]]="CxC",1,0)</f>
        <v>0</v>
      </c>
      <c r="P1349" s="11">
        <f>IF(FIN_DATASET[[#This Row],[Method]]="CxC",FIN_DATASET[[#This Row],[Amount]],0)</f>
        <v>0</v>
      </c>
      <c r="Q1349" s="3">
        <f>IF(OR(FIN_DATASET[[#This Row],[Account]]="CxP",FIN_DATASET[[#This Row],[Account]]="CxP (Liga)",FIN_DATASET[[#This Row],[Account]]="CxP (Terceros)"),1,0)</f>
        <v>0</v>
      </c>
      <c r="R1349" s="3">
        <f>IF(FIN_DATASET[[#This Row],[AP_Flag]]=1,FIN_DATASET[[#This Row],[Amount]],0)</f>
        <v>0</v>
      </c>
    </row>
    <row r="1350" spans="1:18" x14ac:dyDescent="0.2">
      <c r="A1350" s="4">
        <f>FIN_RAW[[#This Row],[FECHA]]</f>
        <v>44774</v>
      </c>
      <c r="B1350" s="3">
        <f>YEAR(FIN_DATASET[[#This Row],[Date]])</f>
        <v>2022</v>
      </c>
      <c r="C1350" s="3" t="str">
        <f>TEXT(FIN_DATASET[[#This Row],[Date]],"mmmm")</f>
        <v>August</v>
      </c>
      <c r="D1350" s="3" t="str">
        <f>IF(FIN_RAW[[#This Row],[VALOR (IN)]]&gt;0, "Income",IF(FIN_RAW[[#This Row],[VALOR (OUT)]]&gt;0, "Expense", "Check"))</f>
        <v>Income</v>
      </c>
      <c r="E1350" s="3" t="str">
        <f>_xlfn.XLOOKUP(FIN_DATASET[[#This Row],[Method]],CATEGORY_MAP[CUENTA_IN],CATEGORY_MAP[Category])</f>
        <v>Cash</v>
      </c>
      <c r="F1350" s="3" t="str">
        <f>_xlfn.XLOOKUP(FIN_DATASET[[#This Row],[Account]],CATEGORY_MAP[CUENTA_OUT],CATEGORY_MAP[Subcategory])</f>
        <v>Gymnastics Monthly Fee</v>
      </c>
      <c r="G1350" s="3" t="str">
        <f>IF(OR(FIN_RAW[[#This Row],[CONCEPTO]]=0,FIN_RAW[[#This Row],[CONCEPTO]]=""),"",FIN_RAW[[#This Row],[CONCEPTO]])</f>
        <v>Apoyo Pago Gimnasia AGO</v>
      </c>
      <c r="H1350" s="5">
        <f>IF(FIN_DATASET[[#This Row],[Type]]="Income", FIN_RAW[[#This Row],[VALOR (IN)]], -FIN_RAW[[#This Row],[VALOR (OUT)]])</f>
        <v>25000</v>
      </c>
      <c r="I1350" s="3" t="str">
        <f>FIN_RAW[[#This Row],[CUENTA (IN)]]</f>
        <v>Efectivo</v>
      </c>
      <c r="J1350" s="6" t="str">
        <f>FIN_RAW[[#This Row],[CUENTA (OUT)]]</f>
        <v>Mensualidad Gimnasia</v>
      </c>
      <c r="K1350" s="3" t="str">
        <f>IF(OR(FIN_RAW[[#This Row],[CLIENTE]]=0,FIN_RAW[[#This Row],[CLIENTE]]=" "),"",FIN_RAW[[#This Row],[CLIENTE]])</f>
        <v>Ana Milena Sánchez Patiño</v>
      </c>
      <c r="L1350" s="3" t="str">
        <f>IF(OR(FIN_RAW[[#This Row],[DEPORTISTA]]=0,FIN_RAW[[#This Row],[DEPORTISTA]]=""),"",FIN_RAW[[#This Row],[DEPORTISTA]])</f>
        <v>Matías Carvajal Sánchez</v>
      </c>
      <c r="M1350" s="3">
        <f>IF(FIN_DATASET[[#This Row],[Method]]="Efectivo",1,0)</f>
        <v>1</v>
      </c>
      <c r="N1350" s="12">
        <f>IF(FIN_DATASET[[#This Row],[Method]]="Efectivo",FIN_DATASET[[#This Row],[Amount]],0)</f>
        <v>25000</v>
      </c>
      <c r="O1350" s="3">
        <f>IF(FIN_DATASET[[#This Row],[Method]]="CxC",1,0)</f>
        <v>0</v>
      </c>
      <c r="P1350" s="11">
        <f>IF(FIN_DATASET[[#This Row],[Method]]="CxC",FIN_DATASET[[#This Row],[Amount]],0)</f>
        <v>0</v>
      </c>
      <c r="Q1350" s="3">
        <f>IF(OR(FIN_DATASET[[#This Row],[Account]]="CxP",FIN_DATASET[[#This Row],[Account]]="CxP (Liga)",FIN_DATASET[[#This Row],[Account]]="CxP (Terceros)"),1,0)</f>
        <v>0</v>
      </c>
      <c r="R1350" s="3">
        <f>IF(FIN_DATASET[[#This Row],[AP_Flag]]=1,FIN_DATASET[[#This Row],[Amount]],0)</f>
        <v>0</v>
      </c>
    </row>
    <row r="1351" spans="1:18" x14ac:dyDescent="0.2">
      <c r="A1351" s="4">
        <f>FIN_RAW[[#This Row],[FECHA]]</f>
        <v>44774</v>
      </c>
      <c r="B1351" s="3">
        <f>YEAR(FIN_DATASET[[#This Row],[Date]])</f>
        <v>2022</v>
      </c>
      <c r="C1351" s="3" t="str">
        <f>TEXT(FIN_DATASET[[#This Row],[Date]],"mmmm")</f>
        <v>August</v>
      </c>
      <c r="D1351" s="3" t="str">
        <f>IF(FIN_RAW[[#This Row],[VALOR (IN)]]&gt;0, "Income",IF(FIN_RAW[[#This Row],[VALOR (OUT)]]&gt;0, "Expense", "Check"))</f>
        <v>Income</v>
      </c>
      <c r="E1351" s="3" t="str">
        <f>_xlfn.XLOOKUP(FIN_DATASET[[#This Row],[Method]],CATEGORY_MAP[CUENTA_IN],CATEGORY_MAP[Category])</f>
        <v>Cash</v>
      </c>
      <c r="F1351" s="3" t="str">
        <f>_xlfn.XLOOKUP(FIN_DATASET[[#This Row],[Account]],CATEGORY_MAP[CUENTA_OUT],CATEGORY_MAP[Subcategory])</f>
        <v>Gymnastics Monthly Fee</v>
      </c>
      <c r="G1351" s="3" t="str">
        <f>IF(OR(FIN_RAW[[#This Row],[CONCEPTO]]=0,FIN_RAW[[#This Row],[CONCEPTO]]=""),"",FIN_RAW[[#This Row],[CONCEPTO]])</f>
        <v>Apoyo Pago Gimnasia AGO</v>
      </c>
      <c r="H1351" s="5">
        <f>IF(FIN_DATASET[[#This Row],[Type]]="Income", FIN_RAW[[#This Row],[VALOR (IN)]], -FIN_RAW[[#This Row],[VALOR (OUT)]])</f>
        <v>25000</v>
      </c>
      <c r="I1351" s="3" t="str">
        <f>FIN_RAW[[#This Row],[CUENTA (IN)]]</f>
        <v>Efectivo</v>
      </c>
      <c r="J1351" s="6" t="str">
        <f>FIN_RAW[[#This Row],[CUENTA (OUT)]]</f>
        <v>Mensualidad Gimnasia</v>
      </c>
      <c r="K1351" s="3" t="str">
        <f>IF(OR(FIN_RAW[[#This Row],[CLIENTE]]=0,FIN_RAW[[#This Row],[CLIENTE]]=" "),"",FIN_RAW[[#This Row],[CLIENTE]])</f>
        <v>Ana Milena Sánchez Patiño</v>
      </c>
      <c r="L1351" s="3" t="str">
        <f>IF(OR(FIN_RAW[[#This Row],[DEPORTISTA]]=0,FIN_RAW[[#This Row],[DEPORTISTA]]=""),"",FIN_RAW[[#This Row],[DEPORTISTA]])</f>
        <v>Valentina Carvajal Sánchez</v>
      </c>
      <c r="M1351" s="3">
        <f>IF(FIN_DATASET[[#This Row],[Method]]="Efectivo",1,0)</f>
        <v>1</v>
      </c>
      <c r="N1351" s="12">
        <f>IF(FIN_DATASET[[#This Row],[Method]]="Efectivo",FIN_DATASET[[#This Row],[Amount]],0)</f>
        <v>25000</v>
      </c>
      <c r="O1351" s="3">
        <f>IF(FIN_DATASET[[#This Row],[Method]]="CxC",1,0)</f>
        <v>0</v>
      </c>
      <c r="P1351" s="11">
        <f>IF(FIN_DATASET[[#This Row],[Method]]="CxC",FIN_DATASET[[#This Row],[Amount]],0)</f>
        <v>0</v>
      </c>
      <c r="Q1351" s="3">
        <f>IF(OR(FIN_DATASET[[#This Row],[Account]]="CxP",FIN_DATASET[[#This Row],[Account]]="CxP (Liga)",FIN_DATASET[[#This Row],[Account]]="CxP (Terceros)"),1,0)</f>
        <v>0</v>
      </c>
      <c r="R1351" s="3">
        <f>IF(FIN_DATASET[[#This Row],[AP_Flag]]=1,FIN_DATASET[[#This Row],[Amount]],0)</f>
        <v>0</v>
      </c>
    </row>
    <row r="1352" spans="1:18" x14ac:dyDescent="0.2">
      <c r="A1352" s="4">
        <f>FIN_RAW[[#This Row],[FECHA]]</f>
        <v>44774</v>
      </c>
      <c r="B1352" s="3">
        <f>YEAR(FIN_DATASET[[#This Row],[Date]])</f>
        <v>2022</v>
      </c>
      <c r="C1352" s="3" t="str">
        <f>TEXT(FIN_DATASET[[#This Row],[Date]],"mmmm")</f>
        <v>August</v>
      </c>
      <c r="D1352" s="3" t="str">
        <f>IF(FIN_RAW[[#This Row],[VALOR (IN)]]&gt;0, "Income",IF(FIN_RAW[[#This Row],[VALOR (OUT)]]&gt;0, "Expense", "Check"))</f>
        <v>Income</v>
      </c>
      <c r="E1352" s="3" t="str">
        <f>_xlfn.XLOOKUP(FIN_DATASET[[#This Row],[Method]],CATEGORY_MAP[CUENTA_IN],CATEGORY_MAP[Category])</f>
        <v>Cash</v>
      </c>
      <c r="F1352" s="3" t="str">
        <f>_xlfn.XLOOKUP(FIN_DATASET[[#This Row],[Account]],CATEGORY_MAP[CUENTA_OUT],CATEGORY_MAP[Subcategory])</f>
        <v>Gymnastics Monthly Fee</v>
      </c>
      <c r="G1352" s="3" t="str">
        <f>IF(OR(FIN_RAW[[#This Row],[CONCEPTO]]=0,FIN_RAW[[#This Row],[CONCEPTO]]=""),"",FIN_RAW[[#This Row],[CONCEPTO]])</f>
        <v>Apoyo Pago Gimnasia AGO</v>
      </c>
      <c r="H1352" s="5">
        <f>IF(FIN_DATASET[[#This Row],[Type]]="Income", FIN_RAW[[#This Row],[VALOR (IN)]], -FIN_RAW[[#This Row],[VALOR (OUT)]])</f>
        <v>25000</v>
      </c>
      <c r="I1352" s="3" t="str">
        <f>FIN_RAW[[#This Row],[CUENTA (IN)]]</f>
        <v>Efectivo</v>
      </c>
      <c r="J1352" s="6" t="str">
        <f>FIN_RAW[[#This Row],[CUENTA (OUT)]]</f>
        <v>Mensualidad Gimnasia</v>
      </c>
      <c r="K1352" s="3" t="str">
        <f>IF(OR(FIN_RAW[[#This Row],[CLIENTE]]=0,FIN_RAW[[#This Row],[CLIENTE]]=" "),"",FIN_RAW[[#This Row],[CLIENTE]])</f>
        <v>Diana Gómez Herrera</v>
      </c>
      <c r="L1352" s="3" t="str">
        <f>IF(OR(FIN_RAW[[#This Row],[DEPORTISTA]]=0,FIN_RAW[[#This Row],[DEPORTISTA]]=""),"",FIN_RAW[[#This Row],[DEPORTISTA]])</f>
        <v>Samuel David López Gómez</v>
      </c>
      <c r="M1352" s="3">
        <f>IF(FIN_DATASET[[#This Row],[Method]]="Efectivo",1,0)</f>
        <v>1</v>
      </c>
      <c r="N1352" s="12">
        <f>IF(FIN_DATASET[[#This Row],[Method]]="Efectivo",FIN_DATASET[[#This Row],[Amount]],0)</f>
        <v>25000</v>
      </c>
      <c r="O1352" s="3">
        <f>IF(FIN_DATASET[[#This Row],[Method]]="CxC",1,0)</f>
        <v>0</v>
      </c>
      <c r="P1352" s="11">
        <f>IF(FIN_DATASET[[#This Row],[Method]]="CxC",FIN_DATASET[[#This Row],[Amount]],0)</f>
        <v>0</v>
      </c>
      <c r="Q1352" s="3">
        <f>IF(OR(FIN_DATASET[[#This Row],[Account]]="CxP",FIN_DATASET[[#This Row],[Account]]="CxP (Liga)",FIN_DATASET[[#This Row],[Account]]="CxP (Terceros)"),1,0)</f>
        <v>0</v>
      </c>
      <c r="R1352" s="3">
        <f>IF(FIN_DATASET[[#This Row],[AP_Flag]]=1,FIN_DATASET[[#This Row],[Amount]],0)</f>
        <v>0</v>
      </c>
    </row>
    <row r="1353" spans="1:18" x14ac:dyDescent="0.2">
      <c r="A1353" s="4">
        <f>FIN_RAW[[#This Row],[FECHA]]</f>
        <v>44774</v>
      </c>
      <c r="B1353" s="3">
        <f>YEAR(FIN_DATASET[[#This Row],[Date]])</f>
        <v>2022</v>
      </c>
      <c r="C1353" s="3" t="str">
        <f>TEXT(FIN_DATASET[[#This Row],[Date]],"mmmm")</f>
        <v>August</v>
      </c>
      <c r="D1353" s="3" t="str">
        <f>IF(FIN_RAW[[#This Row],[VALOR (IN)]]&gt;0, "Income",IF(FIN_RAW[[#This Row],[VALOR (OUT)]]&gt;0, "Expense", "Check"))</f>
        <v>Income</v>
      </c>
      <c r="E1353" s="3" t="str">
        <f>_xlfn.XLOOKUP(FIN_DATASET[[#This Row],[Method]],CATEGORY_MAP[CUENTA_IN],CATEGORY_MAP[Category])</f>
        <v>Cash</v>
      </c>
      <c r="F1353" s="3" t="str">
        <f>_xlfn.XLOOKUP(FIN_DATASET[[#This Row],[Account]],CATEGORY_MAP[CUENTA_OUT],CATEGORY_MAP[Subcategory])</f>
        <v>Gymnastics Monthly Fee</v>
      </c>
      <c r="G1353" s="3" t="str">
        <f>IF(OR(FIN_RAW[[#This Row],[CONCEPTO]]=0,FIN_RAW[[#This Row],[CONCEPTO]]=""),"",FIN_RAW[[#This Row],[CONCEPTO]])</f>
        <v>Apoyo Pago Gimnasia AGO</v>
      </c>
      <c r="H1353" s="5">
        <f>IF(FIN_DATASET[[#This Row],[Type]]="Income", FIN_RAW[[#This Row],[VALOR (IN)]], -FIN_RAW[[#This Row],[VALOR (OUT)]])</f>
        <v>25000</v>
      </c>
      <c r="I1353" s="3" t="str">
        <f>FIN_RAW[[#This Row],[CUENTA (IN)]]</f>
        <v>Efectivo</v>
      </c>
      <c r="J1353" s="6" t="str">
        <f>FIN_RAW[[#This Row],[CUENTA (OUT)]]</f>
        <v>Mensualidad Gimnasia</v>
      </c>
      <c r="K1353" s="3" t="str">
        <f>IF(OR(FIN_RAW[[#This Row],[CLIENTE]]=0,FIN_RAW[[#This Row],[CLIENTE]]=" "),"",FIN_RAW[[#This Row],[CLIENTE]])</f>
        <v>Diana Marcela Bravo Clavijo</v>
      </c>
      <c r="L1353" s="3" t="str">
        <f>IF(OR(FIN_RAW[[#This Row],[DEPORTISTA]]=0,FIN_RAW[[#This Row],[DEPORTISTA]]=""),"",FIN_RAW[[#This Row],[DEPORTISTA]])</f>
        <v>Adelaida Camacho Bravo</v>
      </c>
      <c r="M1353" s="3">
        <f>IF(FIN_DATASET[[#This Row],[Method]]="Efectivo",1,0)</f>
        <v>1</v>
      </c>
      <c r="N1353" s="12">
        <f>IF(FIN_DATASET[[#This Row],[Method]]="Efectivo",FIN_DATASET[[#This Row],[Amount]],0)</f>
        <v>25000</v>
      </c>
      <c r="O1353" s="3">
        <f>IF(FIN_DATASET[[#This Row],[Method]]="CxC",1,0)</f>
        <v>0</v>
      </c>
      <c r="P1353" s="11">
        <f>IF(FIN_DATASET[[#This Row],[Method]]="CxC",FIN_DATASET[[#This Row],[Amount]],0)</f>
        <v>0</v>
      </c>
      <c r="Q1353" s="3">
        <f>IF(OR(FIN_DATASET[[#This Row],[Account]]="CxP",FIN_DATASET[[#This Row],[Account]]="CxP (Liga)",FIN_DATASET[[#This Row],[Account]]="CxP (Terceros)"),1,0)</f>
        <v>0</v>
      </c>
      <c r="R1353" s="3">
        <f>IF(FIN_DATASET[[#This Row],[AP_Flag]]=1,FIN_DATASET[[#This Row],[Amount]],0)</f>
        <v>0</v>
      </c>
    </row>
    <row r="1354" spans="1:18" x14ac:dyDescent="0.2">
      <c r="A1354" s="4">
        <f>FIN_RAW[[#This Row],[FECHA]]</f>
        <v>44774</v>
      </c>
      <c r="B1354" s="3">
        <f>YEAR(FIN_DATASET[[#This Row],[Date]])</f>
        <v>2022</v>
      </c>
      <c r="C1354" s="3" t="str">
        <f>TEXT(FIN_DATASET[[#This Row],[Date]],"mmmm")</f>
        <v>August</v>
      </c>
      <c r="D1354" s="3" t="str">
        <f>IF(FIN_RAW[[#This Row],[VALOR (IN)]]&gt;0, "Income",IF(FIN_RAW[[#This Row],[VALOR (OUT)]]&gt;0, "Expense", "Check"))</f>
        <v>Income</v>
      </c>
      <c r="E1354" s="3" t="str">
        <f>_xlfn.XLOOKUP(FIN_DATASET[[#This Row],[Method]],CATEGORY_MAP[CUENTA_IN],CATEGORY_MAP[Category])</f>
        <v>Cash</v>
      </c>
      <c r="F1354" s="3" t="str">
        <f>_xlfn.XLOOKUP(FIN_DATASET[[#This Row],[Account]],CATEGORY_MAP[CUENTA_OUT],CATEGORY_MAP[Subcategory])</f>
        <v>Gymnastics Monthly Fee</v>
      </c>
      <c r="G1354" s="3" t="str">
        <f>IF(OR(FIN_RAW[[#This Row],[CONCEPTO]]=0,FIN_RAW[[#This Row],[CONCEPTO]]=""),"",FIN_RAW[[#This Row],[CONCEPTO]])</f>
        <v>Apoyo Pago Gimnasia AGO</v>
      </c>
      <c r="H1354" s="5">
        <f>IF(FIN_DATASET[[#This Row],[Type]]="Income", FIN_RAW[[#This Row],[VALOR (IN)]], -FIN_RAW[[#This Row],[VALOR (OUT)]])</f>
        <v>25000</v>
      </c>
      <c r="I1354" s="3" t="str">
        <f>FIN_RAW[[#This Row],[CUENTA (IN)]]</f>
        <v>Efectivo</v>
      </c>
      <c r="J1354" s="6" t="str">
        <f>FIN_RAW[[#This Row],[CUENTA (OUT)]]</f>
        <v>Mensualidad Gimnasia</v>
      </c>
      <c r="K1354" s="3" t="str">
        <f>IF(OR(FIN_RAW[[#This Row],[CLIENTE]]=0,FIN_RAW[[#This Row],[CLIENTE]]=" "),"",FIN_RAW[[#This Row],[CLIENTE]])</f>
        <v>Diana Marcela Bravo Clavijo</v>
      </c>
      <c r="L1354" s="3" t="str">
        <f>IF(OR(FIN_RAW[[#This Row],[DEPORTISTA]]=0,FIN_RAW[[#This Row],[DEPORTISTA]]=""),"",FIN_RAW[[#This Row],[DEPORTISTA]])</f>
        <v>María Antonia Camacho Bravo</v>
      </c>
      <c r="M1354" s="3">
        <f>IF(FIN_DATASET[[#This Row],[Method]]="Efectivo",1,0)</f>
        <v>1</v>
      </c>
      <c r="N1354" s="12">
        <f>IF(FIN_DATASET[[#This Row],[Method]]="Efectivo",FIN_DATASET[[#This Row],[Amount]],0)</f>
        <v>25000</v>
      </c>
      <c r="O1354" s="3">
        <f>IF(FIN_DATASET[[#This Row],[Method]]="CxC",1,0)</f>
        <v>0</v>
      </c>
      <c r="P1354" s="11">
        <f>IF(FIN_DATASET[[#This Row],[Method]]="CxC",FIN_DATASET[[#This Row],[Amount]],0)</f>
        <v>0</v>
      </c>
      <c r="Q1354" s="3">
        <f>IF(OR(FIN_DATASET[[#This Row],[Account]]="CxP",FIN_DATASET[[#This Row],[Account]]="CxP (Liga)",FIN_DATASET[[#This Row],[Account]]="CxP (Terceros)"),1,0)</f>
        <v>0</v>
      </c>
      <c r="R1354" s="3">
        <f>IF(FIN_DATASET[[#This Row],[AP_Flag]]=1,FIN_DATASET[[#This Row],[Amount]],0)</f>
        <v>0</v>
      </c>
    </row>
    <row r="1355" spans="1:18" x14ac:dyDescent="0.2">
      <c r="A1355" s="4">
        <f>FIN_RAW[[#This Row],[FECHA]]</f>
        <v>44774</v>
      </c>
      <c r="B1355" s="3">
        <f>YEAR(FIN_DATASET[[#This Row],[Date]])</f>
        <v>2022</v>
      </c>
      <c r="C1355" s="3" t="str">
        <f>TEXT(FIN_DATASET[[#This Row],[Date]],"mmmm")</f>
        <v>August</v>
      </c>
      <c r="D1355" s="3" t="str">
        <f>IF(FIN_RAW[[#This Row],[VALOR (IN)]]&gt;0, "Income",IF(FIN_RAW[[#This Row],[VALOR (OUT)]]&gt;0, "Expense", "Check"))</f>
        <v>Income</v>
      </c>
      <c r="E1355" s="3" t="str">
        <f>_xlfn.XLOOKUP(FIN_DATASET[[#This Row],[Method]],CATEGORY_MAP[CUENTA_IN],CATEGORY_MAP[Category])</f>
        <v>Cash</v>
      </c>
      <c r="F1355" s="3" t="str">
        <f>_xlfn.XLOOKUP(FIN_DATASET[[#This Row],[Account]],CATEGORY_MAP[CUENTA_OUT],CATEGORY_MAP[Subcategory])</f>
        <v>Gymnastics Monthly Fee</v>
      </c>
      <c r="G1355" s="3" t="str">
        <f>IF(OR(FIN_RAW[[#This Row],[CONCEPTO]]=0,FIN_RAW[[#This Row],[CONCEPTO]]=""),"",FIN_RAW[[#This Row],[CONCEPTO]])</f>
        <v>Apoyo Pago Gimnasia AGO</v>
      </c>
      <c r="H1355" s="5">
        <f>IF(FIN_DATASET[[#This Row],[Type]]="Income", FIN_RAW[[#This Row],[VALOR (IN)]], -FIN_RAW[[#This Row],[VALOR (OUT)]])</f>
        <v>25000</v>
      </c>
      <c r="I1355" s="3" t="str">
        <f>FIN_RAW[[#This Row],[CUENTA (IN)]]</f>
        <v>Efectivo</v>
      </c>
      <c r="J1355" s="6" t="str">
        <f>FIN_RAW[[#This Row],[CUENTA (OUT)]]</f>
        <v>Mensualidad Gimnasia</v>
      </c>
      <c r="K1355" s="3" t="str">
        <f>IF(OR(FIN_RAW[[#This Row],[CLIENTE]]=0,FIN_RAW[[#This Row],[CLIENTE]]=" "),"",FIN_RAW[[#This Row],[CLIENTE]])</f>
        <v>Ingrith Basto Zamorano</v>
      </c>
      <c r="L1355" s="3" t="str">
        <f>IF(OR(FIN_RAW[[#This Row],[DEPORTISTA]]=0,FIN_RAW[[#This Row],[DEPORTISTA]]=""),"",FIN_RAW[[#This Row],[DEPORTISTA]])</f>
        <v>Santiago Solórzano Basto</v>
      </c>
      <c r="M1355" s="3">
        <f>IF(FIN_DATASET[[#This Row],[Method]]="Efectivo",1,0)</f>
        <v>1</v>
      </c>
      <c r="N1355" s="12">
        <f>IF(FIN_DATASET[[#This Row],[Method]]="Efectivo",FIN_DATASET[[#This Row],[Amount]],0)</f>
        <v>25000</v>
      </c>
      <c r="O1355" s="3">
        <f>IF(FIN_DATASET[[#This Row],[Method]]="CxC",1,0)</f>
        <v>0</v>
      </c>
      <c r="P1355" s="11">
        <f>IF(FIN_DATASET[[#This Row],[Method]]="CxC",FIN_DATASET[[#This Row],[Amount]],0)</f>
        <v>0</v>
      </c>
      <c r="Q1355" s="3">
        <f>IF(OR(FIN_DATASET[[#This Row],[Account]]="CxP",FIN_DATASET[[#This Row],[Account]]="CxP (Liga)",FIN_DATASET[[#This Row],[Account]]="CxP (Terceros)"),1,0)</f>
        <v>0</v>
      </c>
      <c r="R1355" s="3">
        <f>IF(FIN_DATASET[[#This Row],[AP_Flag]]=1,FIN_DATASET[[#This Row],[Amount]],0)</f>
        <v>0</v>
      </c>
    </row>
    <row r="1356" spans="1:18" x14ac:dyDescent="0.2">
      <c r="A1356" s="4">
        <f>FIN_RAW[[#This Row],[FECHA]]</f>
        <v>44774</v>
      </c>
      <c r="B1356" s="3">
        <f>YEAR(FIN_DATASET[[#This Row],[Date]])</f>
        <v>2022</v>
      </c>
      <c r="C1356" s="3" t="str">
        <f>TEXT(FIN_DATASET[[#This Row],[Date]],"mmmm")</f>
        <v>August</v>
      </c>
      <c r="D1356" s="3" t="str">
        <f>IF(FIN_RAW[[#This Row],[VALOR (IN)]]&gt;0, "Income",IF(FIN_RAW[[#This Row],[VALOR (OUT)]]&gt;0, "Expense", "Check"))</f>
        <v>Income</v>
      </c>
      <c r="E1356" s="3" t="str">
        <f>_xlfn.XLOOKUP(FIN_DATASET[[#This Row],[Method]],CATEGORY_MAP[CUENTA_IN],CATEGORY_MAP[Category])</f>
        <v>Cash</v>
      </c>
      <c r="F1356" s="3" t="str">
        <f>_xlfn.XLOOKUP(FIN_DATASET[[#This Row],[Account]],CATEGORY_MAP[CUENTA_OUT],CATEGORY_MAP[Subcategory])</f>
        <v>Gymnastics Monthly Fee</v>
      </c>
      <c r="G1356" s="3" t="str">
        <f>IF(OR(FIN_RAW[[#This Row],[CONCEPTO]]=0,FIN_RAW[[#This Row],[CONCEPTO]]=""),"",FIN_RAW[[#This Row],[CONCEPTO]])</f>
        <v>Apoyo Pago Gimnasia AGO</v>
      </c>
      <c r="H1356" s="5">
        <f>IF(FIN_DATASET[[#This Row],[Type]]="Income", FIN_RAW[[#This Row],[VALOR (IN)]], -FIN_RAW[[#This Row],[VALOR (OUT)]])</f>
        <v>25000</v>
      </c>
      <c r="I1356" s="3" t="str">
        <f>FIN_RAW[[#This Row],[CUENTA (IN)]]</f>
        <v>Efectivo</v>
      </c>
      <c r="J1356" s="6" t="str">
        <f>FIN_RAW[[#This Row],[CUENTA (OUT)]]</f>
        <v>Mensualidad Gimnasia</v>
      </c>
      <c r="K1356" s="3" t="str">
        <f>IF(OR(FIN_RAW[[#This Row],[CLIENTE]]=0,FIN_RAW[[#This Row],[CLIENTE]]=" "),"",FIN_RAW[[#This Row],[CLIENTE]])</f>
        <v>Juan Sebastián Floyd</v>
      </c>
      <c r="L1356" s="3" t="str">
        <f>IF(OR(FIN_RAW[[#This Row],[DEPORTISTA]]=0,FIN_RAW[[#This Row],[DEPORTISTA]]=""),"",FIN_RAW[[#This Row],[DEPORTISTA]])</f>
        <v>Arianna Floyd Martínez</v>
      </c>
      <c r="M1356" s="3">
        <f>IF(FIN_DATASET[[#This Row],[Method]]="Efectivo",1,0)</f>
        <v>1</v>
      </c>
      <c r="N1356" s="12">
        <f>IF(FIN_DATASET[[#This Row],[Method]]="Efectivo",FIN_DATASET[[#This Row],[Amount]],0)</f>
        <v>25000</v>
      </c>
      <c r="O1356" s="3">
        <f>IF(FIN_DATASET[[#This Row],[Method]]="CxC",1,0)</f>
        <v>0</v>
      </c>
      <c r="P1356" s="11">
        <f>IF(FIN_DATASET[[#This Row],[Method]]="CxC",FIN_DATASET[[#This Row],[Amount]],0)</f>
        <v>0</v>
      </c>
      <c r="Q1356" s="3">
        <f>IF(OR(FIN_DATASET[[#This Row],[Account]]="CxP",FIN_DATASET[[#This Row],[Account]]="CxP (Liga)",FIN_DATASET[[#This Row],[Account]]="CxP (Terceros)"),1,0)</f>
        <v>0</v>
      </c>
      <c r="R1356" s="3">
        <f>IF(FIN_DATASET[[#This Row],[AP_Flag]]=1,FIN_DATASET[[#This Row],[Amount]],0)</f>
        <v>0</v>
      </c>
    </row>
    <row r="1357" spans="1:18" x14ac:dyDescent="0.2">
      <c r="A1357" s="4">
        <f>FIN_RAW[[#This Row],[FECHA]]</f>
        <v>44774</v>
      </c>
      <c r="B1357" s="3">
        <f>YEAR(FIN_DATASET[[#This Row],[Date]])</f>
        <v>2022</v>
      </c>
      <c r="C1357" s="3" t="str">
        <f>TEXT(FIN_DATASET[[#This Row],[Date]],"mmmm")</f>
        <v>August</v>
      </c>
      <c r="D1357" s="3" t="str">
        <f>IF(FIN_RAW[[#This Row],[VALOR (IN)]]&gt;0, "Income",IF(FIN_RAW[[#This Row],[VALOR (OUT)]]&gt;0, "Expense", "Check"))</f>
        <v>Income</v>
      </c>
      <c r="E1357" s="3" t="str">
        <f>_xlfn.XLOOKUP(FIN_DATASET[[#This Row],[Method]],CATEGORY_MAP[CUENTA_IN],CATEGORY_MAP[Category])</f>
        <v>Cash</v>
      </c>
      <c r="F1357" s="3" t="str">
        <f>_xlfn.XLOOKUP(FIN_DATASET[[#This Row],[Account]],CATEGORY_MAP[CUENTA_OUT],CATEGORY_MAP[Subcategory])</f>
        <v>Gymnastics Monthly Fee</v>
      </c>
      <c r="G1357" s="3" t="str">
        <f>IF(OR(FIN_RAW[[#This Row],[CONCEPTO]]=0,FIN_RAW[[#This Row],[CONCEPTO]]=""),"",FIN_RAW[[#This Row],[CONCEPTO]])</f>
        <v>Apoyo Pago Gimnasia AGO</v>
      </c>
      <c r="H1357" s="5">
        <f>IF(FIN_DATASET[[#This Row],[Type]]="Income", FIN_RAW[[#This Row],[VALOR (IN)]], -FIN_RAW[[#This Row],[VALOR (OUT)]])</f>
        <v>25000</v>
      </c>
      <c r="I1357" s="3" t="str">
        <f>FIN_RAW[[#This Row],[CUENTA (IN)]]</f>
        <v>Efectivo</v>
      </c>
      <c r="J1357" s="6" t="str">
        <f>FIN_RAW[[#This Row],[CUENTA (OUT)]]</f>
        <v>Mensualidad Gimnasia</v>
      </c>
      <c r="K1357" s="3" t="str">
        <f>IF(OR(FIN_RAW[[#This Row],[CLIENTE]]=0,FIN_RAW[[#This Row],[CLIENTE]]=" "),"",FIN_RAW[[#This Row],[CLIENTE]])</f>
        <v>Juan Sebastián Floyd</v>
      </c>
      <c r="L1357" s="3" t="str">
        <f>IF(OR(FIN_RAW[[#This Row],[DEPORTISTA]]=0,FIN_RAW[[#This Row],[DEPORTISTA]]=""),"",FIN_RAW[[#This Row],[DEPORTISTA]])</f>
        <v>Juan Diego Floyd Martínez</v>
      </c>
      <c r="M1357" s="3">
        <f>IF(FIN_DATASET[[#This Row],[Method]]="Efectivo",1,0)</f>
        <v>1</v>
      </c>
      <c r="N1357" s="12">
        <f>IF(FIN_DATASET[[#This Row],[Method]]="Efectivo",FIN_DATASET[[#This Row],[Amount]],0)</f>
        <v>25000</v>
      </c>
      <c r="O1357" s="3">
        <f>IF(FIN_DATASET[[#This Row],[Method]]="CxC",1,0)</f>
        <v>0</v>
      </c>
      <c r="P1357" s="11">
        <f>IF(FIN_DATASET[[#This Row],[Method]]="CxC",FIN_DATASET[[#This Row],[Amount]],0)</f>
        <v>0</v>
      </c>
      <c r="Q1357" s="3">
        <f>IF(OR(FIN_DATASET[[#This Row],[Account]]="CxP",FIN_DATASET[[#This Row],[Account]]="CxP (Liga)",FIN_DATASET[[#This Row],[Account]]="CxP (Terceros)"),1,0)</f>
        <v>0</v>
      </c>
      <c r="R1357" s="3">
        <f>IF(FIN_DATASET[[#This Row],[AP_Flag]]=1,FIN_DATASET[[#This Row],[Amount]],0)</f>
        <v>0</v>
      </c>
    </row>
    <row r="1358" spans="1:18" x14ac:dyDescent="0.2">
      <c r="A1358" s="4">
        <f>FIN_RAW[[#This Row],[FECHA]]</f>
        <v>44774</v>
      </c>
      <c r="B1358" s="3">
        <f>YEAR(FIN_DATASET[[#This Row],[Date]])</f>
        <v>2022</v>
      </c>
      <c r="C1358" s="3" t="str">
        <f>TEXT(FIN_DATASET[[#This Row],[Date]],"mmmm")</f>
        <v>August</v>
      </c>
      <c r="D1358" s="3" t="str">
        <f>IF(FIN_RAW[[#This Row],[VALOR (IN)]]&gt;0, "Income",IF(FIN_RAW[[#This Row],[VALOR (OUT)]]&gt;0, "Expense", "Check"))</f>
        <v>Income</v>
      </c>
      <c r="E1358" s="3" t="str">
        <f>_xlfn.XLOOKUP(FIN_DATASET[[#This Row],[Method]],CATEGORY_MAP[CUENTA_IN],CATEGORY_MAP[Category])</f>
        <v>Cash</v>
      </c>
      <c r="F1358" s="3" t="str">
        <f>_xlfn.XLOOKUP(FIN_DATASET[[#This Row],[Account]],CATEGORY_MAP[CUENTA_OUT],CATEGORY_MAP[Subcategory])</f>
        <v>Gymnastics Monthly Fee</v>
      </c>
      <c r="G1358" s="3" t="str">
        <f>IF(OR(FIN_RAW[[#This Row],[CONCEPTO]]=0,FIN_RAW[[#This Row],[CONCEPTO]]=""),"",FIN_RAW[[#This Row],[CONCEPTO]])</f>
        <v>Apoyo Pago Gimnasia AGO</v>
      </c>
      <c r="H1358" s="5">
        <f>IF(FIN_DATASET[[#This Row],[Type]]="Income", FIN_RAW[[#This Row],[VALOR (IN)]], -FIN_RAW[[#This Row],[VALOR (OUT)]])</f>
        <v>25000</v>
      </c>
      <c r="I1358" s="3" t="str">
        <f>FIN_RAW[[#This Row],[CUENTA (IN)]]</f>
        <v>Efectivo</v>
      </c>
      <c r="J1358" s="6" t="str">
        <f>FIN_RAW[[#This Row],[CUENTA (OUT)]]</f>
        <v>Mensualidad Gimnasia</v>
      </c>
      <c r="K1358" s="3" t="str">
        <f>IF(OR(FIN_RAW[[#This Row],[CLIENTE]]=0,FIN_RAW[[#This Row],[CLIENTE]]=" "),"",FIN_RAW[[#This Row],[CLIENTE]])</f>
        <v>Marcela Zapata Duque</v>
      </c>
      <c r="L1358" s="3" t="str">
        <f>IF(OR(FIN_RAW[[#This Row],[DEPORTISTA]]=0,FIN_RAW[[#This Row],[DEPORTISTA]]=""),"",FIN_RAW[[#This Row],[DEPORTISTA]])</f>
        <v>Sara Zapata Zapata</v>
      </c>
      <c r="M1358" s="3">
        <f>IF(FIN_DATASET[[#This Row],[Method]]="Efectivo",1,0)</f>
        <v>1</v>
      </c>
      <c r="N1358" s="12">
        <f>IF(FIN_DATASET[[#This Row],[Method]]="Efectivo",FIN_DATASET[[#This Row],[Amount]],0)</f>
        <v>25000</v>
      </c>
      <c r="O1358" s="3">
        <f>IF(FIN_DATASET[[#This Row],[Method]]="CxC",1,0)</f>
        <v>0</v>
      </c>
      <c r="P1358" s="11">
        <f>IF(FIN_DATASET[[#This Row],[Method]]="CxC",FIN_DATASET[[#This Row],[Amount]],0)</f>
        <v>0</v>
      </c>
      <c r="Q1358" s="3">
        <f>IF(OR(FIN_DATASET[[#This Row],[Account]]="CxP",FIN_DATASET[[#This Row],[Account]]="CxP (Liga)",FIN_DATASET[[#This Row],[Account]]="CxP (Terceros)"),1,0)</f>
        <v>0</v>
      </c>
      <c r="R1358" s="3">
        <f>IF(FIN_DATASET[[#This Row],[AP_Flag]]=1,FIN_DATASET[[#This Row],[Amount]],0)</f>
        <v>0</v>
      </c>
    </row>
    <row r="1359" spans="1:18" x14ac:dyDescent="0.2">
      <c r="A1359" s="4">
        <f>FIN_RAW[[#This Row],[FECHA]]</f>
        <v>44774</v>
      </c>
      <c r="B1359" s="3">
        <f>YEAR(FIN_DATASET[[#This Row],[Date]])</f>
        <v>2022</v>
      </c>
      <c r="C1359" s="3" t="str">
        <f>TEXT(FIN_DATASET[[#This Row],[Date]],"mmmm")</f>
        <v>August</v>
      </c>
      <c r="D1359" s="3" t="str">
        <f>IF(FIN_RAW[[#This Row],[VALOR (IN)]]&gt;0, "Income",IF(FIN_RAW[[#This Row],[VALOR (OUT)]]&gt;0, "Expense", "Check"))</f>
        <v>Income</v>
      </c>
      <c r="E1359" s="3" t="str">
        <f>_xlfn.XLOOKUP(FIN_DATASET[[#This Row],[Method]],CATEGORY_MAP[CUENTA_IN],CATEGORY_MAP[Category])</f>
        <v>Cash</v>
      </c>
      <c r="F1359" s="3" t="str">
        <f>_xlfn.XLOOKUP(FIN_DATASET[[#This Row],[Account]],CATEGORY_MAP[CUENTA_OUT],CATEGORY_MAP[Subcategory])</f>
        <v>Gymnastics Monthly Fee</v>
      </c>
      <c r="G1359" s="3" t="str">
        <f>IF(OR(FIN_RAW[[#This Row],[CONCEPTO]]=0,FIN_RAW[[#This Row],[CONCEPTO]]=""),"",FIN_RAW[[#This Row],[CONCEPTO]])</f>
        <v>Apoyo Pago Gimnasia AGO</v>
      </c>
      <c r="H1359" s="5">
        <f>IF(FIN_DATASET[[#This Row],[Type]]="Income", FIN_RAW[[#This Row],[VALOR (IN)]], -FIN_RAW[[#This Row],[VALOR (OUT)]])</f>
        <v>25000</v>
      </c>
      <c r="I1359" s="3" t="str">
        <f>FIN_RAW[[#This Row],[CUENTA (IN)]]</f>
        <v>Efectivo</v>
      </c>
      <c r="J1359" s="6" t="str">
        <f>FIN_RAW[[#This Row],[CUENTA (OUT)]]</f>
        <v>Mensualidad Gimnasia</v>
      </c>
      <c r="K1359" s="3" t="str">
        <f>IF(OR(FIN_RAW[[#This Row],[CLIENTE]]=0,FIN_RAW[[#This Row],[CLIENTE]]=" "),"",FIN_RAW[[#This Row],[CLIENTE]])</f>
        <v>Zoraida Julieta Rico Vivas</v>
      </c>
      <c r="L1359" s="3" t="str">
        <f>IF(OR(FIN_RAW[[#This Row],[DEPORTISTA]]=0,FIN_RAW[[#This Row],[DEPORTISTA]]=""),"",FIN_RAW[[#This Row],[DEPORTISTA]])</f>
        <v>Salome Rodriguez Rico</v>
      </c>
      <c r="M1359" s="3">
        <f>IF(FIN_DATASET[[#This Row],[Method]]="Efectivo",1,0)</f>
        <v>1</v>
      </c>
      <c r="N1359" s="12">
        <f>IF(FIN_DATASET[[#This Row],[Method]]="Efectivo",FIN_DATASET[[#This Row],[Amount]],0)</f>
        <v>25000</v>
      </c>
      <c r="O1359" s="3">
        <f>IF(FIN_DATASET[[#This Row],[Method]]="CxC",1,0)</f>
        <v>0</v>
      </c>
      <c r="P1359" s="11">
        <f>IF(FIN_DATASET[[#This Row],[Method]]="CxC",FIN_DATASET[[#This Row],[Amount]],0)</f>
        <v>0</v>
      </c>
      <c r="Q1359" s="3">
        <f>IF(OR(FIN_DATASET[[#This Row],[Account]]="CxP",FIN_DATASET[[#This Row],[Account]]="CxP (Liga)",FIN_DATASET[[#This Row],[Account]]="CxP (Terceros)"),1,0)</f>
        <v>0</v>
      </c>
      <c r="R1359" s="3">
        <f>IF(FIN_DATASET[[#This Row],[AP_Flag]]=1,FIN_DATASET[[#This Row],[Amount]],0)</f>
        <v>0</v>
      </c>
    </row>
    <row r="1360" spans="1:18" x14ac:dyDescent="0.2">
      <c r="A1360" s="4">
        <f>FIN_RAW[[#This Row],[FECHA]]</f>
        <v>44774</v>
      </c>
      <c r="B1360" s="3">
        <f>YEAR(FIN_DATASET[[#This Row],[Date]])</f>
        <v>2022</v>
      </c>
      <c r="C1360" s="3" t="str">
        <f>TEXT(FIN_DATASET[[#This Row],[Date]],"mmmm")</f>
        <v>August</v>
      </c>
      <c r="D1360" s="3" t="str">
        <f>IF(FIN_RAW[[#This Row],[VALOR (IN)]]&gt;0, "Income",IF(FIN_RAW[[#This Row],[VALOR (OUT)]]&gt;0, "Expense", "Check"))</f>
        <v>Income</v>
      </c>
      <c r="E1360" s="3" t="str">
        <f>_xlfn.XLOOKUP(FIN_DATASET[[#This Row],[Method]],CATEGORY_MAP[CUENTA_IN],CATEGORY_MAP[Category])</f>
        <v>Cash</v>
      </c>
      <c r="F1360" s="3" t="str">
        <f>_xlfn.XLOOKUP(FIN_DATASET[[#This Row],[Account]],CATEGORY_MAP[CUENTA_OUT],CATEGORY_MAP[Subcategory])</f>
        <v>Gymnastics Monthly Fee</v>
      </c>
      <c r="G1360" s="3" t="str">
        <f>IF(OR(FIN_RAW[[#This Row],[CONCEPTO]]=0,FIN_RAW[[#This Row],[CONCEPTO]]=""),"",FIN_RAW[[#This Row],[CONCEPTO]])</f>
        <v>Apoyo Pago Gimnasia AGO</v>
      </c>
      <c r="H1360" s="5">
        <f>IF(FIN_DATASET[[#This Row],[Type]]="Income", FIN_RAW[[#This Row],[VALOR (IN)]], -FIN_RAW[[#This Row],[VALOR (OUT)]])</f>
        <v>25000</v>
      </c>
      <c r="I1360" s="3" t="str">
        <f>FIN_RAW[[#This Row],[CUENTA (IN)]]</f>
        <v>Efectivo</v>
      </c>
      <c r="J1360" s="6" t="str">
        <f>FIN_RAW[[#This Row],[CUENTA (OUT)]]</f>
        <v>Mensualidad Gimnasia</v>
      </c>
      <c r="K1360" s="3" t="str">
        <f>IF(OR(FIN_RAW[[#This Row],[CLIENTE]]=0,FIN_RAW[[#This Row],[CLIENTE]]=" "),"",FIN_RAW[[#This Row],[CLIENTE]])</f>
        <v>Victor Orlando Mena Montealegre</v>
      </c>
      <c r="L1360" s="3" t="str">
        <f>IF(OR(FIN_RAW[[#This Row],[DEPORTISTA]]=0,FIN_RAW[[#This Row],[DEPORTISTA]]=""),"",FIN_RAW[[#This Row],[DEPORTISTA]])</f>
        <v>Daniel Felipe Cabrera Cruz</v>
      </c>
      <c r="M1360" s="3">
        <f>IF(FIN_DATASET[[#This Row],[Method]]="Efectivo",1,0)</f>
        <v>1</v>
      </c>
      <c r="N1360" s="12">
        <f>IF(FIN_DATASET[[#This Row],[Method]]="Efectivo",FIN_DATASET[[#This Row],[Amount]],0)</f>
        <v>25000</v>
      </c>
      <c r="O1360" s="3">
        <f>IF(FIN_DATASET[[#This Row],[Method]]="CxC",1,0)</f>
        <v>0</v>
      </c>
      <c r="P1360" s="11">
        <f>IF(FIN_DATASET[[#This Row],[Method]]="CxC",FIN_DATASET[[#This Row],[Amount]],0)</f>
        <v>0</v>
      </c>
      <c r="Q1360" s="3">
        <f>IF(OR(FIN_DATASET[[#This Row],[Account]]="CxP",FIN_DATASET[[#This Row],[Account]]="CxP (Liga)",FIN_DATASET[[#This Row],[Account]]="CxP (Terceros)"),1,0)</f>
        <v>0</v>
      </c>
      <c r="R1360" s="3">
        <f>IF(FIN_DATASET[[#This Row],[AP_Flag]]=1,FIN_DATASET[[#This Row],[Amount]],0)</f>
        <v>0</v>
      </c>
    </row>
    <row r="1361" spans="1:18" x14ac:dyDescent="0.2">
      <c r="A1361" s="4">
        <f>FIN_RAW[[#This Row],[FECHA]]</f>
        <v>44774</v>
      </c>
      <c r="B1361" s="3">
        <f>YEAR(FIN_DATASET[[#This Row],[Date]])</f>
        <v>2022</v>
      </c>
      <c r="C1361" s="3" t="str">
        <f>TEXT(FIN_DATASET[[#This Row],[Date]],"mmmm")</f>
        <v>August</v>
      </c>
      <c r="D1361" s="3" t="str">
        <f>IF(FIN_RAW[[#This Row],[VALOR (IN)]]&gt;0, "Income",IF(FIN_RAW[[#This Row],[VALOR (OUT)]]&gt;0, "Expense", "Check"))</f>
        <v>Income</v>
      </c>
      <c r="E1361" s="3" t="str">
        <f>_xlfn.XLOOKUP(FIN_DATASET[[#This Row],[Method]],CATEGORY_MAP[CUENTA_IN],CATEGORY_MAP[Category])</f>
        <v>Cash</v>
      </c>
      <c r="F1361" s="3" t="str">
        <f>_xlfn.XLOOKUP(FIN_DATASET[[#This Row],[Account]],CATEGORY_MAP[CUENTA_OUT],CATEGORY_MAP[Subcategory])</f>
        <v>Gymnastics Monthly Fee</v>
      </c>
      <c r="G1361" s="3" t="str">
        <f>IF(OR(FIN_RAW[[#This Row],[CONCEPTO]]=0,FIN_RAW[[#This Row],[CONCEPTO]]=""),"",FIN_RAW[[#This Row],[CONCEPTO]])</f>
        <v>Apoyo Pago Gimnasia AGO</v>
      </c>
      <c r="H1361" s="5">
        <f>IF(FIN_DATASET[[#This Row],[Type]]="Income", FIN_RAW[[#This Row],[VALOR (IN)]], -FIN_RAW[[#This Row],[VALOR (OUT)]])</f>
        <v>25000</v>
      </c>
      <c r="I1361" s="3" t="str">
        <f>FIN_RAW[[#This Row],[CUENTA (IN)]]</f>
        <v>Efectivo</v>
      </c>
      <c r="J1361" s="6" t="str">
        <f>FIN_RAW[[#This Row],[CUENTA (OUT)]]</f>
        <v>Mensualidad Gimnasia</v>
      </c>
      <c r="K1361" s="3" t="str">
        <f>IF(OR(FIN_RAW[[#This Row],[CLIENTE]]=0,FIN_RAW[[#This Row],[CLIENTE]]=" "),"",FIN_RAW[[#This Row],[CLIENTE]])</f>
        <v>Rodrigo Valdiri Zambrano</v>
      </c>
      <c r="L1361" s="3" t="str">
        <f>IF(OR(FIN_RAW[[#This Row],[DEPORTISTA]]=0,FIN_RAW[[#This Row],[DEPORTISTA]]=""),"",FIN_RAW[[#This Row],[DEPORTISTA]])</f>
        <v>Esteban Valdiri Guauña</v>
      </c>
      <c r="M1361" s="3">
        <f>IF(FIN_DATASET[[#This Row],[Method]]="Efectivo",1,0)</f>
        <v>1</v>
      </c>
      <c r="N1361" s="12">
        <f>IF(FIN_DATASET[[#This Row],[Method]]="Efectivo",FIN_DATASET[[#This Row],[Amount]],0)</f>
        <v>25000</v>
      </c>
      <c r="O1361" s="3">
        <f>IF(FIN_DATASET[[#This Row],[Method]]="CxC",1,0)</f>
        <v>0</v>
      </c>
      <c r="P1361" s="11">
        <f>IF(FIN_DATASET[[#This Row],[Method]]="CxC",FIN_DATASET[[#This Row],[Amount]],0)</f>
        <v>0</v>
      </c>
      <c r="Q1361" s="3">
        <f>IF(OR(FIN_DATASET[[#This Row],[Account]]="CxP",FIN_DATASET[[#This Row],[Account]]="CxP (Liga)",FIN_DATASET[[#This Row],[Account]]="CxP (Terceros)"),1,0)</f>
        <v>0</v>
      </c>
      <c r="R1361" s="3">
        <f>IF(FIN_DATASET[[#This Row],[AP_Flag]]=1,FIN_DATASET[[#This Row],[Amount]],0)</f>
        <v>0</v>
      </c>
    </row>
    <row r="1362" spans="1:18" x14ac:dyDescent="0.2">
      <c r="A1362" s="4">
        <f>FIN_RAW[[#This Row],[FECHA]]</f>
        <v>44774</v>
      </c>
      <c r="B1362" s="3">
        <f>YEAR(FIN_DATASET[[#This Row],[Date]])</f>
        <v>2022</v>
      </c>
      <c r="C1362" s="3" t="str">
        <f>TEXT(FIN_DATASET[[#This Row],[Date]],"mmmm")</f>
        <v>August</v>
      </c>
      <c r="D1362" s="3" t="str">
        <f>IF(FIN_RAW[[#This Row],[VALOR (IN)]]&gt;0, "Income",IF(FIN_RAW[[#This Row],[VALOR (OUT)]]&gt;0, "Expense", "Check"))</f>
        <v>Income</v>
      </c>
      <c r="E1362" s="3" t="str">
        <f>_xlfn.XLOOKUP(FIN_DATASET[[#This Row],[Method]],CATEGORY_MAP[CUENTA_IN],CATEGORY_MAP[Category])</f>
        <v>Cash</v>
      </c>
      <c r="F1362" s="3" t="str">
        <f>_xlfn.XLOOKUP(FIN_DATASET[[#This Row],[Account]],CATEGORY_MAP[CUENTA_OUT],CATEGORY_MAP[Subcategory])</f>
        <v>Gymnastics Monthly Fee</v>
      </c>
      <c r="G1362" s="3" t="str">
        <f>IF(OR(FIN_RAW[[#This Row],[CONCEPTO]]=0,FIN_RAW[[#This Row],[CONCEPTO]]=""),"",FIN_RAW[[#This Row],[CONCEPTO]])</f>
        <v>Apoyo Pago Gimnasia AGO</v>
      </c>
      <c r="H1362" s="5">
        <f>IF(FIN_DATASET[[#This Row],[Type]]="Income", FIN_RAW[[#This Row],[VALOR (IN)]], -FIN_RAW[[#This Row],[VALOR (OUT)]])</f>
        <v>25000</v>
      </c>
      <c r="I1362" s="3" t="str">
        <f>FIN_RAW[[#This Row],[CUENTA (IN)]]</f>
        <v>Efectivo</v>
      </c>
      <c r="J1362" s="6" t="str">
        <f>FIN_RAW[[#This Row],[CUENTA (OUT)]]</f>
        <v>Mensualidad Gimnasia</v>
      </c>
      <c r="K1362" s="3" t="str">
        <f>IF(OR(FIN_RAW[[#This Row],[CLIENTE]]=0,FIN_RAW[[#This Row],[CLIENTE]]=" "),"",FIN_RAW[[#This Row],[CLIENTE]])</f>
        <v>Víctor Manuel Duque Yepes</v>
      </c>
      <c r="L1362" s="3" t="str">
        <f>IF(OR(FIN_RAW[[#This Row],[DEPORTISTA]]=0,FIN_RAW[[#This Row],[DEPORTISTA]]=""),"",FIN_RAW[[#This Row],[DEPORTISTA]])</f>
        <v>Juan Esteban Duque Pinto</v>
      </c>
      <c r="M1362" s="3">
        <f>IF(FIN_DATASET[[#This Row],[Method]]="Efectivo",1,0)</f>
        <v>1</v>
      </c>
      <c r="N1362" s="12">
        <f>IF(FIN_DATASET[[#This Row],[Method]]="Efectivo",FIN_DATASET[[#This Row],[Amount]],0)</f>
        <v>25000</v>
      </c>
      <c r="O1362" s="3">
        <f>IF(FIN_DATASET[[#This Row],[Method]]="CxC",1,0)</f>
        <v>0</v>
      </c>
      <c r="P1362" s="11">
        <f>IF(FIN_DATASET[[#This Row],[Method]]="CxC",FIN_DATASET[[#This Row],[Amount]],0)</f>
        <v>0</v>
      </c>
      <c r="Q1362" s="3">
        <f>IF(OR(FIN_DATASET[[#This Row],[Account]]="CxP",FIN_DATASET[[#This Row],[Account]]="CxP (Liga)",FIN_DATASET[[#This Row],[Account]]="CxP (Terceros)"),1,0)</f>
        <v>0</v>
      </c>
      <c r="R1362" s="3">
        <f>IF(FIN_DATASET[[#This Row],[AP_Flag]]=1,FIN_DATASET[[#This Row],[Amount]],0)</f>
        <v>0</v>
      </c>
    </row>
    <row r="1363" spans="1:18" x14ac:dyDescent="0.2">
      <c r="A1363" s="4">
        <f>FIN_RAW[[#This Row],[FECHA]]</f>
        <v>44774</v>
      </c>
      <c r="B1363" s="3">
        <f>YEAR(FIN_DATASET[[#This Row],[Date]])</f>
        <v>2022</v>
      </c>
      <c r="C1363" s="3" t="str">
        <f>TEXT(FIN_DATASET[[#This Row],[Date]],"mmmm")</f>
        <v>August</v>
      </c>
      <c r="D1363" s="3" t="str">
        <f>IF(FIN_RAW[[#This Row],[VALOR (IN)]]&gt;0, "Income",IF(FIN_RAW[[#This Row],[VALOR (OUT)]]&gt;0, "Expense", "Check"))</f>
        <v>Income</v>
      </c>
      <c r="E1363" s="3" t="str">
        <f>_xlfn.XLOOKUP(FIN_DATASET[[#This Row],[Method]],CATEGORY_MAP[CUENTA_IN],CATEGORY_MAP[Category])</f>
        <v>Cash</v>
      </c>
      <c r="F1363" s="3" t="str">
        <f>_xlfn.XLOOKUP(FIN_DATASET[[#This Row],[Account]],CATEGORY_MAP[CUENTA_OUT],CATEGORY_MAP[Subcategory])</f>
        <v>Gymnastics Monthly Fee</v>
      </c>
      <c r="G1363" s="3" t="str">
        <f>IF(OR(FIN_RAW[[#This Row],[CONCEPTO]]=0,FIN_RAW[[#This Row],[CONCEPTO]]=""),"",FIN_RAW[[#This Row],[CONCEPTO]])</f>
        <v>Apoyo Pago Gimnasia AGO</v>
      </c>
      <c r="H1363" s="5">
        <f>IF(FIN_DATASET[[#This Row],[Type]]="Income", FIN_RAW[[#This Row],[VALOR (IN)]], -FIN_RAW[[#This Row],[VALOR (OUT)]])</f>
        <v>25000</v>
      </c>
      <c r="I1363" s="3" t="str">
        <f>FIN_RAW[[#This Row],[CUENTA (IN)]]</f>
        <v>Efectivo</v>
      </c>
      <c r="J1363" s="6" t="str">
        <f>FIN_RAW[[#This Row],[CUENTA (OUT)]]</f>
        <v>Mensualidad Gimnasia</v>
      </c>
      <c r="K1363" s="3" t="str">
        <f>IF(OR(FIN_RAW[[#This Row],[CLIENTE]]=0,FIN_RAW[[#This Row],[CLIENTE]]=" "),"",FIN_RAW[[#This Row],[CLIENTE]])</f>
        <v>Víctor Manuel Duque Yepes</v>
      </c>
      <c r="L1363" s="3" t="str">
        <f>IF(OR(FIN_RAW[[#This Row],[DEPORTISTA]]=0,FIN_RAW[[#This Row],[DEPORTISTA]]=""),"",FIN_RAW[[#This Row],[DEPORTISTA]])</f>
        <v>Juan Manuel Duque Pinto</v>
      </c>
      <c r="M1363" s="3">
        <f>IF(FIN_DATASET[[#This Row],[Method]]="Efectivo",1,0)</f>
        <v>1</v>
      </c>
      <c r="N1363" s="12">
        <f>IF(FIN_DATASET[[#This Row],[Method]]="Efectivo",FIN_DATASET[[#This Row],[Amount]],0)</f>
        <v>25000</v>
      </c>
      <c r="O1363" s="3">
        <f>IF(FIN_DATASET[[#This Row],[Method]]="CxC",1,0)</f>
        <v>0</v>
      </c>
      <c r="P1363" s="11">
        <f>IF(FIN_DATASET[[#This Row],[Method]]="CxC",FIN_DATASET[[#This Row],[Amount]],0)</f>
        <v>0</v>
      </c>
      <c r="Q1363" s="3">
        <f>IF(OR(FIN_DATASET[[#This Row],[Account]]="CxP",FIN_DATASET[[#This Row],[Account]]="CxP (Liga)",FIN_DATASET[[#This Row],[Account]]="CxP (Terceros)"),1,0)</f>
        <v>0</v>
      </c>
      <c r="R1363" s="3">
        <f>IF(FIN_DATASET[[#This Row],[AP_Flag]]=1,FIN_DATASET[[#This Row],[Amount]],0)</f>
        <v>0</v>
      </c>
    </row>
    <row r="1364" spans="1:18" x14ac:dyDescent="0.2">
      <c r="A1364" s="4">
        <f>FIN_RAW[[#This Row],[FECHA]]</f>
        <v>44774</v>
      </c>
      <c r="B1364" s="3">
        <f>YEAR(FIN_DATASET[[#This Row],[Date]])</f>
        <v>2022</v>
      </c>
      <c r="C1364" s="3" t="str">
        <f>TEXT(FIN_DATASET[[#This Row],[Date]],"mmmm")</f>
        <v>August</v>
      </c>
      <c r="D1364" s="3" t="str">
        <f>IF(FIN_RAW[[#This Row],[VALOR (IN)]]&gt;0, "Income",IF(FIN_RAW[[#This Row],[VALOR (OUT)]]&gt;0, "Expense", "Check"))</f>
        <v>Income</v>
      </c>
      <c r="E1364" s="3" t="str">
        <f>_xlfn.XLOOKUP(FIN_DATASET[[#This Row],[Method]],CATEGORY_MAP[CUENTA_IN],CATEGORY_MAP[Category])</f>
        <v>Cash</v>
      </c>
      <c r="F1364" s="3" t="str">
        <f>_xlfn.XLOOKUP(FIN_DATASET[[#This Row],[Account]],CATEGORY_MAP[CUENTA_OUT],CATEGORY_MAP[Subcategory])</f>
        <v>Gymnastics Monthly Fee</v>
      </c>
      <c r="G1364" s="3" t="str">
        <f>IF(OR(FIN_RAW[[#This Row],[CONCEPTO]]=0,FIN_RAW[[#This Row],[CONCEPTO]]=""),"",FIN_RAW[[#This Row],[CONCEPTO]])</f>
        <v>Apoyo Pago Gimnasia AGO</v>
      </c>
      <c r="H1364" s="5">
        <f>IF(FIN_DATASET[[#This Row],[Type]]="Income", FIN_RAW[[#This Row],[VALOR (IN)]], -FIN_RAW[[#This Row],[VALOR (OUT)]])</f>
        <v>25000</v>
      </c>
      <c r="I1364" s="3" t="str">
        <f>FIN_RAW[[#This Row],[CUENTA (IN)]]</f>
        <v>Efectivo</v>
      </c>
      <c r="J1364" s="6" t="str">
        <f>FIN_RAW[[#This Row],[CUENTA (OUT)]]</f>
        <v>Mensualidad Gimnasia</v>
      </c>
      <c r="K1364" s="3" t="str">
        <f>IF(OR(FIN_RAW[[#This Row],[CLIENTE]]=0,FIN_RAW[[#This Row],[CLIENTE]]=" "),"",FIN_RAW[[#This Row],[CLIENTE]])</f>
        <v>Yanibel Peña Londoño</v>
      </c>
      <c r="L1364" s="3" t="str">
        <f>IF(OR(FIN_RAW[[#This Row],[DEPORTISTA]]=0,FIN_RAW[[#This Row],[DEPORTISTA]]=""),"",FIN_RAW[[#This Row],[DEPORTISTA]])</f>
        <v>Santiago Piedrahita Peña</v>
      </c>
      <c r="M1364" s="3">
        <f>IF(FIN_DATASET[[#This Row],[Method]]="Efectivo",1,0)</f>
        <v>1</v>
      </c>
      <c r="N1364" s="12">
        <f>IF(FIN_DATASET[[#This Row],[Method]]="Efectivo",FIN_DATASET[[#This Row],[Amount]],0)</f>
        <v>25000</v>
      </c>
      <c r="O1364" s="3">
        <f>IF(FIN_DATASET[[#This Row],[Method]]="CxC",1,0)</f>
        <v>0</v>
      </c>
      <c r="P1364" s="11">
        <f>IF(FIN_DATASET[[#This Row],[Method]]="CxC",FIN_DATASET[[#This Row],[Amount]],0)</f>
        <v>0</v>
      </c>
      <c r="Q1364" s="3">
        <f>IF(OR(FIN_DATASET[[#This Row],[Account]]="CxP",FIN_DATASET[[#This Row],[Account]]="CxP (Liga)",FIN_DATASET[[#This Row],[Account]]="CxP (Terceros)"),1,0)</f>
        <v>0</v>
      </c>
      <c r="R1364" s="3">
        <f>IF(FIN_DATASET[[#This Row],[AP_Flag]]=1,FIN_DATASET[[#This Row],[Amount]],0)</f>
        <v>0</v>
      </c>
    </row>
    <row r="1365" spans="1:18" x14ac:dyDescent="0.2">
      <c r="A1365" s="4">
        <f>FIN_RAW[[#This Row],[FECHA]]</f>
        <v>44774</v>
      </c>
      <c r="B1365" s="3">
        <f>YEAR(FIN_DATASET[[#This Row],[Date]])</f>
        <v>2022</v>
      </c>
      <c r="C1365" s="3" t="str">
        <f>TEXT(FIN_DATASET[[#This Row],[Date]],"mmmm")</f>
        <v>August</v>
      </c>
      <c r="D1365" s="3" t="str">
        <f>IF(FIN_RAW[[#This Row],[VALOR (IN)]]&gt;0, "Income",IF(FIN_RAW[[#This Row],[VALOR (OUT)]]&gt;0, "Expense", "Check"))</f>
        <v>Income</v>
      </c>
      <c r="E1365" s="3" t="str">
        <f>_xlfn.XLOOKUP(FIN_DATASET[[#This Row],[Method]],CATEGORY_MAP[CUENTA_IN],CATEGORY_MAP[Category])</f>
        <v>Cash</v>
      </c>
      <c r="F1365" s="3" t="str">
        <f>_xlfn.XLOOKUP(FIN_DATASET[[#This Row],[Account]],CATEGORY_MAP[CUENTA_OUT],CATEGORY_MAP[Subcategory])</f>
        <v>Gymnastics Monthly Fee</v>
      </c>
      <c r="G1365" s="3" t="str">
        <f>IF(OR(FIN_RAW[[#This Row],[CONCEPTO]]=0,FIN_RAW[[#This Row],[CONCEPTO]]=""),"",FIN_RAW[[#This Row],[CONCEPTO]])</f>
        <v>Apoyo Pago Gimnasia AGO</v>
      </c>
      <c r="H1365" s="5">
        <f>IF(FIN_DATASET[[#This Row],[Type]]="Income", FIN_RAW[[#This Row],[VALOR (IN)]], -FIN_RAW[[#This Row],[VALOR (OUT)]])</f>
        <v>25000</v>
      </c>
      <c r="I1365" s="3" t="str">
        <f>FIN_RAW[[#This Row],[CUENTA (IN)]]</f>
        <v>Efectivo</v>
      </c>
      <c r="J1365" s="6" t="str">
        <f>FIN_RAW[[#This Row],[CUENTA (OUT)]]</f>
        <v>Mensualidad Gimnasia</v>
      </c>
      <c r="K1365" s="3" t="str">
        <f>IF(OR(FIN_RAW[[#This Row],[CLIENTE]]=0,FIN_RAW[[#This Row],[CLIENTE]]=" "),"",FIN_RAW[[#This Row],[CLIENTE]])</f>
        <v>Luis Eduardo Solarte Serna</v>
      </c>
      <c r="L1365" s="3" t="str">
        <f>IF(OR(FIN_RAW[[#This Row],[DEPORTISTA]]=0,FIN_RAW[[#This Row],[DEPORTISTA]]=""),"",FIN_RAW[[#This Row],[DEPORTISTA]])</f>
        <v>Alejandro Solarte Osorio</v>
      </c>
      <c r="M1365" s="3">
        <f>IF(FIN_DATASET[[#This Row],[Method]]="Efectivo",1,0)</f>
        <v>1</v>
      </c>
      <c r="N1365" s="12">
        <f>IF(FIN_DATASET[[#This Row],[Method]]="Efectivo",FIN_DATASET[[#This Row],[Amount]],0)</f>
        <v>25000</v>
      </c>
      <c r="O1365" s="3">
        <f>IF(FIN_DATASET[[#This Row],[Method]]="CxC",1,0)</f>
        <v>0</v>
      </c>
      <c r="P1365" s="11">
        <f>IF(FIN_DATASET[[#This Row],[Method]]="CxC",FIN_DATASET[[#This Row],[Amount]],0)</f>
        <v>0</v>
      </c>
      <c r="Q1365" s="3">
        <f>IF(OR(FIN_DATASET[[#This Row],[Account]]="CxP",FIN_DATASET[[#This Row],[Account]]="CxP (Liga)",FIN_DATASET[[#This Row],[Account]]="CxP (Terceros)"),1,0)</f>
        <v>0</v>
      </c>
      <c r="R1365" s="3">
        <f>IF(FIN_DATASET[[#This Row],[AP_Flag]]=1,FIN_DATASET[[#This Row],[Amount]],0)</f>
        <v>0</v>
      </c>
    </row>
    <row r="1366" spans="1:18" x14ac:dyDescent="0.2">
      <c r="A1366" s="4">
        <f>FIN_RAW[[#This Row],[FECHA]]</f>
        <v>44774</v>
      </c>
      <c r="B1366" s="3">
        <f>YEAR(FIN_DATASET[[#This Row],[Date]])</f>
        <v>2022</v>
      </c>
      <c r="C1366" s="3" t="str">
        <f>TEXT(FIN_DATASET[[#This Row],[Date]],"mmmm")</f>
        <v>August</v>
      </c>
      <c r="D1366" s="3" t="str">
        <f>IF(FIN_RAW[[#This Row],[VALOR (IN)]]&gt;0, "Income",IF(FIN_RAW[[#This Row],[VALOR (OUT)]]&gt;0, "Expense", "Check"))</f>
        <v>Income</v>
      </c>
      <c r="E1366" s="3" t="str">
        <f>_xlfn.XLOOKUP(FIN_DATASET[[#This Row],[Method]],CATEGORY_MAP[CUENTA_IN],CATEGORY_MAP[Category])</f>
        <v>Cash</v>
      </c>
      <c r="F1366" s="3" t="str">
        <f>_xlfn.XLOOKUP(FIN_DATASET[[#This Row],[Account]],CATEGORY_MAP[CUENTA_OUT],CATEGORY_MAP[Subcategory])</f>
        <v>Gymnastics Monthly Fee</v>
      </c>
      <c r="G1366" s="3" t="str">
        <f>IF(OR(FIN_RAW[[#This Row],[CONCEPTO]]=0,FIN_RAW[[#This Row],[CONCEPTO]]=""),"",FIN_RAW[[#This Row],[CONCEPTO]])</f>
        <v>Apoyo Pago Gimnasia AGO</v>
      </c>
      <c r="H1366" s="5">
        <f>IF(FIN_DATASET[[#This Row],[Type]]="Income", FIN_RAW[[#This Row],[VALOR (IN)]], -FIN_RAW[[#This Row],[VALOR (OUT)]])</f>
        <v>25000</v>
      </c>
      <c r="I1366" s="3" t="str">
        <f>FIN_RAW[[#This Row],[CUENTA (IN)]]</f>
        <v>Efectivo</v>
      </c>
      <c r="J1366" s="6" t="str">
        <f>FIN_RAW[[#This Row],[CUENTA (OUT)]]</f>
        <v>Mensualidad Gimnasia</v>
      </c>
      <c r="K1366" s="3" t="str">
        <f>IF(OR(FIN_RAW[[#This Row],[CLIENTE]]=0,FIN_RAW[[#This Row],[CLIENTE]]=" "),"",FIN_RAW[[#This Row],[CLIENTE]])</f>
        <v>Silvana Torres López</v>
      </c>
      <c r="L1366" s="3" t="str">
        <f>IF(OR(FIN_RAW[[#This Row],[DEPORTISTA]]=0,FIN_RAW[[#This Row],[DEPORTISTA]]=""),"",FIN_RAW[[#This Row],[DEPORTISTA]])</f>
        <v>Luciana Pinedo Torres</v>
      </c>
      <c r="M1366" s="3">
        <f>IF(FIN_DATASET[[#This Row],[Method]]="Efectivo",1,0)</f>
        <v>1</v>
      </c>
      <c r="N1366" s="12">
        <f>IF(FIN_DATASET[[#This Row],[Method]]="Efectivo",FIN_DATASET[[#This Row],[Amount]],0)</f>
        <v>25000</v>
      </c>
      <c r="O1366" s="3">
        <f>IF(FIN_DATASET[[#This Row],[Method]]="CxC",1,0)</f>
        <v>0</v>
      </c>
      <c r="P1366" s="11">
        <f>IF(FIN_DATASET[[#This Row],[Method]]="CxC",FIN_DATASET[[#This Row],[Amount]],0)</f>
        <v>0</v>
      </c>
      <c r="Q1366" s="3">
        <f>IF(OR(FIN_DATASET[[#This Row],[Account]]="CxP",FIN_DATASET[[#This Row],[Account]]="CxP (Liga)",FIN_DATASET[[#This Row],[Account]]="CxP (Terceros)"),1,0)</f>
        <v>0</v>
      </c>
      <c r="R1366" s="3">
        <f>IF(FIN_DATASET[[#This Row],[AP_Flag]]=1,FIN_DATASET[[#This Row],[Amount]],0)</f>
        <v>0</v>
      </c>
    </row>
    <row r="1367" spans="1:18" x14ac:dyDescent="0.2">
      <c r="A1367" s="4">
        <f>FIN_RAW[[#This Row],[FECHA]]</f>
        <v>44803</v>
      </c>
      <c r="B1367" s="3">
        <f>YEAR(FIN_DATASET[[#This Row],[Date]])</f>
        <v>2022</v>
      </c>
      <c r="C1367" s="3" t="str">
        <f>TEXT(FIN_DATASET[[#This Row],[Date]],"mmmm")</f>
        <v>August</v>
      </c>
      <c r="D1367" s="3" t="str">
        <f>IF(FIN_RAW[[#This Row],[VALOR (IN)]]&gt;0, "Income",IF(FIN_RAW[[#This Row],[VALOR (OUT)]]&gt;0, "Expense", "Check"))</f>
        <v>Expense</v>
      </c>
      <c r="E1367" s="3" t="str">
        <f>_xlfn.XLOOKUP(FIN_DATASET[[#This Row],[Method]],CATEGORY_MAP[CUENTA_IN],CATEGORY_MAP[Category])</f>
        <v>Cash</v>
      </c>
      <c r="F1367" s="3" t="str">
        <f>_xlfn.XLOOKUP(FIN_DATASET[[#This Row],[Account]],CATEGORY_MAP[CUENTA_OUT],CATEGORY_MAP[Subcategory])</f>
        <v>Payroll</v>
      </c>
      <c r="G1367" s="3" t="str">
        <f>IF(OR(FIN_RAW[[#This Row],[CONCEPTO]]=0,FIN_RAW[[#This Row],[CONCEPTO]]=""),"",FIN_RAW[[#This Row],[CONCEPTO]])</f>
        <v>Pago Nomina AGO</v>
      </c>
      <c r="H1367" s="5">
        <f>IF(FIN_DATASET[[#This Row],[Type]]="Income", FIN_RAW[[#This Row],[VALOR (IN)]], -FIN_RAW[[#This Row],[VALOR (OUT)]])</f>
        <v>-250000</v>
      </c>
      <c r="I1367" s="3" t="str">
        <f>FIN_RAW[[#This Row],[CUENTA (IN)]]</f>
        <v>Efectivo</v>
      </c>
      <c r="J1367" s="6" t="str">
        <f>FIN_RAW[[#This Row],[CUENTA (OUT)]]</f>
        <v>Nomina</v>
      </c>
      <c r="K1367" s="3" t="str">
        <f>IF(OR(FIN_RAW[[#This Row],[CLIENTE]]=0,FIN_RAW[[#This Row],[CLIENTE]]=" "),"",FIN_RAW[[#This Row],[CLIENTE]])</f>
        <v>Derwin Cuastumal Leal</v>
      </c>
      <c r="L1367" s="3" t="str">
        <f>IF(OR(FIN_RAW[[#This Row],[DEPORTISTA]]=0,FIN_RAW[[#This Row],[DEPORTISTA]]=""),"",FIN_RAW[[#This Row],[DEPORTISTA]])</f>
        <v>Derwin Cuastumal Leal</v>
      </c>
      <c r="M1367" s="3">
        <f>IF(FIN_DATASET[[#This Row],[Method]]="Efectivo",1,0)</f>
        <v>1</v>
      </c>
      <c r="N1367" s="12">
        <f>IF(FIN_DATASET[[#This Row],[Method]]="Efectivo",FIN_DATASET[[#This Row],[Amount]],0)</f>
        <v>-250000</v>
      </c>
      <c r="O1367" s="3">
        <f>IF(FIN_DATASET[[#This Row],[Method]]="CxC",1,0)</f>
        <v>0</v>
      </c>
      <c r="P1367" s="11">
        <f>IF(FIN_DATASET[[#This Row],[Method]]="CxC",FIN_DATASET[[#This Row],[Amount]],0)</f>
        <v>0</v>
      </c>
      <c r="Q1367" s="3">
        <f>IF(OR(FIN_DATASET[[#This Row],[Account]]="CxP",FIN_DATASET[[#This Row],[Account]]="CxP (Liga)",FIN_DATASET[[#This Row],[Account]]="CxP (Terceros)"),1,0)</f>
        <v>0</v>
      </c>
      <c r="R1367" s="3">
        <f>IF(FIN_DATASET[[#This Row],[AP_Flag]]=1,FIN_DATASET[[#This Row],[Amount]],0)</f>
        <v>0</v>
      </c>
    </row>
    <row r="1368" spans="1:18" x14ac:dyDescent="0.2">
      <c r="A1368" s="4">
        <f>FIN_RAW[[#This Row],[FECHA]]</f>
        <v>44803</v>
      </c>
      <c r="B1368" s="3">
        <f>YEAR(FIN_DATASET[[#This Row],[Date]])</f>
        <v>2022</v>
      </c>
      <c r="C1368" s="3" t="str">
        <f>TEXT(FIN_DATASET[[#This Row],[Date]],"mmmm")</f>
        <v>August</v>
      </c>
      <c r="D1368" s="3" t="str">
        <f>IF(FIN_RAW[[#This Row],[VALOR (IN)]]&gt;0, "Income",IF(FIN_RAW[[#This Row],[VALOR (OUT)]]&gt;0, "Expense", "Check"))</f>
        <v>Expense</v>
      </c>
      <c r="E1368" s="3" t="str">
        <f>_xlfn.XLOOKUP(FIN_DATASET[[#This Row],[Method]],CATEGORY_MAP[CUENTA_IN],CATEGORY_MAP[Category])</f>
        <v>Cash</v>
      </c>
      <c r="F1368" s="3" t="str">
        <f>_xlfn.XLOOKUP(FIN_DATASET[[#This Row],[Account]],CATEGORY_MAP[CUENTA_OUT],CATEGORY_MAP[Subcategory])</f>
        <v>Payroll</v>
      </c>
      <c r="G1368" s="3" t="str">
        <f>IF(OR(FIN_RAW[[#This Row],[CONCEPTO]]=0,FIN_RAW[[#This Row],[CONCEPTO]]=""),"",FIN_RAW[[#This Row],[CONCEPTO]])</f>
        <v>Pago Nomina AGO</v>
      </c>
      <c r="H1368" s="5">
        <f>IF(FIN_DATASET[[#This Row],[Type]]="Income", FIN_RAW[[#This Row],[VALOR (IN)]], -FIN_RAW[[#This Row],[VALOR (OUT)]])</f>
        <v>-1200000</v>
      </c>
      <c r="I1368" s="3" t="str">
        <f>FIN_RAW[[#This Row],[CUENTA (IN)]]</f>
        <v>Efectivo</v>
      </c>
      <c r="J1368" s="6" t="str">
        <f>FIN_RAW[[#This Row],[CUENTA (OUT)]]</f>
        <v>Nomina</v>
      </c>
      <c r="K1368" s="3" t="str">
        <f>IF(OR(FIN_RAW[[#This Row],[CLIENTE]]=0,FIN_RAW[[#This Row],[CLIENTE]]=" "),"",FIN_RAW[[#This Row],[CLIENTE]])</f>
        <v>Farly Apraez Betancur</v>
      </c>
      <c r="L1368" s="3" t="str">
        <f>IF(OR(FIN_RAW[[#This Row],[DEPORTISTA]]=0,FIN_RAW[[#This Row],[DEPORTISTA]]=""),"",FIN_RAW[[#This Row],[DEPORTISTA]])</f>
        <v>Farly Apraez Betancur</v>
      </c>
      <c r="M1368" s="3">
        <f>IF(FIN_DATASET[[#This Row],[Method]]="Efectivo",1,0)</f>
        <v>1</v>
      </c>
      <c r="N1368" s="12">
        <f>IF(FIN_DATASET[[#This Row],[Method]]="Efectivo",FIN_DATASET[[#This Row],[Amount]],0)</f>
        <v>-1200000</v>
      </c>
      <c r="O1368" s="3">
        <f>IF(FIN_DATASET[[#This Row],[Method]]="CxC",1,0)</f>
        <v>0</v>
      </c>
      <c r="P1368" s="11">
        <f>IF(FIN_DATASET[[#This Row],[Method]]="CxC",FIN_DATASET[[#This Row],[Amount]],0)</f>
        <v>0</v>
      </c>
      <c r="Q1368" s="3">
        <f>IF(OR(FIN_DATASET[[#This Row],[Account]]="CxP",FIN_DATASET[[#This Row],[Account]]="CxP (Liga)",FIN_DATASET[[#This Row],[Account]]="CxP (Terceros)"),1,0)</f>
        <v>0</v>
      </c>
      <c r="R1368" s="3">
        <f>IF(FIN_DATASET[[#This Row],[AP_Flag]]=1,FIN_DATASET[[#This Row],[Amount]],0)</f>
        <v>0</v>
      </c>
    </row>
    <row r="1369" spans="1:18" x14ac:dyDescent="0.2">
      <c r="A1369" s="4">
        <f>FIN_RAW[[#This Row],[FECHA]]</f>
        <v>44803</v>
      </c>
      <c r="B1369" s="3">
        <f>YEAR(FIN_DATASET[[#This Row],[Date]])</f>
        <v>2022</v>
      </c>
      <c r="C1369" s="3" t="str">
        <f>TEXT(FIN_DATASET[[#This Row],[Date]],"mmmm")</f>
        <v>August</v>
      </c>
      <c r="D1369" s="3" t="str">
        <f>IF(FIN_RAW[[#This Row],[VALOR (IN)]]&gt;0, "Income",IF(FIN_RAW[[#This Row],[VALOR (OUT)]]&gt;0, "Expense", "Check"))</f>
        <v>Expense</v>
      </c>
      <c r="E1369" s="3" t="str">
        <f>_xlfn.XLOOKUP(FIN_DATASET[[#This Row],[Method]],CATEGORY_MAP[CUENTA_IN],CATEGORY_MAP[Category])</f>
        <v>Cash</v>
      </c>
      <c r="F1369" s="3" t="str">
        <f>_xlfn.XLOOKUP(FIN_DATASET[[#This Row],[Account]],CATEGORY_MAP[CUENTA_OUT],CATEGORY_MAP[Subcategory])</f>
        <v>Payroll</v>
      </c>
      <c r="G1369" s="3" t="str">
        <f>IF(OR(FIN_RAW[[#This Row],[CONCEPTO]]=0,FIN_RAW[[#This Row],[CONCEPTO]]=""),"",FIN_RAW[[#This Row],[CONCEPTO]])</f>
        <v>Pago Nomina AGO</v>
      </c>
      <c r="H1369" s="5">
        <f>IF(FIN_DATASET[[#This Row],[Type]]="Income", FIN_RAW[[#This Row],[VALOR (IN)]], -FIN_RAW[[#This Row],[VALOR (OUT)]])</f>
        <v>-1000000</v>
      </c>
      <c r="I1369" s="3" t="str">
        <f>FIN_RAW[[#This Row],[CUENTA (IN)]]</f>
        <v>Efectivo</v>
      </c>
      <c r="J1369" s="6" t="str">
        <f>FIN_RAW[[#This Row],[CUENTA (OUT)]]</f>
        <v>Nomina</v>
      </c>
      <c r="K1369" s="3" t="str">
        <f>IF(OR(FIN_RAW[[#This Row],[CLIENTE]]=0,FIN_RAW[[#This Row],[CLIENTE]]=" "),"",FIN_RAW[[#This Row],[CLIENTE]])</f>
        <v>Miguel García Celis</v>
      </c>
      <c r="L1369" s="3" t="str">
        <f>IF(OR(FIN_RAW[[#This Row],[DEPORTISTA]]=0,FIN_RAW[[#This Row],[DEPORTISTA]]=""),"",FIN_RAW[[#This Row],[DEPORTISTA]])</f>
        <v>Miguel García Celis</v>
      </c>
      <c r="M1369" s="3">
        <f>IF(FIN_DATASET[[#This Row],[Method]]="Efectivo",1,0)</f>
        <v>1</v>
      </c>
      <c r="N1369" s="12">
        <f>IF(FIN_DATASET[[#This Row],[Method]]="Efectivo",FIN_DATASET[[#This Row],[Amount]],0)</f>
        <v>-1000000</v>
      </c>
      <c r="O1369" s="3">
        <f>IF(FIN_DATASET[[#This Row],[Method]]="CxC",1,0)</f>
        <v>0</v>
      </c>
      <c r="P1369" s="11">
        <f>IF(FIN_DATASET[[#This Row],[Method]]="CxC",FIN_DATASET[[#This Row],[Amount]],0)</f>
        <v>0</v>
      </c>
      <c r="Q1369" s="3">
        <f>IF(OR(FIN_DATASET[[#This Row],[Account]]="CxP",FIN_DATASET[[#This Row],[Account]]="CxP (Liga)",FIN_DATASET[[#This Row],[Account]]="CxP (Terceros)"),1,0)</f>
        <v>0</v>
      </c>
      <c r="R1369" s="3">
        <f>IF(FIN_DATASET[[#This Row],[AP_Flag]]=1,FIN_DATASET[[#This Row],[Amount]],0)</f>
        <v>0</v>
      </c>
    </row>
    <row r="1370" spans="1:18" x14ac:dyDescent="0.2">
      <c r="A1370" s="4">
        <f>FIN_RAW[[#This Row],[FECHA]]</f>
        <v>44805</v>
      </c>
      <c r="B1370" s="3">
        <f>YEAR(FIN_DATASET[[#This Row],[Date]])</f>
        <v>2022</v>
      </c>
      <c r="C1370" s="3" t="str">
        <f>TEXT(FIN_DATASET[[#This Row],[Date]],"mmmm")</f>
        <v>September</v>
      </c>
      <c r="D1370" s="3" t="str">
        <f>IF(FIN_RAW[[#This Row],[VALOR (IN)]]&gt;0, "Income",IF(FIN_RAW[[#This Row],[VALOR (OUT)]]&gt;0, "Expense", "Check"))</f>
        <v>Income</v>
      </c>
      <c r="E1370" s="3" t="str">
        <f>_xlfn.XLOOKUP(FIN_DATASET[[#This Row],[Method]],CATEGORY_MAP[CUENTA_IN],CATEGORY_MAP[Category])</f>
        <v>Scholarships</v>
      </c>
      <c r="F1370" s="3" t="str">
        <f>_xlfn.XLOOKUP(FIN_DATASET[[#This Row],[Account]],CATEGORY_MAP[CUENTA_OUT],CATEGORY_MAP[Subcategory])</f>
        <v>Monthly Fee</v>
      </c>
      <c r="G1370" s="3" t="str">
        <f>IF(OR(FIN_RAW[[#This Row],[CONCEPTO]]=0,FIN_RAW[[#This Row],[CONCEPTO]]=""),"",FIN_RAW[[#This Row],[CONCEPTO]])</f>
        <v>Beca Fundadores AR (100%) SEP</v>
      </c>
      <c r="H1370" s="5">
        <f>IF(FIN_DATASET[[#This Row],[Type]]="Income", FIN_RAW[[#This Row],[VALOR (IN)]], -FIN_RAW[[#This Row],[VALOR (OUT)]])</f>
        <v>160000</v>
      </c>
      <c r="I1370" s="3" t="str">
        <f>FIN_RAW[[#This Row],[CUENTA (IN)]]</f>
        <v>Becas</v>
      </c>
      <c r="J1370" s="6" t="str">
        <f>FIN_RAW[[#This Row],[CUENTA (OUT)]]</f>
        <v>Mensualidad</v>
      </c>
      <c r="K1370" s="3" t="str">
        <f>IF(OR(FIN_RAW[[#This Row],[CLIENTE]]=0,FIN_RAW[[#This Row],[CLIENTE]]=" "),"",FIN_RAW[[#This Row],[CLIENTE]])</f>
        <v>Luis Eduardo Solarte Serna</v>
      </c>
      <c r="L1370" s="3" t="str">
        <f>IF(OR(FIN_RAW[[#This Row],[DEPORTISTA]]=0,FIN_RAW[[#This Row],[DEPORTISTA]]=""),"",FIN_RAW[[#This Row],[DEPORTISTA]])</f>
        <v>Alejandro Solarte Osorio</v>
      </c>
      <c r="M1370" s="3">
        <f>IF(FIN_DATASET[[#This Row],[Method]]="Efectivo",1,0)</f>
        <v>0</v>
      </c>
      <c r="N1370" s="12">
        <f>IF(FIN_DATASET[[#This Row],[Method]]="Efectivo",FIN_DATASET[[#This Row],[Amount]],0)</f>
        <v>0</v>
      </c>
      <c r="O1370" s="3">
        <f>IF(FIN_DATASET[[#This Row],[Method]]="CxC",1,0)</f>
        <v>0</v>
      </c>
      <c r="P1370" s="11">
        <f>IF(FIN_DATASET[[#This Row],[Method]]="CxC",FIN_DATASET[[#This Row],[Amount]],0)</f>
        <v>0</v>
      </c>
      <c r="Q1370" s="3">
        <f>IF(OR(FIN_DATASET[[#This Row],[Account]]="CxP",FIN_DATASET[[#This Row],[Account]]="CxP (Liga)",FIN_DATASET[[#This Row],[Account]]="CxP (Terceros)"),1,0)</f>
        <v>0</v>
      </c>
      <c r="R1370" s="3">
        <f>IF(FIN_DATASET[[#This Row],[AP_Flag]]=1,FIN_DATASET[[#This Row],[Amount]],0)</f>
        <v>0</v>
      </c>
    </row>
    <row r="1371" spans="1:18" x14ac:dyDescent="0.2">
      <c r="A1371" s="4">
        <f>FIN_RAW[[#This Row],[FECHA]]</f>
        <v>44805</v>
      </c>
      <c r="B1371" s="3">
        <f>YEAR(FIN_DATASET[[#This Row],[Date]])</f>
        <v>2022</v>
      </c>
      <c r="C1371" s="3" t="str">
        <f>TEXT(FIN_DATASET[[#This Row],[Date]],"mmmm")</f>
        <v>September</v>
      </c>
      <c r="D1371" s="3" t="str">
        <f>IF(FIN_RAW[[#This Row],[VALOR (IN)]]&gt;0, "Income",IF(FIN_RAW[[#This Row],[VALOR (OUT)]]&gt;0, "Expense", "Check"))</f>
        <v>Income</v>
      </c>
      <c r="E1371" s="3" t="str">
        <f>_xlfn.XLOOKUP(FIN_DATASET[[#This Row],[Method]],CATEGORY_MAP[CUENTA_IN],CATEGORY_MAP[Category])</f>
        <v>Scholarships</v>
      </c>
      <c r="F1371" s="3" t="str">
        <f>_xlfn.XLOOKUP(FIN_DATASET[[#This Row],[Account]],CATEGORY_MAP[CUENTA_OUT],CATEGORY_MAP[Subcategory])</f>
        <v>Monthly Fee</v>
      </c>
      <c r="G1371" s="3" t="str">
        <f>IF(OR(FIN_RAW[[#This Row],[CONCEPTO]]=0,FIN_RAW[[#This Row],[CONCEPTO]]=""),"",FIN_RAW[[#This Row],[CONCEPTO]])</f>
        <v>Beca Fundadores AR (100%) SEP</v>
      </c>
      <c r="H1371" s="5">
        <f>IF(FIN_DATASET[[#This Row],[Type]]="Income", FIN_RAW[[#This Row],[VALOR (IN)]], -FIN_RAW[[#This Row],[VALOR (OUT)]])</f>
        <v>160000</v>
      </c>
      <c r="I1371" s="3" t="str">
        <f>FIN_RAW[[#This Row],[CUENTA (IN)]]</f>
        <v>Becas</v>
      </c>
      <c r="J1371" s="6" t="str">
        <f>FIN_RAW[[#This Row],[CUENTA (OUT)]]</f>
        <v>Mensualidad</v>
      </c>
      <c r="K1371" s="3" t="str">
        <f>IF(OR(FIN_RAW[[#This Row],[CLIENTE]]=0,FIN_RAW[[#This Row],[CLIENTE]]=" "),"",FIN_RAW[[#This Row],[CLIENTE]])</f>
        <v>Omar Osorio Valencia</v>
      </c>
      <c r="L1371" s="3" t="str">
        <f>IF(OR(FIN_RAW[[#This Row],[DEPORTISTA]]=0,FIN_RAW[[#This Row],[DEPORTISTA]]=""),"",FIN_RAW[[#This Row],[DEPORTISTA]])</f>
        <v>Juan Camilo Osorio Mendoza</v>
      </c>
      <c r="M1371" s="3">
        <f>IF(FIN_DATASET[[#This Row],[Method]]="Efectivo",1,0)</f>
        <v>0</v>
      </c>
      <c r="N1371" s="12">
        <f>IF(FIN_DATASET[[#This Row],[Method]]="Efectivo",FIN_DATASET[[#This Row],[Amount]],0)</f>
        <v>0</v>
      </c>
      <c r="O1371" s="3">
        <f>IF(FIN_DATASET[[#This Row],[Method]]="CxC",1,0)</f>
        <v>0</v>
      </c>
      <c r="P1371" s="11">
        <f>IF(FIN_DATASET[[#This Row],[Method]]="CxC",FIN_DATASET[[#This Row],[Amount]],0)</f>
        <v>0</v>
      </c>
      <c r="Q1371" s="3">
        <f>IF(OR(FIN_DATASET[[#This Row],[Account]]="CxP",FIN_DATASET[[#This Row],[Account]]="CxP (Liga)",FIN_DATASET[[#This Row],[Account]]="CxP (Terceros)"),1,0)</f>
        <v>0</v>
      </c>
      <c r="R1371" s="3">
        <f>IF(FIN_DATASET[[#This Row],[AP_Flag]]=1,FIN_DATASET[[#This Row],[Amount]],0)</f>
        <v>0</v>
      </c>
    </row>
    <row r="1372" spans="1:18" x14ac:dyDescent="0.2">
      <c r="A1372" s="4">
        <f>FIN_RAW[[#This Row],[FECHA]]</f>
        <v>44805</v>
      </c>
      <c r="B1372" s="3">
        <f>YEAR(FIN_DATASET[[#This Row],[Date]])</f>
        <v>2022</v>
      </c>
      <c r="C1372" s="3" t="str">
        <f>TEXT(FIN_DATASET[[#This Row],[Date]],"mmmm")</f>
        <v>September</v>
      </c>
      <c r="D1372" s="3" t="str">
        <f>IF(FIN_RAW[[#This Row],[VALOR (IN)]]&gt;0, "Income",IF(FIN_RAW[[#This Row],[VALOR (OUT)]]&gt;0, "Expense", "Check"))</f>
        <v>Income</v>
      </c>
      <c r="E1372" s="3" t="str">
        <f>_xlfn.XLOOKUP(FIN_DATASET[[#This Row],[Method]],CATEGORY_MAP[CUENTA_IN],CATEGORY_MAP[Category])</f>
        <v>Scholarships</v>
      </c>
      <c r="F1372" s="3" t="str">
        <f>_xlfn.XLOOKUP(FIN_DATASET[[#This Row],[Account]],CATEGORY_MAP[CUENTA_OUT],CATEGORY_MAP[Subcategory])</f>
        <v>Monthly Fee</v>
      </c>
      <c r="G1372" s="3" t="str">
        <f>IF(OR(FIN_RAW[[#This Row],[CONCEPTO]]=0,FIN_RAW[[#This Row],[CONCEPTO]]=""),"",FIN_RAW[[#This Row],[CONCEPTO]])</f>
        <v>Beca Fundadores AR (100%) SEP</v>
      </c>
      <c r="H1372" s="5">
        <f>IF(FIN_DATASET[[#This Row],[Type]]="Income", FIN_RAW[[#This Row],[VALOR (IN)]], -FIN_RAW[[#This Row],[VALOR (OUT)]])</f>
        <v>160000</v>
      </c>
      <c r="I1372" s="3" t="str">
        <f>FIN_RAW[[#This Row],[CUENTA (IN)]]</f>
        <v>Becas</v>
      </c>
      <c r="J1372" s="6" t="str">
        <f>FIN_RAW[[#This Row],[CUENTA (OUT)]]</f>
        <v>Mensualidad</v>
      </c>
      <c r="K1372" s="3" t="str">
        <f>IF(OR(FIN_RAW[[#This Row],[CLIENTE]]=0,FIN_RAW[[#This Row],[CLIENTE]]=" "),"",FIN_RAW[[#This Row],[CLIENTE]])</f>
        <v>Omar Osorio Valencia</v>
      </c>
      <c r="L1372" s="3" t="str">
        <f>IF(OR(FIN_RAW[[#This Row],[DEPORTISTA]]=0,FIN_RAW[[#This Row],[DEPORTISTA]]=""),"",FIN_RAW[[#This Row],[DEPORTISTA]])</f>
        <v>Mariana Osorio Mendoza</v>
      </c>
      <c r="M1372" s="3">
        <f>IF(FIN_DATASET[[#This Row],[Method]]="Efectivo",1,0)</f>
        <v>0</v>
      </c>
      <c r="N1372" s="12">
        <f>IF(FIN_DATASET[[#This Row],[Method]]="Efectivo",FIN_DATASET[[#This Row],[Amount]],0)</f>
        <v>0</v>
      </c>
      <c r="O1372" s="3">
        <f>IF(FIN_DATASET[[#This Row],[Method]]="CxC",1,0)</f>
        <v>0</v>
      </c>
      <c r="P1372" s="11">
        <f>IF(FIN_DATASET[[#This Row],[Method]]="CxC",FIN_DATASET[[#This Row],[Amount]],0)</f>
        <v>0</v>
      </c>
      <c r="Q1372" s="3">
        <f>IF(OR(FIN_DATASET[[#This Row],[Account]]="CxP",FIN_DATASET[[#This Row],[Account]]="CxP (Liga)",FIN_DATASET[[#This Row],[Account]]="CxP (Terceros)"),1,0)</f>
        <v>0</v>
      </c>
      <c r="R1372" s="3">
        <f>IF(FIN_DATASET[[#This Row],[AP_Flag]]=1,FIN_DATASET[[#This Row],[Amount]],0)</f>
        <v>0</v>
      </c>
    </row>
    <row r="1373" spans="1:18" x14ac:dyDescent="0.2">
      <c r="A1373" s="4">
        <f>FIN_RAW[[#This Row],[FECHA]]</f>
        <v>44805</v>
      </c>
      <c r="B1373" s="3">
        <f>YEAR(FIN_DATASET[[#This Row],[Date]])</f>
        <v>2022</v>
      </c>
      <c r="C1373" s="3" t="str">
        <f>TEXT(FIN_DATASET[[#This Row],[Date]],"mmmm")</f>
        <v>September</v>
      </c>
      <c r="D1373" s="3" t="str">
        <f>IF(FIN_RAW[[#This Row],[VALOR (IN)]]&gt;0, "Income",IF(FIN_RAW[[#This Row],[VALOR (OUT)]]&gt;0, "Expense", "Check"))</f>
        <v>Income</v>
      </c>
      <c r="E1373" s="3" t="str">
        <f>_xlfn.XLOOKUP(FIN_DATASET[[#This Row],[Method]],CATEGORY_MAP[CUENTA_IN],CATEGORY_MAP[Category])</f>
        <v>Scholarships</v>
      </c>
      <c r="F1373" s="3" t="str">
        <f>_xlfn.XLOOKUP(FIN_DATASET[[#This Row],[Account]],CATEGORY_MAP[CUENTA_OUT],CATEGORY_MAP[Subcategory])</f>
        <v>Monthly Fee</v>
      </c>
      <c r="G1373" s="3" t="str">
        <f>IF(OR(FIN_RAW[[#This Row],[CONCEPTO]]=0,FIN_RAW[[#This Row],[CONCEPTO]]=""),"",FIN_RAW[[#This Row],[CONCEPTO]])</f>
        <v>Beca Fundadores AR (100%) SEP</v>
      </c>
      <c r="H1373" s="5">
        <f>IF(FIN_DATASET[[#This Row],[Type]]="Income", FIN_RAW[[#This Row],[VALOR (IN)]], -FIN_RAW[[#This Row],[VALOR (OUT)]])</f>
        <v>160000</v>
      </c>
      <c r="I1373" s="3" t="str">
        <f>FIN_RAW[[#This Row],[CUENTA (IN)]]</f>
        <v>Becas</v>
      </c>
      <c r="J1373" s="6" t="str">
        <f>FIN_RAW[[#This Row],[CUENTA (OUT)]]</f>
        <v>Mensualidad</v>
      </c>
      <c r="K1373" s="3" t="str">
        <f>IF(OR(FIN_RAW[[#This Row],[CLIENTE]]=0,FIN_RAW[[#This Row],[CLIENTE]]=" "),"",FIN_RAW[[#This Row],[CLIENTE]])</f>
        <v>Silvana Torres López</v>
      </c>
      <c r="L1373" s="3" t="str">
        <f>IF(OR(FIN_RAW[[#This Row],[DEPORTISTA]]=0,FIN_RAW[[#This Row],[DEPORTISTA]]=""),"",FIN_RAW[[#This Row],[DEPORTISTA]])</f>
        <v>Luciana Pinedo Torres</v>
      </c>
      <c r="M1373" s="3">
        <f>IF(FIN_DATASET[[#This Row],[Method]]="Efectivo",1,0)</f>
        <v>0</v>
      </c>
      <c r="N1373" s="12">
        <f>IF(FIN_DATASET[[#This Row],[Method]]="Efectivo",FIN_DATASET[[#This Row],[Amount]],0)</f>
        <v>0</v>
      </c>
      <c r="O1373" s="3">
        <f>IF(FIN_DATASET[[#This Row],[Method]]="CxC",1,0)</f>
        <v>0</v>
      </c>
      <c r="P1373" s="11">
        <f>IF(FIN_DATASET[[#This Row],[Method]]="CxC",FIN_DATASET[[#This Row],[Amount]],0)</f>
        <v>0</v>
      </c>
      <c r="Q1373" s="3">
        <f>IF(OR(FIN_DATASET[[#This Row],[Account]]="CxP",FIN_DATASET[[#This Row],[Account]]="CxP (Liga)",FIN_DATASET[[#This Row],[Account]]="CxP (Terceros)"),1,0)</f>
        <v>0</v>
      </c>
      <c r="R1373" s="3">
        <f>IF(FIN_DATASET[[#This Row],[AP_Flag]]=1,FIN_DATASET[[#This Row],[Amount]],0)</f>
        <v>0</v>
      </c>
    </row>
    <row r="1374" spans="1:18" x14ac:dyDescent="0.2">
      <c r="A1374" s="4">
        <f>FIN_RAW[[#This Row],[FECHA]]</f>
        <v>44805</v>
      </c>
      <c r="B1374" s="3">
        <f>YEAR(FIN_DATASET[[#This Row],[Date]])</f>
        <v>2022</v>
      </c>
      <c r="C1374" s="3" t="str">
        <f>TEXT(FIN_DATASET[[#This Row],[Date]],"mmmm")</f>
        <v>September</v>
      </c>
      <c r="D1374" s="3" t="str">
        <f>IF(FIN_RAW[[#This Row],[VALOR (IN)]]&gt;0, "Income",IF(FIN_RAW[[#This Row],[VALOR (OUT)]]&gt;0, "Expense", "Check"))</f>
        <v>Income</v>
      </c>
      <c r="E1374" s="3" t="str">
        <f>_xlfn.XLOOKUP(FIN_DATASET[[#This Row],[Method]],CATEGORY_MAP[CUENTA_IN],CATEGORY_MAP[Category])</f>
        <v>Scholarships</v>
      </c>
      <c r="F1374" s="3" t="str">
        <f>_xlfn.XLOOKUP(FIN_DATASET[[#This Row],[Account]],CATEGORY_MAP[CUENTA_OUT],CATEGORY_MAP[Subcategory])</f>
        <v>Monthly Fee</v>
      </c>
      <c r="G1374" s="3" t="str">
        <f>IF(OR(FIN_RAW[[#This Row],[CONCEPTO]]=0,FIN_RAW[[#This Row],[CONCEPTO]]=""),"",FIN_RAW[[#This Row],[CONCEPTO]])</f>
        <v>Beca Fundadores AR (100%) SEP</v>
      </c>
      <c r="H1374" s="5">
        <f>IF(FIN_DATASET[[#This Row],[Type]]="Income", FIN_RAW[[#This Row],[VALOR (IN)]], -FIN_RAW[[#This Row],[VALOR (OUT)]])</f>
        <v>160000</v>
      </c>
      <c r="I1374" s="3" t="str">
        <f>FIN_RAW[[#This Row],[CUENTA (IN)]]</f>
        <v>Becas</v>
      </c>
      <c r="J1374" s="6" t="str">
        <f>FIN_RAW[[#This Row],[CUENTA (OUT)]]</f>
        <v>Mensualidad</v>
      </c>
      <c r="K1374" s="3" t="str">
        <f>IF(OR(FIN_RAW[[#This Row],[CLIENTE]]=0,FIN_RAW[[#This Row],[CLIENTE]]=" "),"",FIN_RAW[[#This Row],[CLIENTE]])</f>
        <v>Silvana Torres López</v>
      </c>
      <c r="L1374" s="3" t="str">
        <f>IF(OR(FIN_RAW[[#This Row],[DEPORTISTA]]=0,FIN_RAW[[#This Row],[DEPORTISTA]]=""),"",FIN_RAW[[#This Row],[DEPORTISTA]])</f>
        <v>Valentina Quintero Torres</v>
      </c>
      <c r="M1374" s="3">
        <f>IF(FIN_DATASET[[#This Row],[Method]]="Efectivo",1,0)</f>
        <v>0</v>
      </c>
      <c r="N1374" s="12">
        <f>IF(FIN_DATASET[[#This Row],[Method]]="Efectivo",FIN_DATASET[[#This Row],[Amount]],0)</f>
        <v>0</v>
      </c>
      <c r="O1374" s="3">
        <f>IF(FIN_DATASET[[#This Row],[Method]]="CxC",1,0)</f>
        <v>0</v>
      </c>
      <c r="P1374" s="11">
        <f>IF(FIN_DATASET[[#This Row],[Method]]="CxC",FIN_DATASET[[#This Row],[Amount]],0)</f>
        <v>0</v>
      </c>
      <c r="Q1374" s="3">
        <f>IF(OR(FIN_DATASET[[#This Row],[Account]]="CxP",FIN_DATASET[[#This Row],[Account]]="CxP (Liga)",FIN_DATASET[[#This Row],[Account]]="CxP (Terceros)"),1,0)</f>
        <v>0</v>
      </c>
      <c r="R1374" s="3">
        <f>IF(FIN_DATASET[[#This Row],[AP_Flag]]=1,FIN_DATASET[[#This Row],[Amount]],0)</f>
        <v>0</v>
      </c>
    </row>
    <row r="1375" spans="1:18" x14ac:dyDescent="0.2">
      <c r="A1375" s="4">
        <f>FIN_RAW[[#This Row],[FECHA]]</f>
        <v>44805</v>
      </c>
      <c r="B1375" s="3">
        <f>YEAR(FIN_DATASET[[#This Row],[Date]])</f>
        <v>2022</v>
      </c>
      <c r="C1375" s="3" t="str">
        <f>TEXT(FIN_DATASET[[#This Row],[Date]],"mmmm")</f>
        <v>September</v>
      </c>
      <c r="D1375" s="3" t="str">
        <f>IF(FIN_RAW[[#This Row],[VALOR (IN)]]&gt;0, "Income",IF(FIN_RAW[[#This Row],[VALOR (OUT)]]&gt;0, "Expense", "Check"))</f>
        <v>Income</v>
      </c>
      <c r="E1375" s="3" t="str">
        <f>_xlfn.XLOOKUP(FIN_DATASET[[#This Row],[Method]],CATEGORY_MAP[CUENTA_IN],CATEGORY_MAP[Category])</f>
        <v>Cash</v>
      </c>
      <c r="F1375" s="3" t="str">
        <f>_xlfn.XLOOKUP(FIN_DATASET[[#This Row],[Account]],CATEGORY_MAP[CUENTA_OUT],CATEGORY_MAP[Subcategory])</f>
        <v>Monthly Fee</v>
      </c>
      <c r="G1375" s="3" t="str">
        <f>IF(OR(FIN_RAW[[#This Row],[CONCEPTO]]=0,FIN_RAW[[#This Row],[CONCEPTO]]=""),"",FIN_RAW[[#This Row],[CONCEPTO]])</f>
        <v>Mensualidad FOR (80%) SEP</v>
      </c>
      <c r="H1375" s="5">
        <f>IF(FIN_DATASET[[#This Row],[Type]]="Income", FIN_RAW[[#This Row],[VALOR (IN)]], -FIN_RAW[[#This Row],[VALOR (OUT)]])</f>
        <v>88000</v>
      </c>
      <c r="I1375" s="3" t="str">
        <f>FIN_RAW[[#This Row],[CUENTA (IN)]]</f>
        <v>Efectivo</v>
      </c>
      <c r="J1375" s="6" t="str">
        <f>FIN_RAW[[#This Row],[CUENTA (OUT)]]</f>
        <v>Mensualidad</v>
      </c>
      <c r="K1375" s="3" t="str">
        <f>IF(OR(FIN_RAW[[#This Row],[CLIENTE]]=0,FIN_RAW[[#This Row],[CLIENTE]]=" "),"",FIN_RAW[[#This Row],[CLIENTE]])</f>
        <v>Ana Milena Sánchez Patiño</v>
      </c>
      <c r="L1375" s="3" t="str">
        <f>IF(OR(FIN_RAW[[#This Row],[DEPORTISTA]]=0,FIN_RAW[[#This Row],[DEPORTISTA]]=""),"",FIN_RAW[[#This Row],[DEPORTISTA]])</f>
        <v>Matías Carvajal Sánchez</v>
      </c>
      <c r="M1375" s="3">
        <f>IF(FIN_DATASET[[#This Row],[Method]]="Efectivo",1,0)</f>
        <v>1</v>
      </c>
      <c r="N1375" s="12">
        <f>IF(FIN_DATASET[[#This Row],[Method]]="Efectivo",FIN_DATASET[[#This Row],[Amount]],0)</f>
        <v>88000</v>
      </c>
      <c r="O1375" s="3">
        <f>IF(FIN_DATASET[[#This Row],[Method]]="CxC",1,0)</f>
        <v>0</v>
      </c>
      <c r="P1375" s="11">
        <f>IF(FIN_DATASET[[#This Row],[Method]]="CxC",FIN_DATASET[[#This Row],[Amount]],0)</f>
        <v>0</v>
      </c>
      <c r="Q1375" s="3">
        <f>IF(OR(FIN_DATASET[[#This Row],[Account]]="CxP",FIN_DATASET[[#This Row],[Account]]="CxP (Liga)",FIN_DATASET[[#This Row],[Account]]="CxP (Terceros)"),1,0)</f>
        <v>0</v>
      </c>
      <c r="R1375" s="3">
        <f>IF(FIN_DATASET[[#This Row],[AP_Flag]]=1,FIN_DATASET[[#This Row],[Amount]],0)</f>
        <v>0</v>
      </c>
    </row>
    <row r="1376" spans="1:18" x14ac:dyDescent="0.2">
      <c r="A1376" s="4">
        <f>FIN_RAW[[#This Row],[FECHA]]</f>
        <v>44805</v>
      </c>
      <c r="B1376" s="3">
        <f>YEAR(FIN_DATASET[[#This Row],[Date]])</f>
        <v>2022</v>
      </c>
      <c r="C1376" s="3" t="str">
        <f>TEXT(FIN_DATASET[[#This Row],[Date]],"mmmm")</f>
        <v>September</v>
      </c>
      <c r="D1376" s="3" t="str">
        <f>IF(FIN_RAW[[#This Row],[VALOR (IN)]]&gt;0, "Income",IF(FIN_RAW[[#This Row],[VALOR (OUT)]]&gt;0, "Expense", "Check"))</f>
        <v>Income</v>
      </c>
      <c r="E1376" s="3" t="str">
        <f>_xlfn.XLOOKUP(FIN_DATASET[[#This Row],[Method]],CATEGORY_MAP[CUENTA_IN],CATEGORY_MAP[Category])</f>
        <v>Scholarships</v>
      </c>
      <c r="F1376" s="3" t="str">
        <f>_xlfn.XLOOKUP(FIN_DATASET[[#This Row],[Account]],CATEGORY_MAP[CUENTA_OUT],CATEGORY_MAP[Subcategory])</f>
        <v>Monthly Fee</v>
      </c>
      <c r="G1376" s="3" t="str">
        <f>IF(OR(FIN_RAW[[#This Row],[CONCEPTO]]=0,FIN_RAW[[#This Row],[CONCEPTO]]=""),"",FIN_RAW[[#This Row],[CONCEPTO]])</f>
        <v>Beca Hermandad (20%) SEP</v>
      </c>
      <c r="H1376" s="5">
        <f>IF(FIN_DATASET[[#This Row],[Type]]="Income", FIN_RAW[[#This Row],[VALOR (IN)]], -FIN_RAW[[#This Row],[VALOR (OUT)]])</f>
        <v>22000</v>
      </c>
      <c r="I1376" s="3" t="str">
        <f>FIN_RAW[[#This Row],[CUENTA (IN)]]</f>
        <v>Becas</v>
      </c>
      <c r="J1376" s="6" t="str">
        <f>FIN_RAW[[#This Row],[CUENTA (OUT)]]</f>
        <v>Mensualidad</v>
      </c>
      <c r="K1376" s="3" t="str">
        <f>IF(OR(FIN_RAW[[#This Row],[CLIENTE]]=0,FIN_RAW[[#This Row],[CLIENTE]]=" "),"",FIN_RAW[[#This Row],[CLIENTE]])</f>
        <v>Ana Milena Sánchez Patiño</v>
      </c>
      <c r="L1376" s="3" t="str">
        <f>IF(OR(FIN_RAW[[#This Row],[DEPORTISTA]]=0,FIN_RAW[[#This Row],[DEPORTISTA]]=""),"",FIN_RAW[[#This Row],[DEPORTISTA]])</f>
        <v>Matías Carvajal Sánchez</v>
      </c>
      <c r="M1376" s="3">
        <f>IF(FIN_DATASET[[#This Row],[Method]]="Efectivo",1,0)</f>
        <v>0</v>
      </c>
      <c r="N1376" s="12">
        <f>IF(FIN_DATASET[[#This Row],[Method]]="Efectivo",FIN_DATASET[[#This Row],[Amount]],0)</f>
        <v>0</v>
      </c>
      <c r="O1376" s="3">
        <f>IF(FIN_DATASET[[#This Row],[Method]]="CxC",1,0)</f>
        <v>0</v>
      </c>
      <c r="P1376" s="11">
        <f>IF(FIN_DATASET[[#This Row],[Method]]="CxC",FIN_DATASET[[#This Row],[Amount]],0)</f>
        <v>0</v>
      </c>
      <c r="Q1376" s="3">
        <f>IF(OR(FIN_DATASET[[#This Row],[Account]]="CxP",FIN_DATASET[[#This Row],[Account]]="CxP (Liga)",FIN_DATASET[[#This Row],[Account]]="CxP (Terceros)"),1,0)</f>
        <v>0</v>
      </c>
      <c r="R1376" s="3">
        <f>IF(FIN_DATASET[[#This Row],[AP_Flag]]=1,FIN_DATASET[[#This Row],[Amount]],0)</f>
        <v>0</v>
      </c>
    </row>
    <row r="1377" spans="1:18" x14ac:dyDescent="0.2">
      <c r="A1377" s="4">
        <f>FIN_RAW[[#This Row],[FECHA]]</f>
        <v>44805</v>
      </c>
      <c r="B1377" s="3">
        <f>YEAR(FIN_DATASET[[#This Row],[Date]])</f>
        <v>2022</v>
      </c>
      <c r="C1377" s="3" t="str">
        <f>TEXT(FIN_DATASET[[#This Row],[Date]],"mmmm")</f>
        <v>September</v>
      </c>
      <c r="D1377" s="3" t="str">
        <f>IF(FIN_RAW[[#This Row],[VALOR (IN)]]&gt;0, "Income",IF(FIN_RAW[[#This Row],[VALOR (OUT)]]&gt;0, "Expense", "Check"))</f>
        <v>Income</v>
      </c>
      <c r="E1377" s="3" t="str">
        <f>_xlfn.XLOOKUP(FIN_DATASET[[#This Row],[Method]],CATEGORY_MAP[CUENTA_IN],CATEGORY_MAP[Category])</f>
        <v>Cash</v>
      </c>
      <c r="F1377" s="3" t="str">
        <f>_xlfn.XLOOKUP(FIN_DATASET[[#This Row],[Account]],CATEGORY_MAP[CUENTA_OUT],CATEGORY_MAP[Subcategory])</f>
        <v>Monthly Fee</v>
      </c>
      <c r="G1377" s="3" t="str">
        <f>IF(OR(FIN_RAW[[#This Row],[CONCEPTO]]=0,FIN_RAW[[#This Row],[CONCEPTO]]=""),"",FIN_RAW[[#This Row],[CONCEPTO]])</f>
        <v>Mensualidad AR (100%) SEP</v>
      </c>
      <c r="H1377" s="5">
        <f>IF(FIN_DATASET[[#This Row],[Type]]="Income", FIN_RAW[[#This Row],[VALOR (IN)]], -FIN_RAW[[#This Row],[VALOR (OUT)]])</f>
        <v>160000</v>
      </c>
      <c r="I1377" s="3" t="str">
        <f>FIN_RAW[[#This Row],[CUENTA (IN)]]</f>
        <v>Efectivo</v>
      </c>
      <c r="J1377" s="6" t="str">
        <f>FIN_RAW[[#This Row],[CUENTA (OUT)]]</f>
        <v>Mensualidad</v>
      </c>
      <c r="K1377" s="3" t="str">
        <f>IF(OR(FIN_RAW[[#This Row],[CLIENTE]]=0,FIN_RAW[[#This Row],[CLIENTE]]=" "),"",FIN_RAW[[#This Row],[CLIENTE]])</f>
        <v>Ana Milena Sánchez Patiño</v>
      </c>
      <c r="L1377" s="3" t="str">
        <f>IF(OR(FIN_RAW[[#This Row],[DEPORTISTA]]=0,FIN_RAW[[#This Row],[DEPORTISTA]]=""),"",FIN_RAW[[#This Row],[DEPORTISTA]])</f>
        <v>Valentina Carvajal Sánchez</v>
      </c>
      <c r="M1377" s="3">
        <f>IF(FIN_DATASET[[#This Row],[Method]]="Efectivo",1,0)</f>
        <v>1</v>
      </c>
      <c r="N1377" s="12">
        <f>IF(FIN_DATASET[[#This Row],[Method]]="Efectivo",FIN_DATASET[[#This Row],[Amount]],0)</f>
        <v>160000</v>
      </c>
      <c r="O1377" s="3">
        <f>IF(FIN_DATASET[[#This Row],[Method]]="CxC",1,0)</f>
        <v>0</v>
      </c>
      <c r="P1377" s="11">
        <f>IF(FIN_DATASET[[#This Row],[Method]]="CxC",FIN_DATASET[[#This Row],[Amount]],0)</f>
        <v>0</v>
      </c>
      <c r="Q1377" s="3">
        <f>IF(OR(FIN_DATASET[[#This Row],[Account]]="CxP",FIN_DATASET[[#This Row],[Account]]="CxP (Liga)",FIN_DATASET[[#This Row],[Account]]="CxP (Terceros)"),1,0)</f>
        <v>0</v>
      </c>
      <c r="R1377" s="3">
        <f>IF(FIN_DATASET[[#This Row],[AP_Flag]]=1,FIN_DATASET[[#This Row],[Amount]],0)</f>
        <v>0</v>
      </c>
    </row>
    <row r="1378" spans="1:18" x14ac:dyDescent="0.2">
      <c r="A1378" s="4">
        <f>FIN_RAW[[#This Row],[FECHA]]</f>
        <v>44805</v>
      </c>
      <c r="B1378" s="3">
        <f>YEAR(FIN_DATASET[[#This Row],[Date]])</f>
        <v>2022</v>
      </c>
      <c r="C1378" s="3" t="str">
        <f>TEXT(FIN_DATASET[[#This Row],[Date]],"mmmm")</f>
        <v>September</v>
      </c>
      <c r="D1378" s="3" t="str">
        <f>IF(FIN_RAW[[#This Row],[VALOR (IN)]]&gt;0, "Income",IF(FIN_RAW[[#This Row],[VALOR (OUT)]]&gt;0, "Expense", "Check"))</f>
        <v>Income</v>
      </c>
      <c r="E1378" s="3" t="str">
        <f>_xlfn.XLOOKUP(FIN_DATASET[[#This Row],[Method]],CATEGORY_MAP[CUENTA_IN],CATEGORY_MAP[Category])</f>
        <v>Cash</v>
      </c>
      <c r="F1378" s="3" t="str">
        <f>_xlfn.XLOOKUP(FIN_DATASET[[#This Row],[Account]],CATEGORY_MAP[CUENTA_OUT],CATEGORY_MAP[Subcategory])</f>
        <v>Monthly Fee</v>
      </c>
      <c r="G1378" s="3" t="str">
        <f>IF(OR(FIN_RAW[[#This Row],[CONCEPTO]]=0,FIN_RAW[[#This Row],[CONCEPTO]]=""),"",FIN_RAW[[#This Row],[CONCEPTO]])</f>
        <v>Mensualidad FOR (80%) SEP</v>
      </c>
      <c r="H1378" s="5">
        <f>IF(FIN_DATASET[[#This Row],[Type]]="Income", FIN_RAW[[#This Row],[VALOR (IN)]], -FIN_RAW[[#This Row],[VALOR (OUT)]])</f>
        <v>88000</v>
      </c>
      <c r="I1378" s="3" t="str">
        <f>FIN_RAW[[#This Row],[CUENTA (IN)]]</f>
        <v>Efectivo</v>
      </c>
      <c r="J1378" s="6" t="str">
        <f>FIN_RAW[[#This Row],[CUENTA (OUT)]]</f>
        <v>Mensualidad</v>
      </c>
      <c r="K1378" s="3" t="str">
        <f>IF(OR(FIN_RAW[[#This Row],[CLIENTE]]=0,FIN_RAW[[#This Row],[CLIENTE]]=" "),"",FIN_RAW[[#This Row],[CLIENTE]])</f>
        <v>Diana Gómez Herrera</v>
      </c>
      <c r="L1378" s="3" t="str">
        <f>IF(OR(FIN_RAW[[#This Row],[DEPORTISTA]]=0,FIN_RAW[[#This Row],[DEPORTISTA]]=""),"",FIN_RAW[[#This Row],[DEPORTISTA]])</f>
        <v>Samuel David López Gómez</v>
      </c>
      <c r="M1378" s="3">
        <f>IF(FIN_DATASET[[#This Row],[Method]]="Efectivo",1,0)</f>
        <v>1</v>
      </c>
      <c r="N1378" s="12">
        <f>IF(FIN_DATASET[[#This Row],[Method]]="Efectivo",FIN_DATASET[[#This Row],[Amount]],0)</f>
        <v>88000</v>
      </c>
      <c r="O1378" s="3">
        <f>IF(FIN_DATASET[[#This Row],[Method]]="CxC",1,0)</f>
        <v>0</v>
      </c>
      <c r="P1378" s="11">
        <f>IF(FIN_DATASET[[#This Row],[Method]]="CxC",FIN_DATASET[[#This Row],[Amount]],0)</f>
        <v>0</v>
      </c>
      <c r="Q1378" s="3">
        <f>IF(OR(FIN_DATASET[[#This Row],[Account]]="CxP",FIN_DATASET[[#This Row],[Account]]="CxP (Liga)",FIN_DATASET[[#This Row],[Account]]="CxP (Terceros)"),1,0)</f>
        <v>0</v>
      </c>
      <c r="R1378" s="3">
        <f>IF(FIN_DATASET[[#This Row],[AP_Flag]]=1,FIN_DATASET[[#This Row],[Amount]],0)</f>
        <v>0</v>
      </c>
    </row>
    <row r="1379" spans="1:18" x14ac:dyDescent="0.2">
      <c r="A1379" s="4">
        <f>FIN_RAW[[#This Row],[FECHA]]</f>
        <v>44805</v>
      </c>
      <c r="B1379" s="3">
        <f>YEAR(FIN_DATASET[[#This Row],[Date]])</f>
        <v>2022</v>
      </c>
      <c r="C1379" s="3" t="str">
        <f>TEXT(FIN_DATASET[[#This Row],[Date]],"mmmm")</f>
        <v>September</v>
      </c>
      <c r="D1379" s="3" t="str">
        <f>IF(FIN_RAW[[#This Row],[VALOR (IN)]]&gt;0, "Income",IF(FIN_RAW[[#This Row],[VALOR (OUT)]]&gt;0, "Expense", "Check"))</f>
        <v>Income</v>
      </c>
      <c r="E1379" s="3" t="str">
        <f>_xlfn.XLOOKUP(FIN_DATASET[[#This Row],[Method]],CATEGORY_MAP[CUENTA_IN],CATEGORY_MAP[Category])</f>
        <v>Scholarships</v>
      </c>
      <c r="F1379" s="3" t="str">
        <f>_xlfn.XLOOKUP(FIN_DATASET[[#This Row],[Account]],CATEGORY_MAP[CUENTA_OUT],CATEGORY_MAP[Subcategory])</f>
        <v>Monthly Fee</v>
      </c>
      <c r="G1379" s="3" t="str">
        <f>IF(OR(FIN_RAW[[#This Row],[CONCEPTO]]=0,FIN_RAW[[#This Row],[CONCEPTO]]=""),"",FIN_RAW[[#This Row],[CONCEPTO]])</f>
        <v>Beca Hermandad (20%) SEP</v>
      </c>
      <c r="H1379" s="5">
        <f>IF(FIN_DATASET[[#This Row],[Type]]="Income", FIN_RAW[[#This Row],[VALOR (IN)]], -FIN_RAW[[#This Row],[VALOR (OUT)]])</f>
        <v>22000</v>
      </c>
      <c r="I1379" s="3" t="str">
        <f>FIN_RAW[[#This Row],[CUENTA (IN)]]</f>
        <v>Becas</v>
      </c>
      <c r="J1379" s="6" t="str">
        <f>FIN_RAW[[#This Row],[CUENTA (OUT)]]</f>
        <v>Mensualidad</v>
      </c>
      <c r="K1379" s="3" t="str">
        <f>IF(OR(FIN_RAW[[#This Row],[CLIENTE]]=0,FIN_RAW[[#This Row],[CLIENTE]]=" "),"",FIN_RAW[[#This Row],[CLIENTE]])</f>
        <v>Diana Gómez Herrera</v>
      </c>
      <c r="L1379" s="3" t="str">
        <f>IF(OR(FIN_RAW[[#This Row],[DEPORTISTA]]=0,FIN_RAW[[#This Row],[DEPORTISTA]]=""),"",FIN_RAW[[#This Row],[DEPORTISTA]])</f>
        <v>Samuel David López Gómez</v>
      </c>
      <c r="M1379" s="3">
        <f>IF(FIN_DATASET[[#This Row],[Method]]="Efectivo",1,0)</f>
        <v>0</v>
      </c>
      <c r="N1379" s="12">
        <f>IF(FIN_DATASET[[#This Row],[Method]]="Efectivo",FIN_DATASET[[#This Row],[Amount]],0)</f>
        <v>0</v>
      </c>
      <c r="O1379" s="3">
        <f>IF(FIN_DATASET[[#This Row],[Method]]="CxC",1,0)</f>
        <v>0</v>
      </c>
      <c r="P1379" s="11">
        <f>IF(FIN_DATASET[[#This Row],[Method]]="CxC",FIN_DATASET[[#This Row],[Amount]],0)</f>
        <v>0</v>
      </c>
      <c r="Q1379" s="3">
        <f>IF(OR(FIN_DATASET[[#This Row],[Account]]="CxP",FIN_DATASET[[#This Row],[Account]]="CxP (Liga)",FIN_DATASET[[#This Row],[Account]]="CxP (Terceros)"),1,0)</f>
        <v>0</v>
      </c>
      <c r="R1379" s="3">
        <f>IF(FIN_DATASET[[#This Row],[AP_Flag]]=1,FIN_DATASET[[#This Row],[Amount]],0)</f>
        <v>0</v>
      </c>
    </row>
    <row r="1380" spans="1:18" x14ac:dyDescent="0.2">
      <c r="A1380" s="4">
        <f>FIN_RAW[[#This Row],[FECHA]]</f>
        <v>44805</v>
      </c>
      <c r="B1380" s="3">
        <f>YEAR(FIN_DATASET[[#This Row],[Date]])</f>
        <v>2022</v>
      </c>
      <c r="C1380" s="3" t="str">
        <f>TEXT(FIN_DATASET[[#This Row],[Date]],"mmmm")</f>
        <v>September</v>
      </c>
      <c r="D1380" s="3" t="str">
        <f>IF(FIN_RAW[[#This Row],[VALOR (IN)]]&gt;0, "Income",IF(FIN_RAW[[#This Row],[VALOR (OUT)]]&gt;0, "Expense", "Check"))</f>
        <v>Income</v>
      </c>
      <c r="E1380" s="3" t="str">
        <f>_xlfn.XLOOKUP(FIN_DATASET[[#This Row],[Method]],CATEGORY_MAP[CUENTA_IN],CATEGORY_MAP[Category])</f>
        <v>Cash</v>
      </c>
      <c r="F1380" s="3" t="str">
        <f>_xlfn.XLOOKUP(FIN_DATASET[[#This Row],[Account]],CATEGORY_MAP[CUENTA_OUT],CATEGORY_MAP[Subcategory])</f>
        <v>Monthly Fee</v>
      </c>
      <c r="G1380" s="3" t="str">
        <f>IF(OR(FIN_RAW[[#This Row],[CONCEPTO]]=0,FIN_RAW[[#This Row],[CONCEPTO]]=""),"",FIN_RAW[[#This Row],[CONCEPTO]])</f>
        <v>Mensualidad AR (100%) SEP</v>
      </c>
      <c r="H1380" s="5">
        <f>IF(FIN_DATASET[[#This Row],[Type]]="Income", FIN_RAW[[#This Row],[VALOR (IN)]], -FIN_RAW[[#This Row],[VALOR (OUT)]])</f>
        <v>160000</v>
      </c>
      <c r="I1380" s="3" t="str">
        <f>FIN_RAW[[#This Row],[CUENTA (IN)]]</f>
        <v>Efectivo</v>
      </c>
      <c r="J1380" s="6" t="str">
        <f>FIN_RAW[[#This Row],[CUENTA (OUT)]]</f>
        <v>Mensualidad</v>
      </c>
      <c r="K1380" s="3" t="str">
        <f>IF(OR(FIN_RAW[[#This Row],[CLIENTE]]=0,FIN_RAW[[#This Row],[CLIENTE]]=" "),"",FIN_RAW[[#This Row],[CLIENTE]])</f>
        <v>Diana Gómez Herrera</v>
      </c>
      <c r="L1380" s="3" t="str">
        <f>IF(OR(FIN_RAW[[#This Row],[DEPORTISTA]]=0,FIN_RAW[[#This Row],[DEPORTISTA]]=""),"",FIN_RAW[[#This Row],[DEPORTISTA]])</f>
        <v>Juan Manuel López Gómez</v>
      </c>
      <c r="M1380" s="3">
        <f>IF(FIN_DATASET[[#This Row],[Method]]="Efectivo",1,0)</f>
        <v>1</v>
      </c>
      <c r="N1380" s="12">
        <f>IF(FIN_DATASET[[#This Row],[Method]]="Efectivo",FIN_DATASET[[#This Row],[Amount]],0)</f>
        <v>160000</v>
      </c>
      <c r="O1380" s="3">
        <f>IF(FIN_DATASET[[#This Row],[Method]]="CxC",1,0)</f>
        <v>0</v>
      </c>
      <c r="P1380" s="11">
        <f>IF(FIN_DATASET[[#This Row],[Method]]="CxC",FIN_DATASET[[#This Row],[Amount]],0)</f>
        <v>0</v>
      </c>
      <c r="Q1380" s="3">
        <f>IF(OR(FIN_DATASET[[#This Row],[Account]]="CxP",FIN_DATASET[[#This Row],[Account]]="CxP (Liga)",FIN_DATASET[[#This Row],[Account]]="CxP (Terceros)"),1,0)</f>
        <v>0</v>
      </c>
      <c r="R1380" s="3">
        <f>IF(FIN_DATASET[[#This Row],[AP_Flag]]=1,FIN_DATASET[[#This Row],[Amount]],0)</f>
        <v>0</v>
      </c>
    </row>
    <row r="1381" spans="1:18" x14ac:dyDescent="0.2">
      <c r="A1381" s="4">
        <f>FIN_RAW[[#This Row],[FECHA]]</f>
        <v>44805</v>
      </c>
      <c r="B1381" s="3">
        <f>YEAR(FIN_DATASET[[#This Row],[Date]])</f>
        <v>2022</v>
      </c>
      <c r="C1381" s="3" t="str">
        <f>TEXT(FIN_DATASET[[#This Row],[Date]],"mmmm")</f>
        <v>September</v>
      </c>
      <c r="D1381" s="3" t="str">
        <f>IF(FIN_RAW[[#This Row],[VALOR (IN)]]&gt;0, "Income",IF(FIN_RAW[[#This Row],[VALOR (OUT)]]&gt;0, "Expense", "Check"))</f>
        <v>Income</v>
      </c>
      <c r="E1381" s="3" t="str">
        <f>_xlfn.XLOOKUP(FIN_DATASET[[#This Row],[Method]],CATEGORY_MAP[CUENTA_IN],CATEGORY_MAP[Category])</f>
        <v>Cash</v>
      </c>
      <c r="F1381" s="3" t="str">
        <f>_xlfn.XLOOKUP(FIN_DATASET[[#This Row],[Account]],CATEGORY_MAP[CUENTA_OUT],CATEGORY_MAP[Subcategory])</f>
        <v>Monthly Fee</v>
      </c>
      <c r="G1381" s="3" t="str">
        <f>IF(OR(FIN_RAW[[#This Row],[CONCEPTO]]=0,FIN_RAW[[#This Row],[CONCEPTO]]=""),"",FIN_RAW[[#This Row],[CONCEPTO]])</f>
        <v>Mensualidad FOR (80%) SEP</v>
      </c>
      <c r="H1381" s="5">
        <f>IF(FIN_DATASET[[#This Row],[Type]]="Income", FIN_RAW[[#This Row],[VALOR (IN)]], -FIN_RAW[[#This Row],[VALOR (OUT)]])</f>
        <v>88000</v>
      </c>
      <c r="I1381" s="3" t="str">
        <f>FIN_RAW[[#This Row],[CUENTA (IN)]]</f>
        <v>Efectivo</v>
      </c>
      <c r="J1381" s="6" t="str">
        <f>FIN_RAW[[#This Row],[CUENTA (OUT)]]</f>
        <v>Mensualidad</v>
      </c>
      <c r="K1381" s="3" t="str">
        <f>IF(OR(FIN_RAW[[#This Row],[CLIENTE]]=0,FIN_RAW[[#This Row],[CLIENTE]]=" "),"",FIN_RAW[[#This Row],[CLIENTE]])</f>
        <v>Diana Marcela Bravo Clavijo</v>
      </c>
      <c r="L1381" s="3" t="str">
        <f>IF(OR(FIN_RAW[[#This Row],[DEPORTISTA]]=0,FIN_RAW[[#This Row],[DEPORTISTA]]=""),"",FIN_RAW[[#This Row],[DEPORTISTA]])</f>
        <v>Adelaida Camacho Bravo</v>
      </c>
      <c r="M1381" s="3">
        <f>IF(FIN_DATASET[[#This Row],[Method]]="Efectivo",1,0)</f>
        <v>1</v>
      </c>
      <c r="N1381" s="12">
        <f>IF(FIN_DATASET[[#This Row],[Method]]="Efectivo",FIN_DATASET[[#This Row],[Amount]],0)</f>
        <v>88000</v>
      </c>
      <c r="O1381" s="3">
        <f>IF(FIN_DATASET[[#This Row],[Method]]="CxC",1,0)</f>
        <v>0</v>
      </c>
      <c r="P1381" s="11">
        <f>IF(FIN_DATASET[[#This Row],[Method]]="CxC",FIN_DATASET[[#This Row],[Amount]],0)</f>
        <v>0</v>
      </c>
      <c r="Q1381" s="3">
        <f>IF(OR(FIN_DATASET[[#This Row],[Account]]="CxP",FIN_DATASET[[#This Row],[Account]]="CxP (Liga)",FIN_DATASET[[#This Row],[Account]]="CxP (Terceros)"),1,0)</f>
        <v>0</v>
      </c>
      <c r="R1381" s="3">
        <f>IF(FIN_DATASET[[#This Row],[AP_Flag]]=1,FIN_DATASET[[#This Row],[Amount]],0)</f>
        <v>0</v>
      </c>
    </row>
    <row r="1382" spans="1:18" x14ac:dyDescent="0.2">
      <c r="A1382" s="4">
        <f>FIN_RAW[[#This Row],[FECHA]]</f>
        <v>44805</v>
      </c>
      <c r="B1382" s="3">
        <f>YEAR(FIN_DATASET[[#This Row],[Date]])</f>
        <v>2022</v>
      </c>
      <c r="C1382" s="3" t="str">
        <f>TEXT(FIN_DATASET[[#This Row],[Date]],"mmmm")</f>
        <v>September</v>
      </c>
      <c r="D1382" s="3" t="str">
        <f>IF(FIN_RAW[[#This Row],[VALOR (IN)]]&gt;0, "Income",IF(FIN_RAW[[#This Row],[VALOR (OUT)]]&gt;0, "Expense", "Check"))</f>
        <v>Income</v>
      </c>
      <c r="E1382" s="3" t="str">
        <f>_xlfn.XLOOKUP(FIN_DATASET[[#This Row],[Method]],CATEGORY_MAP[CUENTA_IN],CATEGORY_MAP[Category])</f>
        <v>Scholarships</v>
      </c>
      <c r="F1382" s="3" t="str">
        <f>_xlfn.XLOOKUP(FIN_DATASET[[#This Row],[Account]],CATEGORY_MAP[CUENTA_OUT],CATEGORY_MAP[Subcategory])</f>
        <v>Monthly Fee</v>
      </c>
      <c r="G1382" s="3" t="str">
        <f>IF(OR(FIN_RAW[[#This Row],[CONCEPTO]]=0,FIN_RAW[[#This Row],[CONCEPTO]]=""),"",FIN_RAW[[#This Row],[CONCEPTO]])</f>
        <v>Beca Hermandad (20%) SEP</v>
      </c>
      <c r="H1382" s="5">
        <f>IF(FIN_DATASET[[#This Row],[Type]]="Income", FIN_RAW[[#This Row],[VALOR (IN)]], -FIN_RAW[[#This Row],[VALOR (OUT)]])</f>
        <v>22000</v>
      </c>
      <c r="I1382" s="3" t="str">
        <f>FIN_RAW[[#This Row],[CUENTA (IN)]]</f>
        <v>Becas</v>
      </c>
      <c r="J1382" s="6" t="str">
        <f>FIN_RAW[[#This Row],[CUENTA (OUT)]]</f>
        <v>Mensualidad</v>
      </c>
      <c r="K1382" s="3" t="str">
        <f>IF(OR(FIN_RAW[[#This Row],[CLIENTE]]=0,FIN_RAW[[#This Row],[CLIENTE]]=" "),"",FIN_RAW[[#This Row],[CLIENTE]])</f>
        <v>Diana Marcela Bravo Clavijo</v>
      </c>
      <c r="L1382" s="3" t="str">
        <f>IF(OR(FIN_RAW[[#This Row],[DEPORTISTA]]=0,FIN_RAW[[#This Row],[DEPORTISTA]]=""),"",FIN_RAW[[#This Row],[DEPORTISTA]])</f>
        <v>Adelaida Camacho Bravo</v>
      </c>
      <c r="M1382" s="3">
        <f>IF(FIN_DATASET[[#This Row],[Method]]="Efectivo",1,0)</f>
        <v>0</v>
      </c>
      <c r="N1382" s="12">
        <f>IF(FIN_DATASET[[#This Row],[Method]]="Efectivo",FIN_DATASET[[#This Row],[Amount]],0)</f>
        <v>0</v>
      </c>
      <c r="O1382" s="3">
        <f>IF(FIN_DATASET[[#This Row],[Method]]="CxC",1,0)</f>
        <v>0</v>
      </c>
      <c r="P1382" s="11">
        <f>IF(FIN_DATASET[[#This Row],[Method]]="CxC",FIN_DATASET[[#This Row],[Amount]],0)</f>
        <v>0</v>
      </c>
      <c r="Q1382" s="3">
        <f>IF(OR(FIN_DATASET[[#This Row],[Account]]="CxP",FIN_DATASET[[#This Row],[Account]]="CxP (Liga)",FIN_DATASET[[#This Row],[Account]]="CxP (Terceros)"),1,0)</f>
        <v>0</v>
      </c>
      <c r="R1382" s="3">
        <f>IF(FIN_DATASET[[#This Row],[AP_Flag]]=1,FIN_DATASET[[#This Row],[Amount]],0)</f>
        <v>0</v>
      </c>
    </row>
    <row r="1383" spans="1:18" x14ac:dyDescent="0.2">
      <c r="A1383" s="4">
        <f>FIN_RAW[[#This Row],[FECHA]]</f>
        <v>44805</v>
      </c>
      <c r="B1383" s="3">
        <f>YEAR(FIN_DATASET[[#This Row],[Date]])</f>
        <v>2022</v>
      </c>
      <c r="C1383" s="3" t="str">
        <f>TEXT(FIN_DATASET[[#This Row],[Date]],"mmmm")</f>
        <v>September</v>
      </c>
      <c r="D1383" s="3" t="str">
        <f>IF(FIN_RAW[[#This Row],[VALOR (IN)]]&gt;0, "Income",IF(FIN_RAW[[#This Row],[VALOR (OUT)]]&gt;0, "Expense", "Check"))</f>
        <v>Income</v>
      </c>
      <c r="E1383" s="3" t="str">
        <f>_xlfn.XLOOKUP(FIN_DATASET[[#This Row],[Method]],CATEGORY_MAP[CUENTA_IN],CATEGORY_MAP[Category])</f>
        <v>Cash</v>
      </c>
      <c r="F1383" s="3" t="str">
        <f>_xlfn.XLOOKUP(FIN_DATASET[[#This Row],[Account]],CATEGORY_MAP[CUENTA_OUT],CATEGORY_MAP[Subcategory])</f>
        <v>Monthly Fee</v>
      </c>
      <c r="G1383" s="3" t="str">
        <f>IF(OR(FIN_RAW[[#This Row],[CONCEPTO]]=0,FIN_RAW[[#This Row],[CONCEPTO]]=""),"",FIN_RAW[[#This Row],[CONCEPTO]])</f>
        <v>Mensualidad AR (100%) SEP</v>
      </c>
      <c r="H1383" s="5">
        <f>IF(FIN_DATASET[[#This Row],[Type]]="Income", FIN_RAW[[#This Row],[VALOR (IN)]], -FIN_RAW[[#This Row],[VALOR (OUT)]])</f>
        <v>160000</v>
      </c>
      <c r="I1383" s="3" t="str">
        <f>FIN_RAW[[#This Row],[CUENTA (IN)]]</f>
        <v>Efectivo</v>
      </c>
      <c r="J1383" s="6" t="str">
        <f>FIN_RAW[[#This Row],[CUENTA (OUT)]]</f>
        <v>Mensualidad</v>
      </c>
      <c r="K1383" s="3" t="str">
        <f>IF(OR(FIN_RAW[[#This Row],[CLIENTE]]=0,FIN_RAW[[#This Row],[CLIENTE]]=" "),"",FIN_RAW[[#This Row],[CLIENTE]])</f>
        <v>Diana Marcela Bravo Clavijo</v>
      </c>
      <c r="L1383" s="3" t="str">
        <f>IF(OR(FIN_RAW[[#This Row],[DEPORTISTA]]=0,FIN_RAW[[#This Row],[DEPORTISTA]]=""),"",FIN_RAW[[#This Row],[DEPORTISTA]])</f>
        <v>María Antonia Camacho Bravo</v>
      </c>
      <c r="M1383" s="3">
        <f>IF(FIN_DATASET[[#This Row],[Method]]="Efectivo",1,0)</f>
        <v>1</v>
      </c>
      <c r="N1383" s="12">
        <f>IF(FIN_DATASET[[#This Row],[Method]]="Efectivo",FIN_DATASET[[#This Row],[Amount]],0)</f>
        <v>160000</v>
      </c>
      <c r="O1383" s="3">
        <f>IF(FIN_DATASET[[#This Row],[Method]]="CxC",1,0)</f>
        <v>0</v>
      </c>
      <c r="P1383" s="11">
        <f>IF(FIN_DATASET[[#This Row],[Method]]="CxC",FIN_DATASET[[#This Row],[Amount]],0)</f>
        <v>0</v>
      </c>
      <c r="Q1383" s="3">
        <f>IF(OR(FIN_DATASET[[#This Row],[Account]]="CxP",FIN_DATASET[[#This Row],[Account]]="CxP (Liga)",FIN_DATASET[[#This Row],[Account]]="CxP (Terceros)"),1,0)</f>
        <v>0</v>
      </c>
      <c r="R1383" s="3">
        <f>IF(FIN_DATASET[[#This Row],[AP_Flag]]=1,FIN_DATASET[[#This Row],[Amount]],0)</f>
        <v>0</v>
      </c>
    </row>
    <row r="1384" spans="1:18" x14ac:dyDescent="0.2">
      <c r="A1384" s="4">
        <f>FIN_RAW[[#This Row],[FECHA]]</f>
        <v>44805</v>
      </c>
      <c r="B1384" s="3">
        <f>YEAR(FIN_DATASET[[#This Row],[Date]])</f>
        <v>2022</v>
      </c>
      <c r="C1384" s="3" t="str">
        <f>TEXT(FIN_DATASET[[#This Row],[Date]],"mmmm")</f>
        <v>September</v>
      </c>
      <c r="D1384" s="3" t="str">
        <f>IF(FIN_RAW[[#This Row],[VALOR (IN)]]&gt;0, "Income",IF(FIN_RAW[[#This Row],[VALOR (OUT)]]&gt;0, "Expense", "Check"))</f>
        <v>Income</v>
      </c>
      <c r="E1384" s="3" t="str">
        <f>_xlfn.XLOOKUP(FIN_DATASET[[#This Row],[Method]],CATEGORY_MAP[CUENTA_IN],CATEGORY_MAP[Category])</f>
        <v>Cash</v>
      </c>
      <c r="F1384" s="3" t="str">
        <f>_xlfn.XLOOKUP(FIN_DATASET[[#This Row],[Account]],CATEGORY_MAP[CUENTA_OUT],CATEGORY_MAP[Subcategory])</f>
        <v>Monthly Fee</v>
      </c>
      <c r="G1384" s="3" t="str">
        <f>IF(OR(FIN_RAW[[#This Row],[CONCEPTO]]=0,FIN_RAW[[#This Row],[CONCEPTO]]=""),"",FIN_RAW[[#This Row],[CONCEPTO]])</f>
        <v>Mensualidad AR (100%) SEP</v>
      </c>
      <c r="H1384" s="5">
        <f>IF(FIN_DATASET[[#This Row],[Type]]="Income", FIN_RAW[[#This Row],[VALOR (IN)]], -FIN_RAW[[#This Row],[VALOR (OUT)]])</f>
        <v>160000</v>
      </c>
      <c r="I1384" s="3" t="str">
        <f>FIN_RAW[[#This Row],[CUENTA (IN)]]</f>
        <v>Efectivo</v>
      </c>
      <c r="J1384" s="6" t="str">
        <f>FIN_RAW[[#This Row],[CUENTA (OUT)]]</f>
        <v>Mensualidad</v>
      </c>
      <c r="K1384" s="3" t="str">
        <f>IF(OR(FIN_RAW[[#This Row],[CLIENTE]]=0,FIN_RAW[[#This Row],[CLIENTE]]=" "),"",FIN_RAW[[#This Row],[CLIENTE]])</f>
        <v>Ingrith Basto Zamorano</v>
      </c>
      <c r="L1384" s="3" t="str">
        <f>IF(OR(FIN_RAW[[#This Row],[DEPORTISTA]]=0,FIN_RAW[[#This Row],[DEPORTISTA]]=""),"",FIN_RAW[[#This Row],[DEPORTISTA]])</f>
        <v>Santiago Solórzano Basto</v>
      </c>
      <c r="M1384" s="3">
        <f>IF(FIN_DATASET[[#This Row],[Method]]="Efectivo",1,0)</f>
        <v>1</v>
      </c>
      <c r="N1384" s="12">
        <f>IF(FIN_DATASET[[#This Row],[Method]]="Efectivo",FIN_DATASET[[#This Row],[Amount]],0)</f>
        <v>160000</v>
      </c>
      <c r="O1384" s="3">
        <f>IF(FIN_DATASET[[#This Row],[Method]]="CxC",1,0)</f>
        <v>0</v>
      </c>
      <c r="P1384" s="11">
        <f>IF(FIN_DATASET[[#This Row],[Method]]="CxC",FIN_DATASET[[#This Row],[Amount]],0)</f>
        <v>0</v>
      </c>
      <c r="Q1384" s="3">
        <f>IF(OR(FIN_DATASET[[#This Row],[Account]]="CxP",FIN_DATASET[[#This Row],[Account]]="CxP (Liga)",FIN_DATASET[[#This Row],[Account]]="CxP (Terceros)"),1,0)</f>
        <v>0</v>
      </c>
      <c r="R1384" s="3">
        <f>IF(FIN_DATASET[[#This Row],[AP_Flag]]=1,FIN_DATASET[[#This Row],[Amount]],0)</f>
        <v>0</v>
      </c>
    </row>
    <row r="1385" spans="1:18" x14ac:dyDescent="0.2">
      <c r="A1385" s="4">
        <f>FIN_RAW[[#This Row],[FECHA]]</f>
        <v>44805</v>
      </c>
      <c r="B1385" s="3">
        <f>YEAR(FIN_DATASET[[#This Row],[Date]])</f>
        <v>2022</v>
      </c>
      <c r="C1385" s="3" t="str">
        <f>TEXT(FIN_DATASET[[#This Row],[Date]],"mmmm")</f>
        <v>September</v>
      </c>
      <c r="D1385" s="3" t="str">
        <f>IF(FIN_RAW[[#This Row],[VALOR (IN)]]&gt;0, "Income",IF(FIN_RAW[[#This Row],[VALOR (OUT)]]&gt;0, "Expense", "Check"))</f>
        <v>Income</v>
      </c>
      <c r="E1385" s="3" t="str">
        <f>_xlfn.XLOOKUP(FIN_DATASET[[#This Row],[Method]],CATEGORY_MAP[CUENTA_IN],CATEGORY_MAP[Category])</f>
        <v>Cash</v>
      </c>
      <c r="F1385" s="3" t="str">
        <f>_xlfn.XLOOKUP(FIN_DATASET[[#This Row],[Account]],CATEGORY_MAP[CUENTA_OUT],CATEGORY_MAP[Subcategory])</f>
        <v>Monthly Fee</v>
      </c>
      <c r="G1385" s="3" t="str">
        <f>IF(OR(FIN_RAW[[#This Row],[CONCEPTO]]=0,FIN_RAW[[#This Row],[CONCEPTO]]=""),"",FIN_RAW[[#This Row],[CONCEPTO]])</f>
        <v>Mensualidad FOR (80%) SEP</v>
      </c>
      <c r="H1385" s="5">
        <f>IF(FIN_DATASET[[#This Row],[Type]]="Income", FIN_RAW[[#This Row],[VALOR (IN)]], -FIN_RAW[[#This Row],[VALOR (OUT)]])</f>
        <v>88000</v>
      </c>
      <c r="I1385" s="3" t="str">
        <f>FIN_RAW[[#This Row],[CUENTA (IN)]]</f>
        <v>Efectivo</v>
      </c>
      <c r="J1385" s="6" t="str">
        <f>FIN_RAW[[#This Row],[CUENTA (OUT)]]</f>
        <v>Mensualidad</v>
      </c>
      <c r="K1385" s="3" t="str">
        <f>IF(OR(FIN_RAW[[#This Row],[CLIENTE]]=0,FIN_RAW[[#This Row],[CLIENTE]]=" "),"",FIN_RAW[[#This Row],[CLIENTE]])</f>
        <v>Juan Sebastián Floyd</v>
      </c>
      <c r="L1385" s="3" t="str">
        <f>IF(OR(FIN_RAW[[#This Row],[DEPORTISTA]]=0,FIN_RAW[[#This Row],[DEPORTISTA]]=""),"",FIN_RAW[[#This Row],[DEPORTISTA]])</f>
        <v>Arianna Floyd Martínez</v>
      </c>
      <c r="M1385" s="3">
        <f>IF(FIN_DATASET[[#This Row],[Method]]="Efectivo",1,0)</f>
        <v>1</v>
      </c>
      <c r="N1385" s="12">
        <f>IF(FIN_DATASET[[#This Row],[Method]]="Efectivo",FIN_DATASET[[#This Row],[Amount]],0)</f>
        <v>88000</v>
      </c>
      <c r="O1385" s="3">
        <f>IF(FIN_DATASET[[#This Row],[Method]]="CxC",1,0)</f>
        <v>0</v>
      </c>
      <c r="P1385" s="11">
        <f>IF(FIN_DATASET[[#This Row],[Method]]="CxC",FIN_DATASET[[#This Row],[Amount]],0)</f>
        <v>0</v>
      </c>
      <c r="Q1385" s="3">
        <f>IF(OR(FIN_DATASET[[#This Row],[Account]]="CxP",FIN_DATASET[[#This Row],[Account]]="CxP (Liga)",FIN_DATASET[[#This Row],[Account]]="CxP (Terceros)"),1,0)</f>
        <v>0</v>
      </c>
      <c r="R1385" s="3">
        <f>IF(FIN_DATASET[[#This Row],[AP_Flag]]=1,FIN_DATASET[[#This Row],[Amount]],0)</f>
        <v>0</v>
      </c>
    </row>
    <row r="1386" spans="1:18" x14ac:dyDescent="0.2">
      <c r="A1386" s="4">
        <f>FIN_RAW[[#This Row],[FECHA]]</f>
        <v>44805</v>
      </c>
      <c r="B1386" s="3">
        <f>YEAR(FIN_DATASET[[#This Row],[Date]])</f>
        <v>2022</v>
      </c>
      <c r="C1386" s="3" t="str">
        <f>TEXT(FIN_DATASET[[#This Row],[Date]],"mmmm")</f>
        <v>September</v>
      </c>
      <c r="D1386" s="3" t="str">
        <f>IF(FIN_RAW[[#This Row],[VALOR (IN)]]&gt;0, "Income",IF(FIN_RAW[[#This Row],[VALOR (OUT)]]&gt;0, "Expense", "Check"))</f>
        <v>Income</v>
      </c>
      <c r="E1386" s="3" t="str">
        <f>_xlfn.XLOOKUP(FIN_DATASET[[#This Row],[Method]],CATEGORY_MAP[CUENTA_IN],CATEGORY_MAP[Category])</f>
        <v>Scholarships</v>
      </c>
      <c r="F1386" s="3" t="str">
        <f>_xlfn.XLOOKUP(FIN_DATASET[[#This Row],[Account]],CATEGORY_MAP[CUENTA_OUT],CATEGORY_MAP[Subcategory])</f>
        <v>Monthly Fee</v>
      </c>
      <c r="G1386" s="3" t="str">
        <f>IF(OR(FIN_RAW[[#This Row],[CONCEPTO]]=0,FIN_RAW[[#This Row],[CONCEPTO]]=""),"",FIN_RAW[[#This Row],[CONCEPTO]])</f>
        <v>Beca Hermandad (20%) SEP</v>
      </c>
      <c r="H1386" s="5">
        <f>IF(FIN_DATASET[[#This Row],[Type]]="Income", FIN_RAW[[#This Row],[VALOR (IN)]], -FIN_RAW[[#This Row],[VALOR (OUT)]])</f>
        <v>22000</v>
      </c>
      <c r="I1386" s="3" t="str">
        <f>FIN_RAW[[#This Row],[CUENTA (IN)]]</f>
        <v>Becas</v>
      </c>
      <c r="J1386" s="6" t="str">
        <f>FIN_RAW[[#This Row],[CUENTA (OUT)]]</f>
        <v>Mensualidad</v>
      </c>
      <c r="K1386" s="3" t="str">
        <f>IF(OR(FIN_RAW[[#This Row],[CLIENTE]]=0,FIN_RAW[[#This Row],[CLIENTE]]=" "),"",FIN_RAW[[#This Row],[CLIENTE]])</f>
        <v>Juan Sebastián Floyd</v>
      </c>
      <c r="L1386" s="3" t="str">
        <f>IF(OR(FIN_RAW[[#This Row],[DEPORTISTA]]=0,FIN_RAW[[#This Row],[DEPORTISTA]]=""),"",FIN_RAW[[#This Row],[DEPORTISTA]])</f>
        <v>Arianna Floyd Martínez</v>
      </c>
      <c r="M1386" s="3">
        <f>IF(FIN_DATASET[[#This Row],[Method]]="Efectivo",1,0)</f>
        <v>0</v>
      </c>
      <c r="N1386" s="12">
        <f>IF(FIN_DATASET[[#This Row],[Method]]="Efectivo",FIN_DATASET[[#This Row],[Amount]],0)</f>
        <v>0</v>
      </c>
      <c r="O1386" s="3">
        <f>IF(FIN_DATASET[[#This Row],[Method]]="CxC",1,0)</f>
        <v>0</v>
      </c>
      <c r="P1386" s="11">
        <f>IF(FIN_DATASET[[#This Row],[Method]]="CxC",FIN_DATASET[[#This Row],[Amount]],0)</f>
        <v>0</v>
      </c>
      <c r="Q1386" s="3">
        <f>IF(OR(FIN_DATASET[[#This Row],[Account]]="CxP",FIN_DATASET[[#This Row],[Account]]="CxP (Liga)",FIN_DATASET[[#This Row],[Account]]="CxP (Terceros)"),1,0)</f>
        <v>0</v>
      </c>
      <c r="R1386" s="3">
        <f>IF(FIN_DATASET[[#This Row],[AP_Flag]]=1,FIN_DATASET[[#This Row],[Amount]],0)</f>
        <v>0</v>
      </c>
    </row>
    <row r="1387" spans="1:18" x14ac:dyDescent="0.2">
      <c r="A1387" s="4">
        <f>FIN_RAW[[#This Row],[FECHA]]</f>
        <v>44805</v>
      </c>
      <c r="B1387" s="3">
        <f>YEAR(FIN_DATASET[[#This Row],[Date]])</f>
        <v>2022</v>
      </c>
      <c r="C1387" s="3" t="str">
        <f>TEXT(FIN_DATASET[[#This Row],[Date]],"mmmm")</f>
        <v>September</v>
      </c>
      <c r="D1387" s="3" t="str">
        <f>IF(FIN_RAW[[#This Row],[VALOR (IN)]]&gt;0, "Income",IF(FIN_RAW[[#This Row],[VALOR (OUT)]]&gt;0, "Expense", "Check"))</f>
        <v>Income</v>
      </c>
      <c r="E1387" s="3" t="str">
        <f>_xlfn.XLOOKUP(FIN_DATASET[[#This Row],[Method]],CATEGORY_MAP[CUENTA_IN],CATEGORY_MAP[Category])</f>
        <v>Cash</v>
      </c>
      <c r="F1387" s="3" t="str">
        <f>_xlfn.XLOOKUP(FIN_DATASET[[#This Row],[Account]],CATEGORY_MAP[CUENTA_OUT],CATEGORY_MAP[Subcategory])</f>
        <v>Monthly Fee</v>
      </c>
      <c r="G1387" s="3" t="str">
        <f>IF(OR(FIN_RAW[[#This Row],[CONCEPTO]]=0,FIN_RAW[[#This Row],[CONCEPTO]]=""),"",FIN_RAW[[#This Row],[CONCEPTO]])</f>
        <v>Mensualidad AR (100%) SEP</v>
      </c>
      <c r="H1387" s="5">
        <f>IF(FIN_DATASET[[#This Row],[Type]]="Income", FIN_RAW[[#This Row],[VALOR (IN)]], -FIN_RAW[[#This Row],[VALOR (OUT)]])</f>
        <v>160000</v>
      </c>
      <c r="I1387" s="3" t="str">
        <f>FIN_RAW[[#This Row],[CUENTA (IN)]]</f>
        <v>Efectivo</v>
      </c>
      <c r="J1387" s="6" t="str">
        <f>FIN_RAW[[#This Row],[CUENTA (OUT)]]</f>
        <v>Mensualidad</v>
      </c>
      <c r="K1387" s="3" t="str">
        <f>IF(OR(FIN_RAW[[#This Row],[CLIENTE]]=0,FIN_RAW[[#This Row],[CLIENTE]]=" "),"",FIN_RAW[[#This Row],[CLIENTE]])</f>
        <v>Juan Sebastián Floyd</v>
      </c>
      <c r="L1387" s="3" t="str">
        <f>IF(OR(FIN_RAW[[#This Row],[DEPORTISTA]]=0,FIN_RAW[[#This Row],[DEPORTISTA]]=""),"",FIN_RAW[[#This Row],[DEPORTISTA]])</f>
        <v>Juan Diego Floyd Martínez</v>
      </c>
      <c r="M1387" s="3">
        <f>IF(FIN_DATASET[[#This Row],[Method]]="Efectivo",1,0)</f>
        <v>1</v>
      </c>
      <c r="N1387" s="12">
        <f>IF(FIN_DATASET[[#This Row],[Method]]="Efectivo",FIN_DATASET[[#This Row],[Amount]],0)</f>
        <v>160000</v>
      </c>
      <c r="O1387" s="3">
        <f>IF(FIN_DATASET[[#This Row],[Method]]="CxC",1,0)</f>
        <v>0</v>
      </c>
      <c r="P1387" s="11">
        <f>IF(FIN_DATASET[[#This Row],[Method]]="CxC",FIN_DATASET[[#This Row],[Amount]],0)</f>
        <v>0</v>
      </c>
      <c r="Q1387" s="3">
        <f>IF(OR(FIN_DATASET[[#This Row],[Account]]="CxP",FIN_DATASET[[#This Row],[Account]]="CxP (Liga)",FIN_DATASET[[#This Row],[Account]]="CxP (Terceros)"),1,0)</f>
        <v>0</v>
      </c>
      <c r="R1387" s="3">
        <f>IF(FIN_DATASET[[#This Row],[AP_Flag]]=1,FIN_DATASET[[#This Row],[Amount]],0)</f>
        <v>0</v>
      </c>
    </row>
    <row r="1388" spans="1:18" x14ac:dyDescent="0.2">
      <c r="A1388" s="4">
        <f>FIN_RAW[[#This Row],[FECHA]]</f>
        <v>44805</v>
      </c>
      <c r="B1388" s="3">
        <f>YEAR(FIN_DATASET[[#This Row],[Date]])</f>
        <v>2022</v>
      </c>
      <c r="C1388" s="3" t="str">
        <f>TEXT(FIN_DATASET[[#This Row],[Date]],"mmmm")</f>
        <v>September</v>
      </c>
      <c r="D1388" s="3" t="str">
        <f>IF(FIN_RAW[[#This Row],[VALOR (IN)]]&gt;0, "Income",IF(FIN_RAW[[#This Row],[VALOR (OUT)]]&gt;0, "Expense", "Check"))</f>
        <v>Income</v>
      </c>
      <c r="E1388" s="3" t="str">
        <f>_xlfn.XLOOKUP(FIN_DATASET[[#This Row],[Method]],CATEGORY_MAP[CUENTA_IN],CATEGORY_MAP[Category])</f>
        <v>Cash</v>
      </c>
      <c r="F1388" s="3" t="str">
        <f>_xlfn.XLOOKUP(FIN_DATASET[[#This Row],[Account]],CATEGORY_MAP[CUENTA_OUT],CATEGORY_MAP[Subcategory])</f>
        <v>Monthly Fee</v>
      </c>
      <c r="G1388" s="3" t="str">
        <f>IF(OR(FIN_RAW[[#This Row],[CONCEPTO]]=0,FIN_RAW[[#This Row],[CONCEPTO]]=""),"",FIN_RAW[[#This Row],[CONCEPTO]])</f>
        <v>Mensualidad FOR (100%) SEP</v>
      </c>
      <c r="H1388" s="5">
        <f>IF(FIN_DATASET[[#This Row],[Type]]="Income", FIN_RAW[[#This Row],[VALOR (IN)]], -FIN_RAW[[#This Row],[VALOR (OUT)]])</f>
        <v>110000</v>
      </c>
      <c r="I1388" s="3" t="str">
        <f>FIN_RAW[[#This Row],[CUENTA (IN)]]</f>
        <v>Efectivo</v>
      </c>
      <c r="J1388" s="6" t="str">
        <f>FIN_RAW[[#This Row],[CUENTA (OUT)]]</f>
        <v>Mensualidad</v>
      </c>
      <c r="K1388" s="3" t="str">
        <f>IF(OR(FIN_RAW[[#This Row],[CLIENTE]]=0,FIN_RAW[[#This Row],[CLIENTE]]=" "),"",FIN_RAW[[#This Row],[CLIENTE]])</f>
        <v>Marcela Zapata Duque</v>
      </c>
      <c r="L1388" s="3" t="str">
        <f>IF(OR(FIN_RAW[[#This Row],[DEPORTISTA]]=0,FIN_RAW[[#This Row],[DEPORTISTA]]=""),"",FIN_RAW[[#This Row],[DEPORTISTA]])</f>
        <v>Sara Zapata Zapata</v>
      </c>
      <c r="M1388" s="3">
        <f>IF(FIN_DATASET[[#This Row],[Method]]="Efectivo",1,0)</f>
        <v>1</v>
      </c>
      <c r="N1388" s="12">
        <f>IF(FIN_DATASET[[#This Row],[Method]]="Efectivo",FIN_DATASET[[#This Row],[Amount]],0)</f>
        <v>110000</v>
      </c>
      <c r="O1388" s="3">
        <f>IF(FIN_DATASET[[#This Row],[Method]]="CxC",1,0)</f>
        <v>0</v>
      </c>
      <c r="P1388" s="11">
        <f>IF(FIN_DATASET[[#This Row],[Method]]="CxC",FIN_DATASET[[#This Row],[Amount]],0)</f>
        <v>0</v>
      </c>
      <c r="Q1388" s="3">
        <f>IF(OR(FIN_DATASET[[#This Row],[Account]]="CxP",FIN_DATASET[[#This Row],[Account]]="CxP (Liga)",FIN_DATASET[[#This Row],[Account]]="CxP (Terceros)"),1,0)</f>
        <v>0</v>
      </c>
      <c r="R1388" s="3">
        <f>IF(FIN_DATASET[[#This Row],[AP_Flag]]=1,FIN_DATASET[[#This Row],[Amount]],0)</f>
        <v>0</v>
      </c>
    </row>
    <row r="1389" spans="1:18" x14ac:dyDescent="0.2">
      <c r="A1389" s="4">
        <f>FIN_RAW[[#This Row],[FECHA]]</f>
        <v>44805</v>
      </c>
      <c r="B1389" s="3">
        <f>YEAR(FIN_DATASET[[#This Row],[Date]])</f>
        <v>2022</v>
      </c>
      <c r="C1389" s="3" t="str">
        <f>TEXT(FIN_DATASET[[#This Row],[Date]],"mmmm")</f>
        <v>September</v>
      </c>
      <c r="D1389" s="3" t="str">
        <f>IF(FIN_RAW[[#This Row],[VALOR (IN)]]&gt;0, "Income",IF(FIN_RAW[[#This Row],[VALOR (OUT)]]&gt;0, "Expense", "Check"))</f>
        <v>Income</v>
      </c>
      <c r="E1389" s="3" t="str">
        <f>_xlfn.XLOOKUP(FIN_DATASET[[#This Row],[Method]],CATEGORY_MAP[CUENTA_IN],CATEGORY_MAP[Category])</f>
        <v>Cash</v>
      </c>
      <c r="F1389" s="3" t="str">
        <f>_xlfn.XLOOKUP(FIN_DATASET[[#This Row],[Account]],CATEGORY_MAP[CUENTA_OUT],CATEGORY_MAP[Subcategory])</f>
        <v>Monthly Fee</v>
      </c>
      <c r="G1389" s="3" t="str">
        <f>IF(OR(FIN_RAW[[#This Row],[CONCEPTO]]=0,FIN_RAW[[#This Row],[CONCEPTO]]=""),"",FIN_RAW[[#This Row],[CONCEPTO]])</f>
        <v>Mensualidad FOR (100%) SEP</v>
      </c>
      <c r="H1389" s="5">
        <f>IF(FIN_DATASET[[#This Row],[Type]]="Income", FIN_RAW[[#This Row],[VALOR (IN)]], -FIN_RAW[[#This Row],[VALOR (OUT)]])</f>
        <v>110000</v>
      </c>
      <c r="I1389" s="3" t="str">
        <f>FIN_RAW[[#This Row],[CUENTA (IN)]]</f>
        <v>Efectivo</v>
      </c>
      <c r="J1389" s="6" t="str">
        <f>FIN_RAW[[#This Row],[CUENTA (OUT)]]</f>
        <v>Mensualidad</v>
      </c>
      <c r="K1389" s="3" t="str">
        <f>IF(OR(FIN_RAW[[#This Row],[CLIENTE]]=0,FIN_RAW[[#This Row],[CLIENTE]]=" "),"",FIN_RAW[[#This Row],[CLIENTE]])</f>
        <v>Victor Orlando Mena Montealegre</v>
      </c>
      <c r="L1389" s="3" t="str">
        <f>IF(OR(FIN_RAW[[#This Row],[DEPORTISTA]]=0,FIN_RAW[[#This Row],[DEPORTISTA]]=""),"",FIN_RAW[[#This Row],[DEPORTISTA]])</f>
        <v>Daniel Felipe Cabrera Cruz</v>
      </c>
      <c r="M1389" s="3">
        <f>IF(FIN_DATASET[[#This Row],[Method]]="Efectivo",1,0)</f>
        <v>1</v>
      </c>
      <c r="N1389" s="12">
        <f>IF(FIN_DATASET[[#This Row],[Method]]="Efectivo",FIN_DATASET[[#This Row],[Amount]],0)</f>
        <v>110000</v>
      </c>
      <c r="O1389" s="3">
        <f>IF(FIN_DATASET[[#This Row],[Method]]="CxC",1,0)</f>
        <v>0</v>
      </c>
      <c r="P1389" s="11">
        <f>IF(FIN_DATASET[[#This Row],[Method]]="CxC",FIN_DATASET[[#This Row],[Amount]],0)</f>
        <v>0</v>
      </c>
      <c r="Q1389" s="3">
        <f>IF(OR(FIN_DATASET[[#This Row],[Account]]="CxP",FIN_DATASET[[#This Row],[Account]]="CxP (Liga)",FIN_DATASET[[#This Row],[Account]]="CxP (Terceros)"),1,0)</f>
        <v>0</v>
      </c>
      <c r="R1389" s="3">
        <f>IF(FIN_DATASET[[#This Row],[AP_Flag]]=1,FIN_DATASET[[#This Row],[Amount]],0)</f>
        <v>0</v>
      </c>
    </row>
    <row r="1390" spans="1:18" x14ac:dyDescent="0.2">
      <c r="A1390" s="4">
        <f>FIN_RAW[[#This Row],[FECHA]]</f>
        <v>44805</v>
      </c>
      <c r="B1390" s="3">
        <f>YEAR(FIN_DATASET[[#This Row],[Date]])</f>
        <v>2022</v>
      </c>
      <c r="C1390" s="3" t="str">
        <f>TEXT(FIN_DATASET[[#This Row],[Date]],"mmmm")</f>
        <v>September</v>
      </c>
      <c r="D1390" s="3" t="str">
        <f>IF(FIN_RAW[[#This Row],[VALOR (IN)]]&gt;0, "Income",IF(FIN_RAW[[#This Row],[VALOR (OUT)]]&gt;0, "Expense", "Check"))</f>
        <v>Income</v>
      </c>
      <c r="E1390" s="3" t="str">
        <f>_xlfn.XLOOKUP(FIN_DATASET[[#This Row],[Method]],CATEGORY_MAP[CUENTA_IN],CATEGORY_MAP[Category])</f>
        <v>Cash</v>
      </c>
      <c r="F1390" s="3" t="str">
        <f>_xlfn.XLOOKUP(FIN_DATASET[[#This Row],[Account]],CATEGORY_MAP[CUENTA_OUT],CATEGORY_MAP[Subcategory])</f>
        <v>Monthly Fee</v>
      </c>
      <c r="G1390" s="3" t="str">
        <f>IF(OR(FIN_RAW[[#This Row],[CONCEPTO]]=0,FIN_RAW[[#This Row],[CONCEPTO]]=""),"",FIN_RAW[[#This Row],[CONCEPTO]])</f>
        <v>Mensualidad AR (100%) SEP</v>
      </c>
      <c r="H1390" s="5">
        <f>IF(FIN_DATASET[[#This Row],[Type]]="Income", FIN_RAW[[#This Row],[VALOR (IN)]], -FIN_RAW[[#This Row],[VALOR (OUT)]])</f>
        <v>160000</v>
      </c>
      <c r="I1390" s="3" t="str">
        <f>FIN_RAW[[#This Row],[CUENTA (IN)]]</f>
        <v>Efectivo</v>
      </c>
      <c r="J1390" s="6" t="str">
        <f>FIN_RAW[[#This Row],[CUENTA (OUT)]]</f>
        <v>Mensualidad</v>
      </c>
      <c r="K1390" s="3" t="str">
        <f>IF(OR(FIN_RAW[[#This Row],[CLIENTE]]=0,FIN_RAW[[#This Row],[CLIENTE]]=" "),"",FIN_RAW[[#This Row],[CLIENTE]])</f>
        <v>Rodrigo Valdiri Zambrano</v>
      </c>
      <c r="L1390" s="3" t="str">
        <f>IF(OR(FIN_RAW[[#This Row],[DEPORTISTA]]=0,FIN_RAW[[#This Row],[DEPORTISTA]]=""),"",FIN_RAW[[#This Row],[DEPORTISTA]])</f>
        <v>Esteban Valdiri Guauña</v>
      </c>
      <c r="M1390" s="3">
        <f>IF(FIN_DATASET[[#This Row],[Method]]="Efectivo",1,0)</f>
        <v>1</v>
      </c>
      <c r="N1390" s="12">
        <f>IF(FIN_DATASET[[#This Row],[Method]]="Efectivo",FIN_DATASET[[#This Row],[Amount]],0)</f>
        <v>160000</v>
      </c>
      <c r="O1390" s="3">
        <f>IF(FIN_DATASET[[#This Row],[Method]]="CxC",1,0)</f>
        <v>0</v>
      </c>
      <c r="P1390" s="11">
        <f>IF(FIN_DATASET[[#This Row],[Method]]="CxC",FIN_DATASET[[#This Row],[Amount]],0)</f>
        <v>0</v>
      </c>
      <c r="Q1390" s="3">
        <f>IF(OR(FIN_DATASET[[#This Row],[Account]]="CxP",FIN_DATASET[[#This Row],[Account]]="CxP (Liga)",FIN_DATASET[[#This Row],[Account]]="CxP (Terceros)"),1,0)</f>
        <v>0</v>
      </c>
      <c r="R1390" s="3">
        <f>IF(FIN_DATASET[[#This Row],[AP_Flag]]=1,FIN_DATASET[[#This Row],[Amount]],0)</f>
        <v>0</v>
      </c>
    </row>
    <row r="1391" spans="1:18" x14ac:dyDescent="0.2">
      <c r="A1391" s="4">
        <f>FIN_RAW[[#This Row],[FECHA]]</f>
        <v>44805</v>
      </c>
      <c r="B1391" s="3">
        <f>YEAR(FIN_DATASET[[#This Row],[Date]])</f>
        <v>2022</v>
      </c>
      <c r="C1391" s="3" t="str">
        <f>TEXT(FIN_DATASET[[#This Row],[Date]],"mmmm")</f>
        <v>September</v>
      </c>
      <c r="D1391" s="3" t="str">
        <f>IF(FIN_RAW[[#This Row],[VALOR (IN)]]&gt;0, "Income",IF(FIN_RAW[[#This Row],[VALOR (OUT)]]&gt;0, "Expense", "Check"))</f>
        <v>Income</v>
      </c>
      <c r="E1391" s="3" t="str">
        <f>_xlfn.XLOOKUP(FIN_DATASET[[#This Row],[Method]],CATEGORY_MAP[CUENTA_IN],CATEGORY_MAP[Category])</f>
        <v>Cash</v>
      </c>
      <c r="F1391" s="3" t="str">
        <f>_xlfn.XLOOKUP(FIN_DATASET[[#This Row],[Account]],CATEGORY_MAP[CUENTA_OUT],CATEGORY_MAP[Subcategory])</f>
        <v>Monthly Fee</v>
      </c>
      <c r="G1391" s="3" t="str">
        <f>IF(OR(FIN_RAW[[#This Row],[CONCEPTO]]=0,FIN_RAW[[#This Row],[CONCEPTO]]=""),"",FIN_RAW[[#This Row],[CONCEPTO]])</f>
        <v>Mensualidad FOR (80%) SEP</v>
      </c>
      <c r="H1391" s="5">
        <f>IF(FIN_DATASET[[#This Row],[Type]]="Income", FIN_RAW[[#This Row],[VALOR (IN)]], -FIN_RAW[[#This Row],[VALOR (OUT)]])</f>
        <v>88000</v>
      </c>
      <c r="I1391" s="3" t="str">
        <f>FIN_RAW[[#This Row],[CUENTA (IN)]]</f>
        <v>Efectivo</v>
      </c>
      <c r="J1391" s="6" t="str">
        <f>FIN_RAW[[#This Row],[CUENTA (OUT)]]</f>
        <v>Mensualidad</v>
      </c>
      <c r="K1391" s="3" t="str">
        <f>IF(OR(FIN_RAW[[#This Row],[CLIENTE]]=0,FIN_RAW[[#This Row],[CLIENTE]]=" "),"",FIN_RAW[[#This Row],[CLIENTE]])</f>
        <v>Víctor Manuel Duque Yepes</v>
      </c>
      <c r="L1391" s="3" t="str">
        <f>IF(OR(FIN_RAW[[#This Row],[DEPORTISTA]]=0,FIN_RAW[[#This Row],[DEPORTISTA]]=""),"",FIN_RAW[[#This Row],[DEPORTISTA]])</f>
        <v>Juan Esteban Duque Pinto</v>
      </c>
      <c r="M1391" s="3">
        <f>IF(FIN_DATASET[[#This Row],[Method]]="Efectivo",1,0)</f>
        <v>1</v>
      </c>
      <c r="N1391" s="12">
        <f>IF(FIN_DATASET[[#This Row],[Method]]="Efectivo",FIN_DATASET[[#This Row],[Amount]],0)</f>
        <v>88000</v>
      </c>
      <c r="O1391" s="3">
        <f>IF(FIN_DATASET[[#This Row],[Method]]="CxC",1,0)</f>
        <v>0</v>
      </c>
      <c r="P1391" s="11">
        <f>IF(FIN_DATASET[[#This Row],[Method]]="CxC",FIN_DATASET[[#This Row],[Amount]],0)</f>
        <v>0</v>
      </c>
      <c r="Q1391" s="3">
        <f>IF(OR(FIN_DATASET[[#This Row],[Account]]="CxP",FIN_DATASET[[#This Row],[Account]]="CxP (Liga)",FIN_DATASET[[#This Row],[Account]]="CxP (Terceros)"),1,0)</f>
        <v>0</v>
      </c>
      <c r="R1391" s="3">
        <f>IF(FIN_DATASET[[#This Row],[AP_Flag]]=1,FIN_DATASET[[#This Row],[Amount]],0)</f>
        <v>0</v>
      </c>
    </row>
    <row r="1392" spans="1:18" x14ac:dyDescent="0.2">
      <c r="A1392" s="4">
        <f>FIN_RAW[[#This Row],[FECHA]]</f>
        <v>44805</v>
      </c>
      <c r="B1392" s="3">
        <f>YEAR(FIN_DATASET[[#This Row],[Date]])</f>
        <v>2022</v>
      </c>
      <c r="C1392" s="3" t="str">
        <f>TEXT(FIN_DATASET[[#This Row],[Date]],"mmmm")</f>
        <v>September</v>
      </c>
      <c r="D1392" s="3" t="str">
        <f>IF(FIN_RAW[[#This Row],[VALOR (IN)]]&gt;0, "Income",IF(FIN_RAW[[#This Row],[VALOR (OUT)]]&gt;0, "Expense", "Check"))</f>
        <v>Income</v>
      </c>
      <c r="E1392" s="3" t="str">
        <f>_xlfn.XLOOKUP(FIN_DATASET[[#This Row],[Method]],CATEGORY_MAP[CUENTA_IN],CATEGORY_MAP[Category])</f>
        <v>Scholarships</v>
      </c>
      <c r="F1392" s="3" t="str">
        <f>_xlfn.XLOOKUP(FIN_DATASET[[#This Row],[Account]],CATEGORY_MAP[CUENTA_OUT],CATEGORY_MAP[Subcategory])</f>
        <v>Monthly Fee</v>
      </c>
      <c r="G1392" s="3" t="str">
        <f>IF(OR(FIN_RAW[[#This Row],[CONCEPTO]]=0,FIN_RAW[[#This Row],[CONCEPTO]]=""),"",FIN_RAW[[#This Row],[CONCEPTO]])</f>
        <v>Beca Hermandad (20%) SEP</v>
      </c>
      <c r="H1392" s="5">
        <f>IF(FIN_DATASET[[#This Row],[Type]]="Income", FIN_RAW[[#This Row],[VALOR (IN)]], -FIN_RAW[[#This Row],[VALOR (OUT)]])</f>
        <v>22000</v>
      </c>
      <c r="I1392" s="3" t="str">
        <f>FIN_RAW[[#This Row],[CUENTA (IN)]]</f>
        <v>Becas</v>
      </c>
      <c r="J1392" s="6" t="str">
        <f>FIN_RAW[[#This Row],[CUENTA (OUT)]]</f>
        <v>Mensualidad</v>
      </c>
      <c r="K1392" s="3" t="str">
        <f>IF(OR(FIN_RAW[[#This Row],[CLIENTE]]=0,FIN_RAW[[#This Row],[CLIENTE]]=" "),"",FIN_RAW[[#This Row],[CLIENTE]])</f>
        <v>Víctor Manuel Duque Yepes</v>
      </c>
      <c r="L1392" s="3" t="str">
        <f>IF(OR(FIN_RAW[[#This Row],[DEPORTISTA]]=0,FIN_RAW[[#This Row],[DEPORTISTA]]=""),"",FIN_RAW[[#This Row],[DEPORTISTA]])</f>
        <v>Juan Esteban Duque Pinto</v>
      </c>
      <c r="M1392" s="3">
        <f>IF(FIN_DATASET[[#This Row],[Method]]="Efectivo",1,0)</f>
        <v>0</v>
      </c>
      <c r="N1392" s="12">
        <f>IF(FIN_DATASET[[#This Row],[Method]]="Efectivo",FIN_DATASET[[#This Row],[Amount]],0)</f>
        <v>0</v>
      </c>
      <c r="O1392" s="3">
        <f>IF(FIN_DATASET[[#This Row],[Method]]="CxC",1,0)</f>
        <v>0</v>
      </c>
      <c r="P1392" s="11">
        <f>IF(FIN_DATASET[[#This Row],[Method]]="CxC",FIN_DATASET[[#This Row],[Amount]],0)</f>
        <v>0</v>
      </c>
      <c r="Q1392" s="3">
        <f>IF(OR(FIN_DATASET[[#This Row],[Account]]="CxP",FIN_DATASET[[#This Row],[Account]]="CxP (Liga)",FIN_DATASET[[#This Row],[Account]]="CxP (Terceros)"),1,0)</f>
        <v>0</v>
      </c>
      <c r="R1392" s="3">
        <f>IF(FIN_DATASET[[#This Row],[AP_Flag]]=1,FIN_DATASET[[#This Row],[Amount]],0)</f>
        <v>0</v>
      </c>
    </row>
    <row r="1393" spans="1:18" x14ac:dyDescent="0.2">
      <c r="A1393" s="4">
        <f>FIN_RAW[[#This Row],[FECHA]]</f>
        <v>44805</v>
      </c>
      <c r="B1393" s="3">
        <f>YEAR(FIN_DATASET[[#This Row],[Date]])</f>
        <v>2022</v>
      </c>
      <c r="C1393" s="3" t="str">
        <f>TEXT(FIN_DATASET[[#This Row],[Date]],"mmmm")</f>
        <v>September</v>
      </c>
      <c r="D1393" s="3" t="str">
        <f>IF(FIN_RAW[[#This Row],[VALOR (IN)]]&gt;0, "Income",IF(FIN_RAW[[#This Row],[VALOR (OUT)]]&gt;0, "Expense", "Check"))</f>
        <v>Income</v>
      </c>
      <c r="E1393" s="3" t="str">
        <f>_xlfn.XLOOKUP(FIN_DATASET[[#This Row],[Method]],CATEGORY_MAP[CUENTA_IN],CATEGORY_MAP[Category])</f>
        <v>Cash</v>
      </c>
      <c r="F1393" s="3" t="str">
        <f>_xlfn.XLOOKUP(FIN_DATASET[[#This Row],[Account]],CATEGORY_MAP[CUENTA_OUT],CATEGORY_MAP[Subcategory])</f>
        <v>Monthly Fee</v>
      </c>
      <c r="G1393" s="3" t="str">
        <f>IF(OR(FIN_RAW[[#This Row],[CONCEPTO]]=0,FIN_RAW[[#This Row],[CONCEPTO]]=""),"",FIN_RAW[[#This Row],[CONCEPTO]])</f>
        <v>Mensualidad AR (100%) SEP</v>
      </c>
      <c r="H1393" s="5">
        <f>IF(FIN_DATASET[[#This Row],[Type]]="Income", FIN_RAW[[#This Row],[VALOR (IN)]], -FIN_RAW[[#This Row],[VALOR (OUT)]])</f>
        <v>160000</v>
      </c>
      <c r="I1393" s="3" t="str">
        <f>FIN_RAW[[#This Row],[CUENTA (IN)]]</f>
        <v>Efectivo</v>
      </c>
      <c r="J1393" s="6" t="str">
        <f>FIN_RAW[[#This Row],[CUENTA (OUT)]]</f>
        <v>Mensualidad</v>
      </c>
      <c r="K1393" s="3" t="str">
        <f>IF(OR(FIN_RAW[[#This Row],[CLIENTE]]=0,FIN_RAW[[#This Row],[CLIENTE]]=" "),"",FIN_RAW[[#This Row],[CLIENTE]])</f>
        <v>Víctor Manuel Duque Yepes</v>
      </c>
      <c r="L1393" s="3" t="str">
        <f>IF(OR(FIN_RAW[[#This Row],[DEPORTISTA]]=0,FIN_RAW[[#This Row],[DEPORTISTA]]=""),"",FIN_RAW[[#This Row],[DEPORTISTA]])</f>
        <v>Juan Manuel Duque Pinto</v>
      </c>
      <c r="M1393" s="3">
        <f>IF(FIN_DATASET[[#This Row],[Method]]="Efectivo",1,0)</f>
        <v>1</v>
      </c>
      <c r="N1393" s="12">
        <f>IF(FIN_DATASET[[#This Row],[Method]]="Efectivo",FIN_DATASET[[#This Row],[Amount]],0)</f>
        <v>160000</v>
      </c>
      <c r="O1393" s="3">
        <f>IF(FIN_DATASET[[#This Row],[Method]]="CxC",1,0)</f>
        <v>0</v>
      </c>
      <c r="P1393" s="11">
        <f>IF(FIN_DATASET[[#This Row],[Method]]="CxC",FIN_DATASET[[#This Row],[Amount]],0)</f>
        <v>0</v>
      </c>
      <c r="Q1393" s="3">
        <f>IF(OR(FIN_DATASET[[#This Row],[Account]]="CxP",FIN_DATASET[[#This Row],[Account]]="CxP (Liga)",FIN_DATASET[[#This Row],[Account]]="CxP (Terceros)"),1,0)</f>
        <v>0</v>
      </c>
      <c r="R1393" s="3">
        <f>IF(FIN_DATASET[[#This Row],[AP_Flag]]=1,FIN_DATASET[[#This Row],[Amount]],0)</f>
        <v>0</v>
      </c>
    </row>
    <row r="1394" spans="1:18" x14ac:dyDescent="0.2">
      <c r="A1394" s="4">
        <f>FIN_RAW[[#This Row],[FECHA]]</f>
        <v>44805</v>
      </c>
      <c r="B1394" s="3">
        <f>YEAR(FIN_DATASET[[#This Row],[Date]])</f>
        <v>2022</v>
      </c>
      <c r="C1394" s="3" t="str">
        <f>TEXT(FIN_DATASET[[#This Row],[Date]],"mmmm")</f>
        <v>September</v>
      </c>
      <c r="D1394" s="3" t="str">
        <f>IF(FIN_RAW[[#This Row],[VALOR (IN)]]&gt;0, "Income",IF(FIN_RAW[[#This Row],[VALOR (OUT)]]&gt;0, "Expense", "Check"))</f>
        <v>Income</v>
      </c>
      <c r="E1394" s="3" t="str">
        <f>_xlfn.XLOOKUP(FIN_DATASET[[#This Row],[Method]],CATEGORY_MAP[CUENTA_IN],CATEGORY_MAP[Category])</f>
        <v>Cash</v>
      </c>
      <c r="F1394" s="3" t="str">
        <f>_xlfn.XLOOKUP(FIN_DATASET[[#This Row],[Account]],CATEGORY_MAP[CUENTA_OUT],CATEGORY_MAP[Subcategory])</f>
        <v>Monthly Fee</v>
      </c>
      <c r="G1394" s="3" t="str">
        <f>IF(OR(FIN_RAW[[#This Row],[CONCEPTO]]=0,FIN_RAW[[#This Row],[CONCEPTO]]=""),"",FIN_RAW[[#This Row],[CONCEPTO]])</f>
        <v>Mensualidad AR (100%) SEP</v>
      </c>
      <c r="H1394" s="5">
        <f>IF(FIN_DATASET[[#This Row],[Type]]="Income", FIN_RAW[[#This Row],[VALOR (IN)]], -FIN_RAW[[#This Row],[VALOR (OUT)]])</f>
        <v>160000</v>
      </c>
      <c r="I1394" s="3" t="str">
        <f>FIN_RAW[[#This Row],[CUENTA (IN)]]</f>
        <v>Efectivo</v>
      </c>
      <c r="J1394" s="6" t="str">
        <f>FIN_RAW[[#This Row],[CUENTA (OUT)]]</f>
        <v>Mensualidad</v>
      </c>
      <c r="K1394" s="3" t="str">
        <f>IF(OR(FIN_RAW[[#This Row],[CLIENTE]]=0,FIN_RAW[[#This Row],[CLIENTE]]=" "),"",FIN_RAW[[#This Row],[CLIENTE]])</f>
        <v>Viviana Andrade Álvarez</v>
      </c>
      <c r="L1394" s="3" t="str">
        <f>IF(OR(FIN_RAW[[#This Row],[DEPORTISTA]]=0,FIN_RAW[[#This Row],[DEPORTISTA]]=""),"",FIN_RAW[[#This Row],[DEPORTISTA]])</f>
        <v>Laura Sofía Valencia Andrade</v>
      </c>
      <c r="M1394" s="3">
        <f>IF(FIN_DATASET[[#This Row],[Method]]="Efectivo",1,0)</f>
        <v>1</v>
      </c>
      <c r="N1394" s="12">
        <f>IF(FIN_DATASET[[#This Row],[Method]]="Efectivo",FIN_DATASET[[#This Row],[Amount]],0)</f>
        <v>160000</v>
      </c>
      <c r="O1394" s="3">
        <f>IF(FIN_DATASET[[#This Row],[Method]]="CxC",1,0)</f>
        <v>0</v>
      </c>
      <c r="P1394" s="11">
        <f>IF(FIN_DATASET[[#This Row],[Method]]="CxC",FIN_DATASET[[#This Row],[Amount]],0)</f>
        <v>0</v>
      </c>
      <c r="Q1394" s="3">
        <f>IF(OR(FIN_DATASET[[#This Row],[Account]]="CxP",FIN_DATASET[[#This Row],[Account]]="CxP (Liga)",FIN_DATASET[[#This Row],[Account]]="CxP (Terceros)"),1,0)</f>
        <v>0</v>
      </c>
      <c r="R1394" s="3">
        <f>IF(FIN_DATASET[[#This Row],[AP_Flag]]=1,FIN_DATASET[[#This Row],[Amount]],0)</f>
        <v>0</v>
      </c>
    </row>
    <row r="1395" spans="1:18" x14ac:dyDescent="0.2">
      <c r="A1395" s="4">
        <f>FIN_RAW[[#This Row],[FECHA]]</f>
        <v>44805</v>
      </c>
      <c r="B1395" s="3">
        <f>YEAR(FIN_DATASET[[#This Row],[Date]])</f>
        <v>2022</v>
      </c>
      <c r="C1395" s="3" t="str">
        <f>TEXT(FIN_DATASET[[#This Row],[Date]],"mmmm")</f>
        <v>September</v>
      </c>
      <c r="D1395" s="3" t="str">
        <f>IF(FIN_RAW[[#This Row],[VALOR (IN)]]&gt;0, "Income",IF(FIN_RAW[[#This Row],[VALOR (OUT)]]&gt;0, "Expense", "Check"))</f>
        <v>Income</v>
      </c>
      <c r="E1395" s="3" t="str">
        <f>_xlfn.XLOOKUP(FIN_DATASET[[#This Row],[Method]],CATEGORY_MAP[CUENTA_IN],CATEGORY_MAP[Category])</f>
        <v>Cash</v>
      </c>
      <c r="F1395" s="3" t="str">
        <f>_xlfn.XLOOKUP(FIN_DATASET[[#This Row],[Account]],CATEGORY_MAP[CUENTA_OUT],CATEGORY_MAP[Subcategory])</f>
        <v>Monthly Fee</v>
      </c>
      <c r="G1395" s="3" t="str">
        <f>IF(OR(FIN_RAW[[#This Row],[CONCEPTO]]=0,FIN_RAW[[#This Row],[CONCEPTO]]=""),"",FIN_RAW[[#This Row],[CONCEPTO]])</f>
        <v>Mensualidad AR (100%) SEP</v>
      </c>
      <c r="H1395" s="5">
        <f>IF(FIN_DATASET[[#This Row],[Type]]="Income", FIN_RAW[[#This Row],[VALOR (IN)]], -FIN_RAW[[#This Row],[VALOR (OUT)]])</f>
        <v>160000</v>
      </c>
      <c r="I1395" s="3" t="str">
        <f>FIN_RAW[[#This Row],[CUENTA (IN)]]</f>
        <v>Efectivo</v>
      </c>
      <c r="J1395" s="6" t="str">
        <f>FIN_RAW[[#This Row],[CUENTA (OUT)]]</f>
        <v>Mensualidad</v>
      </c>
      <c r="K1395" s="3" t="str">
        <f>IF(OR(FIN_RAW[[#This Row],[CLIENTE]]=0,FIN_RAW[[#This Row],[CLIENTE]]=" "),"",FIN_RAW[[#This Row],[CLIENTE]])</f>
        <v>Yanibel Peña Londoño</v>
      </c>
      <c r="L1395" s="3" t="str">
        <f>IF(OR(FIN_RAW[[#This Row],[DEPORTISTA]]=0,FIN_RAW[[#This Row],[DEPORTISTA]]=""),"",FIN_RAW[[#This Row],[DEPORTISTA]])</f>
        <v>Santiago Piedrahita Peña</v>
      </c>
      <c r="M1395" s="3">
        <f>IF(FIN_DATASET[[#This Row],[Method]]="Efectivo",1,0)</f>
        <v>1</v>
      </c>
      <c r="N1395" s="12">
        <f>IF(FIN_DATASET[[#This Row],[Method]]="Efectivo",FIN_DATASET[[#This Row],[Amount]],0)</f>
        <v>160000</v>
      </c>
      <c r="O1395" s="3">
        <f>IF(FIN_DATASET[[#This Row],[Method]]="CxC",1,0)</f>
        <v>0</v>
      </c>
      <c r="P1395" s="11">
        <f>IF(FIN_DATASET[[#This Row],[Method]]="CxC",FIN_DATASET[[#This Row],[Amount]],0)</f>
        <v>0</v>
      </c>
      <c r="Q1395" s="3">
        <f>IF(OR(FIN_DATASET[[#This Row],[Account]]="CxP",FIN_DATASET[[#This Row],[Account]]="CxP (Liga)",FIN_DATASET[[#This Row],[Account]]="CxP (Terceros)"),1,0)</f>
        <v>0</v>
      </c>
      <c r="R1395" s="3">
        <f>IF(FIN_DATASET[[#This Row],[AP_Flag]]=1,FIN_DATASET[[#This Row],[Amount]],0)</f>
        <v>0</v>
      </c>
    </row>
    <row r="1396" spans="1:18" x14ac:dyDescent="0.2">
      <c r="A1396" s="4">
        <f>FIN_RAW[[#This Row],[FECHA]]</f>
        <v>44805</v>
      </c>
      <c r="B1396" s="3">
        <f>YEAR(FIN_DATASET[[#This Row],[Date]])</f>
        <v>2022</v>
      </c>
      <c r="C1396" s="3" t="str">
        <f>TEXT(FIN_DATASET[[#This Row],[Date]],"mmmm")</f>
        <v>September</v>
      </c>
      <c r="D1396" s="3" t="str">
        <f>IF(FIN_RAW[[#This Row],[VALOR (IN)]]&gt;0, "Income",IF(FIN_RAW[[#This Row],[VALOR (OUT)]]&gt;0, "Expense", "Check"))</f>
        <v>Income</v>
      </c>
      <c r="E1396" s="3" t="str">
        <f>_xlfn.XLOOKUP(FIN_DATASET[[#This Row],[Method]],CATEGORY_MAP[CUENTA_IN],CATEGORY_MAP[Category])</f>
        <v>Cash</v>
      </c>
      <c r="F1396" s="3" t="str">
        <f>_xlfn.XLOOKUP(FIN_DATASET[[#This Row],[Account]],CATEGORY_MAP[CUENTA_OUT],CATEGORY_MAP[Subcategory])</f>
        <v>Gymnastics Monthly Fee</v>
      </c>
      <c r="G1396" s="3" t="str">
        <f>IF(OR(FIN_RAW[[#This Row],[CONCEPTO]]=0,FIN_RAW[[#This Row],[CONCEPTO]]=""),"",FIN_RAW[[#This Row],[CONCEPTO]])</f>
        <v>Apoyo Pago Gimnasia SEP</v>
      </c>
      <c r="H1396" s="5">
        <f>IF(FIN_DATASET[[#This Row],[Type]]="Income", FIN_RAW[[#This Row],[VALOR (IN)]], -FIN_RAW[[#This Row],[VALOR (OUT)]])</f>
        <v>25000</v>
      </c>
      <c r="I1396" s="3" t="str">
        <f>FIN_RAW[[#This Row],[CUENTA (IN)]]</f>
        <v>Efectivo</v>
      </c>
      <c r="J1396" s="6" t="str">
        <f>FIN_RAW[[#This Row],[CUENTA (OUT)]]</f>
        <v>Mensualidad Gimnasia</v>
      </c>
      <c r="K1396" s="3" t="str">
        <f>IF(OR(FIN_RAW[[#This Row],[CLIENTE]]=0,FIN_RAW[[#This Row],[CLIENTE]]=" "),"",FIN_RAW[[#This Row],[CLIENTE]])</f>
        <v>Ana Milena Sánchez Patiño</v>
      </c>
      <c r="L1396" s="3" t="str">
        <f>IF(OR(FIN_RAW[[#This Row],[DEPORTISTA]]=0,FIN_RAW[[#This Row],[DEPORTISTA]]=""),"",FIN_RAW[[#This Row],[DEPORTISTA]])</f>
        <v>Matías Carvajal Sánchez</v>
      </c>
      <c r="M1396" s="3">
        <f>IF(FIN_DATASET[[#This Row],[Method]]="Efectivo",1,0)</f>
        <v>1</v>
      </c>
      <c r="N1396" s="12">
        <f>IF(FIN_DATASET[[#This Row],[Method]]="Efectivo",FIN_DATASET[[#This Row],[Amount]],0)</f>
        <v>25000</v>
      </c>
      <c r="O1396" s="3">
        <f>IF(FIN_DATASET[[#This Row],[Method]]="CxC",1,0)</f>
        <v>0</v>
      </c>
      <c r="P1396" s="11">
        <f>IF(FIN_DATASET[[#This Row],[Method]]="CxC",FIN_DATASET[[#This Row],[Amount]],0)</f>
        <v>0</v>
      </c>
      <c r="Q1396" s="3">
        <f>IF(OR(FIN_DATASET[[#This Row],[Account]]="CxP",FIN_DATASET[[#This Row],[Account]]="CxP (Liga)",FIN_DATASET[[#This Row],[Account]]="CxP (Terceros)"),1,0)</f>
        <v>0</v>
      </c>
      <c r="R1396" s="3">
        <f>IF(FIN_DATASET[[#This Row],[AP_Flag]]=1,FIN_DATASET[[#This Row],[Amount]],0)</f>
        <v>0</v>
      </c>
    </row>
    <row r="1397" spans="1:18" x14ac:dyDescent="0.2">
      <c r="A1397" s="4">
        <f>FIN_RAW[[#This Row],[FECHA]]</f>
        <v>44805</v>
      </c>
      <c r="B1397" s="3">
        <f>YEAR(FIN_DATASET[[#This Row],[Date]])</f>
        <v>2022</v>
      </c>
      <c r="C1397" s="3" t="str">
        <f>TEXT(FIN_DATASET[[#This Row],[Date]],"mmmm")</f>
        <v>September</v>
      </c>
      <c r="D1397" s="3" t="str">
        <f>IF(FIN_RAW[[#This Row],[VALOR (IN)]]&gt;0, "Income",IF(FIN_RAW[[#This Row],[VALOR (OUT)]]&gt;0, "Expense", "Check"))</f>
        <v>Income</v>
      </c>
      <c r="E1397" s="3" t="str">
        <f>_xlfn.XLOOKUP(FIN_DATASET[[#This Row],[Method]],CATEGORY_MAP[CUENTA_IN],CATEGORY_MAP[Category])</f>
        <v>Cash</v>
      </c>
      <c r="F1397" s="3" t="str">
        <f>_xlfn.XLOOKUP(FIN_DATASET[[#This Row],[Account]],CATEGORY_MAP[CUENTA_OUT],CATEGORY_MAP[Subcategory])</f>
        <v>Gymnastics Monthly Fee</v>
      </c>
      <c r="G1397" s="3" t="str">
        <f>IF(OR(FIN_RAW[[#This Row],[CONCEPTO]]=0,FIN_RAW[[#This Row],[CONCEPTO]]=""),"",FIN_RAW[[#This Row],[CONCEPTO]])</f>
        <v>Apoyo Pago Gimnasia SEP</v>
      </c>
      <c r="H1397" s="5">
        <f>IF(FIN_DATASET[[#This Row],[Type]]="Income", FIN_RAW[[#This Row],[VALOR (IN)]], -FIN_RAW[[#This Row],[VALOR (OUT)]])</f>
        <v>25000</v>
      </c>
      <c r="I1397" s="3" t="str">
        <f>FIN_RAW[[#This Row],[CUENTA (IN)]]</f>
        <v>Efectivo</v>
      </c>
      <c r="J1397" s="6" t="str">
        <f>FIN_RAW[[#This Row],[CUENTA (OUT)]]</f>
        <v>Mensualidad Gimnasia</v>
      </c>
      <c r="K1397" s="3" t="str">
        <f>IF(OR(FIN_RAW[[#This Row],[CLIENTE]]=0,FIN_RAW[[#This Row],[CLIENTE]]=" "),"",FIN_RAW[[#This Row],[CLIENTE]])</f>
        <v>Ana Milena Sánchez Patiño</v>
      </c>
      <c r="L1397" s="3" t="str">
        <f>IF(OR(FIN_RAW[[#This Row],[DEPORTISTA]]=0,FIN_RAW[[#This Row],[DEPORTISTA]]=""),"",FIN_RAW[[#This Row],[DEPORTISTA]])</f>
        <v>Valentina Carvajal Sánchez</v>
      </c>
      <c r="M1397" s="3">
        <f>IF(FIN_DATASET[[#This Row],[Method]]="Efectivo",1,0)</f>
        <v>1</v>
      </c>
      <c r="N1397" s="12">
        <f>IF(FIN_DATASET[[#This Row],[Method]]="Efectivo",FIN_DATASET[[#This Row],[Amount]],0)</f>
        <v>25000</v>
      </c>
      <c r="O1397" s="3">
        <f>IF(FIN_DATASET[[#This Row],[Method]]="CxC",1,0)</f>
        <v>0</v>
      </c>
      <c r="P1397" s="11">
        <f>IF(FIN_DATASET[[#This Row],[Method]]="CxC",FIN_DATASET[[#This Row],[Amount]],0)</f>
        <v>0</v>
      </c>
      <c r="Q1397" s="3">
        <f>IF(OR(FIN_DATASET[[#This Row],[Account]]="CxP",FIN_DATASET[[#This Row],[Account]]="CxP (Liga)",FIN_DATASET[[#This Row],[Account]]="CxP (Terceros)"),1,0)</f>
        <v>0</v>
      </c>
      <c r="R1397" s="3">
        <f>IF(FIN_DATASET[[#This Row],[AP_Flag]]=1,FIN_DATASET[[#This Row],[Amount]],0)</f>
        <v>0</v>
      </c>
    </row>
    <row r="1398" spans="1:18" x14ac:dyDescent="0.2">
      <c r="A1398" s="4">
        <f>FIN_RAW[[#This Row],[FECHA]]</f>
        <v>44805</v>
      </c>
      <c r="B1398" s="3">
        <f>YEAR(FIN_DATASET[[#This Row],[Date]])</f>
        <v>2022</v>
      </c>
      <c r="C1398" s="3" t="str">
        <f>TEXT(FIN_DATASET[[#This Row],[Date]],"mmmm")</f>
        <v>September</v>
      </c>
      <c r="D1398" s="3" t="str">
        <f>IF(FIN_RAW[[#This Row],[VALOR (IN)]]&gt;0, "Income",IF(FIN_RAW[[#This Row],[VALOR (OUT)]]&gt;0, "Expense", "Check"))</f>
        <v>Income</v>
      </c>
      <c r="E1398" s="3" t="str">
        <f>_xlfn.XLOOKUP(FIN_DATASET[[#This Row],[Method]],CATEGORY_MAP[CUENTA_IN],CATEGORY_MAP[Category])</f>
        <v>Cash</v>
      </c>
      <c r="F1398" s="3" t="str">
        <f>_xlfn.XLOOKUP(FIN_DATASET[[#This Row],[Account]],CATEGORY_MAP[CUENTA_OUT],CATEGORY_MAP[Subcategory])</f>
        <v>Gymnastics Monthly Fee</v>
      </c>
      <c r="G1398" s="3" t="str">
        <f>IF(OR(FIN_RAW[[#This Row],[CONCEPTO]]=0,FIN_RAW[[#This Row],[CONCEPTO]]=""),"",FIN_RAW[[#This Row],[CONCEPTO]])</f>
        <v>Apoyo Pago Gimnasia SEP</v>
      </c>
      <c r="H1398" s="5">
        <f>IF(FIN_DATASET[[#This Row],[Type]]="Income", FIN_RAW[[#This Row],[VALOR (IN)]], -FIN_RAW[[#This Row],[VALOR (OUT)]])</f>
        <v>25000</v>
      </c>
      <c r="I1398" s="3" t="str">
        <f>FIN_RAW[[#This Row],[CUENTA (IN)]]</f>
        <v>Efectivo</v>
      </c>
      <c r="J1398" s="6" t="str">
        <f>FIN_RAW[[#This Row],[CUENTA (OUT)]]</f>
        <v>Mensualidad Gimnasia</v>
      </c>
      <c r="K1398" s="3" t="str">
        <f>IF(OR(FIN_RAW[[#This Row],[CLIENTE]]=0,FIN_RAW[[#This Row],[CLIENTE]]=" "),"",FIN_RAW[[#This Row],[CLIENTE]])</f>
        <v>Diana Gómez Herrera</v>
      </c>
      <c r="L1398" s="3" t="str">
        <f>IF(OR(FIN_RAW[[#This Row],[DEPORTISTA]]=0,FIN_RAW[[#This Row],[DEPORTISTA]]=""),"",FIN_RAW[[#This Row],[DEPORTISTA]])</f>
        <v>Samuel David López Gómez</v>
      </c>
      <c r="M1398" s="3">
        <f>IF(FIN_DATASET[[#This Row],[Method]]="Efectivo",1,0)</f>
        <v>1</v>
      </c>
      <c r="N1398" s="12">
        <f>IF(FIN_DATASET[[#This Row],[Method]]="Efectivo",FIN_DATASET[[#This Row],[Amount]],0)</f>
        <v>25000</v>
      </c>
      <c r="O1398" s="3">
        <f>IF(FIN_DATASET[[#This Row],[Method]]="CxC",1,0)</f>
        <v>0</v>
      </c>
      <c r="P1398" s="11">
        <f>IF(FIN_DATASET[[#This Row],[Method]]="CxC",FIN_DATASET[[#This Row],[Amount]],0)</f>
        <v>0</v>
      </c>
      <c r="Q1398" s="3">
        <f>IF(OR(FIN_DATASET[[#This Row],[Account]]="CxP",FIN_DATASET[[#This Row],[Account]]="CxP (Liga)",FIN_DATASET[[#This Row],[Account]]="CxP (Terceros)"),1,0)</f>
        <v>0</v>
      </c>
      <c r="R1398" s="3">
        <f>IF(FIN_DATASET[[#This Row],[AP_Flag]]=1,FIN_DATASET[[#This Row],[Amount]],0)</f>
        <v>0</v>
      </c>
    </row>
    <row r="1399" spans="1:18" x14ac:dyDescent="0.2">
      <c r="A1399" s="4">
        <f>FIN_RAW[[#This Row],[FECHA]]</f>
        <v>44805</v>
      </c>
      <c r="B1399" s="3">
        <f>YEAR(FIN_DATASET[[#This Row],[Date]])</f>
        <v>2022</v>
      </c>
      <c r="C1399" s="3" t="str">
        <f>TEXT(FIN_DATASET[[#This Row],[Date]],"mmmm")</f>
        <v>September</v>
      </c>
      <c r="D1399" s="3" t="str">
        <f>IF(FIN_RAW[[#This Row],[VALOR (IN)]]&gt;0, "Income",IF(FIN_RAW[[#This Row],[VALOR (OUT)]]&gt;0, "Expense", "Check"))</f>
        <v>Income</v>
      </c>
      <c r="E1399" s="3" t="str">
        <f>_xlfn.XLOOKUP(FIN_DATASET[[#This Row],[Method]],CATEGORY_MAP[CUENTA_IN],CATEGORY_MAP[Category])</f>
        <v>Cash</v>
      </c>
      <c r="F1399" s="3" t="str">
        <f>_xlfn.XLOOKUP(FIN_DATASET[[#This Row],[Account]],CATEGORY_MAP[CUENTA_OUT],CATEGORY_MAP[Subcategory])</f>
        <v>Gymnastics Monthly Fee</v>
      </c>
      <c r="G1399" s="3" t="str">
        <f>IF(OR(FIN_RAW[[#This Row],[CONCEPTO]]=0,FIN_RAW[[#This Row],[CONCEPTO]]=""),"",FIN_RAW[[#This Row],[CONCEPTO]])</f>
        <v>Apoyo Pago Gimnasia SEP</v>
      </c>
      <c r="H1399" s="5">
        <f>IF(FIN_DATASET[[#This Row],[Type]]="Income", FIN_RAW[[#This Row],[VALOR (IN)]], -FIN_RAW[[#This Row],[VALOR (OUT)]])</f>
        <v>25000</v>
      </c>
      <c r="I1399" s="3" t="str">
        <f>FIN_RAW[[#This Row],[CUENTA (IN)]]</f>
        <v>Efectivo</v>
      </c>
      <c r="J1399" s="6" t="str">
        <f>FIN_RAW[[#This Row],[CUENTA (OUT)]]</f>
        <v>Mensualidad Gimnasia</v>
      </c>
      <c r="K1399" s="3" t="str">
        <f>IF(OR(FIN_RAW[[#This Row],[CLIENTE]]=0,FIN_RAW[[#This Row],[CLIENTE]]=" "),"",FIN_RAW[[#This Row],[CLIENTE]])</f>
        <v>Diana Marcela Bravo Clavijo</v>
      </c>
      <c r="L1399" s="3" t="str">
        <f>IF(OR(FIN_RAW[[#This Row],[DEPORTISTA]]=0,FIN_RAW[[#This Row],[DEPORTISTA]]=""),"",FIN_RAW[[#This Row],[DEPORTISTA]])</f>
        <v>Adelaida Camacho Bravo</v>
      </c>
      <c r="M1399" s="3">
        <f>IF(FIN_DATASET[[#This Row],[Method]]="Efectivo",1,0)</f>
        <v>1</v>
      </c>
      <c r="N1399" s="12">
        <f>IF(FIN_DATASET[[#This Row],[Method]]="Efectivo",FIN_DATASET[[#This Row],[Amount]],0)</f>
        <v>25000</v>
      </c>
      <c r="O1399" s="3">
        <f>IF(FIN_DATASET[[#This Row],[Method]]="CxC",1,0)</f>
        <v>0</v>
      </c>
      <c r="P1399" s="11">
        <f>IF(FIN_DATASET[[#This Row],[Method]]="CxC",FIN_DATASET[[#This Row],[Amount]],0)</f>
        <v>0</v>
      </c>
      <c r="Q1399" s="3">
        <f>IF(OR(FIN_DATASET[[#This Row],[Account]]="CxP",FIN_DATASET[[#This Row],[Account]]="CxP (Liga)",FIN_DATASET[[#This Row],[Account]]="CxP (Terceros)"),1,0)</f>
        <v>0</v>
      </c>
      <c r="R1399" s="3">
        <f>IF(FIN_DATASET[[#This Row],[AP_Flag]]=1,FIN_DATASET[[#This Row],[Amount]],0)</f>
        <v>0</v>
      </c>
    </row>
    <row r="1400" spans="1:18" x14ac:dyDescent="0.2">
      <c r="A1400" s="4">
        <f>FIN_RAW[[#This Row],[FECHA]]</f>
        <v>44805</v>
      </c>
      <c r="B1400" s="3">
        <f>YEAR(FIN_DATASET[[#This Row],[Date]])</f>
        <v>2022</v>
      </c>
      <c r="C1400" s="3" t="str">
        <f>TEXT(FIN_DATASET[[#This Row],[Date]],"mmmm")</f>
        <v>September</v>
      </c>
      <c r="D1400" s="3" t="str">
        <f>IF(FIN_RAW[[#This Row],[VALOR (IN)]]&gt;0, "Income",IF(FIN_RAW[[#This Row],[VALOR (OUT)]]&gt;0, "Expense", "Check"))</f>
        <v>Income</v>
      </c>
      <c r="E1400" s="3" t="str">
        <f>_xlfn.XLOOKUP(FIN_DATASET[[#This Row],[Method]],CATEGORY_MAP[CUENTA_IN],CATEGORY_MAP[Category])</f>
        <v>Cash</v>
      </c>
      <c r="F1400" s="3" t="str">
        <f>_xlfn.XLOOKUP(FIN_DATASET[[#This Row],[Account]],CATEGORY_MAP[CUENTA_OUT],CATEGORY_MAP[Subcategory])</f>
        <v>Gymnastics Monthly Fee</v>
      </c>
      <c r="G1400" s="3" t="str">
        <f>IF(OR(FIN_RAW[[#This Row],[CONCEPTO]]=0,FIN_RAW[[#This Row],[CONCEPTO]]=""),"",FIN_RAW[[#This Row],[CONCEPTO]])</f>
        <v>Apoyo Pago Gimnasia SEP</v>
      </c>
      <c r="H1400" s="5">
        <f>IF(FIN_DATASET[[#This Row],[Type]]="Income", FIN_RAW[[#This Row],[VALOR (IN)]], -FIN_RAW[[#This Row],[VALOR (OUT)]])</f>
        <v>25000</v>
      </c>
      <c r="I1400" s="3" t="str">
        <f>FIN_RAW[[#This Row],[CUENTA (IN)]]</f>
        <v>Efectivo</v>
      </c>
      <c r="J1400" s="6" t="str">
        <f>FIN_RAW[[#This Row],[CUENTA (OUT)]]</f>
        <v>Mensualidad Gimnasia</v>
      </c>
      <c r="K1400" s="3" t="str">
        <f>IF(OR(FIN_RAW[[#This Row],[CLIENTE]]=0,FIN_RAW[[#This Row],[CLIENTE]]=" "),"",FIN_RAW[[#This Row],[CLIENTE]])</f>
        <v>Diana Marcela Bravo Clavijo</v>
      </c>
      <c r="L1400" s="3" t="str">
        <f>IF(OR(FIN_RAW[[#This Row],[DEPORTISTA]]=0,FIN_RAW[[#This Row],[DEPORTISTA]]=""),"",FIN_RAW[[#This Row],[DEPORTISTA]])</f>
        <v>María Antonia Camacho Bravo</v>
      </c>
      <c r="M1400" s="3">
        <f>IF(FIN_DATASET[[#This Row],[Method]]="Efectivo",1,0)</f>
        <v>1</v>
      </c>
      <c r="N1400" s="12">
        <f>IF(FIN_DATASET[[#This Row],[Method]]="Efectivo",FIN_DATASET[[#This Row],[Amount]],0)</f>
        <v>25000</v>
      </c>
      <c r="O1400" s="3">
        <f>IF(FIN_DATASET[[#This Row],[Method]]="CxC",1,0)</f>
        <v>0</v>
      </c>
      <c r="P1400" s="11">
        <f>IF(FIN_DATASET[[#This Row],[Method]]="CxC",FIN_DATASET[[#This Row],[Amount]],0)</f>
        <v>0</v>
      </c>
      <c r="Q1400" s="3">
        <f>IF(OR(FIN_DATASET[[#This Row],[Account]]="CxP",FIN_DATASET[[#This Row],[Account]]="CxP (Liga)",FIN_DATASET[[#This Row],[Account]]="CxP (Terceros)"),1,0)</f>
        <v>0</v>
      </c>
      <c r="R1400" s="3">
        <f>IF(FIN_DATASET[[#This Row],[AP_Flag]]=1,FIN_DATASET[[#This Row],[Amount]],0)</f>
        <v>0</v>
      </c>
    </row>
    <row r="1401" spans="1:18" x14ac:dyDescent="0.2">
      <c r="A1401" s="4">
        <f>FIN_RAW[[#This Row],[FECHA]]</f>
        <v>44805</v>
      </c>
      <c r="B1401" s="3">
        <f>YEAR(FIN_DATASET[[#This Row],[Date]])</f>
        <v>2022</v>
      </c>
      <c r="C1401" s="3" t="str">
        <f>TEXT(FIN_DATASET[[#This Row],[Date]],"mmmm")</f>
        <v>September</v>
      </c>
      <c r="D1401" s="3" t="str">
        <f>IF(FIN_RAW[[#This Row],[VALOR (IN)]]&gt;0, "Income",IF(FIN_RAW[[#This Row],[VALOR (OUT)]]&gt;0, "Expense", "Check"))</f>
        <v>Income</v>
      </c>
      <c r="E1401" s="3" t="str">
        <f>_xlfn.XLOOKUP(FIN_DATASET[[#This Row],[Method]],CATEGORY_MAP[CUENTA_IN],CATEGORY_MAP[Category])</f>
        <v>Cash</v>
      </c>
      <c r="F1401" s="3" t="str">
        <f>_xlfn.XLOOKUP(FIN_DATASET[[#This Row],[Account]],CATEGORY_MAP[CUENTA_OUT],CATEGORY_MAP[Subcategory])</f>
        <v>Gymnastics Monthly Fee</v>
      </c>
      <c r="G1401" s="3" t="str">
        <f>IF(OR(FIN_RAW[[#This Row],[CONCEPTO]]=0,FIN_RAW[[#This Row],[CONCEPTO]]=""),"",FIN_RAW[[#This Row],[CONCEPTO]])</f>
        <v>Apoyo Pago Gimnasia SEP</v>
      </c>
      <c r="H1401" s="5">
        <f>IF(FIN_DATASET[[#This Row],[Type]]="Income", FIN_RAW[[#This Row],[VALOR (IN)]], -FIN_RAW[[#This Row],[VALOR (OUT)]])</f>
        <v>25000</v>
      </c>
      <c r="I1401" s="3" t="str">
        <f>FIN_RAW[[#This Row],[CUENTA (IN)]]</f>
        <v>Efectivo</v>
      </c>
      <c r="J1401" s="6" t="str">
        <f>FIN_RAW[[#This Row],[CUENTA (OUT)]]</f>
        <v>Mensualidad Gimnasia</v>
      </c>
      <c r="K1401" s="3" t="str">
        <f>IF(OR(FIN_RAW[[#This Row],[CLIENTE]]=0,FIN_RAW[[#This Row],[CLIENTE]]=" "),"",FIN_RAW[[#This Row],[CLIENTE]])</f>
        <v>Ingrith Basto Zamorano</v>
      </c>
      <c r="L1401" s="3" t="str">
        <f>IF(OR(FIN_RAW[[#This Row],[DEPORTISTA]]=0,FIN_RAW[[#This Row],[DEPORTISTA]]=""),"",FIN_RAW[[#This Row],[DEPORTISTA]])</f>
        <v>Santiago Solórzano Basto</v>
      </c>
      <c r="M1401" s="3">
        <f>IF(FIN_DATASET[[#This Row],[Method]]="Efectivo",1,0)</f>
        <v>1</v>
      </c>
      <c r="N1401" s="12">
        <f>IF(FIN_DATASET[[#This Row],[Method]]="Efectivo",FIN_DATASET[[#This Row],[Amount]],0)</f>
        <v>25000</v>
      </c>
      <c r="O1401" s="3">
        <f>IF(FIN_DATASET[[#This Row],[Method]]="CxC",1,0)</f>
        <v>0</v>
      </c>
      <c r="P1401" s="11">
        <f>IF(FIN_DATASET[[#This Row],[Method]]="CxC",FIN_DATASET[[#This Row],[Amount]],0)</f>
        <v>0</v>
      </c>
      <c r="Q1401" s="3">
        <f>IF(OR(FIN_DATASET[[#This Row],[Account]]="CxP",FIN_DATASET[[#This Row],[Account]]="CxP (Liga)",FIN_DATASET[[#This Row],[Account]]="CxP (Terceros)"),1,0)</f>
        <v>0</v>
      </c>
      <c r="R1401" s="3">
        <f>IF(FIN_DATASET[[#This Row],[AP_Flag]]=1,FIN_DATASET[[#This Row],[Amount]],0)</f>
        <v>0</v>
      </c>
    </row>
    <row r="1402" spans="1:18" x14ac:dyDescent="0.2">
      <c r="A1402" s="4">
        <f>FIN_RAW[[#This Row],[FECHA]]</f>
        <v>44805</v>
      </c>
      <c r="B1402" s="3">
        <f>YEAR(FIN_DATASET[[#This Row],[Date]])</f>
        <v>2022</v>
      </c>
      <c r="C1402" s="3" t="str">
        <f>TEXT(FIN_DATASET[[#This Row],[Date]],"mmmm")</f>
        <v>September</v>
      </c>
      <c r="D1402" s="3" t="str">
        <f>IF(FIN_RAW[[#This Row],[VALOR (IN)]]&gt;0, "Income",IF(FIN_RAW[[#This Row],[VALOR (OUT)]]&gt;0, "Expense", "Check"))</f>
        <v>Income</v>
      </c>
      <c r="E1402" s="3" t="str">
        <f>_xlfn.XLOOKUP(FIN_DATASET[[#This Row],[Method]],CATEGORY_MAP[CUENTA_IN],CATEGORY_MAP[Category])</f>
        <v>Cash</v>
      </c>
      <c r="F1402" s="3" t="str">
        <f>_xlfn.XLOOKUP(FIN_DATASET[[#This Row],[Account]],CATEGORY_MAP[CUENTA_OUT],CATEGORY_MAP[Subcategory])</f>
        <v>Gymnastics Monthly Fee</v>
      </c>
      <c r="G1402" s="3" t="str">
        <f>IF(OR(FIN_RAW[[#This Row],[CONCEPTO]]=0,FIN_RAW[[#This Row],[CONCEPTO]]=""),"",FIN_RAW[[#This Row],[CONCEPTO]])</f>
        <v>Apoyo Pago Gimnasia SEP</v>
      </c>
      <c r="H1402" s="5">
        <f>IF(FIN_DATASET[[#This Row],[Type]]="Income", FIN_RAW[[#This Row],[VALOR (IN)]], -FIN_RAW[[#This Row],[VALOR (OUT)]])</f>
        <v>25000</v>
      </c>
      <c r="I1402" s="3" t="str">
        <f>FIN_RAW[[#This Row],[CUENTA (IN)]]</f>
        <v>Efectivo</v>
      </c>
      <c r="J1402" s="6" t="str">
        <f>FIN_RAW[[#This Row],[CUENTA (OUT)]]</f>
        <v>Mensualidad Gimnasia</v>
      </c>
      <c r="K1402" s="3" t="str">
        <f>IF(OR(FIN_RAW[[#This Row],[CLIENTE]]=0,FIN_RAW[[#This Row],[CLIENTE]]=" "),"",FIN_RAW[[#This Row],[CLIENTE]])</f>
        <v>Juan Sebastián Floyd</v>
      </c>
      <c r="L1402" s="3" t="str">
        <f>IF(OR(FIN_RAW[[#This Row],[DEPORTISTA]]=0,FIN_RAW[[#This Row],[DEPORTISTA]]=""),"",FIN_RAW[[#This Row],[DEPORTISTA]])</f>
        <v>Arianna Floyd Martínez</v>
      </c>
      <c r="M1402" s="3">
        <f>IF(FIN_DATASET[[#This Row],[Method]]="Efectivo",1,0)</f>
        <v>1</v>
      </c>
      <c r="N1402" s="12">
        <f>IF(FIN_DATASET[[#This Row],[Method]]="Efectivo",FIN_DATASET[[#This Row],[Amount]],0)</f>
        <v>25000</v>
      </c>
      <c r="O1402" s="3">
        <f>IF(FIN_DATASET[[#This Row],[Method]]="CxC",1,0)</f>
        <v>0</v>
      </c>
      <c r="P1402" s="11">
        <f>IF(FIN_DATASET[[#This Row],[Method]]="CxC",FIN_DATASET[[#This Row],[Amount]],0)</f>
        <v>0</v>
      </c>
      <c r="Q1402" s="3">
        <f>IF(OR(FIN_DATASET[[#This Row],[Account]]="CxP",FIN_DATASET[[#This Row],[Account]]="CxP (Liga)",FIN_DATASET[[#This Row],[Account]]="CxP (Terceros)"),1,0)</f>
        <v>0</v>
      </c>
      <c r="R1402" s="3">
        <f>IF(FIN_DATASET[[#This Row],[AP_Flag]]=1,FIN_DATASET[[#This Row],[Amount]],0)</f>
        <v>0</v>
      </c>
    </row>
    <row r="1403" spans="1:18" x14ac:dyDescent="0.2">
      <c r="A1403" s="4">
        <f>FIN_RAW[[#This Row],[FECHA]]</f>
        <v>44805</v>
      </c>
      <c r="B1403" s="3">
        <f>YEAR(FIN_DATASET[[#This Row],[Date]])</f>
        <v>2022</v>
      </c>
      <c r="C1403" s="3" t="str">
        <f>TEXT(FIN_DATASET[[#This Row],[Date]],"mmmm")</f>
        <v>September</v>
      </c>
      <c r="D1403" s="3" t="str">
        <f>IF(FIN_RAW[[#This Row],[VALOR (IN)]]&gt;0, "Income",IF(FIN_RAW[[#This Row],[VALOR (OUT)]]&gt;0, "Expense", "Check"))</f>
        <v>Income</v>
      </c>
      <c r="E1403" s="3" t="str">
        <f>_xlfn.XLOOKUP(FIN_DATASET[[#This Row],[Method]],CATEGORY_MAP[CUENTA_IN],CATEGORY_MAP[Category])</f>
        <v>Cash</v>
      </c>
      <c r="F1403" s="3" t="str">
        <f>_xlfn.XLOOKUP(FIN_DATASET[[#This Row],[Account]],CATEGORY_MAP[CUENTA_OUT],CATEGORY_MAP[Subcategory])</f>
        <v>Gymnastics Monthly Fee</v>
      </c>
      <c r="G1403" s="3" t="str">
        <f>IF(OR(FIN_RAW[[#This Row],[CONCEPTO]]=0,FIN_RAW[[#This Row],[CONCEPTO]]=""),"",FIN_RAW[[#This Row],[CONCEPTO]])</f>
        <v>Apoyo Pago Gimnasia SEP</v>
      </c>
      <c r="H1403" s="5">
        <f>IF(FIN_DATASET[[#This Row],[Type]]="Income", FIN_RAW[[#This Row],[VALOR (IN)]], -FIN_RAW[[#This Row],[VALOR (OUT)]])</f>
        <v>25000</v>
      </c>
      <c r="I1403" s="3" t="str">
        <f>FIN_RAW[[#This Row],[CUENTA (IN)]]</f>
        <v>Efectivo</v>
      </c>
      <c r="J1403" s="6" t="str">
        <f>FIN_RAW[[#This Row],[CUENTA (OUT)]]</f>
        <v>Mensualidad Gimnasia</v>
      </c>
      <c r="K1403" s="3" t="str">
        <f>IF(OR(FIN_RAW[[#This Row],[CLIENTE]]=0,FIN_RAW[[#This Row],[CLIENTE]]=" "),"",FIN_RAW[[#This Row],[CLIENTE]])</f>
        <v>Juan Sebastián Floyd</v>
      </c>
      <c r="L1403" s="3" t="str">
        <f>IF(OR(FIN_RAW[[#This Row],[DEPORTISTA]]=0,FIN_RAW[[#This Row],[DEPORTISTA]]=""),"",FIN_RAW[[#This Row],[DEPORTISTA]])</f>
        <v>Juan Diego Floyd Martínez</v>
      </c>
      <c r="M1403" s="3">
        <f>IF(FIN_DATASET[[#This Row],[Method]]="Efectivo",1,0)</f>
        <v>1</v>
      </c>
      <c r="N1403" s="12">
        <f>IF(FIN_DATASET[[#This Row],[Method]]="Efectivo",FIN_DATASET[[#This Row],[Amount]],0)</f>
        <v>25000</v>
      </c>
      <c r="O1403" s="3">
        <f>IF(FIN_DATASET[[#This Row],[Method]]="CxC",1,0)</f>
        <v>0</v>
      </c>
      <c r="P1403" s="11">
        <f>IF(FIN_DATASET[[#This Row],[Method]]="CxC",FIN_DATASET[[#This Row],[Amount]],0)</f>
        <v>0</v>
      </c>
      <c r="Q1403" s="3">
        <f>IF(OR(FIN_DATASET[[#This Row],[Account]]="CxP",FIN_DATASET[[#This Row],[Account]]="CxP (Liga)",FIN_DATASET[[#This Row],[Account]]="CxP (Terceros)"),1,0)</f>
        <v>0</v>
      </c>
      <c r="R1403" s="3">
        <f>IF(FIN_DATASET[[#This Row],[AP_Flag]]=1,FIN_DATASET[[#This Row],[Amount]],0)</f>
        <v>0</v>
      </c>
    </row>
    <row r="1404" spans="1:18" x14ac:dyDescent="0.2">
      <c r="A1404" s="4">
        <f>FIN_RAW[[#This Row],[FECHA]]</f>
        <v>44805</v>
      </c>
      <c r="B1404" s="3">
        <f>YEAR(FIN_DATASET[[#This Row],[Date]])</f>
        <v>2022</v>
      </c>
      <c r="C1404" s="3" t="str">
        <f>TEXT(FIN_DATASET[[#This Row],[Date]],"mmmm")</f>
        <v>September</v>
      </c>
      <c r="D1404" s="3" t="str">
        <f>IF(FIN_RAW[[#This Row],[VALOR (IN)]]&gt;0, "Income",IF(FIN_RAW[[#This Row],[VALOR (OUT)]]&gt;0, "Expense", "Check"))</f>
        <v>Income</v>
      </c>
      <c r="E1404" s="3" t="str">
        <f>_xlfn.XLOOKUP(FIN_DATASET[[#This Row],[Method]],CATEGORY_MAP[CUENTA_IN],CATEGORY_MAP[Category])</f>
        <v>Cash</v>
      </c>
      <c r="F1404" s="3" t="str">
        <f>_xlfn.XLOOKUP(FIN_DATASET[[#This Row],[Account]],CATEGORY_MAP[CUENTA_OUT],CATEGORY_MAP[Subcategory])</f>
        <v>Gymnastics Monthly Fee</v>
      </c>
      <c r="G1404" s="3" t="str">
        <f>IF(OR(FIN_RAW[[#This Row],[CONCEPTO]]=0,FIN_RAW[[#This Row],[CONCEPTO]]=""),"",FIN_RAW[[#This Row],[CONCEPTO]])</f>
        <v>Apoyo Pago Gimnasia SEP</v>
      </c>
      <c r="H1404" s="5">
        <f>IF(FIN_DATASET[[#This Row],[Type]]="Income", FIN_RAW[[#This Row],[VALOR (IN)]], -FIN_RAW[[#This Row],[VALOR (OUT)]])</f>
        <v>25000</v>
      </c>
      <c r="I1404" s="3" t="str">
        <f>FIN_RAW[[#This Row],[CUENTA (IN)]]</f>
        <v>Efectivo</v>
      </c>
      <c r="J1404" s="6" t="str">
        <f>FIN_RAW[[#This Row],[CUENTA (OUT)]]</f>
        <v>Mensualidad Gimnasia</v>
      </c>
      <c r="K1404" s="3" t="str">
        <f>IF(OR(FIN_RAW[[#This Row],[CLIENTE]]=0,FIN_RAW[[#This Row],[CLIENTE]]=" "),"",FIN_RAW[[#This Row],[CLIENTE]])</f>
        <v>Marcela Zapata Duque</v>
      </c>
      <c r="L1404" s="3" t="str">
        <f>IF(OR(FIN_RAW[[#This Row],[DEPORTISTA]]=0,FIN_RAW[[#This Row],[DEPORTISTA]]=""),"",FIN_RAW[[#This Row],[DEPORTISTA]])</f>
        <v>Sara Zapata Zapata</v>
      </c>
      <c r="M1404" s="3">
        <f>IF(FIN_DATASET[[#This Row],[Method]]="Efectivo",1,0)</f>
        <v>1</v>
      </c>
      <c r="N1404" s="12">
        <f>IF(FIN_DATASET[[#This Row],[Method]]="Efectivo",FIN_DATASET[[#This Row],[Amount]],0)</f>
        <v>25000</v>
      </c>
      <c r="O1404" s="3">
        <f>IF(FIN_DATASET[[#This Row],[Method]]="CxC",1,0)</f>
        <v>0</v>
      </c>
      <c r="P1404" s="11">
        <f>IF(FIN_DATASET[[#This Row],[Method]]="CxC",FIN_DATASET[[#This Row],[Amount]],0)</f>
        <v>0</v>
      </c>
      <c r="Q1404" s="3">
        <f>IF(OR(FIN_DATASET[[#This Row],[Account]]="CxP",FIN_DATASET[[#This Row],[Account]]="CxP (Liga)",FIN_DATASET[[#This Row],[Account]]="CxP (Terceros)"),1,0)</f>
        <v>0</v>
      </c>
      <c r="R1404" s="3">
        <f>IF(FIN_DATASET[[#This Row],[AP_Flag]]=1,FIN_DATASET[[#This Row],[Amount]],0)</f>
        <v>0</v>
      </c>
    </row>
    <row r="1405" spans="1:18" x14ac:dyDescent="0.2">
      <c r="A1405" s="4">
        <f>FIN_RAW[[#This Row],[FECHA]]</f>
        <v>44805</v>
      </c>
      <c r="B1405" s="3">
        <f>YEAR(FIN_DATASET[[#This Row],[Date]])</f>
        <v>2022</v>
      </c>
      <c r="C1405" s="3" t="str">
        <f>TEXT(FIN_DATASET[[#This Row],[Date]],"mmmm")</f>
        <v>September</v>
      </c>
      <c r="D1405" s="3" t="str">
        <f>IF(FIN_RAW[[#This Row],[VALOR (IN)]]&gt;0, "Income",IF(FIN_RAW[[#This Row],[VALOR (OUT)]]&gt;0, "Expense", "Check"))</f>
        <v>Income</v>
      </c>
      <c r="E1405" s="3" t="str">
        <f>_xlfn.XLOOKUP(FIN_DATASET[[#This Row],[Method]],CATEGORY_MAP[CUENTA_IN],CATEGORY_MAP[Category])</f>
        <v>Cash</v>
      </c>
      <c r="F1405" s="3" t="str">
        <f>_xlfn.XLOOKUP(FIN_DATASET[[#This Row],[Account]],CATEGORY_MAP[CUENTA_OUT],CATEGORY_MAP[Subcategory])</f>
        <v>Gymnastics Monthly Fee</v>
      </c>
      <c r="G1405" s="3" t="str">
        <f>IF(OR(FIN_RAW[[#This Row],[CONCEPTO]]=0,FIN_RAW[[#This Row],[CONCEPTO]]=""),"",FIN_RAW[[#This Row],[CONCEPTO]])</f>
        <v>Apoyo Pago Gimnasia SEP</v>
      </c>
      <c r="H1405" s="5">
        <f>IF(FIN_DATASET[[#This Row],[Type]]="Income", FIN_RAW[[#This Row],[VALOR (IN)]], -FIN_RAW[[#This Row],[VALOR (OUT)]])</f>
        <v>25000</v>
      </c>
      <c r="I1405" s="3" t="str">
        <f>FIN_RAW[[#This Row],[CUENTA (IN)]]</f>
        <v>Efectivo</v>
      </c>
      <c r="J1405" s="6" t="str">
        <f>FIN_RAW[[#This Row],[CUENTA (OUT)]]</f>
        <v>Mensualidad Gimnasia</v>
      </c>
      <c r="K1405" s="3" t="str">
        <f>IF(OR(FIN_RAW[[#This Row],[CLIENTE]]=0,FIN_RAW[[#This Row],[CLIENTE]]=" "),"",FIN_RAW[[#This Row],[CLIENTE]])</f>
        <v>Victor Orlando Mena Montealegre</v>
      </c>
      <c r="L1405" s="3" t="str">
        <f>IF(OR(FIN_RAW[[#This Row],[DEPORTISTA]]=0,FIN_RAW[[#This Row],[DEPORTISTA]]=""),"",FIN_RAW[[#This Row],[DEPORTISTA]])</f>
        <v>Daniel Felipe Cabrera Cruz</v>
      </c>
      <c r="M1405" s="3">
        <f>IF(FIN_DATASET[[#This Row],[Method]]="Efectivo",1,0)</f>
        <v>1</v>
      </c>
      <c r="N1405" s="12">
        <f>IF(FIN_DATASET[[#This Row],[Method]]="Efectivo",FIN_DATASET[[#This Row],[Amount]],0)</f>
        <v>25000</v>
      </c>
      <c r="O1405" s="3">
        <f>IF(FIN_DATASET[[#This Row],[Method]]="CxC",1,0)</f>
        <v>0</v>
      </c>
      <c r="P1405" s="11">
        <f>IF(FIN_DATASET[[#This Row],[Method]]="CxC",FIN_DATASET[[#This Row],[Amount]],0)</f>
        <v>0</v>
      </c>
      <c r="Q1405" s="3">
        <f>IF(OR(FIN_DATASET[[#This Row],[Account]]="CxP",FIN_DATASET[[#This Row],[Account]]="CxP (Liga)",FIN_DATASET[[#This Row],[Account]]="CxP (Terceros)"),1,0)</f>
        <v>0</v>
      </c>
      <c r="R1405" s="3">
        <f>IF(FIN_DATASET[[#This Row],[AP_Flag]]=1,FIN_DATASET[[#This Row],[Amount]],0)</f>
        <v>0</v>
      </c>
    </row>
    <row r="1406" spans="1:18" x14ac:dyDescent="0.2">
      <c r="A1406" s="4">
        <f>FIN_RAW[[#This Row],[FECHA]]</f>
        <v>44805</v>
      </c>
      <c r="B1406" s="3">
        <f>YEAR(FIN_DATASET[[#This Row],[Date]])</f>
        <v>2022</v>
      </c>
      <c r="C1406" s="3" t="str">
        <f>TEXT(FIN_DATASET[[#This Row],[Date]],"mmmm")</f>
        <v>September</v>
      </c>
      <c r="D1406" s="3" t="str">
        <f>IF(FIN_RAW[[#This Row],[VALOR (IN)]]&gt;0, "Income",IF(FIN_RAW[[#This Row],[VALOR (OUT)]]&gt;0, "Expense", "Check"))</f>
        <v>Income</v>
      </c>
      <c r="E1406" s="3" t="str">
        <f>_xlfn.XLOOKUP(FIN_DATASET[[#This Row],[Method]],CATEGORY_MAP[CUENTA_IN],CATEGORY_MAP[Category])</f>
        <v>Cash</v>
      </c>
      <c r="F1406" s="3" t="str">
        <f>_xlfn.XLOOKUP(FIN_DATASET[[#This Row],[Account]],CATEGORY_MAP[CUENTA_OUT],CATEGORY_MAP[Subcategory])</f>
        <v>Gymnastics Monthly Fee</v>
      </c>
      <c r="G1406" s="3" t="str">
        <f>IF(OR(FIN_RAW[[#This Row],[CONCEPTO]]=0,FIN_RAW[[#This Row],[CONCEPTO]]=""),"",FIN_RAW[[#This Row],[CONCEPTO]])</f>
        <v>Apoyo Pago Gimnasia SEP</v>
      </c>
      <c r="H1406" s="5">
        <f>IF(FIN_DATASET[[#This Row],[Type]]="Income", FIN_RAW[[#This Row],[VALOR (IN)]], -FIN_RAW[[#This Row],[VALOR (OUT)]])</f>
        <v>25000</v>
      </c>
      <c r="I1406" s="3" t="str">
        <f>FIN_RAW[[#This Row],[CUENTA (IN)]]</f>
        <v>Efectivo</v>
      </c>
      <c r="J1406" s="6" t="str">
        <f>FIN_RAW[[#This Row],[CUENTA (OUT)]]</f>
        <v>Mensualidad Gimnasia</v>
      </c>
      <c r="K1406" s="3" t="str">
        <f>IF(OR(FIN_RAW[[#This Row],[CLIENTE]]=0,FIN_RAW[[#This Row],[CLIENTE]]=" "),"",FIN_RAW[[#This Row],[CLIENTE]])</f>
        <v>Rodrigo Valdiri Zambrano</v>
      </c>
      <c r="L1406" s="3" t="str">
        <f>IF(OR(FIN_RAW[[#This Row],[DEPORTISTA]]=0,FIN_RAW[[#This Row],[DEPORTISTA]]=""),"",FIN_RAW[[#This Row],[DEPORTISTA]])</f>
        <v>Esteban Valdiri Guauña</v>
      </c>
      <c r="M1406" s="3">
        <f>IF(FIN_DATASET[[#This Row],[Method]]="Efectivo",1,0)</f>
        <v>1</v>
      </c>
      <c r="N1406" s="12">
        <f>IF(FIN_DATASET[[#This Row],[Method]]="Efectivo",FIN_DATASET[[#This Row],[Amount]],0)</f>
        <v>25000</v>
      </c>
      <c r="O1406" s="3">
        <f>IF(FIN_DATASET[[#This Row],[Method]]="CxC",1,0)</f>
        <v>0</v>
      </c>
      <c r="P1406" s="11">
        <f>IF(FIN_DATASET[[#This Row],[Method]]="CxC",FIN_DATASET[[#This Row],[Amount]],0)</f>
        <v>0</v>
      </c>
      <c r="Q1406" s="3">
        <f>IF(OR(FIN_DATASET[[#This Row],[Account]]="CxP",FIN_DATASET[[#This Row],[Account]]="CxP (Liga)",FIN_DATASET[[#This Row],[Account]]="CxP (Terceros)"),1,0)</f>
        <v>0</v>
      </c>
      <c r="R1406" s="3">
        <f>IF(FIN_DATASET[[#This Row],[AP_Flag]]=1,FIN_DATASET[[#This Row],[Amount]],0)</f>
        <v>0</v>
      </c>
    </row>
    <row r="1407" spans="1:18" x14ac:dyDescent="0.2">
      <c r="A1407" s="4">
        <f>FIN_RAW[[#This Row],[FECHA]]</f>
        <v>44805</v>
      </c>
      <c r="B1407" s="3">
        <f>YEAR(FIN_DATASET[[#This Row],[Date]])</f>
        <v>2022</v>
      </c>
      <c r="C1407" s="3" t="str">
        <f>TEXT(FIN_DATASET[[#This Row],[Date]],"mmmm")</f>
        <v>September</v>
      </c>
      <c r="D1407" s="3" t="str">
        <f>IF(FIN_RAW[[#This Row],[VALOR (IN)]]&gt;0, "Income",IF(FIN_RAW[[#This Row],[VALOR (OUT)]]&gt;0, "Expense", "Check"))</f>
        <v>Income</v>
      </c>
      <c r="E1407" s="3" t="str">
        <f>_xlfn.XLOOKUP(FIN_DATASET[[#This Row],[Method]],CATEGORY_MAP[CUENTA_IN],CATEGORY_MAP[Category])</f>
        <v>Cash</v>
      </c>
      <c r="F1407" s="3" t="str">
        <f>_xlfn.XLOOKUP(FIN_DATASET[[#This Row],[Account]],CATEGORY_MAP[CUENTA_OUT],CATEGORY_MAP[Subcategory])</f>
        <v>Gymnastics Monthly Fee</v>
      </c>
      <c r="G1407" s="3" t="str">
        <f>IF(OR(FIN_RAW[[#This Row],[CONCEPTO]]=0,FIN_RAW[[#This Row],[CONCEPTO]]=""),"",FIN_RAW[[#This Row],[CONCEPTO]])</f>
        <v>Apoyo Pago Gimnasia SEP</v>
      </c>
      <c r="H1407" s="5">
        <f>IF(FIN_DATASET[[#This Row],[Type]]="Income", FIN_RAW[[#This Row],[VALOR (IN)]], -FIN_RAW[[#This Row],[VALOR (OUT)]])</f>
        <v>25000</v>
      </c>
      <c r="I1407" s="3" t="str">
        <f>FIN_RAW[[#This Row],[CUENTA (IN)]]</f>
        <v>Efectivo</v>
      </c>
      <c r="J1407" s="6" t="str">
        <f>FIN_RAW[[#This Row],[CUENTA (OUT)]]</f>
        <v>Mensualidad Gimnasia</v>
      </c>
      <c r="K1407" s="3" t="str">
        <f>IF(OR(FIN_RAW[[#This Row],[CLIENTE]]=0,FIN_RAW[[#This Row],[CLIENTE]]=" "),"",FIN_RAW[[#This Row],[CLIENTE]])</f>
        <v>Víctor Manuel Duque Yepes</v>
      </c>
      <c r="L1407" s="3" t="str">
        <f>IF(OR(FIN_RAW[[#This Row],[DEPORTISTA]]=0,FIN_RAW[[#This Row],[DEPORTISTA]]=""),"",FIN_RAW[[#This Row],[DEPORTISTA]])</f>
        <v>Juan Esteban Duque Pinto</v>
      </c>
      <c r="M1407" s="3">
        <f>IF(FIN_DATASET[[#This Row],[Method]]="Efectivo",1,0)</f>
        <v>1</v>
      </c>
      <c r="N1407" s="12">
        <f>IF(FIN_DATASET[[#This Row],[Method]]="Efectivo",FIN_DATASET[[#This Row],[Amount]],0)</f>
        <v>25000</v>
      </c>
      <c r="O1407" s="3">
        <f>IF(FIN_DATASET[[#This Row],[Method]]="CxC",1,0)</f>
        <v>0</v>
      </c>
      <c r="P1407" s="11">
        <f>IF(FIN_DATASET[[#This Row],[Method]]="CxC",FIN_DATASET[[#This Row],[Amount]],0)</f>
        <v>0</v>
      </c>
      <c r="Q1407" s="3">
        <f>IF(OR(FIN_DATASET[[#This Row],[Account]]="CxP",FIN_DATASET[[#This Row],[Account]]="CxP (Liga)",FIN_DATASET[[#This Row],[Account]]="CxP (Terceros)"),1,0)</f>
        <v>0</v>
      </c>
      <c r="R1407" s="3">
        <f>IF(FIN_DATASET[[#This Row],[AP_Flag]]=1,FIN_DATASET[[#This Row],[Amount]],0)</f>
        <v>0</v>
      </c>
    </row>
    <row r="1408" spans="1:18" x14ac:dyDescent="0.2">
      <c r="A1408" s="4">
        <f>FIN_RAW[[#This Row],[FECHA]]</f>
        <v>44805</v>
      </c>
      <c r="B1408" s="3">
        <f>YEAR(FIN_DATASET[[#This Row],[Date]])</f>
        <v>2022</v>
      </c>
      <c r="C1408" s="3" t="str">
        <f>TEXT(FIN_DATASET[[#This Row],[Date]],"mmmm")</f>
        <v>September</v>
      </c>
      <c r="D1408" s="3" t="str">
        <f>IF(FIN_RAW[[#This Row],[VALOR (IN)]]&gt;0, "Income",IF(FIN_RAW[[#This Row],[VALOR (OUT)]]&gt;0, "Expense", "Check"))</f>
        <v>Income</v>
      </c>
      <c r="E1408" s="3" t="str">
        <f>_xlfn.XLOOKUP(FIN_DATASET[[#This Row],[Method]],CATEGORY_MAP[CUENTA_IN],CATEGORY_MAP[Category])</f>
        <v>Cash</v>
      </c>
      <c r="F1408" s="3" t="str">
        <f>_xlfn.XLOOKUP(FIN_DATASET[[#This Row],[Account]],CATEGORY_MAP[CUENTA_OUT],CATEGORY_MAP[Subcategory])</f>
        <v>Gymnastics Monthly Fee</v>
      </c>
      <c r="G1408" s="3" t="str">
        <f>IF(OR(FIN_RAW[[#This Row],[CONCEPTO]]=0,FIN_RAW[[#This Row],[CONCEPTO]]=""),"",FIN_RAW[[#This Row],[CONCEPTO]])</f>
        <v>Apoyo Pago Gimnasia SEP</v>
      </c>
      <c r="H1408" s="5">
        <f>IF(FIN_DATASET[[#This Row],[Type]]="Income", FIN_RAW[[#This Row],[VALOR (IN)]], -FIN_RAW[[#This Row],[VALOR (OUT)]])</f>
        <v>25000</v>
      </c>
      <c r="I1408" s="3" t="str">
        <f>FIN_RAW[[#This Row],[CUENTA (IN)]]</f>
        <v>Efectivo</v>
      </c>
      <c r="J1408" s="6" t="str">
        <f>FIN_RAW[[#This Row],[CUENTA (OUT)]]</f>
        <v>Mensualidad Gimnasia</v>
      </c>
      <c r="K1408" s="3" t="str">
        <f>IF(OR(FIN_RAW[[#This Row],[CLIENTE]]=0,FIN_RAW[[#This Row],[CLIENTE]]=" "),"",FIN_RAW[[#This Row],[CLIENTE]])</f>
        <v>Víctor Manuel Duque Yepes</v>
      </c>
      <c r="L1408" s="3" t="str">
        <f>IF(OR(FIN_RAW[[#This Row],[DEPORTISTA]]=0,FIN_RAW[[#This Row],[DEPORTISTA]]=""),"",FIN_RAW[[#This Row],[DEPORTISTA]])</f>
        <v>Juan Manuel Duque Pinto</v>
      </c>
      <c r="M1408" s="3">
        <f>IF(FIN_DATASET[[#This Row],[Method]]="Efectivo",1,0)</f>
        <v>1</v>
      </c>
      <c r="N1408" s="12">
        <f>IF(FIN_DATASET[[#This Row],[Method]]="Efectivo",FIN_DATASET[[#This Row],[Amount]],0)</f>
        <v>25000</v>
      </c>
      <c r="O1408" s="3">
        <f>IF(FIN_DATASET[[#This Row],[Method]]="CxC",1,0)</f>
        <v>0</v>
      </c>
      <c r="P1408" s="11">
        <f>IF(FIN_DATASET[[#This Row],[Method]]="CxC",FIN_DATASET[[#This Row],[Amount]],0)</f>
        <v>0</v>
      </c>
      <c r="Q1408" s="3">
        <f>IF(OR(FIN_DATASET[[#This Row],[Account]]="CxP",FIN_DATASET[[#This Row],[Account]]="CxP (Liga)",FIN_DATASET[[#This Row],[Account]]="CxP (Terceros)"),1,0)</f>
        <v>0</v>
      </c>
      <c r="R1408" s="3">
        <f>IF(FIN_DATASET[[#This Row],[AP_Flag]]=1,FIN_DATASET[[#This Row],[Amount]],0)</f>
        <v>0</v>
      </c>
    </row>
    <row r="1409" spans="1:18" x14ac:dyDescent="0.2">
      <c r="A1409" s="4">
        <f>FIN_RAW[[#This Row],[FECHA]]</f>
        <v>44805</v>
      </c>
      <c r="B1409" s="3">
        <f>YEAR(FIN_DATASET[[#This Row],[Date]])</f>
        <v>2022</v>
      </c>
      <c r="C1409" s="3" t="str">
        <f>TEXT(FIN_DATASET[[#This Row],[Date]],"mmmm")</f>
        <v>September</v>
      </c>
      <c r="D1409" s="3" t="str">
        <f>IF(FIN_RAW[[#This Row],[VALOR (IN)]]&gt;0, "Income",IF(FIN_RAW[[#This Row],[VALOR (OUT)]]&gt;0, "Expense", "Check"))</f>
        <v>Income</v>
      </c>
      <c r="E1409" s="3" t="str">
        <f>_xlfn.XLOOKUP(FIN_DATASET[[#This Row],[Method]],CATEGORY_MAP[CUENTA_IN],CATEGORY_MAP[Category])</f>
        <v>Cash</v>
      </c>
      <c r="F1409" s="3" t="str">
        <f>_xlfn.XLOOKUP(FIN_DATASET[[#This Row],[Account]],CATEGORY_MAP[CUENTA_OUT],CATEGORY_MAP[Subcategory])</f>
        <v>Gymnastics Monthly Fee</v>
      </c>
      <c r="G1409" s="3" t="str">
        <f>IF(OR(FIN_RAW[[#This Row],[CONCEPTO]]=0,FIN_RAW[[#This Row],[CONCEPTO]]=""),"",FIN_RAW[[#This Row],[CONCEPTO]])</f>
        <v>Apoyo Pago Gimnasia SEP</v>
      </c>
      <c r="H1409" s="5">
        <f>IF(FIN_DATASET[[#This Row],[Type]]="Income", FIN_RAW[[#This Row],[VALOR (IN)]], -FIN_RAW[[#This Row],[VALOR (OUT)]])</f>
        <v>25000</v>
      </c>
      <c r="I1409" s="3" t="str">
        <f>FIN_RAW[[#This Row],[CUENTA (IN)]]</f>
        <v>Efectivo</v>
      </c>
      <c r="J1409" s="6" t="str">
        <f>FIN_RAW[[#This Row],[CUENTA (OUT)]]</f>
        <v>Mensualidad Gimnasia</v>
      </c>
      <c r="K1409" s="3" t="str">
        <f>IF(OR(FIN_RAW[[#This Row],[CLIENTE]]=0,FIN_RAW[[#This Row],[CLIENTE]]=" "),"",FIN_RAW[[#This Row],[CLIENTE]])</f>
        <v>Yanibel Peña Londoño</v>
      </c>
      <c r="L1409" s="3" t="str">
        <f>IF(OR(FIN_RAW[[#This Row],[DEPORTISTA]]=0,FIN_RAW[[#This Row],[DEPORTISTA]]=""),"",FIN_RAW[[#This Row],[DEPORTISTA]])</f>
        <v>Santiago Piedrahita Peña</v>
      </c>
      <c r="M1409" s="3">
        <f>IF(FIN_DATASET[[#This Row],[Method]]="Efectivo",1,0)</f>
        <v>1</v>
      </c>
      <c r="N1409" s="12">
        <f>IF(FIN_DATASET[[#This Row],[Method]]="Efectivo",FIN_DATASET[[#This Row],[Amount]],0)</f>
        <v>25000</v>
      </c>
      <c r="O1409" s="3">
        <f>IF(FIN_DATASET[[#This Row],[Method]]="CxC",1,0)</f>
        <v>0</v>
      </c>
      <c r="P1409" s="11">
        <f>IF(FIN_DATASET[[#This Row],[Method]]="CxC",FIN_DATASET[[#This Row],[Amount]],0)</f>
        <v>0</v>
      </c>
      <c r="Q1409" s="3">
        <f>IF(OR(FIN_DATASET[[#This Row],[Account]]="CxP",FIN_DATASET[[#This Row],[Account]]="CxP (Liga)",FIN_DATASET[[#This Row],[Account]]="CxP (Terceros)"),1,0)</f>
        <v>0</v>
      </c>
      <c r="R1409" s="3">
        <f>IF(FIN_DATASET[[#This Row],[AP_Flag]]=1,FIN_DATASET[[#This Row],[Amount]],0)</f>
        <v>0</v>
      </c>
    </row>
    <row r="1410" spans="1:18" x14ac:dyDescent="0.2">
      <c r="A1410" s="4">
        <f>FIN_RAW[[#This Row],[FECHA]]</f>
        <v>44805</v>
      </c>
      <c r="B1410" s="3">
        <f>YEAR(FIN_DATASET[[#This Row],[Date]])</f>
        <v>2022</v>
      </c>
      <c r="C1410" s="3" t="str">
        <f>TEXT(FIN_DATASET[[#This Row],[Date]],"mmmm")</f>
        <v>September</v>
      </c>
      <c r="D1410" s="3" t="str">
        <f>IF(FIN_RAW[[#This Row],[VALOR (IN)]]&gt;0, "Income",IF(FIN_RAW[[#This Row],[VALOR (OUT)]]&gt;0, "Expense", "Check"))</f>
        <v>Income</v>
      </c>
      <c r="E1410" s="3" t="str">
        <f>_xlfn.XLOOKUP(FIN_DATASET[[#This Row],[Method]],CATEGORY_MAP[CUENTA_IN],CATEGORY_MAP[Category])</f>
        <v>Cash</v>
      </c>
      <c r="F1410" s="3" t="str">
        <f>_xlfn.XLOOKUP(FIN_DATASET[[#This Row],[Account]],CATEGORY_MAP[CUENTA_OUT],CATEGORY_MAP[Subcategory])</f>
        <v>Gymnastics Monthly Fee</v>
      </c>
      <c r="G1410" s="3" t="str">
        <f>IF(OR(FIN_RAW[[#This Row],[CONCEPTO]]=0,FIN_RAW[[#This Row],[CONCEPTO]]=""),"",FIN_RAW[[#This Row],[CONCEPTO]])</f>
        <v>Apoyo Pago Gimnasia SEP</v>
      </c>
      <c r="H1410" s="5">
        <f>IF(FIN_DATASET[[#This Row],[Type]]="Income", FIN_RAW[[#This Row],[VALOR (IN)]], -FIN_RAW[[#This Row],[VALOR (OUT)]])</f>
        <v>25000</v>
      </c>
      <c r="I1410" s="3" t="str">
        <f>FIN_RAW[[#This Row],[CUENTA (IN)]]</f>
        <v>Efectivo</v>
      </c>
      <c r="J1410" s="6" t="str">
        <f>FIN_RAW[[#This Row],[CUENTA (OUT)]]</f>
        <v>Mensualidad Gimnasia</v>
      </c>
      <c r="K1410" s="3" t="str">
        <f>IF(OR(FIN_RAW[[#This Row],[CLIENTE]]=0,FIN_RAW[[#This Row],[CLIENTE]]=" "),"",FIN_RAW[[#This Row],[CLIENTE]])</f>
        <v>Luis Eduardo Solarte Serna</v>
      </c>
      <c r="L1410" s="3" t="str">
        <f>IF(OR(FIN_RAW[[#This Row],[DEPORTISTA]]=0,FIN_RAW[[#This Row],[DEPORTISTA]]=""),"",FIN_RAW[[#This Row],[DEPORTISTA]])</f>
        <v>Alejandro Solarte Osorio</v>
      </c>
      <c r="M1410" s="3">
        <f>IF(FIN_DATASET[[#This Row],[Method]]="Efectivo",1,0)</f>
        <v>1</v>
      </c>
      <c r="N1410" s="12">
        <f>IF(FIN_DATASET[[#This Row],[Method]]="Efectivo",FIN_DATASET[[#This Row],[Amount]],0)</f>
        <v>25000</v>
      </c>
      <c r="O1410" s="3">
        <f>IF(FIN_DATASET[[#This Row],[Method]]="CxC",1,0)</f>
        <v>0</v>
      </c>
      <c r="P1410" s="11">
        <f>IF(FIN_DATASET[[#This Row],[Method]]="CxC",FIN_DATASET[[#This Row],[Amount]],0)</f>
        <v>0</v>
      </c>
      <c r="Q1410" s="3">
        <f>IF(OR(FIN_DATASET[[#This Row],[Account]]="CxP",FIN_DATASET[[#This Row],[Account]]="CxP (Liga)",FIN_DATASET[[#This Row],[Account]]="CxP (Terceros)"),1,0)</f>
        <v>0</v>
      </c>
      <c r="R1410" s="3">
        <f>IF(FIN_DATASET[[#This Row],[AP_Flag]]=1,FIN_DATASET[[#This Row],[Amount]],0)</f>
        <v>0</v>
      </c>
    </row>
    <row r="1411" spans="1:18" x14ac:dyDescent="0.2">
      <c r="A1411" s="4">
        <f>FIN_RAW[[#This Row],[FECHA]]</f>
        <v>44805</v>
      </c>
      <c r="B1411" s="3">
        <f>YEAR(FIN_DATASET[[#This Row],[Date]])</f>
        <v>2022</v>
      </c>
      <c r="C1411" s="3" t="str">
        <f>TEXT(FIN_DATASET[[#This Row],[Date]],"mmmm")</f>
        <v>September</v>
      </c>
      <c r="D1411" s="3" t="str">
        <f>IF(FIN_RAW[[#This Row],[VALOR (IN)]]&gt;0, "Income",IF(FIN_RAW[[#This Row],[VALOR (OUT)]]&gt;0, "Expense", "Check"))</f>
        <v>Income</v>
      </c>
      <c r="E1411" s="3" t="str">
        <f>_xlfn.XLOOKUP(FIN_DATASET[[#This Row],[Method]],CATEGORY_MAP[CUENTA_IN],CATEGORY_MAP[Category])</f>
        <v>Cash</v>
      </c>
      <c r="F1411" s="3" t="str">
        <f>_xlfn.XLOOKUP(FIN_DATASET[[#This Row],[Account]],CATEGORY_MAP[CUENTA_OUT],CATEGORY_MAP[Subcategory])</f>
        <v>Gymnastics Monthly Fee</v>
      </c>
      <c r="G1411" s="3" t="str">
        <f>IF(OR(FIN_RAW[[#This Row],[CONCEPTO]]=0,FIN_RAW[[#This Row],[CONCEPTO]]=""),"",FIN_RAW[[#This Row],[CONCEPTO]])</f>
        <v>Apoyo Pago Gimnasia SEP</v>
      </c>
      <c r="H1411" s="5">
        <f>IF(FIN_DATASET[[#This Row],[Type]]="Income", FIN_RAW[[#This Row],[VALOR (IN)]], -FIN_RAW[[#This Row],[VALOR (OUT)]])</f>
        <v>25000</v>
      </c>
      <c r="I1411" s="3" t="str">
        <f>FIN_RAW[[#This Row],[CUENTA (IN)]]</f>
        <v>Efectivo</v>
      </c>
      <c r="J1411" s="6" t="str">
        <f>FIN_RAW[[#This Row],[CUENTA (OUT)]]</f>
        <v>Mensualidad Gimnasia</v>
      </c>
      <c r="K1411" s="3" t="str">
        <f>IF(OR(FIN_RAW[[#This Row],[CLIENTE]]=0,FIN_RAW[[#This Row],[CLIENTE]]=" "),"",FIN_RAW[[#This Row],[CLIENTE]])</f>
        <v>Silvana Torres López</v>
      </c>
      <c r="L1411" s="3" t="str">
        <f>IF(OR(FIN_RAW[[#This Row],[DEPORTISTA]]=0,FIN_RAW[[#This Row],[DEPORTISTA]]=""),"",FIN_RAW[[#This Row],[DEPORTISTA]])</f>
        <v>Luciana Pinedo Torres</v>
      </c>
      <c r="M1411" s="3">
        <f>IF(FIN_DATASET[[#This Row],[Method]]="Efectivo",1,0)</f>
        <v>1</v>
      </c>
      <c r="N1411" s="12">
        <f>IF(FIN_DATASET[[#This Row],[Method]]="Efectivo",FIN_DATASET[[#This Row],[Amount]],0)</f>
        <v>25000</v>
      </c>
      <c r="O1411" s="3">
        <f>IF(FIN_DATASET[[#This Row],[Method]]="CxC",1,0)</f>
        <v>0</v>
      </c>
      <c r="P1411" s="11">
        <f>IF(FIN_DATASET[[#This Row],[Method]]="CxC",FIN_DATASET[[#This Row],[Amount]],0)</f>
        <v>0</v>
      </c>
      <c r="Q1411" s="3">
        <f>IF(OR(FIN_DATASET[[#This Row],[Account]]="CxP",FIN_DATASET[[#This Row],[Account]]="CxP (Liga)",FIN_DATASET[[#This Row],[Account]]="CxP (Terceros)"),1,0)</f>
        <v>0</v>
      </c>
      <c r="R1411" s="3">
        <f>IF(FIN_DATASET[[#This Row],[AP_Flag]]=1,FIN_DATASET[[#This Row],[Amount]],0)</f>
        <v>0</v>
      </c>
    </row>
    <row r="1412" spans="1:18" x14ac:dyDescent="0.2">
      <c r="A1412" s="4">
        <f>FIN_RAW[[#This Row],[FECHA]]</f>
        <v>44834</v>
      </c>
      <c r="B1412" s="3">
        <f>YEAR(FIN_DATASET[[#This Row],[Date]])</f>
        <v>2022</v>
      </c>
      <c r="C1412" s="3" t="str">
        <f>TEXT(FIN_DATASET[[#This Row],[Date]],"mmmm")</f>
        <v>September</v>
      </c>
      <c r="D1412" s="3" t="str">
        <f>IF(FIN_RAW[[#This Row],[VALOR (IN)]]&gt;0, "Income",IF(FIN_RAW[[#This Row],[VALOR (OUT)]]&gt;0, "Expense", "Check"))</f>
        <v>Income</v>
      </c>
      <c r="E1412" s="3" t="str">
        <f>_xlfn.XLOOKUP(FIN_DATASET[[#This Row],[Method]],CATEGORY_MAP[CUENTA_IN],CATEGORY_MAP[Category])</f>
        <v>Cash</v>
      </c>
      <c r="F1412" s="3" t="str">
        <f>_xlfn.XLOOKUP(FIN_DATASET[[#This Row],[Account]],CATEGORY_MAP[CUENTA_OUT],CATEGORY_MAP[Subcategory])</f>
        <v>Other Incomes</v>
      </c>
      <c r="G1412" s="3" t="str">
        <f>IF(OR(FIN_RAW[[#This Row],[CONCEPTO]]=0,FIN_RAW[[#This Row],[CONCEPTO]]=""),"",FIN_RAW[[#This Row],[CONCEPTO]])</f>
        <v>Chequeo InterLigas Infantil - LinaValle</v>
      </c>
      <c r="H1412" s="5">
        <f>IF(FIN_DATASET[[#This Row],[Type]]="Income", FIN_RAW[[#This Row],[VALOR (IN)]], -FIN_RAW[[#This Row],[VALOR (OUT)]])</f>
        <v>40000</v>
      </c>
      <c r="I1412" s="3" t="str">
        <f>FIN_RAW[[#This Row],[CUENTA (IN)]]</f>
        <v>Efectivo</v>
      </c>
      <c r="J1412" s="6" t="str">
        <f>FIN_RAW[[#This Row],[CUENTA (OUT)]]</f>
        <v>Otros Ingresos</v>
      </c>
      <c r="K1412" s="3" t="str">
        <f>IF(OR(FIN_RAW[[#This Row],[CLIENTE]]=0,FIN_RAW[[#This Row],[CLIENTE]]=" "),"",FIN_RAW[[#This Row],[CLIENTE]])</f>
        <v>Rodrigo Valdiri Zambrano</v>
      </c>
      <c r="L1412" s="3" t="str">
        <f>IF(OR(FIN_RAW[[#This Row],[DEPORTISTA]]=0,FIN_RAW[[#This Row],[DEPORTISTA]]=""),"",FIN_RAW[[#This Row],[DEPORTISTA]])</f>
        <v>Esteban Valdiri Guauña</v>
      </c>
      <c r="M1412" s="3">
        <f>IF(FIN_DATASET[[#This Row],[Method]]="Efectivo",1,0)</f>
        <v>1</v>
      </c>
      <c r="N1412" s="12">
        <f>IF(FIN_DATASET[[#This Row],[Method]]="Efectivo",FIN_DATASET[[#This Row],[Amount]],0)</f>
        <v>40000</v>
      </c>
      <c r="O1412" s="3">
        <f>IF(FIN_DATASET[[#This Row],[Method]]="CxC",1,0)</f>
        <v>0</v>
      </c>
      <c r="P1412" s="11">
        <f>IF(FIN_DATASET[[#This Row],[Method]]="CxC",FIN_DATASET[[#This Row],[Amount]],0)</f>
        <v>0</v>
      </c>
      <c r="Q1412" s="3">
        <f>IF(OR(FIN_DATASET[[#This Row],[Account]]="CxP",FIN_DATASET[[#This Row],[Account]]="CxP (Liga)",FIN_DATASET[[#This Row],[Account]]="CxP (Terceros)"),1,0)</f>
        <v>0</v>
      </c>
      <c r="R1412" s="3">
        <f>IF(FIN_DATASET[[#This Row],[AP_Flag]]=1,FIN_DATASET[[#This Row],[Amount]],0)</f>
        <v>0</v>
      </c>
    </row>
    <row r="1413" spans="1:18" x14ac:dyDescent="0.2">
      <c r="A1413" s="4">
        <f>FIN_RAW[[#This Row],[FECHA]]</f>
        <v>44834</v>
      </c>
      <c r="B1413" s="3">
        <f>YEAR(FIN_DATASET[[#This Row],[Date]])</f>
        <v>2022</v>
      </c>
      <c r="C1413" s="3" t="str">
        <f>TEXT(FIN_DATASET[[#This Row],[Date]],"mmmm")</f>
        <v>September</v>
      </c>
      <c r="D1413" s="3" t="str">
        <f>IF(FIN_RAW[[#This Row],[VALOR (IN)]]&gt;0, "Income",IF(FIN_RAW[[#This Row],[VALOR (OUT)]]&gt;0, "Expense", "Check"))</f>
        <v>Income</v>
      </c>
      <c r="E1413" s="3" t="str">
        <f>_xlfn.XLOOKUP(FIN_DATASET[[#This Row],[Method]],CATEGORY_MAP[CUENTA_IN],CATEGORY_MAP[Category])</f>
        <v>Cash</v>
      </c>
      <c r="F1413" s="3" t="str">
        <f>_xlfn.XLOOKUP(FIN_DATASET[[#This Row],[Account]],CATEGORY_MAP[CUENTA_OUT],CATEGORY_MAP[Subcategory])</f>
        <v>Other Incomes</v>
      </c>
      <c r="G1413" s="3" t="str">
        <f>IF(OR(FIN_RAW[[#This Row],[CONCEPTO]]=0,FIN_RAW[[#This Row],[CONCEPTO]]=""),"",FIN_RAW[[#This Row],[CONCEPTO]])</f>
        <v>Chequeo InterLigas Infantil - LinaValle</v>
      </c>
      <c r="H1413" s="5">
        <f>IF(FIN_DATASET[[#This Row],[Type]]="Income", FIN_RAW[[#This Row],[VALOR (IN)]], -FIN_RAW[[#This Row],[VALOR (OUT)]])</f>
        <v>40000</v>
      </c>
      <c r="I1413" s="3" t="str">
        <f>FIN_RAW[[#This Row],[CUENTA (IN)]]</f>
        <v>Efectivo</v>
      </c>
      <c r="J1413" s="6" t="str">
        <f>FIN_RAW[[#This Row],[CUENTA (OUT)]]</f>
        <v>Otros Ingresos</v>
      </c>
      <c r="K1413" s="3" t="str">
        <f>IF(OR(FIN_RAW[[#This Row],[CLIENTE]]=0,FIN_RAW[[#This Row],[CLIENTE]]=" "),"",FIN_RAW[[#This Row],[CLIENTE]])</f>
        <v>Juan Sebastián Floyd</v>
      </c>
      <c r="L1413" s="3" t="str">
        <f>IF(OR(FIN_RAW[[#This Row],[DEPORTISTA]]=0,FIN_RAW[[#This Row],[DEPORTISTA]]=""),"",FIN_RAW[[#This Row],[DEPORTISTA]])</f>
        <v>Juan Diego Floyd Martínez</v>
      </c>
      <c r="M1413" s="3">
        <f>IF(FIN_DATASET[[#This Row],[Method]]="Efectivo",1,0)</f>
        <v>1</v>
      </c>
      <c r="N1413" s="12">
        <f>IF(FIN_DATASET[[#This Row],[Method]]="Efectivo",FIN_DATASET[[#This Row],[Amount]],0)</f>
        <v>40000</v>
      </c>
      <c r="O1413" s="3">
        <f>IF(FIN_DATASET[[#This Row],[Method]]="CxC",1,0)</f>
        <v>0</v>
      </c>
      <c r="P1413" s="11">
        <f>IF(FIN_DATASET[[#This Row],[Method]]="CxC",FIN_DATASET[[#This Row],[Amount]],0)</f>
        <v>0</v>
      </c>
      <c r="Q1413" s="3">
        <f>IF(OR(FIN_DATASET[[#This Row],[Account]]="CxP",FIN_DATASET[[#This Row],[Account]]="CxP (Liga)",FIN_DATASET[[#This Row],[Account]]="CxP (Terceros)"),1,0)</f>
        <v>0</v>
      </c>
      <c r="R1413" s="3">
        <f>IF(FIN_DATASET[[#This Row],[AP_Flag]]=1,FIN_DATASET[[#This Row],[Amount]],0)</f>
        <v>0</v>
      </c>
    </row>
    <row r="1414" spans="1:18" x14ac:dyDescent="0.2">
      <c r="A1414" s="4">
        <f>FIN_RAW[[#This Row],[FECHA]]</f>
        <v>44834</v>
      </c>
      <c r="B1414" s="3">
        <f>YEAR(FIN_DATASET[[#This Row],[Date]])</f>
        <v>2022</v>
      </c>
      <c r="C1414" s="3" t="str">
        <f>TEXT(FIN_DATASET[[#This Row],[Date]],"mmmm")</f>
        <v>September</v>
      </c>
      <c r="D1414" s="3" t="str">
        <f>IF(FIN_RAW[[#This Row],[VALOR (IN)]]&gt;0, "Income",IF(FIN_RAW[[#This Row],[VALOR (OUT)]]&gt;0, "Expense", "Check"))</f>
        <v>Income</v>
      </c>
      <c r="E1414" s="3" t="str">
        <f>_xlfn.XLOOKUP(FIN_DATASET[[#This Row],[Method]],CATEGORY_MAP[CUENTA_IN],CATEGORY_MAP[Category])</f>
        <v>Cash</v>
      </c>
      <c r="F1414" s="3" t="str">
        <f>_xlfn.XLOOKUP(FIN_DATASET[[#This Row],[Account]],CATEGORY_MAP[CUENTA_OUT],CATEGORY_MAP[Subcategory])</f>
        <v>Other Incomes</v>
      </c>
      <c r="G1414" s="3" t="str">
        <f>IF(OR(FIN_RAW[[#This Row],[CONCEPTO]]=0,FIN_RAW[[#This Row],[CONCEPTO]]=""),"",FIN_RAW[[#This Row],[CONCEPTO]])</f>
        <v>Chequeo InterLigas Infantil - LinaValle</v>
      </c>
      <c r="H1414" s="5">
        <f>IF(FIN_DATASET[[#This Row],[Type]]="Income", FIN_RAW[[#This Row],[VALOR (IN)]], -FIN_RAW[[#This Row],[VALOR (OUT)]])</f>
        <v>40000</v>
      </c>
      <c r="I1414" s="3" t="str">
        <f>FIN_RAW[[#This Row],[CUENTA (IN)]]</f>
        <v>Efectivo</v>
      </c>
      <c r="J1414" s="6" t="str">
        <f>FIN_RAW[[#This Row],[CUENTA (OUT)]]</f>
        <v>Otros Ingresos</v>
      </c>
      <c r="K1414" s="3" t="str">
        <f>IF(OR(FIN_RAW[[#This Row],[CLIENTE]]=0,FIN_RAW[[#This Row],[CLIENTE]]=" "),"",FIN_RAW[[#This Row],[CLIENTE]])</f>
        <v>Víctor Manuel Duque Yepes</v>
      </c>
      <c r="L1414" s="3" t="str">
        <f>IF(OR(FIN_RAW[[#This Row],[DEPORTISTA]]=0,FIN_RAW[[#This Row],[DEPORTISTA]]=""),"",FIN_RAW[[#This Row],[DEPORTISTA]])</f>
        <v>Juan Manuel Duque Pinto</v>
      </c>
      <c r="M1414" s="3">
        <f>IF(FIN_DATASET[[#This Row],[Method]]="Efectivo",1,0)</f>
        <v>1</v>
      </c>
      <c r="N1414" s="12">
        <f>IF(FIN_DATASET[[#This Row],[Method]]="Efectivo",FIN_DATASET[[#This Row],[Amount]],0)</f>
        <v>40000</v>
      </c>
      <c r="O1414" s="3">
        <f>IF(FIN_DATASET[[#This Row],[Method]]="CxC",1,0)</f>
        <v>0</v>
      </c>
      <c r="P1414" s="11">
        <f>IF(FIN_DATASET[[#This Row],[Method]]="CxC",FIN_DATASET[[#This Row],[Amount]],0)</f>
        <v>0</v>
      </c>
      <c r="Q1414" s="3">
        <f>IF(OR(FIN_DATASET[[#This Row],[Account]]="CxP",FIN_DATASET[[#This Row],[Account]]="CxP (Liga)",FIN_DATASET[[#This Row],[Account]]="CxP (Terceros)"),1,0)</f>
        <v>0</v>
      </c>
      <c r="R1414" s="3">
        <f>IF(FIN_DATASET[[#This Row],[AP_Flag]]=1,FIN_DATASET[[#This Row],[Amount]],0)</f>
        <v>0</v>
      </c>
    </row>
    <row r="1415" spans="1:18" x14ac:dyDescent="0.2">
      <c r="A1415" s="4">
        <f>FIN_RAW[[#This Row],[FECHA]]</f>
        <v>44834</v>
      </c>
      <c r="B1415" s="3">
        <f>YEAR(FIN_DATASET[[#This Row],[Date]])</f>
        <v>2022</v>
      </c>
      <c r="C1415" s="3" t="str">
        <f>TEXT(FIN_DATASET[[#This Row],[Date]],"mmmm")</f>
        <v>September</v>
      </c>
      <c r="D1415" s="3" t="str">
        <f>IF(FIN_RAW[[#This Row],[VALOR (IN)]]&gt;0, "Income",IF(FIN_RAW[[#This Row],[VALOR (OUT)]]&gt;0, "Expense", "Check"))</f>
        <v>Income</v>
      </c>
      <c r="E1415" s="3" t="str">
        <f>_xlfn.XLOOKUP(FIN_DATASET[[#This Row],[Method]],CATEGORY_MAP[CUENTA_IN],CATEGORY_MAP[Category])</f>
        <v>Cash</v>
      </c>
      <c r="F1415" s="3" t="str">
        <f>_xlfn.XLOOKUP(FIN_DATASET[[#This Row],[Account]],CATEGORY_MAP[CUENTA_OUT],CATEGORY_MAP[Subcategory])</f>
        <v>Other Incomes</v>
      </c>
      <c r="G1415" s="3" t="str">
        <f>IF(OR(FIN_RAW[[#This Row],[CONCEPTO]]=0,FIN_RAW[[#This Row],[CONCEPTO]]=""),"",FIN_RAW[[#This Row],[CONCEPTO]])</f>
        <v>Chequeo InterLigas Infantil - LinaValle</v>
      </c>
      <c r="H1415" s="5">
        <f>IF(FIN_DATASET[[#This Row],[Type]]="Income", FIN_RAW[[#This Row],[VALOR (IN)]], -FIN_RAW[[#This Row],[VALOR (OUT)]])</f>
        <v>40000</v>
      </c>
      <c r="I1415" s="3" t="str">
        <f>FIN_RAW[[#This Row],[CUENTA (IN)]]</f>
        <v>Efectivo</v>
      </c>
      <c r="J1415" s="6" t="str">
        <f>FIN_RAW[[#This Row],[CUENTA (OUT)]]</f>
        <v>Otros Ingresos</v>
      </c>
      <c r="K1415" s="3" t="str">
        <f>IF(OR(FIN_RAW[[#This Row],[CLIENTE]]=0,FIN_RAW[[#This Row],[CLIENTE]]=" "),"",FIN_RAW[[#This Row],[CLIENTE]])</f>
        <v>Silvana Torres López</v>
      </c>
      <c r="L1415" s="3" t="str">
        <f>IF(OR(FIN_RAW[[#This Row],[DEPORTISTA]]=0,FIN_RAW[[#This Row],[DEPORTISTA]]=""),"",FIN_RAW[[#This Row],[DEPORTISTA]])</f>
        <v>Luciana Pinedo Torres</v>
      </c>
      <c r="M1415" s="3">
        <f>IF(FIN_DATASET[[#This Row],[Method]]="Efectivo",1,0)</f>
        <v>1</v>
      </c>
      <c r="N1415" s="12">
        <f>IF(FIN_DATASET[[#This Row],[Method]]="Efectivo",FIN_DATASET[[#This Row],[Amount]],0)</f>
        <v>40000</v>
      </c>
      <c r="O1415" s="3">
        <f>IF(FIN_DATASET[[#This Row],[Method]]="CxC",1,0)</f>
        <v>0</v>
      </c>
      <c r="P1415" s="11">
        <f>IF(FIN_DATASET[[#This Row],[Method]]="CxC",FIN_DATASET[[#This Row],[Amount]],0)</f>
        <v>0</v>
      </c>
      <c r="Q1415" s="3">
        <f>IF(OR(FIN_DATASET[[#This Row],[Account]]="CxP",FIN_DATASET[[#This Row],[Account]]="CxP (Liga)",FIN_DATASET[[#This Row],[Account]]="CxP (Terceros)"),1,0)</f>
        <v>0</v>
      </c>
      <c r="R1415" s="3">
        <f>IF(FIN_DATASET[[#This Row],[AP_Flag]]=1,FIN_DATASET[[#This Row],[Amount]],0)</f>
        <v>0</v>
      </c>
    </row>
    <row r="1416" spans="1:18" x14ac:dyDescent="0.2">
      <c r="A1416" s="4">
        <f>FIN_RAW[[#This Row],[FECHA]]</f>
        <v>44834</v>
      </c>
      <c r="B1416" s="3">
        <f>YEAR(FIN_DATASET[[#This Row],[Date]])</f>
        <v>2022</v>
      </c>
      <c r="C1416" s="3" t="str">
        <f>TEXT(FIN_DATASET[[#This Row],[Date]],"mmmm")</f>
        <v>September</v>
      </c>
      <c r="D1416" s="3" t="str">
        <f>IF(FIN_RAW[[#This Row],[VALOR (IN)]]&gt;0, "Income",IF(FIN_RAW[[#This Row],[VALOR (OUT)]]&gt;0, "Expense", "Check"))</f>
        <v>Income</v>
      </c>
      <c r="E1416" s="3" t="str">
        <f>_xlfn.XLOOKUP(FIN_DATASET[[#This Row],[Method]],CATEGORY_MAP[CUENTA_IN],CATEGORY_MAP[Category])</f>
        <v>Cash</v>
      </c>
      <c r="F1416" s="3" t="str">
        <f>_xlfn.XLOOKUP(FIN_DATASET[[#This Row],[Account]],CATEGORY_MAP[CUENTA_OUT],CATEGORY_MAP[Subcategory])</f>
        <v>Other Incomes</v>
      </c>
      <c r="G1416" s="3" t="str">
        <f>IF(OR(FIN_RAW[[#This Row],[CONCEPTO]]=0,FIN_RAW[[#This Row],[CONCEPTO]]=""),"",FIN_RAW[[#This Row],[CONCEPTO]])</f>
        <v>Chequeo InterLigas Infantil - LinaValle</v>
      </c>
      <c r="H1416" s="5">
        <f>IF(FIN_DATASET[[#This Row],[Type]]="Income", FIN_RAW[[#This Row],[VALOR (IN)]], -FIN_RAW[[#This Row],[VALOR (OUT)]])</f>
        <v>40000</v>
      </c>
      <c r="I1416" s="3" t="str">
        <f>FIN_RAW[[#This Row],[CUENTA (IN)]]</f>
        <v>Efectivo</v>
      </c>
      <c r="J1416" s="6" t="str">
        <f>FIN_RAW[[#This Row],[CUENTA (OUT)]]</f>
        <v>Otros Ingresos</v>
      </c>
      <c r="K1416" s="3" t="str">
        <f>IF(OR(FIN_RAW[[#This Row],[CLIENTE]]=0,FIN_RAW[[#This Row],[CLIENTE]]=" "),"",FIN_RAW[[#This Row],[CLIENTE]])</f>
        <v>Yanibel Peña Londoño</v>
      </c>
      <c r="L1416" s="3" t="str">
        <f>IF(OR(FIN_RAW[[#This Row],[DEPORTISTA]]=0,FIN_RAW[[#This Row],[DEPORTISTA]]=""),"",FIN_RAW[[#This Row],[DEPORTISTA]])</f>
        <v>Santiago Piedrahita Peña</v>
      </c>
      <c r="M1416" s="3">
        <f>IF(FIN_DATASET[[#This Row],[Method]]="Efectivo",1,0)</f>
        <v>1</v>
      </c>
      <c r="N1416" s="12">
        <f>IF(FIN_DATASET[[#This Row],[Method]]="Efectivo",FIN_DATASET[[#This Row],[Amount]],0)</f>
        <v>40000</v>
      </c>
      <c r="O1416" s="3">
        <f>IF(FIN_DATASET[[#This Row],[Method]]="CxC",1,0)</f>
        <v>0</v>
      </c>
      <c r="P1416" s="11">
        <f>IF(FIN_DATASET[[#This Row],[Method]]="CxC",FIN_DATASET[[#This Row],[Amount]],0)</f>
        <v>0</v>
      </c>
      <c r="Q1416" s="3">
        <f>IF(OR(FIN_DATASET[[#This Row],[Account]]="CxP",FIN_DATASET[[#This Row],[Account]]="CxP (Liga)",FIN_DATASET[[#This Row],[Account]]="CxP (Terceros)"),1,0)</f>
        <v>0</v>
      </c>
      <c r="R1416" s="3">
        <f>IF(FIN_DATASET[[#This Row],[AP_Flag]]=1,FIN_DATASET[[#This Row],[Amount]],0)</f>
        <v>0</v>
      </c>
    </row>
    <row r="1417" spans="1:18" x14ac:dyDescent="0.2">
      <c r="A1417" s="4">
        <f>FIN_RAW[[#This Row],[FECHA]]</f>
        <v>44834</v>
      </c>
      <c r="B1417" s="3">
        <f>YEAR(FIN_DATASET[[#This Row],[Date]])</f>
        <v>2022</v>
      </c>
      <c r="C1417" s="3" t="str">
        <f>TEXT(FIN_DATASET[[#This Row],[Date]],"mmmm")</f>
        <v>September</v>
      </c>
      <c r="D1417" s="3" t="str">
        <f>IF(FIN_RAW[[#This Row],[VALOR (IN)]]&gt;0, "Income",IF(FIN_RAW[[#This Row],[VALOR (OUT)]]&gt;0, "Expense", "Check"))</f>
        <v>Expense</v>
      </c>
      <c r="E1417" s="3" t="str">
        <f>_xlfn.XLOOKUP(FIN_DATASET[[#This Row],[Method]],CATEGORY_MAP[CUENTA_IN],CATEGORY_MAP[Category])</f>
        <v>Cash</v>
      </c>
      <c r="F1417" s="3" t="str">
        <f>_xlfn.XLOOKUP(FIN_DATASET[[#This Row],[Account]],CATEGORY_MAP[CUENTA_OUT],CATEGORY_MAP[Subcategory])</f>
        <v>Sports Expenses</v>
      </c>
      <c r="G1417" s="3" t="str">
        <f>IF(OR(FIN_RAW[[#This Row],[CONCEPTO]]=0,FIN_RAW[[#This Row],[CONCEPTO]]=""),"",FIN_RAW[[#This Row],[CONCEPTO]])</f>
        <v>Pago Chequeo InterLigas Infantil</v>
      </c>
      <c r="H1417" s="5">
        <f>IF(FIN_DATASET[[#This Row],[Type]]="Income", FIN_RAW[[#This Row],[VALOR (IN)]], -FIN_RAW[[#This Row],[VALOR (OUT)]])</f>
        <v>-200000</v>
      </c>
      <c r="I1417" s="3" t="str">
        <f>FIN_RAW[[#This Row],[CUENTA (IN)]]</f>
        <v>Efectivo</v>
      </c>
      <c r="J1417" s="6" t="str">
        <f>FIN_RAW[[#This Row],[CUENTA (OUT)]]</f>
        <v>Otros Gastos Deportivos</v>
      </c>
      <c r="K1417" s="3" t="str">
        <f>IF(OR(FIN_RAW[[#This Row],[CLIENTE]]=0,FIN_RAW[[#This Row],[CLIENTE]]=" "),"",FIN_RAW[[#This Row],[CLIENTE]])</f>
        <v/>
      </c>
      <c r="L1417" s="3" t="str">
        <f>IF(OR(FIN_RAW[[#This Row],[DEPORTISTA]]=0,FIN_RAW[[#This Row],[DEPORTISTA]]=""),"",FIN_RAW[[#This Row],[DEPORTISTA]])</f>
        <v/>
      </c>
      <c r="M1417" s="3">
        <f>IF(FIN_DATASET[[#This Row],[Method]]="Efectivo",1,0)</f>
        <v>1</v>
      </c>
      <c r="N1417" s="12">
        <f>IF(FIN_DATASET[[#This Row],[Method]]="Efectivo",FIN_DATASET[[#This Row],[Amount]],0)</f>
        <v>-200000</v>
      </c>
      <c r="O1417" s="3">
        <f>IF(FIN_DATASET[[#This Row],[Method]]="CxC",1,0)</f>
        <v>0</v>
      </c>
      <c r="P1417" s="11">
        <f>IF(FIN_DATASET[[#This Row],[Method]]="CxC",FIN_DATASET[[#This Row],[Amount]],0)</f>
        <v>0</v>
      </c>
      <c r="Q1417" s="3">
        <f>IF(OR(FIN_DATASET[[#This Row],[Account]]="CxP",FIN_DATASET[[#This Row],[Account]]="CxP (Liga)",FIN_DATASET[[#This Row],[Account]]="CxP (Terceros)"),1,0)</f>
        <v>0</v>
      </c>
      <c r="R1417" s="3">
        <f>IF(FIN_DATASET[[#This Row],[AP_Flag]]=1,FIN_DATASET[[#This Row],[Amount]],0)</f>
        <v>0</v>
      </c>
    </row>
    <row r="1418" spans="1:18" x14ac:dyDescent="0.2">
      <c r="A1418" s="4">
        <f>FIN_RAW[[#This Row],[FECHA]]</f>
        <v>44834</v>
      </c>
      <c r="B1418" s="3">
        <f>YEAR(FIN_DATASET[[#This Row],[Date]])</f>
        <v>2022</v>
      </c>
      <c r="C1418" s="3" t="str">
        <f>TEXT(FIN_DATASET[[#This Row],[Date]],"mmmm")</f>
        <v>September</v>
      </c>
      <c r="D1418" s="3" t="str">
        <f>IF(FIN_RAW[[#This Row],[VALOR (IN)]]&gt;0, "Income",IF(FIN_RAW[[#This Row],[VALOR (OUT)]]&gt;0, "Expense", "Check"))</f>
        <v>Expense</v>
      </c>
      <c r="E1418" s="3" t="str">
        <f>_xlfn.XLOOKUP(FIN_DATASET[[#This Row],[Method]],CATEGORY_MAP[CUENTA_IN],CATEGORY_MAP[Category])</f>
        <v>Cash</v>
      </c>
      <c r="F1418" s="3" t="str">
        <f>_xlfn.XLOOKUP(FIN_DATASET[[#This Row],[Account]],CATEGORY_MAP[CUENTA_OUT],CATEGORY_MAP[Subcategory])</f>
        <v>Payroll</v>
      </c>
      <c r="G1418" s="3" t="str">
        <f>IF(OR(FIN_RAW[[#This Row],[CONCEPTO]]=0,FIN_RAW[[#This Row],[CONCEPTO]]=""),"",FIN_RAW[[#This Row],[CONCEPTO]])</f>
        <v>Pago Nomina SEPT</v>
      </c>
      <c r="H1418" s="5">
        <f>IF(FIN_DATASET[[#This Row],[Type]]="Income", FIN_RAW[[#This Row],[VALOR (IN)]], -FIN_RAW[[#This Row],[VALOR (OUT)]])</f>
        <v>-250000</v>
      </c>
      <c r="I1418" s="3" t="str">
        <f>FIN_RAW[[#This Row],[CUENTA (IN)]]</f>
        <v>Efectivo</v>
      </c>
      <c r="J1418" s="6" t="str">
        <f>FIN_RAW[[#This Row],[CUENTA (OUT)]]</f>
        <v>Nomina</v>
      </c>
      <c r="K1418" s="3" t="str">
        <f>IF(OR(FIN_RAW[[#This Row],[CLIENTE]]=0,FIN_RAW[[#This Row],[CLIENTE]]=" "),"",FIN_RAW[[#This Row],[CLIENTE]])</f>
        <v>Derwin Cuastumal Leal</v>
      </c>
      <c r="L1418" s="3" t="str">
        <f>IF(OR(FIN_RAW[[#This Row],[DEPORTISTA]]=0,FIN_RAW[[#This Row],[DEPORTISTA]]=""),"",FIN_RAW[[#This Row],[DEPORTISTA]])</f>
        <v>Derwin Cuastumal Leal</v>
      </c>
      <c r="M1418" s="3">
        <f>IF(FIN_DATASET[[#This Row],[Method]]="Efectivo",1,0)</f>
        <v>1</v>
      </c>
      <c r="N1418" s="12">
        <f>IF(FIN_DATASET[[#This Row],[Method]]="Efectivo",FIN_DATASET[[#This Row],[Amount]],0)</f>
        <v>-250000</v>
      </c>
      <c r="O1418" s="3">
        <f>IF(FIN_DATASET[[#This Row],[Method]]="CxC",1,0)</f>
        <v>0</v>
      </c>
      <c r="P1418" s="11">
        <f>IF(FIN_DATASET[[#This Row],[Method]]="CxC",FIN_DATASET[[#This Row],[Amount]],0)</f>
        <v>0</v>
      </c>
      <c r="Q1418" s="3">
        <f>IF(OR(FIN_DATASET[[#This Row],[Account]]="CxP",FIN_DATASET[[#This Row],[Account]]="CxP (Liga)",FIN_DATASET[[#This Row],[Account]]="CxP (Terceros)"),1,0)</f>
        <v>0</v>
      </c>
      <c r="R1418" s="3">
        <f>IF(FIN_DATASET[[#This Row],[AP_Flag]]=1,FIN_DATASET[[#This Row],[Amount]],0)</f>
        <v>0</v>
      </c>
    </row>
    <row r="1419" spans="1:18" x14ac:dyDescent="0.2">
      <c r="A1419" s="4">
        <f>FIN_RAW[[#This Row],[FECHA]]</f>
        <v>44834</v>
      </c>
      <c r="B1419" s="3">
        <f>YEAR(FIN_DATASET[[#This Row],[Date]])</f>
        <v>2022</v>
      </c>
      <c r="C1419" s="3" t="str">
        <f>TEXT(FIN_DATASET[[#This Row],[Date]],"mmmm")</f>
        <v>September</v>
      </c>
      <c r="D1419" s="3" t="str">
        <f>IF(FIN_RAW[[#This Row],[VALOR (IN)]]&gt;0, "Income",IF(FIN_RAW[[#This Row],[VALOR (OUT)]]&gt;0, "Expense", "Check"))</f>
        <v>Expense</v>
      </c>
      <c r="E1419" s="3" t="str">
        <f>_xlfn.XLOOKUP(FIN_DATASET[[#This Row],[Method]],CATEGORY_MAP[CUENTA_IN],CATEGORY_MAP[Category])</f>
        <v>Cash</v>
      </c>
      <c r="F1419" s="3" t="str">
        <f>_xlfn.XLOOKUP(FIN_DATASET[[#This Row],[Account]],CATEGORY_MAP[CUENTA_OUT],CATEGORY_MAP[Subcategory])</f>
        <v>Payroll</v>
      </c>
      <c r="G1419" s="3" t="str">
        <f>IF(OR(FIN_RAW[[#This Row],[CONCEPTO]]=0,FIN_RAW[[#This Row],[CONCEPTO]]=""),"",FIN_RAW[[#This Row],[CONCEPTO]])</f>
        <v>Pago Nomina SEPT</v>
      </c>
      <c r="H1419" s="5">
        <f>IF(FIN_DATASET[[#This Row],[Type]]="Income", FIN_RAW[[#This Row],[VALOR (IN)]], -FIN_RAW[[#This Row],[VALOR (OUT)]])</f>
        <v>-1000000</v>
      </c>
      <c r="I1419" s="3" t="str">
        <f>FIN_RAW[[#This Row],[CUENTA (IN)]]</f>
        <v>Efectivo</v>
      </c>
      <c r="J1419" s="6" t="str">
        <f>FIN_RAW[[#This Row],[CUENTA (OUT)]]</f>
        <v>Nomina</v>
      </c>
      <c r="K1419" s="3" t="str">
        <f>IF(OR(FIN_RAW[[#This Row],[CLIENTE]]=0,FIN_RAW[[#This Row],[CLIENTE]]=" "),"",FIN_RAW[[#This Row],[CLIENTE]])</f>
        <v>Farly Apraez Betancur</v>
      </c>
      <c r="L1419" s="3" t="str">
        <f>IF(OR(FIN_RAW[[#This Row],[DEPORTISTA]]=0,FIN_RAW[[#This Row],[DEPORTISTA]]=""),"",FIN_RAW[[#This Row],[DEPORTISTA]])</f>
        <v>Farly Apraez Betancur</v>
      </c>
      <c r="M1419" s="3">
        <f>IF(FIN_DATASET[[#This Row],[Method]]="Efectivo",1,0)</f>
        <v>1</v>
      </c>
      <c r="N1419" s="12">
        <f>IF(FIN_DATASET[[#This Row],[Method]]="Efectivo",FIN_DATASET[[#This Row],[Amount]],0)</f>
        <v>-1000000</v>
      </c>
      <c r="O1419" s="3">
        <f>IF(FIN_DATASET[[#This Row],[Method]]="CxC",1,0)</f>
        <v>0</v>
      </c>
      <c r="P1419" s="11">
        <f>IF(FIN_DATASET[[#This Row],[Method]]="CxC",FIN_DATASET[[#This Row],[Amount]],0)</f>
        <v>0</v>
      </c>
      <c r="Q1419" s="3">
        <f>IF(OR(FIN_DATASET[[#This Row],[Account]]="CxP",FIN_DATASET[[#This Row],[Account]]="CxP (Liga)",FIN_DATASET[[#This Row],[Account]]="CxP (Terceros)"),1,0)</f>
        <v>0</v>
      </c>
      <c r="R1419" s="3">
        <f>IF(FIN_DATASET[[#This Row],[AP_Flag]]=1,FIN_DATASET[[#This Row],[Amount]],0)</f>
        <v>0</v>
      </c>
    </row>
    <row r="1420" spans="1:18" x14ac:dyDescent="0.2">
      <c r="A1420" s="4">
        <f>FIN_RAW[[#This Row],[FECHA]]</f>
        <v>44834</v>
      </c>
      <c r="B1420" s="3">
        <f>YEAR(FIN_DATASET[[#This Row],[Date]])</f>
        <v>2022</v>
      </c>
      <c r="C1420" s="3" t="str">
        <f>TEXT(FIN_DATASET[[#This Row],[Date]],"mmmm")</f>
        <v>September</v>
      </c>
      <c r="D1420" s="3" t="str">
        <f>IF(FIN_RAW[[#This Row],[VALOR (IN)]]&gt;0, "Income",IF(FIN_RAW[[#This Row],[VALOR (OUT)]]&gt;0, "Expense", "Check"))</f>
        <v>Expense</v>
      </c>
      <c r="E1420" s="3" t="str">
        <f>_xlfn.XLOOKUP(FIN_DATASET[[#This Row],[Method]],CATEGORY_MAP[CUENTA_IN],CATEGORY_MAP[Category])</f>
        <v>Cash</v>
      </c>
      <c r="F1420" s="3" t="str">
        <f>_xlfn.XLOOKUP(FIN_DATASET[[#This Row],[Account]],CATEGORY_MAP[CUENTA_OUT],CATEGORY_MAP[Subcategory])</f>
        <v>Payroll</v>
      </c>
      <c r="G1420" s="3" t="str">
        <f>IF(OR(FIN_RAW[[#This Row],[CONCEPTO]]=0,FIN_RAW[[#This Row],[CONCEPTO]]=""),"",FIN_RAW[[#This Row],[CONCEPTO]])</f>
        <v>Pago Nomina SEPT</v>
      </c>
      <c r="H1420" s="5">
        <f>IF(FIN_DATASET[[#This Row],[Type]]="Income", FIN_RAW[[#This Row],[VALOR (IN)]], -FIN_RAW[[#This Row],[VALOR (OUT)]])</f>
        <v>-1000000</v>
      </c>
      <c r="I1420" s="3" t="str">
        <f>FIN_RAW[[#This Row],[CUENTA (IN)]]</f>
        <v>Efectivo</v>
      </c>
      <c r="J1420" s="6" t="str">
        <f>FIN_RAW[[#This Row],[CUENTA (OUT)]]</f>
        <v>Nomina</v>
      </c>
      <c r="K1420" s="3" t="str">
        <f>IF(OR(FIN_RAW[[#This Row],[CLIENTE]]=0,FIN_RAW[[#This Row],[CLIENTE]]=" "),"",FIN_RAW[[#This Row],[CLIENTE]])</f>
        <v>Miguel García Celis</v>
      </c>
      <c r="L1420" s="3" t="str">
        <f>IF(OR(FIN_RAW[[#This Row],[DEPORTISTA]]=0,FIN_RAW[[#This Row],[DEPORTISTA]]=""),"",FIN_RAW[[#This Row],[DEPORTISTA]])</f>
        <v>Miguel García Celis</v>
      </c>
      <c r="M1420" s="3">
        <f>IF(FIN_DATASET[[#This Row],[Method]]="Efectivo",1,0)</f>
        <v>1</v>
      </c>
      <c r="N1420" s="12">
        <f>IF(FIN_DATASET[[#This Row],[Method]]="Efectivo",FIN_DATASET[[#This Row],[Amount]],0)</f>
        <v>-1000000</v>
      </c>
      <c r="O1420" s="3">
        <f>IF(FIN_DATASET[[#This Row],[Method]]="CxC",1,0)</f>
        <v>0</v>
      </c>
      <c r="P1420" s="11">
        <f>IF(FIN_DATASET[[#This Row],[Method]]="CxC",FIN_DATASET[[#This Row],[Amount]],0)</f>
        <v>0</v>
      </c>
      <c r="Q1420" s="3">
        <f>IF(OR(FIN_DATASET[[#This Row],[Account]]="CxP",FIN_DATASET[[#This Row],[Account]]="CxP (Liga)",FIN_DATASET[[#This Row],[Account]]="CxP (Terceros)"),1,0)</f>
        <v>0</v>
      </c>
      <c r="R1420" s="3">
        <f>IF(FIN_DATASET[[#This Row],[AP_Flag]]=1,FIN_DATASET[[#This Row],[Amount]],0)</f>
        <v>0</v>
      </c>
    </row>
    <row r="1421" spans="1:18" x14ac:dyDescent="0.2">
      <c r="A1421" s="4">
        <f>FIN_RAW[[#This Row],[FECHA]]</f>
        <v>44834</v>
      </c>
      <c r="B1421" s="3">
        <f>YEAR(FIN_DATASET[[#This Row],[Date]])</f>
        <v>2022</v>
      </c>
      <c r="C1421" s="3" t="str">
        <f>TEXT(FIN_DATASET[[#This Row],[Date]],"mmmm")</f>
        <v>September</v>
      </c>
      <c r="D1421" s="3" t="str">
        <f>IF(FIN_RAW[[#This Row],[VALOR (IN)]]&gt;0, "Income",IF(FIN_RAW[[#This Row],[VALOR (OUT)]]&gt;0, "Expense", "Check"))</f>
        <v>Expense</v>
      </c>
      <c r="E1421" s="3" t="str">
        <f>_xlfn.XLOOKUP(FIN_DATASET[[#This Row],[Method]],CATEGORY_MAP[CUENTA_IN],CATEGORY_MAP[Category])</f>
        <v>Cash</v>
      </c>
      <c r="F1421" s="3" t="str">
        <f>_xlfn.XLOOKUP(FIN_DATASET[[#This Row],[Account]],CATEGORY_MAP[CUENTA_OUT],CATEGORY_MAP[Subcategory])</f>
        <v>Payroll</v>
      </c>
      <c r="G1421" s="3" t="str">
        <f>IF(OR(FIN_RAW[[#This Row],[CONCEPTO]]=0,FIN_RAW[[#This Row],[CONCEPTO]]=""),"",FIN_RAW[[#This Row],[CONCEPTO]])</f>
        <v>Pago Nomina OCT</v>
      </c>
      <c r="H1421" s="5">
        <f>IF(FIN_DATASET[[#This Row],[Type]]="Income", FIN_RAW[[#This Row],[VALOR (IN)]], -FIN_RAW[[#This Row],[VALOR (OUT)]])</f>
        <v>-250000</v>
      </c>
      <c r="I1421" s="3" t="str">
        <f>FIN_RAW[[#This Row],[CUENTA (IN)]]</f>
        <v>Efectivo</v>
      </c>
      <c r="J1421" s="6" t="str">
        <f>FIN_RAW[[#This Row],[CUENTA (OUT)]]</f>
        <v>Nomina</v>
      </c>
      <c r="K1421" s="3" t="str">
        <f>IF(OR(FIN_RAW[[#This Row],[CLIENTE]]=0,FIN_RAW[[#This Row],[CLIENTE]]=" "),"",FIN_RAW[[#This Row],[CLIENTE]])</f>
        <v>Derwin Cuastumal Leal</v>
      </c>
      <c r="L1421" s="3" t="str">
        <f>IF(OR(FIN_RAW[[#This Row],[DEPORTISTA]]=0,FIN_RAW[[#This Row],[DEPORTISTA]]=""),"",FIN_RAW[[#This Row],[DEPORTISTA]])</f>
        <v>Derwin Cuastumal Leal</v>
      </c>
      <c r="M1421" s="3">
        <f>IF(FIN_DATASET[[#This Row],[Method]]="Efectivo",1,0)</f>
        <v>1</v>
      </c>
      <c r="N1421" s="12">
        <f>IF(FIN_DATASET[[#This Row],[Method]]="Efectivo",FIN_DATASET[[#This Row],[Amount]],0)</f>
        <v>-250000</v>
      </c>
      <c r="O1421" s="3">
        <f>IF(FIN_DATASET[[#This Row],[Method]]="CxC",1,0)</f>
        <v>0</v>
      </c>
      <c r="P1421" s="11">
        <f>IF(FIN_DATASET[[#This Row],[Method]]="CxC",FIN_DATASET[[#This Row],[Amount]],0)</f>
        <v>0</v>
      </c>
      <c r="Q1421" s="3">
        <f>IF(OR(FIN_DATASET[[#This Row],[Account]]="CxP",FIN_DATASET[[#This Row],[Account]]="CxP (Liga)",FIN_DATASET[[#This Row],[Account]]="CxP (Terceros)"),1,0)</f>
        <v>0</v>
      </c>
      <c r="R1421" s="3">
        <f>IF(FIN_DATASET[[#This Row],[AP_Flag]]=1,FIN_DATASET[[#This Row],[Amount]],0)</f>
        <v>0</v>
      </c>
    </row>
    <row r="1422" spans="1:18" x14ac:dyDescent="0.2">
      <c r="A1422" s="4">
        <f>FIN_RAW[[#This Row],[FECHA]]</f>
        <v>44834</v>
      </c>
      <c r="B1422" s="3">
        <f>YEAR(FIN_DATASET[[#This Row],[Date]])</f>
        <v>2022</v>
      </c>
      <c r="C1422" s="3" t="str">
        <f>TEXT(FIN_DATASET[[#This Row],[Date]],"mmmm")</f>
        <v>September</v>
      </c>
      <c r="D1422" s="3" t="str">
        <f>IF(FIN_RAW[[#This Row],[VALOR (IN)]]&gt;0, "Income",IF(FIN_RAW[[#This Row],[VALOR (OUT)]]&gt;0, "Expense", "Check"))</f>
        <v>Expense</v>
      </c>
      <c r="E1422" s="3" t="str">
        <f>_xlfn.XLOOKUP(FIN_DATASET[[#This Row],[Method]],CATEGORY_MAP[CUENTA_IN],CATEGORY_MAP[Category])</f>
        <v>Cash</v>
      </c>
      <c r="F1422" s="3" t="str">
        <f>_xlfn.XLOOKUP(FIN_DATASET[[#This Row],[Account]],CATEGORY_MAP[CUENTA_OUT],CATEGORY_MAP[Subcategory])</f>
        <v>Payroll</v>
      </c>
      <c r="G1422" s="3" t="str">
        <f>IF(OR(FIN_RAW[[#This Row],[CONCEPTO]]=0,FIN_RAW[[#This Row],[CONCEPTO]]=""),"",FIN_RAW[[#This Row],[CONCEPTO]])</f>
        <v>Pago Nomina OCT</v>
      </c>
      <c r="H1422" s="5">
        <f>IF(FIN_DATASET[[#This Row],[Type]]="Income", FIN_RAW[[#This Row],[VALOR (IN)]], -FIN_RAW[[#This Row],[VALOR (OUT)]])</f>
        <v>-1000000</v>
      </c>
      <c r="I1422" s="3" t="str">
        <f>FIN_RAW[[#This Row],[CUENTA (IN)]]</f>
        <v>Efectivo</v>
      </c>
      <c r="J1422" s="6" t="str">
        <f>FIN_RAW[[#This Row],[CUENTA (OUT)]]</f>
        <v>Nomina</v>
      </c>
      <c r="K1422" s="3" t="str">
        <f>IF(OR(FIN_RAW[[#This Row],[CLIENTE]]=0,FIN_RAW[[#This Row],[CLIENTE]]=" "),"",FIN_RAW[[#This Row],[CLIENTE]])</f>
        <v>Farly Apraez Betancur</v>
      </c>
      <c r="L1422" s="3" t="str">
        <f>IF(OR(FIN_RAW[[#This Row],[DEPORTISTA]]=0,FIN_RAW[[#This Row],[DEPORTISTA]]=""),"",FIN_RAW[[#This Row],[DEPORTISTA]])</f>
        <v>Farly Apraez Betancur</v>
      </c>
      <c r="M1422" s="3">
        <f>IF(FIN_DATASET[[#This Row],[Method]]="Efectivo",1,0)</f>
        <v>1</v>
      </c>
      <c r="N1422" s="12">
        <f>IF(FIN_DATASET[[#This Row],[Method]]="Efectivo",FIN_DATASET[[#This Row],[Amount]],0)</f>
        <v>-1000000</v>
      </c>
      <c r="O1422" s="3">
        <f>IF(FIN_DATASET[[#This Row],[Method]]="CxC",1,0)</f>
        <v>0</v>
      </c>
      <c r="P1422" s="11">
        <f>IF(FIN_DATASET[[#This Row],[Method]]="CxC",FIN_DATASET[[#This Row],[Amount]],0)</f>
        <v>0</v>
      </c>
      <c r="Q1422" s="3">
        <f>IF(OR(FIN_DATASET[[#This Row],[Account]]="CxP",FIN_DATASET[[#This Row],[Account]]="CxP (Liga)",FIN_DATASET[[#This Row],[Account]]="CxP (Terceros)"),1,0)</f>
        <v>0</v>
      </c>
      <c r="R1422" s="3">
        <f>IF(FIN_DATASET[[#This Row],[AP_Flag]]=1,FIN_DATASET[[#This Row],[Amount]],0)</f>
        <v>0</v>
      </c>
    </row>
    <row r="1423" spans="1:18" x14ac:dyDescent="0.2">
      <c r="A1423" s="4">
        <f>FIN_RAW[[#This Row],[FECHA]]</f>
        <v>44834</v>
      </c>
      <c r="B1423" s="3">
        <f>YEAR(FIN_DATASET[[#This Row],[Date]])</f>
        <v>2022</v>
      </c>
      <c r="C1423" s="3" t="str">
        <f>TEXT(FIN_DATASET[[#This Row],[Date]],"mmmm")</f>
        <v>September</v>
      </c>
      <c r="D1423" s="3" t="str">
        <f>IF(FIN_RAW[[#This Row],[VALOR (IN)]]&gt;0, "Income",IF(FIN_RAW[[#This Row],[VALOR (OUT)]]&gt;0, "Expense", "Check"))</f>
        <v>Expense</v>
      </c>
      <c r="E1423" s="3" t="str">
        <f>_xlfn.XLOOKUP(FIN_DATASET[[#This Row],[Method]],CATEGORY_MAP[CUENTA_IN],CATEGORY_MAP[Category])</f>
        <v>Cash</v>
      </c>
      <c r="F1423" s="3" t="str">
        <f>_xlfn.XLOOKUP(FIN_DATASET[[#This Row],[Account]],CATEGORY_MAP[CUENTA_OUT],CATEGORY_MAP[Subcategory])</f>
        <v>Payroll</v>
      </c>
      <c r="G1423" s="3" t="str">
        <f>IF(OR(FIN_RAW[[#This Row],[CONCEPTO]]=0,FIN_RAW[[#This Row],[CONCEPTO]]=""),"",FIN_RAW[[#This Row],[CONCEPTO]])</f>
        <v>Pago Nomina OCT</v>
      </c>
      <c r="H1423" s="5">
        <f>IF(FIN_DATASET[[#This Row],[Type]]="Income", FIN_RAW[[#This Row],[VALOR (IN)]], -FIN_RAW[[#This Row],[VALOR (OUT)]])</f>
        <v>-1400000</v>
      </c>
      <c r="I1423" s="3" t="str">
        <f>FIN_RAW[[#This Row],[CUENTA (IN)]]</f>
        <v>Efectivo</v>
      </c>
      <c r="J1423" s="6" t="str">
        <f>FIN_RAW[[#This Row],[CUENTA (OUT)]]</f>
        <v>Nomina</v>
      </c>
      <c r="K1423" s="3" t="str">
        <f>IF(OR(FIN_RAW[[#This Row],[CLIENTE]]=0,FIN_RAW[[#This Row],[CLIENTE]]=" "),"",FIN_RAW[[#This Row],[CLIENTE]])</f>
        <v>Miguel García Celis</v>
      </c>
      <c r="L1423" s="3" t="str">
        <f>IF(OR(FIN_RAW[[#This Row],[DEPORTISTA]]=0,FIN_RAW[[#This Row],[DEPORTISTA]]=""),"",FIN_RAW[[#This Row],[DEPORTISTA]])</f>
        <v>Miguel García Celis</v>
      </c>
      <c r="M1423" s="3">
        <f>IF(FIN_DATASET[[#This Row],[Method]]="Efectivo",1,0)</f>
        <v>1</v>
      </c>
      <c r="N1423" s="12">
        <f>IF(FIN_DATASET[[#This Row],[Method]]="Efectivo",FIN_DATASET[[#This Row],[Amount]],0)</f>
        <v>-1400000</v>
      </c>
      <c r="O1423" s="3">
        <f>IF(FIN_DATASET[[#This Row],[Method]]="CxC",1,0)</f>
        <v>0</v>
      </c>
      <c r="P1423" s="11">
        <f>IF(FIN_DATASET[[#This Row],[Method]]="CxC",FIN_DATASET[[#This Row],[Amount]],0)</f>
        <v>0</v>
      </c>
      <c r="Q1423" s="3">
        <f>IF(OR(FIN_DATASET[[#This Row],[Account]]="CxP",FIN_DATASET[[#This Row],[Account]]="CxP (Liga)",FIN_DATASET[[#This Row],[Account]]="CxP (Terceros)"),1,0)</f>
        <v>0</v>
      </c>
      <c r="R1423" s="3">
        <f>IF(FIN_DATASET[[#This Row],[AP_Flag]]=1,FIN_DATASET[[#This Row],[Amount]],0)</f>
        <v>0</v>
      </c>
    </row>
    <row r="1424" spans="1:18" x14ac:dyDescent="0.2">
      <c r="A1424" s="4">
        <f>FIN_RAW[[#This Row],[FECHA]]</f>
        <v>44835</v>
      </c>
      <c r="B1424" s="3">
        <f>YEAR(FIN_DATASET[[#This Row],[Date]])</f>
        <v>2022</v>
      </c>
      <c r="C1424" s="3" t="str">
        <f>TEXT(FIN_DATASET[[#This Row],[Date]],"mmmm")</f>
        <v>October</v>
      </c>
      <c r="D1424" s="3" t="str">
        <f>IF(FIN_RAW[[#This Row],[VALOR (IN)]]&gt;0, "Income",IF(FIN_RAW[[#This Row],[VALOR (OUT)]]&gt;0, "Expense", "Check"))</f>
        <v>Income</v>
      </c>
      <c r="E1424" s="3" t="str">
        <f>_xlfn.XLOOKUP(FIN_DATASET[[#This Row],[Method]],CATEGORY_MAP[CUENTA_IN],CATEGORY_MAP[Category])</f>
        <v>Scholarships</v>
      </c>
      <c r="F1424" s="3" t="str">
        <f>_xlfn.XLOOKUP(FIN_DATASET[[#This Row],[Account]],CATEGORY_MAP[CUENTA_OUT],CATEGORY_MAP[Subcategory])</f>
        <v>Monthly Fee</v>
      </c>
      <c r="G1424" s="3" t="str">
        <f>IF(OR(FIN_RAW[[#This Row],[CONCEPTO]]=0,FIN_RAW[[#This Row],[CONCEPTO]]=""),"",FIN_RAW[[#This Row],[CONCEPTO]])</f>
        <v>Beca Fundadores AR (100%) OCT</v>
      </c>
      <c r="H1424" s="5">
        <f>IF(FIN_DATASET[[#This Row],[Type]]="Income", FIN_RAW[[#This Row],[VALOR (IN)]], -FIN_RAW[[#This Row],[VALOR (OUT)]])</f>
        <v>160000</v>
      </c>
      <c r="I1424" s="3" t="str">
        <f>FIN_RAW[[#This Row],[CUENTA (IN)]]</f>
        <v>Becas</v>
      </c>
      <c r="J1424" s="6" t="str">
        <f>FIN_RAW[[#This Row],[CUENTA (OUT)]]</f>
        <v>Mensualidad</v>
      </c>
      <c r="K1424" s="3" t="str">
        <f>IF(OR(FIN_RAW[[#This Row],[CLIENTE]]=0,FIN_RAW[[#This Row],[CLIENTE]]=" "),"",FIN_RAW[[#This Row],[CLIENTE]])</f>
        <v>Luis Eduardo Solarte Serna</v>
      </c>
      <c r="L1424" s="3" t="str">
        <f>IF(OR(FIN_RAW[[#This Row],[DEPORTISTA]]=0,FIN_RAW[[#This Row],[DEPORTISTA]]=""),"",FIN_RAW[[#This Row],[DEPORTISTA]])</f>
        <v>Alejandro Solarte Osorio</v>
      </c>
      <c r="M1424" s="3">
        <f>IF(FIN_DATASET[[#This Row],[Method]]="Efectivo",1,0)</f>
        <v>0</v>
      </c>
      <c r="N1424" s="12">
        <f>IF(FIN_DATASET[[#This Row],[Method]]="Efectivo",FIN_DATASET[[#This Row],[Amount]],0)</f>
        <v>0</v>
      </c>
      <c r="O1424" s="3">
        <f>IF(FIN_DATASET[[#This Row],[Method]]="CxC",1,0)</f>
        <v>0</v>
      </c>
      <c r="P1424" s="11">
        <f>IF(FIN_DATASET[[#This Row],[Method]]="CxC",FIN_DATASET[[#This Row],[Amount]],0)</f>
        <v>0</v>
      </c>
      <c r="Q1424" s="3">
        <f>IF(OR(FIN_DATASET[[#This Row],[Account]]="CxP",FIN_DATASET[[#This Row],[Account]]="CxP (Liga)",FIN_DATASET[[#This Row],[Account]]="CxP (Terceros)"),1,0)</f>
        <v>0</v>
      </c>
      <c r="R1424" s="3">
        <f>IF(FIN_DATASET[[#This Row],[AP_Flag]]=1,FIN_DATASET[[#This Row],[Amount]],0)</f>
        <v>0</v>
      </c>
    </row>
    <row r="1425" spans="1:18" x14ac:dyDescent="0.2">
      <c r="A1425" s="4">
        <f>FIN_RAW[[#This Row],[FECHA]]</f>
        <v>44835</v>
      </c>
      <c r="B1425" s="3">
        <f>YEAR(FIN_DATASET[[#This Row],[Date]])</f>
        <v>2022</v>
      </c>
      <c r="C1425" s="3" t="str">
        <f>TEXT(FIN_DATASET[[#This Row],[Date]],"mmmm")</f>
        <v>October</v>
      </c>
      <c r="D1425" s="3" t="str">
        <f>IF(FIN_RAW[[#This Row],[VALOR (IN)]]&gt;0, "Income",IF(FIN_RAW[[#This Row],[VALOR (OUT)]]&gt;0, "Expense", "Check"))</f>
        <v>Income</v>
      </c>
      <c r="E1425" s="3" t="str">
        <f>_xlfn.XLOOKUP(FIN_DATASET[[#This Row],[Method]],CATEGORY_MAP[CUENTA_IN],CATEGORY_MAP[Category])</f>
        <v>Scholarships</v>
      </c>
      <c r="F1425" s="3" t="str">
        <f>_xlfn.XLOOKUP(FIN_DATASET[[#This Row],[Account]],CATEGORY_MAP[CUENTA_OUT],CATEGORY_MAP[Subcategory])</f>
        <v>Monthly Fee</v>
      </c>
      <c r="G1425" s="3" t="str">
        <f>IF(OR(FIN_RAW[[#This Row],[CONCEPTO]]=0,FIN_RAW[[#This Row],[CONCEPTO]]=""),"",FIN_RAW[[#This Row],[CONCEPTO]])</f>
        <v>Beca Fundadores AR (100%) OCT</v>
      </c>
      <c r="H1425" s="5">
        <f>IF(FIN_DATASET[[#This Row],[Type]]="Income", FIN_RAW[[#This Row],[VALOR (IN)]], -FIN_RAW[[#This Row],[VALOR (OUT)]])</f>
        <v>160000</v>
      </c>
      <c r="I1425" s="3" t="str">
        <f>FIN_RAW[[#This Row],[CUENTA (IN)]]</f>
        <v>Becas</v>
      </c>
      <c r="J1425" s="6" t="str">
        <f>FIN_RAW[[#This Row],[CUENTA (OUT)]]</f>
        <v>Mensualidad</v>
      </c>
      <c r="K1425" s="3" t="str">
        <f>IF(OR(FIN_RAW[[#This Row],[CLIENTE]]=0,FIN_RAW[[#This Row],[CLIENTE]]=" "),"",FIN_RAW[[#This Row],[CLIENTE]])</f>
        <v>Omar Osorio Valencia</v>
      </c>
      <c r="L1425" s="3" t="str">
        <f>IF(OR(FIN_RAW[[#This Row],[DEPORTISTA]]=0,FIN_RAW[[#This Row],[DEPORTISTA]]=""),"",FIN_RAW[[#This Row],[DEPORTISTA]])</f>
        <v>Juan Camilo Osorio Mendoza</v>
      </c>
      <c r="M1425" s="3">
        <f>IF(FIN_DATASET[[#This Row],[Method]]="Efectivo",1,0)</f>
        <v>0</v>
      </c>
      <c r="N1425" s="12">
        <f>IF(FIN_DATASET[[#This Row],[Method]]="Efectivo",FIN_DATASET[[#This Row],[Amount]],0)</f>
        <v>0</v>
      </c>
      <c r="O1425" s="3">
        <f>IF(FIN_DATASET[[#This Row],[Method]]="CxC",1,0)</f>
        <v>0</v>
      </c>
      <c r="P1425" s="11">
        <f>IF(FIN_DATASET[[#This Row],[Method]]="CxC",FIN_DATASET[[#This Row],[Amount]],0)</f>
        <v>0</v>
      </c>
      <c r="Q1425" s="3">
        <f>IF(OR(FIN_DATASET[[#This Row],[Account]]="CxP",FIN_DATASET[[#This Row],[Account]]="CxP (Liga)",FIN_DATASET[[#This Row],[Account]]="CxP (Terceros)"),1,0)</f>
        <v>0</v>
      </c>
      <c r="R1425" s="3">
        <f>IF(FIN_DATASET[[#This Row],[AP_Flag]]=1,FIN_DATASET[[#This Row],[Amount]],0)</f>
        <v>0</v>
      </c>
    </row>
    <row r="1426" spans="1:18" x14ac:dyDescent="0.2">
      <c r="A1426" s="4">
        <f>FIN_RAW[[#This Row],[FECHA]]</f>
        <v>44835</v>
      </c>
      <c r="B1426" s="3">
        <f>YEAR(FIN_DATASET[[#This Row],[Date]])</f>
        <v>2022</v>
      </c>
      <c r="C1426" s="3" t="str">
        <f>TEXT(FIN_DATASET[[#This Row],[Date]],"mmmm")</f>
        <v>October</v>
      </c>
      <c r="D1426" s="3" t="str">
        <f>IF(FIN_RAW[[#This Row],[VALOR (IN)]]&gt;0, "Income",IF(FIN_RAW[[#This Row],[VALOR (OUT)]]&gt;0, "Expense", "Check"))</f>
        <v>Income</v>
      </c>
      <c r="E1426" s="3" t="str">
        <f>_xlfn.XLOOKUP(FIN_DATASET[[#This Row],[Method]],CATEGORY_MAP[CUENTA_IN],CATEGORY_MAP[Category])</f>
        <v>Scholarships</v>
      </c>
      <c r="F1426" s="3" t="str">
        <f>_xlfn.XLOOKUP(FIN_DATASET[[#This Row],[Account]],CATEGORY_MAP[CUENTA_OUT],CATEGORY_MAP[Subcategory])</f>
        <v>Monthly Fee</v>
      </c>
      <c r="G1426" s="3" t="str">
        <f>IF(OR(FIN_RAW[[#This Row],[CONCEPTO]]=0,FIN_RAW[[#This Row],[CONCEPTO]]=""),"",FIN_RAW[[#This Row],[CONCEPTO]])</f>
        <v>Beca Fundadores AR (100%) OCT</v>
      </c>
      <c r="H1426" s="5">
        <f>IF(FIN_DATASET[[#This Row],[Type]]="Income", FIN_RAW[[#This Row],[VALOR (IN)]], -FIN_RAW[[#This Row],[VALOR (OUT)]])</f>
        <v>160000</v>
      </c>
      <c r="I1426" s="3" t="str">
        <f>FIN_RAW[[#This Row],[CUENTA (IN)]]</f>
        <v>Becas</v>
      </c>
      <c r="J1426" s="6" t="str">
        <f>FIN_RAW[[#This Row],[CUENTA (OUT)]]</f>
        <v>Mensualidad</v>
      </c>
      <c r="K1426" s="3" t="str">
        <f>IF(OR(FIN_RAW[[#This Row],[CLIENTE]]=0,FIN_RAW[[#This Row],[CLIENTE]]=" "),"",FIN_RAW[[#This Row],[CLIENTE]])</f>
        <v>Omar Osorio Valencia</v>
      </c>
      <c r="L1426" s="3" t="str">
        <f>IF(OR(FIN_RAW[[#This Row],[DEPORTISTA]]=0,FIN_RAW[[#This Row],[DEPORTISTA]]=""),"",FIN_RAW[[#This Row],[DEPORTISTA]])</f>
        <v>Mariana Osorio Mendoza</v>
      </c>
      <c r="M1426" s="3">
        <f>IF(FIN_DATASET[[#This Row],[Method]]="Efectivo",1,0)</f>
        <v>0</v>
      </c>
      <c r="N1426" s="12">
        <f>IF(FIN_DATASET[[#This Row],[Method]]="Efectivo",FIN_DATASET[[#This Row],[Amount]],0)</f>
        <v>0</v>
      </c>
      <c r="O1426" s="3">
        <f>IF(FIN_DATASET[[#This Row],[Method]]="CxC",1,0)</f>
        <v>0</v>
      </c>
      <c r="P1426" s="11">
        <f>IF(FIN_DATASET[[#This Row],[Method]]="CxC",FIN_DATASET[[#This Row],[Amount]],0)</f>
        <v>0</v>
      </c>
      <c r="Q1426" s="3">
        <f>IF(OR(FIN_DATASET[[#This Row],[Account]]="CxP",FIN_DATASET[[#This Row],[Account]]="CxP (Liga)",FIN_DATASET[[#This Row],[Account]]="CxP (Terceros)"),1,0)</f>
        <v>0</v>
      </c>
      <c r="R1426" s="3">
        <f>IF(FIN_DATASET[[#This Row],[AP_Flag]]=1,FIN_DATASET[[#This Row],[Amount]],0)</f>
        <v>0</v>
      </c>
    </row>
    <row r="1427" spans="1:18" x14ac:dyDescent="0.2">
      <c r="A1427" s="4">
        <f>FIN_RAW[[#This Row],[FECHA]]</f>
        <v>44835</v>
      </c>
      <c r="B1427" s="3">
        <f>YEAR(FIN_DATASET[[#This Row],[Date]])</f>
        <v>2022</v>
      </c>
      <c r="C1427" s="3" t="str">
        <f>TEXT(FIN_DATASET[[#This Row],[Date]],"mmmm")</f>
        <v>October</v>
      </c>
      <c r="D1427" s="3" t="str">
        <f>IF(FIN_RAW[[#This Row],[VALOR (IN)]]&gt;0, "Income",IF(FIN_RAW[[#This Row],[VALOR (OUT)]]&gt;0, "Expense", "Check"))</f>
        <v>Income</v>
      </c>
      <c r="E1427" s="3" t="str">
        <f>_xlfn.XLOOKUP(FIN_DATASET[[#This Row],[Method]],CATEGORY_MAP[CUENTA_IN],CATEGORY_MAP[Category])</f>
        <v>Scholarships</v>
      </c>
      <c r="F1427" s="3" t="str">
        <f>_xlfn.XLOOKUP(FIN_DATASET[[#This Row],[Account]],CATEGORY_MAP[CUENTA_OUT],CATEGORY_MAP[Subcategory])</f>
        <v>Monthly Fee</v>
      </c>
      <c r="G1427" s="3" t="str">
        <f>IF(OR(FIN_RAW[[#This Row],[CONCEPTO]]=0,FIN_RAW[[#This Row],[CONCEPTO]]=""),"",FIN_RAW[[#This Row],[CONCEPTO]])</f>
        <v>Beca Fundadores AR (100%) OCT</v>
      </c>
      <c r="H1427" s="5">
        <f>IF(FIN_DATASET[[#This Row],[Type]]="Income", FIN_RAW[[#This Row],[VALOR (IN)]], -FIN_RAW[[#This Row],[VALOR (OUT)]])</f>
        <v>160000</v>
      </c>
      <c r="I1427" s="3" t="str">
        <f>FIN_RAW[[#This Row],[CUENTA (IN)]]</f>
        <v>Becas</v>
      </c>
      <c r="J1427" s="6" t="str">
        <f>FIN_RAW[[#This Row],[CUENTA (OUT)]]</f>
        <v>Mensualidad</v>
      </c>
      <c r="K1427" s="3" t="str">
        <f>IF(OR(FIN_RAW[[#This Row],[CLIENTE]]=0,FIN_RAW[[#This Row],[CLIENTE]]=" "),"",FIN_RAW[[#This Row],[CLIENTE]])</f>
        <v>Silvana Torres López</v>
      </c>
      <c r="L1427" s="3" t="str">
        <f>IF(OR(FIN_RAW[[#This Row],[DEPORTISTA]]=0,FIN_RAW[[#This Row],[DEPORTISTA]]=""),"",FIN_RAW[[#This Row],[DEPORTISTA]])</f>
        <v>Luciana Pinedo Torres</v>
      </c>
      <c r="M1427" s="3">
        <f>IF(FIN_DATASET[[#This Row],[Method]]="Efectivo",1,0)</f>
        <v>0</v>
      </c>
      <c r="N1427" s="12">
        <f>IF(FIN_DATASET[[#This Row],[Method]]="Efectivo",FIN_DATASET[[#This Row],[Amount]],0)</f>
        <v>0</v>
      </c>
      <c r="O1427" s="3">
        <f>IF(FIN_DATASET[[#This Row],[Method]]="CxC",1,0)</f>
        <v>0</v>
      </c>
      <c r="P1427" s="11">
        <f>IF(FIN_DATASET[[#This Row],[Method]]="CxC",FIN_DATASET[[#This Row],[Amount]],0)</f>
        <v>0</v>
      </c>
      <c r="Q1427" s="3">
        <f>IF(OR(FIN_DATASET[[#This Row],[Account]]="CxP",FIN_DATASET[[#This Row],[Account]]="CxP (Liga)",FIN_DATASET[[#This Row],[Account]]="CxP (Terceros)"),1,0)</f>
        <v>0</v>
      </c>
      <c r="R1427" s="3">
        <f>IF(FIN_DATASET[[#This Row],[AP_Flag]]=1,FIN_DATASET[[#This Row],[Amount]],0)</f>
        <v>0</v>
      </c>
    </row>
    <row r="1428" spans="1:18" x14ac:dyDescent="0.2">
      <c r="A1428" s="4">
        <f>FIN_RAW[[#This Row],[FECHA]]</f>
        <v>44835</v>
      </c>
      <c r="B1428" s="3">
        <f>YEAR(FIN_DATASET[[#This Row],[Date]])</f>
        <v>2022</v>
      </c>
      <c r="C1428" s="3" t="str">
        <f>TEXT(FIN_DATASET[[#This Row],[Date]],"mmmm")</f>
        <v>October</v>
      </c>
      <c r="D1428" s="3" t="str">
        <f>IF(FIN_RAW[[#This Row],[VALOR (IN)]]&gt;0, "Income",IF(FIN_RAW[[#This Row],[VALOR (OUT)]]&gt;0, "Expense", "Check"))</f>
        <v>Income</v>
      </c>
      <c r="E1428" s="3" t="str">
        <f>_xlfn.XLOOKUP(FIN_DATASET[[#This Row],[Method]],CATEGORY_MAP[CUENTA_IN],CATEGORY_MAP[Category])</f>
        <v>Scholarships</v>
      </c>
      <c r="F1428" s="3" t="str">
        <f>_xlfn.XLOOKUP(FIN_DATASET[[#This Row],[Account]],CATEGORY_MAP[CUENTA_OUT],CATEGORY_MAP[Subcategory])</f>
        <v>Monthly Fee</v>
      </c>
      <c r="G1428" s="3" t="str">
        <f>IF(OR(FIN_RAW[[#This Row],[CONCEPTO]]=0,FIN_RAW[[#This Row],[CONCEPTO]]=""),"",FIN_RAW[[#This Row],[CONCEPTO]])</f>
        <v>Beca Fundadores AR (100%) OCT</v>
      </c>
      <c r="H1428" s="5">
        <f>IF(FIN_DATASET[[#This Row],[Type]]="Income", FIN_RAW[[#This Row],[VALOR (IN)]], -FIN_RAW[[#This Row],[VALOR (OUT)]])</f>
        <v>160000</v>
      </c>
      <c r="I1428" s="3" t="str">
        <f>FIN_RAW[[#This Row],[CUENTA (IN)]]</f>
        <v>Becas</v>
      </c>
      <c r="J1428" s="6" t="str">
        <f>FIN_RAW[[#This Row],[CUENTA (OUT)]]</f>
        <v>Mensualidad</v>
      </c>
      <c r="K1428" s="3" t="str">
        <f>IF(OR(FIN_RAW[[#This Row],[CLIENTE]]=0,FIN_RAW[[#This Row],[CLIENTE]]=" "),"",FIN_RAW[[#This Row],[CLIENTE]])</f>
        <v>Silvana Torres López</v>
      </c>
      <c r="L1428" s="3" t="str">
        <f>IF(OR(FIN_RAW[[#This Row],[DEPORTISTA]]=0,FIN_RAW[[#This Row],[DEPORTISTA]]=""),"",FIN_RAW[[#This Row],[DEPORTISTA]])</f>
        <v>Valentina Quintero Torres</v>
      </c>
      <c r="M1428" s="3">
        <f>IF(FIN_DATASET[[#This Row],[Method]]="Efectivo",1,0)</f>
        <v>0</v>
      </c>
      <c r="N1428" s="12">
        <f>IF(FIN_DATASET[[#This Row],[Method]]="Efectivo",FIN_DATASET[[#This Row],[Amount]],0)</f>
        <v>0</v>
      </c>
      <c r="O1428" s="3">
        <f>IF(FIN_DATASET[[#This Row],[Method]]="CxC",1,0)</f>
        <v>0</v>
      </c>
      <c r="P1428" s="11">
        <f>IF(FIN_DATASET[[#This Row],[Method]]="CxC",FIN_DATASET[[#This Row],[Amount]],0)</f>
        <v>0</v>
      </c>
      <c r="Q1428" s="3">
        <f>IF(OR(FIN_DATASET[[#This Row],[Account]]="CxP",FIN_DATASET[[#This Row],[Account]]="CxP (Liga)",FIN_DATASET[[#This Row],[Account]]="CxP (Terceros)"),1,0)</f>
        <v>0</v>
      </c>
      <c r="R1428" s="3">
        <f>IF(FIN_DATASET[[#This Row],[AP_Flag]]=1,FIN_DATASET[[#This Row],[Amount]],0)</f>
        <v>0</v>
      </c>
    </row>
    <row r="1429" spans="1:18" x14ac:dyDescent="0.2">
      <c r="A1429" s="4">
        <f>FIN_RAW[[#This Row],[FECHA]]</f>
        <v>44835</v>
      </c>
      <c r="B1429" s="3">
        <f>YEAR(FIN_DATASET[[#This Row],[Date]])</f>
        <v>2022</v>
      </c>
      <c r="C1429" s="3" t="str">
        <f>TEXT(FIN_DATASET[[#This Row],[Date]],"mmmm")</f>
        <v>October</v>
      </c>
      <c r="D1429" s="3" t="str">
        <f>IF(FIN_RAW[[#This Row],[VALOR (IN)]]&gt;0, "Income",IF(FIN_RAW[[#This Row],[VALOR (OUT)]]&gt;0, "Expense", "Check"))</f>
        <v>Income</v>
      </c>
      <c r="E1429" s="3" t="str">
        <f>_xlfn.XLOOKUP(FIN_DATASET[[#This Row],[Method]],CATEGORY_MAP[CUENTA_IN],CATEGORY_MAP[Category])</f>
        <v>Cash</v>
      </c>
      <c r="F1429" s="3" t="str">
        <f>_xlfn.XLOOKUP(FIN_DATASET[[#This Row],[Account]],CATEGORY_MAP[CUENTA_OUT],CATEGORY_MAP[Subcategory])</f>
        <v>Monthly Fee</v>
      </c>
      <c r="G1429" s="3" t="str">
        <f>IF(OR(FIN_RAW[[#This Row],[CONCEPTO]]=0,FIN_RAW[[#This Row],[CONCEPTO]]=""),"",FIN_RAW[[#This Row],[CONCEPTO]])</f>
        <v>Mensualidad FOR (80%) OCT</v>
      </c>
      <c r="H1429" s="5">
        <f>IF(FIN_DATASET[[#This Row],[Type]]="Income", FIN_RAW[[#This Row],[VALOR (IN)]], -FIN_RAW[[#This Row],[VALOR (OUT)]])</f>
        <v>88000</v>
      </c>
      <c r="I1429" s="3" t="str">
        <f>FIN_RAW[[#This Row],[CUENTA (IN)]]</f>
        <v>Efectivo</v>
      </c>
      <c r="J1429" s="6" t="str">
        <f>FIN_RAW[[#This Row],[CUENTA (OUT)]]</f>
        <v>Mensualidad</v>
      </c>
      <c r="K1429" s="3" t="str">
        <f>IF(OR(FIN_RAW[[#This Row],[CLIENTE]]=0,FIN_RAW[[#This Row],[CLIENTE]]=" "),"",FIN_RAW[[#This Row],[CLIENTE]])</f>
        <v>Ana Milena Sánchez Patiño</v>
      </c>
      <c r="L1429" s="3" t="str">
        <f>IF(OR(FIN_RAW[[#This Row],[DEPORTISTA]]=0,FIN_RAW[[#This Row],[DEPORTISTA]]=""),"",FIN_RAW[[#This Row],[DEPORTISTA]])</f>
        <v>Matías Carvajal Sánchez</v>
      </c>
      <c r="M1429" s="3">
        <f>IF(FIN_DATASET[[#This Row],[Method]]="Efectivo",1,0)</f>
        <v>1</v>
      </c>
      <c r="N1429" s="12">
        <f>IF(FIN_DATASET[[#This Row],[Method]]="Efectivo",FIN_DATASET[[#This Row],[Amount]],0)</f>
        <v>88000</v>
      </c>
      <c r="O1429" s="3">
        <f>IF(FIN_DATASET[[#This Row],[Method]]="CxC",1,0)</f>
        <v>0</v>
      </c>
      <c r="P1429" s="11">
        <f>IF(FIN_DATASET[[#This Row],[Method]]="CxC",FIN_DATASET[[#This Row],[Amount]],0)</f>
        <v>0</v>
      </c>
      <c r="Q1429" s="3">
        <f>IF(OR(FIN_DATASET[[#This Row],[Account]]="CxP",FIN_DATASET[[#This Row],[Account]]="CxP (Liga)",FIN_DATASET[[#This Row],[Account]]="CxP (Terceros)"),1,0)</f>
        <v>0</v>
      </c>
      <c r="R1429" s="3">
        <f>IF(FIN_DATASET[[#This Row],[AP_Flag]]=1,FIN_DATASET[[#This Row],[Amount]],0)</f>
        <v>0</v>
      </c>
    </row>
    <row r="1430" spans="1:18" x14ac:dyDescent="0.2">
      <c r="A1430" s="4">
        <f>FIN_RAW[[#This Row],[FECHA]]</f>
        <v>44835</v>
      </c>
      <c r="B1430" s="3">
        <f>YEAR(FIN_DATASET[[#This Row],[Date]])</f>
        <v>2022</v>
      </c>
      <c r="C1430" s="3" t="str">
        <f>TEXT(FIN_DATASET[[#This Row],[Date]],"mmmm")</f>
        <v>October</v>
      </c>
      <c r="D1430" s="3" t="str">
        <f>IF(FIN_RAW[[#This Row],[VALOR (IN)]]&gt;0, "Income",IF(FIN_RAW[[#This Row],[VALOR (OUT)]]&gt;0, "Expense", "Check"))</f>
        <v>Income</v>
      </c>
      <c r="E1430" s="3" t="str">
        <f>_xlfn.XLOOKUP(FIN_DATASET[[#This Row],[Method]],CATEGORY_MAP[CUENTA_IN],CATEGORY_MAP[Category])</f>
        <v>Scholarships</v>
      </c>
      <c r="F1430" s="3" t="str">
        <f>_xlfn.XLOOKUP(FIN_DATASET[[#This Row],[Account]],CATEGORY_MAP[CUENTA_OUT],CATEGORY_MAP[Subcategory])</f>
        <v>Monthly Fee</v>
      </c>
      <c r="G1430" s="3" t="str">
        <f>IF(OR(FIN_RAW[[#This Row],[CONCEPTO]]=0,FIN_RAW[[#This Row],[CONCEPTO]]=""),"",FIN_RAW[[#This Row],[CONCEPTO]])</f>
        <v>Beca Hermandad (20%) OCT</v>
      </c>
      <c r="H1430" s="5">
        <f>IF(FIN_DATASET[[#This Row],[Type]]="Income", FIN_RAW[[#This Row],[VALOR (IN)]], -FIN_RAW[[#This Row],[VALOR (OUT)]])</f>
        <v>22000</v>
      </c>
      <c r="I1430" s="3" t="str">
        <f>FIN_RAW[[#This Row],[CUENTA (IN)]]</f>
        <v>Becas</v>
      </c>
      <c r="J1430" s="6" t="str">
        <f>FIN_RAW[[#This Row],[CUENTA (OUT)]]</f>
        <v>Mensualidad</v>
      </c>
      <c r="K1430" s="3" t="str">
        <f>IF(OR(FIN_RAW[[#This Row],[CLIENTE]]=0,FIN_RAW[[#This Row],[CLIENTE]]=" "),"",FIN_RAW[[#This Row],[CLIENTE]])</f>
        <v>Ana Milena Sánchez Patiño</v>
      </c>
      <c r="L1430" s="3" t="str">
        <f>IF(OR(FIN_RAW[[#This Row],[DEPORTISTA]]=0,FIN_RAW[[#This Row],[DEPORTISTA]]=""),"",FIN_RAW[[#This Row],[DEPORTISTA]])</f>
        <v>Matías Carvajal Sánchez</v>
      </c>
      <c r="M1430" s="3">
        <f>IF(FIN_DATASET[[#This Row],[Method]]="Efectivo",1,0)</f>
        <v>0</v>
      </c>
      <c r="N1430" s="12">
        <f>IF(FIN_DATASET[[#This Row],[Method]]="Efectivo",FIN_DATASET[[#This Row],[Amount]],0)</f>
        <v>0</v>
      </c>
      <c r="O1430" s="3">
        <f>IF(FIN_DATASET[[#This Row],[Method]]="CxC",1,0)</f>
        <v>0</v>
      </c>
      <c r="P1430" s="11">
        <f>IF(FIN_DATASET[[#This Row],[Method]]="CxC",FIN_DATASET[[#This Row],[Amount]],0)</f>
        <v>0</v>
      </c>
      <c r="Q1430" s="3">
        <f>IF(OR(FIN_DATASET[[#This Row],[Account]]="CxP",FIN_DATASET[[#This Row],[Account]]="CxP (Liga)",FIN_DATASET[[#This Row],[Account]]="CxP (Terceros)"),1,0)</f>
        <v>0</v>
      </c>
      <c r="R1430" s="3">
        <f>IF(FIN_DATASET[[#This Row],[AP_Flag]]=1,FIN_DATASET[[#This Row],[Amount]],0)</f>
        <v>0</v>
      </c>
    </row>
    <row r="1431" spans="1:18" x14ac:dyDescent="0.2">
      <c r="A1431" s="4">
        <f>FIN_RAW[[#This Row],[FECHA]]</f>
        <v>44835</v>
      </c>
      <c r="B1431" s="3">
        <f>YEAR(FIN_DATASET[[#This Row],[Date]])</f>
        <v>2022</v>
      </c>
      <c r="C1431" s="3" t="str">
        <f>TEXT(FIN_DATASET[[#This Row],[Date]],"mmmm")</f>
        <v>October</v>
      </c>
      <c r="D1431" s="3" t="str">
        <f>IF(FIN_RAW[[#This Row],[VALOR (IN)]]&gt;0, "Income",IF(FIN_RAW[[#This Row],[VALOR (OUT)]]&gt;0, "Expense", "Check"))</f>
        <v>Income</v>
      </c>
      <c r="E1431" s="3" t="str">
        <f>_xlfn.XLOOKUP(FIN_DATASET[[#This Row],[Method]],CATEGORY_MAP[CUENTA_IN],CATEGORY_MAP[Category])</f>
        <v>Cash</v>
      </c>
      <c r="F1431" s="3" t="str">
        <f>_xlfn.XLOOKUP(FIN_DATASET[[#This Row],[Account]],CATEGORY_MAP[CUENTA_OUT],CATEGORY_MAP[Subcategory])</f>
        <v>Monthly Fee</v>
      </c>
      <c r="G1431" s="3" t="str">
        <f>IF(OR(FIN_RAW[[#This Row],[CONCEPTO]]=0,FIN_RAW[[#This Row],[CONCEPTO]]=""),"",FIN_RAW[[#This Row],[CONCEPTO]])</f>
        <v>Mensualidad AR (100%) OCT</v>
      </c>
      <c r="H1431" s="5">
        <f>IF(FIN_DATASET[[#This Row],[Type]]="Income", FIN_RAW[[#This Row],[VALOR (IN)]], -FIN_RAW[[#This Row],[VALOR (OUT)]])</f>
        <v>160000</v>
      </c>
      <c r="I1431" s="3" t="str">
        <f>FIN_RAW[[#This Row],[CUENTA (IN)]]</f>
        <v>Efectivo</v>
      </c>
      <c r="J1431" s="6" t="str">
        <f>FIN_RAW[[#This Row],[CUENTA (OUT)]]</f>
        <v>Mensualidad</v>
      </c>
      <c r="K1431" s="3" t="str">
        <f>IF(OR(FIN_RAW[[#This Row],[CLIENTE]]=0,FIN_RAW[[#This Row],[CLIENTE]]=" "),"",FIN_RAW[[#This Row],[CLIENTE]])</f>
        <v>Ana Milena Sánchez Patiño</v>
      </c>
      <c r="L1431" s="3" t="str">
        <f>IF(OR(FIN_RAW[[#This Row],[DEPORTISTA]]=0,FIN_RAW[[#This Row],[DEPORTISTA]]=""),"",FIN_RAW[[#This Row],[DEPORTISTA]])</f>
        <v>Valentina Carvajal Sánchez</v>
      </c>
      <c r="M1431" s="3">
        <f>IF(FIN_DATASET[[#This Row],[Method]]="Efectivo",1,0)</f>
        <v>1</v>
      </c>
      <c r="N1431" s="12">
        <f>IF(FIN_DATASET[[#This Row],[Method]]="Efectivo",FIN_DATASET[[#This Row],[Amount]],0)</f>
        <v>160000</v>
      </c>
      <c r="O1431" s="3">
        <f>IF(FIN_DATASET[[#This Row],[Method]]="CxC",1,0)</f>
        <v>0</v>
      </c>
      <c r="P1431" s="11">
        <f>IF(FIN_DATASET[[#This Row],[Method]]="CxC",FIN_DATASET[[#This Row],[Amount]],0)</f>
        <v>0</v>
      </c>
      <c r="Q1431" s="3">
        <f>IF(OR(FIN_DATASET[[#This Row],[Account]]="CxP",FIN_DATASET[[#This Row],[Account]]="CxP (Liga)",FIN_DATASET[[#This Row],[Account]]="CxP (Terceros)"),1,0)</f>
        <v>0</v>
      </c>
      <c r="R1431" s="3">
        <f>IF(FIN_DATASET[[#This Row],[AP_Flag]]=1,FIN_DATASET[[#This Row],[Amount]],0)</f>
        <v>0</v>
      </c>
    </row>
    <row r="1432" spans="1:18" x14ac:dyDescent="0.2">
      <c r="A1432" s="4">
        <f>FIN_RAW[[#This Row],[FECHA]]</f>
        <v>44835</v>
      </c>
      <c r="B1432" s="3">
        <f>YEAR(FIN_DATASET[[#This Row],[Date]])</f>
        <v>2022</v>
      </c>
      <c r="C1432" s="3" t="str">
        <f>TEXT(FIN_DATASET[[#This Row],[Date]],"mmmm")</f>
        <v>October</v>
      </c>
      <c r="D1432" s="3" t="str">
        <f>IF(FIN_RAW[[#This Row],[VALOR (IN)]]&gt;0, "Income",IF(FIN_RAW[[#This Row],[VALOR (OUT)]]&gt;0, "Expense", "Check"))</f>
        <v>Income</v>
      </c>
      <c r="E1432" s="3" t="str">
        <f>_xlfn.XLOOKUP(FIN_DATASET[[#This Row],[Method]],CATEGORY_MAP[CUENTA_IN],CATEGORY_MAP[Category])</f>
        <v>Cash</v>
      </c>
      <c r="F1432" s="3" t="str">
        <f>_xlfn.XLOOKUP(FIN_DATASET[[#This Row],[Account]],CATEGORY_MAP[CUENTA_OUT],CATEGORY_MAP[Subcategory])</f>
        <v>Monthly Fee</v>
      </c>
      <c r="G1432" s="3" t="str">
        <f>IF(OR(FIN_RAW[[#This Row],[CONCEPTO]]=0,FIN_RAW[[#This Row],[CONCEPTO]]=""),"",FIN_RAW[[#This Row],[CONCEPTO]])</f>
        <v>Mensualidad FOR (80%) OCT</v>
      </c>
      <c r="H1432" s="5">
        <f>IF(FIN_DATASET[[#This Row],[Type]]="Income", FIN_RAW[[#This Row],[VALOR (IN)]], -FIN_RAW[[#This Row],[VALOR (OUT)]])</f>
        <v>88000</v>
      </c>
      <c r="I1432" s="3" t="str">
        <f>FIN_RAW[[#This Row],[CUENTA (IN)]]</f>
        <v>Efectivo</v>
      </c>
      <c r="J1432" s="6" t="str">
        <f>FIN_RAW[[#This Row],[CUENTA (OUT)]]</f>
        <v>Mensualidad</v>
      </c>
      <c r="K1432" s="3" t="str">
        <f>IF(OR(FIN_RAW[[#This Row],[CLIENTE]]=0,FIN_RAW[[#This Row],[CLIENTE]]=" "),"",FIN_RAW[[#This Row],[CLIENTE]])</f>
        <v>Diana Gómez Herrera</v>
      </c>
      <c r="L1432" s="3" t="str">
        <f>IF(OR(FIN_RAW[[#This Row],[DEPORTISTA]]=0,FIN_RAW[[#This Row],[DEPORTISTA]]=""),"",FIN_RAW[[#This Row],[DEPORTISTA]])</f>
        <v>Samuel David López Gómez</v>
      </c>
      <c r="M1432" s="3">
        <f>IF(FIN_DATASET[[#This Row],[Method]]="Efectivo",1,0)</f>
        <v>1</v>
      </c>
      <c r="N1432" s="12">
        <f>IF(FIN_DATASET[[#This Row],[Method]]="Efectivo",FIN_DATASET[[#This Row],[Amount]],0)</f>
        <v>88000</v>
      </c>
      <c r="O1432" s="3">
        <f>IF(FIN_DATASET[[#This Row],[Method]]="CxC",1,0)</f>
        <v>0</v>
      </c>
      <c r="P1432" s="11">
        <f>IF(FIN_DATASET[[#This Row],[Method]]="CxC",FIN_DATASET[[#This Row],[Amount]],0)</f>
        <v>0</v>
      </c>
      <c r="Q1432" s="3">
        <f>IF(OR(FIN_DATASET[[#This Row],[Account]]="CxP",FIN_DATASET[[#This Row],[Account]]="CxP (Liga)",FIN_DATASET[[#This Row],[Account]]="CxP (Terceros)"),1,0)</f>
        <v>0</v>
      </c>
      <c r="R1432" s="3">
        <f>IF(FIN_DATASET[[#This Row],[AP_Flag]]=1,FIN_DATASET[[#This Row],[Amount]],0)</f>
        <v>0</v>
      </c>
    </row>
    <row r="1433" spans="1:18" x14ac:dyDescent="0.2">
      <c r="A1433" s="4">
        <f>FIN_RAW[[#This Row],[FECHA]]</f>
        <v>44835</v>
      </c>
      <c r="B1433" s="3">
        <f>YEAR(FIN_DATASET[[#This Row],[Date]])</f>
        <v>2022</v>
      </c>
      <c r="C1433" s="3" t="str">
        <f>TEXT(FIN_DATASET[[#This Row],[Date]],"mmmm")</f>
        <v>October</v>
      </c>
      <c r="D1433" s="3" t="str">
        <f>IF(FIN_RAW[[#This Row],[VALOR (IN)]]&gt;0, "Income",IF(FIN_RAW[[#This Row],[VALOR (OUT)]]&gt;0, "Expense", "Check"))</f>
        <v>Income</v>
      </c>
      <c r="E1433" s="3" t="str">
        <f>_xlfn.XLOOKUP(FIN_DATASET[[#This Row],[Method]],CATEGORY_MAP[CUENTA_IN],CATEGORY_MAP[Category])</f>
        <v>Scholarships</v>
      </c>
      <c r="F1433" s="3" t="str">
        <f>_xlfn.XLOOKUP(FIN_DATASET[[#This Row],[Account]],CATEGORY_MAP[CUENTA_OUT],CATEGORY_MAP[Subcategory])</f>
        <v>Monthly Fee</v>
      </c>
      <c r="G1433" s="3" t="str">
        <f>IF(OR(FIN_RAW[[#This Row],[CONCEPTO]]=0,FIN_RAW[[#This Row],[CONCEPTO]]=""),"",FIN_RAW[[#This Row],[CONCEPTO]])</f>
        <v>Beca Hermandad (20%) OCT</v>
      </c>
      <c r="H1433" s="5">
        <f>IF(FIN_DATASET[[#This Row],[Type]]="Income", FIN_RAW[[#This Row],[VALOR (IN)]], -FIN_RAW[[#This Row],[VALOR (OUT)]])</f>
        <v>22000</v>
      </c>
      <c r="I1433" s="3" t="str">
        <f>FIN_RAW[[#This Row],[CUENTA (IN)]]</f>
        <v>Becas</v>
      </c>
      <c r="J1433" s="6" t="str">
        <f>FIN_RAW[[#This Row],[CUENTA (OUT)]]</f>
        <v>Mensualidad</v>
      </c>
      <c r="K1433" s="3" t="str">
        <f>IF(OR(FIN_RAW[[#This Row],[CLIENTE]]=0,FIN_RAW[[#This Row],[CLIENTE]]=" "),"",FIN_RAW[[#This Row],[CLIENTE]])</f>
        <v>Diana Gómez Herrera</v>
      </c>
      <c r="L1433" s="3" t="str">
        <f>IF(OR(FIN_RAW[[#This Row],[DEPORTISTA]]=0,FIN_RAW[[#This Row],[DEPORTISTA]]=""),"",FIN_RAW[[#This Row],[DEPORTISTA]])</f>
        <v>Samuel David López Gómez</v>
      </c>
      <c r="M1433" s="3">
        <f>IF(FIN_DATASET[[#This Row],[Method]]="Efectivo",1,0)</f>
        <v>0</v>
      </c>
      <c r="N1433" s="12">
        <f>IF(FIN_DATASET[[#This Row],[Method]]="Efectivo",FIN_DATASET[[#This Row],[Amount]],0)</f>
        <v>0</v>
      </c>
      <c r="O1433" s="3">
        <f>IF(FIN_DATASET[[#This Row],[Method]]="CxC",1,0)</f>
        <v>0</v>
      </c>
      <c r="P1433" s="11">
        <f>IF(FIN_DATASET[[#This Row],[Method]]="CxC",FIN_DATASET[[#This Row],[Amount]],0)</f>
        <v>0</v>
      </c>
      <c r="Q1433" s="3">
        <f>IF(OR(FIN_DATASET[[#This Row],[Account]]="CxP",FIN_DATASET[[#This Row],[Account]]="CxP (Liga)",FIN_DATASET[[#This Row],[Account]]="CxP (Terceros)"),1,0)</f>
        <v>0</v>
      </c>
      <c r="R1433" s="3">
        <f>IF(FIN_DATASET[[#This Row],[AP_Flag]]=1,FIN_DATASET[[#This Row],[Amount]],0)</f>
        <v>0</v>
      </c>
    </row>
    <row r="1434" spans="1:18" x14ac:dyDescent="0.2">
      <c r="A1434" s="4">
        <f>FIN_RAW[[#This Row],[FECHA]]</f>
        <v>44835</v>
      </c>
      <c r="B1434" s="3">
        <f>YEAR(FIN_DATASET[[#This Row],[Date]])</f>
        <v>2022</v>
      </c>
      <c r="C1434" s="3" t="str">
        <f>TEXT(FIN_DATASET[[#This Row],[Date]],"mmmm")</f>
        <v>October</v>
      </c>
      <c r="D1434" s="3" t="str">
        <f>IF(FIN_RAW[[#This Row],[VALOR (IN)]]&gt;0, "Income",IF(FIN_RAW[[#This Row],[VALOR (OUT)]]&gt;0, "Expense", "Check"))</f>
        <v>Income</v>
      </c>
      <c r="E1434" s="3" t="str">
        <f>_xlfn.XLOOKUP(FIN_DATASET[[#This Row],[Method]],CATEGORY_MAP[CUENTA_IN],CATEGORY_MAP[Category])</f>
        <v>Cash</v>
      </c>
      <c r="F1434" s="3" t="str">
        <f>_xlfn.XLOOKUP(FIN_DATASET[[#This Row],[Account]],CATEGORY_MAP[CUENTA_OUT],CATEGORY_MAP[Subcategory])</f>
        <v>Monthly Fee</v>
      </c>
      <c r="G1434" s="3" t="str">
        <f>IF(OR(FIN_RAW[[#This Row],[CONCEPTO]]=0,FIN_RAW[[#This Row],[CONCEPTO]]=""),"",FIN_RAW[[#This Row],[CONCEPTO]])</f>
        <v>Mensualidad AR (100%) OCT</v>
      </c>
      <c r="H1434" s="5">
        <f>IF(FIN_DATASET[[#This Row],[Type]]="Income", FIN_RAW[[#This Row],[VALOR (IN)]], -FIN_RAW[[#This Row],[VALOR (OUT)]])</f>
        <v>160000</v>
      </c>
      <c r="I1434" s="3" t="str">
        <f>FIN_RAW[[#This Row],[CUENTA (IN)]]</f>
        <v>Efectivo</v>
      </c>
      <c r="J1434" s="6" t="str">
        <f>FIN_RAW[[#This Row],[CUENTA (OUT)]]</f>
        <v>Mensualidad</v>
      </c>
      <c r="K1434" s="3" t="str">
        <f>IF(OR(FIN_RAW[[#This Row],[CLIENTE]]=0,FIN_RAW[[#This Row],[CLIENTE]]=" "),"",FIN_RAW[[#This Row],[CLIENTE]])</f>
        <v>Diana Gómez Herrera</v>
      </c>
      <c r="L1434" s="3" t="str">
        <f>IF(OR(FIN_RAW[[#This Row],[DEPORTISTA]]=0,FIN_RAW[[#This Row],[DEPORTISTA]]=""),"",FIN_RAW[[#This Row],[DEPORTISTA]])</f>
        <v>Juan Manuel López Gómez</v>
      </c>
      <c r="M1434" s="3">
        <f>IF(FIN_DATASET[[#This Row],[Method]]="Efectivo",1,0)</f>
        <v>1</v>
      </c>
      <c r="N1434" s="12">
        <f>IF(FIN_DATASET[[#This Row],[Method]]="Efectivo",FIN_DATASET[[#This Row],[Amount]],0)</f>
        <v>160000</v>
      </c>
      <c r="O1434" s="3">
        <f>IF(FIN_DATASET[[#This Row],[Method]]="CxC",1,0)</f>
        <v>0</v>
      </c>
      <c r="P1434" s="11">
        <f>IF(FIN_DATASET[[#This Row],[Method]]="CxC",FIN_DATASET[[#This Row],[Amount]],0)</f>
        <v>0</v>
      </c>
      <c r="Q1434" s="3">
        <f>IF(OR(FIN_DATASET[[#This Row],[Account]]="CxP",FIN_DATASET[[#This Row],[Account]]="CxP (Liga)",FIN_DATASET[[#This Row],[Account]]="CxP (Terceros)"),1,0)</f>
        <v>0</v>
      </c>
      <c r="R1434" s="3">
        <f>IF(FIN_DATASET[[#This Row],[AP_Flag]]=1,FIN_DATASET[[#This Row],[Amount]],0)</f>
        <v>0</v>
      </c>
    </row>
    <row r="1435" spans="1:18" x14ac:dyDescent="0.2">
      <c r="A1435" s="4">
        <f>FIN_RAW[[#This Row],[FECHA]]</f>
        <v>44835</v>
      </c>
      <c r="B1435" s="3">
        <f>YEAR(FIN_DATASET[[#This Row],[Date]])</f>
        <v>2022</v>
      </c>
      <c r="C1435" s="3" t="str">
        <f>TEXT(FIN_DATASET[[#This Row],[Date]],"mmmm")</f>
        <v>October</v>
      </c>
      <c r="D1435" s="3" t="str">
        <f>IF(FIN_RAW[[#This Row],[VALOR (IN)]]&gt;0, "Income",IF(FIN_RAW[[#This Row],[VALOR (OUT)]]&gt;0, "Expense", "Check"))</f>
        <v>Income</v>
      </c>
      <c r="E1435" s="3" t="str">
        <f>_xlfn.XLOOKUP(FIN_DATASET[[#This Row],[Method]],CATEGORY_MAP[CUENTA_IN],CATEGORY_MAP[Category])</f>
        <v>Cash</v>
      </c>
      <c r="F1435" s="3" t="str">
        <f>_xlfn.XLOOKUP(FIN_DATASET[[#This Row],[Account]],CATEGORY_MAP[CUENTA_OUT],CATEGORY_MAP[Subcategory])</f>
        <v>Monthly Fee</v>
      </c>
      <c r="G1435" s="3" t="str">
        <f>IF(OR(FIN_RAW[[#This Row],[CONCEPTO]]=0,FIN_RAW[[#This Row],[CONCEPTO]]=""),"",FIN_RAW[[#This Row],[CONCEPTO]])</f>
        <v>Mensualidad FOR (80%) OCT</v>
      </c>
      <c r="H1435" s="5">
        <f>IF(FIN_DATASET[[#This Row],[Type]]="Income", FIN_RAW[[#This Row],[VALOR (IN)]], -FIN_RAW[[#This Row],[VALOR (OUT)]])</f>
        <v>88000</v>
      </c>
      <c r="I1435" s="3" t="str">
        <f>FIN_RAW[[#This Row],[CUENTA (IN)]]</f>
        <v>Efectivo</v>
      </c>
      <c r="J1435" s="6" t="str">
        <f>FIN_RAW[[#This Row],[CUENTA (OUT)]]</f>
        <v>Mensualidad</v>
      </c>
      <c r="K1435" s="3" t="str">
        <f>IF(OR(FIN_RAW[[#This Row],[CLIENTE]]=0,FIN_RAW[[#This Row],[CLIENTE]]=" "),"",FIN_RAW[[#This Row],[CLIENTE]])</f>
        <v>Diana Marcela Bravo Clavijo</v>
      </c>
      <c r="L1435" s="3" t="str">
        <f>IF(OR(FIN_RAW[[#This Row],[DEPORTISTA]]=0,FIN_RAW[[#This Row],[DEPORTISTA]]=""),"",FIN_RAW[[#This Row],[DEPORTISTA]])</f>
        <v>Adelaida Camacho Bravo</v>
      </c>
      <c r="M1435" s="3">
        <f>IF(FIN_DATASET[[#This Row],[Method]]="Efectivo",1,0)</f>
        <v>1</v>
      </c>
      <c r="N1435" s="12">
        <f>IF(FIN_DATASET[[#This Row],[Method]]="Efectivo",FIN_DATASET[[#This Row],[Amount]],0)</f>
        <v>88000</v>
      </c>
      <c r="O1435" s="3">
        <f>IF(FIN_DATASET[[#This Row],[Method]]="CxC",1,0)</f>
        <v>0</v>
      </c>
      <c r="P1435" s="11">
        <f>IF(FIN_DATASET[[#This Row],[Method]]="CxC",FIN_DATASET[[#This Row],[Amount]],0)</f>
        <v>0</v>
      </c>
      <c r="Q1435" s="3">
        <f>IF(OR(FIN_DATASET[[#This Row],[Account]]="CxP",FIN_DATASET[[#This Row],[Account]]="CxP (Liga)",FIN_DATASET[[#This Row],[Account]]="CxP (Terceros)"),1,0)</f>
        <v>0</v>
      </c>
      <c r="R1435" s="3">
        <f>IF(FIN_DATASET[[#This Row],[AP_Flag]]=1,FIN_DATASET[[#This Row],[Amount]],0)</f>
        <v>0</v>
      </c>
    </row>
    <row r="1436" spans="1:18" x14ac:dyDescent="0.2">
      <c r="A1436" s="4">
        <f>FIN_RAW[[#This Row],[FECHA]]</f>
        <v>44835</v>
      </c>
      <c r="B1436" s="3">
        <f>YEAR(FIN_DATASET[[#This Row],[Date]])</f>
        <v>2022</v>
      </c>
      <c r="C1436" s="3" t="str">
        <f>TEXT(FIN_DATASET[[#This Row],[Date]],"mmmm")</f>
        <v>October</v>
      </c>
      <c r="D1436" s="3" t="str">
        <f>IF(FIN_RAW[[#This Row],[VALOR (IN)]]&gt;0, "Income",IF(FIN_RAW[[#This Row],[VALOR (OUT)]]&gt;0, "Expense", "Check"))</f>
        <v>Income</v>
      </c>
      <c r="E1436" s="3" t="str">
        <f>_xlfn.XLOOKUP(FIN_DATASET[[#This Row],[Method]],CATEGORY_MAP[CUENTA_IN],CATEGORY_MAP[Category])</f>
        <v>Scholarships</v>
      </c>
      <c r="F1436" s="3" t="str">
        <f>_xlfn.XLOOKUP(FIN_DATASET[[#This Row],[Account]],CATEGORY_MAP[CUENTA_OUT],CATEGORY_MAP[Subcategory])</f>
        <v>Monthly Fee</v>
      </c>
      <c r="G1436" s="3" t="str">
        <f>IF(OR(FIN_RAW[[#This Row],[CONCEPTO]]=0,FIN_RAW[[#This Row],[CONCEPTO]]=""),"",FIN_RAW[[#This Row],[CONCEPTO]])</f>
        <v>Beca Hermandad (20%) OCT</v>
      </c>
      <c r="H1436" s="5">
        <f>IF(FIN_DATASET[[#This Row],[Type]]="Income", FIN_RAW[[#This Row],[VALOR (IN)]], -FIN_RAW[[#This Row],[VALOR (OUT)]])</f>
        <v>22000</v>
      </c>
      <c r="I1436" s="3" t="str">
        <f>FIN_RAW[[#This Row],[CUENTA (IN)]]</f>
        <v>Becas</v>
      </c>
      <c r="J1436" s="6" t="str">
        <f>FIN_RAW[[#This Row],[CUENTA (OUT)]]</f>
        <v>Mensualidad</v>
      </c>
      <c r="K1436" s="3" t="str">
        <f>IF(OR(FIN_RAW[[#This Row],[CLIENTE]]=0,FIN_RAW[[#This Row],[CLIENTE]]=" "),"",FIN_RAW[[#This Row],[CLIENTE]])</f>
        <v>Diana Marcela Bravo Clavijo</v>
      </c>
      <c r="L1436" s="3" t="str">
        <f>IF(OR(FIN_RAW[[#This Row],[DEPORTISTA]]=0,FIN_RAW[[#This Row],[DEPORTISTA]]=""),"",FIN_RAW[[#This Row],[DEPORTISTA]])</f>
        <v>Adelaida Camacho Bravo</v>
      </c>
      <c r="M1436" s="3">
        <f>IF(FIN_DATASET[[#This Row],[Method]]="Efectivo",1,0)</f>
        <v>0</v>
      </c>
      <c r="N1436" s="12">
        <f>IF(FIN_DATASET[[#This Row],[Method]]="Efectivo",FIN_DATASET[[#This Row],[Amount]],0)</f>
        <v>0</v>
      </c>
      <c r="O1436" s="3">
        <f>IF(FIN_DATASET[[#This Row],[Method]]="CxC",1,0)</f>
        <v>0</v>
      </c>
      <c r="P1436" s="11">
        <f>IF(FIN_DATASET[[#This Row],[Method]]="CxC",FIN_DATASET[[#This Row],[Amount]],0)</f>
        <v>0</v>
      </c>
      <c r="Q1436" s="3">
        <f>IF(OR(FIN_DATASET[[#This Row],[Account]]="CxP",FIN_DATASET[[#This Row],[Account]]="CxP (Liga)",FIN_DATASET[[#This Row],[Account]]="CxP (Terceros)"),1,0)</f>
        <v>0</v>
      </c>
      <c r="R1436" s="3">
        <f>IF(FIN_DATASET[[#This Row],[AP_Flag]]=1,FIN_DATASET[[#This Row],[Amount]],0)</f>
        <v>0</v>
      </c>
    </row>
    <row r="1437" spans="1:18" x14ac:dyDescent="0.2">
      <c r="A1437" s="4">
        <f>FIN_RAW[[#This Row],[FECHA]]</f>
        <v>44835</v>
      </c>
      <c r="B1437" s="3">
        <f>YEAR(FIN_DATASET[[#This Row],[Date]])</f>
        <v>2022</v>
      </c>
      <c r="C1437" s="3" t="str">
        <f>TEXT(FIN_DATASET[[#This Row],[Date]],"mmmm")</f>
        <v>October</v>
      </c>
      <c r="D1437" s="3" t="str">
        <f>IF(FIN_RAW[[#This Row],[VALOR (IN)]]&gt;0, "Income",IF(FIN_RAW[[#This Row],[VALOR (OUT)]]&gt;0, "Expense", "Check"))</f>
        <v>Income</v>
      </c>
      <c r="E1437" s="3" t="str">
        <f>_xlfn.XLOOKUP(FIN_DATASET[[#This Row],[Method]],CATEGORY_MAP[CUENTA_IN],CATEGORY_MAP[Category])</f>
        <v>Cash</v>
      </c>
      <c r="F1437" s="3" t="str">
        <f>_xlfn.XLOOKUP(FIN_DATASET[[#This Row],[Account]],CATEGORY_MAP[CUENTA_OUT],CATEGORY_MAP[Subcategory])</f>
        <v>Monthly Fee</v>
      </c>
      <c r="G1437" s="3" t="str">
        <f>IF(OR(FIN_RAW[[#This Row],[CONCEPTO]]=0,FIN_RAW[[#This Row],[CONCEPTO]]=""),"",FIN_RAW[[#This Row],[CONCEPTO]])</f>
        <v>Mensualidad AR (100%) OCT</v>
      </c>
      <c r="H1437" s="5">
        <f>IF(FIN_DATASET[[#This Row],[Type]]="Income", FIN_RAW[[#This Row],[VALOR (IN)]], -FIN_RAW[[#This Row],[VALOR (OUT)]])</f>
        <v>160000</v>
      </c>
      <c r="I1437" s="3" t="str">
        <f>FIN_RAW[[#This Row],[CUENTA (IN)]]</f>
        <v>Efectivo</v>
      </c>
      <c r="J1437" s="6" t="str">
        <f>FIN_RAW[[#This Row],[CUENTA (OUT)]]</f>
        <v>Mensualidad</v>
      </c>
      <c r="K1437" s="3" t="str">
        <f>IF(OR(FIN_RAW[[#This Row],[CLIENTE]]=0,FIN_RAW[[#This Row],[CLIENTE]]=" "),"",FIN_RAW[[#This Row],[CLIENTE]])</f>
        <v>Diana Marcela Bravo Clavijo</v>
      </c>
      <c r="L1437" s="3" t="str">
        <f>IF(OR(FIN_RAW[[#This Row],[DEPORTISTA]]=0,FIN_RAW[[#This Row],[DEPORTISTA]]=""),"",FIN_RAW[[#This Row],[DEPORTISTA]])</f>
        <v>María Antonia Camacho Bravo</v>
      </c>
      <c r="M1437" s="3">
        <f>IF(FIN_DATASET[[#This Row],[Method]]="Efectivo",1,0)</f>
        <v>1</v>
      </c>
      <c r="N1437" s="12">
        <f>IF(FIN_DATASET[[#This Row],[Method]]="Efectivo",FIN_DATASET[[#This Row],[Amount]],0)</f>
        <v>160000</v>
      </c>
      <c r="O1437" s="3">
        <f>IF(FIN_DATASET[[#This Row],[Method]]="CxC",1,0)</f>
        <v>0</v>
      </c>
      <c r="P1437" s="11">
        <f>IF(FIN_DATASET[[#This Row],[Method]]="CxC",FIN_DATASET[[#This Row],[Amount]],0)</f>
        <v>0</v>
      </c>
      <c r="Q1437" s="3">
        <f>IF(OR(FIN_DATASET[[#This Row],[Account]]="CxP",FIN_DATASET[[#This Row],[Account]]="CxP (Liga)",FIN_DATASET[[#This Row],[Account]]="CxP (Terceros)"),1,0)</f>
        <v>0</v>
      </c>
      <c r="R1437" s="3">
        <f>IF(FIN_DATASET[[#This Row],[AP_Flag]]=1,FIN_DATASET[[#This Row],[Amount]],0)</f>
        <v>0</v>
      </c>
    </row>
    <row r="1438" spans="1:18" x14ac:dyDescent="0.2">
      <c r="A1438" s="4">
        <f>FIN_RAW[[#This Row],[FECHA]]</f>
        <v>44835</v>
      </c>
      <c r="B1438" s="3">
        <f>YEAR(FIN_DATASET[[#This Row],[Date]])</f>
        <v>2022</v>
      </c>
      <c r="C1438" s="3" t="str">
        <f>TEXT(FIN_DATASET[[#This Row],[Date]],"mmmm")</f>
        <v>October</v>
      </c>
      <c r="D1438" s="3" t="str">
        <f>IF(FIN_RAW[[#This Row],[VALOR (IN)]]&gt;0, "Income",IF(FIN_RAW[[#This Row],[VALOR (OUT)]]&gt;0, "Expense", "Check"))</f>
        <v>Income</v>
      </c>
      <c r="E1438" s="3" t="str">
        <f>_xlfn.XLOOKUP(FIN_DATASET[[#This Row],[Method]],CATEGORY_MAP[CUENTA_IN],CATEGORY_MAP[Category])</f>
        <v>Cash</v>
      </c>
      <c r="F1438" s="3" t="str">
        <f>_xlfn.XLOOKUP(FIN_DATASET[[#This Row],[Account]],CATEGORY_MAP[CUENTA_OUT],CATEGORY_MAP[Subcategory])</f>
        <v>Monthly Fee</v>
      </c>
      <c r="G1438" s="3" t="str">
        <f>IF(OR(FIN_RAW[[#This Row],[CONCEPTO]]=0,FIN_RAW[[#This Row],[CONCEPTO]]=""),"",FIN_RAW[[#This Row],[CONCEPTO]])</f>
        <v>Mensualidad FOR (100%) OCT</v>
      </c>
      <c r="H1438" s="5">
        <f>IF(FIN_DATASET[[#This Row],[Type]]="Income", FIN_RAW[[#This Row],[VALOR (IN)]], -FIN_RAW[[#This Row],[VALOR (OUT)]])</f>
        <v>110000</v>
      </c>
      <c r="I1438" s="3" t="str">
        <f>FIN_RAW[[#This Row],[CUENTA (IN)]]</f>
        <v>Efectivo</v>
      </c>
      <c r="J1438" s="6" t="str">
        <f>FIN_RAW[[#This Row],[CUENTA (OUT)]]</f>
        <v>Mensualidad</v>
      </c>
      <c r="K1438" s="3" t="str">
        <f>IF(OR(FIN_RAW[[#This Row],[CLIENTE]]=0,FIN_RAW[[#This Row],[CLIENTE]]=" "),"",FIN_RAW[[#This Row],[CLIENTE]])</f>
        <v>Gina Marcela Molina Perdomo</v>
      </c>
      <c r="L1438" s="3" t="str">
        <f>IF(OR(FIN_RAW[[#This Row],[DEPORTISTA]]=0,FIN_RAW[[#This Row],[DEPORTISTA]]=""),"",FIN_RAW[[#This Row],[DEPORTISTA]])</f>
        <v>Joss Luciana Chaparro Molina</v>
      </c>
      <c r="M1438" s="3">
        <f>IF(FIN_DATASET[[#This Row],[Method]]="Efectivo",1,0)</f>
        <v>1</v>
      </c>
      <c r="N1438" s="12">
        <f>IF(FIN_DATASET[[#This Row],[Method]]="Efectivo",FIN_DATASET[[#This Row],[Amount]],0)</f>
        <v>110000</v>
      </c>
      <c r="O1438" s="3">
        <f>IF(FIN_DATASET[[#This Row],[Method]]="CxC",1,0)</f>
        <v>0</v>
      </c>
      <c r="P1438" s="11">
        <f>IF(FIN_DATASET[[#This Row],[Method]]="CxC",FIN_DATASET[[#This Row],[Amount]],0)</f>
        <v>0</v>
      </c>
      <c r="Q1438" s="3">
        <f>IF(OR(FIN_DATASET[[#This Row],[Account]]="CxP",FIN_DATASET[[#This Row],[Account]]="CxP (Liga)",FIN_DATASET[[#This Row],[Account]]="CxP (Terceros)"),1,0)</f>
        <v>0</v>
      </c>
      <c r="R1438" s="3">
        <f>IF(FIN_DATASET[[#This Row],[AP_Flag]]=1,FIN_DATASET[[#This Row],[Amount]],0)</f>
        <v>0</v>
      </c>
    </row>
    <row r="1439" spans="1:18" x14ac:dyDescent="0.2">
      <c r="A1439" s="4">
        <f>FIN_RAW[[#This Row],[FECHA]]</f>
        <v>44835</v>
      </c>
      <c r="B1439" s="3">
        <f>YEAR(FIN_DATASET[[#This Row],[Date]])</f>
        <v>2022</v>
      </c>
      <c r="C1439" s="3" t="str">
        <f>TEXT(FIN_DATASET[[#This Row],[Date]],"mmmm")</f>
        <v>October</v>
      </c>
      <c r="D1439" s="3" t="str">
        <f>IF(FIN_RAW[[#This Row],[VALOR (IN)]]&gt;0, "Income",IF(FIN_RAW[[#This Row],[VALOR (OUT)]]&gt;0, "Expense", "Check"))</f>
        <v>Income</v>
      </c>
      <c r="E1439" s="3" t="str">
        <f>_xlfn.XLOOKUP(FIN_DATASET[[#This Row],[Method]],CATEGORY_MAP[CUENTA_IN],CATEGORY_MAP[Category])</f>
        <v>Cash</v>
      </c>
      <c r="F1439" s="3" t="str">
        <f>_xlfn.XLOOKUP(FIN_DATASET[[#This Row],[Account]],CATEGORY_MAP[CUENTA_OUT],CATEGORY_MAP[Subcategory])</f>
        <v>Monthly Fee</v>
      </c>
      <c r="G1439" s="3" t="str">
        <f>IF(OR(FIN_RAW[[#This Row],[CONCEPTO]]=0,FIN_RAW[[#This Row],[CONCEPTO]]=""),"",FIN_RAW[[#This Row],[CONCEPTO]])</f>
        <v>Mensualidad AR (100%) OCT</v>
      </c>
      <c r="H1439" s="5">
        <f>IF(FIN_DATASET[[#This Row],[Type]]="Income", FIN_RAW[[#This Row],[VALOR (IN)]], -FIN_RAW[[#This Row],[VALOR (OUT)]])</f>
        <v>160000</v>
      </c>
      <c r="I1439" s="3" t="str">
        <f>FIN_RAW[[#This Row],[CUENTA (IN)]]</f>
        <v>Efectivo</v>
      </c>
      <c r="J1439" s="6" t="str">
        <f>FIN_RAW[[#This Row],[CUENTA (OUT)]]</f>
        <v>Mensualidad</v>
      </c>
      <c r="K1439" s="3" t="str">
        <f>IF(OR(FIN_RAW[[#This Row],[CLIENTE]]=0,FIN_RAW[[#This Row],[CLIENTE]]=" "),"",FIN_RAW[[#This Row],[CLIENTE]])</f>
        <v>Ingrith Basto Zamorano</v>
      </c>
      <c r="L1439" s="3" t="str">
        <f>IF(OR(FIN_RAW[[#This Row],[DEPORTISTA]]=0,FIN_RAW[[#This Row],[DEPORTISTA]]=""),"",FIN_RAW[[#This Row],[DEPORTISTA]])</f>
        <v>Santiago Solórzano Basto</v>
      </c>
      <c r="M1439" s="3">
        <f>IF(FIN_DATASET[[#This Row],[Method]]="Efectivo",1,0)</f>
        <v>1</v>
      </c>
      <c r="N1439" s="12">
        <f>IF(FIN_DATASET[[#This Row],[Method]]="Efectivo",FIN_DATASET[[#This Row],[Amount]],0)</f>
        <v>160000</v>
      </c>
      <c r="O1439" s="3">
        <f>IF(FIN_DATASET[[#This Row],[Method]]="CxC",1,0)</f>
        <v>0</v>
      </c>
      <c r="P1439" s="11">
        <f>IF(FIN_DATASET[[#This Row],[Method]]="CxC",FIN_DATASET[[#This Row],[Amount]],0)</f>
        <v>0</v>
      </c>
      <c r="Q1439" s="3">
        <f>IF(OR(FIN_DATASET[[#This Row],[Account]]="CxP",FIN_DATASET[[#This Row],[Account]]="CxP (Liga)",FIN_DATASET[[#This Row],[Account]]="CxP (Terceros)"),1,0)</f>
        <v>0</v>
      </c>
      <c r="R1439" s="3">
        <f>IF(FIN_DATASET[[#This Row],[AP_Flag]]=1,FIN_DATASET[[#This Row],[Amount]],0)</f>
        <v>0</v>
      </c>
    </row>
    <row r="1440" spans="1:18" x14ac:dyDescent="0.2">
      <c r="A1440" s="4">
        <f>FIN_RAW[[#This Row],[FECHA]]</f>
        <v>44835</v>
      </c>
      <c r="B1440" s="3">
        <f>YEAR(FIN_DATASET[[#This Row],[Date]])</f>
        <v>2022</v>
      </c>
      <c r="C1440" s="3" t="str">
        <f>TEXT(FIN_DATASET[[#This Row],[Date]],"mmmm")</f>
        <v>October</v>
      </c>
      <c r="D1440" s="3" t="str">
        <f>IF(FIN_RAW[[#This Row],[VALOR (IN)]]&gt;0, "Income",IF(FIN_RAW[[#This Row],[VALOR (OUT)]]&gt;0, "Expense", "Check"))</f>
        <v>Income</v>
      </c>
      <c r="E1440" s="3" t="str">
        <f>_xlfn.XLOOKUP(FIN_DATASET[[#This Row],[Method]],CATEGORY_MAP[CUENTA_IN],CATEGORY_MAP[Category])</f>
        <v>Cash</v>
      </c>
      <c r="F1440" s="3" t="str">
        <f>_xlfn.XLOOKUP(FIN_DATASET[[#This Row],[Account]],CATEGORY_MAP[CUENTA_OUT],CATEGORY_MAP[Subcategory])</f>
        <v>Monthly Fee</v>
      </c>
      <c r="G1440" s="3" t="str">
        <f>IF(OR(FIN_RAW[[#This Row],[CONCEPTO]]=0,FIN_RAW[[#This Row],[CONCEPTO]]=""),"",FIN_RAW[[#This Row],[CONCEPTO]])</f>
        <v>Mensualidad FOR (80%) OCT</v>
      </c>
      <c r="H1440" s="5">
        <f>IF(FIN_DATASET[[#This Row],[Type]]="Income", FIN_RAW[[#This Row],[VALOR (IN)]], -FIN_RAW[[#This Row],[VALOR (OUT)]])</f>
        <v>88000</v>
      </c>
      <c r="I1440" s="3" t="str">
        <f>FIN_RAW[[#This Row],[CUENTA (IN)]]</f>
        <v>Efectivo</v>
      </c>
      <c r="J1440" s="6" t="str">
        <f>FIN_RAW[[#This Row],[CUENTA (OUT)]]</f>
        <v>Mensualidad</v>
      </c>
      <c r="K1440" s="3" t="str">
        <f>IF(OR(FIN_RAW[[#This Row],[CLIENTE]]=0,FIN_RAW[[#This Row],[CLIENTE]]=" "),"",FIN_RAW[[#This Row],[CLIENTE]])</f>
        <v>Juan Sebastián Floyd</v>
      </c>
      <c r="L1440" s="3" t="str">
        <f>IF(OR(FIN_RAW[[#This Row],[DEPORTISTA]]=0,FIN_RAW[[#This Row],[DEPORTISTA]]=""),"",FIN_RAW[[#This Row],[DEPORTISTA]])</f>
        <v>Arianna Floyd Martínez</v>
      </c>
      <c r="M1440" s="3">
        <f>IF(FIN_DATASET[[#This Row],[Method]]="Efectivo",1,0)</f>
        <v>1</v>
      </c>
      <c r="N1440" s="12">
        <f>IF(FIN_DATASET[[#This Row],[Method]]="Efectivo",FIN_DATASET[[#This Row],[Amount]],0)</f>
        <v>88000</v>
      </c>
      <c r="O1440" s="3">
        <f>IF(FIN_DATASET[[#This Row],[Method]]="CxC",1,0)</f>
        <v>0</v>
      </c>
      <c r="P1440" s="11">
        <f>IF(FIN_DATASET[[#This Row],[Method]]="CxC",FIN_DATASET[[#This Row],[Amount]],0)</f>
        <v>0</v>
      </c>
      <c r="Q1440" s="3">
        <f>IF(OR(FIN_DATASET[[#This Row],[Account]]="CxP",FIN_DATASET[[#This Row],[Account]]="CxP (Liga)",FIN_DATASET[[#This Row],[Account]]="CxP (Terceros)"),1,0)</f>
        <v>0</v>
      </c>
      <c r="R1440" s="3">
        <f>IF(FIN_DATASET[[#This Row],[AP_Flag]]=1,FIN_DATASET[[#This Row],[Amount]],0)</f>
        <v>0</v>
      </c>
    </row>
    <row r="1441" spans="1:18" x14ac:dyDescent="0.2">
      <c r="A1441" s="4">
        <f>FIN_RAW[[#This Row],[FECHA]]</f>
        <v>44835</v>
      </c>
      <c r="B1441" s="3">
        <f>YEAR(FIN_DATASET[[#This Row],[Date]])</f>
        <v>2022</v>
      </c>
      <c r="C1441" s="3" t="str">
        <f>TEXT(FIN_DATASET[[#This Row],[Date]],"mmmm")</f>
        <v>October</v>
      </c>
      <c r="D1441" s="3" t="str">
        <f>IF(FIN_RAW[[#This Row],[VALOR (IN)]]&gt;0, "Income",IF(FIN_RAW[[#This Row],[VALOR (OUT)]]&gt;0, "Expense", "Check"))</f>
        <v>Income</v>
      </c>
      <c r="E1441" s="3" t="str">
        <f>_xlfn.XLOOKUP(FIN_DATASET[[#This Row],[Method]],CATEGORY_MAP[CUENTA_IN],CATEGORY_MAP[Category])</f>
        <v>Scholarships</v>
      </c>
      <c r="F1441" s="3" t="str">
        <f>_xlfn.XLOOKUP(FIN_DATASET[[#This Row],[Account]],CATEGORY_MAP[CUENTA_OUT],CATEGORY_MAP[Subcategory])</f>
        <v>Monthly Fee</v>
      </c>
      <c r="G1441" s="3" t="str">
        <f>IF(OR(FIN_RAW[[#This Row],[CONCEPTO]]=0,FIN_RAW[[#This Row],[CONCEPTO]]=""),"",FIN_RAW[[#This Row],[CONCEPTO]])</f>
        <v>Beca Hermandad (20%) OCT</v>
      </c>
      <c r="H1441" s="5">
        <f>IF(FIN_DATASET[[#This Row],[Type]]="Income", FIN_RAW[[#This Row],[VALOR (IN)]], -FIN_RAW[[#This Row],[VALOR (OUT)]])</f>
        <v>22000</v>
      </c>
      <c r="I1441" s="3" t="str">
        <f>FIN_RAW[[#This Row],[CUENTA (IN)]]</f>
        <v>Becas</v>
      </c>
      <c r="J1441" s="6" t="str">
        <f>FIN_RAW[[#This Row],[CUENTA (OUT)]]</f>
        <v>Mensualidad</v>
      </c>
      <c r="K1441" s="3" t="str">
        <f>IF(OR(FIN_RAW[[#This Row],[CLIENTE]]=0,FIN_RAW[[#This Row],[CLIENTE]]=" "),"",FIN_RAW[[#This Row],[CLIENTE]])</f>
        <v>Juan Sebastián Floyd</v>
      </c>
      <c r="L1441" s="3" t="str">
        <f>IF(OR(FIN_RAW[[#This Row],[DEPORTISTA]]=0,FIN_RAW[[#This Row],[DEPORTISTA]]=""),"",FIN_RAW[[#This Row],[DEPORTISTA]])</f>
        <v>Arianna Floyd Martínez</v>
      </c>
      <c r="M1441" s="3">
        <f>IF(FIN_DATASET[[#This Row],[Method]]="Efectivo",1,0)</f>
        <v>0</v>
      </c>
      <c r="N1441" s="12">
        <f>IF(FIN_DATASET[[#This Row],[Method]]="Efectivo",FIN_DATASET[[#This Row],[Amount]],0)</f>
        <v>0</v>
      </c>
      <c r="O1441" s="3">
        <f>IF(FIN_DATASET[[#This Row],[Method]]="CxC",1,0)</f>
        <v>0</v>
      </c>
      <c r="P1441" s="11">
        <f>IF(FIN_DATASET[[#This Row],[Method]]="CxC",FIN_DATASET[[#This Row],[Amount]],0)</f>
        <v>0</v>
      </c>
      <c r="Q1441" s="3">
        <f>IF(OR(FIN_DATASET[[#This Row],[Account]]="CxP",FIN_DATASET[[#This Row],[Account]]="CxP (Liga)",FIN_DATASET[[#This Row],[Account]]="CxP (Terceros)"),1,0)</f>
        <v>0</v>
      </c>
      <c r="R1441" s="3">
        <f>IF(FIN_DATASET[[#This Row],[AP_Flag]]=1,FIN_DATASET[[#This Row],[Amount]],0)</f>
        <v>0</v>
      </c>
    </row>
    <row r="1442" spans="1:18" x14ac:dyDescent="0.2">
      <c r="A1442" s="4">
        <f>FIN_RAW[[#This Row],[FECHA]]</f>
        <v>44835</v>
      </c>
      <c r="B1442" s="3">
        <f>YEAR(FIN_DATASET[[#This Row],[Date]])</f>
        <v>2022</v>
      </c>
      <c r="C1442" s="3" t="str">
        <f>TEXT(FIN_DATASET[[#This Row],[Date]],"mmmm")</f>
        <v>October</v>
      </c>
      <c r="D1442" s="3" t="str">
        <f>IF(FIN_RAW[[#This Row],[VALOR (IN)]]&gt;0, "Income",IF(FIN_RAW[[#This Row],[VALOR (OUT)]]&gt;0, "Expense", "Check"))</f>
        <v>Income</v>
      </c>
      <c r="E1442" s="3" t="str">
        <f>_xlfn.XLOOKUP(FIN_DATASET[[#This Row],[Method]],CATEGORY_MAP[CUENTA_IN],CATEGORY_MAP[Category])</f>
        <v>Cash</v>
      </c>
      <c r="F1442" s="3" t="str">
        <f>_xlfn.XLOOKUP(FIN_DATASET[[#This Row],[Account]],CATEGORY_MAP[CUENTA_OUT],CATEGORY_MAP[Subcategory])</f>
        <v>Monthly Fee</v>
      </c>
      <c r="G1442" s="3" t="str">
        <f>IF(OR(FIN_RAW[[#This Row],[CONCEPTO]]=0,FIN_RAW[[#This Row],[CONCEPTO]]=""),"",FIN_RAW[[#This Row],[CONCEPTO]])</f>
        <v>Mensualidad AR (100%) OCT</v>
      </c>
      <c r="H1442" s="5">
        <f>IF(FIN_DATASET[[#This Row],[Type]]="Income", FIN_RAW[[#This Row],[VALOR (IN)]], -FIN_RAW[[#This Row],[VALOR (OUT)]])</f>
        <v>160000</v>
      </c>
      <c r="I1442" s="3" t="str">
        <f>FIN_RAW[[#This Row],[CUENTA (IN)]]</f>
        <v>Efectivo</v>
      </c>
      <c r="J1442" s="6" t="str">
        <f>FIN_RAW[[#This Row],[CUENTA (OUT)]]</f>
        <v>Mensualidad</v>
      </c>
      <c r="K1442" s="3" t="str">
        <f>IF(OR(FIN_RAW[[#This Row],[CLIENTE]]=0,FIN_RAW[[#This Row],[CLIENTE]]=" "),"",FIN_RAW[[#This Row],[CLIENTE]])</f>
        <v>Juan Sebastián Floyd</v>
      </c>
      <c r="L1442" s="3" t="str">
        <f>IF(OR(FIN_RAW[[#This Row],[DEPORTISTA]]=0,FIN_RAW[[#This Row],[DEPORTISTA]]=""),"",FIN_RAW[[#This Row],[DEPORTISTA]])</f>
        <v>Juan Diego Floyd Martínez</v>
      </c>
      <c r="M1442" s="3">
        <f>IF(FIN_DATASET[[#This Row],[Method]]="Efectivo",1,0)</f>
        <v>1</v>
      </c>
      <c r="N1442" s="12">
        <f>IF(FIN_DATASET[[#This Row],[Method]]="Efectivo",FIN_DATASET[[#This Row],[Amount]],0)</f>
        <v>160000</v>
      </c>
      <c r="O1442" s="3">
        <f>IF(FIN_DATASET[[#This Row],[Method]]="CxC",1,0)</f>
        <v>0</v>
      </c>
      <c r="P1442" s="11">
        <f>IF(FIN_DATASET[[#This Row],[Method]]="CxC",FIN_DATASET[[#This Row],[Amount]],0)</f>
        <v>0</v>
      </c>
      <c r="Q1442" s="3">
        <f>IF(OR(FIN_DATASET[[#This Row],[Account]]="CxP",FIN_DATASET[[#This Row],[Account]]="CxP (Liga)",FIN_DATASET[[#This Row],[Account]]="CxP (Terceros)"),1,0)</f>
        <v>0</v>
      </c>
      <c r="R1442" s="3">
        <f>IF(FIN_DATASET[[#This Row],[AP_Flag]]=1,FIN_DATASET[[#This Row],[Amount]],0)</f>
        <v>0</v>
      </c>
    </row>
    <row r="1443" spans="1:18" x14ac:dyDescent="0.2">
      <c r="A1443" s="4">
        <f>FIN_RAW[[#This Row],[FECHA]]</f>
        <v>44835</v>
      </c>
      <c r="B1443" s="3">
        <f>YEAR(FIN_DATASET[[#This Row],[Date]])</f>
        <v>2022</v>
      </c>
      <c r="C1443" s="3" t="str">
        <f>TEXT(FIN_DATASET[[#This Row],[Date]],"mmmm")</f>
        <v>October</v>
      </c>
      <c r="D1443" s="3" t="str">
        <f>IF(FIN_RAW[[#This Row],[VALOR (IN)]]&gt;0, "Income",IF(FIN_RAW[[#This Row],[VALOR (OUT)]]&gt;0, "Expense", "Check"))</f>
        <v>Income</v>
      </c>
      <c r="E1443" s="3" t="str">
        <f>_xlfn.XLOOKUP(FIN_DATASET[[#This Row],[Method]],CATEGORY_MAP[CUENTA_IN],CATEGORY_MAP[Category])</f>
        <v>Cash</v>
      </c>
      <c r="F1443" s="3" t="str">
        <f>_xlfn.XLOOKUP(FIN_DATASET[[#This Row],[Account]],CATEGORY_MAP[CUENTA_OUT],CATEGORY_MAP[Subcategory])</f>
        <v>Monthly Fee</v>
      </c>
      <c r="G1443" s="3" t="str">
        <f>IF(OR(FIN_RAW[[#This Row],[CONCEPTO]]=0,FIN_RAW[[#This Row],[CONCEPTO]]=""),"",FIN_RAW[[#This Row],[CONCEPTO]])</f>
        <v>Mensualidad FOR (100%) OCT</v>
      </c>
      <c r="H1443" s="5">
        <f>IF(FIN_DATASET[[#This Row],[Type]]="Income", FIN_RAW[[#This Row],[VALOR (IN)]], -FIN_RAW[[#This Row],[VALOR (OUT)]])</f>
        <v>110000</v>
      </c>
      <c r="I1443" s="3" t="str">
        <f>FIN_RAW[[#This Row],[CUENTA (IN)]]</f>
        <v>Efectivo</v>
      </c>
      <c r="J1443" s="6" t="str">
        <f>FIN_RAW[[#This Row],[CUENTA (OUT)]]</f>
        <v>Mensualidad</v>
      </c>
      <c r="K1443" s="3" t="str">
        <f>IF(OR(FIN_RAW[[#This Row],[CLIENTE]]=0,FIN_RAW[[#This Row],[CLIENTE]]=" "),"",FIN_RAW[[#This Row],[CLIENTE]])</f>
        <v>Marcela Zapata Duque</v>
      </c>
      <c r="L1443" s="3" t="str">
        <f>IF(OR(FIN_RAW[[#This Row],[DEPORTISTA]]=0,FIN_RAW[[#This Row],[DEPORTISTA]]=""),"",FIN_RAW[[#This Row],[DEPORTISTA]])</f>
        <v>Sara Zapata Zapata</v>
      </c>
      <c r="M1443" s="3">
        <f>IF(FIN_DATASET[[#This Row],[Method]]="Efectivo",1,0)</f>
        <v>1</v>
      </c>
      <c r="N1443" s="12">
        <f>IF(FIN_DATASET[[#This Row],[Method]]="Efectivo",FIN_DATASET[[#This Row],[Amount]],0)</f>
        <v>110000</v>
      </c>
      <c r="O1443" s="3">
        <f>IF(FIN_DATASET[[#This Row],[Method]]="CxC",1,0)</f>
        <v>0</v>
      </c>
      <c r="P1443" s="11">
        <f>IF(FIN_DATASET[[#This Row],[Method]]="CxC",FIN_DATASET[[#This Row],[Amount]],0)</f>
        <v>0</v>
      </c>
      <c r="Q1443" s="3">
        <f>IF(OR(FIN_DATASET[[#This Row],[Account]]="CxP",FIN_DATASET[[#This Row],[Account]]="CxP (Liga)",FIN_DATASET[[#This Row],[Account]]="CxP (Terceros)"),1,0)</f>
        <v>0</v>
      </c>
      <c r="R1443" s="3">
        <f>IF(FIN_DATASET[[#This Row],[AP_Flag]]=1,FIN_DATASET[[#This Row],[Amount]],0)</f>
        <v>0</v>
      </c>
    </row>
    <row r="1444" spans="1:18" x14ac:dyDescent="0.2">
      <c r="A1444" s="4">
        <f>FIN_RAW[[#This Row],[FECHA]]</f>
        <v>44835</v>
      </c>
      <c r="B1444" s="3">
        <f>YEAR(FIN_DATASET[[#This Row],[Date]])</f>
        <v>2022</v>
      </c>
      <c r="C1444" s="3" t="str">
        <f>TEXT(FIN_DATASET[[#This Row],[Date]],"mmmm")</f>
        <v>October</v>
      </c>
      <c r="D1444" s="3" t="str">
        <f>IF(FIN_RAW[[#This Row],[VALOR (IN)]]&gt;0, "Income",IF(FIN_RAW[[#This Row],[VALOR (OUT)]]&gt;0, "Expense", "Check"))</f>
        <v>Income</v>
      </c>
      <c r="E1444" s="3" t="str">
        <f>_xlfn.XLOOKUP(FIN_DATASET[[#This Row],[Method]],CATEGORY_MAP[CUENTA_IN],CATEGORY_MAP[Category])</f>
        <v>Accounts Receivable</v>
      </c>
      <c r="F1444" s="3" t="str">
        <f>_xlfn.XLOOKUP(FIN_DATASET[[#This Row],[Account]],CATEGORY_MAP[CUENTA_OUT],CATEGORY_MAP[Subcategory])</f>
        <v>Monthly Fee</v>
      </c>
      <c r="G1444" s="3" t="str">
        <f>IF(OR(FIN_RAW[[#This Row],[CONCEPTO]]=0,FIN_RAW[[#This Row],[CONCEPTO]]=""),"",FIN_RAW[[#This Row],[CONCEPTO]])</f>
        <v>Mensualidad AR (100%) OCT</v>
      </c>
      <c r="H1444" s="5">
        <f>IF(FIN_DATASET[[#This Row],[Type]]="Income", FIN_RAW[[#This Row],[VALOR (IN)]], -FIN_RAW[[#This Row],[VALOR (OUT)]])</f>
        <v>160000</v>
      </c>
      <c r="I1444" s="3" t="str">
        <f>FIN_RAW[[#This Row],[CUENTA (IN)]]</f>
        <v>CxC</v>
      </c>
      <c r="J1444" s="6" t="str">
        <f>FIN_RAW[[#This Row],[CUENTA (OUT)]]</f>
        <v>Mensualidad</v>
      </c>
      <c r="K1444" s="3" t="str">
        <f>IF(OR(FIN_RAW[[#This Row],[CLIENTE]]=0,FIN_RAW[[#This Row],[CLIENTE]]=" "),"",FIN_RAW[[#This Row],[CLIENTE]])</f>
        <v>Rodrigo Valdiri Zambrano</v>
      </c>
      <c r="L1444" s="3" t="str">
        <f>IF(OR(FIN_RAW[[#This Row],[DEPORTISTA]]=0,FIN_RAW[[#This Row],[DEPORTISTA]]=""),"",FIN_RAW[[#This Row],[DEPORTISTA]])</f>
        <v>Esteban Valdiri Guauña</v>
      </c>
      <c r="M1444" s="3">
        <f>IF(FIN_DATASET[[#This Row],[Method]]="Efectivo",1,0)</f>
        <v>0</v>
      </c>
      <c r="N1444" s="12">
        <f>IF(FIN_DATASET[[#This Row],[Method]]="Efectivo",FIN_DATASET[[#This Row],[Amount]],0)</f>
        <v>0</v>
      </c>
      <c r="O1444" s="3">
        <f>IF(FIN_DATASET[[#This Row],[Method]]="CxC",1,0)</f>
        <v>1</v>
      </c>
      <c r="P1444" s="11">
        <f>IF(FIN_DATASET[[#This Row],[Method]]="CxC",FIN_DATASET[[#This Row],[Amount]],0)</f>
        <v>160000</v>
      </c>
      <c r="Q1444" s="3">
        <f>IF(OR(FIN_DATASET[[#This Row],[Account]]="CxP",FIN_DATASET[[#This Row],[Account]]="CxP (Liga)",FIN_DATASET[[#This Row],[Account]]="CxP (Terceros)"),1,0)</f>
        <v>0</v>
      </c>
      <c r="R1444" s="3">
        <f>IF(FIN_DATASET[[#This Row],[AP_Flag]]=1,FIN_DATASET[[#This Row],[Amount]],0)</f>
        <v>0</v>
      </c>
    </row>
    <row r="1445" spans="1:18" x14ac:dyDescent="0.2">
      <c r="A1445" s="4">
        <f>FIN_RAW[[#This Row],[FECHA]]</f>
        <v>44835</v>
      </c>
      <c r="B1445" s="3">
        <f>YEAR(FIN_DATASET[[#This Row],[Date]])</f>
        <v>2022</v>
      </c>
      <c r="C1445" s="3" t="str">
        <f>TEXT(FIN_DATASET[[#This Row],[Date]],"mmmm")</f>
        <v>October</v>
      </c>
      <c r="D1445" s="3" t="str">
        <f>IF(FIN_RAW[[#This Row],[VALOR (IN)]]&gt;0, "Income",IF(FIN_RAW[[#This Row],[VALOR (OUT)]]&gt;0, "Expense", "Check"))</f>
        <v>Income</v>
      </c>
      <c r="E1445" s="3" t="str">
        <f>_xlfn.XLOOKUP(FIN_DATASET[[#This Row],[Method]],CATEGORY_MAP[CUENTA_IN],CATEGORY_MAP[Category])</f>
        <v>Cash</v>
      </c>
      <c r="F1445" s="3" t="str">
        <f>_xlfn.XLOOKUP(FIN_DATASET[[#This Row],[Account]],CATEGORY_MAP[CUENTA_OUT],CATEGORY_MAP[Subcategory])</f>
        <v>Monthly Fee</v>
      </c>
      <c r="G1445" s="3" t="str">
        <f>IF(OR(FIN_RAW[[#This Row],[CONCEPTO]]=0,FIN_RAW[[#This Row],[CONCEPTO]]=""),"",FIN_RAW[[#This Row],[CONCEPTO]])</f>
        <v>Mensualidad FOR (80%) OCT</v>
      </c>
      <c r="H1445" s="5">
        <f>IF(FIN_DATASET[[#This Row],[Type]]="Income", FIN_RAW[[#This Row],[VALOR (IN)]], -FIN_RAW[[#This Row],[VALOR (OUT)]])</f>
        <v>88000</v>
      </c>
      <c r="I1445" s="3" t="str">
        <f>FIN_RAW[[#This Row],[CUENTA (IN)]]</f>
        <v>Efectivo</v>
      </c>
      <c r="J1445" s="6" t="str">
        <f>FIN_RAW[[#This Row],[CUENTA (OUT)]]</f>
        <v>Mensualidad</v>
      </c>
      <c r="K1445" s="3" t="str">
        <f>IF(OR(FIN_RAW[[#This Row],[CLIENTE]]=0,FIN_RAW[[#This Row],[CLIENTE]]=" "),"",FIN_RAW[[#This Row],[CLIENTE]])</f>
        <v>Víctor Manuel Duque Yepes</v>
      </c>
      <c r="L1445" s="3" t="str">
        <f>IF(OR(FIN_RAW[[#This Row],[DEPORTISTA]]=0,FIN_RAW[[#This Row],[DEPORTISTA]]=""),"",FIN_RAW[[#This Row],[DEPORTISTA]])</f>
        <v>Juan Esteban Duque Pinto</v>
      </c>
      <c r="M1445" s="3">
        <f>IF(FIN_DATASET[[#This Row],[Method]]="Efectivo",1,0)</f>
        <v>1</v>
      </c>
      <c r="N1445" s="12">
        <f>IF(FIN_DATASET[[#This Row],[Method]]="Efectivo",FIN_DATASET[[#This Row],[Amount]],0)</f>
        <v>88000</v>
      </c>
      <c r="O1445" s="3">
        <f>IF(FIN_DATASET[[#This Row],[Method]]="CxC",1,0)</f>
        <v>0</v>
      </c>
      <c r="P1445" s="11">
        <f>IF(FIN_DATASET[[#This Row],[Method]]="CxC",FIN_DATASET[[#This Row],[Amount]],0)</f>
        <v>0</v>
      </c>
      <c r="Q1445" s="3">
        <f>IF(OR(FIN_DATASET[[#This Row],[Account]]="CxP",FIN_DATASET[[#This Row],[Account]]="CxP (Liga)",FIN_DATASET[[#This Row],[Account]]="CxP (Terceros)"),1,0)</f>
        <v>0</v>
      </c>
      <c r="R1445" s="3">
        <f>IF(FIN_DATASET[[#This Row],[AP_Flag]]=1,FIN_DATASET[[#This Row],[Amount]],0)</f>
        <v>0</v>
      </c>
    </row>
    <row r="1446" spans="1:18" x14ac:dyDescent="0.2">
      <c r="A1446" s="4">
        <f>FIN_RAW[[#This Row],[FECHA]]</f>
        <v>44835</v>
      </c>
      <c r="B1446" s="3">
        <f>YEAR(FIN_DATASET[[#This Row],[Date]])</f>
        <v>2022</v>
      </c>
      <c r="C1446" s="3" t="str">
        <f>TEXT(FIN_DATASET[[#This Row],[Date]],"mmmm")</f>
        <v>October</v>
      </c>
      <c r="D1446" s="3" t="str">
        <f>IF(FIN_RAW[[#This Row],[VALOR (IN)]]&gt;0, "Income",IF(FIN_RAW[[#This Row],[VALOR (OUT)]]&gt;0, "Expense", "Check"))</f>
        <v>Income</v>
      </c>
      <c r="E1446" s="3" t="str">
        <f>_xlfn.XLOOKUP(FIN_DATASET[[#This Row],[Method]],CATEGORY_MAP[CUENTA_IN],CATEGORY_MAP[Category])</f>
        <v>Scholarships</v>
      </c>
      <c r="F1446" s="3" t="str">
        <f>_xlfn.XLOOKUP(FIN_DATASET[[#This Row],[Account]],CATEGORY_MAP[CUENTA_OUT],CATEGORY_MAP[Subcategory])</f>
        <v>Monthly Fee</v>
      </c>
      <c r="G1446" s="3" t="str">
        <f>IF(OR(FIN_RAW[[#This Row],[CONCEPTO]]=0,FIN_RAW[[#This Row],[CONCEPTO]]=""),"",FIN_RAW[[#This Row],[CONCEPTO]])</f>
        <v>Beca Hermandad (20%) OCT</v>
      </c>
      <c r="H1446" s="5">
        <f>IF(FIN_DATASET[[#This Row],[Type]]="Income", FIN_RAW[[#This Row],[VALOR (IN)]], -FIN_RAW[[#This Row],[VALOR (OUT)]])</f>
        <v>22000</v>
      </c>
      <c r="I1446" s="3" t="str">
        <f>FIN_RAW[[#This Row],[CUENTA (IN)]]</f>
        <v>Becas</v>
      </c>
      <c r="J1446" s="6" t="str">
        <f>FIN_RAW[[#This Row],[CUENTA (OUT)]]</f>
        <v>Mensualidad</v>
      </c>
      <c r="K1446" s="3" t="str">
        <f>IF(OR(FIN_RAW[[#This Row],[CLIENTE]]=0,FIN_RAW[[#This Row],[CLIENTE]]=" "),"",FIN_RAW[[#This Row],[CLIENTE]])</f>
        <v>Víctor Manuel Duque Yepes</v>
      </c>
      <c r="L1446" s="3" t="str">
        <f>IF(OR(FIN_RAW[[#This Row],[DEPORTISTA]]=0,FIN_RAW[[#This Row],[DEPORTISTA]]=""),"",FIN_RAW[[#This Row],[DEPORTISTA]])</f>
        <v>Juan Esteban Duque Pinto</v>
      </c>
      <c r="M1446" s="3">
        <f>IF(FIN_DATASET[[#This Row],[Method]]="Efectivo",1,0)</f>
        <v>0</v>
      </c>
      <c r="N1446" s="12">
        <f>IF(FIN_DATASET[[#This Row],[Method]]="Efectivo",FIN_DATASET[[#This Row],[Amount]],0)</f>
        <v>0</v>
      </c>
      <c r="O1446" s="3">
        <f>IF(FIN_DATASET[[#This Row],[Method]]="CxC",1,0)</f>
        <v>0</v>
      </c>
      <c r="P1446" s="11">
        <f>IF(FIN_DATASET[[#This Row],[Method]]="CxC",FIN_DATASET[[#This Row],[Amount]],0)</f>
        <v>0</v>
      </c>
      <c r="Q1446" s="3">
        <f>IF(OR(FIN_DATASET[[#This Row],[Account]]="CxP",FIN_DATASET[[#This Row],[Account]]="CxP (Liga)",FIN_DATASET[[#This Row],[Account]]="CxP (Terceros)"),1,0)</f>
        <v>0</v>
      </c>
      <c r="R1446" s="3">
        <f>IF(FIN_DATASET[[#This Row],[AP_Flag]]=1,FIN_DATASET[[#This Row],[Amount]],0)</f>
        <v>0</v>
      </c>
    </row>
    <row r="1447" spans="1:18" x14ac:dyDescent="0.2">
      <c r="A1447" s="4">
        <f>FIN_RAW[[#This Row],[FECHA]]</f>
        <v>44835</v>
      </c>
      <c r="B1447" s="3">
        <f>YEAR(FIN_DATASET[[#This Row],[Date]])</f>
        <v>2022</v>
      </c>
      <c r="C1447" s="3" t="str">
        <f>TEXT(FIN_DATASET[[#This Row],[Date]],"mmmm")</f>
        <v>October</v>
      </c>
      <c r="D1447" s="3" t="str">
        <f>IF(FIN_RAW[[#This Row],[VALOR (IN)]]&gt;0, "Income",IF(FIN_RAW[[#This Row],[VALOR (OUT)]]&gt;0, "Expense", "Check"))</f>
        <v>Income</v>
      </c>
      <c r="E1447" s="3" t="str">
        <f>_xlfn.XLOOKUP(FIN_DATASET[[#This Row],[Method]],CATEGORY_MAP[CUENTA_IN],CATEGORY_MAP[Category])</f>
        <v>Cash</v>
      </c>
      <c r="F1447" s="3" t="str">
        <f>_xlfn.XLOOKUP(FIN_DATASET[[#This Row],[Account]],CATEGORY_MAP[CUENTA_OUT],CATEGORY_MAP[Subcategory])</f>
        <v>Monthly Fee</v>
      </c>
      <c r="G1447" s="3" t="str">
        <f>IF(OR(FIN_RAW[[#This Row],[CONCEPTO]]=0,FIN_RAW[[#This Row],[CONCEPTO]]=""),"",FIN_RAW[[#This Row],[CONCEPTO]])</f>
        <v>Mensualidad AR (100%) OCT</v>
      </c>
      <c r="H1447" s="5">
        <f>IF(FIN_DATASET[[#This Row],[Type]]="Income", FIN_RAW[[#This Row],[VALOR (IN)]], -FIN_RAW[[#This Row],[VALOR (OUT)]])</f>
        <v>160000</v>
      </c>
      <c r="I1447" s="3" t="str">
        <f>FIN_RAW[[#This Row],[CUENTA (IN)]]</f>
        <v>Efectivo</v>
      </c>
      <c r="J1447" s="6" t="str">
        <f>FIN_RAW[[#This Row],[CUENTA (OUT)]]</f>
        <v>Mensualidad</v>
      </c>
      <c r="K1447" s="3" t="str">
        <f>IF(OR(FIN_RAW[[#This Row],[CLIENTE]]=0,FIN_RAW[[#This Row],[CLIENTE]]=" "),"",FIN_RAW[[#This Row],[CLIENTE]])</f>
        <v>Víctor Manuel Duque Yepes</v>
      </c>
      <c r="L1447" s="3" t="str">
        <f>IF(OR(FIN_RAW[[#This Row],[DEPORTISTA]]=0,FIN_RAW[[#This Row],[DEPORTISTA]]=""),"",FIN_RAW[[#This Row],[DEPORTISTA]])</f>
        <v>Juan Manuel Duque Pinto</v>
      </c>
      <c r="M1447" s="3">
        <f>IF(FIN_DATASET[[#This Row],[Method]]="Efectivo",1,0)</f>
        <v>1</v>
      </c>
      <c r="N1447" s="12">
        <f>IF(FIN_DATASET[[#This Row],[Method]]="Efectivo",FIN_DATASET[[#This Row],[Amount]],0)</f>
        <v>160000</v>
      </c>
      <c r="O1447" s="3">
        <f>IF(FIN_DATASET[[#This Row],[Method]]="CxC",1,0)</f>
        <v>0</v>
      </c>
      <c r="P1447" s="11">
        <f>IF(FIN_DATASET[[#This Row],[Method]]="CxC",FIN_DATASET[[#This Row],[Amount]],0)</f>
        <v>0</v>
      </c>
      <c r="Q1447" s="3">
        <f>IF(OR(FIN_DATASET[[#This Row],[Account]]="CxP",FIN_DATASET[[#This Row],[Account]]="CxP (Liga)",FIN_DATASET[[#This Row],[Account]]="CxP (Terceros)"),1,0)</f>
        <v>0</v>
      </c>
      <c r="R1447" s="3">
        <f>IF(FIN_DATASET[[#This Row],[AP_Flag]]=1,FIN_DATASET[[#This Row],[Amount]],0)</f>
        <v>0</v>
      </c>
    </row>
    <row r="1448" spans="1:18" x14ac:dyDescent="0.2">
      <c r="A1448" s="4">
        <f>FIN_RAW[[#This Row],[FECHA]]</f>
        <v>44835</v>
      </c>
      <c r="B1448" s="3">
        <f>YEAR(FIN_DATASET[[#This Row],[Date]])</f>
        <v>2022</v>
      </c>
      <c r="C1448" s="3" t="str">
        <f>TEXT(FIN_DATASET[[#This Row],[Date]],"mmmm")</f>
        <v>October</v>
      </c>
      <c r="D1448" s="3" t="str">
        <f>IF(FIN_RAW[[#This Row],[VALOR (IN)]]&gt;0, "Income",IF(FIN_RAW[[#This Row],[VALOR (OUT)]]&gt;0, "Expense", "Check"))</f>
        <v>Income</v>
      </c>
      <c r="E1448" s="3" t="str">
        <f>_xlfn.XLOOKUP(FIN_DATASET[[#This Row],[Method]],CATEGORY_MAP[CUENTA_IN],CATEGORY_MAP[Category])</f>
        <v>Cash</v>
      </c>
      <c r="F1448" s="3" t="str">
        <f>_xlfn.XLOOKUP(FIN_DATASET[[#This Row],[Account]],CATEGORY_MAP[CUENTA_OUT],CATEGORY_MAP[Subcategory])</f>
        <v>Monthly Fee</v>
      </c>
      <c r="G1448" s="3" t="str">
        <f>IF(OR(FIN_RAW[[#This Row],[CONCEPTO]]=0,FIN_RAW[[#This Row],[CONCEPTO]]=""),"",FIN_RAW[[#This Row],[CONCEPTO]])</f>
        <v>Mensualidad AR (100%) OCT</v>
      </c>
      <c r="H1448" s="5">
        <f>IF(FIN_DATASET[[#This Row],[Type]]="Income", FIN_RAW[[#This Row],[VALOR (IN)]], -FIN_RAW[[#This Row],[VALOR (OUT)]])</f>
        <v>160000</v>
      </c>
      <c r="I1448" s="3" t="str">
        <f>FIN_RAW[[#This Row],[CUENTA (IN)]]</f>
        <v>Efectivo</v>
      </c>
      <c r="J1448" s="6" t="str">
        <f>FIN_RAW[[#This Row],[CUENTA (OUT)]]</f>
        <v>Mensualidad</v>
      </c>
      <c r="K1448" s="3" t="str">
        <f>IF(OR(FIN_RAW[[#This Row],[CLIENTE]]=0,FIN_RAW[[#This Row],[CLIENTE]]=" "),"",FIN_RAW[[#This Row],[CLIENTE]])</f>
        <v>Viviana Andrade Álvarez</v>
      </c>
      <c r="L1448" s="3" t="str">
        <f>IF(OR(FIN_RAW[[#This Row],[DEPORTISTA]]=0,FIN_RAW[[#This Row],[DEPORTISTA]]=""),"",FIN_RAW[[#This Row],[DEPORTISTA]])</f>
        <v>Laura Sofía Valencia Andrade</v>
      </c>
      <c r="M1448" s="3">
        <f>IF(FIN_DATASET[[#This Row],[Method]]="Efectivo",1,0)</f>
        <v>1</v>
      </c>
      <c r="N1448" s="12">
        <f>IF(FIN_DATASET[[#This Row],[Method]]="Efectivo",FIN_DATASET[[#This Row],[Amount]],0)</f>
        <v>160000</v>
      </c>
      <c r="O1448" s="3">
        <f>IF(FIN_DATASET[[#This Row],[Method]]="CxC",1,0)</f>
        <v>0</v>
      </c>
      <c r="P1448" s="11">
        <f>IF(FIN_DATASET[[#This Row],[Method]]="CxC",FIN_DATASET[[#This Row],[Amount]],0)</f>
        <v>0</v>
      </c>
      <c r="Q1448" s="3">
        <f>IF(OR(FIN_DATASET[[#This Row],[Account]]="CxP",FIN_DATASET[[#This Row],[Account]]="CxP (Liga)",FIN_DATASET[[#This Row],[Account]]="CxP (Terceros)"),1,0)</f>
        <v>0</v>
      </c>
      <c r="R1448" s="3">
        <f>IF(FIN_DATASET[[#This Row],[AP_Flag]]=1,FIN_DATASET[[#This Row],[Amount]],0)</f>
        <v>0</v>
      </c>
    </row>
    <row r="1449" spans="1:18" x14ac:dyDescent="0.2">
      <c r="A1449" s="4">
        <f>FIN_RAW[[#This Row],[FECHA]]</f>
        <v>44835</v>
      </c>
      <c r="B1449" s="3">
        <f>YEAR(FIN_DATASET[[#This Row],[Date]])</f>
        <v>2022</v>
      </c>
      <c r="C1449" s="3" t="str">
        <f>TEXT(FIN_DATASET[[#This Row],[Date]],"mmmm")</f>
        <v>October</v>
      </c>
      <c r="D1449" s="3" t="str">
        <f>IF(FIN_RAW[[#This Row],[VALOR (IN)]]&gt;0, "Income",IF(FIN_RAW[[#This Row],[VALOR (OUT)]]&gt;0, "Expense", "Check"))</f>
        <v>Income</v>
      </c>
      <c r="E1449" s="3" t="str">
        <f>_xlfn.XLOOKUP(FIN_DATASET[[#This Row],[Method]],CATEGORY_MAP[CUENTA_IN],CATEGORY_MAP[Category])</f>
        <v>Cash</v>
      </c>
      <c r="F1449" s="3" t="str">
        <f>_xlfn.XLOOKUP(FIN_DATASET[[#This Row],[Account]],CATEGORY_MAP[CUENTA_OUT],CATEGORY_MAP[Subcategory])</f>
        <v>Monthly Fee</v>
      </c>
      <c r="G1449" s="3" t="str">
        <f>IF(OR(FIN_RAW[[#This Row],[CONCEPTO]]=0,FIN_RAW[[#This Row],[CONCEPTO]]=""),"",FIN_RAW[[#This Row],[CONCEPTO]])</f>
        <v>Mensualidad AR (100%) OCT</v>
      </c>
      <c r="H1449" s="5">
        <f>IF(FIN_DATASET[[#This Row],[Type]]="Income", FIN_RAW[[#This Row],[VALOR (IN)]], -FIN_RAW[[#This Row],[VALOR (OUT)]])</f>
        <v>160000</v>
      </c>
      <c r="I1449" s="3" t="str">
        <f>FIN_RAW[[#This Row],[CUENTA (IN)]]</f>
        <v>Efectivo</v>
      </c>
      <c r="J1449" s="6" t="str">
        <f>FIN_RAW[[#This Row],[CUENTA (OUT)]]</f>
        <v>Mensualidad</v>
      </c>
      <c r="K1449" s="3" t="str">
        <f>IF(OR(FIN_RAW[[#This Row],[CLIENTE]]=0,FIN_RAW[[#This Row],[CLIENTE]]=" "),"",FIN_RAW[[#This Row],[CLIENTE]])</f>
        <v>Yanibel Peña Londoño</v>
      </c>
      <c r="L1449" s="3" t="str">
        <f>IF(OR(FIN_RAW[[#This Row],[DEPORTISTA]]=0,FIN_RAW[[#This Row],[DEPORTISTA]]=""),"",FIN_RAW[[#This Row],[DEPORTISTA]])</f>
        <v>Santiago Piedrahita Peña</v>
      </c>
      <c r="M1449" s="3">
        <f>IF(FIN_DATASET[[#This Row],[Method]]="Efectivo",1,0)</f>
        <v>1</v>
      </c>
      <c r="N1449" s="12">
        <f>IF(FIN_DATASET[[#This Row],[Method]]="Efectivo",FIN_DATASET[[#This Row],[Amount]],0)</f>
        <v>160000</v>
      </c>
      <c r="O1449" s="3">
        <f>IF(FIN_DATASET[[#This Row],[Method]]="CxC",1,0)</f>
        <v>0</v>
      </c>
      <c r="P1449" s="11">
        <f>IF(FIN_DATASET[[#This Row],[Method]]="CxC",FIN_DATASET[[#This Row],[Amount]],0)</f>
        <v>0</v>
      </c>
      <c r="Q1449" s="3">
        <f>IF(OR(FIN_DATASET[[#This Row],[Account]]="CxP",FIN_DATASET[[#This Row],[Account]]="CxP (Liga)",FIN_DATASET[[#This Row],[Account]]="CxP (Terceros)"),1,0)</f>
        <v>0</v>
      </c>
      <c r="R1449" s="3">
        <f>IF(FIN_DATASET[[#This Row],[AP_Flag]]=1,FIN_DATASET[[#This Row],[Amount]],0)</f>
        <v>0</v>
      </c>
    </row>
    <row r="1450" spans="1:18" x14ac:dyDescent="0.2">
      <c r="A1450" s="4">
        <f>FIN_RAW[[#This Row],[FECHA]]</f>
        <v>44835</v>
      </c>
      <c r="B1450" s="3">
        <f>YEAR(FIN_DATASET[[#This Row],[Date]])</f>
        <v>2022</v>
      </c>
      <c r="C1450" s="3" t="str">
        <f>TEXT(FIN_DATASET[[#This Row],[Date]],"mmmm")</f>
        <v>October</v>
      </c>
      <c r="D1450" s="3" t="str">
        <f>IF(FIN_RAW[[#This Row],[VALOR (IN)]]&gt;0, "Income",IF(FIN_RAW[[#This Row],[VALOR (OUT)]]&gt;0, "Expense", "Check"))</f>
        <v>Income</v>
      </c>
      <c r="E1450" s="3" t="str">
        <f>_xlfn.XLOOKUP(FIN_DATASET[[#This Row],[Method]],CATEGORY_MAP[CUENTA_IN],CATEGORY_MAP[Category])</f>
        <v>Cash</v>
      </c>
      <c r="F1450" s="3" t="str">
        <f>_xlfn.XLOOKUP(FIN_DATASET[[#This Row],[Account]],CATEGORY_MAP[CUENTA_OUT],CATEGORY_MAP[Subcategory])</f>
        <v>Gymnastics Monthly Fee</v>
      </c>
      <c r="G1450" s="3" t="str">
        <f>IF(OR(FIN_RAW[[#This Row],[CONCEPTO]]=0,FIN_RAW[[#This Row],[CONCEPTO]]=""),"",FIN_RAW[[#This Row],[CONCEPTO]])</f>
        <v>Apoyo Pago Gimnasia OCT</v>
      </c>
      <c r="H1450" s="5">
        <f>IF(FIN_DATASET[[#This Row],[Type]]="Income", FIN_RAW[[#This Row],[VALOR (IN)]], -FIN_RAW[[#This Row],[VALOR (OUT)]])</f>
        <v>25000</v>
      </c>
      <c r="I1450" s="3" t="str">
        <f>FIN_RAW[[#This Row],[CUENTA (IN)]]</f>
        <v>Efectivo</v>
      </c>
      <c r="J1450" s="6" t="str">
        <f>FIN_RAW[[#This Row],[CUENTA (OUT)]]</f>
        <v>Mensualidad Gimnasia</v>
      </c>
      <c r="K1450" s="3" t="str">
        <f>IF(OR(FIN_RAW[[#This Row],[CLIENTE]]=0,FIN_RAW[[#This Row],[CLIENTE]]=" "),"",FIN_RAW[[#This Row],[CLIENTE]])</f>
        <v>Ana Milena Sánchez Patiño</v>
      </c>
      <c r="L1450" s="3" t="str">
        <f>IF(OR(FIN_RAW[[#This Row],[DEPORTISTA]]=0,FIN_RAW[[#This Row],[DEPORTISTA]]=""),"",FIN_RAW[[#This Row],[DEPORTISTA]])</f>
        <v>Matías Carvajal Sánchez</v>
      </c>
      <c r="M1450" s="3">
        <f>IF(FIN_DATASET[[#This Row],[Method]]="Efectivo",1,0)</f>
        <v>1</v>
      </c>
      <c r="N1450" s="12">
        <f>IF(FIN_DATASET[[#This Row],[Method]]="Efectivo",FIN_DATASET[[#This Row],[Amount]],0)</f>
        <v>25000</v>
      </c>
      <c r="O1450" s="3">
        <f>IF(FIN_DATASET[[#This Row],[Method]]="CxC",1,0)</f>
        <v>0</v>
      </c>
      <c r="P1450" s="11">
        <f>IF(FIN_DATASET[[#This Row],[Method]]="CxC",FIN_DATASET[[#This Row],[Amount]],0)</f>
        <v>0</v>
      </c>
      <c r="Q1450" s="3">
        <f>IF(OR(FIN_DATASET[[#This Row],[Account]]="CxP",FIN_DATASET[[#This Row],[Account]]="CxP (Liga)",FIN_DATASET[[#This Row],[Account]]="CxP (Terceros)"),1,0)</f>
        <v>0</v>
      </c>
      <c r="R1450" s="3">
        <f>IF(FIN_DATASET[[#This Row],[AP_Flag]]=1,FIN_DATASET[[#This Row],[Amount]],0)</f>
        <v>0</v>
      </c>
    </row>
    <row r="1451" spans="1:18" x14ac:dyDescent="0.2">
      <c r="A1451" s="4">
        <f>FIN_RAW[[#This Row],[FECHA]]</f>
        <v>44835</v>
      </c>
      <c r="B1451" s="3">
        <f>YEAR(FIN_DATASET[[#This Row],[Date]])</f>
        <v>2022</v>
      </c>
      <c r="C1451" s="3" t="str">
        <f>TEXT(FIN_DATASET[[#This Row],[Date]],"mmmm")</f>
        <v>October</v>
      </c>
      <c r="D1451" s="3" t="str">
        <f>IF(FIN_RAW[[#This Row],[VALOR (IN)]]&gt;0, "Income",IF(FIN_RAW[[#This Row],[VALOR (OUT)]]&gt;0, "Expense", "Check"))</f>
        <v>Income</v>
      </c>
      <c r="E1451" s="3" t="str">
        <f>_xlfn.XLOOKUP(FIN_DATASET[[#This Row],[Method]],CATEGORY_MAP[CUENTA_IN],CATEGORY_MAP[Category])</f>
        <v>Cash</v>
      </c>
      <c r="F1451" s="3" t="str">
        <f>_xlfn.XLOOKUP(FIN_DATASET[[#This Row],[Account]],CATEGORY_MAP[CUENTA_OUT],CATEGORY_MAP[Subcategory])</f>
        <v>Gymnastics Monthly Fee</v>
      </c>
      <c r="G1451" s="3" t="str">
        <f>IF(OR(FIN_RAW[[#This Row],[CONCEPTO]]=0,FIN_RAW[[#This Row],[CONCEPTO]]=""),"",FIN_RAW[[#This Row],[CONCEPTO]])</f>
        <v>Apoyo Pago Gimnasia OCT</v>
      </c>
      <c r="H1451" s="5">
        <f>IF(FIN_DATASET[[#This Row],[Type]]="Income", FIN_RAW[[#This Row],[VALOR (IN)]], -FIN_RAW[[#This Row],[VALOR (OUT)]])</f>
        <v>25000</v>
      </c>
      <c r="I1451" s="3" t="str">
        <f>FIN_RAW[[#This Row],[CUENTA (IN)]]</f>
        <v>Efectivo</v>
      </c>
      <c r="J1451" s="6" t="str">
        <f>FIN_RAW[[#This Row],[CUENTA (OUT)]]</f>
        <v>Mensualidad Gimnasia</v>
      </c>
      <c r="K1451" s="3" t="str">
        <f>IF(OR(FIN_RAW[[#This Row],[CLIENTE]]=0,FIN_RAW[[#This Row],[CLIENTE]]=" "),"",FIN_RAW[[#This Row],[CLIENTE]])</f>
        <v>Ana Milena Sánchez Patiño</v>
      </c>
      <c r="L1451" s="3" t="str">
        <f>IF(OR(FIN_RAW[[#This Row],[DEPORTISTA]]=0,FIN_RAW[[#This Row],[DEPORTISTA]]=""),"",FIN_RAW[[#This Row],[DEPORTISTA]])</f>
        <v>Valentina Carvajal Sánchez</v>
      </c>
      <c r="M1451" s="3">
        <f>IF(FIN_DATASET[[#This Row],[Method]]="Efectivo",1,0)</f>
        <v>1</v>
      </c>
      <c r="N1451" s="12">
        <f>IF(FIN_DATASET[[#This Row],[Method]]="Efectivo",FIN_DATASET[[#This Row],[Amount]],0)</f>
        <v>25000</v>
      </c>
      <c r="O1451" s="3">
        <f>IF(FIN_DATASET[[#This Row],[Method]]="CxC",1,0)</f>
        <v>0</v>
      </c>
      <c r="P1451" s="11">
        <f>IF(FIN_DATASET[[#This Row],[Method]]="CxC",FIN_DATASET[[#This Row],[Amount]],0)</f>
        <v>0</v>
      </c>
      <c r="Q1451" s="3">
        <f>IF(OR(FIN_DATASET[[#This Row],[Account]]="CxP",FIN_DATASET[[#This Row],[Account]]="CxP (Liga)",FIN_DATASET[[#This Row],[Account]]="CxP (Terceros)"),1,0)</f>
        <v>0</v>
      </c>
      <c r="R1451" s="3">
        <f>IF(FIN_DATASET[[#This Row],[AP_Flag]]=1,FIN_DATASET[[#This Row],[Amount]],0)</f>
        <v>0</v>
      </c>
    </row>
    <row r="1452" spans="1:18" x14ac:dyDescent="0.2">
      <c r="A1452" s="4">
        <f>FIN_RAW[[#This Row],[FECHA]]</f>
        <v>44835</v>
      </c>
      <c r="B1452" s="3">
        <f>YEAR(FIN_DATASET[[#This Row],[Date]])</f>
        <v>2022</v>
      </c>
      <c r="C1452" s="3" t="str">
        <f>TEXT(FIN_DATASET[[#This Row],[Date]],"mmmm")</f>
        <v>October</v>
      </c>
      <c r="D1452" s="3" t="str">
        <f>IF(FIN_RAW[[#This Row],[VALOR (IN)]]&gt;0, "Income",IF(FIN_RAW[[#This Row],[VALOR (OUT)]]&gt;0, "Expense", "Check"))</f>
        <v>Income</v>
      </c>
      <c r="E1452" s="3" t="str">
        <f>_xlfn.XLOOKUP(FIN_DATASET[[#This Row],[Method]],CATEGORY_MAP[CUENTA_IN],CATEGORY_MAP[Category])</f>
        <v>Cash</v>
      </c>
      <c r="F1452" s="3" t="str">
        <f>_xlfn.XLOOKUP(FIN_DATASET[[#This Row],[Account]],CATEGORY_MAP[CUENTA_OUT],CATEGORY_MAP[Subcategory])</f>
        <v>Gymnastics Monthly Fee</v>
      </c>
      <c r="G1452" s="3" t="str">
        <f>IF(OR(FIN_RAW[[#This Row],[CONCEPTO]]=0,FIN_RAW[[#This Row],[CONCEPTO]]=""),"",FIN_RAW[[#This Row],[CONCEPTO]])</f>
        <v>Apoyo Pago Gimnasia OCT</v>
      </c>
      <c r="H1452" s="5">
        <f>IF(FIN_DATASET[[#This Row],[Type]]="Income", FIN_RAW[[#This Row],[VALOR (IN)]], -FIN_RAW[[#This Row],[VALOR (OUT)]])</f>
        <v>25000</v>
      </c>
      <c r="I1452" s="3" t="str">
        <f>FIN_RAW[[#This Row],[CUENTA (IN)]]</f>
        <v>Efectivo</v>
      </c>
      <c r="J1452" s="6" t="str">
        <f>FIN_RAW[[#This Row],[CUENTA (OUT)]]</f>
        <v>Mensualidad Gimnasia</v>
      </c>
      <c r="K1452" s="3" t="str">
        <f>IF(OR(FIN_RAW[[#This Row],[CLIENTE]]=0,FIN_RAW[[#This Row],[CLIENTE]]=" "),"",FIN_RAW[[#This Row],[CLIENTE]])</f>
        <v>Diana Gómez Herrera</v>
      </c>
      <c r="L1452" s="3" t="str">
        <f>IF(OR(FIN_RAW[[#This Row],[DEPORTISTA]]=0,FIN_RAW[[#This Row],[DEPORTISTA]]=""),"",FIN_RAW[[#This Row],[DEPORTISTA]])</f>
        <v>Samuel David López Gómez</v>
      </c>
      <c r="M1452" s="3">
        <f>IF(FIN_DATASET[[#This Row],[Method]]="Efectivo",1,0)</f>
        <v>1</v>
      </c>
      <c r="N1452" s="12">
        <f>IF(FIN_DATASET[[#This Row],[Method]]="Efectivo",FIN_DATASET[[#This Row],[Amount]],0)</f>
        <v>25000</v>
      </c>
      <c r="O1452" s="3">
        <f>IF(FIN_DATASET[[#This Row],[Method]]="CxC",1,0)</f>
        <v>0</v>
      </c>
      <c r="P1452" s="11">
        <f>IF(FIN_DATASET[[#This Row],[Method]]="CxC",FIN_DATASET[[#This Row],[Amount]],0)</f>
        <v>0</v>
      </c>
      <c r="Q1452" s="3">
        <f>IF(OR(FIN_DATASET[[#This Row],[Account]]="CxP",FIN_DATASET[[#This Row],[Account]]="CxP (Liga)",FIN_DATASET[[#This Row],[Account]]="CxP (Terceros)"),1,0)</f>
        <v>0</v>
      </c>
      <c r="R1452" s="3">
        <f>IF(FIN_DATASET[[#This Row],[AP_Flag]]=1,FIN_DATASET[[#This Row],[Amount]],0)</f>
        <v>0</v>
      </c>
    </row>
    <row r="1453" spans="1:18" x14ac:dyDescent="0.2">
      <c r="A1453" s="4">
        <f>FIN_RAW[[#This Row],[FECHA]]</f>
        <v>44835</v>
      </c>
      <c r="B1453" s="3">
        <f>YEAR(FIN_DATASET[[#This Row],[Date]])</f>
        <v>2022</v>
      </c>
      <c r="C1453" s="3" t="str">
        <f>TEXT(FIN_DATASET[[#This Row],[Date]],"mmmm")</f>
        <v>October</v>
      </c>
      <c r="D1453" s="3" t="str">
        <f>IF(FIN_RAW[[#This Row],[VALOR (IN)]]&gt;0, "Income",IF(FIN_RAW[[#This Row],[VALOR (OUT)]]&gt;0, "Expense", "Check"))</f>
        <v>Income</v>
      </c>
      <c r="E1453" s="3" t="str">
        <f>_xlfn.XLOOKUP(FIN_DATASET[[#This Row],[Method]],CATEGORY_MAP[CUENTA_IN],CATEGORY_MAP[Category])</f>
        <v>Cash</v>
      </c>
      <c r="F1453" s="3" t="str">
        <f>_xlfn.XLOOKUP(FIN_DATASET[[#This Row],[Account]],CATEGORY_MAP[CUENTA_OUT],CATEGORY_MAP[Subcategory])</f>
        <v>Gymnastics Monthly Fee</v>
      </c>
      <c r="G1453" s="3" t="str">
        <f>IF(OR(FIN_RAW[[#This Row],[CONCEPTO]]=0,FIN_RAW[[#This Row],[CONCEPTO]]=""),"",FIN_RAW[[#This Row],[CONCEPTO]])</f>
        <v>Apoyo Pago Gimnasia OCT</v>
      </c>
      <c r="H1453" s="5">
        <f>IF(FIN_DATASET[[#This Row],[Type]]="Income", FIN_RAW[[#This Row],[VALOR (IN)]], -FIN_RAW[[#This Row],[VALOR (OUT)]])</f>
        <v>25000</v>
      </c>
      <c r="I1453" s="3" t="str">
        <f>FIN_RAW[[#This Row],[CUENTA (IN)]]</f>
        <v>Efectivo</v>
      </c>
      <c r="J1453" s="6" t="str">
        <f>FIN_RAW[[#This Row],[CUENTA (OUT)]]</f>
        <v>Mensualidad Gimnasia</v>
      </c>
      <c r="K1453" s="3" t="str">
        <f>IF(OR(FIN_RAW[[#This Row],[CLIENTE]]=0,FIN_RAW[[#This Row],[CLIENTE]]=" "),"",FIN_RAW[[#This Row],[CLIENTE]])</f>
        <v>Diana Marcela Bravo Clavijo</v>
      </c>
      <c r="L1453" s="3" t="str">
        <f>IF(OR(FIN_RAW[[#This Row],[DEPORTISTA]]=0,FIN_RAW[[#This Row],[DEPORTISTA]]=""),"",FIN_RAW[[#This Row],[DEPORTISTA]])</f>
        <v>Adelaida Camacho Bravo</v>
      </c>
      <c r="M1453" s="3">
        <f>IF(FIN_DATASET[[#This Row],[Method]]="Efectivo",1,0)</f>
        <v>1</v>
      </c>
      <c r="N1453" s="12">
        <f>IF(FIN_DATASET[[#This Row],[Method]]="Efectivo",FIN_DATASET[[#This Row],[Amount]],0)</f>
        <v>25000</v>
      </c>
      <c r="O1453" s="3">
        <f>IF(FIN_DATASET[[#This Row],[Method]]="CxC",1,0)</f>
        <v>0</v>
      </c>
      <c r="P1453" s="11">
        <f>IF(FIN_DATASET[[#This Row],[Method]]="CxC",FIN_DATASET[[#This Row],[Amount]],0)</f>
        <v>0</v>
      </c>
      <c r="Q1453" s="3">
        <f>IF(OR(FIN_DATASET[[#This Row],[Account]]="CxP",FIN_DATASET[[#This Row],[Account]]="CxP (Liga)",FIN_DATASET[[#This Row],[Account]]="CxP (Terceros)"),1,0)</f>
        <v>0</v>
      </c>
      <c r="R1453" s="3">
        <f>IF(FIN_DATASET[[#This Row],[AP_Flag]]=1,FIN_DATASET[[#This Row],[Amount]],0)</f>
        <v>0</v>
      </c>
    </row>
    <row r="1454" spans="1:18" x14ac:dyDescent="0.2">
      <c r="A1454" s="4">
        <f>FIN_RAW[[#This Row],[FECHA]]</f>
        <v>44835</v>
      </c>
      <c r="B1454" s="3">
        <f>YEAR(FIN_DATASET[[#This Row],[Date]])</f>
        <v>2022</v>
      </c>
      <c r="C1454" s="3" t="str">
        <f>TEXT(FIN_DATASET[[#This Row],[Date]],"mmmm")</f>
        <v>October</v>
      </c>
      <c r="D1454" s="3" t="str">
        <f>IF(FIN_RAW[[#This Row],[VALOR (IN)]]&gt;0, "Income",IF(FIN_RAW[[#This Row],[VALOR (OUT)]]&gt;0, "Expense", "Check"))</f>
        <v>Income</v>
      </c>
      <c r="E1454" s="3" t="str">
        <f>_xlfn.XLOOKUP(FIN_DATASET[[#This Row],[Method]],CATEGORY_MAP[CUENTA_IN],CATEGORY_MAP[Category])</f>
        <v>Cash</v>
      </c>
      <c r="F1454" s="3" t="str">
        <f>_xlfn.XLOOKUP(FIN_DATASET[[#This Row],[Account]],CATEGORY_MAP[CUENTA_OUT],CATEGORY_MAP[Subcategory])</f>
        <v>Gymnastics Monthly Fee</v>
      </c>
      <c r="G1454" s="3" t="str">
        <f>IF(OR(FIN_RAW[[#This Row],[CONCEPTO]]=0,FIN_RAW[[#This Row],[CONCEPTO]]=""),"",FIN_RAW[[#This Row],[CONCEPTO]])</f>
        <v>Apoyo Pago Gimnasia OCT</v>
      </c>
      <c r="H1454" s="5">
        <f>IF(FIN_DATASET[[#This Row],[Type]]="Income", FIN_RAW[[#This Row],[VALOR (IN)]], -FIN_RAW[[#This Row],[VALOR (OUT)]])</f>
        <v>25000</v>
      </c>
      <c r="I1454" s="3" t="str">
        <f>FIN_RAW[[#This Row],[CUENTA (IN)]]</f>
        <v>Efectivo</v>
      </c>
      <c r="J1454" s="6" t="str">
        <f>FIN_RAW[[#This Row],[CUENTA (OUT)]]</f>
        <v>Mensualidad Gimnasia</v>
      </c>
      <c r="K1454" s="3" t="str">
        <f>IF(OR(FIN_RAW[[#This Row],[CLIENTE]]=0,FIN_RAW[[#This Row],[CLIENTE]]=" "),"",FIN_RAW[[#This Row],[CLIENTE]])</f>
        <v>Diana Marcela Bravo Clavijo</v>
      </c>
      <c r="L1454" s="3" t="str">
        <f>IF(OR(FIN_RAW[[#This Row],[DEPORTISTA]]=0,FIN_RAW[[#This Row],[DEPORTISTA]]=""),"",FIN_RAW[[#This Row],[DEPORTISTA]])</f>
        <v>María Antonia Camacho Bravo</v>
      </c>
      <c r="M1454" s="3">
        <f>IF(FIN_DATASET[[#This Row],[Method]]="Efectivo",1,0)</f>
        <v>1</v>
      </c>
      <c r="N1454" s="12">
        <f>IF(FIN_DATASET[[#This Row],[Method]]="Efectivo",FIN_DATASET[[#This Row],[Amount]],0)</f>
        <v>25000</v>
      </c>
      <c r="O1454" s="3">
        <f>IF(FIN_DATASET[[#This Row],[Method]]="CxC",1,0)</f>
        <v>0</v>
      </c>
      <c r="P1454" s="11">
        <f>IF(FIN_DATASET[[#This Row],[Method]]="CxC",FIN_DATASET[[#This Row],[Amount]],0)</f>
        <v>0</v>
      </c>
      <c r="Q1454" s="3">
        <f>IF(OR(FIN_DATASET[[#This Row],[Account]]="CxP",FIN_DATASET[[#This Row],[Account]]="CxP (Liga)",FIN_DATASET[[#This Row],[Account]]="CxP (Terceros)"),1,0)</f>
        <v>0</v>
      </c>
      <c r="R1454" s="3">
        <f>IF(FIN_DATASET[[#This Row],[AP_Flag]]=1,FIN_DATASET[[#This Row],[Amount]],0)</f>
        <v>0</v>
      </c>
    </row>
    <row r="1455" spans="1:18" x14ac:dyDescent="0.2">
      <c r="A1455" s="4">
        <f>FIN_RAW[[#This Row],[FECHA]]</f>
        <v>44835</v>
      </c>
      <c r="B1455" s="3">
        <f>YEAR(FIN_DATASET[[#This Row],[Date]])</f>
        <v>2022</v>
      </c>
      <c r="C1455" s="3" t="str">
        <f>TEXT(FIN_DATASET[[#This Row],[Date]],"mmmm")</f>
        <v>October</v>
      </c>
      <c r="D1455" s="3" t="str">
        <f>IF(FIN_RAW[[#This Row],[VALOR (IN)]]&gt;0, "Income",IF(FIN_RAW[[#This Row],[VALOR (OUT)]]&gt;0, "Expense", "Check"))</f>
        <v>Income</v>
      </c>
      <c r="E1455" s="3" t="str">
        <f>_xlfn.XLOOKUP(FIN_DATASET[[#This Row],[Method]],CATEGORY_MAP[CUENTA_IN],CATEGORY_MAP[Category])</f>
        <v>Cash</v>
      </c>
      <c r="F1455" s="3" t="str">
        <f>_xlfn.XLOOKUP(FIN_DATASET[[#This Row],[Account]],CATEGORY_MAP[CUENTA_OUT],CATEGORY_MAP[Subcategory])</f>
        <v>Gymnastics Monthly Fee</v>
      </c>
      <c r="G1455" s="3" t="str">
        <f>IF(OR(FIN_RAW[[#This Row],[CONCEPTO]]=0,FIN_RAW[[#This Row],[CONCEPTO]]=""),"",FIN_RAW[[#This Row],[CONCEPTO]])</f>
        <v>Apoyo Pago Gimnasia OCT</v>
      </c>
      <c r="H1455" s="5">
        <f>IF(FIN_DATASET[[#This Row],[Type]]="Income", FIN_RAW[[#This Row],[VALOR (IN)]], -FIN_RAW[[#This Row],[VALOR (OUT)]])</f>
        <v>25000</v>
      </c>
      <c r="I1455" s="3" t="str">
        <f>FIN_RAW[[#This Row],[CUENTA (IN)]]</f>
        <v>Efectivo</v>
      </c>
      <c r="J1455" s="6" t="str">
        <f>FIN_RAW[[#This Row],[CUENTA (OUT)]]</f>
        <v>Mensualidad Gimnasia</v>
      </c>
      <c r="K1455" s="3" t="str">
        <f>IF(OR(FIN_RAW[[#This Row],[CLIENTE]]=0,FIN_RAW[[#This Row],[CLIENTE]]=" "),"",FIN_RAW[[#This Row],[CLIENTE]])</f>
        <v>Gina Marcela Molina Perdomo</v>
      </c>
      <c r="L1455" s="3" t="str">
        <f>IF(OR(FIN_RAW[[#This Row],[DEPORTISTA]]=0,FIN_RAW[[#This Row],[DEPORTISTA]]=""),"",FIN_RAW[[#This Row],[DEPORTISTA]])</f>
        <v>Joss Luciana Chaparro Molina</v>
      </c>
      <c r="M1455" s="3">
        <f>IF(FIN_DATASET[[#This Row],[Method]]="Efectivo",1,0)</f>
        <v>1</v>
      </c>
      <c r="N1455" s="12">
        <f>IF(FIN_DATASET[[#This Row],[Method]]="Efectivo",FIN_DATASET[[#This Row],[Amount]],0)</f>
        <v>25000</v>
      </c>
      <c r="O1455" s="3">
        <f>IF(FIN_DATASET[[#This Row],[Method]]="CxC",1,0)</f>
        <v>0</v>
      </c>
      <c r="P1455" s="11">
        <f>IF(FIN_DATASET[[#This Row],[Method]]="CxC",FIN_DATASET[[#This Row],[Amount]],0)</f>
        <v>0</v>
      </c>
      <c r="Q1455" s="3">
        <f>IF(OR(FIN_DATASET[[#This Row],[Account]]="CxP",FIN_DATASET[[#This Row],[Account]]="CxP (Liga)",FIN_DATASET[[#This Row],[Account]]="CxP (Terceros)"),1,0)</f>
        <v>0</v>
      </c>
      <c r="R1455" s="3">
        <f>IF(FIN_DATASET[[#This Row],[AP_Flag]]=1,FIN_DATASET[[#This Row],[Amount]],0)</f>
        <v>0</v>
      </c>
    </row>
    <row r="1456" spans="1:18" x14ac:dyDescent="0.2">
      <c r="A1456" s="4">
        <f>FIN_RAW[[#This Row],[FECHA]]</f>
        <v>44835</v>
      </c>
      <c r="B1456" s="3">
        <f>YEAR(FIN_DATASET[[#This Row],[Date]])</f>
        <v>2022</v>
      </c>
      <c r="C1456" s="3" t="str">
        <f>TEXT(FIN_DATASET[[#This Row],[Date]],"mmmm")</f>
        <v>October</v>
      </c>
      <c r="D1456" s="3" t="str">
        <f>IF(FIN_RAW[[#This Row],[VALOR (IN)]]&gt;0, "Income",IF(FIN_RAW[[#This Row],[VALOR (OUT)]]&gt;0, "Expense", "Check"))</f>
        <v>Income</v>
      </c>
      <c r="E1456" s="3" t="str">
        <f>_xlfn.XLOOKUP(FIN_DATASET[[#This Row],[Method]],CATEGORY_MAP[CUENTA_IN],CATEGORY_MAP[Category])</f>
        <v>Cash</v>
      </c>
      <c r="F1456" s="3" t="str">
        <f>_xlfn.XLOOKUP(FIN_DATASET[[#This Row],[Account]],CATEGORY_MAP[CUENTA_OUT],CATEGORY_MAP[Subcategory])</f>
        <v>Gymnastics Monthly Fee</v>
      </c>
      <c r="G1456" s="3" t="str">
        <f>IF(OR(FIN_RAW[[#This Row],[CONCEPTO]]=0,FIN_RAW[[#This Row],[CONCEPTO]]=""),"",FIN_RAW[[#This Row],[CONCEPTO]])</f>
        <v>Apoyo Pago Gimnasia OCT</v>
      </c>
      <c r="H1456" s="5">
        <f>IF(FIN_DATASET[[#This Row],[Type]]="Income", FIN_RAW[[#This Row],[VALOR (IN)]], -FIN_RAW[[#This Row],[VALOR (OUT)]])</f>
        <v>25000</v>
      </c>
      <c r="I1456" s="3" t="str">
        <f>FIN_RAW[[#This Row],[CUENTA (IN)]]</f>
        <v>Efectivo</v>
      </c>
      <c r="J1456" s="6" t="str">
        <f>FIN_RAW[[#This Row],[CUENTA (OUT)]]</f>
        <v>Mensualidad Gimnasia</v>
      </c>
      <c r="K1456" s="3" t="str">
        <f>IF(OR(FIN_RAW[[#This Row],[CLIENTE]]=0,FIN_RAW[[#This Row],[CLIENTE]]=" "),"",FIN_RAW[[#This Row],[CLIENTE]])</f>
        <v>Ingrith Basto Zamorano</v>
      </c>
      <c r="L1456" s="3" t="str">
        <f>IF(OR(FIN_RAW[[#This Row],[DEPORTISTA]]=0,FIN_RAW[[#This Row],[DEPORTISTA]]=""),"",FIN_RAW[[#This Row],[DEPORTISTA]])</f>
        <v>Santiago Solórzano Basto</v>
      </c>
      <c r="M1456" s="3">
        <f>IF(FIN_DATASET[[#This Row],[Method]]="Efectivo",1,0)</f>
        <v>1</v>
      </c>
      <c r="N1456" s="12">
        <f>IF(FIN_DATASET[[#This Row],[Method]]="Efectivo",FIN_DATASET[[#This Row],[Amount]],0)</f>
        <v>25000</v>
      </c>
      <c r="O1456" s="3">
        <f>IF(FIN_DATASET[[#This Row],[Method]]="CxC",1,0)</f>
        <v>0</v>
      </c>
      <c r="P1456" s="11">
        <f>IF(FIN_DATASET[[#This Row],[Method]]="CxC",FIN_DATASET[[#This Row],[Amount]],0)</f>
        <v>0</v>
      </c>
      <c r="Q1456" s="3">
        <f>IF(OR(FIN_DATASET[[#This Row],[Account]]="CxP",FIN_DATASET[[#This Row],[Account]]="CxP (Liga)",FIN_DATASET[[#This Row],[Account]]="CxP (Terceros)"),1,0)</f>
        <v>0</v>
      </c>
      <c r="R1456" s="3">
        <f>IF(FIN_DATASET[[#This Row],[AP_Flag]]=1,FIN_DATASET[[#This Row],[Amount]],0)</f>
        <v>0</v>
      </c>
    </row>
    <row r="1457" spans="1:18" x14ac:dyDescent="0.2">
      <c r="A1457" s="4">
        <f>FIN_RAW[[#This Row],[FECHA]]</f>
        <v>44835</v>
      </c>
      <c r="B1457" s="3">
        <f>YEAR(FIN_DATASET[[#This Row],[Date]])</f>
        <v>2022</v>
      </c>
      <c r="C1457" s="3" t="str">
        <f>TEXT(FIN_DATASET[[#This Row],[Date]],"mmmm")</f>
        <v>October</v>
      </c>
      <c r="D1457" s="3" t="str">
        <f>IF(FIN_RAW[[#This Row],[VALOR (IN)]]&gt;0, "Income",IF(FIN_RAW[[#This Row],[VALOR (OUT)]]&gt;0, "Expense", "Check"))</f>
        <v>Income</v>
      </c>
      <c r="E1457" s="3" t="str">
        <f>_xlfn.XLOOKUP(FIN_DATASET[[#This Row],[Method]],CATEGORY_MAP[CUENTA_IN],CATEGORY_MAP[Category])</f>
        <v>Cash</v>
      </c>
      <c r="F1457" s="3" t="str">
        <f>_xlfn.XLOOKUP(FIN_DATASET[[#This Row],[Account]],CATEGORY_MAP[CUENTA_OUT],CATEGORY_MAP[Subcategory])</f>
        <v>Gymnastics Monthly Fee</v>
      </c>
      <c r="G1457" s="3" t="str">
        <f>IF(OR(FIN_RAW[[#This Row],[CONCEPTO]]=0,FIN_RAW[[#This Row],[CONCEPTO]]=""),"",FIN_RAW[[#This Row],[CONCEPTO]])</f>
        <v>Apoyo Pago Gimnasia OCT</v>
      </c>
      <c r="H1457" s="5">
        <f>IF(FIN_DATASET[[#This Row],[Type]]="Income", FIN_RAW[[#This Row],[VALOR (IN)]], -FIN_RAW[[#This Row],[VALOR (OUT)]])</f>
        <v>25000</v>
      </c>
      <c r="I1457" s="3" t="str">
        <f>FIN_RAW[[#This Row],[CUENTA (IN)]]</f>
        <v>Efectivo</v>
      </c>
      <c r="J1457" s="6" t="str">
        <f>FIN_RAW[[#This Row],[CUENTA (OUT)]]</f>
        <v>Mensualidad Gimnasia</v>
      </c>
      <c r="K1457" s="3" t="str">
        <f>IF(OR(FIN_RAW[[#This Row],[CLIENTE]]=0,FIN_RAW[[#This Row],[CLIENTE]]=" "),"",FIN_RAW[[#This Row],[CLIENTE]])</f>
        <v>Juan Sebastián Floyd</v>
      </c>
      <c r="L1457" s="3" t="str">
        <f>IF(OR(FIN_RAW[[#This Row],[DEPORTISTA]]=0,FIN_RAW[[#This Row],[DEPORTISTA]]=""),"",FIN_RAW[[#This Row],[DEPORTISTA]])</f>
        <v>Arianna Floyd Martínez</v>
      </c>
      <c r="M1457" s="3">
        <f>IF(FIN_DATASET[[#This Row],[Method]]="Efectivo",1,0)</f>
        <v>1</v>
      </c>
      <c r="N1457" s="12">
        <f>IF(FIN_DATASET[[#This Row],[Method]]="Efectivo",FIN_DATASET[[#This Row],[Amount]],0)</f>
        <v>25000</v>
      </c>
      <c r="O1457" s="3">
        <f>IF(FIN_DATASET[[#This Row],[Method]]="CxC",1,0)</f>
        <v>0</v>
      </c>
      <c r="P1457" s="11">
        <f>IF(FIN_DATASET[[#This Row],[Method]]="CxC",FIN_DATASET[[#This Row],[Amount]],0)</f>
        <v>0</v>
      </c>
      <c r="Q1457" s="3">
        <f>IF(OR(FIN_DATASET[[#This Row],[Account]]="CxP",FIN_DATASET[[#This Row],[Account]]="CxP (Liga)",FIN_DATASET[[#This Row],[Account]]="CxP (Terceros)"),1,0)</f>
        <v>0</v>
      </c>
      <c r="R1457" s="3">
        <f>IF(FIN_DATASET[[#This Row],[AP_Flag]]=1,FIN_DATASET[[#This Row],[Amount]],0)</f>
        <v>0</v>
      </c>
    </row>
    <row r="1458" spans="1:18" x14ac:dyDescent="0.2">
      <c r="A1458" s="4">
        <f>FIN_RAW[[#This Row],[FECHA]]</f>
        <v>44835</v>
      </c>
      <c r="B1458" s="3">
        <f>YEAR(FIN_DATASET[[#This Row],[Date]])</f>
        <v>2022</v>
      </c>
      <c r="C1458" s="3" t="str">
        <f>TEXT(FIN_DATASET[[#This Row],[Date]],"mmmm")</f>
        <v>October</v>
      </c>
      <c r="D1458" s="3" t="str">
        <f>IF(FIN_RAW[[#This Row],[VALOR (IN)]]&gt;0, "Income",IF(FIN_RAW[[#This Row],[VALOR (OUT)]]&gt;0, "Expense", "Check"))</f>
        <v>Income</v>
      </c>
      <c r="E1458" s="3" t="str">
        <f>_xlfn.XLOOKUP(FIN_DATASET[[#This Row],[Method]],CATEGORY_MAP[CUENTA_IN],CATEGORY_MAP[Category])</f>
        <v>Cash</v>
      </c>
      <c r="F1458" s="3" t="str">
        <f>_xlfn.XLOOKUP(FIN_DATASET[[#This Row],[Account]],CATEGORY_MAP[CUENTA_OUT],CATEGORY_MAP[Subcategory])</f>
        <v>Gymnastics Monthly Fee</v>
      </c>
      <c r="G1458" s="3" t="str">
        <f>IF(OR(FIN_RAW[[#This Row],[CONCEPTO]]=0,FIN_RAW[[#This Row],[CONCEPTO]]=""),"",FIN_RAW[[#This Row],[CONCEPTO]])</f>
        <v>Apoyo Pago Gimnasia OCT</v>
      </c>
      <c r="H1458" s="5">
        <f>IF(FIN_DATASET[[#This Row],[Type]]="Income", FIN_RAW[[#This Row],[VALOR (IN)]], -FIN_RAW[[#This Row],[VALOR (OUT)]])</f>
        <v>25000</v>
      </c>
      <c r="I1458" s="3" t="str">
        <f>FIN_RAW[[#This Row],[CUENTA (IN)]]</f>
        <v>Efectivo</v>
      </c>
      <c r="J1458" s="6" t="str">
        <f>FIN_RAW[[#This Row],[CUENTA (OUT)]]</f>
        <v>Mensualidad Gimnasia</v>
      </c>
      <c r="K1458" s="3" t="str">
        <f>IF(OR(FIN_RAW[[#This Row],[CLIENTE]]=0,FIN_RAW[[#This Row],[CLIENTE]]=" "),"",FIN_RAW[[#This Row],[CLIENTE]])</f>
        <v>Juan Sebastián Floyd</v>
      </c>
      <c r="L1458" s="3" t="str">
        <f>IF(OR(FIN_RAW[[#This Row],[DEPORTISTA]]=0,FIN_RAW[[#This Row],[DEPORTISTA]]=""),"",FIN_RAW[[#This Row],[DEPORTISTA]])</f>
        <v>Juan Diego Floyd Martínez</v>
      </c>
      <c r="M1458" s="3">
        <f>IF(FIN_DATASET[[#This Row],[Method]]="Efectivo",1,0)</f>
        <v>1</v>
      </c>
      <c r="N1458" s="12">
        <f>IF(FIN_DATASET[[#This Row],[Method]]="Efectivo",FIN_DATASET[[#This Row],[Amount]],0)</f>
        <v>25000</v>
      </c>
      <c r="O1458" s="3">
        <f>IF(FIN_DATASET[[#This Row],[Method]]="CxC",1,0)</f>
        <v>0</v>
      </c>
      <c r="P1458" s="11">
        <f>IF(FIN_DATASET[[#This Row],[Method]]="CxC",FIN_DATASET[[#This Row],[Amount]],0)</f>
        <v>0</v>
      </c>
      <c r="Q1458" s="3">
        <f>IF(OR(FIN_DATASET[[#This Row],[Account]]="CxP",FIN_DATASET[[#This Row],[Account]]="CxP (Liga)",FIN_DATASET[[#This Row],[Account]]="CxP (Terceros)"),1,0)</f>
        <v>0</v>
      </c>
      <c r="R1458" s="3">
        <f>IF(FIN_DATASET[[#This Row],[AP_Flag]]=1,FIN_DATASET[[#This Row],[Amount]],0)</f>
        <v>0</v>
      </c>
    </row>
    <row r="1459" spans="1:18" x14ac:dyDescent="0.2">
      <c r="A1459" s="4">
        <f>FIN_RAW[[#This Row],[FECHA]]</f>
        <v>44835</v>
      </c>
      <c r="B1459" s="3">
        <f>YEAR(FIN_DATASET[[#This Row],[Date]])</f>
        <v>2022</v>
      </c>
      <c r="C1459" s="3" t="str">
        <f>TEXT(FIN_DATASET[[#This Row],[Date]],"mmmm")</f>
        <v>October</v>
      </c>
      <c r="D1459" s="3" t="str">
        <f>IF(FIN_RAW[[#This Row],[VALOR (IN)]]&gt;0, "Income",IF(FIN_RAW[[#This Row],[VALOR (OUT)]]&gt;0, "Expense", "Check"))</f>
        <v>Income</v>
      </c>
      <c r="E1459" s="3" t="str">
        <f>_xlfn.XLOOKUP(FIN_DATASET[[#This Row],[Method]],CATEGORY_MAP[CUENTA_IN],CATEGORY_MAP[Category])</f>
        <v>Cash</v>
      </c>
      <c r="F1459" s="3" t="str">
        <f>_xlfn.XLOOKUP(FIN_DATASET[[#This Row],[Account]],CATEGORY_MAP[CUENTA_OUT],CATEGORY_MAP[Subcategory])</f>
        <v>Gymnastics Monthly Fee</v>
      </c>
      <c r="G1459" s="3" t="str">
        <f>IF(OR(FIN_RAW[[#This Row],[CONCEPTO]]=0,FIN_RAW[[#This Row],[CONCEPTO]]=""),"",FIN_RAW[[#This Row],[CONCEPTO]])</f>
        <v>Apoyo Pago Gimnasia OCT</v>
      </c>
      <c r="H1459" s="5">
        <f>IF(FIN_DATASET[[#This Row],[Type]]="Income", FIN_RAW[[#This Row],[VALOR (IN)]], -FIN_RAW[[#This Row],[VALOR (OUT)]])</f>
        <v>25000</v>
      </c>
      <c r="I1459" s="3" t="str">
        <f>FIN_RAW[[#This Row],[CUENTA (IN)]]</f>
        <v>Efectivo</v>
      </c>
      <c r="J1459" s="6" t="str">
        <f>FIN_RAW[[#This Row],[CUENTA (OUT)]]</f>
        <v>Mensualidad Gimnasia</v>
      </c>
      <c r="K1459" s="3" t="str">
        <f>IF(OR(FIN_RAW[[#This Row],[CLIENTE]]=0,FIN_RAW[[#This Row],[CLIENTE]]=" "),"",FIN_RAW[[#This Row],[CLIENTE]])</f>
        <v>Marcela Zapata Duque</v>
      </c>
      <c r="L1459" s="3" t="str">
        <f>IF(OR(FIN_RAW[[#This Row],[DEPORTISTA]]=0,FIN_RAW[[#This Row],[DEPORTISTA]]=""),"",FIN_RAW[[#This Row],[DEPORTISTA]])</f>
        <v>Sara Zapata Zapata</v>
      </c>
      <c r="M1459" s="3">
        <f>IF(FIN_DATASET[[#This Row],[Method]]="Efectivo",1,0)</f>
        <v>1</v>
      </c>
      <c r="N1459" s="12">
        <f>IF(FIN_DATASET[[#This Row],[Method]]="Efectivo",FIN_DATASET[[#This Row],[Amount]],0)</f>
        <v>25000</v>
      </c>
      <c r="O1459" s="3">
        <f>IF(FIN_DATASET[[#This Row],[Method]]="CxC",1,0)</f>
        <v>0</v>
      </c>
      <c r="P1459" s="11">
        <f>IF(FIN_DATASET[[#This Row],[Method]]="CxC",FIN_DATASET[[#This Row],[Amount]],0)</f>
        <v>0</v>
      </c>
      <c r="Q1459" s="3">
        <f>IF(OR(FIN_DATASET[[#This Row],[Account]]="CxP",FIN_DATASET[[#This Row],[Account]]="CxP (Liga)",FIN_DATASET[[#This Row],[Account]]="CxP (Terceros)"),1,0)</f>
        <v>0</v>
      </c>
      <c r="R1459" s="3">
        <f>IF(FIN_DATASET[[#This Row],[AP_Flag]]=1,FIN_DATASET[[#This Row],[Amount]],0)</f>
        <v>0</v>
      </c>
    </row>
    <row r="1460" spans="1:18" x14ac:dyDescent="0.2">
      <c r="A1460" s="4">
        <f>FIN_RAW[[#This Row],[FECHA]]</f>
        <v>44835</v>
      </c>
      <c r="B1460" s="3">
        <f>YEAR(FIN_DATASET[[#This Row],[Date]])</f>
        <v>2022</v>
      </c>
      <c r="C1460" s="3" t="str">
        <f>TEXT(FIN_DATASET[[#This Row],[Date]],"mmmm")</f>
        <v>October</v>
      </c>
      <c r="D1460" s="3" t="str">
        <f>IF(FIN_RAW[[#This Row],[VALOR (IN)]]&gt;0, "Income",IF(FIN_RAW[[#This Row],[VALOR (OUT)]]&gt;0, "Expense", "Check"))</f>
        <v>Income</v>
      </c>
      <c r="E1460" s="3" t="str">
        <f>_xlfn.XLOOKUP(FIN_DATASET[[#This Row],[Method]],CATEGORY_MAP[CUENTA_IN],CATEGORY_MAP[Category])</f>
        <v>Cash</v>
      </c>
      <c r="F1460" s="3" t="str">
        <f>_xlfn.XLOOKUP(FIN_DATASET[[#This Row],[Account]],CATEGORY_MAP[CUENTA_OUT],CATEGORY_MAP[Subcategory])</f>
        <v>Gymnastics Monthly Fee</v>
      </c>
      <c r="G1460" s="3" t="str">
        <f>IF(OR(FIN_RAW[[#This Row],[CONCEPTO]]=0,FIN_RAW[[#This Row],[CONCEPTO]]=""),"",FIN_RAW[[#This Row],[CONCEPTO]])</f>
        <v>Apoyo Pago Gimnasia OCT</v>
      </c>
      <c r="H1460" s="5">
        <f>IF(FIN_DATASET[[#This Row],[Type]]="Income", FIN_RAW[[#This Row],[VALOR (IN)]], -FIN_RAW[[#This Row],[VALOR (OUT)]])</f>
        <v>25000</v>
      </c>
      <c r="I1460" s="3" t="str">
        <f>FIN_RAW[[#This Row],[CUENTA (IN)]]</f>
        <v>Efectivo</v>
      </c>
      <c r="J1460" s="6" t="str">
        <f>FIN_RAW[[#This Row],[CUENTA (OUT)]]</f>
        <v>Mensualidad Gimnasia</v>
      </c>
      <c r="K1460" s="3" t="str">
        <f>IF(OR(FIN_RAW[[#This Row],[CLIENTE]]=0,FIN_RAW[[#This Row],[CLIENTE]]=" "),"",FIN_RAW[[#This Row],[CLIENTE]])</f>
        <v>Rodrigo Valdiri Zambrano</v>
      </c>
      <c r="L1460" s="3" t="str">
        <f>IF(OR(FIN_RAW[[#This Row],[DEPORTISTA]]=0,FIN_RAW[[#This Row],[DEPORTISTA]]=""),"",FIN_RAW[[#This Row],[DEPORTISTA]])</f>
        <v>Esteban Valdiri Guauña</v>
      </c>
      <c r="M1460" s="3">
        <f>IF(FIN_DATASET[[#This Row],[Method]]="Efectivo",1,0)</f>
        <v>1</v>
      </c>
      <c r="N1460" s="12">
        <f>IF(FIN_DATASET[[#This Row],[Method]]="Efectivo",FIN_DATASET[[#This Row],[Amount]],0)</f>
        <v>25000</v>
      </c>
      <c r="O1460" s="3">
        <f>IF(FIN_DATASET[[#This Row],[Method]]="CxC",1,0)</f>
        <v>0</v>
      </c>
      <c r="P1460" s="11">
        <f>IF(FIN_DATASET[[#This Row],[Method]]="CxC",FIN_DATASET[[#This Row],[Amount]],0)</f>
        <v>0</v>
      </c>
      <c r="Q1460" s="3">
        <f>IF(OR(FIN_DATASET[[#This Row],[Account]]="CxP",FIN_DATASET[[#This Row],[Account]]="CxP (Liga)",FIN_DATASET[[#This Row],[Account]]="CxP (Terceros)"),1,0)</f>
        <v>0</v>
      </c>
      <c r="R1460" s="3">
        <f>IF(FIN_DATASET[[#This Row],[AP_Flag]]=1,FIN_DATASET[[#This Row],[Amount]],0)</f>
        <v>0</v>
      </c>
    </row>
    <row r="1461" spans="1:18" x14ac:dyDescent="0.2">
      <c r="A1461" s="4">
        <f>FIN_RAW[[#This Row],[FECHA]]</f>
        <v>44835</v>
      </c>
      <c r="B1461" s="3">
        <f>YEAR(FIN_DATASET[[#This Row],[Date]])</f>
        <v>2022</v>
      </c>
      <c r="C1461" s="3" t="str">
        <f>TEXT(FIN_DATASET[[#This Row],[Date]],"mmmm")</f>
        <v>October</v>
      </c>
      <c r="D1461" s="3" t="str">
        <f>IF(FIN_RAW[[#This Row],[VALOR (IN)]]&gt;0, "Income",IF(FIN_RAW[[#This Row],[VALOR (OUT)]]&gt;0, "Expense", "Check"))</f>
        <v>Income</v>
      </c>
      <c r="E1461" s="3" t="str">
        <f>_xlfn.XLOOKUP(FIN_DATASET[[#This Row],[Method]],CATEGORY_MAP[CUENTA_IN],CATEGORY_MAP[Category])</f>
        <v>Cash</v>
      </c>
      <c r="F1461" s="3" t="str">
        <f>_xlfn.XLOOKUP(FIN_DATASET[[#This Row],[Account]],CATEGORY_MAP[CUENTA_OUT],CATEGORY_MAP[Subcategory])</f>
        <v>Gymnastics Monthly Fee</v>
      </c>
      <c r="G1461" s="3" t="str">
        <f>IF(OR(FIN_RAW[[#This Row],[CONCEPTO]]=0,FIN_RAW[[#This Row],[CONCEPTO]]=""),"",FIN_RAW[[#This Row],[CONCEPTO]])</f>
        <v>Apoyo Pago Gimnasia OCT</v>
      </c>
      <c r="H1461" s="5">
        <f>IF(FIN_DATASET[[#This Row],[Type]]="Income", FIN_RAW[[#This Row],[VALOR (IN)]], -FIN_RAW[[#This Row],[VALOR (OUT)]])</f>
        <v>25000</v>
      </c>
      <c r="I1461" s="3" t="str">
        <f>FIN_RAW[[#This Row],[CUENTA (IN)]]</f>
        <v>Efectivo</v>
      </c>
      <c r="J1461" s="6" t="str">
        <f>FIN_RAW[[#This Row],[CUENTA (OUT)]]</f>
        <v>Mensualidad Gimnasia</v>
      </c>
      <c r="K1461" s="3" t="str">
        <f>IF(OR(FIN_RAW[[#This Row],[CLIENTE]]=0,FIN_RAW[[#This Row],[CLIENTE]]=" "),"",FIN_RAW[[#This Row],[CLIENTE]])</f>
        <v>Víctor Manuel Duque Yepes</v>
      </c>
      <c r="L1461" s="3" t="str">
        <f>IF(OR(FIN_RAW[[#This Row],[DEPORTISTA]]=0,FIN_RAW[[#This Row],[DEPORTISTA]]=""),"",FIN_RAW[[#This Row],[DEPORTISTA]])</f>
        <v>Juan Esteban Duque Pinto</v>
      </c>
      <c r="M1461" s="3">
        <f>IF(FIN_DATASET[[#This Row],[Method]]="Efectivo",1,0)</f>
        <v>1</v>
      </c>
      <c r="N1461" s="12">
        <f>IF(FIN_DATASET[[#This Row],[Method]]="Efectivo",FIN_DATASET[[#This Row],[Amount]],0)</f>
        <v>25000</v>
      </c>
      <c r="O1461" s="3">
        <f>IF(FIN_DATASET[[#This Row],[Method]]="CxC",1,0)</f>
        <v>0</v>
      </c>
      <c r="P1461" s="11">
        <f>IF(FIN_DATASET[[#This Row],[Method]]="CxC",FIN_DATASET[[#This Row],[Amount]],0)</f>
        <v>0</v>
      </c>
      <c r="Q1461" s="3">
        <f>IF(OR(FIN_DATASET[[#This Row],[Account]]="CxP",FIN_DATASET[[#This Row],[Account]]="CxP (Liga)",FIN_DATASET[[#This Row],[Account]]="CxP (Terceros)"),1,0)</f>
        <v>0</v>
      </c>
      <c r="R1461" s="3">
        <f>IF(FIN_DATASET[[#This Row],[AP_Flag]]=1,FIN_DATASET[[#This Row],[Amount]],0)</f>
        <v>0</v>
      </c>
    </row>
    <row r="1462" spans="1:18" x14ac:dyDescent="0.2">
      <c r="A1462" s="4">
        <f>FIN_RAW[[#This Row],[FECHA]]</f>
        <v>44835</v>
      </c>
      <c r="B1462" s="3">
        <f>YEAR(FIN_DATASET[[#This Row],[Date]])</f>
        <v>2022</v>
      </c>
      <c r="C1462" s="3" t="str">
        <f>TEXT(FIN_DATASET[[#This Row],[Date]],"mmmm")</f>
        <v>October</v>
      </c>
      <c r="D1462" s="3" t="str">
        <f>IF(FIN_RAW[[#This Row],[VALOR (IN)]]&gt;0, "Income",IF(FIN_RAW[[#This Row],[VALOR (OUT)]]&gt;0, "Expense", "Check"))</f>
        <v>Income</v>
      </c>
      <c r="E1462" s="3" t="str">
        <f>_xlfn.XLOOKUP(FIN_DATASET[[#This Row],[Method]],CATEGORY_MAP[CUENTA_IN],CATEGORY_MAP[Category])</f>
        <v>Cash</v>
      </c>
      <c r="F1462" s="3" t="str">
        <f>_xlfn.XLOOKUP(FIN_DATASET[[#This Row],[Account]],CATEGORY_MAP[CUENTA_OUT],CATEGORY_MAP[Subcategory])</f>
        <v>Gymnastics Monthly Fee</v>
      </c>
      <c r="G1462" s="3" t="str">
        <f>IF(OR(FIN_RAW[[#This Row],[CONCEPTO]]=0,FIN_RAW[[#This Row],[CONCEPTO]]=""),"",FIN_RAW[[#This Row],[CONCEPTO]])</f>
        <v>Apoyo Pago Gimnasia OCT</v>
      </c>
      <c r="H1462" s="5">
        <f>IF(FIN_DATASET[[#This Row],[Type]]="Income", FIN_RAW[[#This Row],[VALOR (IN)]], -FIN_RAW[[#This Row],[VALOR (OUT)]])</f>
        <v>25000</v>
      </c>
      <c r="I1462" s="3" t="str">
        <f>FIN_RAW[[#This Row],[CUENTA (IN)]]</f>
        <v>Efectivo</v>
      </c>
      <c r="J1462" s="6" t="str">
        <f>FIN_RAW[[#This Row],[CUENTA (OUT)]]</f>
        <v>Mensualidad Gimnasia</v>
      </c>
      <c r="K1462" s="3" t="str">
        <f>IF(OR(FIN_RAW[[#This Row],[CLIENTE]]=0,FIN_RAW[[#This Row],[CLIENTE]]=" "),"",FIN_RAW[[#This Row],[CLIENTE]])</f>
        <v>Víctor Manuel Duque Yepes</v>
      </c>
      <c r="L1462" s="3" t="str">
        <f>IF(OR(FIN_RAW[[#This Row],[DEPORTISTA]]=0,FIN_RAW[[#This Row],[DEPORTISTA]]=""),"",FIN_RAW[[#This Row],[DEPORTISTA]])</f>
        <v>Juan Manuel Duque Pinto</v>
      </c>
      <c r="M1462" s="3">
        <f>IF(FIN_DATASET[[#This Row],[Method]]="Efectivo",1,0)</f>
        <v>1</v>
      </c>
      <c r="N1462" s="12">
        <f>IF(FIN_DATASET[[#This Row],[Method]]="Efectivo",FIN_DATASET[[#This Row],[Amount]],0)</f>
        <v>25000</v>
      </c>
      <c r="O1462" s="3">
        <f>IF(FIN_DATASET[[#This Row],[Method]]="CxC",1,0)</f>
        <v>0</v>
      </c>
      <c r="P1462" s="11">
        <f>IF(FIN_DATASET[[#This Row],[Method]]="CxC",FIN_DATASET[[#This Row],[Amount]],0)</f>
        <v>0</v>
      </c>
      <c r="Q1462" s="3">
        <f>IF(OR(FIN_DATASET[[#This Row],[Account]]="CxP",FIN_DATASET[[#This Row],[Account]]="CxP (Liga)",FIN_DATASET[[#This Row],[Account]]="CxP (Terceros)"),1,0)</f>
        <v>0</v>
      </c>
      <c r="R1462" s="3">
        <f>IF(FIN_DATASET[[#This Row],[AP_Flag]]=1,FIN_DATASET[[#This Row],[Amount]],0)</f>
        <v>0</v>
      </c>
    </row>
    <row r="1463" spans="1:18" x14ac:dyDescent="0.2">
      <c r="A1463" s="4">
        <f>FIN_RAW[[#This Row],[FECHA]]</f>
        <v>44835</v>
      </c>
      <c r="B1463" s="3">
        <f>YEAR(FIN_DATASET[[#This Row],[Date]])</f>
        <v>2022</v>
      </c>
      <c r="C1463" s="3" t="str">
        <f>TEXT(FIN_DATASET[[#This Row],[Date]],"mmmm")</f>
        <v>October</v>
      </c>
      <c r="D1463" s="3" t="str">
        <f>IF(FIN_RAW[[#This Row],[VALOR (IN)]]&gt;0, "Income",IF(FIN_RAW[[#This Row],[VALOR (OUT)]]&gt;0, "Expense", "Check"))</f>
        <v>Income</v>
      </c>
      <c r="E1463" s="3" t="str">
        <f>_xlfn.XLOOKUP(FIN_DATASET[[#This Row],[Method]],CATEGORY_MAP[CUENTA_IN],CATEGORY_MAP[Category])</f>
        <v>Cash</v>
      </c>
      <c r="F1463" s="3" t="str">
        <f>_xlfn.XLOOKUP(FIN_DATASET[[#This Row],[Account]],CATEGORY_MAP[CUENTA_OUT],CATEGORY_MAP[Subcategory])</f>
        <v>Gymnastics Monthly Fee</v>
      </c>
      <c r="G1463" s="3" t="str">
        <f>IF(OR(FIN_RAW[[#This Row],[CONCEPTO]]=0,FIN_RAW[[#This Row],[CONCEPTO]]=""),"",FIN_RAW[[#This Row],[CONCEPTO]])</f>
        <v>Apoyo Pago Gimnasia OCT</v>
      </c>
      <c r="H1463" s="5">
        <f>IF(FIN_DATASET[[#This Row],[Type]]="Income", FIN_RAW[[#This Row],[VALOR (IN)]], -FIN_RAW[[#This Row],[VALOR (OUT)]])</f>
        <v>25000</v>
      </c>
      <c r="I1463" s="3" t="str">
        <f>FIN_RAW[[#This Row],[CUENTA (IN)]]</f>
        <v>Efectivo</v>
      </c>
      <c r="J1463" s="6" t="str">
        <f>FIN_RAW[[#This Row],[CUENTA (OUT)]]</f>
        <v>Mensualidad Gimnasia</v>
      </c>
      <c r="K1463" s="3" t="str">
        <f>IF(OR(FIN_RAW[[#This Row],[CLIENTE]]=0,FIN_RAW[[#This Row],[CLIENTE]]=" "),"",FIN_RAW[[#This Row],[CLIENTE]])</f>
        <v>Yanibel Peña Londoño</v>
      </c>
      <c r="L1463" s="3" t="str">
        <f>IF(OR(FIN_RAW[[#This Row],[DEPORTISTA]]=0,FIN_RAW[[#This Row],[DEPORTISTA]]=""),"",FIN_RAW[[#This Row],[DEPORTISTA]])</f>
        <v>Santiago Piedrahita Peña</v>
      </c>
      <c r="M1463" s="3">
        <f>IF(FIN_DATASET[[#This Row],[Method]]="Efectivo",1,0)</f>
        <v>1</v>
      </c>
      <c r="N1463" s="12">
        <f>IF(FIN_DATASET[[#This Row],[Method]]="Efectivo",FIN_DATASET[[#This Row],[Amount]],0)</f>
        <v>25000</v>
      </c>
      <c r="O1463" s="3">
        <f>IF(FIN_DATASET[[#This Row],[Method]]="CxC",1,0)</f>
        <v>0</v>
      </c>
      <c r="P1463" s="11">
        <f>IF(FIN_DATASET[[#This Row],[Method]]="CxC",FIN_DATASET[[#This Row],[Amount]],0)</f>
        <v>0</v>
      </c>
      <c r="Q1463" s="3">
        <f>IF(OR(FIN_DATASET[[#This Row],[Account]]="CxP",FIN_DATASET[[#This Row],[Account]]="CxP (Liga)",FIN_DATASET[[#This Row],[Account]]="CxP (Terceros)"),1,0)</f>
        <v>0</v>
      </c>
      <c r="R1463" s="3">
        <f>IF(FIN_DATASET[[#This Row],[AP_Flag]]=1,FIN_DATASET[[#This Row],[Amount]],0)</f>
        <v>0</v>
      </c>
    </row>
    <row r="1464" spans="1:18" x14ac:dyDescent="0.2">
      <c r="A1464" s="4">
        <f>FIN_RAW[[#This Row],[FECHA]]</f>
        <v>44835</v>
      </c>
      <c r="B1464" s="3">
        <f>YEAR(FIN_DATASET[[#This Row],[Date]])</f>
        <v>2022</v>
      </c>
      <c r="C1464" s="3" t="str">
        <f>TEXT(FIN_DATASET[[#This Row],[Date]],"mmmm")</f>
        <v>October</v>
      </c>
      <c r="D1464" s="3" t="str">
        <f>IF(FIN_RAW[[#This Row],[VALOR (IN)]]&gt;0, "Income",IF(FIN_RAW[[#This Row],[VALOR (OUT)]]&gt;0, "Expense", "Check"))</f>
        <v>Income</v>
      </c>
      <c r="E1464" s="3" t="str">
        <f>_xlfn.XLOOKUP(FIN_DATASET[[#This Row],[Method]],CATEGORY_MAP[CUENTA_IN],CATEGORY_MAP[Category])</f>
        <v>Cash</v>
      </c>
      <c r="F1464" s="3" t="str">
        <f>_xlfn.XLOOKUP(FIN_DATASET[[#This Row],[Account]],CATEGORY_MAP[CUENTA_OUT],CATEGORY_MAP[Subcategory])</f>
        <v>Gymnastics Monthly Fee</v>
      </c>
      <c r="G1464" s="3" t="str">
        <f>IF(OR(FIN_RAW[[#This Row],[CONCEPTO]]=0,FIN_RAW[[#This Row],[CONCEPTO]]=""),"",FIN_RAW[[#This Row],[CONCEPTO]])</f>
        <v>Apoyo Pago Gimnasia OCT</v>
      </c>
      <c r="H1464" s="5">
        <f>IF(FIN_DATASET[[#This Row],[Type]]="Income", FIN_RAW[[#This Row],[VALOR (IN)]], -FIN_RAW[[#This Row],[VALOR (OUT)]])</f>
        <v>25000</v>
      </c>
      <c r="I1464" s="3" t="str">
        <f>FIN_RAW[[#This Row],[CUENTA (IN)]]</f>
        <v>Efectivo</v>
      </c>
      <c r="J1464" s="6" t="str">
        <f>FIN_RAW[[#This Row],[CUENTA (OUT)]]</f>
        <v>Mensualidad Gimnasia</v>
      </c>
      <c r="K1464" s="3" t="str">
        <f>IF(OR(FIN_RAW[[#This Row],[CLIENTE]]=0,FIN_RAW[[#This Row],[CLIENTE]]=" "),"",FIN_RAW[[#This Row],[CLIENTE]])</f>
        <v>Silvana Torres López</v>
      </c>
      <c r="L1464" s="3" t="str">
        <f>IF(OR(FIN_RAW[[#This Row],[DEPORTISTA]]=0,FIN_RAW[[#This Row],[DEPORTISTA]]=""),"",FIN_RAW[[#This Row],[DEPORTISTA]])</f>
        <v>Luciana Pinedo Torres</v>
      </c>
      <c r="M1464" s="3">
        <f>IF(FIN_DATASET[[#This Row],[Method]]="Efectivo",1,0)</f>
        <v>1</v>
      </c>
      <c r="N1464" s="12">
        <f>IF(FIN_DATASET[[#This Row],[Method]]="Efectivo",FIN_DATASET[[#This Row],[Amount]],0)</f>
        <v>25000</v>
      </c>
      <c r="O1464" s="3">
        <f>IF(FIN_DATASET[[#This Row],[Method]]="CxC",1,0)</f>
        <v>0</v>
      </c>
      <c r="P1464" s="11">
        <f>IF(FIN_DATASET[[#This Row],[Method]]="CxC",FIN_DATASET[[#This Row],[Amount]],0)</f>
        <v>0</v>
      </c>
      <c r="Q1464" s="3">
        <f>IF(OR(FIN_DATASET[[#This Row],[Account]]="CxP",FIN_DATASET[[#This Row],[Account]]="CxP (Liga)",FIN_DATASET[[#This Row],[Account]]="CxP (Terceros)"),1,0)</f>
        <v>0</v>
      </c>
      <c r="R1464" s="3">
        <f>IF(FIN_DATASET[[#This Row],[AP_Flag]]=1,FIN_DATASET[[#This Row],[Amount]],0)</f>
        <v>0</v>
      </c>
    </row>
    <row r="1465" spans="1:18" x14ac:dyDescent="0.2">
      <c r="A1465" s="4">
        <f>FIN_RAW[[#This Row],[FECHA]]</f>
        <v>44835</v>
      </c>
      <c r="B1465" s="3">
        <f>YEAR(FIN_DATASET[[#This Row],[Date]])</f>
        <v>2022</v>
      </c>
      <c r="C1465" s="3" t="str">
        <f>TEXT(FIN_DATASET[[#This Row],[Date]],"mmmm")</f>
        <v>October</v>
      </c>
      <c r="D1465" s="3" t="str">
        <f>IF(FIN_RAW[[#This Row],[VALOR (IN)]]&gt;0, "Income",IF(FIN_RAW[[#This Row],[VALOR (OUT)]]&gt;0, "Expense", "Check"))</f>
        <v>Expense</v>
      </c>
      <c r="E1465" s="3" t="str">
        <f>_xlfn.XLOOKUP(FIN_DATASET[[#This Row],[Method]],CATEGORY_MAP[CUENTA_IN],CATEGORY_MAP[Category])</f>
        <v>Cash</v>
      </c>
      <c r="F1465" s="3" t="str">
        <f>_xlfn.XLOOKUP(FIN_DATASET[[#This Row],[Account]],CATEGORY_MAP[CUENTA_OUT],CATEGORY_MAP[Subcategory])</f>
        <v>Operating Expenses</v>
      </c>
      <c r="G1465" s="3" t="str">
        <f>IF(OR(FIN_RAW[[#This Row],[CONCEPTO]]=0,FIN_RAW[[#This Row],[CONCEPTO]]=""),"",FIN_RAW[[#This Row],[CONCEPTO]])</f>
        <v>Gasto en Cajitornado "Cumpleaños"</v>
      </c>
      <c r="H1465" s="5">
        <f>IF(FIN_DATASET[[#This Row],[Type]]="Income", FIN_RAW[[#This Row],[VALOR (IN)]], -FIN_RAW[[#This Row],[VALOR (OUT)]])</f>
        <v>-257000</v>
      </c>
      <c r="I1465" s="3" t="str">
        <f>FIN_RAW[[#This Row],[CUENTA (IN)]]</f>
        <v>Efectivo</v>
      </c>
      <c r="J1465" s="6" t="str">
        <f>FIN_RAW[[#This Row],[CUENTA (OUT)]]</f>
        <v>Otros Gastos</v>
      </c>
      <c r="K1465" s="3" t="str">
        <f>IF(OR(FIN_RAW[[#This Row],[CLIENTE]]=0,FIN_RAW[[#This Row],[CLIENTE]]=" "),"",FIN_RAW[[#This Row],[CLIENTE]])</f>
        <v/>
      </c>
      <c r="L1465" s="3" t="str">
        <f>IF(OR(FIN_RAW[[#This Row],[DEPORTISTA]]=0,FIN_RAW[[#This Row],[DEPORTISTA]]=""),"",FIN_RAW[[#This Row],[DEPORTISTA]])</f>
        <v/>
      </c>
      <c r="M1465" s="3">
        <f>IF(FIN_DATASET[[#This Row],[Method]]="Efectivo",1,0)</f>
        <v>1</v>
      </c>
      <c r="N1465" s="12">
        <f>IF(FIN_DATASET[[#This Row],[Method]]="Efectivo",FIN_DATASET[[#This Row],[Amount]],0)</f>
        <v>-257000</v>
      </c>
      <c r="O1465" s="3">
        <f>IF(FIN_DATASET[[#This Row],[Method]]="CxC",1,0)</f>
        <v>0</v>
      </c>
      <c r="P1465" s="11">
        <f>IF(FIN_DATASET[[#This Row],[Method]]="CxC",FIN_DATASET[[#This Row],[Amount]],0)</f>
        <v>0</v>
      </c>
      <c r="Q1465" s="3">
        <f>IF(OR(FIN_DATASET[[#This Row],[Account]]="CxP",FIN_DATASET[[#This Row],[Account]]="CxP (Liga)",FIN_DATASET[[#This Row],[Account]]="CxP (Terceros)"),1,0)</f>
        <v>0</v>
      </c>
      <c r="R1465" s="3">
        <f>IF(FIN_DATASET[[#This Row],[AP_Flag]]=1,FIN_DATASET[[#This Row],[Amount]],0)</f>
        <v>0</v>
      </c>
    </row>
    <row r="1466" spans="1:18" x14ac:dyDescent="0.2">
      <c r="A1466" s="4">
        <f>FIN_RAW[[#This Row],[FECHA]]</f>
        <v>44858</v>
      </c>
      <c r="B1466" s="3">
        <f>YEAR(FIN_DATASET[[#This Row],[Date]])</f>
        <v>2022</v>
      </c>
      <c r="C1466" s="3" t="str">
        <f>TEXT(FIN_DATASET[[#This Row],[Date]],"mmmm")</f>
        <v>October</v>
      </c>
      <c r="D1466" s="3" t="str">
        <f>IF(FIN_RAW[[#This Row],[VALOR (IN)]]&gt;0, "Income",IF(FIN_RAW[[#This Row],[VALOR (OUT)]]&gt;0, "Expense", "Check"))</f>
        <v>Expense</v>
      </c>
      <c r="E1466" s="3" t="str">
        <f>_xlfn.XLOOKUP(FIN_DATASET[[#This Row],[Method]],CATEGORY_MAP[CUENTA_IN],CATEGORY_MAP[Category])</f>
        <v>Cash</v>
      </c>
      <c r="F1466" s="3" t="str">
        <f>_xlfn.XLOOKUP(FIN_DATASET[[#This Row],[Account]],CATEGORY_MAP[CUENTA_OUT],CATEGORY_MAP[Subcategory])</f>
        <v>Operating Expenses</v>
      </c>
      <c r="G1466" s="3" t="str">
        <f>IF(OR(FIN_RAW[[#This Row],[CONCEPTO]]=0,FIN_RAW[[#This Row],[CONCEPTO]]=""),"",FIN_RAW[[#This Row],[CONCEPTO]])</f>
        <v>Gasto en "Dia de los niños"</v>
      </c>
      <c r="H1466" s="5">
        <f>IF(FIN_DATASET[[#This Row],[Type]]="Income", FIN_RAW[[#This Row],[VALOR (IN)]], -FIN_RAW[[#This Row],[VALOR (OUT)]])</f>
        <v>-180000</v>
      </c>
      <c r="I1466" s="3" t="str">
        <f>FIN_RAW[[#This Row],[CUENTA (IN)]]</f>
        <v>Efectivo</v>
      </c>
      <c r="J1466" s="6" t="str">
        <f>FIN_RAW[[#This Row],[CUENTA (OUT)]]</f>
        <v>Otros Gastos</v>
      </c>
      <c r="K1466" s="3" t="str">
        <f>IF(OR(FIN_RAW[[#This Row],[CLIENTE]]=0,FIN_RAW[[#This Row],[CLIENTE]]=" "),"",FIN_RAW[[#This Row],[CLIENTE]])</f>
        <v/>
      </c>
      <c r="L1466" s="3" t="str">
        <f>IF(OR(FIN_RAW[[#This Row],[DEPORTISTA]]=0,FIN_RAW[[#This Row],[DEPORTISTA]]=""),"",FIN_RAW[[#This Row],[DEPORTISTA]])</f>
        <v/>
      </c>
      <c r="M1466" s="3">
        <f>IF(FIN_DATASET[[#This Row],[Method]]="Efectivo",1,0)</f>
        <v>1</v>
      </c>
      <c r="N1466" s="12">
        <f>IF(FIN_DATASET[[#This Row],[Method]]="Efectivo",FIN_DATASET[[#This Row],[Amount]],0)</f>
        <v>-180000</v>
      </c>
      <c r="O1466" s="3">
        <f>IF(FIN_DATASET[[#This Row],[Method]]="CxC",1,0)</f>
        <v>0</v>
      </c>
      <c r="P1466" s="11">
        <f>IF(FIN_DATASET[[#This Row],[Method]]="CxC",FIN_DATASET[[#This Row],[Amount]],0)</f>
        <v>0</v>
      </c>
      <c r="Q1466" s="3">
        <f>IF(OR(FIN_DATASET[[#This Row],[Account]]="CxP",FIN_DATASET[[#This Row],[Account]]="CxP (Liga)",FIN_DATASET[[#This Row],[Account]]="CxP (Terceros)"),1,0)</f>
        <v>0</v>
      </c>
      <c r="R1466" s="3">
        <f>IF(FIN_DATASET[[#This Row],[AP_Flag]]=1,FIN_DATASET[[#This Row],[Amount]],0)</f>
        <v>0</v>
      </c>
    </row>
    <row r="1467" spans="1:18" x14ac:dyDescent="0.2">
      <c r="A1467" s="4">
        <f>FIN_RAW[[#This Row],[FECHA]]</f>
        <v>44858</v>
      </c>
      <c r="B1467" s="3">
        <f>YEAR(FIN_DATASET[[#This Row],[Date]])</f>
        <v>2022</v>
      </c>
      <c r="C1467" s="3" t="str">
        <f>TEXT(FIN_DATASET[[#This Row],[Date]],"mmmm")</f>
        <v>October</v>
      </c>
      <c r="D1467" s="3" t="str">
        <f>IF(FIN_RAW[[#This Row],[VALOR (IN)]]&gt;0, "Income",IF(FIN_RAW[[#This Row],[VALOR (OUT)]]&gt;0, "Expense", "Check"))</f>
        <v>Expense</v>
      </c>
      <c r="E1467" s="3" t="str">
        <f>_xlfn.XLOOKUP(FIN_DATASET[[#This Row],[Method]],CATEGORY_MAP[CUENTA_IN],CATEGORY_MAP[Category])</f>
        <v>Cash</v>
      </c>
      <c r="F1467" s="3" t="str">
        <f>_xlfn.XLOOKUP(FIN_DATASET[[#This Row],[Account]],CATEGORY_MAP[CUENTA_OUT],CATEGORY_MAP[Subcategory])</f>
        <v>Coach Support</v>
      </c>
      <c r="G1467" s="3" t="str">
        <f>IF(OR(FIN_RAW[[#This Row],[CONCEPTO]]=0,FIN_RAW[[#This Row],[CONCEPTO]]=""),"",FIN_RAW[[#This Row],[CONCEPTO]])</f>
        <v>Apoyo Entrenador (Viaje a Capacitacion)</v>
      </c>
      <c r="H1467" s="5">
        <f>IF(FIN_DATASET[[#This Row],[Type]]="Income", FIN_RAW[[#This Row],[VALOR (IN)]], -FIN_RAW[[#This Row],[VALOR (OUT)]])</f>
        <v>-300000</v>
      </c>
      <c r="I1467" s="3" t="str">
        <f>FIN_RAW[[#This Row],[CUENTA (IN)]]</f>
        <v>Efectivo</v>
      </c>
      <c r="J1467" s="6" t="str">
        <f>FIN_RAW[[#This Row],[CUENTA (OUT)]]</f>
        <v>Apoyo Entrenadores</v>
      </c>
      <c r="K1467" s="3" t="str">
        <f>IF(OR(FIN_RAW[[#This Row],[CLIENTE]]=0,FIN_RAW[[#This Row],[CLIENTE]]=" "),"",FIN_RAW[[#This Row],[CLIENTE]])</f>
        <v/>
      </c>
      <c r="L1467" s="3" t="str">
        <f>IF(OR(FIN_RAW[[#This Row],[DEPORTISTA]]=0,FIN_RAW[[#This Row],[DEPORTISTA]]=""),"",FIN_RAW[[#This Row],[DEPORTISTA]])</f>
        <v/>
      </c>
      <c r="M1467" s="3">
        <f>IF(FIN_DATASET[[#This Row],[Method]]="Efectivo",1,0)</f>
        <v>1</v>
      </c>
      <c r="N1467" s="12">
        <f>IF(FIN_DATASET[[#This Row],[Method]]="Efectivo",FIN_DATASET[[#This Row],[Amount]],0)</f>
        <v>-300000</v>
      </c>
      <c r="O1467" s="3">
        <f>IF(FIN_DATASET[[#This Row],[Method]]="CxC",1,0)</f>
        <v>0</v>
      </c>
      <c r="P1467" s="11">
        <f>IF(FIN_DATASET[[#This Row],[Method]]="CxC",FIN_DATASET[[#This Row],[Amount]],0)</f>
        <v>0</v>
      </c>
      <c r="Q1467" s="3">
        <f>IF(OR(FIN_DATASET[[#This Row],[Account]]="CxP",FIN_DATASET[[#This Row],[Account]]="CxP (Liga)",FIN_DATASET[[#This Row],[Account]]="CxP (Terceros)"),1,0)</f>
        <v>0</v>
      </c>
      <c r="R1467" s="3">
        <f>IF(FIN_DATASET[[#This Row],[AP_Flag]]=1,FIN_DATASET[[#This Row],[Amount]],0)</f>
        <v>0</v>
      </c>
    </row>
    <row r="1468" spans="1:18" x14ac:dyDescent="0.2">
      <c r="A1468" s="4">
        <f>FIN_RAW[[#This Row],[FECHA]]</f>
        <v>44858</v>
      </c>
      <c r="B1468" s="3">
        <f>YEAR(FIN_DATASET[[#This Row],[Date]])</f>
        <v>2022</v>
      </c>
      <c r="C1468" s="3" t="str">
        <f>TEXT(FIN_DATASET[[#This Row],[Date]],"mmmm")</f>
        <v>October</v>
      </c>
      <c r="D1468" s="3" t="str">
        <f>IF(FIN_RAW[[#This Row],[VALOR (IN)]]&gt;0, "Income",IF(FIN_RAW[[#This Row],[VALOR (OUT)]]&gt;0, "Expense", "Check"))</f>
        <v>Expense</v>
      </c>
      <c r="E1468" s="3" t="str">
        <f>_xlfn.XLOOKUP(FIN_DATASET[[#This Row],[Method]],CATEGORY_MAP[CUENTA_IN],CATEGORY_MAP[Category])</f>
        <v>Cash</v>
      </c>
      <c r="F1468" s="3" t="str">
        <f>_xlfn.XLOOKUP(FIN_DATASET[[#This Row],[Account]],CATEGORY_MAP[CUENTA_OUT],CATEGORY_MAP[Subcategory])</f>
        <v>Financial Charges</v>
      </c>
      <c r="G1468" s="3" t="str">
        <f>IF(OR(FIN_RAW[[#This Row],[CONCEPTO]]=0,FIN_RAW[[#This Row],[CONCEPTO]]=""),"",FIN_RAW[[#This Row],[CONCEPTO]])</f>
        <v>Gastos Financieros</v>
      </c>
      <c r="H1468" s="5">
        <f>IF(FIN_DATASET[[#This Row],[Type]]="Income", FIN_RAW[[#This Row],[VALOR (IN)]], -FIN_RAW[[#This Row],[VALOR (OUT)]])</f>
        <v>-71000</v>
      </c>
      <c r="I1468" s="3" t="str">
        <f>FIN_RAW[[#This Row],[CUENTA (IN)]]</f>
        <v>Efectivo</v>
      </c>
      <c r="J1468" s="6" t="str">
        <f>FIN_RAW[[#This Row],[CUENTA (OUT)]]</f>
        <v>Gastos Financieros</v>
      </c>
      <c r="K1468" s="3" t="str">
        <f>IF(OR(FIN_RAW[[#This Row],[CLIENTE]]=0,FIN_RAW[[#This Row],[CLIENTE]]=" "),"",FIN_RAW[[#This Row],[CLIENTE]])</f>
        <v/>
      </c>
      <c r="L1468" s="3" t="str">
        <f>IF(OR(FIN_RAW[[#This Row],[DEPORTISTA]]=0,FIN_RAW[[#This Row],[DEPORTISTA]]=""),"",FIN_RAW[[#This Row],[DEPORTISTA]])</f>
        <v/>
      </c>
      <c r="M1468" s="3">
        <f>IF(FIN_DATASET[[#This Row],[Method]]="Efectivo",1,0)</f>
        <v>1</v>
      </c>
      <c r="N1468" s="12">
        <f>IF(FIN_DATASET[[#This Row],[Method]]="Efectivo",FIN_DATASET[[#This Row],[Amount]],0)</f>
        <v>-71000</v>
      </c>
      <c r="O1468" s="3">
        <f>IF(FIN_DATASET[[#This Row],[Method]]="CxC",1,0)</f>
        <v>0</v>
      </c>
      <c r="P1468" s="11">
        <f>IF(FIN_DATASET[[#This Row],[Method]]="CxC",FIN_DATASET[[#This Row],[Amount]],0)</f>
        <v>0</v>
      </c>
      <c r="Q1468" s="3">
        <f>IF(OR(FIN_DATASET[[#This Row],[Account]]="CxP",FIN_DATASET[[#This Row],[Account]]="CxP (Liga)",FIN_DATASET[[#This Row],[Account]]="CxP (Terceros)"),1,0)</f>
        <v>0</v>
      </c>
      <c r="R1468" s="3">
        <f>IF(FIN_DATASET[[#This Row],[AP_Flag]]=1,FIN_DATASET[[#This Row],[Amount]],0)</f>
        <v>0</v>
      </c>
    </row>
    <row r="1469" spans="1:18" x14ac:dyDescent="0.2">
      <c r="A1469" s="4">
        <f>FIN_RAW[[#This Row],[FECHA]]</f>
        <v>44866</v>
      </c>
      <c r="B1469" s="3">
        <f>YEAR(FIN_DATASET[[#This Row],[Date]])</f>
        <v>2022</v>
      </c>
      <c r="C1469" s="3" t="str">
        <f>TEXT(FIN_DATASET[[#This Row],[Date]],"mmmm")</f>
        <v>November</v>
      </c>
      <c r="D1469" s="3" t="str">
        <f>IF(FIN_RAW[[#This Row],[VALOR (IN)]]&gt;0, "Income",IF(FIN_RAW[[#This Row],[VALOR (OUT)]]&gt;0, "Expense", "Check"))</f>
        <v>Income</v>
      </c>
      <c r="E1469" s="3" t="str">
        <f>_xlfn.XLOOKUP(FIN_DATASET[[#This Row],[Method]],CATEGORY_MAP[CUENTA_IN],CATEGORY_MAP[Category])</f>
        <v>Scholarships</v>
      </c>
      <c r="F1469" s="3" t="str">
        <f>_xlfn.XLOOKUP(FIN_DATASET[[#This Row],[Account]],CATEGORY_MAP[CUENTA_OUT],CATEGORY_MAP[Subcategory])</f>
        <v>Monthly Fee</v>
      </c>
      <c r="G1469" s="3" t="str">
        <f>IF(OR(FIN_RAW[[#This Row],[CONCEPTO]]=0,FIN_RAW[[#This Row],[CONCEPTO]]=""),"",FIN_RAW[[#This Row],[CONCEPTO]])</f>
        <v>Beca Fundadores AR (100%) NOV</v>
      </c>
      <c r="H1469" s="5">
        <f>IF(FIN_DATASET[[#This Row],[Type]]="Income", FIN_RAW[[#This Row],[VALOR (IN)]], -FIN_RAW[[#This Row],[VALOR (OUT)]])</f>
        <v>160000</v>
      </c>
      <c r="I1469" s="3" t="str">
        <f>FIN_RAW[[#This Row],[CUENTA (IN)]]</f>
        <v>Becas</v>
      </c>
      <c r="J1469" s="6" t="str">
        <f>FIN_RAW[[#This Row],[CUENTA (OUT)]]</f>
        <v>Mensualidad</v>
      </c>
      <c r="K1469" s="3" t="str">
        <f>IF(OR(FIN_RAW[[#This Row],[CLIENTE]]=0,FIN_RAW[[#This Row],[CLIENTE]]=" "),"",FIN_RAW[[#This Row],[CLIENTE]])</f>
        <v>Luis Eduardo Solarte Serna</v>
      </c>
      <c r="L1469" s="3" t="str">
        <f>IF(OR(FIN_RAW[[#This Row],[DEPORTISTA]]=0,FIN_RAW[[#This Row],[DEPORTISTA]]=""),"",FIN_RAW[[#This Row],[DEPORTISTA]])</f>
        <v>Alejandro Solarte Osorio</v>
      </c>
      <c r="M1469" s="3">
        <f>IF(FIN_DATASET[[#This Row],[Method]]="Efectivo",1,0)</f>
        <v>0</v>
      </c>
      <c r="N1469" s="12">
        <f>IF(FIN_DATASET[[#This Row],[Method]]="Efectivo",FIN_DATASET[[#This Row],[Amount]],0)</f>
        <v>0</v>
      </c>
      <c r="O1469" s="3">
        <f>IF(FIN_DATASET[[#This Row],[Method]]="CxC",1,0)</f>
        <v>0</v>
      </c>
      <c r="P1469" s="11">
        <f>IF(FIN_DATASET[[#This Row],[Method]]="CxC",FIN_DATASET[[#This Row],[Amount]],0)</f>
        <v>0</v>
      </c>
      <c r="Q1469" s="3">
        <f>IF(OR(FIN_DATASET[[#This Row],[Account]]="CxP",FIN_DATASET[[#This Row],[Account]]="CxP (Liga)",FIN_DATASET[[#This Row],[Account]]="CxP (Terceros)"),1,0)</f>
        <v>0</v>
      </c>
      <c r="R1469" s="3">
        <f>IF(FIN_DATASET[[#This Row],[AP_Flag]]=1,FIN_DATASET[[#This Row],[Amount]],0)</f>
        <v>0</v>
      </c>
    </row>
    <row r="1470" spans="1:18" x14ac:dyDescent="0.2">
      <c r="A1470" s="4">
        <f>FIN_RAW[[#This Row],[FECHA]]</f>
        <v>44866</v>
      </c>
      <c r="B1470" s="3">
        <f>YEAR(FIN_DATASET[[#This Row],[Date]])</f>
        <v>2022</v>
      </c>
      <c r="C1470" s="3" t="str">
        <f>TEXT(FIN_DATASET[[#This Row],[Date]],"mmmm")</f>
        <v>November</v>
      </c>
      <c r="D1470" s="3" t="str">
        <f>IF(FIN_RAW[[#This Row],[VALOR (IN)]]&gt;0, "Income",IF(FIN_RAW[[#This Row],[VALOR (OUT)]]&gt;0, "Expense", "Check"))</f>
        <v>Income</v>
      </c>
      <c r="E1470" s="3" t="str">
        <f>_xlfn.XLOOKUP(FIN_DATASET[[#This Row],[Method]],CATEGORY_MAP[CUENTA_IN],CATEGORY_MAP[Category])</f>
        <v>Scholarships</v>
      </c>
      <c r="F1470" s="3" t="str">
        <f>_xlfn.XLOOKUP(FIN_DATASET[[#This Row],[Account]],CATEGORY_MAP[CUENTA_OUT],CATEGORY_MAP[Subcategory])</f>
        <v>Monthly Fee</v>
      </c>
      <c r="G1470" s="3" t="str">
        <f>IF(OR(FIN_RAW[[#This Row],[CONCEPTO]]=0,FIN_RAW[[#This Row],[CONCEPTO]]=""),"",FIN_RAW[[#This Row],[CONCEPTO]])</f>
        <v>Beca Fundadores AR (100%) NOV</v>
      </c>
      <c r="H1470" s="5">
        <f>IF(FIN_DATASET[[#This Row],[Type]]="Income", FIN_RAW[[#This Row],[VALOR (IN)]], -FIN_RAW[[#This Row],[VALOR (OUT)]])</f>
        <v>160000</v>
      </c>
      <c r="I1470" s="3" t="str">
        <f>FIN_RAW[[#This Row],[CUENTA (IN)]]</f>
        <v>Becas</v>
      </c>
      <c r="J1470" s="6" t="str">
        <f>FIN_RAW[[#This Row],[CUENTA (OUT)]]</f>
        <v>Mensualidad</v>
      </c>
      <c r="K1470" s="3" t="str">
        <f>IF(OR(FIN_RAW[[#This Row],[CLIENTE]]=0,FIN_RAW[[#This Row],[CLIENTE]]=" "),"",FIN_RAW[[#This Row],[CLIENTE]])</f>
        <v>Omar Osorio Valencia</v>
      </c>
      <c r="L1470" s="3" t="str">
        <f>IF(OR(FIN_RAW[[#This Row],[DEPORTISTA]]=0,FIN_RAW[[#This Row],[DEPORTISTA]]=""),"",FIN_RAW[[#This Row],[DEPORTISTA]])</f>
        <v>Juan Camilo Osorio Mendoza</v>
      </c>
      <c r="M1470" s="3">
        <f>IF(FIN_DATASET[[#This Row],[Method]]="Efectivo",1,0)</f>
        <v>0</v>
      </c>
      <c r="N1470" s="12">
        <f>IF(FIN_DATASET[[#This Row],[Method]]="Efectivo",FIN_DATASET[[#This Row],[Amount]],0)</f>
        <v>0</v>
      </c>
      <c r="O1470" s="3">
        <f>IF(FIN_DATASET[[#This Row],[Method]]="CxC",1,0)</f>
        <v>0</v>
      </c>
      <c r="P1470" s="11">
        <f>IF(FIN_DATASET[[#This Row],[Method]]="CxC",FIN_DATASET[[#This Row],[Amount]],0)</f>
        <v>0</v>
      </c>
      <c r="Q1470" s="3">
        <f>IF(OR(FIN_DATASET[[#This Row],[Account]]="CxP",FIN_DATASET[[#This Row],[Account]]="CxP (Liga)",FIN_DATASET[[#This Row],[Account]]="CxP (Terceros)"),1,0)</f>
        <v>0</v>
      </c>
      <c r="R1470" s="3">
        <f>IF(FIN_DATASET[[#This Row],[AP_Flag]]=1,FIN_DATASET[[#This Row],[Amount]],0)</f>
        <v>0</v>
      </c>
    </row>
    <row r="1471" spans="1:18" x14ac:dyDescent="0.2">
      <c r="A1471" s="4">
        <f>FIN_RAW[[#This Row],[FECHA]]</f>
        <v>44866</v>
      </c>
      <c r="B1471" s="3">
        <f>YEAR(FIN_DATASET[[#This Row],[Date]])</f>
        <v>2022</v>
      </c>
      <c r="C1471" s="3" t="str">
        <f>TEXT(FIN_DATASET[[#This Row],[Date]],"mmmm")</f>
        <v>November</v>
      </c>
      <c r="D1471" s="3" t="str">
        <f>IF(FIN_RAW[[#This Row],[VALOR (IN)]]&gt;0, "Income",IF(FIN_RAW[[#This Row],[VALOR (OUT)]]&gt;0, "Expense", "Check"))</f>
        <v>Income</v>
      </c>
      <c r="E1471" s="3" t="str">
        <f>_xlfn.XLOOKUP(FIN_DATASET[[#This Row],[Method]],CATEGORY_MAP[CUENTA_IN],CATEGORY_MAP[Category])</f>
        <v>Scholarships</v>
      </c>
      <c r="F1471" s="3" t="str">
        <f>_xlfn.XLOOKUP(FIN_DATASET[[#This Row],[Account]],CATEGORY_MAP[CUENTA_OUT],CATEGORY_MAP[Subcategory])</f>
        <v>Monthly Fee</v>
      </c>
      <c r="G1471" s="3" t="str">
        <f>IF(OR(FIN_RAW[[#This Row],[CONCEPTO]]=0,FIN_RAW[[#This Row],[CONCEPTO]]=""),"",FIN_RAW[[#This Row],[CONCEPTO]])</f>
        <v>Beca Fundadores AR (100%) NOV</v>
      </c>
      <c r="H1471" s="5">
        <f>IF(FIN_DATASET[[#This Row],[Type]]="Income", FIN_RAW[[#This Row],[VALOR (IN)]], -FIN_RAW[[#This Row],[VALOR (OUT)]])</f>
        <v>160000</v>
      </c>
      <c r="I1471" s="3" t="str">
        <f>FIN_RAW[[#This Row],[CUENTA (IN)]]</f>
        <v>Becas</v>
      </c>
      <c r="J1471" s="6" t="str">
        <f>FIN_RAW[[#This Row],[CUENTA (OUT)]]</f>
        <v>Mensualidad</v>
      </c>
      <c r="K1471" s="3" t="str">
        <f>IF(OR(FIN_RAW[[#This Row],[CLIENTE]]=0,FIN_RAW[[#This Row],[CLIENTE]]=" "),"",FIN_RAW[[#This Row],[CLIENTE]])</f>
        <v>Omar Osorio Valencia</v>
      </c>
      <c r="L1471" s="3" t="str">
        <f>IF(OR(FIN_RAW[[#This Row],[DEPORTISTA]]=0,FIN_RAW[[#This Row],[DEPORTISTA]]=""),"",FIN_RAW[[#This Row],[DEPORTISTA]])</f>
        <v>Mariana Osorio Mendoza</v>
      </c>
      <c r="M1471" s="3">
        <f>IF(FIN_DATASET[[#This Row],[Method]]="Efectivo",1,0)</f>
        <v>0</v>
      </c>
      <c r="N1471" s="12">
        <f>IF(FIN_DATASET[[#This Row],[Method]]="Efectivo",FIN_DATASET[[#This Row],[Amount]],0)</f>
        <v>0</v>
      </c>
      <c r="O1471" s="3">
        <f>IF(FIN_DATASET[[#This Row],[Method]]="CxC",1,0)</f>
        <v>0</v>
      </c>
      <c r="P1471" s="11">
        <f>IF(FIN_DATASET[[#This Row],[Method]]="CxC",FIN_DATASET[[#This Row],[Amount]],0)</f>
        <v>0</v>
      </c>
      <c r="Q1471" s="3">
        <f>IF(OR(FIN_DATASET[[#This Row],[Account]]="CxP",FIN_DATASET[[#This Row],[Account]]="CxP (Liga)",FIN_DATASET[[#This Row],[Account]]="CxP (Terceros)"),1,0)</f>
        <v>0</v>
      </c>
      <c r="R1471" s="3">
        <f>IF(FIN_DATASET[[#This Row],[AP_Flag]]=1,FIN_DATASET[[#This Row],[Amount]],0)</f>
        <v>0</v>
      </c>
    </row>
    <row r="1472" spans="1:18" x14ac:dyDescent="0.2">
      <c r="A1472" s="4">
        <f>FIN_RAW[[#This Row],[FECHA]]</f>
        <v>44866</v>
      </c>
      <c r="B1472" s="3">
        <f>YEAR(FIN_DATASET[[#This Row],[Date]])</f>
        <v>2022</v>
      </c>
      <c r="C1472" s="3" t="str">
        <f>TEXT(FIN_DATASET[[#This Row],[Date]],"mmmm")</f>
        <v>November</v>
      </c>
      <c r="D1472" s="3" t="str">
        <f>IF(FIN_RAW[[#This Row],[VALOR (IN)]]&gt;0, "Income",IF(FIN_RAW[[#This Row],[VALOR (OUT)]]&gt;0, "Expense", "Check"))</f>
        <v>Income</v>
      </c>
      <c r="E1472" s="3" t="str">
        <f>_xlfn.XLOOKUP(FIN_DATASET[[#This Row],[Method]],CATEGORY_MAP[CUENTA_IN],CATEGORY_MAP[Category])</f>
        <v>Scholarships</v>
      </c>
      <c r="F1472" s="3" t="str">
        <f>_xlfn.XLOOKUP(FIN_DATASET[[#This Row],[Account]],CATEGORY_MAP[CUENTA_OUT],CATEGORY_MAP[Subcategory])</f>
        <v>Monthly Fee</v>
      </c>
      <c r="G1472" s="3" t="str">
        <f>IF(OR(FIN_RAW[[#This Row],[CONCEPTO]]=0,FIN_RAW[[#This Row],[CONCEPTO]]=""),"",FIN_RAW[[#This Row],[CONCEPTO]])</f>
        <v>Beca Fundadores AR (100%) NOV</v>
      </c>
      <c r="H1472" s="5">
        <f>IF(FIN_DATASET[[#This Row],[Type]]="Income", FIN_RAW[[#This Row],[VALOR (IN)]], -FIN_RAW[[#This Row],[VALOR (OUT)]])</f>
        <v>160000</v>
      </c>
      <c r="I1472" s="3" t="str">
        <f>FIN_RAW[[#This Row],[CUENTA (IN)]]</f>
        <v>Becas</v>
      </c>
      <c r="J1472" s="6" t="str">
        <f>FIN_RAW[[#This Row],[CUENTA (OUT)]]</f>
        <v>Mensualidad</v>
      </c>
      <c r="K1472" s="3" t="str">
        <f>IF(OR(FIN_RAW[[#This Row],[CLIENTE]]=0,FIN_RAW[[#This Row],[CLIENTE]]=" "),"",FIN_RAW[[#This Row],[CLIENTE]])</f>
        <v>Silvana Torres López</v>
      </c>
      <c r="L1472" s="3" t="str">
        <f>IF(OR(FIN_RAW[[#This Row],[DEPORTISTA]]=0,FIN_RAW[[#This Row],[DEPORTISTA]]=""),"",FIN_RAW[[#This Row],[DEPORTISTA]])</f>
        <v>Luciana Pinedo Torres</v>
      </c>
      <c r="M1472" s="3">
        <f>IF(FIN_DATASET[[#This Row],[Method]]="Efectivo",1,0)</f>
        <v>0</v>
      </c>
      <c r="N1472" s="12">
        <f>IF(FIN_DATASET[[#This Row],[Method]]="Efectivo",FIN_DATASET[[#This Row],[Amount]],0)</f>
        <v>0</v>
      </c>
      <c r="O1472" s="3">
        <f>IF(FIN_DATASET[[#This Row],[Method]]="CxC",1,0)</f>
        <v>0</v>
      </c>
      <c r="P1472" s="11">
        <f>IF(FIN_DATASET[[#This Row],[Method]]="CxC",FIN_DATASET[[#This Row],[Amount]],0)</f>
        <v>0</v>
      </c>
      <c r="Q1472" s="3">
        <f>IF(OR(FIN_DATASET[[#This Row],[Account]]="CxP",FIN_DATASET[[#This Row],[Account]]="CxP (Liga)",FIN_DATASET[[#This Row],[Account]]="CxP (Terceros)"),1,0)</f>
        <v>0</v>
      </c>
      <c r="R1472" s="3">
        <f>IF(FIN_DATASET[[#This Row],[AP_Flag]]=1,FIN_DATASET[[#This Row],[Amount]],0)</f>
        <v>0</v>
      </c>
    </row>
    <row r="1473" spans="1:18" x14ac:dyDescent="0.2">
      <c r="A1473" s="4">
        <f>FIN_RAW[[#This Row],[FECHA]]</f>
        <v>44866</v>
      </c>
      <c r="B1473" s="3">
        <f>YEAR(FIN_DATASET[[#This Row],[Date]])</f>
        <v>2022</v>
      </c>
      <c r="C1473" s="3" t="str">
        <f>TEXT(FIN_DATASET[[#This Row],[Date]],"mmmm")</f>
        <v>November</v>
      </c>
      <c r="D1473" s="3" t="str">
        <f>IF(FIN_RAW[[#This Row],[VALOR (IN)]]&gt;0, "Income",IF(FIN_RAW[[#This Row],[VALOR (OUT)]]&gt;0, "Expense", "Check"))</f>
        <v>Income</v>
      </c>
      <c r="E1473" s="3" t="str">
        <f>_xlfn.XLOOKUP(FIN_DATASET[[#This Row],[Method]],CATEGORY_MAP[CUENTA_IN],CATEGORY_MAP[Category])</f>
        <v>Scholarships</v>
      </c>
      <c r="F1473" s="3" t="str">
        <f>_xlfn.XLOOKUP(FIN_DATASET[[#This Row],[Account]],CATEGORY_MAP[CUENTA_OUT],CATEGORY_MAP[Subcategory])</f>
        <v>Monthly Fee</v>
      </c>
      <c r="G1473" s="3" t="str">
        <f>IF(OR(FIN_RAW[[#This Row],[CONCEPTO]]=0,FIN_RAW[[#This Row],[CONCEPTO]]=""),"",FIN_RAW[[#This Row],[CONCEPTO]])</f>
        <v>Beca Fundadores AR (100%) NOV</v>
      </c>
      <c r="H1473" s="5">
        <f>IF(FIN_DATASET[[#This Row],[Type]]="Income", FIN_RAW[[#This Row],[VALOR (IN)]], -FIN_RAW[[#This Row],[VALOR (OUT)]])</f>
        <v>160000</v>
      </c>
      <c r="I1473" s="3" t="str">
        <f>FIN_RAW[[#This Row],[CUENTA (IN)]]</f>
        <v>Becas</v>
      </c>
      <c r="J1473" s="6" t="str">
        <f>FIN_RAW[[#This Row],[CUENTA (OUT)]]</f>
        <v>Mensualidad</v>
      </c>
      <c r="K1473" s="3" t="str">
        <f>IF(OR(FIN_RAW[[#This Row],[CLIENTE]]=0,FIN_RAW[[#This Row],[CLIENTE]]=" "),"",FIN_RAW[[#This Row],[CLIENTE]])</f>
        <v>Silvana Torres López</v>
      </c>
      <c r="L1473" s="3" t="str">
        <f>IF(OR(FIN_RAW[[#This Row],[DEPORTISTA]]=0,FIN_RAW[[#This Row],[DEPORTISTA]]=""),"",FIN_RAW[[#This Row],[DEPORTISTA]])</f>
        <v>Valentina Quintero Torres</v>
      </c>
      <c r="M1473" s="3">
        <f>IF(FIN_DATASET[[#This Row],[Method]]="Efectivo",1,0)</f>
        <v>0</v>
      </c>
      <c r="N1473" s="12">
        <f>IF(FIN_DATASET[[#This Row],[Method]]="Efectivo",FIN_DATASET[[#This Row],[Amount]],0)</f>
        <v>0</v>
      </c>
      <c r="O1473" s="3">
        <f>IF(FIN_DATASET[[#This Row],[Method]]="CxC",1,0)</f>
        <v>0</v>
      </c>
      <c r="P1473" s="11">
        <f>IF(FIN_DATASET[[#This Row],[Method]]="CxC",FIN_DATASET[[#This Row],[Amount]],0)</f>
        <v>0</v>
      </c>
      <c r="Q1473" s="3">
        <f>IF(OR(FIN_DATASET[[#This Row],[Account]]="CxP",FIN_DATASET[[#This Row],[Account]]="CxP (Liga)",FIN_DATASET[[#This Row],[Account]]="CxP (Terceros)"),1,0)</f>
        <v>0</v>
      </c>
      <c r="R1473" s="3">
        <f>IF(FIN_DATASET[[#This Row],[AP_Flag]]=1,FIN_DATASET[[#This Row],[Amount]],0)</f>
        <v>0</v>
      </c>
    </row>
    <row r="1474" spans="1:18" x14ac:dyDescent="0.2">
      <c r="A1474" s="4">
        <f>FIN_RAW[[#This Row],[FECHA]]</f>
        <v>44866</v>
      </c>
      <c r="B1474" s="3">
        <f>YEAR(FIN_DATASET[[#This Row],[Date]])</f>
        <v>2022</v>
      </c>
      <c r="C1474" s="3" t="str">
        <f>TEXT(FIN_DATASET[[#This Row],[Date]],"mmmm")</f>
        <v>November</v>
      </c>
      <c r="D1474" s="3" t="str">
        <f>IF(FIN_RAW[[#This Row],[VALOR (IN)]]&gt;0, "Income",IF(FIN_RAW[[#This Row],[VALOR (OUT)]]&gt;0, "Expense", "Check"))</f>
        <v>Income</v>
      </c>
      <c r="E1474" s="3" t="str">
        <f>_xlfn.XLOOKUP(FIN_DATASET[[#This Row],[Method]],CATEGORY_MAP[CUENTA_IN],CATEGORY_MAP[Category])</f>
        <v>Cash</v>
      </c>
      <c r="F1474" s="3" t="str">
        <f>_xlfn.XLOOKUP(FIN_DATASET[[#This Row],[Account]],CATEGORY_MAP[CUENTA_OUT],CATEGORY_MAP[Subcategory])</f>
        <v>Monthly Fee</v>
      </c>
      <c r="G1474" s="3" t="str">
        <f>IF(OR(FIN_RAW[[#This Row],[CONCEPTO]]=0,FIN_RAW[[#This Row],[CONCEPTO]]=""),"",FIN_RAW[[#This Row],[CONCEPTO]])</f>
        <v>Mensualidad FOR (80%) NOV</v>
      </c>
      <c r="H1474" s="5">
        <f>IF(FIN_DATASET[[#This Row],[Type]]="Income", FIN_RAW[[#This Row],[VALOR (IN)]], -FIN_RAW[[#This Row],[VALOR (OUT)]])</f>
        <v>88000</v>
      </c>
      <c r="I1474" s="3" t="str">
        <f>FIN_RAW[[#This Row],[CUENTA (IN)]]</f>
        <v>Efectivo</v>
      </c>
      <c r="J1474" s="6" t="str">
        <f>FIN_RAW[[#This Row],[CUENTA (OUT)]]</f>
        <v>Mensualidad</v>
      </c>
      <c r="K1474" s="3" t="str">
        <f>IF(OR(FIN_RAW[[#This Row],[CLIENTE]]=0,FIN_RAW[[#This Row],[CLIENTE]]=" "),"",FIN_RAW[[#This Row],[CLIENTE]])</f>
        <v>Ana Milena Sánchez Patiño</v>
      </c>
      <c r="L1474" s="3" t="str">
        <f>IF(OR(FIN_RAW[[#This Row],[DEPORTISTA]]=0,FIN_RAW[[#This Row],[DEPORTISTA]]=""),"",FIN_RAW[[#This Row],[DEPORTISTA]])</f>
        <v>Matías Carvajal Sánchez</v>
      </c>
      <c r="M1474" s="3">
        <f>IF(FIN_DATASET[[#This Row],[Method]]="Efectivo",1,0)</f>
        <v>1</v>
      </c>
      <c r="N1474" s="12">
        <f>IF(FIN_DATASET[[#This Row],[Method]]="Efectivo",FIN_DATASET[[#This Row],[Amount]],0)</f>
        <v>88000</v>
      </c>
      <c r="O1474" s="3">
        <f>IF(FIN_DATASET[[#This Row],[Method]]="CxC",1,0)</f>
        <v>0</v>
      </c>
      <c r="P1474" s="11">
        <f>IF(FIN_DATASET[[#This Row],[Method]]="CxC",FIN_DATASET[[#This Row],[Amount]],0)</f>
        <v>0</v>
      </c>
      <c r="Q1474" s="3">
        <f>IF(OR(FIN_DATASET[[#This Row],[Account]]="CxP",FIN_DATASET[[#This Row],[Account]]="CxP (Liga)",FIN_DATASET[[#This Row],[Account]]="CxP (Terceros)"),1,0)</f>
        <v>0</v>
      </c>
      <c r="R1474" s="3">
        <f>IF(FIN_DATASET[[#This Row],[AP_Flag]]=1,FIN_DATASET[[#This Row],[Amount]],0)</f>
        <v>0</v>
      </c>
    </row>
    <row r="1475" spans="1:18" x14ac:dyDescent="0.2">
      <c r="A1475" s="4">
        <f>FIN_RAW[[#This Row],[FECHA]]</f>
        <v>44866</v>
      </c>
      <c r="B1475" s="3">
        <f>YEAR(FIN_DATASET[[#This Row],[Date]])</f>
        <v>2022</v>
      </c>
      <c r="C1475" s="3" t="str">
        <f>TEXT(FIN_DATASET[[#This Row],[Date]],"mmmm")</f>
        <v>November</v>
      </c>
      <c r="D1475" s="3" t="str">
        <f>IF(FIN_RAW[[#This Row],[VALOR (IN)]]&gt;0, "Income",IF(FIN_RAW[[#This Row],[VALOR (OUT)]]&gt;0, "Expense", "Check"))</f>
        <v>Income</v>
      </c>
      <c r="E1475" s="3" t="str">
        <f>_xlfn.XLOOKUP(FIN_DATASET[[#This Row],[Method]],CATEGORY_MAP[CUENTA_IN],CATEGORY_MAP[Category])</f>
        <v>Scholarships</v>
      </c>
      <c r="F1475" s="3" t="str">
        <f>_xlfn.XLOOKUP(FIN_DATASET[[#This Row],[Account]],CATEGORY_MAP[CUENTA_OUT],CATEGORY_MAP[Subcategory])</f>
        <v>Monthly Fee</v>
      </c>
      <c r="G1475" s="3" t="str">
        <f>IF(OR(FIN_RAW[[#This Row],[CONCEPTO]]=0,FIN_RAW[[#This Row],[CONCEPTO]]=""),"",FIN_RAW[[#This Row],[CONCEPTO]])</f>
        <v>Beca Hermandad (20%) NOV</v>
      </c>
      <c r="H1475" s="5">
        <f>IF(FIN_DATASET[[#This Row],[Type]]="Income", FIN_RAW[[#This Row],[VALOR (IN)]], -FIN_RAW[[#This Row],[VALOR (OUT)]])</f>
        <v>22000</v>
      </c>
      <c r="I1475" s="3" t="str">
        <f>FIN_RAW[[#This Row],[CUENTA (IN)]]</f>
        <v>Becas</v>
      </c>
      <c r="J1475" s="6" t="str">
        <f>FIN_RAW[[#This Row],[CUENTA (OUT)]]</f>
        <v>Mensualidad</v>
      </c>
      <c r="K1475" s="3" t="str">
        <f>IF(OR(FIN_RAW[[#This Row],[CLIENTE]]=0,FIN_RAW[[#This Row],[CLIENTE]]=" "),"",FIN_RAW[[#This Row],[CLIENTE]])</f>
        <v>Ana Milena Sánchez Patiño</v>
      </c>
      <c r="L1475" s="3" t="str">
        <f>IF(OR(FIN_RAW[[#This Row],[DEPORTISTA]]=0,FIN_RAW[[#This Row],[DEPORTISTA]]=""),"",FIN_RAW[[#This Row],[DEPORTISTA]])</f>
        <v>Matías Carvajal Sánchez</v>
      </c>
      <c r="M1475" s="3">
        <f>IF(FIN_DATASET[[#This Row],[Method]]="Efectivo",1,0)</f>
        <v>0</v>
      </c>
      <c r="N1475" s="12">
        <f>IF(FIN_DATASET[[#This Row],[Method]]="Efectivo",FIN_DATASET[[#This Row],[Amount]],0)</f>
        <v>0</v>
      </c>
      <c r="O1475" s="3">
        <f>IF(FIN_DATASET[[#This Row],[Method]]="CxC",1,0)</f>
        <v>0</v>
      </c>
      <c r="P1475" s="11">
        <f>IF(FIN_DATASET[[#This Row],[Method]]="CxC",FIN_DATASET[[#This Row],[Amount]],0)</f>
        <v>0</v>
      </c>
      <c r="Q1475" s="3">
        <f>IF(OR(FIN_DATASET[[#This Row],[Account]]="CxP",FIN_DATASET[[#This Row],[Account]]="CxP (Liga)",FIN_DATASET[[#This Row],[Account]]="CxP (Terceros)"),1,0)</f>
        <v>0</v>
      </c>
      <c r="R1475" s="3">
        <f>IF(FIN_DATASET[[#This Row],[AP_Flag]]=1,FIN_DATASET[[#This Row],[Amount]],0)</f>
        <v>0</v>
      </c>
    </row>
    <row r="1476" spans="1:18" x14ac:dyDescent="0.2">
      <c r="A1476" s="4">
        <f>FIN_RAW[[#This Row],[FECHA]]</f>
        <v>44866</v>
      </c>
      <c r="B1476" s="3">
        <f>YEAR(FIN_DATASET[[#This Row],[Date]])</f>
        <v>2022</v>
      </c>
      <c r="C1476" s="3" t="str">
        <f>TEXT(FIN_DATASET[[#This Row],[Date]],"mmmm")</f>
        <v>November</v>
      </c>
      <c r="D1476" s="3" t="str">
        <f>IF(FIN_RAW[[#This Row],[VALOR (IN)]]&gt;0, "Income",IF(FIN_RAW[[#This Row],[VALOR (OUT)]]&gt;0, "Expense", "Check"))</f>
        <v>Income</v>
      </c>
      <c r="E1476" s="3" t="str">
        <f>_xlfn.XLOOKUP(FIN_DATASET[[#This Row],[Method]],CATEGORY_MAP[CUENTA_IN],CATEGORY_MAP[Category])</f>
        <v>Cash</v>
      </c>
      <c r="F1476" s="3" t="str">
        <f>_xlfn.XLOOKUP(FIN_DATASET[[#This Row],[Account]],CATEGORY_MAP[CUENTA_OUT],CATEGORY_MAP[Subcategory])</f>
        <v>Monthly Fee</v>
      </c>
      <c r="G1476" s="3" t="str">
        <f>IF(OR(FIN_RAW[[#This Row],[CONCEPTO]]=0,FIN_RAW[[#This Row],[CONCEPTO]]=""),"",FIN_RAW[[#This Row],[CONCEPTO]])</f>
        <v>Mensualidad AR (100%) NOV</v>
      </c>
      <c r="H1476" s="5">
        <f>IF(FIN_DATASET[[#This Row],[Type]]="Income", FIN_RAW[[#This Row],[VALOR (IN)]], -FIN_RAW[[#This Row],[VALOR (OUT)]])</f>
        <v>160000</v>
      </c>
      <c r="I1476" s="3" t="str">
        <f>FIN_RAW[[#This Row],[CUENTA (IN)]]</f>
        <v>Efectivo</v>
      </c>
      <c r="J1476" s="6" t="str">
        <f>FIN_RAW[[#This Row],[CUENTA (OUT)]]</f>
        <v>Mensualidad</v>
      </c>
      <c r="K1476" s="3" t="str">
        <f>IF(OR(FIN_RAW[[#This Row],[CLIENTE]]=0,FIN_RAW[[#This Row],[CLIENTE]]=" "),"",FIN_RAW[[#This Row],[CLIENTE]])</f>
        <v>Ana Milena Sánchez Patiño</v>
      </c>
      <c r="L1476" s="3" t="str">
        <f>IF(OR(FIN_RAW[[#This Row],[DEPORTISTA]]=0,FIN_RAW[[#This Row],[DEPORTISTA]]=""),"",FIN_RAW[[#This Row],[DEPORTISTA]])</f>
        <v>Valentina Carvajal Sánchez</v>
      </c>
      <c r="M1476" s="3">
        <f>IF(FIN_DATASET[[#This Row],[Method]]="Efectivo",1,0)</f>
        <v>1</v>
      </c>
      <c r="N1476" s="12">
        <f>IF(FIN_DATASET[[#This Row],[Method]]="Efectivo",FIN_DATASET[[#This Row],[Amount]],0)</f>
        <v>160000</v>
      </c>
      <c r="O1476" s="3">
        <f>IF(FIN_DATASET[[#This Row],[Method]]="CxC",1,0)</f>
        <v>0</v>
      </c>
      <c r="P1476" s="11">
        <f>IF(FIN_DATASET[[#This Row],[Method]]="CxC",FIN_DATASET[[#This Row],[Amount]],0)</f>
        <v>0</v>
      </c>
      <c r="Q1476" s="3">
        <f>IF(OR(FIN_DATASET[[#This Row],[Account]]="CxP",FIN_DATASET[[#This Row],[Account]]="CxP (Liga)",FIN_DATASET[[#This Row],[Account]]="CxP (Terceros)"),1,0)</f>
        <v>0</v>
      </c>
      <c r="R1476" s="3">
        <f>IF(FIN_DATASET[[#This Row],[AP_Flag]]=1,FIN_DATASET[[#This Row],[Amount]],0)</f>
        <v>0</v>
      </c>
    </row>
    <row r="1477" spans="1:18" x14ac:dyDescent="0.2">
      <c r="A1477" s="4">
        <f>FIN_RAW[[#This Row],[FECHA]]</f>
        <v>44866</v>
      </c>
      <c r="B1477" s="3">
        <f>YEAR(FIN_DATASET[[#This Row],[Date]])</f>
        <v>2022</v>
      </c>
      <c r="C1477" s="3" t="str">
        <f>TEXT(FIN_DATASET[[#This Row],[Date]],"mmmm")</f>
        <v>November</v>
      </c>
      <c r="D1477" s="3" t="str">
        <f>IF(FIN_RAW[[#This Row],[VALOR (IN)]]&gt;0, "Income",IF(FIN_RAW[[#This Row],[VALOR (OUT)]]&gt;0, "Expense", "Check"))</f>
        <v>Income</v>
      </c>
      <c r="E1477" s="3" t="str">
        <f>_xlfn.XLOOKUP(FIN_DATASET[[#This Row],[Method]],CATEGORY_MAP[CUENTA_IN],CATEGORY_MAP[Category])</f>
        <v>Cash</v>
      </c>
      <c r="F1477" s="3" t="str">
        <f>_xlfn.XLOOKUP(FIN_DATASET[[#This Row],[Account]],CATEGORY_MAP[CUENTA_OUT],CATEGORY_MAP[Subcategory])</f>
        <v>Monthly Fee</v>
      </c>
      <c r="G1477" s="3" t="str">
        <f>IF(OR(FIN_RAW[[#This Row],[CONCEPTO]]=0,FIN_RAW[[#This Row],[CONCEPTO]]=""),"",FIN_RAW[[#This Row],[CONCEPTO]])</f>
        <v>Mensualidad FOR (80%) NOV</v>
      </c>
      <c r="H1477" s="5">
        <f>IF(FIN_DATASET[[#This Row],[Type]]="Income", FIN_RAW[[#This Row],[VALOR (IN)]], -FIN_RAW[[#This Row],[VALOR (OUT)]])</f>
        <v>88000</v>
      </c>
      <c r="I1477" s="3" t="str">
        <f>FIN_RAW[[#This Row],[CUENTA (IN)]]</f>
        <v>Efectivo</v>
      </c>
      <c r="J1477" s="6" t="str">
        <f>FIN_RAW[[#This Row],[CUENTA (OUT)]]</f>
        <v>Mensualidad</v>
      </c>
      <c r="K1477" s="3" t="str">
        <f>IF(OR(FIN_RAW[[#This Row],[CLIENTE]]=0,FIN_RAW[[#This Row],[CLIENTE]]=" "),"",FIN_RAW[[#This Row],[CLIENTE]])</f>
        <v>Diana Gómez Herrera</v>
      </c>
      <c r="L1477" s="3" t="str">
        <f>IF(OR(FIN_RAW[[#This Row],[DEPORTISTA]]=0,FIN_RAW[[#This Row],[DEPORTISTA]]=""),"",FIN_RAW[[#This Row],[DEPORTISTA]])</f>
        <v>Samuel David López Gómez</v>
      </c>
      <c r="M1477" s="3">
        <f>IF(FIN_DATASET[[#This Row],[Method]]="Efectivo",1,0)</f>
        <v>1</v>
      </c>
      <c r="N1477" s="12">
        <f>IF(FIN_DATASET[[#This Row],[Method]]="Efectivo",FIN_DATASET[[#This Row],[Amount]],0)</f>
        <v>88000</v>
      </c>
      <c r="O1477" s="3">
        <f>IF(FIN_DATASET[[#This Row],[Method]]="CxC",1,0)</f>
        <v>0</v>
      </c>
      <c r="P1477" s="11">
        <f>IF(FIN_DATASET[[#This Row],[Method]]="CxC",FIN_DATASET[[#This Row],[Amount]],0)</f>
        <v>0</v>
      </c>
      <c r="Q1477" s="3">
        <f>IF(OR(FIN_DATASET[[#This Row],[Account]]="CxP",FIN_DATASET[[#This Row],[Account]]="CxP (Liga)",FIN_DATASET[[#This Row],[Account]]="CxP (Terceros)"),1,0)</f>
        <v>0</v>
      </c>
      <c r="R1477" s="3">
        <f>IF(FIN_DATASET[[#This Row],[AP_Flag]]=1,FIN_DATASET[[#This Row],[Amount]],0)</f>
        <v>0</v>
      </c>
    </row>
    <row r="1478" spans="1:18" x14ac:dyDescent="0.2">
      <c r="A1478" s="4">
        <f>FIN_RAW[[#This Row],[FECHA]]</f>
        <v>44866</v>
      </c>
      <c r="B1478" s="3">
        <f>YEAR(FIN_DATASET[[#This Row],[Date]])</f>
        <v>2022</v>
      </c>
      <c r="C1478" s="3" t="str">
        <f>TEXT(FIN_DATASET[[#This Row],[Date]],"mmmm")</f>
        <v>November</v>
      </c>
      <c r="D1478" s="3" t="str">
        <f>IF(FIN_RAW[[#This Row],[VALOR (IN)]]&gt;0, "Income",IF(FIN_RAW[[#This Row],[VALOR (OUT)]]&gt;0, "Expense", "Check"))</f>
        <v>Income</v>
      </c>
      <c r="E1478" s="3" t="str">
        <f>_xlfn.XLOOKUP(FIN_DATASET[[#This Row],[Method]],CATEGORY_MAP[CUENTA_IN],CATEGORY_MAP[Category])</f>
        <v>Scholarships</v>
      </c>
      <c r="F1478" s="3" t="str">
        <f>_xlfn.XLOOKUP(FIN_DATASET[[#This Row],[Account]],CATEGORY_MAP[CUENTA_OUT],CATEGORY_MAP[Subcategory])</f>
        <v>Monthly Fee</v>
      </c>
      <c r="G1478" s="3" t="str">
        <f>IF(OR(FIN_RAW[[#This Row],[CONCEPTO]]=0,FIN_RAW[[#This Row],[CONCEPTO]]=""),"",FIN_RAW[[#This Row],[CONCEPTO]])</f>
        <v>Beca Hermandad (20%) NOV</v>
      </c>
      <c r="H1478" s="5">
        <f>IF(FIN_DATASET[[#This Row],[Type]]="Income", FIN_RAW[[#This Row],[VALOR (IN)]], -FIN_RAW[[#This Row],[VALOR (OUT)]])</f>
        <v>22000</v>
      </c>
      <c r="I1478" s="3" t="str">
        <f>FIN_RAW[[#This Row],[CUENTA (IN)]]</f>
        <v>Becas</v>
      </c>
      <c r="J1478" s="6" t="str">
        <f>FIN_RAW[[#This Row],[CUENTA (OUT)]]</f>
        <v>Mensualidad</v>
      </c>
      <c r="K1478" s="3" t="str">
        <f>IF(OR(FIN_RAW[[#This Row],[CLIENTE]]=0,FIN_RAW[[#This Row],[CLIENTE]]=" "),"",FIN_RAW[[#This Row],[CLIENTE]])</f>
        <v>Diana Gómez Herrera</v>
      </c>
      <c r="L1478" s="3" t="str">
        <f>IF(OR(FIN_RAW[[#This Row],[DEPORTISTA]]=0,FIN_RAW[[#This Row],[DEPORTISTA]]=""),"",FIN_RAW[[#This Row],[DEPORTISTA]])</f>
        <v>Samuel David López Gómez</v>
      </c>
      <c r="M1478" s="3">
        <f>IF(FIN_DATASET[[#This Row],[Method]]="Efectivo",1,0)</f>
        <v>0</v>
      </c>
      <c r="N1478" s="12">
        <f>IF(FIN_DATASET[[#This Row],[Method]]="Efectivo",FIN_DATASET[[#This Row],[Amount]],0)</f>
        <v>0</v>
      </c>
      <c r="O1478" s="3">
        <f>IF(FIN_DATASET[[#This Row],[Method]]="CxC",1,0)</f>
        <v>0</v>
      </c>
      <c r="P1478" s="11">
        <f>IF(FIN_DATASET[[#This Row],[Method]]="CxC",FIN_DATASET[[#This Row],[Amount]],0)</f>
        <v>0</v>
      </c>
      <c r="Q1478" s="3">
        <f>IF(OR(FIN_DATASET[[#This Row],[Account]]="CxP",FIN_DATASET[[#This Row],[Account]]="CxP (Liga)",FIN_DATASET[[#This Row],[Account]]="CxP (Terceros)"),1,0)</f>
        <v>0</v>
      </c>
      <c r="R1478" s="3">
        <f>IF(FIN_DATASET[[#This Row],[AP_Flag]]=1,FIN_DATASET[[#This Row],[Amount]],0)</f>
        <v>0</v>
      </c>
    </row>
    <row r="1479" spans="1:18" x14ac:dyDescent="0.2">
      <c r="A1479" s="4">
        <f>FIN_RAW[[#This Row],[FECHA]]</f>
        <v>44866</v>
      </c>
      <c r="B1479" s="3">
        <f>YEAR(FIN_DATASET[[#This Row],[Date]])</f>
        <v>2022</v>
      </c>
      <c r="C1479" s="3" t="str">
        <f>TEXT(FIN_DATASET[[#This Row],[Date]],"mmmm")</f>
        <v>November</v>
      </c>
      <c r="D1479" s="3" t="str">
        <f>IF(FIN_RAW[[#This Row],[VALOR (IN)]]&gt;0, "Income",IF(FIN_RAW[[#This Row],[VALOR (OUT)]]&gt;0, "Expense", "Check"))</f>
        <v>Income</v>
      </c>
      <c r="E1479" s="3" t="str">
        <f>_xlfn.XLOOKUP(FIN_DATASET[[#This Row],[Method]],CATEGORY_MAP[CUENTA_IN],CATEGORY_MAP[Category])</f>
        <v>Accounts Receivable</v>
      </c>
      <c r="F1479" s="3" t="str">
        <f>_xlfn.XLOOKUP(FIN_DATASET[[#This Row],[Account]],CATEGORY_MAP[CUENTA_OUT],CATEGORY_MAP[Subcategory])</f>
        <v>Monthly Fee</v>
      </c>
      <c r="G1479" s="3" t="str">
        <f>IF(OR(FIN_RAW[[#This Row],[CONCEPTO]]=0,FIN_RAW[[#This Row],[CONCEPTO]]=""),"",FIN_RAW[[#This Row],[CONCEPTO]])</f>
        <v>Mensualidad AR (100%) NOV</v>
      </c>
      <c r="H1479" s="5">
        <f>IF(FIN_DATASET[[#This Row],[Type]]="Income", FIN_RAW[[#This Row],[VALOR (IN)]], -FIN_RAW[[#This Row],[VALOR (OUT)]])</f>
        <v>160000</v>
      </c>
      <c r="I1479" s="3" t="str">
        <f>FIN_RAW[[#This Row],[CUENTA (IN)]]</f>
        <v>CxC</v>
      </c>
      <c r="J1479" s="6" t="str">
        <f>FIN_RAW[[#This Row],[CUENTA (OUT)]]</f>
        <v>Mensualidad</v>
      </c>
      <c r="K1479" s="3" t="str">
        <f>IF(OR(FIN_RAW[[#This Row],[CLIENTE]]=0,FIN_RAW[[#This Row],[CLIENTE]]=" "),"",FIN_RAW[[#This Row],[CLIENTE]])</f>
        <v>Diana Gómez Herrera</v>
      </c>
      <c r="L1479" s="3" t="str">
        <f>IF(OR(FIN_RAW[[#This Row],[DEPORTISTA]]=0,FIN_RAW[[#This Row],[DEPORTISTA]]=""),"",FIN_RAW[[#This Row],[DEPORTISTA]])</f>
        <v>Juan Manuel López Gómez</v>
      </c>
      <c r="M1479" s="3">
        <f>IF(FIN_DATASET[[#This Row],[Method]]="Efectivo",1,0)</f>
        <v>0</v>
      </c>
      <c r="N1479" s="12">
        <f>IF(FIN_DATASET[[#This Row],[Method]]="Efectivo",FIN_DATASET[[#This Row],[Amount]],0)</f>
        <v>0</v>
      </c>
      <c r="O1479" s="3">
        <f>IF(FIN_DATASET[[#This Row],[Method]]="CxC",1,0)</f>
        <v>1</v>
      </c>
      <c r="P1479" s="11">
        <f>IF(FIN_DATASET[[#This Row],[Method]]="CxC",FIN_DATASET[[#This Row],[Amount]],0)</f>
        <v>160000</v>
      </c>
      <c r="Q1479" s="3">
        <f>IF(OR(FIN_DATASET[[#This Row],[Account]]="CxP",FIN_DATASET[[#This Row],[Account]]="CxP (Liga)",FIN_DATASET[[#This Row],[Account]]="CxP (Terceros)"),1,0)</f>
        <v>0</v>
      </c>
      <c r="R1479" s="3">
        <f>IF(FIN_DATASET[[#This Row],[AP_Flag]]=1,FIN_DATASET[[#This Row],[Amount]],0)</f>
        <v>0</v>
      </c>
    </row>
    <row r="1480" spans="1:18" x14ac:dyDescent="0.2">
      <c r="A1480" s="4">
        <f>FIN_RAW[[#This Row],[FECHA]]</f>
        <v>44866</v>
      </c>
      <c r="B1480" s="3">
        <f>YEAR(FIN_DATASET[[#This Row],[Date]])</f>
        <v>2022</v>
      </c>
      <c r="C1480" s="3" t="str">
        <f>TEXT(FIN_DATASET[[#This Row],[Date]],"mmmm")</f>
        <v>November</v>
      </c>
      <c r="D1480" s="3" t="str">
        <f>IF(FIN_RAW[[#This Row],[VALOR (IN)]]&gt;0, "Income",IF(FIN_RAW[[#This Row],[VALOR (OUT)]]&gt;0, "Expense", "Check"))</f>
        <v>Income</v>
      </c>
      <c r="E1480" s="3" t="str">
        <f>_xlfn.XLOOKUP(FIN_DATASET[[#This Row],[Method]],CATEGORY_MAP[CUENTA_IN],CATEGORY_MAP[Category])</f>
        <v>Cash</v>
      </c>
      <c r="F1480" s="3" t="str">
        <f>_xlfn.XLOOKUP(FIN_DATASET[[#This Row],[Account]],CATEGORY_MAP[CUENTA_OUT],CATEGORY_MAP[Subcategory])</f>
        <v>Monthly Fee</v>
      </c>
      <c r="G1480" s="3" t="str">
        <f>IF(OR(FIN_RAW[[#This Row],[CONCEPTO]]=0,FIN_RAW[[#This Row],[CONCEPTO]]=""),"",FIN_RAW[[#This Row],[CONCEPTO]])</f>
        <v>Mensualidad FOR (80%) NOV</v>
      </c>
      <c r="H1480" s="5">
        <f>IF(FIN_DATASET[[#This Row],[Type]]="Income", FIN_RAW[[#This Row],[VALOR (IN)]], -FIN_RAW[[#This Row],[VALOR (OUT)]])</f>
        <v>88000</v>
      </c>
      <c r="I1480" s="3" t="str">
        <f>FIN_RAW[[#This Row],[CUENTA (IN)]]</f>
        <v>Efectivo</v>
      </c>
      <c r="J1480" s="6" t="str">
        <f>FIN_RAW[[#This Row],[CUENTA (OUT)]]</f>
        <v>Mensualidad</v>
      </c>
      <c r="K1480" s="3" t="str">
        <f>IF(OR(FIN_RAW[[#This Row],[CLIENTE]]=0,FIN_RAW[[#This Row],[CLIENTE]]=" "),"",FIN_RAW[[#This Row],[CLIENTE]])</f>
        <v>Diana Marcela Bravo Clavijo</v>
      </c>
      <c r="L1480" s="3" t="str">
        <f>IF(OR(FIN_RAW[[#This Row],[DEPORTISTA]]=0,FIN_RAW[[#This Row],[DEPORTISTA]]=""),"",FIN_RAW[[#This Row],[DEPORTISTA]])</f>
        <v>Adelaida Camacho Bravo</v>
      </c>
      <c r="M1480" s="3">
        <f>IF(FIN_DATASET[[#This Row],[Method]]="Efectivo",1,0)</f>
        <v>1</v>
      </c>
      <c r="N1480" s="12">
        <f>IF(FIN_DATASET[[#This Row],[Method]]="Efectivo",FIN_DATASET[[#This Row],[Amount]],0)</f>
        <v>88000</v>
      </c>
      <c r="O1480" s="3">
        <f>IF(FIN_DATASET[[#This Row],[Method]]="CxC",1,0)</f>
        <v>0</v>
      </c>
      <c r="P1480" s="11">
        <f>IF(FIN_DATASET[[#This Row],[Method]]="CxC",FIN_DATASET[[#This Row],[Amount]],0)</f>
        <v>0</v>
      </c>
      <c r="Q1480" s="3">
        <f>IF(OR(FIN_DATASET[[#This Row],[Account]]="CxP",FIN_DATASET[[#This Row],[Account]]="CxP (Liga)",FIN_DATASET[[#This Row],[Account]]="CxP (Terceros)"),1,0)</f>
        <v>0</v>
      </c>
      <c r="R1480" s="3">
        <f>IF(FIN_DATASET[[#This Row],[AP_Flag]]=1,FIN_DATASET[[#This Row],[Amount]],0)</f>
        <v>0</v>
      </c>
    </row>
    <row r="1481" spans="1:18" x14ac:dyDescent="0.2">
      <c r="A1481" s="4">
        <f>FIN_RAW[[#This Row],[FECHA]]</f>
        <v>44866</v>
      </c>
      <c r="B1481" s="3">
        <f>YEAR(FIN_DATASET[[#This Row],[Date]])</f>
        <v>2022</v>
      </c>
      <c r="C1481" s="3" t="str">
        <f>TEXT(FIN_DATASET[[#This Row],[Date]],"mmmm")</f>
        <v>November</v>
      </c>
      <c r="D1481" s="3" t="str">
        <f>IF(FIN_RAW[[#This Row],[VALOR (IN)]]&gt;0, "Income",IF(FIN_RAW[[#This Row],[VALOR (OUT)]]&gt;0, "Expense", "Check"))</f>
        <v>Income</v>
      </c>
      <c r="E1481" s="3" t="str">
        <f>_xlfn.XLOOKUP(FIN_DATASET[[#This Row],[Method]],CATEGORY_MAP[CUENTA_IN],CATEGORY_MAP[Category])</f>
        <v>Scholarships</v>
      </c>
      <c r="F1481" s="3" t="str">
        <f>_xlfn.XLOOKUP(FIN_DATASET[[#This Row],[Account]],CATEGORY_MAP[CUENTA_OUT],CATEGORY_MAP[Subcategory])</f>
        <v>Monthly Fee</v>
      </c>
      <c r="G1481" s="3" t="str">
        <f>IF(OR(FIN_RAW[[#This Row],[CONCEPTO]]=0,FIN_RAW[[#This Row],[CONCEPTO]]=""),"",FIN_RAW[[#This Row],[CONCEPTO]])</f>
        <v>Beca Hermandad (20%) NOV</v>
      </c>
      <c r="H1481" s="5">
        <f>IF(FIN_DATASET[[#This Row],[Type]]="Income", FIN_RAW[[#This Row],[VALOR (IN)]], -FIN_RAW[[#This Row],[VALOR (OUT)]])</f>
        <v>22000</v>
      </c>
      <c r="I1481" s="3" t="str">
        <f>FIN_RAW[[#This Row],[CUENTA (IN)]]</f>
        <v>Becas</v>
      </c>
      <c r="J1481" s="6" t="str">
        <f>FIN_RAW[[#This Row],[CUENTA (OUT)]]</f>
        <v>Mensualidad</v>
      </c>
      <c r="K1481" s="3" t="str">
        <f>IF(OR(FIN_RAW[[#This Row],[CLIENTE]]=0,FIN_RAW[[#This Row],[CLIENTE]]=" "),"",FIN_RAW[[#This Row],[CLIENTE]])</f>
        <v>Diana Marcela Bravo Clavijo</v>
      </c>
      <c r="L1481" s="3" t="str">
        <f>IF(OR(FIN_RAW[[#This Row],[DEPORTISTA]]=0,FIN_RAW[[#This Row],[DEPORTISTA]]=""),"",FIN_RAW[[#This Row],[DEPORTISTA]])</f>
        <v>Adelaida Camacho Bravo</v>
      </c>
      <c r="M1481" s="3">
        <f>IF(FIN_DATASET[[#This Row],[Method]]="Efectivo",1,0)</f>
        <v>0</v>
      </c>
      <c r="N1481" s="12">
        <f>IF(FIN_DATASET[[#This Row],[Method]]="Efectivo",FIN_DATASET[[#This Row],[Amount]],0)</f>
        <v>0</v>
      </c>
      <c r="O1481" s="3">
        <f>IF(FIN_DATASET[[#This Row],[Method]]="CxC",1,0)</f>
        <v>0</v>
      </c>
      <c r="P1481" s="11">
        <f>IF(FIN_DATASET[[#This Row],[Method]]="CxC",FIN_DATASET[[#This Row],[Amount]],0)</f>
        <v>0</v>
      </c>
      <c r="Q1481" s="3">
        <f>IF(OR(FIN_DATASET[[#This Row],[Account]]="CxP",FIN_DATASET[[#This Row],[Account]]="CxP (Liga)",FIN_DATASET[[#This Row],[Account]]="CxP (Terceros)"),1,0)</f>
        <v>0</v>
      </c>
      <c r="R1481" s="3">
        <f>IF(FIN_DATASET[[#This Row],[AP_Flag]]=1,FIN_DATASET[[#This Row],[Amount]],0)</f>
        <v>0</v>
      </c>
    </row>
    <row r="1482" spans="1:18" x14ac:dyDescent="0.2">
      <c r="A1482" s="4">
        <f>FIN_RAW[[#This Row],[FECHA]]</f>
        <v>44866</v>
      </c>
      <c r="B1482" s="3">
        <f>YEAR(FIN_DATASET[[#This Row],[Date]])</f>
        <v>2022</v>
      </c>
      <c r="C1482" s="3" t="str">
        <f>TEXT(FIN_DATASET[[#This Row],[Date]],"mmmm")</f>
        <v>November</v>
      </c>
      <c r="D1482" s="3" t="str">
        <f>IF(FIN_RAW[[#This Row],[VALOR (IN)]]&gt;0, "Income",IF(FIN_RAW[[#This Row],[VALOR (OUT)]]&gt;0, "Expense", "Check"))</f>
        <v>Income</v>
      </c>
      <c r="E1482" s="3" t="str">
        <f>_xlfn.XLOOKUP(FIN_DATASET[[#This Row],[Method]],CATEGORY_MAP[CUENTA_IN],CATEGORY_MAP[Category])</f>
        <v>Cash</v>
      </c>
      <c r="F1482" s="3" t="str">
        <f>_xlfn.XLOOKUP(FIN_DATASET[[#This Row],[Account]],CATEGORY_MAP[CUENTA_OUT],CATEGORY_MAP[Subcategory])</f>
        <v>Monthly Fee</v>
      </c>
      <c r="G1482" s="3" t="str">
        <f>IF(OR(FIN_RAW[[#This Row],[CONCEPTO]]=0,FIN_RAW[[#This Row],[CONCEPTO]]=""),"",FIN_RAW[[#This Row],[CONCEPTO]])</f>
        <v>Mensualidad AR (100%) NOV</v>
      </c>
      <c r="H1482" s="5">
        <f>IF(FIN_DATASET[[#This Row],[Type]]="Income", FIN_RAW[[#This Row],[VALOR (IN)]], -FIN_RAW[[#This Row],[VALOR (OUT)]])</f>
        <v>160000</v>
      </c>
      <c r="I1482" s="3" t="str">
        <f>FIN_RAW[[#This Row],[CUENTA (IN)]]</f>
        <v>Efectivo</v>
      </c>
      <c r="J1482" s="6" t="str">
        <f>FIN_RAW[[#This Row],[CUENTA (OUT)]]</f>
        <v>Mensualidad</v>
      </c>
      <c r="K1482" s="3" t="str">
        <f>IF(OR(FIN_RAW[[#This Row],[CLIENTE]]=0,FIN_RAW[[#This Row],[CLIENTE]]=" "),"",FIN_RAW[[#This Row],[CLIENTE]])</f>
        <v>Diana Marcela Bravo Clavijo</v>
      </c>
      <c r="L1482" s="3" t="str">
        <f>IF(OR(FIN_RAW[[#This Row],[DEPORTISTA]]=0,FIN_RAW[[#This Row],[DEPORTISTA]]=""),"",FIN_RAW[[#This Row],[DEPORTISTA]])</f>
        <v>María Antonia Camacho Bravo</v>
      </c>
      <c r="M1482" s="3">
        <f>IF(FIN_DATASET[[#This Row],[Method]]="Efectivo",1,0)</f>
        <v>1</v>
      </c>
      <c r="N1482" s="12">
        <f>IF(FIN_DATASET[[#This Row],[Method]]="Efectivo",FIN_DATASET[[#This Row],[Amount]],0)</f>
        <v>160000</v>
      </c>
      <c r="O1482" s="3">
        <f>IF(FIN_DATASET[[#This Row],[Method]]="CxC",1,0)</f>
        <v>0</v>
      </c>
      <c r="P1482" s="11">
        <f>IF(FIN_DATASET[[#This Row],[Method]]="CxC",FIN_DATASET[[#This Row],[Amount]],0)</f>
        <v>0</v>
      </c>
      <c r="Q1482" s="3">
        <f>IF(OR(FIN_DATASET[[#This Row],[Account]]="CxP",FIN_DATASET[[#This Row],[Account]]="CxP (Liga)",FIN_DATASET[[#This Row],[Account]]="CxP (Terceros)"),1,0)</f>
        <v>0</v>
      </c>
      <c r="R1482" s="3">
        <f>IF(FIN_DATASET[[#This Row],[AP_Flag]]=1,FIN_DATASET[[#This Row],[Amount]],0)</f>
        <v>0</v>
      </c>
    </row>
    <row r="1483" spans="1:18" x14ac:dyDescent="0.2">
      <c r="A1483" s="4">
        <f>FIN_RAW[[#This Row],[FECHA]]</f>
        <v>44866</v>
      </c>
      <c r="B1483" s="3">
        <f>YEAR(FIN_DATASET[[#This Row],[Date]])</f>
        <v>2022</v>
      </c>
      <c r="C1483" s="3" t="str">
        <f>TEXT(FIN_DATASET[[#This Row],[Date]],"mmmm")</f>
        <v>November</v>
      </c>
      <c r="D1483" s="3" t="str">
        <f>IF(FIN_RAW[[#This Row],[VALOR (IN)]]&gt;0, "Income",IF(FIN_RAW[[#This Row],[VALOR (OUT)]]&gt;0, "Expense", "Check"))</f>
        <v>Income</v>
      </c>
      <c r="E1483" s="3" t="str">
        <f>_xlfn.XLOOKUP(FIN_DATASET[[#This Row],[Method]],CATEGORY_MAP[CUENTA_IN],CATEGORY_MAP[Category])</f>
        <v>Cash</v>
      </c>
      <c r="F1483" s="3" t="str">
        <f>_xlfn.XLOOKUP(FIN_DATASET[[#This Row],[Account]],CATEGORY_MAP[CUENTA_OUT],CATEGORY_MAP[Subcategory])</f>
        <v>Monthly Fee</v>
      </c>
      <c r="G1483" s="3" t="str">
        <f>IF(OR(FIN_RAW[[#This Row],[CONCEPTO]]=0,FIN_RAW[[#This Row],[CONCEPTO]]=""),"",FIN_RAW[[#This Row],[CONCEPTO]])</f>
        <v>Mensualidad AR (100%) NOV</v>
      </c>
      <c r="H1483" s="5">
        <f>IF(FIN_DATASET[[#This Row],[Type]]="Income", FIN_RAW[[#This Row],[VALOR (IN)]], -FIN_RAW[[#This Row],[VALOR (OUT)]])</f>
        <v>160000</v>
      </c>
      <c r="I1483" s="3" t="str">
        <f>FIN_RAW[[#This Row],[CUENTA (IN)]]</f>
        <v>Efectivo</v>
      </c>
      <c r="J1483" s="6" t="str">
        <f>FIN_RAW[[#This Row],[CUENTA (OUT)]]</f>
        <v>Mensualidad</v>
      </c>
      <c r="K1483" s="3" t="str">
        <f>IF(OR(FIN_RAW[[#This Row],[CLIENTE]]=0,FIN_RAW[[#This Row],[CLIENTE]]=" "),"",FIN_RAW[[#This Row],[CLIENTE]])</f>
        <v>Mónica González Esguerra</v>
      </c>
      <c r="L1483" s="3" t="str">
        <f>IF(OR(FIN_RAW[[#This Row],[DEPORTISTA]]=0,FIN_RAW[[#This Row],[DEPORTISTA]]=""),"",FIN_RAW[[#This Row],[DEPORTISTA]])</f>
        <v>Mariana Vásquez González</v>
      </c>
      <c r="M1483" s="3">
        <f>IF(FIN_DATASET[[#This Row],[Method]]="Efectivo",1,0)</f>
        <v>1</v>
      </c>
      <c r="N1483" s="12">
        <f>IF(FIN_DATASET[[#This Row],[Method]]="Efectivo",FIN_DATASET[[#This Row],[Amount]],0)</f>
        <v>160000</v>
      </c>
      <c r="O1483" s="3">
        <f>IF(FIN_DATASET[[#This Row],[Method]]="CxC",1,0)</f>
        <v>0</v>
      </c>
      <c r="P1483" s="11">
        <f>IF(FIN_DATASET[[#This Row],[Method]]="CxC",FIN_DATASET[[#This Row],[Amount]],0)</f>
        <v>0</v>
      </c>
      <c r="Q1483" s="3">
        <f>IF(OR(FIN_DATASET[[#This Row],[Account]]="CxP",FIN_DATASET[[#This Row],[Account]]="CxP (Liga)",FIN_DATASET[[#This Row],[Account]]="CxP (Terceros)"),1,0)</f>
        <v>0</v>
      </c>
      <c r="R1483" s="3">
        <f>IF(FIN_DATASET[[#This Row],[AP_Flag]]=1,FIN_DATASET[[#This Row],[Amount]],0)</f>
        <v>0</v>
      </c>
    </row>
    <row r="1484" spans="1:18" x14ac:dyDescent="0.2">
      <c r="A1484" s="4">
        <f>FIN_RAW[[#This Row],[FECHA]]</f>
        <v>44866</v>
      </c>
      <c r="B1484" s="3">
        <f>YEAR(FIN_DATASET[[#This Row],[Date]])</f>
        <v>2022</v>
      </c>
      <c r="C1484" s="3" t="str">
        <f>TEXT(FIN_DATASET[[#This Row],[Date]],"mmmm")</f>
        <v>November</v>
      </c>
      <c r="D1484" s="3" t="str">
        <f>IF(FIN_RAW[[#This Row],[VALOR (IN)]]&gt;0, "Income",IF(FIN_RAW[[#This Row],[VALOR (OUT)]]&gt;0, "Expense", "Check"))</f>
        <v>Income</v>
      </c>
      <c r="E1484" s="3" t="str">
        <f>_xlfn.XLOOKUP(FIN_DATASET[[#This Row],[Method]],CATEGORY_MAP[CUENTA_IN],CATEGORY_MAP[Category])</f>
        <v>Cash</v>
      </c>
      <c r="F1484" s="3" t="str">
        <f>_xlfn.XLOOKUP(FIN_DATASET[[#This Row],[Account]],CATEGORY_MAP[CUENTA_OUT],CATEGORY_MAP[Subcategory])</f>
        <v>Monthly Fee</v>
      </c>
      <c r="G1484" s="3" t="str">
        <f>IF(OR(FIN_RAW[[#This Row],[CONCEPTO]]=0,FIN_RAW[[#This Row],[CONCEPTO]]=""),"",FIN_RAW[[#This Row],[CONCEPTO]])</f>
        <v>Mensualidad FOR (100%) NOV</v>
      </c>
      <c r="H1484" s="5">
        <f>IF(FIN_DATASET[[#This Row],[Type]]="Income", FIN_RAW[[#This Row],[VALOR (IN)]], -FIN_RAW[[#This Row],[VALOR (OUT)]])</f>
        <v>110000</v>
      </c>
      <c r="I1484" s="3" t="str">
        <f>FIN_RAW[[#This Row],[CUENTA (IN)]]</f>
        <v>Efectivo</v>
      </c>
      <c r="J1484" s="6" t="str">
        <f>FIN_RAW[[#This Row],[CUENTA (OUT)]]</f>
        <v>Mensualidad</v>
      </c>
      <c r="K1484" s="3" t="str">
        <f>IF(OR(FIN_RAW[[#This Row],[CLIENTE]]=0,FIN_RAW[[#This Row],[CLIENTE]]=" "),"",FIN_RAW[[#This Row],[CLIENTE]])</f>
        <v>Gina Marcela Molina Perdomo</v>
      </c>
      <c r="L1484" s="3" t="str">
        <f>IF(OR(FIN_RAW[[#This Row],[DEPORTISTA]]=0,FIN_RAW[[#This Row],[DEPORTISTA]]=""),"",FIN_RAW[[#This Row],[DEPORTISTA]])</f>
        <v>Joss Luciana Chaparro Molina</v>
      </c>
      <c r="M1484" s="3">
        <f>IF(FIN_DATASET[[#This Row],[Method]]="Efectivo",1,0)</f>
        <v>1</v>
      </c>
      <c r="N1484" s="12">
        <f>IF(FIN_DATASET[[#This Row],[Method]]="Efectivo",FIN_DATASET[[#This Row],[Amount]],0)</f>
        <v>110000</v>
      </c>
      <c r="O1484" s="3">
        <f>IF(FIN_DATASET[[#This Row],[Method]]="CxC",1,0)</f>
        <v>0</v>
      </c>
      <c r="P1484" s="11">
        <f>IF(FIN_DATASET[[#This Row],[Method]]="CxC",FIN_DATASET[[#This Row],[Amount]],0)</f>
        <v>0</v>
      </c>
      <c r="Q1484" s="3">
        <f>IF(OR(FIN_DATASET[[#This Row],[Account]]="CxP",FIN_DATASET[[#This Row],[Account]]="CxP (Liga)",FIN_DATASET[[#This Row],[Account]]="CxP (Terceros)"),1,0)</f>
        <v>0</v>
      </c>
      <c r="R1484" s="3">
        <f>IF(FIN_DATASET[[#This Row],[AP_Flag]]=1,FIN_DATASET[[#This Row],[Amount]],0)</f>
        <v>0</v>
      </c>
    </row>
    <row r="1485" spans="1:18" x14ac:dyDescent="0.2">
      <c r="A1485" s="4">
        <f>FIN_RAW[[#This Row],[FECHA]]</f>
        <v>44866</v>
      </c>
      <c r="B1485" s="3">
        <f>YEAR(FIN_DATASET[[#This Row],[Date]])</f>
        <v>2022</v>
      </c>
      <c r="C1485" s="3" t="str">
        <f>TEXT(FIN_DATASET[[#This Row],[Date]],"mmmm")</f>
        <v>November</v>
      </c>
      <c r="D1485" s="3" t="str">
        <f>IF(FIN_RAW[[#This Row],[VALOR (IN)]]&gt;0, "Income",IF(FIN_RAW[[#This Row],[VALOR (OUT)]]&gt;0, "Expense", "Check"))</f>
        <v>Income</v>
      </c>
      <c r="E1485" s="3" t="str">
        <f>_xlfn.XLOOKUP(FIN_DATASET[[#This Row],[Method]],CATEGORY_MAP[CUENTA_IN],CATEGORY_MAP[Category])</f>
        <v>Cash</v>
      </c>
      <c r="F1485" s="3" t="str">
        <f>_xlfn.XLOOKUP(FIN_DATASET[[#This Row],[Account]],CATEGORY_MAP[CUENTA_OUT],CATEGORY_MAP[Subcategory])</f>
        <v>Monthly Fee</v>
      </c>
      <c r="G1485" s="3" t="str">
        <f>IF(OR(FIN_RAW[[#This Row],[CONCEPTO]]=0,FIN_RAW[[#This Row],[CONCEPTO]]=""),"",FIN_RAW[[#This Row],[CONCEPTO]])</f>
        <v>Mensualidad AR (100%) NOV</v>
      </c>
      <c r="H1485" s="5">
        <f>IF(FIN_DATASET[[#This Row],[Type]]="Income", FIN_RAW[[#This Row],[VALOR (IN)]], -FIN_RAW[[#This Row],[VALOR (OUT)]])</f>
        <v>160000</v>
      </c>
      <c r="I1485" s="3" t="str">
        <f>FIN_RAW[[#This Row],[CUENTA (IN)]]</f>
        <v>Efectivo</v>
      </c>
      <c r="J1485" s="6" t="str">
        <f>FIN_RAW[[#This Row],[CUENTA (OUT)]]</f>
        <v>Mensualidad</v>
      </c>
      <c r="K1485" s="3" t="str">
        <f>IF(OR(FIN_RAW[[#This Row],[CLIENTE]]=0,FIN_RAW[[#This Row],[CLIENTE]]=" "),"",FIN_RAW[[#This Row],[CLIENTE]])</f>
        <v>Ingrith Basto Zamorano</v>
      </c>
      <c r="L1485" s="3" t="str">
        <f>IF(OR(FIN_RAW[[#This Row],[DEPORTISTA]]=0,FIN_RAW[[#This Row],[DEPORTISTA]]=""),"",FIN_RAW[[#This Row],[DEPORTISTA]])</f>
        <v>Santiago Solórzano Basto</v>
      </c>
      <c r="M1485" s="3">
        <f>IF(FIN_DATASET[[#This Row],[Method]]="Efectivo",1,0)</f>
        <v>1</v>
      </c>
      <c r="N1485" s="12">
        <f>IF(FIN_DATASET[[#This Row],[Method]]="Efectivo",FIN_DATASET[[#This Row],[Amount]],0)</f>
        <v>160000</v>
      </c>
      <c r="O1485" s="3">
        <f>IF(FIN_DATASET[[#This Row],[Method]]="CxC",1,0)</f>
        <v>0</v>
      </c>
      <c r="P1485" s="11">
        <f>IF(FIN_DATASET[[#This Row],[Method]]="CxC",FIN_DATASET[[#This Row],[Amount]],0)</f>
        <v>0</v>
      </c>
      <c r="Q1485" s="3">
        <f>IF(OR(FIN_DATASET[[#This Row],[Account]]="CxP",FIN_DATASET[[#This Row],[Account]]="CxP (Liga)",FIN_DATASET[[#This Row],[Account]]="CxP (Terceros)"),1,0)</f>
        <v>0</v>
      </c>
      <c r="R1485" s="3">
        <f>IF(FIN_DATASET[[#This Row],[AP_Flag]]=1,FIN_DATASET[[#This Row],[Amount]],0)</f>
        <v>0</v>
      </c>
    </row>
    <row r="1486" spans="1:18" x14ac:dyDescent="0.2">
      <c r="A1486" s="4">
        <f>FIN_RAW[[#This Row],[FECHA]]</f>
        <v>44866</v>
      </c>
      <c r="B1486" s="3">
        <f>YEAR(FIN_DATASET[[#This Row],[Date]])</f>
        <v>2022</v>
      </c>
      <c r="C1486" s="3" t="str">
        <f>TEXT(FIN_DATASET[[#This Row],[Date]],"mmmm")</f>
        <v>November</v>
      </c>
      <c r="D1486" s="3" t="str">
        <f>IF(FIN_RAW[[#This Row],[VALOR (IN)]]&gt;0, "Income",IF(FIN_RAW[[#This Row],[VALOR (OUT)]]&gt;0, "Expense", "Check"))</f>
        <v>Income</v>
      </c>
      <c r="E1486" s="3" t="str">
        <f>_xlfn.XLOOKUP(FIN_DATASET[[#This Row],[Method]],CATEGORY_MAP[CUENTA_IN],CATEGORY_MAP[Category])</f>
        <v>Cash</v>
      </c>
      <c r="F1486" s="3" t="str">
        <f>_xlfn.XLOOKUP(FIN_DATASET[[#This Row],[Account]],CATEGORY_MAP[CUENTA_OUT],CATEGORY_MAP[Subcategory])</f>
        <v>Monthly Fee</v>
      </c>
      <c r="G1486" s="3" t="str">
        <f>IF(OR(FIN_RAW[[#This Row],[CONCEPTO]]=0,FIN_RAW[[#This Row],[CONCEPTO]]=""),"",FIN_RAW[[#This Row],[CONCEPTO]])</f>
        <v>Mensualidad FOR (80%) NOV</v>
      </c>
      <c r="H1486" s="5">
        <f>IF(FIN_DATASET[[#This Row],[Type]]="Income", FIN_RAW[[#This Row],[VALOR (IN)]], -FIN_RAW[[#This Row],[VALOR (OUT)]])</f>
        <v>88000</v>
      </c>
      <c r="I1486" s="3" t="str">
        <f>FIN_RAW[[#This Row],[CUENTA (IN)]]</f>
        <v>Efectivo</v>
      </c>
      <c r="J1486" s="6" t="str">
        <f>FIN_RAW[[#This Row],[CUENTA (OUT)]]</f>
        <v>Mensualidad</v>
      </c>
      <c r="K1486" s="3" t="str">
        <f>IF(OR(FIN_RAW[[#This Row],[CLIENTE]]=0,FIN_RAW[[#This Row],[CLIENTE]]=" "),"",FIN_RAW[[#This Row],[CLIENTE]])</f>
        <v>Juan Sebastián Floyd</v>
      </c>
      <c r="L1486" s="3" t="str">
        <f>IF(OR(FIN_RAW[[#This Row],[DEPORTISTA]]=0,FIN_RAW[[#This Row],[DEPORTISTA]]=""),"",FIN_RAW[[#This Row],[DEPORTISTA]])</f>
        <v>Arianna Floyd Martínez</v>
      </c>
      <c r="M1486" s="3">
        <f>IF(FIN_DATASET[[#This Row],[Method]]="Efectivo",1,0)</f>
        <v>1</v>
      </c>
      <c r="N1486" s="12">
        <f>IF(FIN_DATASET[[#This Row],[Method]]="Efectivo",FIN_DATASET[[#This Row],[Amount]],0)</f>
        <v>88000</v>
      </c>
      <c r="O1486" s="3">
        <f>IF(FIN_DATASET[[#This Row],[Method]]="CxC",1,0)</f>
        <v>0</v>
      </c>
      <c r="P1486" s="11">
        <f>IF(FIN_DATASET[[#This Row],[Method]]="CxC",FIN_DATASET[[#This Row],[Amount]],0)</f>
        <v>0</v>
      </c>
      <c r="Q1486" s="3">
        <f>IF(OR(FIN_DATASET[[#This Row],[Account]]="CxP",FIN_DATASET[[#This Row],[Account]]="CxP (Liga)",FIN_DATASET[[#This Row],[Account]]="CxP (Terceros)"),1,0)</f>
        <v>0</v>
      </c>
      <c r="R1486" s="3">
        <f>IF(FIN_DATASET[[#This Row],[AP_Flag]]=1,FIN_DATASET[[#This Row],[Amount]],0)</f>
        <v>0</v>
      </c>
    </row>
    <row r="1487" spans="1:18" x14ac:dyDescent="0.2">
      <c r="A1487" s="4">
        <f>FIN_RAW[[#This Row],[FECHA]]</f>
        <v>44866</v>
      </c>
      <c r="B1487" s="3">
        <f>YEAR(FIN_DATASET[[#This Row],[Date]])</f>
        <v>2022</v>
      </c>
      <c r="C1487" s="3" t="str">
        <f>TEXT(FIN_DATASET[[#This Row],[Date]],"mmmm")</f>
        <v>November</v>
      </c>
      <c r="D1487" s="3" t="str">
        <f>IF(FIN_RAW[[#This Row],[VALOR (IN)]]&gt;0, "Income",IF(FIN_RAW[[#This Row],[VALOR (OUT)]]&gt;0, "Expense", "Check"))</f>
        <v>Income</v>
      </c>
      <c r="E1487" s="3" t="str">
        <f>_xlfn.XLOOKUP(FIN_DATASET[[#This Row],[Method]],CATEGORY_MAP[CUENTA_IN],CATEGORY_MAP[Category])</f>
        <v>Scholarships</v>
      </c>
      <c r="F1487" s="3" t="str">
        <f>_xlfn.XLOOKUP(FIN_DATASET[[#This Row],[Account]],CATEGORY_MAP[CUENTA_OUT],CATEGORY_MAP[Subcategory])</f>
        <v>Monthly Fee</v>
      </c>
      <c r="G1487" s="3" t="str">
        <f>IF(OR(FIN_RAW[[#This Row],[CONCEPTO]]=0,FIN_RAW[[#This Row],[CONCEPTO]]=""),"",FIN_RAW[[#This Row],[CONCEPTO]])</f>
        <v>Beca Hermandad (20%) NOV</v>
      </c>
      <c r="H1487" s="5">
        <f>IF(FIN_DATASET[[#This Row],[Type]]="Income", FIN_RAW[[#This Row],[VALOR (IN)]], -FIN_RAW[[#This Row],[VALOR (OUT)]])</f>
        <v>22000</v>
      </c>
      <c r="I1487" s="3" t="str">
        <f>FIN_RAW[[#This Row],[CUENTA (IN)]]</f>
        <v>Becas</v>
      </c>
      <c r="J1487" s="6" t="str">
        <f>FIN_RAW[[#This Row],[CUENTA (OUT)]]</f>
        <v>Mensualidad</v>
      </c>
      <c r="K1487" s="3" t="str">
        <f>IF(OR(FIN_RAW[[#This Row],[CLIENTE]]=0,FIN_RAW[[#This Row],[CLIENTE]]=" "),"",FIN_RAW[[#This Row],[CLIENTE]])</f>
        <v>Juan Sebastián Floyd</v>
      </c>
      <c r="L1487" s="3" t="str">
        <f>IF(OR(FIN_RAW[[#This Row],[DEPORTISTA]]=0,FIN_RAW[[#This Row],[DEPORTISTA]]=""),"",FIN_RAW[[#This Row],[DEPORTISTA]])</f>
        <v>Arianna Floyd Martínez</v>
      </c>
      <c r="M1487" s="3">
        <f>IF(FIN_DATASET[[#This Row],[Method]]="Efectivo",1,0)</f>
        <v>0</v>
      </c>
      <c r="N1487" s="12">
        <f>IF(FIN_DATASET[[#This Row],[Method]]="Efectivo",FIN_DATASET[[#This Row],[Amount]],0)</f>
        <v>0</v>
      </c>
      <c r="O1487" s="3">
        <f>IF(FIN_DATASET[[#This Row],[Method]]="CxC",1,0)</f>
        <v>0</v>
      </c>
      <c r="P1487" s="11">
        <f>IF(FIN_DATASET[[#This Row],[Method]]="CxC",FIN_DATASET[[#This Row],[Amount]],0)</f>
        <v>0</v>
      </c>
      <c r="Q1487" s="3">
        <f>IF(OR(FIN_DATASET[[#This Row],[Account]]="CxP",FIN_DATASET[[#This Row],[Account]]="CxP (Liga)",FIN_DATASET[[#This Row],[Account]]="CxP (Terceros)"),1,0)</f>
        <v>0</v>
      </c>
      <c r="R1487" s="3">
        <f>IF(FIN_DATASET[[#This Row],[AP_Flag]]=1,FIN_DATASET[[#This Row],[Amount]],0)</f>
        <v>0</v>
      </c>
    </row>
    <row r="1488" spans="1:18" x14ac:dyDescent="0.2">
      <c r="A1488" s="4">
        <f>FIN_RAW[[#This Row],[FECHA]]</f>
        <v>44866</v>
      </c>
      <c r="B1488" s="3">
        <f>YEAR(FIN_DATASET[[#This Row],[Date]])</f>
        <v>2022</v>
      </c>
      <c r="C1488" s="3" t="str">
        <f>TEXT(FIN_DATASET[[#This Row],[Date]],"mmmm")</f>
        <v>November</v>
      </c>
      <c r="D1488" s="3" t="str">
        <f>IF(FIN_RAW[[#This Row],[VALOR (IN)]]&gt;0, "Income",IF(FIN_RAW[[#This Row],[VALOR (OUT)]]&gt;0, "Expense", "Check"))</f>
        <v>Income</v>
      </c>
      <c r="E1488" s="3" t="str">
        <f>_xlfn.XLOOKUP(FIN_DATASET[[#This Row],[Method]],CATEGORY_MAP[CUENTA_IN],CATEGORY_MAP[Category])</f>
        <v>Cash</v>
      </c>
      <c r="F1488" s="3" t="str">
        <f>_xlfn.XLOOKUP(FIN_DATASET[[#This Row],[Account]],CATEGORY_MAP[CUENTA_OUT],CATEGORY_MAP[Subcategory])</f>
        <v>Monthly Fee</v>
      </c>
      <c r="G1488" s="3" t="str">
        <f>IF(OR(FIN_RAW[[#This Row],[CONCEPTO]]=0,FIN_RAW[[#This Row],[CONCEPTO]]=""),"",FIN_RAW[[#This Row],[CONCEPTO]])</f>
        <v>Mensualidad AR (100%) NOV</v>
      </c>
      <c r="H1488" s="5">
        <f>IF(FIN_DATASET[[#This Row],[Type]]="Income", FIN_RAW[[#This Row],[VALOR (IN)]], -FIN_RAW[[#This Row],[VALOR (OUT)]])</f>
        <v>160000</v>
      </c>
      <c r="I1488" s="3" t="str">
        <f>FIN_RAW[[#This Row],[CUENTA (IN)]]</f>
        <v>Efectivo</v>
      </c>
      <c r="J1488" s="6" t="str">
        <f>FIN_RAW[[#This Row],[CUENTA (OUT)]]</f>
        <v>Mensualidad</v>
      </c>
      <c r="K1488" s="3" t="str">
        <f>IF(OR(FIN_RAW[[#This Row],[CLIENTE]]=0,FIN_RAW[[#This Row],[CLIENTE]]=" "),"",FIN_RAW[[#This Row],[CLIENTE]])</f>
        <v>Juan Sebastián Floyd</v>
      </c>
      <c r="L1488" s="3" t="str">
        <f>IF(OR(FIN_RAW[[#This Row],[DEPORTISTA]]=0,FIN_RAW[[#This Row],[DEPORTISTA]]=""),"",FIN_RAW[[#This Row],[DEPORTISTA]])</f>
        <v>Juan Diego Floyd Martínez</v>
      </c>
      <c r="M1488" s="3">
        <f>IF(FIN_DATASET[[#This Row],[Method]]="Efectivo",1,0)</f>
        <v>1</v>
      </c>
      <c r="N1488" s="12">
        <f>IF(FIN_DATASET[[#This Row],[Method]]="Efectivo",FIN_DATASET[[#This Row],[Amount]],0)</f>
        <v>160000</v>
      </c>
      <c r="O1488" s="3">
        <f>IF(FIN_DATASET[[#This Row],[Method]]="CxC",1,0)</f>
        <v>0</v>
      </c>
      <c r="P1488" s="11">
        <f>IF(FIN_DATASET[[#This Row],[Method]]="CxC",FIN_DATASET[[#This Row],[Amount]],0)</f>
        <v>0</v>
      </c>
      <c r="Q1488" s="3">
        <f>IF(OR(FIN_DATASET[[#This Row],[Account]]="CxP",FIN_DATASET[[#This Row],[Account]]="CxP (Liga)",FIN_DATASET[[#This Row],[Account]]="CxP (Terceros)"),1,0)</f>
        <v>0</v>
      </c>
      <c r="R1488" s="3">
        <f>IF(FIN_DATASET[[#This Row],[AP_Flag]]=1,FIN_DATASET[[#This Row],[Amount]],0)</f>
        <v>0</v>
      </c>
    </row>
    <row r="1489" spans="1:18" x14ac:dyDescent="0.2">
      <c r="A1489" s="4">
        <f>FIN_RAW[[#This Row],[FECHA]]</f>
        <v>44866</v>
      </c>
      <c r="B1489" s="3">
        <f>YEAR(FIN_DATASET[[#This Row],[Date]])</f>
        <v>2022</v>
      </c>
      <c r="C1489" s="3" t="str">
        <f>TEXT(FIN_DATASET[[#This Row],[Date]],"mmmm")</f>
        <v>November</v>
      </c>
      <c r="D1489" s="3" t="str">
        <f>IF(FIN_RAW[[#This Row],[VALOR (IN)]]&gt;0, "Income",IF(FIN_RAW[[#This Row],[VALOR (OUT)]]&gt;0, "Expense", "Check"))</f>
        <v>Income</v>
      </c>
      <c r="E1489" s="3" t="str">
        <f>_xlfn.XLOOKUP(FIN_DATASET[[#This Row],[Method]],CATEGORY_MAP[CUENTA_IN],CATEGORY_MAP[Category])</f>
        <v>Cash</v>
      </c>
      <c r="F1489" s="3" t="str">
        <f>_xlfn.XLOOKUP(FIN_DATASET[[#This Row],[Account]],CATEGORY_MAP[CUENTA_OUT],CATEGORY_MAP[Subcategory])</f>
        <v>Monthly Fee</v>
      </c>
      <c r="G1489" s="3" t="str">
        <f>IF(OR(FIN_RAW[[#This Row],[CONCEPTO]]=0,FIN_RAW[[#This Row],[CONCEPTO]]=""),"",FIN_RAW[[#This Row],[CONCEPTO]])</f>
        <v>Mensualidad FOR (100%) NOV</v>
      </c>
      <c r="H1489" s="5">
        <f>IF(FIN_DATASET[[#This Row],[Type]]="Income", FIN_RAW[[#This Row],[VALOR (IN)]], -FIN_RAW[[#This Row],[VALOR (OUT)]])</f>
        <v>110000</v>
      </c>
      <c r="I1489" s="3" t="str">
        <f>FIN_RAW[[#This Row],[CUENTA (IN)]]</f>
        <v>Efectivo</v>
      </c>
      <c r="J1489" s="6" t="str">
        <f>FIN_RAW[[#This Row],[CUENTA (OUT)]]</f>
        <v>Mensualidad</v>
      </c>
      <c r="K1489" s="3" t="str">
        <f>IF(OR(FIN_RAW[[#This Row],[CLIENTE]]=0,FIN_RAW[[#This Row],[CLIENTE]]=" "),"",FIN_RAW[[#This Row],[CLIENTE]])</f>
        <v>Marcela Zapata Duque</v>
      </c>
      <c r="L1489" s="3" t="str">
        <f>IF(OR(FIN_RAW[[#This Row],[DEPORTISTA]]=0,FIN_RAW[[#This Row],[DEPORTISTA]]=""),"",FIN_RAW[[#This Row],[DEPORTISTA]])</f>
        <v>Sara Zapata Zapata</v>
      </c>
      <c r="M1489" s="3">
        <f>IF(FIN_DATASET[[#This Row],[Method]]="Efectivo",1,0)</f>
        <v>1</v>
      </c>
      <c r="N1489" s="12">
        <f>IF(FIN_DATASET[[#This Row],[Method]]="Efectivo",FIN_DATASET[[#This Row],[Amount]],0)</f>
        <v>110000</v>
      </c>
      <c r="O1489" s="3">
        <f>IF(FIN_DATASET[[#This Row],[Method]]="CxC",1,0)</f>
        <v>0</v>
      </c>
      <c r="P1489" s="11">
        <f>IF(FIN_DATASET[[#This Row],[Method]]="CxC",FIN_DATASET[[#This Row],[Amount]],0)</f>
        <v>0</v>
      </c>
      <c r="Q1489" s="3">
        <f>IF(OR(FIN_DATASET[[#This Row],[Account]]="CxP",FIN_DATASET[[#This Row],[Account]]="CxP (Liga)",FIN_DATASET[[#This Row],[Account]]="CxP (Terceros)"),1,0)</f>
        <v>0</v>
      </c>
      <c r="R1489" s="3">
        <f>IF(FIN_DATASET[[#This Row],[AP_Flag]]=1,FIN_DATASET[[#This Row],[Amount]],0)</f>
        <v>0</v>
      </c>
    </row>
    <row r="1490" spans="1:18" x14ac:dyDescent="0.2">
      <c r="A1490" s="4">
        <f>FIN_RAW[[#This Row],[FECHA]]</f>
        <v>44866</v>
      </c>
      <c r="B1490" s="3">
        <f>YEAR(FIN_DATASET[[#This Row],[Date]])</f>
        <v>2022</v>
      </c>
      <c r="C1490" s="3" t="str">
        <f>TEXT(FIN_DATASET[[#This Row],[Date]],"mmmm")</f>
        <v>November</v>
      </c>
      <c r="D1490" s="3" t="str">
        <f>IF(FIN_RAW[[#This Row],[VALOR (IN)]]&gt;0, "Income",IF(FIN_RAW[[#This Row],[VALOR (OUT)]]&gt;0, "Expense", "Check"))</f>
        <v>Income</v>
      </c>
      <c r="E1490" s="3" t="str">
        <f>_xlfn.XLOOKUP(FIN_DATASET[[#This Row],[Method]],CATEGORY_MAP[CUENTA_IN],CATEGORY_MAP[Category])</f>
        <v>Accounts Receivable</v>
      </c>
      <c r="F1490" s="3" t="str">
        <f>_xlfn.XLOOKUP(FIN_DATASET[[#This Row],[Account]],CATEGORY_MAP[CUENTA_OUT],CATEGORY_MAP[Subcategory])</f>
        <v>Monthly Fee</v>
      </c>
      <c r="G1490" s="3" t="str">
        <f>IF(OR(FIN_RAW[[#This Row],[CONCEPTO]]=0,FIN_RAW[[#This Row],[CONCEPTO]]=""),"",FIN_RAW[[#This Row],[CONCEPTO]])</f>
        <v>Mensualidad AR (100%) NOV</v>
      </c>
      <c r="H1490" s="5">
        <f>IF(FIN_DATASET[[#This Row],[Type]]="Income", FIN_RAW[[#This Row],[VALOR (IN)]], -FIN_RAW[[#This Row],[VALOR (OUT)]])</f>
        <v>160000</v>
      </c>
      <c r="I1490" s="3" t="str">
        <f>FIN_RAW[[#This Row],[CUENTA (IN)]]</f>
        <v>CxC</v>
      </c>
      <c r="J1490" s="6" t="str">
        <f>FIN_RAW[[#This Row],[CUENTA (OUT)]]</f>
        <v>Mensualidad</v>
      </c>
      <c r="K1490" s="3" t="str">
        <f>IF(OR(FIN_RAW[[#This Row],[CLIENTE]]=0,FIN_RAW[[#This Row],[CLIENTE]]=" "),"",FIN_RAW[[#This Row],[CLIENTE]])</f>
        <v>Rodrigo Valdiri Zambrano</v>
      </c>
      <c r="L1490" s="3" t="str">
        <f>IF(OR(FIN_RAW[[#This Row],[DEPORTISTA]]=0,FIN_RAW[[#This Row],[DEPORTISTA]]=""),"",FIN_RAW[[#This Row],[DEPORTISTA]])</f>
        <v>Esteban Valdiri Guauña</v>
      </c>
      <c r="M1490" s="3">
        <f>IF(FIN_DATASET[[#This Row],[Method]]="Efectivo",1,0)</f>
        <v>0</v>
      </c>
      <c r="N1490" s="12">
        <f>IF(FIN_DATASET[[#This Row],[Method]]="Efectivo",FIN_DATASET[[#This Row],[Amount]],0)</f>
        <v>0</v>
      </c>
      <c r="O1490" s="3">
        <f>IF(FIN_DATASET[[#This Row],[Method]]="CxC",1,0)</f>
        <v>1</v>
      </c>
      <c r="P1490" s="11">
        <f>IF(FIN_DATASET[[#This Row],[Method]]="CxC",FIN_DATASET[[#This Row],[Amount]],0)</f>
        <v>160000</v>
      </c>
      <c r="Q1490" s="3">
        <f>IF(OR(FIN_DATASET[[#This Row],[Account]]="CxP",FIN_DATASET[[#This Row],[Account]]="CxP (Liga)",FIN_DATASET[[#This Row],[Account]]="CxP (Terceros)"),1,0)</f>
        <v>0</v>
      </c>
      <c r="R1490" s="3">
        <f>IF(FIN_DATASET[[#This Row],[AP_Flag]]=1,FIN_DATASET[[#This Row],[Amount]],0)</f>
        <v>0</v>
      </c>
    </row>
    <row r="1491" spans="1:18" x14ac:dyDescent="0.2">
      <c r="A1491" s="4">
        <f>FIN_RAW[[#This Row],[FECHA]]</f>
        <v>44866</v>
      </c>
      <c r="B1491" s="3">
        <f>YEAR(FIN_DATASET[[#This Row],[Date]])</f>
        <v>2022</v>
      </c>
      <c r="C1491" s="3" t="str">
        <f>TEXT(FIN_DATASET[[#This Row],[Date]],"mmmm")</f>
        <v>November</v>
      </c>
      <c r="D1491" s="3" t="str">
        <f>IF(FIN_RAW[[#This Row],[VALOR (IN)]]&gt;0, "Income",IF(FIN_RAW[[#This Row],[VALOR (OUT)]]&gt;0, "Expense", "Check"))</f>
        <v>Income</v>
      </c>
      <c r="E1491" s="3" t="str">
        <f>_xlfn.XLOOKUP(FIN_DATASET[[#This Row],[Method]],CATEGORY_MAP[CUENTA_IN],CATEGORY_MAP[Category])</f>
        <v>Cash</v>
      </c>
      <c r="F1491" s="3" t="str">
        <f>_xlfn.XLOOKUP(FIN_DATASET[[#This Row],[Account]],CATEGORY_MAP[CUENTA_OUT],CATEGORY_MAP[Subcategory])</f>
        <v>Monthly Fee</v>
      </c>
      <c r="G1491" s="3" t="str">
        <f>IF(OR(FIN_RAW[[#This Row],[CONCEPTO]]=0,FIN_RAW[[#This Row],[CONCEPTO]]=""),"",FIN_RAW[[#This Row],[CONCEPTO]])</f>
        <v>Mensualidad FOR (80%) NOV</v>
      </c>
      <c r="H1491" s="5">
        <f>IF(FIN_DATASET[[#This Row],[Type]]="Income", FIN_RAW[[#This Row],[VALOR (IN)]], -FIN_RAW[[#This Row],[VALOR (OUT)]])</f>
        <v>88000</v>
      </c>
      <c r="I1491" s="3" t="str">
        <f>FIN_RAW[[#This Row],[CUENTA (IN)]]</f>
        <v>Efectivo</v>
      </c>
      <c r="J1491" s="6" t="str">
        <f>FIN_RAW[[#This Row],[CUENTA (OUT)]]</f>
        <v>Mensualidad</v>
      </c>
      <c r="K1491" s="3" t="str">
        <f>IF(OR(FIN_RAW[[#This Row],[CLIENTE]]=0,FIN_RAW[[#This Row],[CLIENTE]]=" "),"",FIN_RAW[[#This Row],[CLIENTE]])</f>
        <v>Víctor Manuel Duque Yepes</v>
      </c>
      <c r="L1491" s="3" t="str">
        <f>IF(OR(FIN_RAW[[#This Row],[DEPORTISTA]]=0,FIN_RAW[[#This Row],[DEPORTISTA]]=""),"",FIN_RAW[[#This Row],[DEPORTISTA]])</f>
        <v>Juan Esteban Duque Pinto</v>
      </c>
      <c r="M1491" s="3">
        <f>IF(FIN_DATASET[[#This Row],[Method]]="Efectivo",1,0)</f>
        <v>1</v>
      </c>
      <c r="N1491" s="12">
        <f>IF(FIN_DATASET[[#This Row],[Method]]="Efectivo",FIN_DATASET[[#This Row],[Amount]],0)</f>
        <v>88000</v>
      </c>
      <c r="O1491" s="3">
        <f>IF(FIN_DATASET[[#This Row],[Method]]="CxC",1,0)</f>
        <v>0</v>
      </c>
      <c r="P1491" s="11">
        <f>IF(FIN_DATASET[[#This Row],[Method]]="CxC",FIN_DATASET[[#This Row],[Amount]],0)</f>
        <v>0</v>
      </c>
      <c r="Q1491" s="3">
        <f>IF(OR(FIN_DATASET[[#This Row],[Account]]="CxP",FIN_DATASET[[#This Row],[Account]]="CxP (Liga)",FIN_DATASET[[#This Row],[Account]]="CxP (Terceros)"),1,0)</f>
        <v>0</v>
      </c>
      <c r="R1491" s="3">
        <f>IF(FIN_DATASET[[#This Row],[AP_Flag]]=1,FIN_DATASET[[#This Row],[Amount]],0)</f>
        <v>0</v>
      </c>
    </row>
    <row r="1492" spans="1:18" x14ac:dyDescent="0.2">
      <c r="A1492" s="4">
        <f>FIN_RAW[[#This Row],[FECHA]]</f>
        <v>44866</v>
      </c>
      <c r="B1492" s="3">
        <f>YEAR(FIN_DATASET[[#This Row],[Date]])</f>
        <v>2022</v>
      </c>
      <c r="C1492" s="3" t="str">
        <f>TEXT(FIN_DATASET[[#This Row],[Date]],"mmmm")</f>
        <v>November</v>
      </c>
      <c r="D1492" s="3" t="str">
        <f>IF(FIN_RAW[[#This Row],[VALOR (IN)]]&gt;0, "Income",IF(FIN_RAW[[#This Row],[VALOR (OUT)]]&gt;0, "Expense", "Check"))</f>
        <v>Income</v>
      </c>
      <c r="E1492" s="3" t="str">
        <f>_xlfn.XLOOKUP(FIN_DATASET[[#This Row],[Method]],CATEGORY_MAP[CUENTA_IN],CATEGORY_MAP[Category])</f>
        <v>Scholarships</v>
      </c>
      <c r="F1492" s="3" t="str">
        <f>_xlfn.XLOOKUP(FIN_DATASET[[#This Row],[Account]],CATEGORY_MAP[CUENTA_OUT],CATEGORY_MAP[Subcategory])</f>
        <v>Monthly Fee</v>
      </c>
      <c r="G1492" s="3" t="str">
        <f>IF(OR(FIN_RAW[[#This Row],[CONCEPTO]]=0,FIN_RAW[[#This Row],[CONCEPTO]]=""),"",FIN_RAW[[#This Row],[CONCEPTO]])</f>
        <v>Beca Hermandad (20%) NOV</v>
      </c>
      <c r="H1492" s="5">
        <f>IF(FIN_DATASET[[#This Row],[Type]]="Income", FIN_RAW[[#This Row],[VALOR (IN)]], -FIN_RAW[[#This Row],[VALOR (OUT)]])</f>
        <v>22000</v>
      </c>
      <c r="I1492" s="3" t="str">
        <f>FIN_RAW[[#This Row],[CUENTA (IN)]]</f>
        <v>Becas</v>
      </c>
      <c r="J1492" s="6" t="str">
        <f>FIN_RAW[[#This Row],[CUENTA (OUT)]]</f>
        <v>Mensualidad</v>
      </c>
      <c r="K1492" s="3" t="str">
        <f>IF(OR(FIN_RAW[[#This Row],[CLIENTE]]=0,FIN_RAW[[#This Row],[CLIENTE]]=" "),"",FIN_RAW[[#This Row],[CLIENTE]])</f>
        <v>Víctor Manuel Duque Yepes</v>
      </c>
      <c r="L1492" s="3" t="str">
        <f>IF(OR(FIN_RAW[[#This Row],[DEPORTISTA]]=0,FIN_RAW[[#This Row],[DEPORTISTA]]=""),"",FIN_RAW[[#This Row],[DEPORTISTA]])</f>
        <v>Juan Esteban Duque Pinto</v>
      </c>
      <c r="M1492" s="3">
        <f>IF(FIN_DATASET[[#This Row],[Method]]="Efectivo",1,0)</f>
        <v>0</v>
      </c>
      <c r="N1492" s="12">
        <f>IF(FIN_DATASET[[#This Row],[Method]]="Efectivo",FIN_DATASET[[#This Row],[Amount]],0)</f>
        <v>0</v>
      </c>
      <c r="O1492" s="3">
        <f>IF(FIN_DATASET[[#This Row],[Method]]="CxC",1,0)</f>
        <v>0</v>
      </c>
      <c r="P1492" s="11">
        <f>IF(FIN_DATASET[[#This Row],[Method]]="CxC",FIN_DATASET[[#This Row],[Amount]],0)</f>
        <v>0</v>
      </c>
      <c r="Q1492" s="3">
        <f>IF(OR(FIN_DATASET[[#This Row],[Account]]="CxP",FIN_DATASET[[#This Row],[Account]]="CxP (Liga)",FIN_DATASET[[#This Row],[Account]]="CxP (Terceros)"),1,0)</f>
        <v>0</v>
      </c>
      <c r="R1492" s="3">
        <f>IF(FIN_DATASET[[#This Row],[AP_Flag]]=1,FIN_DATASET[[#This Row],[Amount]],0)</f>
        <v>0</v>
      </c>
    </row>
    <row r="1493" spans="1:18" x14ac:dyDescent="0.2">
      <c r="A1493" s="4">
        <f>FIN_RAW[[#This Row],[FECHA]]</f>
        <v>44866</v>
      </c>
      <c r="B1493" s="3">
        <f>YEAR(FIN_DATASET[[#This Row],[Date]])</f>
        <v>2022</v>
      </c>
      <c r="C1493" s="3" t="str">
        <f>TEXT(FIN_DATASET[[#This Row],[Date]],"mmmm")</f>
        <v>November</v>
      </c>
      <c r="D1493" s="3" t="str">
        <f>IF(FIN_RAW[[#This Row],[VALOR (IN)]]&gt;0, "Income",IF(FIN_RAW[[#This Row],[VALOR (OUT)]]&gt;0, "Expense", "Check"))</f>
        <v>Income</v>
      </c>
      <c r="E1493" s="3" t="str">
        <f>_xlfn.XLOOKUP(FIN_DATASET[[#This Row],[Method]],CATEGORY_MAP[CUENTA_IN],CATEGORY_MAP[Category])</f>
        <v>Cash</v>
      </c>
      <c r="F1493" s="3" t="str">
        <f>_xlfn.XLOOKUP(FIN_DATASET[[#This Row],[Account]],CATEGORY_MAP[CUENTA_OUT],CATEGORY_MAP[Subcategory])</f>
        <v>Monthly Fee</v>
      </c>
      <c r="G1493" s="3" t="str">
        <f>IF(OR(FIN_RAW[[#This Row],[CONCEPTO]]=0,FIN_RAW[[#This Row],[CONCEPTO]]=""),"",FIN_RAW[[#This Row],[CONCEPTO]])</f>
        <v>Mensualidad AR (100%) NOV</v>
      </c>
      <c r="H1493" s="5">
        <f>IF(FIN_DATASET[[#This Row],[Type]]="Income", FIN_RAW[[#This Row],[VALOR (IN)]], -FIN_RAW[[#This Row],[VALOR (OUT)]])</f>
        <v>160000</v>
      </c>
      <c r="I1493" s="3" t="str">
        <f>FIN_RAW[[#This Row],[CUENTA (IN)]]</f>
        <v>Efectivo</v>
      </c>
      <c r="J1493" s="6" t="str">
        <f>FIN_RAW[[#This Row],[CUENTA (OUT)]]</f>
        <v>Mensualidad</v>
      </c>
      <c r="K1493" s="3" t="str">
        <f>IF(OR(FIN_RAW[[#This Row],[CLIENTE]]=0,FIN_RAW[[#This Row],[CLIENTE]]=" "),"",FIN_RAW[[#This Row],[CLIENTE]])</f>
        <v>Víctor Manuel Duque Yepes</v>
      </c>
      <c r="L1493" s="3" t="str">
        <f>IF(OR(FIN_RAW[[#This Row],[DEPORTISTA]]=0,FIN_RAW[[#This Row],[DEPORTISTA]]=""),"",FIN_RAW[[#This Row],[DEPORTISTA]])</f>
        <v>Juan Manuel Duque Pinto</v>
      </c>
      <c r="M1493" s="3">
        <f>IF(FIN_DATASET[[#This Row],[Method]]="Efectivo",1,0)</f>
        <v>1</v>
      </c>
      <c r="N1493" s="12">
        <f>IF(FIN_DATASET[[#This Row],[Method]]="Efectivo",FIN_DATASET[[#This Row],[Amount]],0)</f>
        <v>160000</v>
      </c>
      <c r="O1493" s="3">
        <f>IF(FIN_DATASET[[#This Row],[Method]]="CxC",1,0)</f>
        <v>0</v>
      </c>
      <c r="P1493" s="11">
        <f>IF(FIN_DATASET[[#This Row],[Method]]="CxC",FIN_DATASET[[#This Row],[Amount]],0)</f>
        <v>0</v>
      </c>
      <c r="Q1493" s="3">
        <f>IF(OR(FIN_DATASET[[#This Row],[Account]]="CxP",FIN_DATASET[[#This Row],[Account]]="CxP (Liga)",FIN_DATASET[[#This Row],[Account]]="CxP (Terceros)"),1,0)</f>
        <v>0</v>
      </c>
      <c r="R1493" s="3">
        <f>IF(FIN_DATASET[[#This Row],[AP_Flag]]=1,FIN_DATASET[[#This Row],[Amount]],0)</f>
        <v>0</v>
      </c>
    </row>
    <row r="1494" spans="1:18" x14ac:dyDescent="0.2">
      <c r="A1494" s="4">
        <f>FIN_RAW[[#This Row],[FECHA]]</f>
        <v>44866</v>
      </c>
      <c r="B1494" s="3">
        <f>YEAR(FIN_DATASET[[#This Row],[Date]])</f>
        <v>2022</v>
      </c>
      <c r="C1494" s="3" t="str">
        <f>TEXT(FIN_DATASET[[#This Row],[Date]],"mmmm")</f>
        <v>November</v>
      </c>
      <c r="D1494" s="3" t="str">
        <f>IF(FIN_RAW[[#This Row],[VALOR (IN)]]&gt;0, "Income",IF(FIN_RAW[[#This Row],[VALOR (OUT)]]&gt;0, "Expense", "Check"))</f>
        <v>Income</v>
      </c>
      <c r="E1494" s="3" t="str">
        <f>_xlfn.XLOOKUP(FIN_DATASET[[#This Row],[Method]],CATEGORY_MAP[CUENTA_IN],CATEGORY_MAP[Category])</f>
        <v>Cash</v>
      </c>
      <c r="F1494" s="3" t="str">
        <f>_xlfn.XLOOKUP(FIN_DATASET[[#This Row],[Account]],CATEGORY_MAP[CUENTA_OUT],CATEGORY_MAP[Subcategory])</f>
        <v>Monthly Fee</v>
      </c>
      <c r="G1494" s="3" t="str">
        <f>IF(OR(FIN_RAW[[#This Row],[CONCEPTO]]=0,FIN_RAW[[#This Row],[CONCEPTO]]=""),"",FIN_RAW[[#This Row],[CONCEPTO]])</f>
        <v>Mensualidad AR (100%) NOV</v>
      </c>
      <c r="H1494" s="5">
        <f>IF(FIN_DATASET[[#This Row],[Type]]="Income", FIN_RAW[[#This Row],[VALOR (IN)]], -FIN_RAW[[#This Row],[VALOR (OUT)]])</f>
        <v>160000</v>
      </c>
      <c r="I1494" s="3" t="str">
        <f>FIN_RAW[[#This Row],[CUENTA (IN)]]</f>
        <v>Efectivo</v>
      </c>
      <c r="J1494" s="6" t="str">
        <f>FIN_RAW[[#This Row],[CUENTA (OUT)]]</f>
        <v>Mensualidad</v>
      </c>
      <c r="K1494" s="3" t="str">
        <f>IF(OR(FIN_RAW[[#This Row],[CLIENTE]]=0,FIN_RAW[[#This Row],[CLIENTE]]=" "),"",FIN_RAW[[#This Row],[CLIENTE]])</f>
        <v>Viviana Andrade Álvarez</v>
      </c>
      <c r="L1494" s="3" t="str">
        <f>IF(OR(FIN_RAW[[#This Row],[DEPORTISTA]]=0,FIN_RAW[[#This Row],[DEPORTISTA]]=""),"",FIN_RAW[[#This Row],[DEPORTISTA]])</f>
        <v>Laura Sofía Valencia Andrade</v>
      </c>
      <c r="M1494" s="3">
        <f>IF(FIN_DATASET[[#This Row],[Method]]="Efectivo",1,0)</f>
        <v>1</v>
      </c>
      <c r="N1494" s="12">
        <f>IF(FIN_DATASET[[#This Row],[Method]]="Efectivo",FIN_DATASET[[#This Row],[Amount]],0)</f>
        <v>160000</v>
      </c>
      <c r="O1494" s="3">
        <f>IF(FIN_DATASET[[#This Row],[Method]]="CxC",1,0)</f>
        <v>0</v>
      </c>
      <c r="P1494" s="11">
        <f>IF(FIN_DATASET[[#This Row],[Method]]="CxC",FIN_DATASET[[#This Row],[Amount]],0)</f>
        <v>0</v>
      </c>
      <c r="Q1494" s="3">
        <f>IF(OR(FIN_DATASET[[#This Row],[Account]]="CxP",FIN_DATASET[[#This Row],[Account]]="CxP (Liga)",FIN_DATASET[[#This Row],[Account]]="CxP (Terceros)"),1,0)</f>
        <v>0</v>
      </c>
      <c r="R1494" s="3">
        <f>IF(FIN_DATASET[[#This Row],[AP_Flag]]=1,FIN_DATASET[[#This Row],[Amount]],0)</f>
        <v>0</v>
      </c>
    </row>
    <row r="1495" spans="1:18" x14ac:dyDescent="0.2">
      <c r="A1495" s="4">
        <f>FIN_RAW[[#This Row],[FECHA]]</f>
        <v>44866</v>
      </c>
      <c r="B1495" s="3">
        <f>YEAR(FIN_DATASET[[#This Row],[Date]])</f>
        <v>2022</v>
      </c>
      <c r="C1495" s="3" t="str">
        <f>TEXT(FIN_DATASET[[#This Row],[Date]],"mmmm")</f>
        <v>November</v>
      </c>
      <c r="D1495" s="3" t="str">
        <f>IF(FIN_RAW[[#This Row],[VALOR (IN)]]&gt;0, "Income",IF(FIN_RAW[[#This Row],[VALOR (OUT)]]&gt;0, "Expense", "Check"))</f>
        <v>Income</v>
      </c>
      <c r="E1495" s="3" t="str">
        <f>_xlfn.XLOOKUP(FIN_DATASET[[#This Row],[Method]],CATEGORY_MAP[CUENTA_IN],CATEGORY_MAP[Category])</f>
        <v>Cash</v>
      </c>
      <c r="F1495" s="3" t="str">
        <f>_xlfn.XLOOKUP(FIN_DATASET[[#This Row],[Account]],CATEGORY_MAP[CUENTA_OUT],CATEGORY_MAP[Subcategory])</f>
        <v>Monthly Fee</v>
      </c>
      <c r="G1495" s="3" t="str">
        <f>IF(OR(FIN_RAW[[#This Row],[CONCEPTO]]=0,FIN_RAW[[#This Row],[CONCEPTO]]=""),"",FIN_RAW[[#This Row],[CONCEPTO]])</f>
        <v>Mensualidad AR (100%) NOV</v>
      </c>
      <c r="H1495" s="5">
        <f>IF(FIN_DATASET[[#This Row],[Type]]="Income", FIN_RAW[[#This Row],[VALOR (IN)]], -FIN_RAW[[#This Row],[VALOR (OUT)]])</f>
        <v>160000</v>
      </c>
      <c r="I1495" s="3" t="str">
        <f>FIN_RAW[[#This Row],[CUENTA (IN)]]</f>
        <v>Efectivo</v>
      </c>
      <c r="J1495" s="6" t="str">
        <f>FIN_RAW[[#This Row],[CUENTA (OUT)]]</f>
        <v>Mensualidad</v>
      </c>
      <c r="K1495" s="3" t="str">
        <f>IF(OR(FIN_RAW[[#This Row],[CLIENTE]]=0,FIN_RAW[[#This Row],[CLIENTE]]=" "),"",FIN_RAW[[#This Row],[CLIENTE]])</f>
        <v>Yanibel Peña Londoño</v>
      </c>
      <c r="L1495" s="3" t="str">
        <f>IF(OR(FIN_RAW[[#This Row],[DEPORTISTA]]=0,FIN_RAW[[#This Row],[DEPORTISTA]]=""),"",FIN_RAW[[#This Row],[DEPORTISTA]])</f>
        <v>Santiago Piedrahita Peña</v>
      </c>
      <c r="M1495" s="3">
        <f>IF(FIN_DATASET[[#This Row],[Method]]="Efectivo",1,0)</f>
        <v>1</v>
      </c>
      <c r="N1495" s="12">
        <f>IF(FIN_DATASET[[#This Row],[Method]]="Efectivo",FIN_DATASET[[#This Row],[Amount]],0)</f>
        <v>160000</v>
      </c>
      <c r="O1495" s="3">
        <f>IF(FIN_DATASET[[#This Row],[Method]]="CxC",1,0)</f>
        <v>0</v>
      </c>
      <c r="P1495" s="11">
        <f>IF(FIN_DATASET[[#This Row],[Method]]="CxC",FIN_DATASET[[#This Row],[Amount]],0)</f>
        <v>0</v>
      </c>
      <c r="Q1495" s="3">
        <f>IF(OR(FIN_DATASET[[#This Row],[Account]]="CxP",FIN_DATASET[[#This Row],[Account]]="CxP (Liga)",FIN_DATASET[[#This Row],[Account]]="CxP (Terceros)"),1,0)</f>
        <v>0</v>
      </c>
      <c r="R1495" s="3">
        <f>IF(FIN_DATASET[[#This Row],[AP_Flag]]=1,FIN_DATASET[[#This Row],[Amount]],0)</f>
        <v>0</v>
      </c>
    </row>
    <row r="1496" spans="1:18" x14ac:dyDescent="0.2">
      <c r="A1496" s="4">
        <f>FIN_RAW[[#This Row],[FECHA]]</f>
        <v>44866</v>
      </c>
      <c r="B1496" s="3">
        <f>YEAR(FIN_DATASET[[#This Row],[Date]])</f>
        <v>2022</v>
      </c>
      <c r="C1496" s="3" t="str">
        <f>TEXT(FIN_DATASET[[#This Row],[Date]],"mmmm")</f>
        <v>November</v>
      </c>
      <c r="D1496" s="3" t="str">
        <f>IF(FIN_RAW[[#This Row],[VALOR (IN)]]&gt;0, "Income",IF(FIN_RAW[[#This Row],[VALOR (OUT)]]&gt;0, "Expense", "Check"))</f>
        <v>Income</v>
      </c>
      <c r="E1496" s="3" t="str">
        <f>_xlfn.XLOOKUP(FIN_DATASET[[#This Row],[Method]],CATEGORY_MAP[CUENTA_IN],CATEGORY_MAP[Category])</f>
        <v>Accounts Receivable</v>
      </c>
      <c r="F1496" s="3" t="str">
        <f>_xlfn.XLOOKUP(FIN_DATASET[[#This Row],[Account]],CATEGORY_MAP[CUENTA_OUT],CATEGORY_MAP[Subcategory])</f>
        <v>Gymnastics Monthly Fee</v>
      </c>
      <c r="G1496" s="3" t="str">
        <f>IF(OR(FIN_RAW[[#This Row],[CONCEPTO]]=0,FIN_RAW[[#This Row],[CONCEPTO]]=""),"",FIN_RAW[[#This Row],[CONCEPTO]])</f>
        <v>Apoyo Pago Gimnasia NOV</v>
      </c>
      <c r="H1496" s="5">
        <f>IF(FIN_DATASET[[#This Row],[Type]]="Income", FIN_RAW[[#This Row],[VALOR (IN)]], -FIN_RAW[[#This Row],[VALOR (OUT)]])</f>
        <v>25000</v>
      </c>
      <c r="I1496" s="3" t="str">
        <f>FIN_RAW[[#This Row],[CUENTA (IN)]]</f>
        <v>CxC</v>
      </c>
      <c r="J1496" s="6" t="str">
        <f>FIN_RAW[[#This Row],[CUENTA (OUT)]]</f>
        <v>Mensualidad Gimnasia</v>
      </c>
      <c r="K1496" s="3" t="str">
        <f>IF(OR(FIN_RAW[[#This Row],[CLIENTE]]=0,FIN_RAW[[#This Row],[CLIENTE]]=" "),"",FIN_RAW[[#This Row],[CLIENTE]])</f>
        <v>Ana Milena Sánchez Patiño</v>
      </c>
      <c r="L1496" s="3" t="str">
        <f>IF(OR(FIN_RAW[[#This Row],[DEPORTISTA]]=0,FIN_RAW[[#This Row],[DEPORTISTA]]=""),"",FIN_RAW[[#This Row],[DEPORTISTA]])</f>
        <v>Matías Carvajal Sánchez</v>
      </c>
      <c r="M1496" s="3">
        <f>IF(FIN_DATASET[[#This Row],[Method]]="Efectivo",1,0)</f>
        <v>0</v>
      </c>
      <c r="N1496" s="12">
        <f>IF(FIN_DATASET[[#This Row],[Method]]="Efectivo",FIN_DATASET[[#This Row],[Amount]],0)</f>
        <v>0</v>
      </c>
      <c r="O1496" s="3">
        <f>IF(FIN_DATASET[[#This Row],[Method]]="CxC",1,0)</f>
        <v>1</v>
      </c>
      <c r="P1496" s="11">
        <f>IF(FIN_DATASET[[#This Row],[Method]]="CxC",FIN_DATASET[[#This Row],[Amount]],0)</f>
        <v>25000</v>
      </c>
      <c r="Q1496" s="3">
        <f>IF(OR(FIN_DATASET[[#This Row],[Account]]="CxP",FIN_DATASET[[#This Row],[Account]]="CxP (Liga)",FIN_DATASET[[#This Row],[Account]]="CxP (Terceros)"),1,0)</f>
        <v>0</v>
      </c>
      <c r="R1496" s="3">
        <f>IF(FIN_DATASET[[#This Row],[AP_Flag]]=1,FIN_DATASET[[#This Row],[Amount]],0)</f>
        <v>0</v>
      </c>
    </row>
    <row r="1497" spans="1:18" x14ac:dyDescent="0.2">
      <c r="A1497" s="4">
        <f>FIN_RAW[[#This Row],[FECHA]]</f>
        <v>44866</v>
      </c>
      <c r="B1497" s="3">
        <f>YEAR(FIN_DATASET[[#This Row],[Date]])</f>
        <v>2022</v>
      </c>
      <c r="C1497" s="3" t="str">
        <f>TEXT(FIN_DATASET[[#This Row],[Date]],"mmmm")</f>
        <v>November</v>
      </c>
      <c r="D1497" s="3" t="str">
        <f>IF(FIN_RAW[[#This Row],[VALOR (IN)]]&gt;0, "Income",IF(FIN_RAW[[#This Row],[VALOR (OUT)]]&gt;0, "Expense", "Check"))</f>
        <v>Income</v>
      </c>
      <c r="E1497" s="3" t="str">
        <f>_xlfn.XLOOKUP(FIN_DATASET[[#This Row],[Method]],CATEGORY_MAP[CUENTA_IN],CATEGORY_MAP[Category])</f>
        <v>Accounts Receivable</v>
      </c>
      <c r="F1497" s="3" t="str">
        <f>_xlfn.XLOOKUP(FIN_DATASET[[#This Row],[Account]],CATEGORY_MAP[CUENTA_OUT],CATEGORY_MAP[Subcategory])</f>
        <v>Gymnastics Monthly Fee</v>
      </c>
      <c r="G1497" s="3" t="str">
        <f>IF(OR(FIN_RAW[[#This Row],[CONCEPTO]]=0,FIN_RAW[[#This Row],[CONCEPTO]]=""),"",FIN_RAW[[#This Row],[CONCEPTO]])</f>
        <v>Apoyo Pago Gimnasia NOV</v>
      </c>
      <c r="H1497" s="5">
        <f>IF(FIN_DATASET[[#This Row],[Type]]="Income", FIN_RAW[[#This Row],[VALOR (IN)]], -FIN_RAW[[#This Row],[VALOR (OUT)]])</f>
        <v>25000</v>
      </c>
      <c r="I1497" s="3" t="str">
        <f>FIN_RAW[[#This Row],[CUENTA (IN)]]</f>
        <v>CxC</v>
      </c>
      <c r="J1497" s="6" t="str">
        <f>FIN_RAW[[#This Row],[CUENTA (OUT)]]</f>
        <v>Mensualidad Gimnasia</v>
      </c>
      <c r="K1497" s="3" t="str">
        <f>IF(OR(FIN_RAW[[#This Row],[CLIENTE]]=0,FIN_RAW[[#This Row],[CLIENTE]]=" "),"",FIN_RAW[[#This Row],[CLIENTE]])</f>
        <v>Ana Milena Sánchez Patiño</v>
      </c>
      <c r="L1497" s="3" t="str">
        <f>IF(OR(FIN_RAW[[#This Row],[DEPORTISTA]]=0,FIN_RAW[[#This Row],[DEPORTISTA]]=""),"",FIN_RAW[[#This Row],[DEPORTISTA]])</f>
        <v>Valentina Carvajal Sánchez</v>
      </c>
      <c r="M1497" s="3">
        <f>IF(FIN_DATASET[[#This Row],[Method]]="Efectivo",1,0)</f>
        <v>0</v>
      </c>
      <c r="N1497" s="12">
        <f>IF(FIN_DATASET[[#This Row],[Method]]="Efectivo",FIN_DATASET[[#This Row],[Amount]],0)</f>
        <v>0</v>
      </c>
      <c r="O1497" s="3">
        <f>IF(FIN_DATASET[[#This Row],[Method]]="CxC",1,0)</f>
        <v>1</v>
      </c>
      <c r="P1497" s="11">
        <f>IF(FIN_DATASET[[#This Row],[Method]]="CxC",FIN_DATASET[[#This Row],[Amount]],0)</f>
        <v>25000</v>
      </c>
      <c r="Q1497" s="3">
        <f>IF(OR(FIN_DATASET[[#This Row],[Account]]="CxP",FIN_DATASET[[#This Row],[Account]]="CxP (Liga)",FIN_DATASET[[#This Row],[Account]]="CxP (Terceros)"),1,0)</f>
        <v>0</v>
      </c>
      <c r="R1497" s="3">
        <f>IF(FIN_DATASET[[#This Row],[AP_Flag]]=1,FIN_DATASET[[#This Row],[Amount]],0)</f>
        <v>0</v>
      </c>
    </row>
    <row r="1498" spans="1:18" x14ac:dyDescent="0.2">
      <c r="A1498" s="4">
        <f>FIN_RAW[[#This Row],[FECHA]]</f>
        <v>44866</v>
      </c>
      <c r="B1498" s="3">
        <f>YEAR(FIN_DATASET[[#This Row],[Date]])</f>
        <v>2022</v>
      </c>
      <c r="C1498" s="3" t="str">
        <f>TEXT(FIN_DATASET[[#This Row],[Date]],"mmmm")</f>
        <v>November</v>
      </c>
      <c r="D1498" s="3" t="str">
        <f>IF(FIN_RAW[[#This Row],[VALOR (IN)]]&gt;0, "Income",IF(FIN_RAW[[#This Row],[VALOR (OUT)]]&gt;0, "Expense", "Check"))</f>
        <v>Income</v>
      </c>
      <c r="E1498" s="3" t="str">
        <f>_xlfn.XLOOKUP(FIN_DATASET[[#This Row],[Method]],CATEGORY_MAP[CUENTA_IN],CATEGORY_MAP[Category])</f>
        <v>Cash</v>
      </c>
      <c r="F1498" s="3" t="str">
        <f>_xlfn.XLOOKUP(FIN_DATASET[[#This Row],[Account]],CATEGORY_MAP[CUENTA_OUT],CATEGORY_MAP[Subcategory])</f>
        <v>Gymnastics Monthly Fee</v>
      </c>
      <c r="G1498" s="3" t="str">
        <f>IF(OR(FIN_RAW[[#This Row],[CONCEPTO]]=0,FIN_RAW[[#This Row],[CONCEPTO]]=""),"",FIN_RAW[[#This Row],[CONCEPTO]])</f>
        <v>Apoyo Pago Gimnasia NOV</v>
      </c>
      <c r="H1498" s="5">
        <f>IF(FIN_DATASET[[#This Row],[Type]]="Income", FIN_RAW[[#This Row],[VALOR (IN)]], -FIN_RAW[[#This Row],[VALOR (OUT)]])</f>
        <v>25000</v>
      </c>
      <c r="I1498" s="3" t="str">
        <f>FIN_RAW[[#This Row],[CUENTA (IN)]]</f>
        <v>Efectivo</v>
      </c>
      <c r="J1498" s="6" t="str">
        <f>FIN_RAW[[#This Row],[CUENTA (OUT)]]</f>
        <v>Mensualidad Gimnasia</v>
      </c>
      <c r="K1498" s="3" t="str">
        <f>IF(OR(FIN_RAW[[#This Row],[CLIENTE]]=0,FIN_RAW[[#This Row],[CLIENTE]]=" "),"",FIN_RAW[[#This Row],[CLIENTE]])</f>
        <v>Diana Gómez Herrera</v>
      </c>
      <c r="L1498" s="3" t="str">
        <f>IF(OR(FIN_RAW[[#This Row],[DEPORTISTA]]=0,FIN_RAW[[#This Row],[DEPORTISTA]]=""),"",FIN_RAW[[#This Row],[DEPORTISTA]])</f>
        <v>Samuel David López Gómez</v>
      </c>
      <c r="M1498" s="3">
        <f>IF(FIN_DATASET[[#This Row],[Method]]="Efectivo",1,0)</f>
        <v>1</v>
      </c>
      <c r="N1498" s="12">
        <f>IF(FIN_DATASET[[#This Row],[Method]]="Efectivo",FIN_DATASET[[#This Row],[Amount]],0)</f>
        <v>25000</v>
      </c>
      <c r="O1498" s="3">
        <f>IF(FIN_DATASET[[#This Row],[Method]]="CxC",1,0)</f>
        <v>0</v>
      </c>
      <c r="P1498" s="11">
        <f>IF(FIN_DATASET[[#This Row],[Method]]="CxC",FIN_DATASET[[#This Row],[Amount]],0)</f>
        <v>0</v>
      </c>
      <c r="Q1498" s="3">
        <f>IF(OR(FIN_DATASET[[#This Row],[Account]]="CxP",FIN_DATASET[[#This Row],[Account]]="CxP (Liga)",FIN_DATASET[[#This Row],[Account]]="CxP (Terceros)"),1,0)</f>
        <v>0</v>
      </c>
      <c r="R1498" s="3">
        <f>IF(FIN_DATASET[[#This Row],[AP_Flag]]=1,FIN_DATASET[[#This Row],[Amount]],0)</f>
        <v>0</v>
      </c>
    </row>
    <row r="1499" spans="1:18" x14ac:dyDescent="0.2">
      <c r="A1499" s="4">
        <f>FIN_RAW[[#This Row],[FECHA]]</f>
        <v>44866</v>
      </c>
      <c r="B1499" s="3">
        <f>YEAR(FIN_DATASET[[#This Row],[Date]])</f>
        <v>2022</v>
      </c>
      <c r="C1499" s="3" t="str">
        <f>TEXT(FIN_DATASET[[#This Row],[Date]],"mmmm")</f>
        <v>November</v>
      </c>
      <c r="D1499" s="3" t="str">
        <f>IF(FIN_RAW[[#This Row],[VALOR (IN)]]&gt;0, "Income",IF(FIN_RAW[[#This Row],[VALOR (OUT)]]&gt;0, "Expense", "Check"))</f>
        <v>Income</v>
      </c>
      <c r="E1499" s="3" t="str">
        <f>_xlfn.XLOOKUP(FIN_DATASET[[#This Row],[Method]],CATEGORY_MAP[CUENTA_IN],CATEGORY_MAP[Category])</f>
        <v>Cash</v>
      </c>
      <c r="F1499" s="3" t="str">
        <f>_xlfn.XLOOKUP(FIN_DATASET[[#This Row],[Account]],CATEGORY_MAP[CUENTA_OUT],CATEGORY_MAP[Subcategory])</f>
        <v>Gymnastics Monthly Fee</v>
      </c>
      <c r="G1499" s="3" t="str">
        <f>IF(OR(FIN_RAW[[#This Row],[CONCEPTO]]=0,FIN_RAW[[#This Row],[CONCEPTO]]=""),"",FIN_RAW[[#This Row],[CONCEPTO]])</f>
        <v>Apoyo Pago Gimnasia NOV</v>
      </c>
      <c r="H1499" s="5">
        <f>IF(FIN_DATASET[[#This Row],[Type]]="Income", FIN_RAW[[#This Row],[VALOR (IN)]], -FIN_RAW[[#This Row],[VALOR (OUT)]])</f>
        <v>25000</v>
      </c>
      <c r="I1499" s="3" t="str">
        <f>FIN_RAW[[#This Row],[CUENTA (IN)]]</f>
        <v>Efectivo</v>
      </c>
      <c r="J1499" s="6" t="str">
        <f>FIN_RAW[[#This Row],[CUENTA (OUT)]]</f>
        <v>Mensualidad Gimnasia</v>
      </c>
      <c r="K1499" s="3" t="str">
        <f>IF(OR(FIN_RAW[[#This Row],[CLIENTE]]=0,FIN_RAW[[#This Row],[CLIENTE]]=" "),"",FIN_RAW[[#This Row],[CLIENTE]])</f>
        <v>Diana Marcela Bravo Clavijo</v>
      </c>
      <c r="L1499" s="3" t="str">
        <f>IF(OR(FIN_RAW[[#This Row],[DEPORTISTA]]=0,FIN_RAW[[#This Row],[DEPORTISTA]]=""),"",FIN_RAW[[#This Row],[DEPORTISTA]])</f>
        <v>Adelaida Camacho Bravo</v>
      </c>
      <c r="M1499" s="3">
        <f>IF(FIN_DATASET[[#This Row],[Method]]="Efectivo",1,0)</f>
        <v>1</v>
      </c>
      <c r="N1499" s="12">
        <f>IF(FIN_DATASET[[#This Row],[Method]]="Efectivo",FIN_DATASET[[#This Row],[Amount]],0)</f>
        <v>25000</v>
      </c>
      <c r="O1499" s="3">
        <f>IF(FIN_DATASET[[#This Row],[Method]]="CxC",1,0)</f>
        <v>0</v>
      </c>
      <c r="P1499" s="11">
        <f>IF(FIN_DATASET[[#This Row],[Method]]="CxC",FIN_DATASET[[#This Row],[Amount]],0)</f>
        <v>0</v>
      </c>
      <c r="Q1499" s="3">
        <f>IF(OR(FIN_DATASET[[#This Row],[Account]]="CxP",FIN_DATASET[[#This Row],[Account]]="CxP (Liga)",FIN_DATASET[[#This Row],[Account]]="CxP (Terceros)"),1,0)</f>
        <v>0</v>
      </c>
      <c r="R1499" s="3">
        <f>IF(FIN_DATASET[[#This Row],[AP_Flag]]=1,FIN_DATASET[[#This Row],[Amount]],0)</f>
        <v>0</v>
      </c>
    </row>
    <row r="1500" spans="1:18" x14ac:dyDescent="0.2">
      <c r="A1500" s="4">
        <f>FIN_RAW[[#This Row],[FECHA]]</f>
        <v>44866</v>
      </c>
      <c r="B1500" s="3">
        <f>YEAR(FIN_DATASET[[#This Row],[Date]])</f>
        <v>2022</v>
      </c>
      <c r="C1500" s="3" t="str">
        <f>TEXT(FIN_DATASET[[#This Row],[Date]],"mmmm")</f>
        <v>November</v>
      </c>
      <c r="D1500" s="3" t="str">
        <f>IF(FIN_RAW[[#This Row],[VALOR (IN)]]&gt;0, "Income",IF(FIN_RAW[[#This Row],[VALOR (OUT)]]&gt;0, "Expense", "Check"))</f>
        <v>Income</v>
      </c>
      <c r="E1500" s="3" t="str">
        <f>_xlfn.XLOOKUP(FIN_DATASET[[#This Row],[Method]],CATEGORY_MAP[CUENTA_IN],CATEGORY_MAP[Category])</f>
        <v>Cash</v>
      </c>
      <c r="F1500" s="3" t="str">
        <f>_xlfn.XLOOKUP(FIN_DATASET[[#This Row],[Account]],CATEGORY_MAP[CUENTA_OUT],CATEGORY_MAP[Subcategory])</f>
        <v>Gymnastics Monthly Fee</v>
      </c>
      <c r="G1500" s="3" t="str">
        <f>IF(OR(FIN_RAW[[#This Row],[CONCEPTO]]=0,FIN_RAW[[#This Row],[CONCEPTO]]=""),"",FIN_RAW[[#This Row],[CONCEPTO]])</f>
        <v>Apoyo Pago Gimnasia NOV</v>
      </c>
      <c r="H1500" s="5">
        <f>IF(FIN_DATASET[[#This Row],[Type]]="Income", FIN_RAW[[#This Row],[VALOR (IN)]], -FIN_RAW[[#This Row],[VALOR (OUT)]])</f>
        <v>25000</v>
      </c>
      <c r="I1500" s="3" t="str">
        <f>FIN_RAW[[#This Row],[CUENTA (IN)]]</f>
        <v>Efectivo</v>
      </c>
      <c r="J1500" s="6" t="str">
        <f>FIN_RAW[[#This Row],[CUENTA (OUT)]]</f>
        <v>Mensualidad Gimnasia</v>
      </c>
      <c r="K1500" s="3" t="str">
        <f>IF(OR(FIN_RAW[[#This Row],[CLIENTE]]=0,FIN_RAW[[#This Row],[CLIENTE]]=" "),"",FIN_RAW[[#This Row],[CLIENTE]])</f>
        <v>Diana Marcela Bravo Clavijo</v>
      </c>
      <c r="L1500" s="3" t="str">
        <f>IF(OR(FIN_RAW[[#This Row],[DEPORTISTA]]=0,FIN_RAW[[#This Row],[DEPORTISTA]]=""),"",FIN_RAW[[#This Row],[DEPORTISTA]])</f>
        <v>María Antonia Camacho Bravo</v>
      </c>
      <c r="M1500" s="3">
        <f>IF(FIN_DATASET[[#This Row],[Method]]="Efectivo",1,0)</f>
        <v>1</v>
      </c>
      <c r="N1500" s="12">
        <f>IF(FIN_DATASET[[#This Row],[Method]]="Efectivo",FIN_DATASET[[#This Row],[Amount]],0)</f>
        <v>25000</v>
      </c>
      <c r="O1500" s="3">
        <f>IF(FIN_DATASET[[#This Row],[Method]]="CxC",1,0)</f>
        <v>0</v>
      </c>
      <c r="P1500" s="11">
        <f>IF(FIN_DATASET[[#This Row],[Method]]="CxC",FIN_DATASET[[#This Row],[Amount]],0)</f>
        <v>0</v>
      </c>
      <c r="Q1500" s="3">
        <f>IF(OR(FIN_DATASET[[#This Row],[Account]]="CxP",FIN_DATASET[[#This Row],[Account]]="CxP (Liga)",FIN_DATASET[[#This Row],[Account]]="CxP (Terceros)"),1,0)</f>
        <v>0</v>
      </c>
      <c r="R1500" s="3">
        <f>IF(FIN_DATASET[[#This Row],[AP_Flag]]=1,FIN_DATASET[[#This Row],[Amount]],0)</f>
        <v>0</v>
      </c>
    </row>
    <row r="1501" spans="1:18" x14ac:dyDescent="0.2">
      <c r="A1501" s="4">
        <f>FIN_RAW[[#This Row],[FECHA]]</f>
        <v>44866</v>
      </c>
      <c r="B1501" s="3">
        <f>YEAR(FIN_DATASET[[#This Row],[Date]])</f>
        <v>2022</v>
      </c>
      <c r="C1501" s="3" t="str">
        <f>TEXT(FIN_DATASET[[#This Row],[Date]],"mmmm")</f>
        <v>November</v>
      </c>
      <c r="D1501" s="3" t="str">
        <f>IF(FIN_RAW[[#This Row],[VALOR (IN)]]&gt;0, "Income",IF(FIN_RAW[[#This Row],[VALOR (OUT)]]&gt;0, "Expense", "Check"))</f>
        <v>Income</v>
      </c>
      <c r="E1501" s="3" t="str">
        <f>_xlfn.XLOOKUP(FIN_DATASET[[#This Row],[Method]],CATEGORY_MAP[CUENTA_IN],CATEGORY_MAP[Category])</f>
        <v>Cash</v>
      </c>
      <c r="F1501" s="3" t="str">
        <f>_xlfn.XLOOKUP(FIN_DATASET[[#This Row],[Account]],CATEGORY_MAP[CUENTA_OUT],CATEGORY_MAP[Subcategory])</f>
        <v>Gymnastics Monthly Fee</v>
      </c>
      <c r="G1501" s="3" t="str">
        <f>IF(OR(FIN_RAW[[#This Row],[CONCEPTO]]=0,FIN_RAW[[#This Row],[CONCEPTO]]=""),"",FIN_RAW[[#This Row],[CONCEPTO]])</f>
        <v>Apoyo Pago Gimnasia NOV</v>
      </c>
      <c r="H1501" s="5">
        <f>IF(FIN_DATASET[[#This Row],[Type]]="Income", FIN_RAW[[#This Row],[VALOR (IN)]], -FIN_RAW[[#This Row],[VALOR (OUT)]])</f>
        <v>25000</v>
      </c>
      <c r="I1501" s="3" t="str">
        <f>FIN_RAW[[#This Row],[CUENTA (IN)]]</f>
        <v>Efectivo</v>
      </c>
      <c r="J1501" s="6" t="str">
        <f>FIN_RAW[[#This Row],[CUENTA (OUT)]]</f>
        <v>Mensualidad Gimnasia</v>
      </c>
      <c r="K1501" s="3" t="str">
        <f>IF(OR(FIN_RAW[[#This Row],[CLIENTE]]=0,FIN_RAW[[#This Row],[CLIENTE]]=" "),"",FIN_RAW[[#This Row],[CLIENTE]])</f>
        <v>Mónica González Esguerra</v>
      </c>
      <c r="L1501" s="3" t="str">
        <f>IF(OR(FIN_RAW[[#This Row],[DEPORTISTA]]=0,FIN_RAW[[#This Row],[DEPORTISTA]]=""),"",FIN_RAW[[#This Row],[DEPORTISTA]])</f>
        <v>Mariana Vásquez González</v>
      </c>
      <c r="M1501" s="3">
        <f>IF(FIN_DATASET[[#This Row],[Method]]="Efectivo",1,0)</f>
        <v>1</v>
      </c>
      <c r="N1501" s="12">
        <f>IF(FIN_DATASET[[#This Row],[Method]]="Efectivo",FIN_DATASET[[#This Row],[Amount]],0)</f>
        <v>25000</v>
      </c>
      <c r="O1501" s="3">
        <f>IF(FIN_DATASET[[#This Row],[Method]]="CxC",1,0)</f>
        <v>0</v>
      </c>
      <c r="P1501" s="11">
        <f>IF(FIN_DATASET[[#This Row],[Method]]="CxC",FIN_DATASET[[#This Row],[Amount]],0)</f>
        <v>0</v>
      </c>
      <c r="Q1501" s="3">
        <f>IF(OR(FIN_DATASET[[#This Row],[Account]]="CxP",FIN_DATASET[[#This Row],[Account]]="CxP (Liga)",FIN_DATASET[[#This Row],[Account]]="CxP (Terceros)"),1,0)</f>
        <v>0</v>
      </c>
      <c r="R1501" s="3">
        <f>IF(FIN_DATASET[[#This Row],[AP_Flag]]=1,FIN_DATASET[[#This Row],[Amount]],0)</f>
        <v>0</v>
      </c>
    </row>
    <row r="1502" spans="1:18" x14ac:dyDescent="0.2">
      <c r="A1502" s="4">
        <f>FIN_RAW[[#This Row],[FECHA]]</f>
        <v>44866</v>
      </c>
      <c r="B1502" s="3">
        <f>YEAR(FIN_DATASET[[#This Row],[Date]])</f>
        <v>2022</v>
      </c>
      <c r="C1502" s="3" t="str">
        <f>TEXT(FIN_DATASET[[#This Row],[Date]],"mmmm")</f>
        <v>November</v>
      </c>
      <c r="D1502" s="3" t="str">
        <f>IF(FIN_RAW[[#This Row],[VALOR (IN)]]&gt;0, "Income",IF(FIN_RAW[[#This Row],[VALOR (OUT)]]&gt;0, "Expense", "Check"))</f>
        <v>Income</v>
      </c>
      <c r="E1502" s="3" t="str">
        <f>_xlfn.XLOOKUP(FIN_DATASET[[#This Row],[Method]],CATEGORY_MAP[CUENTA_IN],CATEGORY_MAP[Category])</f>
        <v>Cash</v>
      </c>
      <c r="F1502" s="3" t="str">
        <f>_xlfn.XLOOKUP(FIN_DATASET[[#This Row],[Account]],CATEGORY_MAP[CUENTA_OUT],CATEGORY_MAP[Subcategory])</f>
        <v>Gymnastics Monthly Fee</v>
      </c>
      <c r="G1502" s="3" t="str">
        <f>IF(OR(FIN_RAW[[#This Row],[CONCEPTO]]=0,FIN_RAW[[#This Row],[CONCEPTO]]=""),"",FIN_RAW[[#This Row],[CONCEPTO]])</f>
        <v>Apoyo Pago Gimnasia NOV</v>
      </c>
      <c r="H1502" s="5">
        <f>IF(FIN_DATASET[[#This Row],[Type]]="Income", FIN_RAW[[#This Row],[VALOR (IN)]], -FIN_RAW[[#This Row],[VALOR (OUT)]])</f>
        <v>25000</v>
      </c>
      <c r="I1502" s="3" t="str">
        <f>FIN_RAW[[#This Row],[CUENTA (IN)]]</f>
        <v>Efectivo</v>
      </c>
      <c r="J1502" s="6" t="str">
        <f>FIN_RAW[[#This Row],[CUENTA (OUT)]]</f>
        <v>Mensualidad Gimnasia</v>
      </c>
      <c r="K1502" s="3" t="str">
        <f>IF(OR(FIN_RAW[[#This Row],[CLIENTE]]=0,FIN_RAW[[#This Row],[CLIENTE]]=" "),"",FIN_RAW[[#This Row],[CLIENTE]])</f>
        <v>Gina Marcela Molina Perdomo</v>
      </c>
      <c r="L1502" s="3" t="str">
        <f>IF(OR(FIN_RAW[[#This Row],[DEPORTISTA]]=0,FIN_RAW[[#This Row],[DEPORTISTA]]=""),"",FIN_RAW[[#This Row],[DEPORTISTA]])</f>
        <v>Joss Luciana Chaparro Molina</v>
      </c>
      <c r="M1502" s="3">
        <f>IF(FIN_DATASET[[#This Row],[Method]]="Efectivo",1,0)</f>
        <v>1</v>
      </c>
      <c r="N1502" s="12">
        <f>IF(FIN_DATASET[[#This Row],[Method]]="Efectivo",FIN_DATASET[[#This Row],[Amount]],0)</f>
        <v>25000</v>
      </c>
      <c r="O1502" s="3">
        <f>IF(FIN_DATASET[[#This Row],[Method]]="CxC",1,0)</f>
        <v>0</v>
      </c>
      <c r="P1502" s="11">
        <f>IF(FIN_DATASET[[#This Row],[Method]]="CxC",FIN_DATASET[[#This Row],[Amount]],0)</f>
        <v>0</v>
      </c>
      <c r="Q1502" s="3">
        <f>IF(OR(FIN_DATASET[[#This Row],[Account]]="CxP",FIN_DATASET[[#This Row],[Account]]="CxP (Liga)",FIN_DATASET[[#This Row],[Account]]="CxP (Terceros)"),1,0)</f>
        <v>0</v>
      </c>
      <c r="R1502" s="3">
        <f>IF(FIN_DATASET[[#This Row],[AP_Flag]]=1,FIN_DATASET[[#This Row],[Amount]],0)</f>
        <v>0</v>
      </c>
    </row>
    <row r="1503" spans="1:18" x14ac:dyDescent="0.2">
      <c r="A1503" s="4">
        <f>FIN_RAW[[#This Row],[FECHA]]</f>
        <v>44866</v>
      </c>
      <c r="B1503" s="3">
        <f>YEAR(FIN_DATASET[[#This Row],[Date]])</f>
        <v>2022</v>
      </c>
      <c r="C1503" s="3" t="str">
        <f>TEXT(FIN_DATASET[[#This Row],[Date]],"mmmm")</f>
        <v>November</v>
      </c>
      <c r="D1503" s="3" t="str">
        <f>IF(FIN_RAW[[#This Row],[VALOR (IN)]]&gt;0, "Income",IF(FIN_RAW[[#This Row],[VALOR (OUT)]]&gt;0, "Expense", "Check"))</f>
        <v>Income</v>
      </c>
      <c r="E1503" s="3" t="str">
        <f>_xlfn.XLOOKUP(FIN_DATASET[[#This Row],[Method]],CATEGORY_MAP[CUENTA_IN],CATEGORY_MAP[Category])</f>
        <v>Accounts Receivable</v>
      </c>
      <c r="F1503" s="3" t="str">
        <f>_xlfn.XLOOKUP(FIN_DATASET[[#This Row],[Account]],CATEGORY_MAP[CUENTA_OUT],CATEGORY_MAP[Subcategory])</f>
        <v>Gymnastics Monthly Fee</v>
      </c>
      <c r="G1503" s="3" t="str">
        <f>IF(OR(FIN_RAW[[#This Row],[CONCEPTO]]=0,FIN_RAW[[#This Row],[CONCEPTO]]=""),"",FIN_RAW[[#This Row],[CONCEPTO]])</f>
        <v>Apoyo Pago Gimnasia NOV</v>
      </c>
      <c r="H1503" s="5">
        <f>IF(FIN_DATASET[[#This Row],[Type]]="Income", FIN_RAW[[#This Row],[VALOR (IN)]], -FIN_RAW[[#This Row],[VALOR (OUT)]])</f>
        <v>25000</v>
      </c>
      <c r="I1503" s="3" t="str">
        <f>FIN_RAW[[#This Row],[CUENTA (IN)]]</f>
        <v>CxC</v>
      </c>
      <c r="J1503" s="6" t="str">
        <f>FIN_RAW[[#This Row],[CUENTA (OUT)]]</f>
        <v>Mensualidad Gimnasia</v>
      </c>
      <c r="K1503" s="3" t="str">
        <f>IF(OR(FIN_RAW[[#This Row],[CLIENTE]]=0,FIN_RAW[[#This Row],[CLIENTE]]=" "),"",FIN_RAW[[#This Row],[CLIENTE]])</f>
        <v>Ingrith Basto Zamorano</v>
      </c>
      <c r="L1503" s="3" t="str">
        <f>IF(OR(FIN_RAW[[#This Row],[DEPORTISTA]]=0,FIN_RAW[[#This Row],[DEPORTISTA]]=""),"",FIN_RAW[[#This Row],[DEPORTISTA]])</f>
        <v>Santiago Solórzano Basto</v>
      </c>
      <c r="M1503" s="3">
        <f>IF(FIN_DATASET[[#This Row],[Method]]="Efectivo",1,0)</f>
        <v>0</v>
      </c>
      <c r="N1503" s="12">
        <f>IF(FIN_DATASET[[#This Row],[Method]]="Efectivo",FIN_DATASET[[#This Row],[Amount]],0)</f>
        <v>0</v>
      </c>
      <c r="O1503" s="3">
        <f>IF(FIN_DATASET[[#This Row],[Method]]="CxC",1,0)</f>
        <v>1</v>
      </c>
      <c r="P1503" s="11">
        <f>IF(FIN_DATASET[[#This Row],[Method]]="CxC",FIN_DATASET[[#This Row],[Amount]],0)</f>
        <v>25000</v>
      </c>
      <c r="Q1503" s="3">
        <f>IF(OR(FIN_DATASET[[#This Row],[Account]]="CxP",FIN_DATASET[[#This Row],[Account]]="CxP (Liga)",FIN_DATASET[[#This Row],[Account]]="CxP (Terceros)"),1,0)</f>
        <v>0</v>
      </c>
      <c r="R1503" s="3">
        <f>IF(FIN_DATASET[[#This Row],[AP_Flag]]=1,FIN_DATASET[[#This Row],[Amount]],0)</f>
        <v>0</v>
      </c>
    </row>
    <row r="1504" spans="1:18" x14ac:dyDescent="0.2">
      <c r="A1504" s="4">
        <f>FIN_RAW[[#This Row],[FECHA]]</f>
        <v>44866</v>
      </c>
      <c r="B1504" s="3">
        <f>YEAR(FIN_DATASET[[#This Row],[Date]])</f>
        <v>2022</v>
      </c>
      <c r="C1504" s="3" t="str">
        <f>TEXT(FIN_DATASET[[#This Row],[Date]],"mmmm")</f>
        <v>November</v>
      </c>
      <c r="D1504" s="3" t="str">
        <f>IF(FIN_RAW[[#This Row],[VALOR (IN)]]&gt;0, "Income",IF(FIN_RAW[[#This Row],[VALOR (OUT)]]&gt;0, "Expense", "Check"))</f>
        <v>Income</v>
      </c>
      <c r="E1504" s="3" t="str">
        <f>_xlfn.XLOOKUP(FIN_DATASET[[#This Row],[Method]],CATEGORY_MAP[CUENTA_IN],CATEGORY_MAP[Category])</f>
        <v>Cash</v>
      </c>
      <c r="F1504" s="3" t="str">
        <f>_xlfn.XLOOKUP(FIN_DATASET[[#This Row],[Account]],CATEGORY_MAP[CUENTA_OUT],CATEGORY_MAP[Subcategory])</f>
        <v>Gymnastics Monthly Fee</v>
      </c>
      <c r="G1504" s="3" t="str">
        <f>IF(OR(FIN_RAW[[#This Row],[CONCEPTO]]=0,FIN_RAW[[#This Row],[CONCEPTO]]=""),"",FIN_RAW[[#This Row],[CONCEPTO]])</f>
        <v>Apoyo Pago Gimnasia NOV</v>
      </c>
      <c r="H1504" s="5">
        <f>IF(FIN_DATASET[[#This Row],[Type]]="Income", FIN_RAW[[#This Row],[VALOR (IN)]], -FIN_RAW[[#This Row],[VALOR (OUT)]])</f>
        <v>25000</v>
      </c>
      <c r="I1504" s="3" t="str">
        <f>FIN_RAW[[#This Row],[CUENTA (IN)]]</f>
        <v>Efectivo</v>
      </c>
      <c r="J1504" s="6" t="str">
        <f>FIN_RAW[[#This Row],[CUENTA (OUT)]]</f>
        <v>Mensualidad Gimnasia</v>
      </c>
      <c r="K1504" s="3" t="str">
        <f>IF(OR(FIN_RAW[[#This Row],[CLIENTE]]=0,FIN_RAW[[#This Row],[CLIENTE]]=" "),"",FIN_RAW[[#This Row],[CLIENTE]])</f>
        <v>Juan Sebastián Floyd</v>
      </c>
      <c r="L1504" s="3" t="str">
        <f>IF(OR(FIN_RAW[[#This Row],[DEPORTISTA]]=0,FIN_RAW[[#This Row],[DEPORTISTA]]=""),"",FIN_RAW[[#This Row],[DEPORTISTA]])</f>
        <v>Arianna Floyd Martínez</v>
      </c>
      <c r="M1504" s="3">
        <f>IF(FIN_DATASET[[#This Row],[Method]]="Efectivo",1,0)</f>
        <v>1</v>
      </c>
      <c r="N1504" s="12">
        <f>IF(FIN_DATASET[[#This Row],[Method]]="Efectivo",FIN_DATASET[[#This Row],[Amount]],0)</f>
        <v>25000</v>
      </c>
      <c r="O1504" s="3">
        <f>IF(FIN_DATASET[[#This Row],[Method]]="CxC",1,0)</f>
        <v>0</v>
      </c>
      <c r="P1504" s="11">
        <f>IF(FIN_DATASET[[#This Row],[Method]]="CxC",FIN_DATASET[[#This Row],[Amount]],0)</f>
        <v>0</v>
      </c>
      <c r="Q1504" s="3">
        <f>IF(OR(FIN_DATASET[[#This Row],[Account]]="CxP",FIN_DATASET[[#This Row],[Account]]="CxP (Liga)",FIN_DATASET[[#This Row],[Account]]="CxP (Terceros)"),1,0)</f>
        <v>0</v>
      </c>
      <c r="R1504" s="3">
        <f>IF(FIN_DATASET[[#This Row],[AP_Flag]]=1,FIN_DATASET[[#This Row],[Amount]],0)</f>
        <v>0</v>
      </c>
    </row>
    <row r="1505" spans="1:18" x14ac:dyDescent="0.2">
      <c r="A1505" s="4">
        <f>FIN_RAW[[#This Row],[FECHA]]</f>
        <v>44866</v>
      </c>
      <c r="B1505" s="3">
        <f>YEAR(FIN_DATASET[[#This Row],[Date]])</f>
        <v>2022</v>
      </c>
      <c r="C1505" s="3" t="str">
        <f>TEXT(FIN_DATASET[[#This Row],[Date]],"mmmm")</f>
        <v>November</v>
      </c>
      <c r="D1505" s="3" t="str">
        <f>IF(FIN_RAW[[#This Row],[VALOR (IN)]]&gt;0, "Income",IF(FIN_RAW[[#This Row],[VALOR (OUT)]]&gt;0, "Expense", "Check"))</f>
        <v>Income</v>
      </c>
      <c r="E1505" s="3" t="str">
        <f>_xlfn.XLOOKUP(FIN_DATASET[[#This Row],[Method]],CATEGORY_MAP[CUENTA_IN],CATEGORY_MAP[Category])</f>
        <v>Cash</v>
      </c>
      <c r="F1505" s="3" t="str">
        <f>_xlfn.XLOOKUP(FIN_DATASET[[#This Row],[Account]],CATEGORY_MAP[CUENTA_OUT],CATEGORY_MAP[Subcategory])</f>
        <v>Gymnastics Monthly Fee</v>
      </c>
      <c r="G1505" s="3" t="str">
        <f>IF(OR(FIN_RAW[[#This Row],[CONCEPTO]]=0,FIN_RAW[[#This Row],[CONCEPTO]]=""),"",FIN_RAW[[#This Row],[CONCEPTO]])</f>
        <v>Apoyo Pago Gimnasia NOV</v>
      </c>
      <c r="H1505" s="5">
        <f>IF(FIN_DATASET[[#This Row],[Type]]="Income", FIN_RAW[[#This Row],[VALOR (IN)]], -FIN_RAW[[#This Row],[VALOR (OUT)]])</f>
        <v>25000</v>
      </c>
      <c r="I1505" s="3" t="str">
        <f>FIN_RAW[[#This Row],[CUENTA (IN)]]</f>
        <v>Efectivo</v>
      </c>
      <c r="J1505" s="6" t="str">
        <f>FIN_RAW[[#This Row],[CUENTA (OUT)]]</f>
        <v>Mensualidad Gimnasia</v>
      </c>
      <c r="K1505" s="3" t="str">
        <f>IF(OR(FIN_RAW[[#This Row],[CLIENTE]]=0,FIN_RAW[[#This Row],[CLIENTE]]=" "),"",FIN_RAW[[#This Row],[CLIENTE]])</f>
        <v>Juan Sebastián Floyd</v>
      </c>
      <c r="L1505" s="3" t="str">
        <f>IF(OR(FIN_RAW[[#This Row],[DEPORTISTA]]=0,FIN_RAW[[#This Row],[DEPORTISTA]]=""),"",FIN_RAW[[#This Row],[DEPORTISTA]])</f>
        <v>Juan Diego Floyd Martínez</v>
      </c>
      <c r="M1505" s="3">
        <f>IF(FIN_DATASET[[#This Row],[Method]]="Efectivo",1,0)</f>
        <v>1</v>
      </c>
      <c r="N1505" s="12">
        <f>IF(FIN_DATASET[[#This Row],[Method]]="Efectivo",FIN_DATASET[[#This Row],[Amount]],0)</f>
        <v>25000</v>
      </c>
      <c r="O1505" s="3">
        <f>IF(FIN_DATASET[[#This Row],[Method]]="CxC",1,0)</f>
        <v>0</v>
      </c>
      <c r="P1505" s="11">
        <f>IF(FIN_DATASET[[#This Row],[Method]]="CxC",FIN_DATASET[[#This Row],[Amount]],0)</f>
        <v>0</v>
      </c>
      <c r="Q1505" s="3">
        <f>IF(OR(FIN_DATASET[[#This Row],[Account]]="CxP",FIN_DATASET[[#This Row],[Account]]="CxP (Liga)",FIN_DATASET[[#This Row],[Account]]="CxP (Terceros)"),1,0)</f>
        <v>0</v>
      </c>
      <c r="R1505" s="3">
        <f>IF(FIN_DATASET[[#This Row],[AP_Flag]]=1,FIN_DATASET[[#This Row],[Amount]],0)</f>
        <v>0</v>
      </c>
    </row>
    <row r="1506" spans="1:18" x14ac:dyDescent="0.2">
      <c r="A1506" s="4">
        <f>FIN_RAW[[#This Row],[FECHA]]</f>
        <v>44866</v>
      </c>
      <c r="B1506" s="3">
        <f>YEAR(FIN_DATASET[[#This Row],[Date]])</f>
        <v>2022</v>
      </c>
      <c r="C1506" s="3" t="str">
        <f>TEXT(FIN_DATASET[[#This Row],[Date]],"mmmm")</f>
        <v>November</v>
      </c>
      <c r="D1506" s="3" t="str">
        <f>IF(FIN_RAW[[#This Row],[VALOR (IN)]]&gt;0, "Income",IF(FIN_RAW[[#This Row],[VALOR (OUT)]]&gt;0, "Expense", "Check"))</f>
        <v>Income</v>
      </c>
      <c r="E1506" s="3" t="str">
        <f>_xlfn.XLOOKUP(FIN_DATASET[[#This Row],[Method]],CATEGORY_MAP[CUENTA_IN],CATEGORY_MAP[Category])</f>
        <v>Cash</v>
      </c>
      <c r="F1506" s="3" t="str">
        <f>_xlfn.XLOOKUP(FIN_DATASET[[#This Row],[Account]],CATEGORY_MAP[CUENTA_OUT],CATEGORY_MAP[Subcategory])</f>
        <v>Gymnastics Monthly Fee</v>
      </c>
      <c r="G1506" s="3" t="str">
        <f>IF(OR(FIN_RAW[[#This Row],[CONCEPTO]]=0,FIN_RAW[[#This Row],[CONCEPTO]]=""),"",FIN_RAW[[#This Row],[CONCEPTO]])</f>
        <v>Apoyo Pago Gimnasia NOV</v>
      </c>
      <c r="H1506" s="5">
        <f>IF(FIN_DATASET[[#This Row],[Type]]="Income", FIN_RAW[[#This Row],[VALOR (IN)]], -FIN_RAW[[#This Row],[VALOR (OUT)]])</f>
        <v>25000</v>
      </c>
      <c r="I1506" s="3" t="str">
        <f>FIN_RAW[[#This Row],[CUENTA (IN)]]</f>
        <v>Efectivo</v>
      </c>
      <c r="J1506" s="6" t="str">
        <f>FIN_RAW[[#This Row],[CUENTA (OUT)]]</f>
        <v>Mensualidad Gimnasia</v>
      </c>
      <c r="K1506" s="3" t="str">
        <f>IF(OR(FIN_RAW[[#This Row],[CLIENTE]]=0,FIN_RAW[[#This Row],[CLIENTE]]=" "),"",FIN_RAW[[#This Row],[CLIENTE]])</f>
        <v>Marcela Zapata Duque</v>
      </c>
      <c r="L1506" s="3" t="str">
        <f>IF(OR(FIN_RAW[[#This Row],[DEPORTISTA]]=0,FIN_RAW[[#This Row],[DEPORTISTA]]=""),"",FIN_RAW[[#This Row],[DEPORTISTA]])</f>
        <v>Sara Zapata Zapata</v>
      </c>
      <c r="M1506" s="3">
        <f>IF(FIN_DATASET[[#This Row],[Method]]="Efectivo",1,0)</f>
        <v>1</v>
      </c>
      <c r="N1506" s="12">
        <f>IF(FIN_DATASET[[#This Row],[Method]]="Efectivo",FIN_DATASET[[#This Row],[Amount]],0)</f>
        <v>25000</v>
      </c>
      <c r="O1506" s="3">
        <f>IF(FIN_DATASET[[#This Row],[Method]]="CxC",1,0)</f>
        <v>0</v>
      </c>
      <c r="P1506" s="11">
        <f>IF(FIN_DATASET[[#This Row],[Method]]="CxC",FIN_DATASET[[#This Row],[Amount]],0)</f>
        <v>0</v>
      </c>
      <c r="Q1506" s="3">
        <f>IF(OR(FIN_DATASET[[#This Row],[Account]]="CxP",FIN_DATASET[[#This Row],[Account]]="CxP (Liga)",FIN_DATASET[[#This Row],[Account]]="CxP (Terceros)"),1,0)</f>
        <v>0</v>
      </c>
      <c r="R1506" s="3">
        <f>IF(FIN_DATASET[[#This Row],[AP_Flag]]=1,FIN_DATASET[[#This Row],[Amount]],0)</f>
        <v>0</v>
      </c>
    </row>
    <row r="1507" spans="1:18" x14ac:dyDescent="0.2">
      <c r="A1507" s="4">
        <f>FIN_RAW[[#This Row],[FECHA]]</f>
        <v>44866</v>
      </c>
      <c r="B1507" s="3">
        <f>YEAR(FIN_DATASET[[#This Row],[Date]])</f>
        <v>2022</v>
      </c>
      <c r="C1507" s="3" t="str">
        <f>TEXT(FIN_DATASET[[#This Row],[Date]],"mmmm")</f>
        <v>November</v>
      </c>
      <c r="D1507" s="3" t="str">
        <f>IF(FIN_RAW[[#This Row],[VALOR (IN)]]&gt;0, "Income",IF(FIN_RAW[[#This Row],[VALOR (OUT)]]&gt;0, "Expense", "Check"))</f>
        <v>Income</v>
      </c>
      <c r="E1507" s="3" t="str">
        <f>_xlfn.XLOOKUP(FIN_DATASET[[#This Row],[Method]],CATEGORY_MAP[CUENTA_IN],CATEGORY_MAP[Category])</f>
        <v>Cash</v>
      </c>
      <c r="F1507" s="3" t="str">
        <f>_xlfn.XLOOKUP(FIN_DATASET[[#This Row],[Account]],CATEGORY_MAP[CUENTA_OUT],CATEGORY_MAP[Subcategory])</f>
        <v>Gymnastics Monthly Fee</v>
      </c>
      <c r="G1507" s="3" t="str">
        <f>IF(OR(FIN_RAW[[#This Row],[CONCEPTO]]=0,FIN_RAW[[#This Row],[CONCEPTO]]=""),"",FIN_RAW[[#This Row],[CONCEPTO]])</f>
        <v>Apoyo Pago Gimnasia NOV</v>
      </c>
      <c r="H1507" s="5">
        <f>IF(FIN_DATASET[[#This Row],[Type]]="Income", FIN_RAW[[#This Row],[VALOR (IN)]], -FIN_RAW[[#This Row],[VALOR (OUT)]])</f>
        <v>25000</v>
      </c>
      <c r="I1507" s="3" t="str">
        <f>FIN_RAW[[#This Row],[CUENTA (IN)]]</f>
        <v>Efectivo</v>
      </c>
      <c r="J1507" s="6" t="str">
        <f>FIN_RAW[[#This Row],[CUENTA (OUT)]]</f>
        <v>Mensualidad Gimnasia</v>
      </c>
      <c r="K1507" s="3" t="str">
        <f>IF(OR(FIN_RAW[[#This Row],[CLIENTE]]=0,FIN_RAW[[#This Row],[CLIENTE]]=" "),"",FIN_RAW[[#This Row],[CLIENTE]])</f>
        <v>Rodrigo Valdiri Zambrano</v>
      </c>
      <c r="L1507" s="3" t="str">
        <f>IF(OR(FIN_RAW[[#This Row],[DEPORTISTA]]=0,FIN_RAW[[#This Row],[DEPORTISTA]]=""),"",FIN_RAW[[#This Row],[DEPORTISTA]])</f>
        <v>Esteban Valdiri Guauña</v>
      </c>
      <c r="M1507" s="3">
        <f>IF(FIN_DATASET[[#This Row],[Method]]="Efectivo",1,0)</f>
        <v>1</v>
      </c>
      <c r="N1507" s="12">
        <f>IF(FIN_DATASET[[#This Row],[Method]]="Efectivo",FIN_DATASET[[#This Row],[Amount]],0)</f>
        <v>25000</v>
      </c>
      <c r="O1507" s="3">
        <f>IF(FIN_DATASET[[#This Row],[Method]]="CxC",1,0)</f>
        <v>0</v>
      </c>
      <c r="P1507" s="11">
        <f>IF(FIN_DATASET[[#This Row],[Method]]="CxC",FIN_DATASET[[#This Row],[Amount]],0)</f>
        <v>0</v>
      </c>
      <c r="Q1507" s="3">
        <f>IF(OR(FIN_DATASET[[#This Row],[Account]]="CxP",FIN_DATASET[[#This Row],[Account]]="CxP (Liga)",FIN_DATASET[[#This Row],[Account]]="CxP (Terceros)"),1,0)</f>
        <v>0</v>
      </c>
      <c r="R1507" s="3">
        <f>IF(FIN_DATASET[[#This Row],[AP_Flag]]=1,FIN_DATASET[[#This Row],[Amount]],0)</f>
        <v>0</v>
      </c>
    </row>
    <row r="1508" spans="1:18" x14ac:dyDescent="0.2">
      <c r="A1508" s="4">
        <f>FIN_RAW[[#This Row],[FECHA]]</f>
        <v>44866</v>
      </c>
      <c r="B1508" s="3">
        <f>YEAR(FIN_DATASET[[#This Row],[Date]])</f>
        <v>2022</v>
      </c>
      <c r="C1508" s="3" t="str">
        <f>TEXT(FIN_DATASET[[#This Row],[Date]],"mmmm")</f>
        <v>November</v>
      </c>
      <c r="D1508" s="3" t="str">
        <f>IF(FIN_RAW[[#This Row],[VALOR (IN)]]&gt;0, "Income",IF(FIN_RAW[[#This Row],[VALOR (OUT)]]&gt;0, "Expense", "Check"))</f>
        <v>Income</v>
      </c>
      <c r="E1508" s="3" t="str">
        <f>_xlfn.XLOOKUP(FIN_DATASET[[#This Row],[Method]],CATEGORY_MAP[CUENTA_IN],CATEGORY_MAP[Category])</f>
        <v>Cash</v>
      </c>
      <c r="F1508" s="3" t="str">
        <f>_xlfn.XLOOKUP(FIN_DATASET[[#This Row],[Account]],CATEGORY_MAP[CUENTA_OUT],CATEGORY_MAP[Subcategory])</f>
        <v>Gymnastics Monthly Fee</v>
      </c>
      <c r="G1508" s="3" t="str">
        <f>IF(OR(FIN_RAW[[#This Row],[CONCEPTO]]=0,FIN_RAW[[#This Row],[CONCEPTO]]=""),"",FIN_RAW[[#This Row],[CONCEPTO]])</f>
        <v>Apoyo Pago Gimnasia NOV</v>
      </c>
      <c r="H1508" s="5">
        <f>IF(FIN_DATASET[[#This Row],[Type]]="Income", FIN_RAW[[#This Row],[VALOR (IN)]], -FIN_RAW[[#This Row],[VALOR (OUT)]])</f>
        <v>25000</v>
      </c>
      <c r="I1508" s="3" t="str">
        <f>FIN_RAW[[#This Row],[CUENTA (IN)]]</f>
        <v>Efectivo</v>
      </c>
      <c r="J1508" s="6" t="str">
        <f>FIN_RAW[[#This Row],[CUENTA (OUT)]]</f>
        <v>Mensualidad Gimnasia</v>
      </c>
      <c r="K1508" s="3" t="str">
        <f>IF(OR(FIN_RAW[[#This Row],[CLIENTE]]=0,FIN_RAW[[#This Row],[CLIENTE]]=" "),"",FIN_RAW[[#This Row],[CLIENTE]])</f>
        <v>Víctor Manuel Duque Yepes</v>
      </c>
      <c r="L1508" s="3" t="str">
        <f>IF(OR(FIN_RAW[[#This Row],[DEPORTISTA]]=0,FIN_RAW[[#This Row],[DEPORTISTA]]=""),"",FIN_RAW[[#This Row],[DEPORTISTA]])</f>
        <v>Juan Esteban Duque Pinto</v>
      </c>
      <c r="M1508" s="3">
        <f>IF(FIN_DATASET[[#This Row],[Method]]="Efectivo",1,0)</f>
        <v>1</v>
      </c>
      <c r="N1508" s="12">
        <f>IF(FIN_DATASET[[#This Row],[Method]]="Efectivo",FIN_DATASET[[#This Row],[Amount]],0)</f>
        <v>25000</v>
      </c>
      <c r="O1508" s="3">
        <f>IF(FIN_DATASET[[#This Row],[Method]]="CxC",1,0)</f>
        <v>0</v>
      </c>
      <c r="P1508" s="11">
        <f>IF(FIN_DATASET[[#This Row],[Method]]="CxC",FIN_DATASET[[#This Row],[Amount]],0)</f>
        <v>0</v>
      </c>
      <c r="Q1508" s="3">
        <f>IF(OR(FIN_DATASET[[#This Row],[Account]]="CxP",FIN_DATASET[[#This Row],[Account]]="CxP (Liga)",FIN_DATASET[[#This Row],[Account]]="CxP (Terceros)"),1,0)</f>
        <v>0</v>
      </c>
      <c r="R1508" s="3">
        <f>IF(FIN_DATASET[[#This Row],[AP_Flag]]=1,FIN_DATASET[[#This Row],[Amount]],0)</f>
        <v>0</v>
      </c>
    </row>
    <row r="1509" spans="1:18" x14ac:dyDescent="0.2">
      <c r="A1509" s="4">
        <f>FIN_RAW[[#This Row],[FECHA]]</f>
        <v>44866</v>
      </c>
      <c r="B1509" s="3">
        <f>YEAR(FIN_DATASET[[#This Row],[Date]])</f>
        <v>2022</v>
      </c>
      <c r="C1509" s="3" t="str">
        <f>TEXT(FIN_DATASET[[#This Row],[Date]],"mmmm")</f>
        <v>November</v>
      </c>
      <c r="D1509" s="3" t="str">
        <f>IF(FIN_RAW[[#This Row],[VALOR (IN)]]&gt;0, "Income",IF(FIN_RAW[[#This Row],[VALOR (OUT)]]&gt;0, "Expense", "Check"))</f>
        <v>Income</v>
      </c>
      <c r="E1509" s="3" t="str">
        <f>_xlfn.XLOOKUP(FIN_DATASET[[#This Row],[Method]],CATEGORY_MAP[CUENTA_IN],CATEGORY_MAP[Category])</f>
        <v>Cash</v>
      </c>
      <c r="F1509" s="3" t="str">
        <f>_xlfn.XLOOKUP(FIN_DATASET[[#This Row],[Account]],CATEGORY_MAP[CUENTA_OUT],CATEGORY_MAP[Subcategory])</f>
        <v>Gymnastics Monthly Fee</v>
      </c>
      <c r="G1509" s="3" t="str">
        <f>IF(OR(FIN_RAW[[#This Row],[CONCEPTO]]=0,FIN_RAW[[#This Row],[CONCEPTO]]=""),"",FIN_RAW[[#This Row],[CONCEPTO]])</f>
        <v>Apoyo Pago Gimnasia NOV</v>
      </c>
      <c r="H1509" s="5">
        <f>IF(FIN_DATASET[[#This Row],[Type]]="Income", FIN_RAW[[#This Row],[VALOR (IN)]], -FIN_RAW[[#This Row],[VALOR (OUT)]])</f>
        <v>25000</v>
      </c>
      <c r="I1509" s="3" t="str">
        <f>FIN_RAW[[#This Row],[CUENTA (IN)]]</f>
        <v>Efectivo</v>
      </c>
      <c r="J1509" s="6" t="str">
        <f>FIN_RAW[[#This Row],[CUENTA (OUT)]]</f>
        <v>Mensualidad Gimnasia</v>
      </c>
      <c r="K1509" s="3" t="str">
        <f>IF(OR(FIN_RAW[[#This Row],[CLIENTE]]=0,FIN_RAW[[#This Row],[CLIENTE]]=" "),"",FIN_RAW[[#This Row],[CLIENTE]])</f>
        <v>Víctor Manuel Duque Yepes</v>
      </c>
      <c r="L1509" s="3" t="str">
        <f>IF(OR(FIN_RAW[[#This Row],[DEPORTISTA]]=0,FIN_RAW[[#This Row],[DEPORTISTA]]=""),"",FIN_RAW[[#This Row],[DEPORTISTA]])</f>
        <v>Juan Manuel Duque Pinto</v>
      </c>
      <c r="M1509" s="3">
        <f>IF(FIN_DATASET[[#This Row],[Method]]="Efectivo",1,0)</f>
        <v>1</v>
      </c>
      <c r="N1509" s="12">
        <f>IF(FIN_DATASET[[#This Row],[Method]]="Efectivo",FIN_DATASET[[#This Row],[Amount]],0)</f>
        <v>25000</v>
      </c>
      <c r="O1509" s="3">
        <f>IF(FIN_DATASET[[#This Row],[Method]]="CxC",1,0)</f>
        <v>0</v>
      </c>
      <c r="P1509" s="11">
        <f>IF(FIN_DATASET[[#This Row],[Method]]="CxC",FIN_DATASET[[#This Row],[Amount]],0)</f>
        <v>0</v>
      </c>
      <c r="Q1509" s="3">
        <f>IF(OR(FIN_DATASET[[#This Row],[Account]]="CxP",FIN_DATASET[[#This Row],[Account]]="CxP (Liga)",FIN_DATASET[[#This Row],[Account]]="CxP (Terceros)"),1,0)</f>
        <v>0</v>
      </c>
      <c r="R1509" s="3">
        <f>IF(FIN_DATASET[[#This Row],[AP_Flag]]=1,FIN_DATASET[[#This Row],[Amount]],0)</f>
        <v>0</v>
      </c>
    </row>
    <row r="1510" spans="1:18" x14ac:dyDescent="0.2">
      <c r="A1510" s="4">
        <f>FIN_RAW[[#This Row],[FECHA]]</f>
        <v>44866</v>
      </c>
      <c r="B1510" s="3">
        <f>YEAR(FIN_DATASET[[#This Row],[Date]])</f>
        <v>2022</v>
      </c>
      <c r="C1510" s="3" t="str">
        <f>TEXT(FIN_DATASET[[#This Row],[Date]],"mmmm")</f>
        <v>November</v>
      </c>
      <c r="D1510" s="3" t="str">
        <f>IF(FIN_RAW[[#This Row],[VALOR (IN)]]&gt;0, "Income",IF(FIN_RAW[[#This Row],[VALOR (OUT)]]&gt;0, "Expense", "Check"))</f>
        <v>Income</v>
      </c>
      <c r="E1510" s="3" t="str">
        <f>_xlfn.XLOOKUP(FIN_DATASET[[#This Row],[Method]],CATEGORY_MAP[CUENTA_IN],CATEGORY_MAP[Category])</f>
        <v>Cash</v>
      </c>
      <c r="F1510" s="3" t="str">
        <f>_xlfn.XLOOKUP(FIN_DATASET[[#This Row],[Account]],CATEGORY_MAP[CUENTA_OUT],CATEGORY_MAP[Subcategory])</f>
        <v>Gymnastics Monthly Fee</v>
      </c>
      <c r="G1510" s="3" t="str">
        <f>IF(OR(FIN_RAW[[#This Row],[CONCEPTO]]=0,FIN_RAW[[#This Row],[CONCEPTO]]=""),"",FIN_RAW[[#This Row],[CONCEPTO]])</f>
        <v>Apoyo Pago Gimnasia NOV</v>
      </c>
      <c r="H1510" s="5">
        <f>IF(FIN_DATASET[[#This Row],[Type]]="Income", FIN_RAW[[#This Row],[VALOR (IN)]], -FIN_RAW[[#This Row],[VALOR (OUT)]])</f>
        <v>25000</v>
      </c>
      <c r="I1510" s="3" t="str">
        <f>FIN_RAW[[#This Row],[CUENTA (IN)]]</f>
        <v>Efectivo</v>
      </c>
      <c r="J1510" s="6" t="str">
        <f>FIN_RAW[[#This Row],[CUENTA (OUT)]]</f>
        <v>Mensualidad Gimnasia</v>
      </c>
      <c r="K1510" s="3" t="str">
        <f>IF(OR(FIN_RAW[[#This Row],[CLIENTE]]=0,FIN_RAW[[#This Row],[CLIENTE]]=" "),"",FIN_RAW[[#This Row],[CLIENTE]])</f>
        <v>Yanibel Peña Londoño</v>
      </c>
      <c r="L1510" s="3" t="str">
        <f>IF(OR(FIN_RAW[[#This Row],[DEPORTISTA]]=0,FIN_RAW[[#This Row],[DEPORTISTA]]=""),"",FIN_RAW[[#This Row],[DEPORTISTA]])</f>
        <v>Santiago Piedrahita Peña</v>
      </c>
      <c r="M1510" s="3">
        <f>IF(FIN_DATASET[[#This Row],[Method]]="Efectivo",1,0)</f>
        <v>1</v>
      </c>
      <c r="N1510" s="12">
        <f>IF(FIN_DATASET[[#This Row],[Method]]="Efectivo",FIN_DATASET[[#This Row],[Amount]],0)</f>
        <v>25000</v>
      </c>
      <c r="O1510" s="3">
        <f>IF(FIN_DATASET[[#This Row],[Method]]="CxC",1,0)</f>
        <v>0</v>
      </c>
      <c r="P1510" s="11">
        <f>IF(FIN_DATASET[[#This Row],[Method]]="CxC",FIN_DATASET[[#This Row],[Amount]],0)</f>
        <v>0</v>
      </c>
      <c r="Q1510" s="3">
        <f>IF(OR(FIN_DATASET[[#This Row],[Account]]="CxP",FIN_DATASET[[#This Row],[Account]]="CxP (Liga)",FIN_DATASET[[#This Row],[Account]]="CxP (Terceros)"),1,0)</f>
        <v>0</v>
      </c>
      <c r="R1510" s="3">
        <f>IF(FIN_DATASET[[#This Row],[AP_Flag]]=1,FIN_DATASET[[#This Row],[Amount]],0)</f>
        <v>0</v>
      </c>
    </row>
    <row r="1511" spans="1:18" x14ac:dyDescent="0.2">
      <c r="A1511" s="4">
        <f>FIN_RAW[[#This Row],[FECHA]]</f>
        <v>44886</v>
      </c>
      <c r="B1511" s="3">
        <f>YEAR(FIN_DATASET[[#This Row],[Date]])</f>
        <v>2022</v>
      </c>
      <c r="C1511" s="3" t="str">
        <f>TEXT(FIN_DATASET[[#This Row],[Date]],"mmmm")</f>
        <v>November</v>
      </c>
      <c r="D1511" s="3" t="str">
        <f>IF(FIN_RAW[[#This Row],[VALOR (IN)]]&gt;0, "Income",IF(FIN_RAW[[#This Row],[VALOR (OUT)]]&gt;0, "Expense", "Check"))</f>
        <v>Expense</v>
      </c>
      <c r="E1511" s="3" t="str">
        <f>_xlfn.XLOOKUP(FIN_DATASET[[#This Row],[Method]],CATEGORY_MAP[CUENTA_IN],CATEGORY_MAP[Category])</f>
        <v>Cash</v>
      </c>
      <c r="F1511" s="3" t="str">
        <f>_xlfn.XLOOKUP(FIN_DATASET[[#This Row],[Account]],CATEGORY_MAP[CUENTA_OUT],CATEGORY_MAP[Subcategory])</f>
        <v>Tournaments</v>
      </c>
      <c r="G1511" s="3" t="str">
        <f>IF(OR(FIN_RAW[[#This Row],[CONCEPTO]]=0,FIN_RAW[[#This Row],[CONCEPTO]]=""),"",FIN_RAW[[#This Row],[CONCEPTO]])</f>
        <v>Gasto Refrigerios Festival Novatos</v>
      </c>
      <c r="H1511" s="5">
        <f>IF(FIN_DATASET[[#This Row],[Type]]="Income", FIN_RAW[[#This Row],[VALOR (IN)]], -FIN_RAW[[#This Row],[VALOR (OUT)]])</f>
        <v>-200000</v>
      </c>
      <c r="I1511" s="3" t="str">
        <f>FIN_RAW[[#This Row],[CUENTA (IN)]]</f>
        <v>Efectivo</v>
      </c>
      <c r="J1511" s="6" t="str">
        <f>FIN_RAW[[#This Row],[CUENTA (OUT)]]</f>
        <v>Torneos</v>
      </c>
      <c r="K1511" s="3" t="str">
        <f>IF(OR(FIN_RAW[[#This Row],[CLIENTE]]=0,FIN_RAW[[#This Row],[CLIENTE]]=" "),"",FIN_RAW[[#This Row],[CLIENTE]])</f>
        <v/>
      </c>
      <c r="L1511" s="3" t="str">
        <f>IF(OR(FIN_RAW[[#This Row],[DEPORTISTA]]=0,FIN_RAW[[#This Row],[DEPORTISTA]]=""),"",FIN_RAW[[#This Row],[DEPORTISTA]])</f>
        <v/>
      </c>
      <c r="M1511" s="3">
        <f>IF(FIN_DATASET[[#This Row],[Method]]="Efectivo",1,0)</f>
        <v>1</v>
      </c>
      <c r="N1511" s="12">
        <f>IF(FIN_DATASET[[#This Row],[Method]]="Efectivo",FIN_DATASET[[#This Row],[Amount]],0)</f>
        <v>-200000</v>
      </c>
      <c r="O1511" s="3">
        <f>IF(FIN_DATASET[[#This Row],[Method]]="CxC",1,0)</f>
        <v>0</v>
      </c>
      <c r="P1511" s="11">
        <f>IF(FIN_DATASET[[#This Row],[Method]]="CxC",FIN_DATASET[[#This Row],[Amount]],0)</f>
        <v>0</v>
      </c>
      <c r="Q1511" s="3">
        <f>IF(OR(FIN_DATASET[[#This Row],[Account]]="CxP",FIN_DATASET[[#This Row],[Account]]="CxP (Liga)",FIN_DATASET[[#This Row],[Account]]="CxP (Terceros)"),1,0)</f>
        <v>0</v>
      </c>
      <c r="R1511" s="3">
        <f>IF(FIN_DATASET[[#This Row],[AP_Flag]]=1,FIN_DATASET[[#This Row],[Amount]],0)</f>
        <v>0</v>
      </c>
    </row>
    <row r="1512" spans="1:18" x14ac:dyDescent="0.2">
      <c r="A1512" s="4">
        <f>FIN_RAW[[#This Row],[FECHA]]</f>
        <v>44886</v>
      </c>
      <c r="B1512" s="3">
        <f>YEAR(FIN_DATASET[[#This Row],[Date]])</f>
        <v>2022</v>
      </c>
      <c r="C1512" s="3" t="str">
        <f>TEXT(FIN_DATASET[[#This Row],[Date]],"mmmm")</f>
        <v>November</v>
      </c>
      <c r="D1512" s="3" t="str">
        <f>IF(FIN_RAW[[#This Row],[VALOR (IN)]]&gt;0, "Income",IF(FIN_RAW[[#This Row],[VALOR (OUT)]]&gt;0, "Expense", "Check"))</f>
        <v>Expense</v>
      </c>
      <c r="E1512" s="3" t="str">
        <f>_xlfn.XLOOKUP(FIN_DATASET[[#This Row],[Method]],CATEGORY_MAP[CUENTA_IN],CATEGORY_MAP[Category])</f>
        <v>Cash</v>
      </c>
      <c r="F1512" s="3" t="str">
        <f>_xlfn.XLOOKUP(FIN_DATASET[[#This Row],[Account]],CATEGORY_MAP[CUENTA_OUT],CATEGORY_MAP[Subcategory])</f>
        <v>Tournaments</v>
      </c>
      <c r="G1512" s="3" t="str">
        <f>IF(OR(FIN_RAW[[#This Row],[CONCEPTO]]=0,FIN_RAW[[#This Row],[CONCEPTO]]=""),"",FIN_RAW[[#This Row],[CONCEPTO]])</f>
        <v>Apoyo Entrenadora Festival Novatos</v>
      </c>
      <c r="H1512" s="5">
        <f>IF(FIN_DATASET[[#This Row],[Type]]="Income", FIN_RAW[[#This Row],[VALOR (IN)]], -FIN_RAW[[#This Row],[VALOR (OUT)]])</f>
        <v>-50000</v>
      </c>
      <c r="I1512" s="3" t="str">
        <f>FIN_RAW[[#This Row],[CUENTA (IN)]]</f>
        <v>Efectivo</v>
      </c>
      <c r="J1512" s="6" t="str">
        <f>FIN_RAW[[#This Row],[CUENTA (OUT)]]</f>
        <v>Torneos</v>
      </c>
      <c r="K1512" s="3" t="str">
        <f>IF(OR(FIN_RAW[[#This Row],[CLIENTE]]=0,FIN_RAW[[#This Row],[CLIENTE]]=" "),"",FIN_RAW[[#This Row],[CLIENTE]])</f>
        <v/>
      </c>
      <c r="L1512" s="3" t="str">
        <f>IF(OR(FIN_RAW[[#This Row],[DEPORTISTA]]=0,FIN_RAW[[#This Row],[DEPORTISTA]]=""),"",FIN_RAW[[#This Row],[DEPORTISTA]])</f>
        <v/>
      </c>
      <c r="M1512" s="3">
        <f>IF(FIN_DATASET[[#This Row],[Method]]="Efectivo",1,0)</f>
        <v>1</v>
      </c>
      <c r="N1512" s="12">
        <f>IF(FIN_DATASET[[#This Row],[Method]]="Efectivo",FIN_DATASET[[#This Row],[Amount]],0)</f>
        <v>-50000</v>
      </c>
      <c r="O1512" s="3">
        <f>IF(FIN_DATASET[[#This Row],[Method]]="CxC",1,0)</f>
        <v>0</v>
      </c>
      <c r="P1512" s="11">
        <f>IF(FIN_DATASET[[#This Row],[Method]]="CxC",FIN_DATASET[[#This Row],[Amount]],0)</f>
        <v>0</v>
      </c>
      <c r="Q1512" s="3">
        <f>IF(OR(FIN_DATASET[[#This Row],[Account]]="CxP",FIN_DATASET[[#This Row],[Account]]="CxP (Liga)",FIN_DATASET[[#This Row],[Account]]="CxP (Terceros)"),1,0)</f>
        <v>0</v>
      </c>
      <c r="R1512" s="3">
        <f>IF(FIN_DATASET[[#This Row],[AP_Flag]]=1,FIN_DATASET[[#This Row],[Amount]],0)</f>
        <v>0</v>
      </c>
    </row>
    <row r="1513" spans="1:18" x14ac:dyDescent="0.2">
      <c r="A1513" s="4">
        <f>FIN_RAW[[#This Row],[FECHA]]</f>
        <v>44895</v>
      </c>
      <c r="B1513" s="3">
        <f>YEAR(FIN_DATASET[[#This Row],[Date]])</f>
        <v>2022</v>
      </c>
      <c r="C1513" s="3" t="str">
        <f>TEXT(FIN_DATASET[[#This Row],[Date]],"mmmm")</f>
        <v>November</v>
      </c>
      <c r="D1513" s="3" t="str">
        <f>IF(FIN_RAW[[#This Row],[VALOR (IN)]]&gt;0, "Income",IF(FIN_RAW[[#This Row],[VALOR (OUT)]]&gt;0, "Expense", "Check"))</f>
        <v>Expense</v>
      </c>
      <c r="E1513" s="3" t="str">
        <f>_xlfn.XLOOKUP(FIN_DATASET[[#This Row],[Method]],CATEGORY_MAP[CUENTA_IN],CATEGORY_MAP[Category])</f>
        <v>Cash</v>
      </c>
      <c r="F1513" s="3" t="str">
        <f>_xlfn.XLOOKUP(FIN_DATASET[[#This Row],[Account]],CATEGORY_MAP[CUENTA_OUT],CATEGORY_MAP[Subcategory])</f>
        <v>Payroll</v>
      </c>
      <c r="G1513" s="3" t="str">
        <f>IF(OR(FIN_RAW[[#This Row],[CONCEPTO]]=0,FIN_RAW[[#This Row],[CONCEPTO]]=""),"",FIN_RAW[[#This Row],[CONCEPTO]])</f>
        <v>Pago Nomina NOV</v>
      </c>
      <c r="H1513" s="5">
        <f>IF(FIN_DATASET[[#This Row],[Type]]="Income", FIN_RAW[[#This Row],[VALOR (IN)]], -FIN_RAW[[#This Row],[VALOR (OUT)]])</f>
        <v>-250000</v>
      </c>
      <c r="I1513" s="3" t="str">
        <f>FIN_RAW[[#This Row],[CUENTA (IN)]]</f>
        <v>Efectivo</v>
      </c>
      <c r="J1513" s="6" t="str">
        <f>FIN_RAW[[#This Row],[CUENTA (OUT)]]</f>
        <v>Nomina</v>
      </c>
      <c r="K1513" s="3" t="str">
        <f>IF(OR(FIN_RAW[[#This Row],[CLIENTE]]=0,FIN_RAW[[#This Row],[CLIENTE]]=" "),"",FIN_RAW[[#This Row],[CLIENTE]])</f>
        <v>Derwin Cuastumal Leal</v>
      </c>
      <c r="L1513" s="3" t="str">
        <f>IF(OR(FIN_RAW[[#This Row],[DEPORTISTA]]=0,FIN_RAW[[#This Row],[DEPORTISTA]]=""),"",FIN_RAW[[#This Row],[DEPORTISTA]])</f>
        <v>Derwin Cuastumal Leal</v>
      </c>
      <c r="M1513" s="3">
        <f>IF(FIN_DATASET[[#This Row],[Method]]="Efectivo",1,0)</f>
        <v>1</v>
      </c>
      <c r="N1513" s="12">
        <f>IF(FIN_DATASET[[#This Row],[Method]]="Efectivo",FIN_DATASET[[#This Row],[Amount]],0)</f>
        <v>-250000</v>
      </c>
      <c r="O1513" s="3">
        <f>IF(FIN_DATASET[[#This Row],[Method]]="CxC",1,0)</f>
        <v>0</v>
      </c>
      <c r="P1513" s="11">
        <f>IF(FIN_DATASET[[#This Row],[Method]]="CxC",FIN_DATASET[[#This Row],[Amount]],0)</f>
        <v>0</v>
      </c>
      <c r="Q1513" s="3">
        <f>IF(OR(FIN_DATASET[[#This Row],[Account]]="CxP",FIN_DATASET[[#This Row],[Account]]="CxP (Liga)",FIN_DATASET[[#This Row],[Account]]="CxP (Terceros)"),1,0)</f>
        <v>0</v>
      </c>
      <c r="R1513" s="3">
        <f>IF(FIN_DATASET[[#This Row],[AP_Flag]]=1,FIN_DATASET[[#This Row],[Amount]],0)</f>
        <v>0</v>
      </c>
    </row>
    <row r="1514" spans="1:18" x14ac:dyDescent="0.2">
      <c r="A1514" s="4">
        <f>FIN_RAW[[#This Row],[FECHA]]</f>
        <v>44895</v>
      </c>
      <c r="B1514" s="3">
        <f>YEAR(FIN_DATASET[[#This Row],[Date]])</f>
        <v>2022</v>
      </c>
      <c r="C1514" s="3" t="str">
        <f>TEXT(FIN_DATASET[[#This Row],[Date]],"mmmm")</f>
        <v>November</v>
      </c>
      <c r="D1514" s="3" t="str">
        <f>IF(FIN_RAW[[#This Row],[VALOR (IN)]]&gt;0, "Income",IF(FIN_RAW[[#This Row],[VALOR (OUT)]]&gt;0, "Expense", "Check"))</f>
        <v>Expense</v>
      </c>
      <c r="E1514" s="3" t="str">
        <f>_xlfn.XLOOKUP(FIN_DATASET[[#This Row],[Method]],CATEGORY_MAP[CUENTA_IN],CATEGORY_MAP[Category])</f>
        <v>Cash</v>
      </c>
      <c r="F1514" s="3" t="str">
        <f>_xlfn.XLOOKUP(FIN_DATASET[[#This Row],[Account]],CATEGORY_MAP[CUENTA_OUT],CATEGORY_MAP[Subcategory])</f>
        <v>Payroll</v>
      </c>
      <c r="G1514" s="3" t="str">
        <f>IF(OR(FIN_RAW[[#This Row],[CONCEPTO]]=0,FIN_RAW[[#This Row],[CONCEPTO]]=""),"",FIN_RAW[[#This Row],[CONCEPTO]])</f>
        <v>Pago Nomina NOV</v>
      </c>
      <c r="H1514" s="5">
        <f>IF(FIN_DATASET[[#This Row],[Type]]="Income", FIN_RAW[[#This Row],[VALOR (IN)]], -FIN_RAW[[#This Row],[VALOR (OUT)]])</f>
        <v>-1000000</v>
      </c>
      <c r="I1514" s="3" t="str">
        <f>FIN_RAW[[#This Row],[CUENTA (IN)]]</f>
        <v>Efectivo</v>
      </c>
      <c r="J1514" s="6" t="str">
        <f>FIN_RAW[[#This Row],[CUENTA (OUT)]]</f>
        <v>Nomina</v>
      </c>
      <c r="K1514" s="3" t="str">
        <f>IF(OR(FIN_RAW[[#This Row],[CLIENTE]]=0,FIN_RAW[[#This Row],[CLIENTE]]=" "),"",FIN_RAW[[#This Row],[CLIENTE]])</f>
        <v>Farly Apraez Betancur</v>
      </c>
      <c r="L1514" s="3" t="str">
        <f>IF(OR(FIN_RAW[[#This Row],[DEPORTISTA]]=0,FIN_RAW[[#This Row],[DEPORTISTA]]=""),"",FIN_RAW[[#This Row],[DEPORTISTA]])</f>
        <v>Farly Apraez Betancur</v>
      </c>
      <c r="M1514" s="3">
        <f>IF(FIN_DATASET[[#This Row],[Method]]="Efectivo",1,0)</f>
        <v>1</v>
      </c>
      <c r="N1514" s="12">
        <f>IF(FIN_DATASET[[#This Row],[Method]]="Efectivo",FIN_DATASET[[#This Row],[Amount]],0)</f>
        <v>-1000000</v>
      </c>
      <c r="O1514" s="3">
        <f>IF(FIN_DATASET[[#This Row],[Method]]="CxC",1,0)</f>
        <v>0</v>
      </c>
      <c r="P1514" s="11">
        <f>IF(FIN_DATASET[[#This Row],[Method]]="CxC",FIN_DATASET[[#This Row],[Amount]],0)</f>
        <v>0</v>
      </c>
      <c r="Q1514" s="3">
        <f>IF(OR(FIN_DATASET[[#This Row],[Account]]="CxP",FIN_DATASET[[#This Row],[Account]]="CxP (Liga)",FIN_DATASET[[#This Row],[Account]]="CxP (Terceros)"),1,0)</f>
        <v>0</v>
      </c>
      <c r="R1514" s="3">
        <f>IF(FIN_DATASET[[#This Row],[AP_Flag]]=1,FIN_DATASET[[#This Row],[Amount]],0)</f>
        <v>0</v>
      </c>
    </row>
    <row r="1515" spans="1:18" x14ac:dyDescent="0.2">
      <c r="A1515" s="4">
        <f>FIN_RAW[[#This Row],[FECHA]]</f>
        <v>44895</v>
      </c>
      <c r="B1515" s="3">
        <f>YEAR(FIN_DATASET[[#This Row],[Date]])</f>
        <v>2022</v>
      </c>
      <c r="C1515" s="3" t="str">
        <f>TEXT(FIN_DATASET[[#This Row],[Date]],"mmmm")</f>
        <v>November</v>
      </c>
      <c r="D1515" s="3" t="str">
        <f>IF(FIN_RAW[[#This Row],[VALOR (IN)]]&gt;0, "Income",IF(FIN_RAW[[#This Row],[VALOR (OUT)]]&gt;0, "Expense", "Check"))</f>
        <v>Expense</v>
      </c>
      <c r="E1515" s="3" t="str">
        <f>_xlfn.XLOOKUP(FIN_DATASET[[#This Row],[Method]],CATEGORY_MAP[CUENTA_IN],CATEGORY_MAP[Category])</f>
        <v>Cash</v>
      </c>
      <c r="F1515" s="3" t="str">
        <f>_xlfn.XLOOKUP(FIN_DATASET[[#This Row],[Account]],CATEGORY_MAP[CUENTA_OUT],CATEGORY_MAP[Subcategory])</f>
        <v>Payroll</v>
      </c>
      <c r="G1515" s="3" t="str">
        <f>IF(OR(FIN_RAW[[#This Row],[CONCEPTO]]=0,FIN_RAW[[#This Row],[CONCEPTO]]=""),"",FIN_RAW[[#This Row],[CONCEPTO]])</f>
        <v>Pago Nomina NOV</v>
      </c>
      <c r="H1515" s="5">
        <f>IF(FIN_DATASET[[#This Row],[Type]]="Income", FIN_RAW[[#This Row],[VALOR (IN)]], -FIN_RAW[[#This Row],[VALOR (OUT)]])</f>
        <v>-1400000</v>
      </c>
      <c r="I1515" s="3" t="str">
        <f>FIN_RAW[[#This Row],[CUENTA (IN)]]</f>
        <v>Efectivo</v>
      </c>
      <c r="J1515" s="6" t="str">
        <f>FIN_RAW[[#This Row],[CUENTA (OUT)]]</f>
        <v>Nomina</v>
      </c>
      <c r="K1515" s="3" t="str">
        <f>IF(OR(FIN_RAW[[#This Row],[CLIENTE]]=0,FIN_RAW[[#This Row],[CLIENTE]]=" "),"",FIN_RAW[[#This Row],[CLIENTE]])</f>
        <v>Miguel García Celis</v>
      </c>
      <c r="L1515" s="3" t="str">
        <f>IF(OR(FIN_RAW[[#This Row],[DEPORTISTA]]=0,FIN_RAW[[#This Row],[DEPORTISTA]]=""),"",FIN_RAW[[#This Row],[DEPORTISTA]])</f>
        <v>Miguel García Celis</v>
      </c>
      <c r="M1515" s="3">
        <f>IF(FIN_DATASET[[#This Row],[Method]]="Efectivo",1,0)</f>
        <v>1</v>
      </c>
      <c r="N1515" s="12">
        <f>IF(FIN_DATASET[[#This Row],[Method]]="Efectivo",FIN_DATASET[[#This Row],[Amount]],0)</f>
        <v>-1400000</v>
      </c>
      <c r="O1515" s="3">
        <f>IF(FIN_DATASET[[#This Row],[Method]]="CxC",1,0)</f>
        <v>0</v>
      </c>
      <c r="P1515" s="11">
        <f>IF(FIN_DATASET[[#This Row],[Method]]="CxC",FIN_DATASET[[#This Row],[Amount]],0)</f>
        <v>0</v>
      </c>
      <c r="Q1515" s="3">
        <f>IF(OR(FIN_DATASET[[#This Row],[Account]]="CxP",FIN_DATASET[[#This Row],[Account]]="CxP (Liga)",FIN_DATASET[[#This Row],[Account]]="CxP (Terceros)"),1,0)</f>
        <v>0</v>
      </c>
      <c r="R1515" s="3">
        <f>IF(FIN_DATASET[[#This Row],[AP_Flag]]=1,FIN_DATASET[[#This Row],[Amount]],0)</f>
        <v>0</v>
      </c>
    </row>
    <row r="1516" spans="1:18" x14ac:dyDescent="0.2">
      <c r="A1516" s="4">
        <f>FIN_RAW[[#This Row],[FECHA]]</f>
        <v>44895</v>
      </c>
      <c r="B1516" s="3">
        <f>YEAR(FIN_DATASET[[#This Row],[Date]])</f>
        <v>2022</v>
      </c>
      <c r="C1516" s="3" t="str">
        <f>TEXT(FIN_DATASET[[#This Row],[Date]],"mmmm")</f>
        <v>November</v>
      </c>
      <c r="D1516" s="3" t="str">
        <f>IF(FIN_RAW[[#This Row],[VALOR (IN)]]&gt;0, "Income",IF(FIN_RAW[[#This Row],[VALOR (OUT)]]&gt;0, "Expense", "Check"))</f>
        <v>Expense</v>
      </c>
      <c r="E1516" s="3" t="str">
        <f>_xlfn.XLOOKUP(FIN_DATASET[[#This Row],[Method]],CATEGORY_MAP[CUENTA_IN],CATEGORY_MAP[Category])</f>
        <v>Cash</v>
      </c>
      <c r="F1516" s="3" t="str">
        <f>_xlfn.XLOOKUP(FIN_DATASET[[#This Row],[Account]],CATEGORY_MAP[CUENTA_OUT],CATEGORY_MAP[Subcategory])</f>
        <v>Payroll</v>
      </c>
      <c r="G1516" s="3" t="str">
        <f>IF(OR(FIN_RAW[[#This Row],[CONCEPTO]]=0,FIN_RAW[[#This Row],[CONCEPTO]]=""),"",FIN_RAW[[#This Row],[CONCEPTO]])</f>
        <v>Pago Nomina NOV (Daniel H)</v>
      </c>
      <c r="H1516" s="5">
        <f>IF(FIN_DATASET[[#This Row],[Type]]="Income", FIN_RAW[[#This Row],[VALOR (IN)]], -FIN_RAW[[#This Row],[VALOR (OUT)]])</f>
        <v>-100000</v>
      </c>
      <c r="I1516" s="3" t="str">
        <f>FIN_RAW[[#This Row],[CUENTA (IN)]]</f>
        <v>Efectivo</v>
      </c>
      <c r="J1516" s="6" t="str">
        <f>FIN_RAW[[#This Row],[CUENTA (OUT)]]</f>
        <v>Nomina</v>
      </c>
      <c r="K1516" s="3" t="str">
        <f>IF(OR(FIN_RAW[[#This Row],[CLIENTE]]=0,FIN_RAW[[#This Row],[CLIENTE]]=" "),"",FIN_RAW[[#This Row],[CLIENTE]])</f>
        <v/>
      </c>
      <c r="L1516" s="3" t="str">
        <f>IF(OR(FIN_RAW[[#This Row],[DEPORTISTA]]=0,FIN_RAW[[#This Row],[DEPORTISTA]]=""),"",FIN_RAW[[#This Row],[DEPORTISTA]])</f>
        <v/>
      </c>
      <c r="M1516" s="3">
        <f>IF(FIN_DATASET[[#This Row],[Method]]="Efectivo",1,0)</f>
        <v>1</v>
      </c>
      <c r="N1516" s="12">
        <f>IF(FIN_DATASET[[#This Row],[Method]]="Efectivo",FIN_DATASET[[#This Row],[Amount]],0)</f>
        <v>-100000</v>
      </c>
      <c r="O1516" s="3">
        <f>IF(FIN_DATASET[[#This Row],[Method]]="CxC",1,0)</f>
        <v>0</v>
      </c>
      <c r="P1516" s="11">
        <f>IF(FIN_DATASET[[#This Row],[Method]]="CxC",FIN_DATASET[[#This Row],[Amount]],0)</f>
        <v>0</v>
      </c>
      <c r="Q1516" s="3">
        <f>IF(OR(FIN_DATASET[[#This Row],[Account]]="CxP",FIN_DATASET[[#This Row],[Account]]="CxP (Liga)",FIN_DATASET[[#This Row],[Account]]="CxP (Terceros)"),1,0)</f>
        <v>0</v>
      </c>
      <c r="R1516" s="3">
        <f>IF(FIN_DATASET[[#This Row],[AP_Flag]]=1,FIN_DATASET[[#This Row],[Amount]],0)</f>
        <v>0</v>
      </c>
    </row>
    <row r="1517" spans="1:18" x14ac:dyDescent="0.2">
      <c r="A1517" s="4">
        <f>FIN_RAW[[#This Row],[FECHA]]</f>
        <v>44896</v>
      </c>
      <c r="B1517" s="3">
        <f>YEAR(FIN_DATASET[[#This Row],[Date]])</f>
        <v>2022</v>
      </c>
      <c r="C1517" s="3" t="str">
        <f>TEXT(FIN_DATASET[[#This Row],[Date]],"mmmm")</f>
        <v>December</v>
      </c>
      <c r="D1517" s="3" t="str">
        <f>IF(FIN_RAW[[#This Row],[VALOR (IN)]]&gt;0, "Income",IF(FIN_RAW[[#This Row],[VALOR (OUT)]]&gt;0, "Expense", "Check"))</f>
        <v>Income</v>
      </c>
      <c r="E1517" s="3" t="str">
        <f>_xlfn.XLOOKUP(FIN_DATASET[[#This Row],[Method]],CATEGORY_MAP[CUENTA_IN],CATEGORY_MAP[Category])</f>
        <v>Scholarships</v>
      </c>
      <c r="F1517" s="3" t="str">
        <f>_xlfn.XLOOKUP(FIN_DATASET[[#This Row],[Account]],CATEGORY_MAP[CUENTA_OUT],CATEGORY_MAP[Subcategory])</f>
        <v>Monthly Fee</v>
      </c>
      <c r="G1517" s="3" t="str">
        <f>IF(OR(FIN_RAW[[#This Row],[CONCEPTO]]=0,FIN_RAW[[#This Row],[CONCEPTO]]=""),"",FIN_RAW[[#This Row],[CONCEPTO]])</f>
        <v>Beca Fundadores AR (100%) DIC</v>
      </c>
      <c r="H1517" s="5">
        <f>IF(FIN_DATASET[[#This Row],[Type]]="Income", FIN_RAW[[#This Row],[VALOR (IN)]], -FIN_RAW[[#This Row],[VALOR (OUT)]])</f>
        <v>160000</v>
      </c>
      <c r="I1517" s="3" t="str">
        <f>FIN_RAW[[#This Row],[CUENTA (IN)]]</f>
        <v>Becas</v>
      </c>
      <c r="J1517" s="6" t="str">
        <f>FIN_RAW[[#This Row],[CUENTA (OUT)]]</f>
        <v>Mensualidad</v>
      </c>
      <c r="K1517" s="3" t="str">
        <f>IF(OR(FIN_RAW[[#This Row],[CLIENTE]]=0,FIN_RAW[[#This Row],[CLIENTE]]=" "),"",FIN_RAW[[#This Row],[CLIENTE]])</f>
        <v>Luis Eduardo Solarte Serna</v>
      </c>
      <c r="L1517" s="3" t="str">
        <f>IF(OR(FIN_RAW[[#This Row],[DEPORTISTA]]=0,FIN_RAW[[#This Row],[DEPORTISTA]]=""),"",FIN_RAW[[#This Row],[DEPORTISTA]])</f>
        <v>Alejandro Solarte Osorio</v>
      </c>
      <c r="M1517" s="3">
        <f>IF(FIN_DATASET[[#This Row],[Method]]="Efectivo",1,0)</f>
        <v>0</v>
      </c>
      <c r="N1517" s="12">
        <f>IF(FIN_DATASET[[#This Row],[Method]]="Efectivo",FIN_DATASET[[#This Row],[Amount]],0)</f>
        <v>0</v>
      </c>
      <c r="O1517" s="3">
        <f>IF(FIN_DATASET[[#This Row],[Method]]="CxC",1,0)</f>
        <v>0</v>
      </c>
      <c r="P1517" s="11">
        <f>IF(FIN_DATASET[[#This Row],[Method]]="CxC",FIN_DATASET[[#This Row],[Amount]],0)</f>
        <v>0</v>
      </c>
      <c r="Q1517" s="3">
        <f>IF(OR(FIN_DATASET[[#This Row],[Account]]="CxP",FIN_DATASET[[#This Row],[Account]]="CxP (Liga)",FIN_DATASET[[#This Row],[Account]]="CxP (Terceros)"),1,0)</f>
        <v>0</v>
      </c>
      <c r="R1517" s="3">
        <f>IF(FIN_DATASET[[#This Row],[AP_Flag]]=1,FIN_DATASET[[#This Row],[Amount]],0)</f>
        <v>0</v>
      </c>
    </row>
    <row r="1518" spans="1:18" x14ac:dyDescent="0.2">
      <c r="A1518" s="4">
        <f>FIN_RAW[[#This Row],[FECHA]]</f>
        <v>44896</v>
      </c>
      <c r="B1518" s="3">
        <f>YEAR(FIN_DATASET[[#This Row],[Date]])</f>
        <v>2022</v>
      </c>
      <c r="C1518" s="3" t="str">
        <f>TEXT(FIN_DATASET[[#This Row],[Date]],"mmmm")</f>
        <v>December</v>
      </c>
      <c r="D1518" s="3" t="str">
        <f>IF(FIN_RAW[[#This Row],[VALOR (IN)]]&gt;0, "Income",IF(FIN_RAW[[#This Row],[VALOR (OUT)]]&gt;0, "Expense", "Check"))</f>
        <v>Income</v>
      </c>
      <c r="E1518" s="3" t="str">
        <f>_xlfn.XLOOKUP(FIN_DATASET[[#This Row],[Method]],CATEGORY_MAP[CUENTA_IN],CATEGORY_MAP[Category])</f>
        <v>Scholarships</v>
      </c>
      <c r="F1518" s="3" t="str">
        <f>_xlfn.XLOOKUP(FIN_DATASET[[#This Row],[Account]],CATEGORY_MAP[CUENTA_OUT],CATEGORY_MAP[Subcategory])</f>
        <v>Monthly Fee</v>
      </c>
      <c r="G1518" s="3" t="str">
        <f>IF(OR(FIN_RAW[[#This Row],[CONCEPTO]]=0,FIN_RAW[[#This Row],[CONCEPTO]]=""),"",FIN_RAW[[#This Row],[CONCEPTO]])</f>
        <v>Beca Fundadores AR (100%) DIC</v>
      </c>
      <c r="H1518" s="5">
        <f>IF(FIN_DATASET[[#This Row],[Type]]="Income", FIN_RAW[[#This Row],[VALOR (IN)]], -FIN_RAW[[#This Row],[VALOR (OUT)]])</f>
        <v>160000</v>
      </c>
      <c r="I1518" s="3" t="str">
        <f>FIN_RAW[[#This Row],[CUENTA (IN)]]</f>
        <v>Becas</v>
      </c>
      <c r="J1518" s="6" t="str">
        <f>FIN_RAW[[#This Row],[CUENTA (OUT)]]</f>
        <v>Mensualidad</v>
      </c>
      <c r="K1518" s="3" t="str">
        <f>IF(OR(FIN_RAW[[#This Row],[CLIENTE]]=0,FIN_RAW[[#This Row],[CLIENTE]]=" "),"",FIN_RAW[[#This Row],[CLIENTE]])</f>
        <v>Omar Osorio Valencia</v>
      </c>
      <c r="L1518" s="3" t="str">
        <f>IF(OR(FIN_RAW[[#This Row],[DEPORTISTA]]=0,FIN_RAW[[#This Row],[DEPORTISTA]]=""),"",FIN_RAW[[#This Row],[DEPORTISTA]])</f>
        <v>Juan Camilo Osorio Mendoza</v>
      </c>
      <c r="M1518" s="3">
        <f>IF(FIN_DATASET[[#This Row],[Method]]="Efectivo",1,0)</f>
        <v>0</v>
      </c>
      <c r="N1518" s="12">
        <f>IF(FIN_DATASET[[#This Row],[Method]]="Efectivo",FIN_DATASET[[#This Row],[Amount]],0)</f>
        <v>0</v>
      </c>
      <c r="O1518" s="3">
        <f>IF(FIN_DATASET[[#This Row],[Method]]="CxC",1,0)</f>
        <v>0</v>
      </c>
      <c r="P1518" s="11">
        <f>IF(FIN_DATASET[[#This Row],[Method]]="CxC",FIN_DATASET[[#This Row],[Amount]],0)</f>
        <v>0</v>
      </c>
      <c r="Q1518" s="3">
        <f>IF(OR(FIN_DATASET[[#This Row],[Account]]="CxP",FIN_DATASET[[#This Row],[Account]]="CxP (Liga)",FIN_DATASET[[#This Row],[Account]]="CxP (Terceros)"),1,0)</f>
        <v>0</v>
      </c>
      <c r="R1518" s="3">
        <f>IF(FIN_DATASET[[#This Row],[AP_Flag]]=1,FIN_DATASET[[#This Row],[Amount]],0)</f>
        <v>0</v>
      </c>
    </row>
    <row r="1519" spans="1:18" x14ac:dyDescent="0.2">
      <c r="A1519" s="4">
        <f>FIN_RAW[[#This Row],[FECHA]]</f>
        <v>44896</v>
      </c>
      <c r="B1519" s="3">
        <f>YEAR(FIN_DATASET[[#This Row],[Date]])</f>
        <v>2022</v>
      </c>
      <c r="C1519" s="3" t="str">
        <f>TEXT(FIN_DATASET[[#This Row],[Date]],"mmmm")</f>
        <v>December</v>
      </c>
      <c r="D1519" s="3" t="str">
        <f>IF(FIN_RAW[[#This Row],[VALOR (IN)]]&gt;0, "Income",IF(FIN_RAW[[#This Row],[VALOR (OUT)]]&gt;0, "Expense", "Check"))</f>
        <v>Income</v>
      </c>
      <c r="E1519" s="3" t="str">
        <f>_xlfn.XLOOKUP(FIN_DATASET[[#This Row],[Method]],CATEGORY_MAP[CUENTA_IN],CATEGORY_MAP[Category])</f>
        <v>Scholarships</v>
      </c>
      <c r="F1519" s="3" t="str">
        <f>_xlfn.XLOOKUP(FIN_DATASET[[#This Row],[Account]],CATEGORY_MAP[CUENTA_OUT],CATEGORY_MAP[Subcategory])</f>
        <v>Monthly Fee</v>
      </c>
      <c r="G1519" s="3" t="str">
        <f>IF(OR(FIN_RAW[[#This Row],[CONCEPTO]]=0,FIN_RAW[[#This Row],[CONCEPTO]]=""),"",FIN_RAW[[#This Row],[CONCEPTO]])</f>
        <v>Beca Fundadores AR (100%) DIC</v>
      </c>
      <c r="H1519" s="5">
        <f>IF(FIN_DATASET[[#This Row],[Type]]="Income", FIN_RAW[[#This Row],[VALOR (IN)]], -FIN_RAW[[#This Row],[VALOR (OUT)]])</f>
        <v>160000</v>
      </c>
      <c r="I1519" s="3" t="str">
        <f>FIN_RAW[[#This Row],[CUENTA (IN)]]</f>
        <v>Becas</v>
      </c>
      <c r="J1519" s="6" t="str">
        <f>FIN_RAW[[#This Row],[CUENTA (OUT)]]</f>
        <v>Mensualidad</v>
      </c>
      <c r="K1519" s="3" t="str">
        <f>IF(OR(FIN_RAW[[#This Row],[CLIENTE]]=0,FIN_RAW[[#This Row],[CLIENTE]]=" "),"",FIN_RAW[[#This Row],[CLIENTE]])</f>
        <v>Omar Osorio Valencia</v>
      </c>
      <c r="L1519" s="3" t="str">
        <f>IF(OR(FIN_RAW[[#This Row],[DEPORTISTA]]=0,FIN_RAW[[#This Row],[DEPORTISTA]]=""),"",FIN_RAW[[#This Row],[DEPORTISTA]])</f>
        <v>Mariana Osorio Mendoza</v>
      </c>
      <c r="M1519" s="3">
        <f>IF(FIN_DATASET[[#This Row],[Method]]="Efectivo",1,0)</f>
        <v>0</v>
      </c>
      <c r="N1519" s="12">
        <f>IF(FIN_DATASET[[#This Row],[Method]]="Efectivo",FIN_DATASET[[#This Row],[Amount]],0)</f>
        <v>0</v>
      </c>
      <c r="O1519" s="3">
        <f>IF(FIN_DATASET[[#This Row],[Method]]="CxC",1,0)</f>
        <v>0</v>
      </c>
      <c r="P1519" s="11">
        <f>IF(FIN_DATASET[[#This Row],[Method]]="CxC",FIN_DATASET[[#This Row],[Amount]],0)</f>
        <v>0</v>
      </c>
      <c r="Q1519" s="3">
        <f>IF(OR(FIN_DATASET[[#This Row],[Account]]="CxP",FIN_DATASET[[#This Row],[Account]]="CxP (Liga)",FIN_DATASET[[#This Row],[Account]]="CxP (Terceros)"),1,0)</f>
        <v>0</v>
      </c>
      <c r="R1519" s="3">
        <f>IF(FIN_DATASET[[#This Row],[AP_Flag]]=1,FIN_DATASET[[#This Row],[Amount]],0)</f>
        <v>0</v>
      </c>
    </row>
    <row r="1520" spans="1:18" x14ac:dyDescent="0.2">
      <c r="A1520" s="4">
        <f>FIN_RAW[[#This Row],[FECHA]]</f>
        <v>44896</v>
      </c>
      <c r="B1520" s="3">
        <f>YEAR(FIN_DATASET[[#This Row],[Date]])</f>
        <v>2022</v>
      </c>
      <c r="C1520" s="3" t="str">
        <f>TEXT(FIN_DATASET[[#This Row],[Date]],"mmmm")</f>
        <v>December</v>
      </c>
      <c r="D1520" s="3" t="str">
        <f>IF(FIN_RAW[[#This Row],[VALOR (IN)]]&gt;0, "Income",IF(FIN_RAW[[#This Row],[VALOR (OUT)]]&gt;0, "Expense", "Check"))</f>
        <v>Income</v>
      </c>
      <c r="E1520" s="3" t="str">
        <f>_xlfn.XLOOKUP(FIN_DATASET[[#This Row],[Method]],CATEGORY_MAP[CUENTA_IN],CATEGORY_MAP[Category])</f>
        <v>Scholarships</v>
      </c>
      <c r="F1520" s="3" t="str">
        <f>_xlfn.XLOOKUP(FIN_DATASET[[#This Row],[Account]],CATEGORY_MAP[CUENTA_OUT],CATEGORY_MAP[Subcategory])</f>
        <v>Monthly Fee</v>
      </c>
      <c r="G1520" s="3" t="str">
        <f>IF(OR(FIN_RAW[[#This Row],[CONCEPTO]]=0,FIN_RAW[[#This Row],[CONCEPTO]]=""),"",FIN_RAW[[#This Row],[CONCEPTO]])</f>
        <v>Beca Fundadores AR (100%) DIC</v>
      </c>
      <c r="H1520" s="5">
        <f>IF(FIN_DATASET[[#This Row],[Type]]="Income", FIN_RAW[[#This Row],[VALOR (IN)]], -FIN_RAW[[#This Row],[VALOR (OUT)]])</f>
        <v>160000</v>
      </c>
      <c r="I1520" s="3" t="str">
        <f>FIN_RAW[[#This Row],[CUENTA (IN)]]</f>
        <v>Becas</v>
      </c>
      <c r="J1520" s="6" t="str">
        <f>FIN_RAW[[#This Row],[CUENTA (OUT)]]</f>
        <v>Mensualidad</v>
      </c>
      <c r="K1520" s="3" t="str">
        <f>IF(OR(FIN_RAW[[#This Row],[CLIENTE]]=0,FIN_RAW[[#This Row],[CLIENTE]]=" "),"",FIN_RAW[[#This Row],[CLIENTE]])</f>
        <v>Silvana Torres López</v>
      </c>
      <c r="L1520" s="3" t="str">
        <f>IF(OR(FIN_RAW[[#This Row],[DEPORTISTA]]=0,FIN_RAW[[#This Row],[DEPORTISTA]]=""),"",FIN_RAW[[#This Row],[DEPORTISTA]])</f>
        <v>Luciana Pinedo Torres</v>
      </c>
      <c r="M1520" s="3">
        <f>IF(FIN_DATASET[[#This Row],[Method]]="Efectivo",1,0)</f>
        <v>0</v>
      </c>
      <c r="N1520" s="12">
        <f>IF(FIN_DATASET[[#This Row],[Method]]="Efectivo",FIN_DATASET[[#This Row],[Amount]],0)</f>
        <v>0</v>
      </c>
      <c r="O1520" s="3">
        <f>IF(FIN_DATASET[[#This Row],[Method]]="CxC",1,0)</f>
        <v>0</v>
      </c>
      <c r="P1520" s="11">
        <f>IF(FIN_DATASET[[#This Row],[Method]]="CxC",FIN_DATASET[[#This Row],[Amount]],0)</f>
        <v>0</v>
      </c>
      <c r="Q1520" s="3">
        <f>IF(OR(FIN_DATASET[[#This Row],[Account]]="CxP",FIN_DATASET[[#This Row],[Account]]="CxP (Liga)",FIN_DATASET[[#This Row],[Account]]="CxP (Terceros)"),1,0)</f>
        <v>0</v>
      </c>
      <c r="R1520" s="3">
        <f>IF(FIN_DATASET[[#This Row],[AP_Flag]]=1,FIN_DATASET[[#This Row],[Amount]],0)</f>
        <v>0</v>
      </c>
    </row>
    <row r="1521" spans="1:18" x14ac:dyDescent="0.2">
      <c r="A1521" s="4">
        <f>FIN_RAW[[#This Row],[FECHA]]</f>
        <v>44896</v>
      </c>
      <c r="B1521" s="3">
        <f>YEAR(FIN_DATASET[[#This Row],[Date]])</f>
        <v>2022</v>
      </c>
      <c r="C1521" s="3" t="str">
        <f>TEXT(FIN_DATASET[[#This Row],[Date]],"mmmm")</f>
        <v>December</v>
      </c>
      <c r="D1521" s="3" t="str">
        <f>IF(FIN_RAW[[#This Row],[VALOR (IN)]]&gt;0, "Income",IF(FIN_RAW[[#This Row],[VALOR (OUT)]]&gt;0, "Expense", "Check"))</f>
        <v>Income</v>
      </c>
      <c r="E1521" s="3" t="str">
        <f>_xlfn.XLOOKUP(FIN_DATASET[[#This Row],[Method]],CATEGORY_MAP[CUENTA_IN],CATEGORY_MAP[Category])</f>
        <v>Scholarships</v>
      </c>
      <c r="F1521" s="3" t="str">
        <f>_xlfn.XLOOKUP(FIN_DATASET[[#This Row],[Account]],CATEGORY_MAP[CUENTA_OUT],CATEGORY_MAP[Subcategory])</f>
        <v>Monthly Fee</v>
      </c>
      <c r="G1521" s="3" t="str">
        <f>IF(OR(FIN_RAW[[#This Row],[CONCEPTO]]=0,FIN_RAW[[#This Row],[CONCEPTO]]=""),"",FIN_RAW[[#This Row],[CONCEPTO]])</f>
        <v>Beca Fundadores AR (100%) DIC</v>
      </c>
      <c r="H1521" s="5">
        <f>IF(FIN_DATASET[[#This Row],[Type]]="Income", FIN_RAW[[#This Row],[VALOR (IN)]], -FIN_RAW[[#This Row],[VALOR (OUT)]])</f>
        <v>160000</v>
      </c>
      <c r="I1521" s="3" t="str">
        <f>FIN_RAW[[#This Row],[CUENTA (IN)]]</f>
        <v>Becas</v>
      </c>
      <c r="J1521" s="6" t="str">
        <f>FIN_RAW[[#This Row],[CUENTA (OUT)]]</f>
        <v>Mensualidad</v>
      </c>
      <c r="K1521" s="3" t="str">
        <f>IF(OR(FIN_RAW[[#This Row],[CLIENTE]]=0,FIN_RAW[[#This Row],[CLIENTE]]=" "),"",FIN_RAW[[#This Row],[CLIENTE]])</f>
        <v>Silvana Torres López</v>
      </c>
      <c r="L1521" s="3" t="str">
        <f>IF(OR(FIN_RAW[[#This Row],[DEPORTISTA]]=0,FIN_RAW[[#This Row],[DEPORTISTA]]=""),"",FIN_RAW[[#This Row],[DEPORTISTA]])</f>
        <v>Valentina Quintero Torres</v>
      </c>
      <c r="M1521" s="3">
        <f>IF(FIN_DATASET[[#This Row],[Method]]="Efectivo",1,0)</f>
        <v>0</v>
      </c>
      <c r="N1521" s="12">
        <f>IF(FIN_DATASET[[#This Row],[Method]]="Efectivo",FIN_DATASET[[#This Row],[Amount]],0)</f>
        <v>0</v>
      </c>
      <c r="O1521" s="3">
        <f>IF(FIN_DATASET[[#This Row],[Method]]="CxC",1,0)</f>
        <v>0</v>
      </c>
      <c r="P1521" s="11">
        <f>IF(FIN_DATASET[[#This Row],[Method]]="CxC",FIN_DATASET[[#This Row],[Amount]],0)</f>
        <v>0</v>
      </c>
      <c r="Q1521" s="3">
        <f>IF(OR(FIN_DATASET[[#This Row],[Account]]="CxP",FIN_DATASET[[#This Row],[Account]]="CxP (Liga)",FIN_DATASET[[#This Row],[Account]]="CxP (Terceros)"),1,0)</f>
        <v>0</v>
      </c>
      <c r="R1521" s="3">
        <f>IF(FIN_DATASET[[#This Row],[AP_Flag]]=1,FIN_DATASET[[#This Row],[Amount]],0)</f>
        <v>0</v>
      </c>
    </row>
    <row r="1522" spans="1:18" x14ac:dyDescent="0.2">
      <c r="A1522" s="4">
        <f>FIN_RAW[[#This Row],[FECHA]]</f>
        <v>44896</v>
      </c>
      <c r="B1522" s="3">
        <f>YEAR(FIN_DATASET[[#This Row],[Date]])</f>
        <v>2022</v>
      </c>
      <c r="C1522" s="3" t="str">
        <f>TEXT(FIN_DATASET[[#This Row],[Date]],"mmmm")</f>
        <v>December</v>
      </c>
      <c r="D1522" s="3" t="str">
        <f>IF(FIN_RAW[[#This Row],[VALOR (IN)]]&gt;0, "Income",IF(FIN_RAW[[#This Row],[VALOR (OUT)]]&gt;0, "Expense", "Check"))</f>
        <v>Income</v>
      </c>
      <c r="E1522" s="3" t="str">
        <f>_xlfn.XLOOKUP(FIN_DATASET[[#This Row],[Method]],CATEGORY_MAP[CUENTA_IN],CATEGORY_MAP[Category])</f>
        <v>Accounts Receivable</v>
      </c>
      <c r="F1522" s="3" t="str">
        <f>_xlfn.XLOOKUP(FIN_DATASET[[#This Row],[Account]],CATEGORY_MAP[CUENTA_OUT],CATEGORY_MAP[Subcategory])</f>
        <v>Monthly Fee</v>
      </c>
      <c r="G1522" s="3" t="str">
        <f>IF(OR(FIN_RAW[[#This Row],[CONCEPTO]]=0,FIN_RAW[[#This Row],[CONCEPTO]]=""),"",FIN_RAW[[#This Row],[CONCEPTO]])</f>
        <v>Mensualidad FOR (80%) DIC</v>
      </c>
      <c r="H1522" s="5">
        <f>IF(FIN_DATASET[[#This Row],[Type]]="Income", FIN_RAW[[#This Row],[VALOR (IN)]], -FIN_RAW[[#This Row],[VALOR (OUT)]])</f>
        <v>110000</v>
      </c>
      <c r="I1522" s="3" t="str">
        <f>FIN_RAW[[#This Row],[CUENTA (IN)]]</f>
        <v>CxC</v>
      </c>
      <c r="J1522" s="6" t="str">
        <f>FIN_RAW[[#This Row],[CUENTA (OUT)]]</f>
        <v>Mensualidad</v>
      </c>
      <c r="K1522" s="3" t="str">
        <f>IF(OR(FIN_RAW[[#This Row],[CLIENTE]]=0,FIN_RAW[[#This Row],[CLIENTE]]=" "),"",FIN_RAW[[#This Row],[CLIENTE]])</f>
        <v>Ana Milena Sánchez Patiño</v>
      </c>
      <c r="L1522" s="3" t="str">
        <f>IF(OR(FIN_RAW[[#This Row],[DEPORTISTA]]=0,FIN_RAW[[#This Row],[DEPORTISTA]]=""),"",FIN_RAW[[#This Row],[DEPORTISTA]])</f>
        <v>Matías Carvajal Sánchez</v>
      </c>
      <c r="M1522" s="3">
        <f>IF(FIN_DATASET[[#This Row],[Method]]="Efectivo",1,0)</f>
        <v>0</v>
      </c>
      <c r="N1522" s="12">
        <f>IF(FIN_DATASET[[#This Row],[Method]]="Efectivo",FIN_DATASET[[#This Row],[Amount]],0)</f>
        <v>0</v>
      </c>
      <c r="O1522" s="3">
        <f>IF(FIN_DATASET[[#This Row],[Method]]="CxC",1,0)</f>
        <v>1</v>
      </c>
      <c r="P1522" s="11">
        <f>IF(FIN_DATASET[[#This Row],[Method]]="CxC",FIN_DATASET[[#This Row],[Amount]],0)</f>
        <v>110000</v>
      </c>
      <c r="Q1522" s="3">
        <f>IF(OR(FIN_DATASET[[#This Row],[Account]]="CxP",FIN_DATASET[[#This Row],[Account]]="CxP (Liga)",FIN_DATASET[[#This Row],[Account]]="CxP (Terceros)"),1,0)</f>
        <v>0</v>
      </c>
      <c r="R1522" s="3">
        <f>IF(FIN_DATASET[[#This Row],[AP_Flag]]=1,FIN_DATASET[[#This Row],[Amount]],0)</f>
        <v>0</v>
      </c>
    </row>
    <row r="1523" spans="1:18" x14ac:dyDescent="0.2">
      <c r="A1523" s="4">
        <f>FIN_RAW[[#This Row],[FECHA]]</f>
        <v>44896</v>
      </c>
      <c r="B1523" s="3">
        <f>YEAR(FIN_DATASET[[#This Row],[Date]])</f>
        <v>2022</v>
      </c>
      <c r="C1523" s="3" t="str">
        <f>TEXT(FIN_DATASET[[#This Row],[Date]],"mmmm")</f>
        <v>December</v>
      </c>
      <c r="D1523" s="3" t="str">
        <f>IF(FIN_RAW[[#This Row],[VALOR (IN)]]&gt;0, "Income",IF(FIN_RAW[[#This Row],[VALOR (OUT)]]&gt;0, "Expense", "Check"))</f>
        <v>Income</v>
      </c>
      <c r="E1523" s="3" t="str">
        <f>_xlfn.XLOOKUP(FIN_DATASET[[#This Row],[Method]],CATEGORY_MAP[CUENTA_IN],CATEGORY_MAP[Category])</f>
        <v>Accounts Receivable</v>
      </c>
      <c r="F1523" s="3" t="str">
        <f>_xlfn.XLOOKUP(FIN_DATASET[[#This Row],[Account]],CATEGORY_MAP[CUENTA_OUT],CATEGORY_MAP[Subcategory])</f>
        <v>Monthly Fee</v>
      </c>
      <c r="G1523" s="3" t="str">
        <f>IF(OR(FIN_RAW[[#This Row],[CONCEPTO]]=0,FIN_RAW[[#This Row],[CONCEPTO]]=""),"",FIN_RAW[[#This Row],[CONCEPTO]])</f>
        <v>Mensualidad FOR (80%) DIC</v>
      </c>
      <c r="H1523" s="5">
        <f>IF(FIN_DATASET[[#This Row],[Type]]="Income", FIN_RAW[[#This Row],[VALOR (IN)]], -FIN_RAW[[#This Row],[VALOR (OUT)]])</f>
        <v>88000</v>
      </c>
      <c r="I1523" s="3" t="str">
        <f>FIN_RAW[[#This Row],[CUENTA (IN)]]</f>
        <v>CxC</v>
      </c>
      <c r="J1523" s="6" t="str">
        <f>FIN_RAW[[#This Row],[CUENTA (OUT)]]</f>
        <v>Mensualidad</v>
      </c>
      <c r="K1523" s="3" t="str">
        <f>IF(OR(FIN_RAW[[#This Row],[CLIENTE]]=0,FIN_RAW[[#This Row],[CLIENTE]]=" "),"",FIN_RAW[[#This Row],[CLIENTE]])</f>
        <v>Diana Gómez Herrera</v>
      </c>
      <c r="L1523" s="3" t="str">
        <f>IF(OR(FIN_RAW[[#This Row],[DEPORTISTA]]=0,FIN_RAW[[#This Row],[DEPORTISTA]]=""),"",FIN_RAW[[#This Row],[DEPORTISTA]])</f>
        <v>Samuel David López Gómez</v>
      </c>
      <c r="M1523" s="3">
        <f>IF(FIN_DATASET[[#This Row],[Method]]="Efectivo",1,0)</f>
        <v>0</v>
      </c>
      <c r="N1523" s="12">
        <f>IF(FIN_DATASET[[#This Row],[Method]]="Efectivo",FIN_DATASET[[#This Row],[Amount]],0)</f>
        <v>0</v>
      </c>
      <c r="O1523" s="3">
        <f>IF(FIN_DATASET[[#This Row],[Method]]="CxC",1,0)</f>
        <v>1</v>
      </c>
      <c r="P1523" s="11">
        <f>IF(FIN_DATASET[[#This Row],[Method]]="CxC",FIN_DATASET[[#This Row],[Amount]],0)</f>
        <v>88000</v>
      </c>
      <c r="Q1523" s="3">
        <f>IF(OR(FIN_DATASET[[#This Row],[Account]]="CxP",FIN_DATASET[[#This Row],[Account]]="CxP (Liga)",FIN_DATASET[[#This Row],[Account]]="CxP (Terceros)"),1,0)</f>
        <v>0</v>
      </c>
      <c r="R1523" s="3">
        <f>IF(FIN_DATASET[[#This Row],[AP_Flag]]=1,FIN_DATASET[[#This Row],[Amount]],0)</f>
        <v>0</v>
      </c>
    </row>
    <row r="1524" spans="1:18" x14ac:dyDescent="0.2">
      <c r="A1524" s="4">
        <f>FIN_RAW[[#This Row],[FECHA]]</f>
        <v>44896</v>
      </c>
      <c r="B1524" s="3">
        <f>YEAR(FIN_DATASET[[#This Row],[Date]])</f>
        <v>2022</v>
      </c>
      <c r="C1524" s="3" t="str">
        <f>TEXT(FIN_DATASET[[#This Row],[Date]],"mmmm")</f>
        <v>December</v>
      </c>
      <c r="D1524" s="3" t="str">
        <f>IF(FIN_RAW[[#This Row],[VALOR (IN)]]&gt;0, "Income",IF(FIN_RAW[[#This Row],[VALOR (OUT)]]&gt;0, "Expense", "Check"))</f>
        <v>Income</v>
      </c>
      <c r="E1524" s="3" t="str">
        <f>_xlfn.XLOOKUP(FIN_DATASET[[#This Row],[Method]],CATEGORY_MAP[CUENTA_IN],CATEGORY_MAP[Category])</f>
        <v>Scholarships</v>
      </c>
      <c r="F1524" s="3" t="str">
        <f>_xlfn.XLOOKUP(FIN_DATASET[[#This Row],[Account]],CATEGORY_MAP[CUENTA_OUT],CATEGORY_MAP[Subcategory])</f>
        <v>Monthly Fee</v>
      </c>
      <c r="G1524" s="3" t="str">
        <f>IF(OR(FIN_RAW[[#This Row],[CONCEPTO]]=0,FIN_RAW[[#This Row],[CONCEPTO]]=""),"",FIN_RAW[[#This Row],[CONCEPTO]])</f>
        <v>Beca Hermandad (20%) DIC</v>
      </c>
      <c r="H1524" s="5">
        <f>IF(FIN_DATASET[[#This Row],[Type]]="Income", FIN_RAW[[#This Row],[VALOR (IN)]], -FIN_RAW[[#This Row],[VALOR (OUT)]])</f>
        <v>22000</v>
      </c>
      <c r="I1524" s="3" t="str">
        <f>FIN_RAW[[#This Row],[CUENTA (IN)]]</f>
        <v>Becas</v>
      </c>
      <c r="J1524" s="6" t="str">
        <f>FIN_RAW[[#This Row],[CUENTA (OUT)]]</f>
        <v>Mensualidad</v>
      </c>
      <c r="K1524" s="3" t="str">
        <f>IF(OR(FIN_RAW[[#This Row],[CLIENTE]]=0,FIN_RAW[[#This Row],[CLIENTE]]=" "),"",FIN_RAW[[#This Row],[CLIENTE]])</f>
        <v>Diana Gómez Herrera</v>
      </c>
      <c r="L1524" s="3" t="str">
        <f>IF(OR(FIN_RAW[[#This Row],[DEPORTISTA]]=0,FIN_RAW[[#This Row],[DEPORTISTA]]=""),"",FIN_RAW[[#This Row],[DEPORTISTA]])</f>
        <v>Samuel David López Gómez</v>
      </c>
      <c r="M1524" s="3">
        <f>IF(FIN_DATASET[[#This Row],[Method]]="Efectivo",1,0)</f>
        <v>0</v>
      </c>
      <c r="N1524" s="12">
        <f>IF(FIN_DATASET[[#This Row],[Method]]="Efectivo",FIN_DATASET[[#This Row],[Amount]],0)</f>
        <v>0</v>
      </c>
      <c r="O1524" s="3">
        <f>IF(FIN_DATASET[[#This Row],[Method]]="CxC",1,0)</f>
        <v>0</v>
      </c>
      <c r="P1524" s="11">
        <f>IF(FIN_DATASET[[#This Row],[Method]]="CxC",FIN_DATASET[[#This Row],[Amount]],0)</f>
        <v>0</v>
      </c>
      <c r="Q1524" s="3">
        <f>IF(OR(FIN_DATASET[[#This Row],[Account]]="CxP",FIN_DATASET[[#This Row],[Account]]="CxP (Liga)",FIN_DATASET[[#This Row],[Account]]="CxP (Terceros)"),1,0)</f>
        <v>0</v>
      </c>
      <c r="R1524" s="3">
        <f>IF(FIN_DATASET[[#This Row],[AP_Flag]]=1,FIN_DATASET[[#This Row],[Amount]],0)</f>
        <v>0</v>
      </c>
    </row>
    <row r="1525" spans="1:18" x14ac:dyDescent="0.2">
      <c r="A1525" s="4">
        <f>FIN_RAW[[#This Row],[FECHA]]</f>
        <v>44896</v>
      </c>
      <c r="B1525" s="3">
        <f>YEAR(FIN_DATASET[[#This Row],[Date]])</f>
        <v>2022</v>
      </c>
      <c r="C1525" s="3" t="str">
        <f>TEXT(FIN_DATASET[[#This Row],[Date]],"mmmm")</f>
        <v>December</v>
      </c>
      <c r="D1525" s="3" t="str">
        <f>IF(FIN_RAW[[#This Row],[VALOR (IN)]]&gt;0, "Income",IF(FIN_RAW[[#This Row],[VALOR (OUT)]]&gt;0, "Expense", "Check"))</f>
        <v>Income</v>
      </c>
      <c r="E1525" s="3" t="str">
        <f>_xlfn.XLOOKUP(FIN_DATASET[[#This Row],[Method]],CATEGORY_MAP[CUENTA_IN],CATEGORY_MAP[Category])</f>
        <v>Accounts Receivable</v>
      </c>
      <c r="F1525" s="3" t="str">
        <f>_xlfn.XLOOKUP(FIN_DATASET[[#This Row],[Account]],CATEGORY_MAP[CUENTA_OUT],CATEGORY_MAP[Subcategory])</f>
        <v>Monthly Fee</v>
      </c>
      <c r="G1525" s="3" t="str">
        <f>IF(OR(FIN_RAW[[#This Row],[CONCEPTO]]=0,FIN_RAW[[#This Row],[CONCEPTO]]=""),"",FIN_RAW[[#This Row],[CONCEPTO]])</f>
        <v>Mensualidad AR (100%) DIC</v>
      </c>
      <c r="H1525" s="5">
        <f>IF(FIN_DATASET[[#This Row],[Type]]="Income", FIN_RAW[[#This Row],[VALOR (IN)]], -FIN_RAW[[#This Row],[VALOR (OUT)]])</f>
        <v>160000</v>
      </c>
      <c r="I1525" s="3" t="str">
        <f>FIN_RAW[[#This Row],[CUENTA (IN)]]</f>
        <v>CxC</v>
      </c>
      <c r="J1525" s="6" t="str">
        <f>FIN_RAW[[#This Row],[CUENTA (OUT)]]</f>
        <v>Mensualidad</v>
      </c>
      <c r="K1525" s="3" t="str">
        <f>IF(OR(FIN_RAW[[#This Row],[CLIENTE]]=0,FIN_RAW[[#This Row],[CLIENTE]]=" "),"",FIN_RAW[[#This Row],[CLIENTE]])</f>
        <v>Diana Gómez Herrera</v>
      </c>
      <c r="L1525" s="3" t="str">
        <f>IF(OR(FIN_RAW[[#This Row],[DEPORTISTA]]=0,FIN_RAW[[#This Row],[DEPORTISTA]]=""),"",FIN_RAW[[#This Row],[DEPORTISTA]])</f>
        <v>Juan Manuel López Gómez</v>
      </c>
      <c r="M1525" s="3">
        <f>IF(FIN_DATASET[[#This Row],[Method]]="Efectivo",1,0)</f>
        <v>0</v>
      </c>
      <c r="N1525" s="12">
        <f>IF(FIN_DATASET[[#This Row],[Method]]="Efectivo",FIN_DATASET[[#This Row],[Amount]],0)</f>
        <v>0</v>
      </c>
      <c r="O1525" s="3">
        <f>IF(FIN_DATASET[[#This Row],[Method]]="CxC",1,0)</f>
        <v>1</v>
      </c>
      <c r="P1525" s="11">
        <f>IF(FIN_DATASET[[#This Row],[Method]]="CxC",FIN_DATASET[[#This Row],[Amount]],0)</f>
        <v>160000</v>
      </c>
      <c r="Q1525" s="3">
        <f>IF(OR(FIN_DATASET[[#This Row],[Account]]="CxP",FIN_DATASET[[#This Row],[Account]]="CxP (Liga)",FIN_DATASET[[#This Row],[Account]]="CxP (Terceros)"),1,0)</f>
        <v>0</v>
      </c>
      <c r="R1525" s="3">
        <f>IF(FIN_DATASET[[#This Row],[AP_Flag]]=1,FIN_DATASET[[#This Row],[Amount]],0)</f>
        <v>0</v>
      </c>
    </row>
    <row r="1526" spans="1:18" x14ac:dyDescent="0.2">
      <c r="A1526" s="4">
        <f>FIN_RAW[[#This Row],[FECHA]]</f>
        <v>44896</v>
      </c>
      <c r="B1526" s="3">
        <f>YEAR(FIN_DATASET[[#This Row],[Date]])</f>
        <v>2022</v>
      </c>
      <c r="C1526" s="3" t="str">
        <f>TEXT(FIN_DATASET[[#This Row],[Date]],"mmmm")</f>
        <v>December</v>
      </c>
      <c r="D1526" s="3" t="str">
        <f>IF(FIN_RAW[[#This Row],[VALOR (IN)]]&gt;0, "Income",IF(FIN_RAW[[#This Row],[VALOR (OUT)]]&gt;0, "Expense", "Check"))</f>
        <v>Income</v>
      </c>
      <c r="E1526" s="3" t="str">
        <f>_xlfn.XLOOKUP(FIN_DATASET[[#This Row],[Method]],CATEGORY_MAP[CUENTA_IN],CATEGORY_MAP[Category])</f>
        <v>Cash</v>
      </c>
      <c r="F1526" s="3" t="str">
        <f>_xlfn.XLOOKUP(FIN_DATASET[[#This Row],[Account]],CATEGORY_MAP[CUENTA_OUT],CATEGORY_MAP[Subcategory])</f>
        <v>Monthly Fee</v>
      </c>
      <c r="G1526" s="3" t="str">
        <f>IF(OR(FIN_RAW[[#This Row],[CONCEPTO]]=0,FIN_RAW[[#This Row],[CONCEPTO]]=""),"",FIN_RAW[[#This Row],[CONCEPTO]])</f>
        <v>Mensualidad FOR (80%) DIC</v>
      </c>
      <c r="H1526" s="5">
        <f>IF(FIN_DATASET[[#This Row],[Type]]="Income", FIN_RAW[[#This Row],[VALOR (IN)]], -FIN_RAW[[#This Row],[VALOR (OUT)]])</f>
        <v>88000</v>
      </c>
      <c r="I1526" s="3" t="str">
        <f>FIN_RAW[[#This Row],[CUENTA (IN)]]</f>
        <v>Efectivo</v>
      </c>
      <c r="J1526" s="6" t="str">
        <f>FIN_RAW[[#This Row],[CUENTA (OUT)]]</f>
        <v>Mensualidad</v>
      </c>
      <c r="K1526" s="3" t="str">
        <f>IF(OR(FIN_RAW[[#This Row],[CLIENTE]]=0,FIN_RAW[[#This Row],[CLIENTE]]=" "),"",FIN_RAW[[#This Row],[CLIENTE]])</f>
        <v>Diana Marcela Bravo Clavijo</v>
      </c>
      <c r="L1526" s="3" t="str">
        <f>IF(OR(FIN_RAW[[#This Row],[DEPORTISTA]]=0,FIN_RAW[[#This Row],[DEPORTISTA]]=""),"",FIN_RAW[[#This Row],[DEPORTISTA]])</f>
        <v>Adelaida Camacho Bravo</v>
      </c>
      <c r="M1526" s="3">
        <f>IF(FIN_DATASET[[#This Row],[Method]]="Efectivo",1,0)</f>
        <v>1</v>
      </c>
      <c r="N1526" s="12">
        <f>IF(FIN_DATASET[[#This Row],[Method]]="Efectivo",FIN_DATASET[[#This Row],[Amount]],0)</f>
        <v>88000</v>
      </c>
      <c r="O1526" s="3">
        <f>IF(FIN_DATASET[[#This Row],[Method]]="CxC",1,0)</f>
        <v>0</v>
      </c>
      <c r="P1526" s="11">
        <f>IF(FIN_DATASET[[#This Row],[Method]]="CxC",FIN_DATASET[[#This Row],[Amount]],0)</f>
        <v>0</v>
      </c>
      <c r="Q1526" s="3">
        <f>IF(OR(FIN_DATASET[[#This Row],[Account]]="CxP",FIN_DATASET[[#This Row],[Account]]="CxP (Liga)",FIN_DATASET[[#This Row],[Account]]="CxP (Terceros)"),1,0)</f>
        <v>0</v>
      </c>
      <c r="R1526" s="3">
        <f>IF(FIN_DATASET[[#This Row],[AP_Flag]]=1,FIN_DATASET[[#This Row],[Amount]],0)</f>
        <v>0</v>
      </c>
    </row>
    <row r="1527" spans="1:18" x14ac:dyDescent="0.2">
      <c r="A1527" s="4">
        <f>FIN_RAW[[#This Row],[FECHA]]</f>
        <v>44896</v>
      </c>
      <c r="B1527" s="3">
        <f>YEAR(FIN_DATASET[[#This Row],[Date]])</f>
        <v>2022</v>
      </c>
      <c r="C1527" s="3" t="str">
        <f>TEXT(FIN_DATASET[[#This Row],[Date]],"mmmm")</f>
        <v>December</v>
      </c>
      <c r="D1527" s="3" t="str">
        <f>IF(FIN_RAW[[#This Row],[VALOR (IN)]]&gt;0, "Income",IF(FIN_RAW[[#This Row],[VALOR (OUT)]]&gt;0, "Expense", "Check"))</f>
        <v>Income</v>
      </c>
      <c r="E1527" s="3" t="str">
        <f>_xlfn.XLOOKUP(FIN_DATASET[[#This Row],[Method]],CATEGORY_MAP[CUENTA_IN],CATEGORY_MAP[Category])</f>
        <v>Scholarships</v>
      </c>
      <c r="F1527" s="3" t="str">
        <f>_xlfn.XLOOKUP(FIN_DATASET[[#This Row],[Account]],CATEGORY_MAP[CUENTA_OUT],CATEGORY_MAP[Subcategory])</f>
        <v>Monthly Fee</v>
      </c>
      <c r="G1527" s="3" t="str">
        <f>IF(OR(FIN_RAW[[#This Row],[CONCEPTO]]=0,FIN_RAW[[#This Row],[CONCEPTO]]=""),"",FIN_RAW[[#This Row],[CONCEPTO]])</f>
        <v>Beca Hermandad (20%) DIC</v>
      </c>
      <c r="H1527" s="5">
        <f>IF(FIN_DATASET[[#This Row],[Type]]="Income", FIN_RAW[[#This Row],[VALOR (IN)]], -FIN_RAW[[#This Row],[VALOR (OUT)]])</f>
        <v>22000</v>
      </c>
      <c r="I1527" s="3" t="str">
        <f>FIN_RAW[[#This Row],[CUENTA (IN)]]</f>
        <v>Becas</v>
      </c>
      <c r="J1527" s="6" t="str">
        <f>FIN_RAW[[#This Row],[CUENTA (OUT)]]</f>
        <v>Mensualidad</v>
      </c>
      <c r="K1527" s="3" t="str">
        <f>IF(OR(FIN_RAW[[#This Row],[CLIENTE]]=0,FIN_RAW[[#This Row],[CLIENTE]]=" "),"",FIN_RAW[[#This Row],[CLIENTE]])</f>
        <v>Diana Marcela Bravo Clavijo</v>
      </c>
      <c r="L1527" s="3" t="str">
        <f>IF(OR(FIN_RAW[[#This Row],[DEPORTISTA]]=0,FIN_RAW[[#This Row],[DEPORTISTA]]=""),"",FIN_RAW[[#This Row],[DEPORTISTA]])</f>
        <v>Adelaida Camacho Bravo</v>
      </c>
      <c r="M1527" s="3">
        <f>IF(FIN_DATASET[[#This Row],[Method]]="Efectivo",1,0)</f>
        <v>0</v>
      </c>
      <c r="N1527" s="12">
        <f>IF(FIN_DATASET[[#This Row],[Method]]="Efectivo",FIN_DATASET[[#This Row],[Amount]],0)</f>
        <v>0</v>
      </c>
      <c r="O1527" s="3">
        <f>IF(FIN_DATASET[[#This Row],[Method]]="CxC",1,0)</f>
        <v>0</v>
      </c>
      <c r="P1527" s="11">
        <f>IF(FIN_DATASET[[#This Row],[Method]]="CxC",FIN_DATASET[[#This Row],[Amount]],0)</f>
        <v>0</v>
      </c>
      <c r="Q1527" s="3">
        <f>IF(OR(FIN_DATASET[[#This Row],[Account]]="CxP",FIN_DATASET[[#This Row],[Account]]="CxP (Liga)",FIN_DATASET[[#This Row],[Account]]="CxP (Terceros)"),1,0)</f>
        <v>0</v>
      </c>
      <c r="R1527" s="3">
        <f>IF(FIN_DATASET[[#This Row],[AP_Flag]]=1,FIN_DATASET[[#This Row],[Amount]],0)</f>
        <v>0</v>
      </c>
    </row>
    <row r="1528" spans="1:18" x14ac:dyDescent="0.2">
      <c r="A1528" s="4">
        <f>FIN_RAW[[#This Row],[FECHA]]</f>
        <v>44896</v>
      </c>
      <c r="B1528" s="3">
        <f>YEAR(FIN_DATASET[[#This Row],[Date]])</f>
        <v>2022</v>
      </c>
      <c r="C1528" s="3" t="str">
        <f>TEXT(FIN_DATASET[[#This Row],[Date]],"mmmm")</f>
        <v>December</v>
      </c>
      <c r="D1528" s="3" t="str">
        <f>IF(FIN_RAW[[#This Row],[VALOR (IN)]]&gt;0, "Income",IF(FIN_RAW[[#This Row],[VALOR (OUT)]]&gt;0, "Expense", "Check"))</f>
        <v>Income</v>
      </c>
      <c r="E1528" s="3" t="str">
        <f>_xlfn.XLOOKUP(FIN_DATASET[[#This Row],[Method]],CATEGORY_MAP[CUENTA_IN],CATEGORY_MAP[Category])</f>
        <v>Cash</v>
      </c>
      <c r="F1528" s="3" t="str">
        <f>_xlfn.XLOOKUP(FIN_DATASET[[#This Row],[Account]],CATEGORY_MAP[CUENTA_OUT],CATEGORY_MAP[Subcategory])</f>
        <v>Monthly Fee</v>
      </c>
      <c r="G1528" s="3" t="str">
        <f>IF(OR(FIN_RAW[[#This Row],[CONCEPTO]]=0,FIN_RAW[[#This Row],[CONCEPTO]]=""),"",FIN_RAW[[#This Row],[CONCEPTO]])</f>
        <v>Mensualidad AR (100%) DIC</v>
      </c>
      <c r="H1528" s="5">
        <f>IF(FIN_DATASET[[#This Row],[Type]]="Income", FIN_RAW[[#This Row],[VALOR (IN)]], -FIN_RAW[[#This Row],[VALOR (OUT)]])</f>
        <v>160000</v>
      </c>
      <c r="I1528" s="3" t="str">
        <f>FIN_RAW[[#This Row],[CUENTA (IN)]]</f>
        <v>Efectivo</v>
      </c>
      <c r="J1528" s="6" t="str">
        <f>FIN_RAW[[#This Row],[CUENTA (OUT)]]</f>
        <v>Mensualidad</v>
      </c>
      <c r="K1528" s="3" t="str">
        <f>IF(OR(FIN_RAW[[#This Row],[CLIENTE]]=0,FIN_RAW[[#This Row],[CLIENTE]]=" "),"",FIN_RAW[[#This Row],[CLIENTE]])</f>
        <v>Diana Marcela Bravo Clavijo</v>
      </c>
      <c r="L1528" s="3" t="str">
        <f>IF(OR(FIN_RAW[[#This Row],[DEPORTISTA]]=0,FIN_RAW[[#This Row],[DEPORTISTA]]=""),"",FIN_RAW[[#This Row],[DEPORTISTA]])</f>
        <v>María Antonia Camacho Bravo</v>
      </c>
      <c r="M1528" s="3">
        <f>IF(FIN_DATASET[[#This Row],[Method]]="Efectivo",1,0)</f>
        <v>1</v>
      </c>
      <c r="N1528" s="12">
        <f>IF(FIN_DATASET[[#This Row],[Method]]="Efectivo",FIN_DATASET[[#This Row],[Amount]],0)</f>
        <v>160000</v>
      </c>
      <c r="O1528" s="3">
        <f>IF(FIN_DATASET[[#This Row],[Method]]="CxC",1,0)</f>
        <v>0</v>
      </c>
      <c r="P1528" s="11">
        <f>IF(FIN_DATASET[[#This Row],[Method]]="CxC",FIN_DATASET[[#This Row],[Amount]],0)</f>
        <v>0</v>
      </c>
      <c r="Q1528" s="3">
        <f>IF(OR(FIN_DATASET[[#This Row],[Account]]="CxP",FIN_DATASET[[#This Row],[Account]]="CxP (Liga)",FIN_DATASET[[#This Row],[Account]]="CxP (Terceros)"),1,0)</f>
        <v>0</v>
      </c>
      <c r="R1528" s="3">
        <f>IF(FIN_DATASET[[#This Row],[AP_Flag]]=1,FIN_DATASET[[#This Row],[Amount]],0)</f>
        <v>0</v>
      </c>
    </row>
    <row r="1529" spans="1:18" x14ac:dyDescent="0.2">
      <c r="A1529" s="4">
        <f>FIN_RAW[[#This Row],[FECHA]]</f>
        <v>44896</v>
      </c>
      <c r="B1529" s="3">
        <f>YEAR(FIN_DATASET[[#This Row],[Date]])</f>
        <v>2022</v>
      </c>
      <c r="C1529" s="3" t="str">
        <f>TEXT(FIN_DATASET[[#This Row],[Date]],"mmmm")</f>
        <v>December</v>
      </c>
      <c r="D1529" s="3" t="str">
        <f>IF(FIN_RAW[[#This Row],[VALOR (IN)]]&gt;0, "Income",IF(FIN_RAW[[#This Row],[VALOR (OUT)]]&gt;0, "Expense", "Check"))</f>
        <v>Income</v>
      </c>
      <c r="E1529" s="3" t="str">
        <f>_xlfn.XLOOKUP(FIN_DATASET[[#This Row],[Method]],CATEGORY_MAP[CUENTA_IN],CATEGORY_MAP[Category])</f>
        <v>Cash</v>
      </c>
      <c r="F1529" s="3" t="str">
        <f>_xlfn.XLOOKUP(FIN_DATASET[[#This Row],[Account]],CATEGORY_MAP[CUENTA_OUT],CATEGORY_MAP[Subcategory])</f>
        <v>Monthly Fee</v>
      </c>
      <c r="G1529" s="3" t="str">
        <f>IF(OR(FIN_RAW[[#This Row],[CONCEPTO]]=0,FIN_RAW[[#This Row],[CONCEPTO]]=""),"",FIN_RAW[[#This Row],[CONCEPTO]])</f>
        <v>Mensualidad AR (100%) DIC</v>
      </c>
      <c r="H1529" s="5">
        <f>IF(FIN_DATASET[[#This Row],[Type]]="Income", FIN_RAW[[#This Row],[VALOR (IN)]], -FIN_RAW[[#This Row],[VALOR (OUT)]])</f>
        <v>160000</v>
      </c>
      <c r="I1529" s="3" t="str">
        <f>FIN_RAW[[#This Row],[CUENTA (IN)]]</f>
        <v>Efectivo</v>
      </c>
      <c r="J1529" s="6" t="str">
        <f>FIN_RAW[[#This Row],[CUENTA (OUT)]]</f>
        <v>Mensualidad</v>
      </c>
      <c r="K1529" s="3" t="str">
        <f>IF(OR(FIN_RAW[[#This Row],[CLIENTE]]=0,FIN_RAW[[#This Row],[CLIENTE]]=" "),"",FIN_RAW[[#This Row],[CLIENTE]])</f>
        <v>Mónica González Esguerra</v>
      </c>
      <c r="L1529" s="3" t="str">
        <f>IF(OR(FIN_RAW[[#This Row],[DEPORTISTA]]=0,FIN_RAW[[#This Row],[DEPORTISTA]]=""),"",FIN_RAW[[#This Row],[DEPORTISTA]])</f>
        <v>Mariana Vásquez González</v>
      </c>
      <c r="M1529" s="3">
        <f>IF(FIN_DATASET[[#This Row],[Method]]="Efectivo",1,0)</f>
        <v>1</v>
      </c>
      <c r="N1529" s="12">
        <f>IF(FIN_DATASET[[#This Row],[Method]]="Efectivo",FIN_DATASET[[#This Row],[Amount]],0)</f>
        <v>160000</v>
      </c>
      <c r="O1529" s="3">
        <f>IF(FIN_DATASET[[#This Row],[Method]]="CxC",1,0)</f>
        <v>0</v>
      </c>
      <c r="P1529" s="11">
        <f>IF(FIN_DATASET[[#This Row],[Method]]="CxC",FIN_DATASET[[#This Row],[Amount]],0)</f>
        <v>0</v>
      </c>
      <c r="Q1529" s="3">
        <f>IF(OR(FIN_DATASET[[#This Row],[Account]]="CxP",FIN_DATASET[[#This Row],[Account]]="CxP (Liga)",FIN_DATASET[[#This Row],[Account]]="CxP (Terceros)"),1,0)</f>
        <v>0</v>
      </c>
      <c r="R1529" s="3">
        <f>IF(FIN_DATASET[[#This Row],[AP_Flag]]=1,FIN_DATASET[[#This Row],[Amount]],0)</f>
        <v>0</v>
      </c>
    </row>
    <row r="1530" spans="1:18" x14ac:dyDescent="0.2">
      <c r="A1530" s="4">
        <f>FIN_RAW[[#This Row],[FECHA]]</f>
        <v>44896</v>
      </c>
      <c r="B1530" s="3">
        <f>YEAR(FIN_DATASET[[#This Row],[Date]])</f>
        <v>2022</v>
      </c>
      <c r="C1530" s="3" t="str">
        <f>TEXT(FIN_DATASET[[#This Row],[Date]],"mmmm")</f>
        <v>December</v>
      </c>
      <c r="D1530" s="3" t="str">
        <f>IF(FIN_RAW[[#This Row],[VALOR (IN)]]&gt;0, "Income",IF(FIN_RAW[[#This Row],[VALOR (OUT)]]&gt;0, "Expense", "Check"))</f>
        <v>Income</v>
      </c>
      <c r="E1530" s="3" t="str">
        <f>_xlfn.XLOOKUP(FIN_DATASET[[#This Row],[Method]],CATEGORY_MAP[CUENTA_IN],CATEGORY_MAP[Category])</f>
        <v>Accounts Receivable</v>
      </c>
      <c r="F1530" s="3" t="str">
        <f>_xlfn.XLOOKUP(FIN_DATASET[[#This Row],[Account]],CATEGORY_MAP[CUENTA_OUT],CATEGORY_MAP[Subcategory])</f>
        <v>Monthly Fee</v>
      </c>
      <c r="G1530" s="3" t="str">
        <f>IF(OR(FIN_RAW[[#This Row],[CONCEPTO]]=0,FIN_RAW[[#This Row],[CONCEPTO]]=""),"",FIN_RAW[[#This Row],[CONCEPTO]])</f>
        <v>Mensualidad AR (100%) DIC</v>
      </c>
      <c r="H1530" s="5">
        <f>IF(FIN_DATASET[[#This Row],[Type]]="Income", FIN_RAW[[#This Row],[VALOR (IN)]], -FIN_RAW[[#This Row],[VALOR (OUT)]])</f>
        <v>160000</v>
      </c>
      <c r="I1530" s="3" t="str">
        <f>FIN_RAW[[#This Row],[CUENTA (IN)]]</f>
        <v>CxC</v>
      </c>
      <c r="J1530" s="6" t="str">
        <f>FIN_RAW[[#This Row],[CUENTA (OUT)]]</f>
        <v>Mensualidad</v>
      </c>
      <c r="K1530" s="3" t="str">
        <f>IF(OR(FIN_RAW[[#This Row],[CLIENTE]]=0,FIN_RAW[[#This Row],[CLIENTE]]=" "),"",FIN_RAW[[#This Row],[CLIENTE]])</f>
        <v>Ingrith Basto Zamorano</v>
      </c>
      <c r="L1530" s="3" t="str">
        <f>IF(OR(FIN_RAW[[#This Row],[DEPORTISTA]]=0,FIN_RAW[[#This Row],[DEPORTISTA]]=""),"",FIN_RAW[[#This Row],[DEPORTISTA]])</f>
        <v>Santiago Solórzano Basto</v>
      </c>
      <c r="M1530" s="3">
        <f>IF(FIN_DATASET[[#This Row],[Method]]="Efectivo",1,0)</f>
        <v>0</v>
      </c>
      <c r="N1530" s="12">
        <f>IF(FIN_DATASET[[#This Row],[Method]]="Efectivo",FIN_DATASET[[#This Row],[Amount]],0)</f>
        <v>0</v>
      </c>
      <c r="O1530" s="3">
        <f>IF(FIN_DATASET[[#This Row],[Method]]="CxC",1,0)</f>
        <v>1</v>
      </c>
      <c r="P1530" s="11">
        <f>IF(FIN_DATASET[[#This Row],[Method]]="CxC",FIN_DATASET[[#This Row],[Amount]],0)</f>
        <v>160000</v>
      </c>
      <c r="Q1530" s="3">
        <f>IF(OR(FIN_DATASET[[#This Row],[Account]]="CxP",FIN_DATASET[[#This Row],[Account]]="CxP (Liga)",FIN_DATASET[[#This Row],[Account]]="CxP (Terceros)"),1,0)</f>
        <v>0</v>
      </c>
      <c r="R1530" s="3">
        <f>IF(FIN_DATASET[[#This Row],[AP_Flag]]=1,FIN_DATASET[[#This Row],[Amount]],0)</f>
        <v>0</v>
      </c>
    </row>
    <row r="1531" spans="1:18" x14ac:dyDescent="0.2">
      <c r="A1531" s="4">
        <f>FIN_RAW[[#This Row],[FECHA]]</f>
        <v>44896</v>
      </c>
      <c r="B1531" s="3">
        <f>YEAR(FIN_DATASET[[#This Row],[Date]])</f>
        <v>2022</v>
      </c>
      <c r="C1531" s="3" t="str">
        <f>TEXT(FIN_DATASET[[#This Row],[Date]],"mmmm")</f>
        <v>December</v>
      </c>
      <c r="D1531" s="3" t="str">
        <f>IF(FIN_RAW[[#This Row],[VALOR (IN)]]&gt;0, "Income",IF(FIN_RAW[[#This Row],[VALOR (OUT)]]&gt;0, "Expense", "Check"))</f>
        <v>Income</v>
      </c>
      <c r="E1531" s="3" t="str">
        <f>_xlfn.XLOOKUP(FIN_DATASET[[#This Row],[Method]],CATEGORY_MAP[CUENTA_IN],CATEGORY_MAP[Category])</f>
        <v>Cash</v>
      </c>
      <c r="F1531" s="3" t="str">
        <f>_xlfn.XLOOKUP(FIN_DATASET[[#This Row],[Account]],CATEGORY_MAP[CUENTA_OUT],CATEGORY_MAP[Subcategory])</f>
        <v>Monthly Fee</v>
      </c>
      <c r="G1531" s="3" t="str">
        <f>IF(OR(FIN_RAW[[#This Row],[CONCEPTO]]=0,FIN_RAW[[#This Row],[CONCEPTO]]=""),"",FIN_RAW[[#This Row],[CONCEPTO]])</f>
        <v>Mensualidad FOR (80%) DIC</v>
      </c>
      <c r="H1531" s="5">
        <f>IF(FIN_DATASET[[#This Row],[Type]]="Income", FIN_RAW[[#This Row],[VALOR (IN)]], -FIN_RAW[[#This Row],[VALOR (OUT)]])</f>
        <v>88000</v>
      </c>
      <c r="I1531" s="3" t="str">
        <f>FIN_RAW[[#This Row],[CUENTA (IN)]]</f>
        <v>Efectivo</v>
      </c>
      <c r="J1531" s="6" t="str">
        <f>FIN_RAW[[#This Row],[CUENTA (OUT)]]</f>
        <v>Mensualidad</v>
      </c>
      <c r="K1531" s="3" t="str">
        <f>IF(OR(FIN_RAW[[#This Row],[CLIENTE]]=0,FIN_RAW[[#This Row],[CLIENTE]]=" "),"",FIN_RAW[[#This Row],[CLIENTE]])</f>
        <v>Juan Sebastián Floyd</v>
      </c>
      <c r="L1531" s="3" t="str">
        <f>IF(OR(FIN_RAW[[#This Row],[DEPORTISTA]]=0,FIN_RAW[[#This Row],[DEPORTISTA]]=""),"",FIN_RAW[[#This Row],[DEPORTISTA]])</f>
        <v>Arianna Floyd Martínez</v>
      </c>
      <c r="M1531" s="3">
        <f>IF(FIN_DATASET[[#This Row],[Method]]="Efectivo",1,0)</f>
        <v>1</v>
      </c>
      <c r="N1531" s="12">
        <f>IF(FIN_DATASET[[#This Row],[Method]]="Efectivo",FIN_DATASET[[#This Row],[Amount]],0)</f>
        <v>88000</v>
      </c>
      <c r="O1531" s="3">
        <f>IF(FIN_DATASET[[#This Row],[Method]]="CxC",1,0)</f>
        <v>0</v>
      </c>
      <c r="P1531" s="11">
        <f>IF(FIN_DATASET[[#This Row],[Method]]="CxC",FIN_DATASET[[#This Row],[Amount]],0)</f>
        <v>0</v>
      </c>
      <c r="Q1531" s="3">
        <f>IF(OR(FIN_DATASET[[#This Row],[Account]]="CxP",FIN_DATASET[[#This Row],[Account]]="CxP (Liga)",FIN_DATASET[[#This Row],[Account]]="CxP (Terceros)"),1,0)</f>
        <v>0</v>
      </c>
      <c r="R1531" s="3">
        <f>IF(FIN_DATASET[[#This Row],[AP_Flag]]=1,FIN_DATASET[[#This Row],[Amount]],0)</f>
        <v>0</v>
      </c>
    </row>
    <row r="1532" spans="1:18" x14ac:dyDescent="0.2">
      <c r="A1532" s="4">
        <f>FIN_RAW[[#This Row],[FECHA]]</f>
        <v>44896</v>
      </c>
      <c r="B1532" s="3">
        <f>YEAR(FIN_DATASET[[#This Row],[Date]])</f>
        <v>2022</v>
      </c>
      <c r="C1532" s="3" t="str">
        <f>TEXT(FIN_DATASET[[#This Row],[Date]],"mmmm")</f>
        <v>December</v>
      </c>
      <c r="D1532" s="3" t="str">
        <f>IF(FIN_RAW[[#This Row],[VALOR (IN)]]&gt;0, "Income",IF(FIN_RAW[[#This Row],[VALOR (OUT)]]&gt;0, "Expense", "Check"))</f>
        <v>Income</v>
      </c>
      <c r="E1532" s="3" t="str">
        <f>_xlfn.XLOOKUP(FIN_DATASET[[#This Row],[Method]],CATEGORY_MAP[CUENTA_IN],CATEGORY_MAP[Category])</f>
        <v>Scholarships</v>
      </c>
      <c r="F1532" s="3" t="str">
        <f>_xlfn.XLOOKUP(FIN_DATASET[[#This Row],[Account]],CATEGORY_MAP[CUENTA_OUT],CATEGORY_MAP[Subcategory])</f>
        <v>Monthly Fee</v>
      </c>
      <c r="G1532" s="3" t="str">
        <f>IF(OR(FIN_RAW[[#This Row],[CONCEPTO]]=0,FIN_RAW[[#This Row],[CONCEPTO]]=""),"",FIN_RAW[[#This Row],[CONCEPTO]])</f>
        <v>Beca Hermandad (20%) DIC</v>
      </c>
      <c r="H1532" s="5">
        <f>IF(FIN_DATASET[[#This Row],[Type]]="Income", FIN_RAW[[#This Row],[VALOR (IN)]], -FIN_RAW[[#This Row],[VALOR (OUT)]])</f>
        <v>22000</v>
      </c>
      <c r="I1532" s="3" t="str">
        <f>FIN_RAW[[#This Row],[CUENTA (IN)]]</f>
        <v>Becas</v>
      </c>
      <c r="J1532" s="6" t="str">
        <f>FIN_RAW[[#This Row],[CUENTA (OUT)]]</f>
        <v>Mensualidad</v>
      </c>
      <c r="K1532" s="3" t="str">
        <f>IF(OR(FIN_RAW[[#This Row],[CLIENTE]]=0,FIN_RAW[[#This Row],[CLIENTE]]=" "),"",FIN_RAW[[#This Row],[CLIENTE]])</f>
        <v>Juan Sebastián Floyd</v>
      </c>
      <c r="L1532" s="3" t="str">
        <f>IF(OR(FIN_RAW[[#This Row],[DEPORTISTA]]=0,FIN_RAW[[#This Row],[DEPORTISTA]]=""),"",FIN_RAW[[#This Row],[DEPORTISTA]])</f>
        <v>Arianna Floyd Martínez</v>
      </c>
      <c r="M1532" s="3">
        <f>IF(FIN_DATASET[[#This Row],[Method]]="Efectivo",1,0)</f>
        <v>0</v>
      </c>
      <c r="N1532" s="12">
        <f>IF(FIN_DATASET[[#This Row],[Method]]="Efectivo",FIN_DATASET[[#This Row],[Amount]],0)</f>
        <v>0</v>
      </c>
      <c r="O1532" s="3">
        <f>IF(FIN_DATASET[[#This Row],[Method]]="CxC",1,0)</f>
        <v>0</v>
      </c>
      <c r="P1532" s="11">
        <f>IF(FIN_DATASET[[#This Row],[Method]]="CxC",FIN_DATASET[[#This Row],[Amount]],0)</f>
        <v>0</v>
      </c>
      <c r="Q1532" s="3">
        <f>IF(OR(FIN_DATASET[[#This Row],[Account]]="CxP",FIN_DATASET[[#This Row],[Account]]="CxP (Liga)",FIN_DATASET[[#This Row],[Account]]="CxP (Terceros)"),1,0)</f>
        <v>0</v>
      </c>
      <c r="R1532" s="3">
        <f>IF(FIN_DATASET[[#This Row],[AP_Flag]]=1,FIN_DATASET[[#This Row],[Amount]],0)</f>
        <v>0</v>
      </c>
    </row>
    <row r="1533" spans="1:18" x14ac:dyDescent="0.2">
      <c r="A1533" s="4">
        <f>FIN_RAW[[#This Row],[FECHA]]</f>
        <v>44896</v>
      </c>
      <c r="B1533" s="3">
        <f>YEAR(FIN_DATASET[[#This Row],[Date]])</f>
        <v>2022</v>
      </c>
      <c r="C1533" s="3" t="str">
        <f>TEXT(FIN_DATASET[[#This Row],[Date]],"mmmm")</f>
        <v>December</v>
      </c>
      <c r="D1533" s="3" t="str">
        <f>IF(FIN_RAW[[#This Row],[VALOR (IN)]]&gt;0, "Income",IF(FIN_RAW[[#This Row],[VALOR (OUT)]]&gt;0, "Expense", "Check"))</f>
        <v>Income</v>
      </c>
      <c r="E1533" s="3" t="str">
        <f>_xlfn.XLOOKUP(FIN_DATASET[[#This Row],[Method]],CATEGORY_MAP[CUENTA_IN],CATEGORY_MAP[Category])</f>
        <v>Cash</v>
      </c>
      <c r="F1533" s="3" t="str">
        <f>_xlfn.XLOOKUP(FIN_DATASET[[#This Row],[Account]],CATEGORY_MAP[CUENTA_OUT],CATEGORY_MAP[Subcategory])</f>
        <v>Monthly Fee</v>
      </c>
      <c r="G1533" s="3" t="str">
        <f>IF(OR(FIN_RAW[[#This Row],[CONCEPTO]]=0,FIN_RAW[[#This Row],[CONCEPTO]]=""),"",FIN_RAW[[#This Row],[CONCEPTO]])</f>
        <v>Mensualidad AR (100%) DIC</v>
      </c>
      <c r="H1533" s="5">
        <f>IF(FIN_DATASET[[#This Row],[Type]]="Income", FIN_RAW[[#This Row],[VALOR (IN)]], -FIN_RAW[[#This Row],[VALOR (OUT)]])</f>
        <v>160000</v>
      </c>
      <c r="I1533" s="3" t="str">
        <f>FIN_RAW[[#This Row],[CUENTA (IN)]]</f>
        <v>Efectivo</v>
      </c>
      <c r="J1533" s="6" t="str">
        <f>FIN_RAW[[#This Row],[CUENTA (OUT)]]</f>
        <v>Mensualidad</v>
      </c>
      <c r="K1533" s="3" t="str">
        <f>IF(OR(FIN_RAW[[#This Row],[CLIENTE]]=0,FIN_RAW[[#This Row],[CLIENTE]]=" "),"",FIN_RAW[[#This Row],[CLIENTE]])</f>
        <v>Juan Sebastián Floyd</v>
      </c>
      <c r="L1533" s="3" t="str">
        <f>IF(OR(FIN_RAW[[#This Row],[DEPORTISTA]]=0,FIN_RAW[[#This Row],[DEPORTISTA]]=""),"",FIN_RAW[[#This Row],[DEPORTISTA]])</f>
        <v>Juan Diego Floyd Martínez</v>
      </c>
      <c r="M1533" s="3">
        <f>IF(FIN_DATASET[[#This Row],[Method]]="Efectivo",1,0)</f>
        <v>1</v>
      </c>
      <c r="N1533" s="12">
        <f>IF(FIN_DATASET[[#This Row],[Method]]="Efectivo",FIN_DATASET[[#This Row],[Amount]],0)</f>
        <v>160000</v>
      </c>
      <c r="O1533" s="3">
        <f>IF(FIN_DATASET[[#This Row],[Method]]="CxC",1,0)</f>
        <v>0</v>
      </c>
      <c r="P1533" s="11">
        <f>IF(FIN_DATASET[[#This Row],[Method]]="CxC",FIN_DATASET[[#This Row],[Amount]],0)</f>
        <v>0</v>
      </c>
      <c r="Q1533" s="3">
        <f>IF(OR(FIN_DATASET[[#This Row],[Account]]="CxP",FIN_DATASET[[#This Row],[Account]]="CxP (Liga)",FIN_DATASET[[#This Row],[Account]]="CxP (Terceros)"),1,0)</f>
        <v>0</v>
      </c>
      <c r="R1533" s="3">
        <f>IF(FIN_DATASET[[#This Row],[AP_Flag]]=1,FIN_DATASET[[#This Row],[Amount]],0)</f>
        <v>0</v>
      </c>
    </row>
    <row r="1534" spans="1:18" x14ac:dyDescent="0.2">
      <c r="A1534" s="4">
        <f>FIN_RAW[[#This Row],[FECHA]]</f>
        <v>44896</v>
      </c>
      <c r="B1534" s="3">
        <f>YEAR(FIN_DATASET[[#This Row],[Date]])</f>
        <v>2022</v>
      </c>
      <c r="C1534" s="3" t="str">
        <f>TEXT(FIN_DATASET[[#This Row],[Date]],"mmmm")</f>
        <v>December</v>
      </c>
      <c r="D1534" s="3" t="str">
        <f>IF(FIN_RAW[[#This Row],[VALOR (IN)]]&gt;0, "Income",IF(FIN_RAW[[#This Row],[VALOR (OUT)]]&gt;0, "Expense", "Check"))</f>
        <v>Income</v>
      </c>
      <c r="E1534" s="3" t="str">
        <f>_xlfn.XLOOKUP(FIN_DATASET[[#This Row],[Method]],CATEGORY_MAP[CUENTA_IN],CATEGORY_MAP[Category])</f>
        <v>Cash</v>
      </c>
      <c r="F1534" s="3" t="str">
        <f>_xlfn.XLOOKUP(FIN_DATASET[[#This Row],[Account]],CATEGORY_MAP[CUENTA_OUT],CATEGORY_MAP[Subcategory])</f>
        <v>Monthly Fee</v>
      </c>
      <c r="G1534" s="3" t="str">
        <f>IF(OR(FIN_RAW[[#This Row],[CONCEPTO]]=0,FIN_RAW[[#This Row],[CONCEPTO]]=""),"",FIN_RAW[[#This Row],[CONCEPTO]])</f>
        <v>Mensualidad FOR (100%) DIC</v>
      </c>
      <c r="H1534" s="5">
        <f>IF(FIN_DATASET[[#This Row],[Type]]="Income", FIN_RAW[[#This Row],[VALOR (IN)]], -FIN_RAW[[#This Row],[VALOR (OUT)]])</f>
        <v>110000</v>
      </c>
      <c r="I1534" s="3" t="str">
        <f>FIN_RAW[[#This Row],[CUENTA (IN)]]</f>
        <v>Efectivo</v>
      </c>
      <c r="J1534" s="6" t="str">
        <f>FIN_RAW[[#This Row],[CUENTA (OUT)]]</f>
        <v>Mensualidad</v>
      </c>
      <c r="K1534" s="3" t="str">
        <f>IF(OR(FIN_RAW[[#This Row],[CLIENTE]]=0,FIN_RAW[[#This Row],[CLIENTE]]=" "),"",FIN_RAW[[#This Row],[CLIENTE]])</f>
        <v>Marcela Zapata Duque</v>
      </c>
      <c r="L1534" s="3" t="str">
        <f>IF(OR(FIN_RAW[[#This Row],[DEPORTISTA]]=0,FIN_RAW[[#This Row],[DEPORTISTA]]=""),"",FIN_RAW[[#This Row],[DEPORTISTA]])</f>
        <v>Sara Zapata Zapata</v>
      </c>
      <c r="M1534" s="3">
        <f>IF(FIN_DATASET[[#This Row],[Method]]="Efectivo",1,0)</f>
        <v>1</v>
      </c>
      <c r="N1534" s="12">
        <f>IF(FIN_DATASET[[#This Row],[Method]]="Efectivo",FIN_DATASET[[#This Row],[Amount]],0)</f>
        <v>110000</v>
      </c>
      <c r="O1534" s="3">
        <f>IF(FIN_DATASET[[#This Row],[Method]]="CxC",1,0)</f>
        <v>0</v>
      </c>
      <c r="P1534" s="11">
        <f>IF(FIN_DATASET[[#This Row],[Method]]="CxC",FIN_DATASET[[#This Row],[Amount]],0)</f>
        <v>0</v>
      </c>
      <c r="Q1534" s="3">
        <f>IF(OR(FIN_DATASET[[#This Row],[Account]]="CxP",FIN_DATASET[[#This Row],[Account]]="CxP (Liga)",FIN_DATASET[[#This Row],[Account]]="CxP (Terceros)"),1,0)</f>
        <v>0</v>
      </c>
      <c r="R1534" s="3">
        <f>IF(FIN_DATASET[[#This Row],[AP_Flag]]=1,FIN_DATASET[[#This Row],[Amount]],0)</f>
        <v>0</v>
      </c>
    </row>
    <row r="1535" spans="1:18" x14ac:dyDescent="0.2">
      <c r="A1535" s="4">
        <f>FIN_RAW[[#This Row],[FECHA]]</f>
        <v>44896</v>
      </c>
      <c r="B1535" s="3">
        <f>YEAR(FIN_DATASET[[#This Row],[Date]])</f>
        <v>2022</v>
      </c>
      <c r="C1535" s="3" t="str">
        <f>TEXT(FIN_DATASET[[#This Row],[Date]],"mmmm")</f>
        <v>December</v>
      </c>
      <c r="D1535" s="3" t="str">
        <f>IF(FIN_RAW[[#This Row],[VALOR (IN)]]&gt;0, "Income",IF(FIN_RAW[[#This Row],[VALOR (OUT)]]&gt;0, "Expense", "Check"))</f>
        <v>Income</v>
      </c>
      <c r="E1535" s="3" t="str">
        <f>_xlfn.XLOOKUP(FIN_DATASET[[#This Row],[Method]],CATEGORY_MAP[CUENTA_IN],CATEGORY_MAP[Category])</f>
        <v>Accounts Receivable</v>
      </c>
      <c r="F1535" s="3" t="str">
        <f>_xlfn.XLOOKUP(FIN_DATASET[[#This Row],[Account]],CATEGORY_MAP[CUENTA_OUT],CATEGORY_MAP[Subcategory])</f>
        <v>Monthly Fee</v>
      </c>
      <c r="G1535" s="3" t="str">
        <f>IF(OR(FIN_RAW[[#This Row],[CONCEPTO]]=0,FIN_RAW[[#This Row],[CONCEPTO]]=""),"",FIN_RAW[[#This Row],[CONCEPTO]])</f>
        <v>Mensualidad AR (100%) DIC</v>
      </c>
      <c r="H1535" s="5">
        <f>IF(FIN_DATASET[[#This Row],[Type]]="Income", FIN_RAW[[#This Row],[VALOR (IN)]], -FIN_RAW[[#This Row],[VALOR (OUT)]])</f>
        <v>160000</v>
      </c>
      <c r="I1535" s="3" t="str">
        <f>FIN_RAW[[#This Row],[CUENTA (IN)]]</f>
        <v>CxC</v>
      </c>
      <c r="J1535" s="6" t="str">
        <f>FIN_RAW[[#This Row],[CUENTA (OUT)]]</f>
        <v>Mensualidad</v>
      </c>
      <c r="K1535" s="3" t="str">
        <f>IF(OR(FIN_RAW[[#This Row],[CLIENTE]]=0,FIN_RAW[[#This Row],[CLIENTE]]=" "),"",FIN_RAW[[#This Row],[CLIENTE]])</f>
        <v>Rodrigo Valdiri Zambrano</v>
      </c>
      <c r="L1535" s="3" t="str">
        <f>IF(OR(FIN_RAW[[#This Row],[DEPORTISTA]]=0,FIN_RAW[[#This Row],[DEPORTISTA]]=""),"",FIN_RAW[[#This Row],[DEPORTISTA]])</f>
        <v>Esteban Valdiri Guauña</v>
      </c>
      <c r="M1535" s="3">
        <f>IF(FIN_DATASET[[#This Row],[Method]]="Efectivo",1,0)</f>
        <v>0</v>
      </c>
      <c r="N1535" s="12">
        <f>IF(FIN_DATASET[[#This Row],[Method]]="Efectivo",FIN_DATASET[[#This Row],[Amount]],0)</f>
        <v>0</v>
      </c>
      <c r="O1535" s="3">
        <f>IF(FIN_DATASET[[#This Row],[Method]]="CxC",1,0)</f>
        <v>1</v>
      </c>
      <c r="P1535" s="11">
        <f>IF(FIN_DATASET[[#This Row],[Method]]="CxC",FIN_DATASET[[#This Row],[Amount]],0)</f>
        <v>160000</v>
      </c>
      <c r="Q1535" s="3">
        <f>IF(OR(FIN_DATASET[[#This Row],[Account]]="CxP",FIN_DATASET[[#This Row],[Account]]="CxP (Liga)",FIN_DATASET[[#This Row],[Account]]="CxP (Terceros)"),1,0)</f>
        <v>0</v>
      </c>
      <c r="R1535" s="3">
        <f>IF(FIN_DATASET[[#This Row],[AP_Flag]]=1,FIN_DATASET[[#This Row],[Amount]],0)</f>
        <v>0</v>
      </c>
    </row>
    <row r="1536" spans="1:18" x14ac:dyDescent="0.2">
      <c r="A1536" s="4">
        <f>FIN_RAW[[#This Row],[FECHA]]</f>
        <v>44896</v>
      </c>
      <c r="B1536" s="3">
        <f>YEAR(FIN_DATASET[[#This Row],[Date]])</f>
        <v>2022</v>
      </c>
      <c r="C1536" s="3" t="str">
        <f>TEXT(FIN_DATASET[[#This Row],[Date]],"mmmm")</f>
        <v>December</v>
      </c>
      <c r="D1536" s="3" t="str">
        <f>IF(FIN_RAW[[#This Row],[VALOR (IN)]]&gt;0, "Income",IF(FIN_RAW[[#This Row],[VALOR (OUT)]]&gt;0, "Expense", "Check"))</f>
        <v>Income</v>
      </c>
      <c r="E1536" s="3" t="str">
        <f>_xlfn.XLOOKUP(FIN_DATASET[[#This Row],[Method]],CATEGORY_MAP[CUENTA_IN],CATEGORY_MAP[Category])</f>
        <v>Cash</v>
      </c>
      <c r="F1536" s="3" t="str">
        <f>_xlfn.XLOOKUP(FIN_DATASET[[#This Row],[Account]],CATEGORY_MAP[CUENTA_OUT],CATEGORY_MAP[Subcategory])</f>
        <v>Monthly Fee</v>
      </c>
      <c r="G1536" s="3" t="str">
        <f>IF(OR(FIN_RAW[[#This Row],[CONCEPTO]]=0,FIN_RAW[[#This Row],[CONCEPTO]]=""),"",FIN_RAW[[#This Row],[CONCEPTO]])</f>
        <v>Mensualidad FOR (80%) DIC</v>
      </c>
      <c r="H1536" s="5">
        <f>IF(FIN_DATASET[[#This Row],[Type]]="Income", FIN_RAW[[#This Row],[VALOR (IN)]], -FIN_RAW[[#This Row],[VALOR (OUT)]])</f>
        <v>88000</v>
      </c>
      <c r="I1536" s="3" t="str">
        <f>FIN_RAW[[#This Row],[CUENTA (IN)]]</f>
        <v>Efectivo</v>
      </c>
      <c r="J1536" s="6" t="str">
        <f>FIN_RAW[[#This Row],[CUENTA (OUT)]]</f>
        <v>Mensualidad</v>
      </c>
      <c r="K1536" s="3" t="str">
        <f>IF(OR(FIN_RAW[[#This Row],[CLIENTE]]=0,FIN_RAW[[#This Row],[CLIENTE]]=" "),"",FIN_RAW[[#This Row],[CLIENTE]])</f>
        <v>Víctor Manuel Duque Yepes</v>
      </c>
      <c r="L1536" s="3" t="str">
        <f>IF(OR(FIN_RAW[[#This Row],[DEPORTISTA]]=0,FIN_RAW[[#This Row],[DEPORTISTA]]=""),"",FIN_RAW[[#This Row],[DEPORTISTA]])</f>
        <v>Juan Esteban Duque Pinto</v>
      </c>
      <c r="M1536" s="3">
        <f>IF(FIN_DATASET[[#This Row],[Method]]="Efectivo",1,0)</f>
        <v>1</v>
      </c>
      <c r="N1536" s="12">
        <f>IF(FIN_DATASET[[#This Row],[Method]]="Efectivo",FIN_DATASET[[#This Row],[Amount]],0)</f>
        <v>88000</v>
      </c>
      <c r="O1536" s="3">
        <f>IF(FIN_DATASET[[#This Row],[Method]]="CxC",1,0)</f>
        <v>0</v>
      </c>
      <c r="P1536" s="11">
        <f>IF(FIN_DATASET[[#This Row],[Method]]="CxC",FIN_DATASET[[#This Row],[Amount]],0)</f>
        <v>0</v>
      </c>
      <c r="Q1536" s="3">
        <f>IF(OR(FIN_DATASET[[#This Row],[Account]]="CxP",FIN_DATASET[[#This Row],[Account]]="CxP (Liga)",FIN_DATASET[[#This Row],[Account]]="CxP (Terceros)"),1,0)</f>
        <v>0</v>
      </c>
      <c r="R1536" s="3">
        <f>IF(FIN_DATASET[[#This Row],[AP_Flag]]=1,FIN_DATASET[[#This Row],[Amount]],0)</f>
        <v>0</v>
      </c>
    </row>
    <row r="1537" spans="1:18" x14ac:dyDescent="0.2">
      <c r="A1537" s="4">
        <f>FIN_RAW[[#This Row],[FECHA]]</f>
        <v>44896</v>
      </c>
      <c r="B1537" s="3">
        <f>YEAR(FIN_DATASET[[#This Row],[Date]])</f>
        <v>2022</v>
      </c>
      <c r="C1537" s="3" t="str">
        <f>TEXT(FIN_DATASET[[#This Row],[Date]],"mmmm")</f>
        <v>December</v>
      </c>
      <c r="D1537" s="3" t="str">
        <f>IF(FIN_RAW[[#This Row],[VALOR (IN)]]&gt;0, "Income",IF(FIN_RAW[[#This Row],[VALOR (OUT)]]&gt;0, "Expense", "Check"))</f>
        <v>Income</v>
      </c>
      <c r="E1537" s="3" t="str">
        <f>_xlfn.XLOOKUP(FIN_DATASET[[#This Row],[Method]],CATEGORY_MAP[CUENTA_IN],CATEGORY_MAP[Category])</f>
        <v>Scholarships</v>
      </c>
      <c r="F1537" s="3" t="str">
        <f>_xlfn.XLOOKUP(FIN_DATASET[[#This Row],[Account]],CATEGORY_MAP[CUENTA_OUT],CATEGORY_MAP[Subcategory])</f>
        <v>Monthly Fee</v>
      </c>
      <c r="G1537" s="3" t="str">
        <f>IF(OR(FIN_RAW[[#This Row],[CONCEPTO]]=0,FIN_RAW[[#This Row],[CONCEPTO]]=""),"",FIN_RAW[[#This Row],[CONCEPTO]])</f>
        <v>Beca Hermandad (20%) DIC</v>
      </c>
      <c r="H1537" s="5">
        <f>IF(FIN_DATASET[[#This Row],[Type]]="Income", FIN_RAW[[#This Row],[VALOR (IN)]], -FIN_RAW[[#This Row],[VALOR (OUT)]])</f>
        <v>22000</v>
      </c>
      <c r="I1537" s="3" t="str">
        <f>FIN_RAW[[#This Row],[CUENTA (IN)]]</f>
        <v>Becas</v>
      </c>
      <c r="J1537" s="6" t="str">
        <f>FIN_RAW[[#This Row],[CUENTA (OUT)]]</f>
        <v>Mensualidad</v>
      </c>
      <c r="K1537" s="3" t="str">
        <f>IF(OR(FIN_RAW[[#This Row],[CLIENTE]]=0,FIN_RAW[[#This Row],[CLIENTE]]=" "),"",FIN_RAW[[#This Row],[CLIENTE]])</f>
        <v>Víctor Manuel Duque Yepes</v>
      </c>
      <c r="L1537" s="3" t="str">
        <f>IF(OR(FIN_RAW[[#This Row],[DEPORTISTA]]=0,FIN_RAW[[#This Row],[DEPORTISTA]]=""),"",FIN_RAW[[#This Row],[DEPORTISTA]])</f>
        <v>Juan Esteban Duque Pinto</v>
      </c>
      <c r="M1537" s="3">
        <f>IF(FIN_DATASET[[#This Row],[Method]]="Efectivo",1,0)</f>
        <v>0</v>
      </c>
      <c r="N1537" s="12">
        <f>IF(FIN_DATASET[[#This Row],[Method]]="Efectivo",FIN_DATASET[[#This Row],[Amount]],0)</f>
        <v>0</v>
      </c>
      <c r="O1537" s="3">
        <f>IF(FIN_DATASET[[#This Row],[Method]]="CxC",1,0)</f>
        <v>0</v>
      </c>
      <c r="P1537" s="11">
        <f>IF(FIN_DATASET[[#This Row],[Method]]="CxC",FIN_DATASET[[#This Row],[Amount]],0)</f>
        <v>0</v>
      </c>
      <c r="Q1537" s="3">
        <f>IF(OR(FIN_DATASET[[#This Row],[Account]]="CxP",FIN_DATASET[[#This Row],[Account]]="CxP (Liga)",FIN_DATASET[[#This Row],[Account]]="CxP (Terceros)"),1,0)</f>
        <v>0</v>
      </c>
      <c r="R1537" s="3">
        <f>IF(FIN_DATASET[[#This Row],[AP_Flag]]=1,FIN_DATASET[[#This Row],[Amount]],0)</f>
        <v>0</v>
      </c>
    </row>
    <row r="1538" spans="1:18" x14ac:dyDescent="0.2">
      <c r="A1538" s="4">
        <f>FIN_RAW[[#This Row],[FECHA]]</f>
        <v>44896</v>
      </c>
      <c r="B1538" s="3">
        <f>YEAR(FIN_DATASET[[#This Row],[Date]])</f>
        <v>2022</v>
      </c>
      <c r="C1538" s="3" t="str">
        <f>TEXT(FIN_DATASET[[#This Row],[Date]],"mmmm")</f>
        <v>December</v>
      </c>
      <c r="D1538" s="3" t="str">
        <f>IF(FIN_RAW[[#This Row],[VALOR (IN)]]&gt;0, "Income",IF(FIN_RAW[[#This Row],[VALOR (OUT)]]&gt;0, "Expense", "Check"))</f>
        <v>Income</v>
      </c>
      <c r="E1538" s="3" t="str">
        <f>_xlfn.XLOOKUP(FIN_DATASET[[#This Row],[Method]],CATEGORY_MAP[CUENTA_IN],CATEGORY_MAP[Category])</f>
        <v>Cash</v>
      </c>
      <c r="F1538" s="3" t="str">
        <f>_xlfn.XLOOKUP(FIN_DATASET[[#This Row],[Account]],CATEGORY_MAP[CUENTA_OUT],CATEGORY_MAP[Subcategory])</f>
        <v>Monthly Fee</v>
      </c>
      <c r="G1538" s="3" t="str">
        <f>IF(OR(FIN_RAW[[#This Row],[CONCEPTO]]=0,FIN_RAW[[#This Row],[CONCEPTO]]=""),"",FIN_RAW[[#This Row],[CONCEPTO]])</f>
        <v>Mensualidad AR (100%) DIC</v>
      </c>
      <c r="H1538" s="5">
        <f>IF(FIN_DATASET[[#This Row],[Type]]="Income", FIN_RAW[[#This Row],[VALOR (IN)]], -FIN_RAW[[#This Row],[VALOR (OUT)]])</f>
        <v>160000</v>
      </c>
      <c r="I1538" s="3" t="str">
        <f>FIN_RAW[[#This Row],[CUENTA (IN)]]</f>
        <v>Efectivo</v>
      </c>
      <c r="J1538" s="6" t="str">
        <f>FIN_RAW[[#This Row],[CUENTA (OUT)]]</f>
        <v>Mensualidad</v>
      </c>
      <c r="K1538" s="3" t="str">
        <f>IF(OR(FIN_RAW[[#This Row],[CLIENTE]]=0,FIN_RAW[[#This Row],[CLIENTE]]=" "),"",FIN_RAW[[#This Row],[CLIENTE]])</f>
        <v>Víctor Manuel Duque Yepes</v>
      </c>
      <c r="L1538" s="3" t="str">
        <f>IF(OR(FIN_RAW[[#This Row],[DEPORTISTA]]=0,FIN_RAW[[#This Row],[DEPORTISTA]]=""),"",FIN_RAW[[#This Row],[DEPORTISTA]])</f>
        <v>Juan Manuel Duque Pinto</v>
      </c>
      <c r="M1538" s="3">
        <f>IF(FIN_DATASET[[#This Row],[Method]]="Efectivo",1,0)</f>
        <v>1</v>
      </c>
      <c r="N1538" s="12">
        <f>IF(FIN_DATASET[[#This Row],[Method]]="Efectivo",FIN_DATASET[[#This Row],[Amount]],0)</f>
        <v>160000</v>
      </c>
      <c r="O1538" s="3">
        <f>IF(FIN_DATASET[[#This Row],[Method]]="CxC",1,0)</f>
        <v>0</v>
      </c>
      <c r="P1538" s="11">
        <f>IF(FIN_DATASET[[#This Row],[Method]]="CxC",FIN_DATASET[[#This Row],[Amount]],0)</f>
        <v>0</v>
      </c>
      <c r="Q1538" s="3">
        <f>IF(OR(FIN_DATASET[[#This Row],[Account]]="CxP",FIN_DATASET[[#This Row],[Account]]="CxP (Liga)",FIN_DATASET[[#This Row],[Account]]="CxP (Terceros)"),1,0)</f>
        <v>0</v>
      </c>
      <c r="R1538" s="3">
        <f>IF(FIN_DATASET[[#This Row],[AP_Flag]]=1,FIN_DATASET[[#This Row],[Amount]],0)</f>
        <v>0</v>
      </c>
    </row>
    <row r="1539" spans="1:18" x14ac:dyDescent="0.2">
      <c r="A1539" s="4">
        <f>FIN_RAW[[#This Row],[FECHA]]</f>
        <v>44896</v>
      </c>
      <c r="B1539" s="3">
        <f>YEAR(FIN_DATASET[[#This Row],[Date]])</f>
        <v>2022</v>
      </c>
      <c r="C1539" s="3" t="str">
        <f>TEXT(FIN_DATASET[[#This Row],[Date]],"mmmm")</f>
        <v>December</v>
      </c>
      <c r="D1539" s="3" t="str">
        <f>IF(FIN_RAW[[#This Row],[VALOR (IN)]]&gt;0, "Income",IF(FIN_RAW[[#This Row],[VALOR (OUT)]]&gt;0, "Expense", "Check"))</f>
        <v>Income</v>
      </c>
      <c r="E1539" s="3" t="str">
        <f>_xlfn.XLOOKUP(FIN_DATASET[[#This Row],[Method]],CATEGORY_MAP[CUENTA_IN],CATEGORY_MAP[Category])</f>
        <v>Cash</v>
      </c>
      <c r="F1539" s="3" t="str">
        <f>_xlfn.XLOOKUP(FIN_DATASET[[#This Row],[Account]],CATEGORY_MAP[CUENTA_OUT],CATEGORY_MAP[Subcategory])</f>
        <v>Monthly Fee</v>
      </c>
      <c r="G1539" s="3" t="str">
        <f>IF(OR(FIN_RAW[[#This Row],[CONCEPTO]]=0,FIN_RAW[[#This Row],[CONCEPTO]]=""),"",FIN_RAW[[#This Row],[CONCEPTO]])</f>
        <v>Mensualidad AR (100%) DIC</v>
      </c>
      <c r="H1539" s="5">
        <f>IF(FIN_DATASET[[#This Row],[Type]]="Income", FIN_RAW[[#This Row],[VALOR (IN)]], -FIN_RAW[[#This Row],[VALOR (OUT)]])</f>
        <v>160000</v>
      </c>
      <c r="I1539" s="3" t="str">
        <f>FIN_RAW[[#This Row],[CUENTA (IN)]]</f>
        <v>Efectivo</v>
      </c>
      <c r="J1539" s="6" t="str">
        <f>FIN_RAW[[#This Row],[CUENTA (OUT)]]</f>
        <v>Mensualidad</v>
      </c>
      <c r="K1539" s="3" t="str">
        <f>IF(OR(FIN_RAW[[#This Row],[CLIENTE]]=0,FIN_RAW[[#This Row],[CLIENTE]]=" "),"",FIN_RAW[[#This Row],[CLIENTE]])</f>
        <v>Viviana Andrade Álvarez</v>
      </c>
      <c r="L1539" s="3" t="str">
        <f>IF(OR(FIN_RAW[[#This Row],[DEPORTISTA]]=0,FIN_RAW[[#This Row],[DEPORTISTA]]=""),"",FIN_RAW[[#This Row],[DEPORTISTA]])</f>
        <v>Laura Sofía Valencia Andrade</v>
      </c>
      <c r="M1539" s="3">
        <f>IF(FIN_DATASET[[#This Row],[Method]]="Efectivo",1,0)</f>
        <v>1</v>
      </c>
      <c r="N1539" s="12">
        <f>IF(FIN_DATASET[[#This Row],[Method]]="Efectivo",FIN_DATASET[[#This Row],[Amount]],0)</f>
        <v>160000</v>
      </c>
      <c r="O1539" s="3">
        <f>IF(FIN_DATASET[[#This Row],[Method]]="CxC",1,0)</f>
        <v>0</v>
      </c>
      <c r="P1539" s="11">
        <f>IF(FIN_DATASET[[#This Row],[Method]]="CxC",FIN_DATASET[[#This Row],[Amount]],0)</f>
        <v>0</v>
      </c>
      <c r="Q1539" s="3">
        <f>IF(OR(FIN_DATASET[[#This Row],[Account]]="CxP",FIN_DATASET[[#This Row],[Account]]="CxP (Liga)",FIN_DATASET[[#This Row],[Account]]="CxP (Terceros)"),1,0)</f>
        <v>0</v>
      </c>
      <c r="R1539" s="3">
        <f>IF(FIN_DATASET[[#This Row],[AP_Flag]]=1,FIN_DATASET[[#This Row],[Amount]],0)</f>
        <v>0</v>
      </c>
    </row>
    <row r="1540" spans="1:18" x14ac:dyDescent="0.2">
      <c r="A1540" s="4">
        <f>FIN_RAW[[#This Row],[FECHA]]</f>
        <v>44896</v>
      </c>
      <c r="B1540" s="3">
        <f>YEAR(FIN_DATASET[[#This Row],[Date]])</f>
        <v>2022</v>
      </c>
      <c r="C1540" s="3" t="str">
        <f>TEXT(FIN_DATASET[[#This Row],[Date]],"mmmm")</f>
        <v>December</v>
      </c>
      <c r="D1540" s="3" t="str">
        <f>IF(FIN_RAW[[#This Row],[VALOR (IN)]]&gt;0, "Income",IF(FIN_RAW[[#This Row],[VALOR (OUT)]]&gt;0, "Expense", "Check"))</f>
        <v>Income</v>
      </c>
      <c r="E1540" s="3" t="str">
        <f>_xlfn.XLOOKUP(FIN_DATASET[[#This Row],[Method]],CATEGORY_MAP[CUENTA_IN],CATEGORY_MAP[Category])</f>
        <v>Cash</v>
      </c>
      <c r="F1540" s="3" t="str">
        <f>_xlfn.XLOOKUP(FIN_DATASET[[#This Row],[Account]],CATEGORY_MAP[CUENTA_OUT],CATEGORY_MAP[Subcategory])</f>
        <v>Monthly Fee</v>
      </c>
      <c r="G1540" s="3" t="str">
        <f>IF(OR(FIN_RAW[[#This Row],[CONCEPTO]]=0,FIN_RAW[[#This Row],[CONCEPTO]]=""),"",FIN_RAW[[#This Row],[CONCEPTO]])</f>
        <v>Mensualidad AR (100%) DIC</v>
      </c>
      <c r="H1540" s="5">
        <f>IF(FIN_DATASET[[#This Row],[Type]]="Income", FIN_RAW[[#This Row],[VALOR (IN)]], -FIN_RAW[[#This Row],[VALOR (OUT)]])</f>
        <v>160000</v>
      </c>
      <c r="I1540" s="3" t="str">
        <f>FIN_RAW[[#This Row],[CUENTA (IN)]]</f>
        <v>Efectivo</v>
      </c>
      <c r="J1540" s="6" t="str">
        <f>FIN_RAW[[#This Row],[CUENTA (OUT)]]</f>
        <v>Mensualidad</v>
      </c>
      <c r="K1540" s="3" t="str">
        <f>IF(OR(FIN_RAW[[#This Row],[CLIENTE]]=0,FIN_RAW[[#This Row],[CLIENTE]]=" "),"",FIN_RAW[[#This Row],[CLIENTE]])</f>
        <v>Yanibel Peña Londoño</v>
      </c>
      <c r="L1540" s="3" t="str">
        <f>IF(OR(FIN_RAW[[#This Row],[DEPORTISTA]]=0,FIN_RAW[[#This Row],[DEPORTISTA]]=""),"",FIN_RAW[[#This Row],[DEPORTISTA]])</f>
        <v>Santiago Piedrahita Peña</v>
      </c>
      <c r="M1540" s="3">
        <f>IF(FIN_DATASET[[#This Row],[Method]]="Efectivo",1,0)</f>
        <v>1</v>
      </c>
      <c r="N1540" s="12">
        <f>IF(FIN_DATASET[[#This Row],[Method]]="Efectivo",FIN_DATASET[[#This Row],[Amount]],0)</f>
        <v>160000</v>
      </c>
      <c r="O1540" s="3">
        <f>IF(FIN_DATASET[[#This Row],[Method]]="CxC",1,0)</f>
        <v>0</v>
      </c>
      <c r="P1540" s="11">
        <f>IF(FIN_DATASET[[#This Row],[Method]]="CxC",FIN_DATASET[[#This Row],[Amount]],0)</f>
        <v>0</v>
      </c>
      <c r="Q1540" s="3">
        <f>IF(OR(FIN_DATASET[[#This Row],[Account]]="CxP",FIN_DATASET[[#This Row],[Account]]="CxP (Liga)",FIN_DATASET[[#This Row],[Account]]="CxP (Terceros)"),1,0)</f>
        <v>0</v>
      </c>
      <c r="R1540" s="3">
        <f>IF(FIN_DATASET[[#This Row],[AP_Flag]]=1,FIN_DATASET[[#This Row],[Amount]],0)</f>
        <v>0</v>
      </c>
    </row>
    <row r="1541" spans="1:18" x14ac:dyDescent="0.2">
      <c r="A1541" s="4">
        <f>FIN_RAW[[#This Row],[FECHA]]</f>
        <v>44896</v>
      </c>
      <c r="B1541" s="3">
        <f>YEAR(FIN_DATASET[[#This Row],[Date]])</f>
        <v>2022</v>
      </c>
      <c r="C1541" s="3" t="str">
        <f>TEXT(FIN_DATASET[[#This Row],[Date]],"mmmm")</f>
        <v>December</v>
      </c>
      <c r="D1541" s="3" t="str">
        <f>IF(FIN_RAW[[#This Row],[VALOR (IN)]]&gt;0, "Income",IF(FIN_RAW[[#This Row],[VALOR (OUT)]]&gt;0, "Expense", "Check"))</f>
        <v>Income</v>
      </c>
      <c r="E1541" s="3" t="str">
        <f>_xlfn.XLOOKUP(FIN_DATASET[[#This Row],[Method]],CATEGORY_MAP[CUENTA_IN],CATEGORY_MAP[Category])</f>
        <v>Cash</v>
      </c>
      <c r="F1541" s="3" t="str">
        <f>_xlfn.XLOOKUP(FIN_DATASET[[#This Row],[Account]],CATEGORY_MAP[CUENTA_OUT],CATEGORY_MAP[Subcategory])</f>
        <v>Monthly Fee</v>
      </c>
      <c r="G1541" s="3" t="str">
        <f>IF(OR(FIN_RAW[[#This Row],[CONCEPTO]]=0,FIN_RAW[[#This Row],[CONCEPTO]]=""),"",FIN_RAW[[#This Row],[CONCEPTO]])</f>
        <v>Mensualidad FOR (100%) DIC</v>
      </c>
      <c r="H1541" s="5">
        <f>IF(FIN_DATASET[[#This Row],[Type]]="Income", FIN_RAW[[#This Row],[VALOR (IN)]], -FIN_RAW[[#This Row],[VALOR (OUT)]])</f>
        <v>110000</v>
      </c>
      <c r="I1541" s="3" t="str">
        <f>FIN_RAW[[#This Row],[CUENTA (IN)]]</f>
        <v>Efectivo</v>
      </c>
      <c r="J1541" s="6" t="str">
        <f>FIN_RAW[[#This Row],[CUENTA (OUT)]]</f>
        <v>Mensualidad</v>
      </c>
      <c r="K1541" s="3" t="str">
        <f>IF(OR(FIN_RAW[[#This Row],[CLIENTE]]=0,FIN_RAW[[#This Row],[CLIENTE]]=" "),"",FIN_RAW[[#This Row],[CLIENTE]])</f>
        <v>Carlos Andrés Velasco Ruiz</v>
      </c>
      <c r="L1541" s="3" t="str">
        <f>IF(OR(FIN_RAW[[#This Row],[DEPORTISTA]]=0,FIN_RAW[[#This Row],[DEPORTISTA]]=""),"",FIN_RAW[[#This Row],[DEPORTISTA]])</f>
        <v>Antonella Velasco Aristizabal</v>
      </c>
      <c r="M1541" s="3">
        <f>IF(FIN_DATASET[[#This Row],[Method]]="Efectivo",1,0)</f>
        <v>1</v>
      </c>
      <c r="N1541" s="12">
        <f>IF(FIN_DATASET[[#This Row],[Method]]="Efectivo",FIN_DATASET[[#This Row],[Amount]],0)</f>
        <v>110000</v>
      </c>
      <c r="O1541" s="3">
        <f>IF(FIN_DATASET[[#This Row],[Method]]="CxC",1,0)</f>
        <v>0</v>
      </c>
      <c r="P1541" s="11">
        <f>IF(FIN_DATASET[[#This Row],[Method]]="CxC",FIN_DATASET[[#This Row],[Amount]],0)</f>
        <v>0</v>
      </c>
      <c r="Q1541" s="3">
        <f>IF(OR(FIN_DATASET[[#This Row],[Account]]="CxP",FIN_DATASET[[#This Row],[Account]]="CxP (Liga)",FIN_DATASET[[#This Row],[Account]]="CxP (Terceros)"),1,0)</f>
        <v>0</v>
      </c>
      <c r="R1541" s="3">
        <f>IF(FIN_DATASET[[#This Row],[AP_Flag]]=1,FIN_DATASET[[#This Row],[Amount]],0)</f>
        <v>0</v>
      </c>
    </row>
    <row r="1542" spans="1:18" x14ac:dyDescent="0.2">
      <c r="A1542" s="4">
        <f>FIN_RAW[[#This Row],[FECHA]]</f>
        <v>44896</v>
      </c>
      <c r="B1542" s="3">
        <f>YEAR(FIN_DATASET[[#This Row],[Date]])</f>
        <v>2022</v>
      </c>
      <c r="C1542" s="3" t="str">
        <f>TEXT(FIN_DATASET[[#This Row],[Date]],"mmmm")</f>
        <v>December</v>
      </c>
      <c r="D1542" s="3" t="str">
        <f>IF(FIN_RAW[[#This Row],[VALOR (IN)]]&gt;0, "Income",IF(FIN_RAW[[#This Row],[VALOR (OUT)]]&gt;0, "Expense", "Check"))</f>
        <v>Income</v>
      </c>
      <c r="E1542" s="3" t="str">
        <f>_xlfn.XLOOKUP(FIN_DATASET[[#This Row],[Method]],CATEGORY_MAP[CUENTA_IN],CATEGORY_MAP[Category])</f>
        <v>Cash</v>
      </c>
      <c r="F1542" s="3" t="str">
        <f>_xlfn.XLOOKUP(FIN_DATASET[[#This Row],[Account]],CATEGORY_MAP[CUENTA_OUT],CATEGORY_MAP[Subcategory])</f>
        <v>Monthly Fee</v>
      </c>
      <c r="G1542" s="3" t="str">
        <f>IF(OR(FIN_RAW[[#This Row],[CONCEPTO]]=0,FIN_RAW[[#This Row],[CONCEPTO]]=""),"",FIN_RAW[[#This Row],[CONCEPTO]])</f>
        <v>Mensualidad FOR (100%) DIC</v>
      </c>
      <c r="H1542" s="5">
        <f>IF(FIN_DATASET[[#This Row],[Type]]="Income", FIN_RAW[[#This Row],[VALOR (IN)]], -FIN_RAW[[#This Row],[VALOR (OUT)]])</f>
        <v>110000</v>
      </c>
      <c r="I1542" s="3" t="str">
        <f>FIN_RAW[[#This Row],[CUENTA (IN)]]</f>
        <v>Efectivo</v>
      </c>
      <c r="J1542" s="6" t="str">
        <f>FIN_RAW[[#This Row],[CUENTA (OUT)]]</f>
        <v>Mensualidad</v>
      </c>
      <c r="K1542" s="3" t="str">
        <f>IF(OR(FIN_RAW[[#This Row],[CLIENTE]]=0,FIN_RAW[[#This Row],[CLIENTE]]=" "),"",FIN_RAW[[#This Row],[CLIENTE]])</f>
        <v>Edilma Solarte</v>
      </c>
      <c r="L1542" s="3" t="str">
        <f>IF(OR(FIN_RAW[[#This Row],[DEPORTISTA]]=0,FIN_RAW[[#This Row],[DEPORTISTA]]=""),"",FIN_RAW[[#This Row],[DEPORTISTA]])</f>
        <v>Luciana Botina Cañar</v>
      </c>
      <c r="M1542" s="3">
        <f>IF(FIN_DATASET[[#This Row],[Method]]="Efectivo",1,0)</f>
        <v>1</v>
      </c>
      <c r="N1542" s="12">
        <f>IF(FIN_DATASET[[#This Row],[Method]]="Efectivo",FIN_DATASET[[#This Row],[Amount]],0)</f>
        <v>110000</v>
      </c>
      <c r="O1542" s="3">
        <f>IF(FIN_DATASET[[#This Row],[Method]]="CxC",1,0)</f>
        <v>0</v>
      </c>
      <c r="P1542" s="11">
        <f>IF(FIN_DATASET[[#This Row],[Method]]="CxC",FIN_DATASET[[#This Row],[Amount]],0)</f>
        <v>0</v>
      </c>
      <c r="Q1542" s="3">
        <f>IF(OR(FIN_DATASET[[#This Row],[Account]]="CxP",FIN_DATASET[[#This Row],[Account]]="CxP (Liga)",FIN_DATASET[[#This Row],[Account]]="CxP (Terceros)"),1,0)</f>
        <v>0</v>
      </c>
      <c r="R1542" s="3">
        <f>IF(FIN_DATASET[[#This Row],[AP_Flag]]=1,FIN_DATASET[[#This Row],[Amount]],0)</f>
        <v>0</v>
      </c>
    </row>
    <row r="1543" spans="1:18" x14ac:dyDescent="0.2">
      <c r="A1543" s="4">
        <f>FIN_RAW[[#This Row],[FECHA]]</f>
        <v>44896</v>
      </c>
      <c r="B1543" s="3">
        <f>YEAR(FIN_DATASET[[#This Row],[Date]])</f>
        <v>2022</v>
      </c>
      <c r="C1543" s="3" t="str">
        <f>TEXT(FIN_DATASET[[#This Row],[Date]],"mmmm")</f>
        <v>December</v>
      </c>
      <c r="D1543" s="3" t="str">
        <f>IF(FIN_RAW[[#This Row],[VALOR (IN)]]&gt;0, "Income",IF(FIN_RAW[[#This Row],[VALOR (OUT)]]&gt;0, "Expense", "Check"))</f>
        <v>Income</v>
      </c>
      <c r="E1543" s="3" t="str">
        <f>_xlfn.XLOOKUP(FIN_DATASET[[#This Row],[Method]],CATEGORY_MAP[CUENTA_IN],CATEGORY_MAP[Category])</f>
        <v>Accounts Receivable</v>
      </c>
      <c r="F1543" s="3" t="str">
        <f>_xlfn.XLOOKUP(FIN_DATASET[[#This Row],[Account]],CATEGORY_MAP[CUENTA_OUT],CATEGORY_MAP[Subcategory])</f>
        <v>Gymnastics Monthly Fee</v>
      </c>
      <c r="G1543" s="3" t="str">
        <f>IF(OR(FIN_RAW[[#This Row],[CONCEPTO]]=0,FIN_RAW[[#This Row],[CONCEPTO]]=""),"",FIN_RAW[[#This Row],[CONCEPTO]])</f>
        <v>Apoyo Pago Gimnasia DIC</v>
      </c>
      <c r="H1543" s="5">
        <f>IF(FIN_DATASET[[#This Row],[Type]]="Income", FIN_RAW[[#This Row],[VALOR (IN)]], -FIN_RAW[[#This Row],[VALOR (OUT)]])</f>
        <v>25000</v>
      </c>
      <c r="I1543" s="3" t="str">
        <f>FIN_RAW[[#This Row],[CUENTA (IN)]]</f>
        <v>CxC</v>
      </c>
      <c r="J1543" s="6" t="str">
        <f>FIN_RAW[[#This Row],[CUENTA (OUT)]]</f>
        <v>Mensualidad Gimnasia</v>
      </c>
      <c r="K1543" s="3" t="str">
        <f>IF(OR(FIN_RAW[[#This Row],[CLIENTE]]=0,FIN_RAW[[#This Row],[CLIENTE]]=" "),"",FIN_RAW[[#This Row],[CLIENTE]])</f>
        <v>Ana Milena Sánchez Patiño</v>
      </c>
      <c r="L1543" s="3" t="str">
        <f>IF(OR(FIN_RAW[[#This Row],[DEPORTISTA]]=0,FIN_RAW[[#This Row],[DEPORTISTA]]=""),"",FIN_RAW[[#This Row],[DEPORTISTA]])</f>
        <v>Matías Carvajal Sánchez</v>
      </c>
      <c r="M1543" s="3">
        <f>IF(FIN_DATASET[[#This Row],[Method]]="Efectivo",1,0)</f>
        <v>0</v>
      </c>
      <c r="N1543" s="12">
        <f>IF(FIN_DATASET[[#This Row],[Method]]="Efectivo",FIN_DATASET[[#This Row],[Amount]],0)</f>
        <v>0</v>
      </c>
      <c r="O1543" s="3">
        <f>IF(FIN_DATASET[[#This Row],[Method]]="CxC",1,0)</f>
        <v>1</v>
      </c>
      <c r="P1543" s="11">
        <f>IF(FIN_DATASET[[#This Row],[Method]]="CxC",FIN_DATASET[[#This Row],[Amount]],0)</f>
        <v>25000</v>
      </c>
      <c r="Q1543" s="3">
        <f>IF(OR(FIN_DATASET[[#This Row],[Account]]="CxP",FIN_DATASET[[#This Row],[Account]]="CxP (Liga)",FIN_DATASET[[#This Row],[Account]]="CxP (Terceros)"),1,0)</f>
        <v>0</v>
      </c>
      <c r="R1543" s="3">
        <f>IF(FIN_DATASET[[#This Row],[AP_Flag]]=1,FIN_DATASET[[#This Row],[Amount]],0)</f>
        <v>0</v>
      </c>
    </row>
    <row r="1544" spans="1:18" x14ac:dyDescent="0.2">
      <c r="A1544" s="4">
        <f>FIN_RAW[[#This Row],[FECHA]]</f>
        <v>44896</v>
      </c>
      <c r="B1544" s="3">
        <f>YEAR(FIN_DATASET[[#This Row],[Date]])</f>
        <v>2022</v>
      </c>
      <c r="C1544" s="3" t="str">
        <f>TEXT(FIN_DATASET[[#This Row],[Date]],"mmmm")</f>
        <v>December</v>
      </c>
      <c r="D1544" s="3" t="str">
        <f>IF(FIN_RAW[[#This Row],[VALOR (IN)]]&gt;0, "Income",IF(FIN_RAW[[#This Row],[VALOR (OUT)]]&gt;0, "Expense", "Check"))</f>
        <v>Income</v>
      </c>
      <c r="E1544" s="3" t="str">
        <f>_xlfn.XLOOKUP(FIN_DATASET[[#This Row],[Method]],CATEGORY_MAP[CUENTA_IN],CATEGORY_MAP[Category])</f>
        <v>Accounts Receivable</v>
      </c>
      <c r="F1544" s="3" t="str">
        <f>_xlfn.XLOOKUP(FIN_DATASET[[#This Row],[Account]],CATEGORY_MAP[CUENTA_OUT],CATEGORY_MAP[Subcategory])</f>
        <v>Gymnastics Monthly Fee</v>
      </c>
      <c r="G1544" s="3" t="str">
        <f>IF(OR(FIN_RAW[[#This Row],[CONCEPTO]]=0,FIN_RAW[[#This Row],[CONCEPTO]]=""),"",FIN_RAW[[#This Row],[CONCEPTO]])</f>
        <v>Apoyo Pago Gimnasia DIC</v>
      </c>
      <c r="H1544" s="5">
        <f>IF(FIN_DATASET[[#This Row],[Type]]="Income", FIN_RAW[[#This Row],[VALOR (IN)]], -FIN_RAW[[#This Row],[VALOR (OUT)]])</f>
        <v>25000</v>
      </c>
      <c r="I1544" s="3" t="str">
        <f>FIN_RAW[[#This Row],[CUENTA (IN)]]</f>
        <v>CxC</v>
      </c>
      <c r="J1544" s="6" t="str">
        <f>FIN_RAW[[#This Row],[CUENTA (OUT)]]</f>
        <v>Mensualidad Gimnasia</v>
      </c>
      <c r="K1544" s="3" t="str">
        <f>IF(OR(FIN_RAW[[#This Row],[CLIENTE]]=0,FIN_RAW[[#This Row],[CLIENTE]]=" "),"",FIN_RAW[[#This Row],[CLIENTE]])</f>
        <v>Diana Gómez Herrera</v>
      </c>
      <c r="L1544" s="3" t="str">
        <f>IF(OR(FIN_RAW[[#This Row],[DEPORTISTA]]=0,FIN_RAW[[#This Row],[DEPORTISTA]]=""),"",FIN_RAW[[#This Row],[DEPORTISTA]])</f>
        <v>Samuel David López Gómez</v>
      </c>
      <c r="M1544" s="3">
        <f>IF(FIN_DATASET[[#This Row],[Method]]="Efectivo",1,0)</f>
        <v>0</v>
      </c>
      <c r="N1544" s="12">
        <f>IF(FIN_DATASET[[#This Row],[Method]]="Efectivo",FIN_DATASET[[#This Row],[Amount]],0)</f>
        <v>0</v>
      </c>
      <c r="O1544" s="3">
        <f>IF(FIN_DATASET[[#This Row],[Method]]="CxC",1,0)</f>
        <v>1</v>
      </c>
      <c r="P1544" s="11">
        <f>IF(FIN_DATASET[[#This Row],[Method]]="CxC",FIN_DATASET[[#This Row],[Amount]],0)</f>
        <v>25000</v>
      </c>
      <c r="Q1544" s="3">
        <f>IF(OR(FIN_DATASET[[#This Row],[Account]]="CxP",FIN_DATASET[[#This Row],[Account]]="CxP (Liga)",FIN_DATASET[[#This Row],[Account]]="CxP (Terceros)"),1,0)</f>
        <v>0</v>
      </c>
      <c r="R1544" s="3">
        <f>IF(FIN_DATASET[[#This Row],[AP_Flag]]=1,FIN_DATASET[[#This Row],[Amount]],0)</f>
        <v>0</v>
      </c>
    </row>
    <row r="1545" spans="1:18" x14ac:dyDescent="0.2">
      <c r="A1545" s="4">
        <f>FIN_RAW[[#This Row],[FECHA]]</f>
        <v>44896</v>
      </c>
      <c r="B1545" s="3">
        <f>YEAR(FIN_DATASET[[#This Row],[Date]])</f>
        <v>2022</v>
      </c>
      <c r="C1545" s="3" t="str">
        <f>TEXT(FIN_DATASET[[#This Row],[Date]],"mmmm")</f>
        <v>December</v>
      </c>
      <c r="D1545" s="3" t="str">
        <f>IF(FIN_RAW[[#This Row],[VALOR (IN)]]&gt;0, "Income",IF(FIN_RAW[[#This Row],[VALOR (OUT)]]&gt;0, "Expense", "Check"))</f>
        <v>Income</v>
      </c>
      <c r="E1545" s="3" t="str">
        <f>_xlfn.XLOOKUP(FIN_DATASET[[#This Row],[Method]],CATEGORY_MAP[CUENTA_IN],CATEGORY_MAP[Category])</f>
        <v>Cash</v>
      </c>
      <c r="F1545" s="3" t="str">
        <f>_xlfn.XLOOKUP(FIN_DATASET[[#This Row],[Account]],CATEGORY_MAP[CUENTA_OUT],CATEGORY_MAP[Subcategory])</f>
        <v>Gymnastics Monthly Fee</v>
      </c>
      <c r="G1545" s="3" t="str">
        <f>IF(OR(FIN_RAW[[#This Row],[CONCEPTO]]=0,FIN_RAW[[#This Row],[CONCEPTO]]=""),"",FIN_RAW[[#This Row],[CONCEPTO]])</f>
        <v>Apoyo Pago Gimnasia DIC</v>
      </c>
      <c r="H1545" s="5">
        <f>IF(FIN_DATASET[[#This Row],[Type]]="Income", FIN_RAW[[#This Row],[VALOR (IN)]], -FIN_RAW[[#This Row],[VALOR (OUT)]])</f>
        <v>25000</v>
      </c>
      <c r="I1545" s="3" t="str">
        <f>FIN_RAW[[#This Row],[CUENTA (IN)]]</f>
        <v>Efectivo</v>
      </c>
      <c r="J1545" s="6" t="str">
        <f>FIN_RAW[[#This Row],[CUENTA (OUT)]]</f>
        <v>Mensualidad Gimnasia</v>
      </c>
      <c r="K1545" s="3" t="str">
        <f>IF(OR(FIN_RAW[[#This Row],[CLIENTE]]=0,FIN_RAW[[#This Row],[CLIENTE]]=" "),"",FIN_RAW[[#This Row],[CLIENTE]])</f>
        <v>Diana Marcela Bravo Clavijo</v>
      </c>
      <c r="L1545" s="3" t="str">
        <f>IF(OR(FIN_RAW[[#This Row],[DEPORTISTA]]=0,FIN_RAW[[#This Row],[DEPORTISTA]]=""),"",FIN_RAW[[#This Row],[DEPORTISTA]])</f>
        <v>Adelaida Camacho Bravo</v>
      </c>
      <c r="M1545" s="3">
        <f>IF(FIN_DATASET[[#This Row],[Method]]="Efectivo",1,0)</f>
        <v>1</v>
      </c>
      <c r="N1545" s="12">
        <f>IF(FIN_DATASET[[#This Row],[Method]]="Efectivo",FIN_DATASET[[#This Row],[Amount]],0)</f>
        <v>25000</v>
      </c>
      <c r="O1545" s="3">
        <f>IF(FIN_DATASET[[#This Row],[Method]]="CxC",1,0)</f>
        <v>0</v>
      </c>
      <c r="P1545" s="11">
        <f>IF(FIN_DATASET[[#This Row],[Method]]="CxC",FIN_DATASET[[#This Row],[Amount]],0)</f>
        <v>0</v>
      </c>
      <c r="Q1545" s="3">
        <f>IF(OR(FIN_DATASET[[#This Row],[Account]]="CxP",FIN_DATASET[[#This Row],[Account]]="CxP (Liga)",FIN_DATASET[[#This Row],[Account]]="CxP (Terceros)"),1,0)</f>
        <v>0</v>
      </c>
      <c r="R1545" s="3">
        <f>IF(FIN_DATASET[[#This Row],[AP_Flag]]=1,FIN_DATASET[[#This Row],[Amount]],0)</f>
        <v>0</v>
      </c>
    </row>
    <row r="1546" spans="1:18" x14ac:dyDescent="0.2">
      <c r="A1546" s="4">
        <f>FIN_RAW[[#This Row],[FECHA]]</f>
        <v>44896</v>
      </c>
      <c r="B1546" s="3">
        <f>YEAR(FIN_DATASET[[#This Row],[Date]])</f>
        <v>2022</v>
      </c>
      <c r="C1546" s="3" t="str">
        <f>TEXT(FIN_DATASET[[#This Row],[Date]],"mmmm")</f>
        <v>December</v>
      </c>
      <c r="D1546" s="3" t="str">
        <f>IF(FIN_RAW[[#This Row],[VALOR (IN)]]&gt;0, "Income",IF(FIN_RAW[[#This Row],[VALOR (OUT)]]&gt;0, "Expense", "Check"))</f>
        <v>Income</v>
      </c>
      <c r="E1546" s="3" t="str">
        <f>_xlfn.XLOOKUP(FIN_DATASET[[#This Row],[Method]],CATEGORY_MAP[CUENTA_IN],CATEGORY_MAP[Category])</f>
        <v>Cash</v>
      </c>
      <c r="F1546" s="3" t="str">
        <f>_xlfn.XLOOKUP(FIN_DATASET[[#This Row],[Account]],CATEGORY_MAP[CUENTA_OUT],CATEGORY_MAP[Subcategory])</f>
        <v>Gymnastics Monthly Fee</v>
      </c>
      <c r="G1546" s="3" t="str">
        <f>IF(OR(FIN_RAW[[#This Row],[CONCEPTO]]=0,FIN_RAW[[#This Row],[CONCEPTO]]=""),"",FIN_RAW[[#This Row],[CONCEPTO]])</f>
        <v>Apoyo Pago Gimnasia DIC</v>
      </c>
      <c r="H1546" s="5">
        <f>IF(FIN_DATASET[[#This Row],[Type]]="Income", FIN_RAW[[#This Row],[VALOR (IN)]], -FIN_RAW[[#This Row],[VALOR (OUT)]])</f>
        <v>25000</v>
      </c>
      <c r="I1546" s="3" t="str">
        <f>FIN_RAW[[#This Row],[CUENTA (IN)]]</f>
        <v>Efectivo</v>
      </c>
      <c r="J1546" s="6" t="str">
        <f>FIN_RAW[[#This Row],[CUENTA (OUT)]]</f>
        <v>Mensualidad Gimnasia</v>
      </c>
      <c r="K1546" s="3" t="str">
        <f>IF(OR(FIN_RAW[[#This Row],[CLIENTE]]=0,FIN_RAW[[#This Row],[CLIENTE]]=" "),"",FIN_RAW[[#This Row],[CLIENTE]])</f>
        <v>Diana Marcela Bravo Clavijo</v>
      </c>
      <c r="L1546" s="3" t="str">
        <f>IF(OR(FIN_RAW[[#This Row],[DEPORTISTA]]=0,FIN_RAW[[#This Row],[DEPORTISTA]]=""),"",FIN_RAW[[#This Row],[DEPORTISTA]])</f>
        <v>María Antonia Camacho Bravo</v>
      </c>
      <c r="M1546" s="3">
        <f>IF(FIN_DATASET[[#This Row],[Method]]="Efectivo",1,0)</f>
        <v>1</v>
      </c>
      <c r="N1546" s="12">
        <f>IF(FIN_DATASET[[#This Row],[Method]]="Efectivo",FIN_DATASET[[#This Row],[Amount]],0)</f>
        <v>25000</v>
      </c>
      <c r="O1546" s="3">
        <f>IF(FIN_DATASET[[#This Row],[Method]]="CxC",1,0)</f>
        <v>0</v>
      </c>
      <c r="P1546" s="11">
        <f>IF(FIN_DATASET[[#This Row],[Method]]="CxC",FIN_DATASET[[#This Row],[Amount]],0)</f>
        <v>0</v>
      </c>
      <c r="Q1546" s="3">
        <f>IF(OR(FIN_DATASET[[#This Row],[Account]]="CxP",FIN_DATASET[[#This Row],[Account]]="CxP (Liga)",FIN_DATASET[[#This Row],[Account]]="CxP (Terceros)"),1,0)</f>
        <v>0</v>
      </c>
      <c r="R1546" s="3">
        <f>IF(FIN_DATASET[[#This Row],[AP_Flag]]=1,FIN_DATASET[[#This Row],[Amount]],0)</f>
        <v>0</v>
      </c>
    </row>
    <row r="1547" spans="1:18" x14ac:dyDescent="0.2">
      <c r="A1547" s="4">
        <f>FIN_RAW[[#This Row],[FECHA]]</f>
        <v>44896</v>
      </c>
      <c r="B1547" s="3">
        <f>YEAR(FIN_DATASET[[#This Row],[Date]])</f>
        <v>2022</v>
      </c>
      <c r="C1547" s="3" t="str">
        <f>TEXT(FIN_DATASET[[#This Row],[Date]],"mmmm")</f>
        <v>December</v>
      </c>
      <c r="D1547" s="3" t="str">
        <f>IF(FIN_RAW[[#This Row],[VALOR (IN)]]&gt;0, "Income",IF(FIN_RAW[[#This Row],[VALOR (OUT)]]&gt;0, "Expense", "Check"))</f>
        <v>Income</v>
      </c>
      <c r="E1547" s="3" t="str">
        <f>_xlfn.XLOOKUP(FIN_DATASET[[#This Row],[Method]],CATEGORY_MAP[CUENTA_IN],CATEGORY_MAP[Category])</f>
        <v>Cash</v>
      </c>
      <c r="F1547" s="3" t="str">
        <f>_xlfn.XLOOKUP(FIN_DATASET[[#This Row],[Account]],CATEGORY_MAP[CUENTA_OUT],CATEGORY_MAP[Subcategory])</f>
        <v>Gymnastics Monthly Fee</v>
      </c>
      <c r="G1547" s="3" t="str">
        <f>IF(OR(FIN_RAW[[#This Row],[CONCEPTO]]=0,FIN_RAW[[#This Row],[CONCEPTO]]=""),"",FIN_RAW[[#This Row],[CONCEPTO]])</f>
        <v>Apoyo Pago Gimnasia DIC</v>
      </c>
      <c r="H1547" s="5">
        <f>IF(FIN_DATASET[[#This Row],[Type]]="Income", FIN_RAW[[#This Row],[VALOR (IN)]], -FIN_RAW[[#This Row],[VALOR (OUT)]])</f>
        <v>25000</v>
      </c>
      <c r="I1547" s="3" t="str">
        <f>FIN_RAW[[#This Row],[CUENTA (IN)]]</f>
        <v>Efectivo</v>
      </c>
      <c r="J1547" s="6" t="str">
        <f>FIN_RAW[[#This Row],[CUENTA (OUT)]]</f>
        <v>Mensualidad Gimnasia</v>
      </c>
      <c r="K1547" s="3" t="str">
        <f>IF(OR(FIN_RAW[[#This Row],[CLIENTE]]=0,FIN_RAW[[#This Row],[CLIENTE]]=" "),"",FIN_RAW[[#This Row],[CLIENTE]])</f>
        <v>Mónica González Esguerra</v>
      </c>
      <c r="L1547" s="3" t="str">
        <f>IF(OR(FIN_RAW[[#This Row],[DEPORTISTA]]=0,FIN_RAW[[#This Row],[DEPORTISTA]]=""),"",FIN_RAW[[#This Row],[DEPORTISTA]])</f>
        <v>Mariana Vásquez González</v>
      </c>
      <c r="M1547" s="3">
        <f>IF(FIN_DATASET[[#This Row],[Method]]="Efectivo",1,0)</f>
        <v>1</v>
      </c>
      <c r="N1547" s="12">
        <f>IF(FIN_DATASET[[#This Row],[Method]]="Efectivo",FIN_DATASET[[#This Row],[Amount]],0)</f>
        <v>25000</v>
      </c>
      <c r="O1547" s="3">
        <f>IF(FIN_DATASET[[#This Row],[Method]]="CxC",1,0)</f>
        <v>0</v>
      </c>
      <c r="P1547" s="11">
        <f>IF(FIN_DATASET[[#This Row],[Method]]="CxC",FIN_DATASET[[#This Row],[Amount]],0)</f>
        <v>0</v>
      </c>
      <c r="Q1547" s="3">
        <f>IF(OR(FIN_DATASET[[#This Row],[Account]]="CxP",FIN_DATASET[[#This Row],[Account]]="CxP (Liga)",FIN_DATASET[[#This Row],[Account]]="CxP (Terceros)"),1,0)</f>
        <v>0</v>
      </c>
      <c r="R1547" s="3">
        <f>IF(FIN_DATASET[[#This Row],[AP_Flag]]=1,FIN_DATASET[[#This Row],[Amount]],0)</f>
        <v>0</v>
      </c>
    </row>
    <row r="1548" spans="1:18" x14ac:dyDescent="0.2">
      <c r="A1548" s="4">
        <f>FIN_RAW[[#This Row],[FECHA]]</f>
        <v>44896</v>
      </c>
      <c r="B1548" s="3">
        <f>YEAR(FIN_DATASET[[#This Row],[Date]])</f>
        <v>2022</v>
      </c>
      <c r="C1548" s="3" t="str">
        <f>TEXT(FIN_DATASET[[#This Row],[Date]],"mmmm")</f>
        <v>December</v>
      </c>
      <c r="D1548" s="3" t="str">
        <f>IF(FIN_RAW[[#This Row],[VALOR (IN)]]&gt;0, "Income",IF(FIN_RAW[[#This Row],[VALOR (OUT)]]&gt;0, "Expense", "Check"))</f>
        <v>Income</v>
      </c>
      <c r="E1548" s="3" t="str">
        <f>_xlfn.XLOOKUP(FIN_DATASET[[#This Row],[Method]],CATEGORY_MAP[CUENTA_IN],CATEGORY_MAP[Category])</f>
        <v>Accounts Receivable</v>
      </c>
      <c r="F1548" s="3" t="str">
        <f>_xlfn.XLOOKUP(FIN_DATASET[[#This Row],[Account]],CATEGORY_MAP[CUENTA_OUT],CATEGORY_MAP[Subcategory])</f>
        <v>Gymnastics Monthly Fee</v>
      </c>
      <c r="G1548" s="3" t="str">
        <f>IF(OR(FIN_RAW[[#This Row],[CONCEPTO]]=0,FIN_RAW[[#This Row],[CONCEPTO]]=""),"",FIN_RAW[[#This Row],[CONCEPTO]])</f>
        <v>Apoyo Pago Gimnasia DIC</v>
      </c>
      <c r="H1548" s="5">
        <f>IF(FIN_DATASET[[#This Row],[Type]]="Income", FIN_RAW[[#This Row],[VALOR (IN)]], -FIN_RAW[[#This Row],[VALOR (OUT)]])</f>
        <v>25000</v>
      </c>
      <c r="I1548" s="3" t="str">
        <f>FIN_RAW[[#This Row],[CUENTA (IN)]]</f>
        <v>CxC</v>
      </c>
      <c r="J1548" s="6" t="str">
        <f>FIN_RAW[[#This Row],[CUENTA (OUT)]]</f>
        <v>Mensualidad Gimnasia</v>
      </c>
      <c r="K1548" s="3" t="str">
        <f>IF(OR(FIN_RAW[[#This Row],[CLIENTE]]=0,FIN_RAW[[#This Row],[CLIENTE]]=" "),"",FIN_RAW[[#This Row],[CLIENTE]])</f>
        <v>Ingrith Basto Zamorano</v>
      </c>
      <c r="L1548" s="3" t="str">
        <f>IF(OR(FIN_RAW[[#This Row],[DEPORTISTA]]=0,FIN_RAW[[#This Row],[DEPORTISTA]]=""),"",FIN_RAW[[#This Row],[DEPORTISTA]])</f>
        <v>Santiago Solórzano Basto</v>
      </c>
      <c r="M1548" s="3">
        <f>IF(FIN_DATASET[[#This Row],[Method]]="Efectivo",1,0)</f>
        <v>0</v>
      </c>
      <c r="N1548" s="12">
        <f>IF(FIN_DATASET[[#This Row],[Method]]="Efectivo",FIN_DATASET[[#This Row],[Amount]],0)</f>
        <v>0</v>
      </c>
      <c r="O1548" s="3">
        <f>IF(FIN_DATASET[[#This Row],[Method]]="CxC",1,0)</f>
        <v>1</v>
      </c>
      <c r="P1548" s="11">
        <f>IF(FIN_DATASET[[#This Row],[Method]]="CxC",FIN_DATASET[[#This Row],[Amount]],0)</f>
        <v>25000</v>
      </c>
      <c r="Q1548" s="3">
        <f>IF(OR(FIN_DATASET[[#This Row],[Account]]="CxP",FIN_DATASET[[#This Row],[Account]]="CxP (Liga)",FIN_DATASET[[#This Row],[Account]]="CxP (Terceros)"),1,0)</f>
        <v>0</v>
      </c>
      <c r="R1548" s="3">
        <f>IF(FIN_DATASET[[#This Row],[AP_Flag]]=1,FIN_DATASET[[#This Row],[Amount]],0)</f>
        <v>0</v>
      </c>
    </row>
    <row r="1549" spans="1:18" x14ac:dyDescent="0.2">
      <c r="A1549" s="4">
        <f>FIN_RAW[[#This Row],[FECHA]]</f>
        <v>44896</v>
      </c>
      <c r="B1549" s="3">
        <f>YEAR(FIN_DATASET[[#This Row],[Date]])</f>
        <v>2022</v>
      </c>
      <c r="C1549" s="3" t="str">
        <f>TEXT(FIN_DATASET[[#This Row],[Date]],"mmmm")</f>
        <v>December</v>
      </c>
      <c r="D1549" s="3" t="str">
        <f>IF(FIN_RAW[[#This Row],[VALOR (IN)]]&gt;0, "Income",IF(FIN_RAW[[#This Row],[VALOR (OUT)]]&gt;0, "Expense", "Check"))</f>
        <v>Income</v>
      </c>
      <c r="E1549" s="3" t="str">
        <f>_xlfn.XLOOKUP(FIN_DATASET[[#This Row],[Method]],CATEGORY_MAP[CUENTA_IN],CATEGORY_MAP[Category])</f>
        <v>Cash</v>
      </c>
      <c r="F1549" s="3" t="str">
        <f>_xlfn.XLOOKUP(FIN_DATASET[[#This Row],[Account]],CATEGORY_MAP[CUENTA_OUT],CATEGORY_MAP[Subcategory])</f>
        <v>Gymnastics Monthly Fee</v>
      </c>
      <c r="G1549" s="3" t="str">
        <f>IF(OR(FIN_RAW[[#This Row],[CONCEPTO]]=0,FIN_RAW[[#This Row],[CONCEPTO]]=""),"",FIN_RAW[[#This Row],[CONCEPTO]])</f>
        <v>Apoyo Pago Gimnasia DIC</v>
      </c>
      <c r="H1549" s="5">
        <f>IF(FIN_DATASET[[#This Row],[Type]]="Income", FIN_RAW[[#This Row],[VALOR (IN)]], -FIN_RAW[[#This Row],[VALOR (OUT)]])</f>
        <v>25000</v>
      </c>
      <c r="I1549" s="3" t="str">
        <f>FIN_RAW[[#This Row],[CUENTA (IN)]]</f>
        <v>Efectivo</v>
      </c>
      <c r="J1549" s="6" t="str">
        <f>FIN_RAW[[#This Row],[CUENTA (OUT)]]</f>
        <v>Mensualidad Gimnasia</v>
      </c>
      <c r="K1549" s="3" t="str">
        <f>IF(OR(FIN_RAW[[#This Row],[CLIENTE]]=0,FIN_RAW[[#This Row],[CLIENTE]]=" "),"",FIN_RAW[[#This Row],[CLIENTE]])</f>
        <v>Juan Sebastián Floyd</v>
      </c>
      <c r="L1549" s="3" t="str">
        <f>IF(OR(FIN_RAW[[#This Row],[DEPORTISTA]]=0,FIN_RAW[[#This Row],[DEPORTISTA]]=""),"",FIN_RAW[[#This Row],[DEPORTISTA]])</f>
        <v>Arianna Floyd Martínez</v>
      </c>
      <c r="M1549" s="3">
        <f>IF(FIN_DATASET[[#This Row],[Method]]="Efectivo",1,0)</f>
        <v>1</v>
      </c>
      <c r="N1549" s="12">
        <f>IF(FIN_DATASET[[#This Row],[Method]]="Efectivo",FIN_DATASET[[#This Row],[Amount]],0)</f>
        <v>25000</v>
      </c>
      <c r="O1549" s="3">
        <f>IF(FIN_DATASET[[#This Row],[Method]]="CxC",1,0)</f>
        <v>0</v>
      </c>
      <c r="P1549" s="11">
        <f>IF(FIN_DATASET[[#This Row],[Method]]="CxC",FIN_DATASET[[#This Row],[Amount]],0)</f>
        <v>0</v>
      </c>
      <c r="Q1549" s="3">
        <f>IF(OR(FIN_DATASET[[#This Row],[Account]]="CxP",FIN_DATASET[[#This Row],[Account]]="CxP (Liga)",FIN_DATASET[[#This Row],[Account]]="CxP (Terceros)"),1,0)</f>
        <v>0</v>
      </c>
      <c r="R1549" s="3">
        <f>IF(FIN_DATASET[[#This Row],[AP_Flag]]=1,FIN_DATASET[[#This Row],[Amount]],0)</f>
        <v>0</v>
      </c>
    </row>
    <row r="1550" spans="1:18" x14ac:dyDescent="0.2">
      <c r="A1550" s="4">
        <f>FIN_RAW[[#This Row],[FECHA]]</f>
        <v>44896</v>
      </c>
      <c r="B1550" s="3">
        <f>YEAR(FIN_DATASET[[#This Row],[Date]])</f>
        <v>2022</v>
      </c>
      <c r="C1550" s="3" t="str">
        <f>TEXT(FIN_DATASET[[#This Row],[Date]],"mmmm")</f>
        <v>December</v>
      </c>
      <c r="D1550" s="3" t="str">
        <f>IF(FIN_RAW[[#This Row],[VALOR (IN)]]&gt;0, "Income",IF(FIN_RAW[[#This Row],[VALOR (OUT)]]&gt;0, "Expense", "Check"))</f>
        <v>Income</v>
      </c>
      <c r="E1550" s="3" t="str">
        <f>_xlfn.XLOOKUP(FIN_DATASET[[#This Row],[Method]],CATEGORY_MAP[CUENTA_IN],CATEGORY_MAP[Category])</f>
        <v>Cash</v>
      </c>
      <c r="F1550" s="3" t="str">
        <f>_xlfn.XLOOKUP(FIN_DATASET[[#This Row],[Account]],CATEGORY_MAP[CUENTA_OUT],CATEGORY_MAP[Subcategory])</f>
        <v>Gymnastics Monthly Fee</v>
      </c>
      <c r="G1550" s="3" t="str">
        <f>IF(OR(FIN_RAW[[#This Row],[CONCEPTO]]=0,FIN_RAW[[#This Row],[CONCEPTO]]=""),"",FIN_RAW[[#This Row],[CONCEPTO]])</f>
        <v>Apoyo Pago Gimnasia DIC</v>
      </c>
      <c r="H1550" s="5">
        <f>IF(FIN_DATASET[[#This Row],[Type]]="Income", FIN_RAW[[#This Row],[VALOR (IN)]], -FIN_RAW[[#This Row],[VALOR (OUT)]])</f>
        <v>25000</v>
      </c>
      <c r="I1550" s="3" t="str">
        <f>FIN_RAW[[#This Row],[CUENTA (IN)]]</f>
        <v>Efectivo</v>
      </c>
      <c r="J1550" s="6" t="str">
        <f>FIN_RAW[[#This Row],[CUENTA (OUT)]]</f>
        <v>Mensualidad Gimnasia</v>
      </c>
      <c r="K1550" s="3" t="str">
        <f>IF(OR(FIN_RAW[[#This Row],[CLIENTE]]=0,FIN_RAW[[#This Row],[CLIENTE]]=" "),"",FIN_RAW[[#This Row],[CLIENTE]])</f>
        <v>Juan Sebastián Floyd</v>
      </c>
      <c r="L1550" s="3" t="str">
        <f>IF(OR(FIN_RAW[[#This Row],[DEPORTISTA]]=0,FIN_RAW[[#This Row],[DEPORTISTA]]=""),"",FIN_RAW[[#This Row],[DEPORTISTA]])</f>
        <v>Juan Diego Floyd Martínez</v>
      </c>
      <c r="M1550" s="3">
        <f>IF(FIN_DATASET[[#This Row],[Method]]="Efectivo",1,0)</f>
        <v>1</v>
      </c>
      <c r="N1550" s="12">
        <f>IF(FIN_DATASET[[#This Row],[Method]]="Efectivo",FIN_DATASET[[#This Row],[Amount]],0)</f>
        <v>25000</v>
      </c>
      <c r="O1550" s="3">
        <f>IF(FIN_DATASET[[#This Row],[Method]]="CxC",1,0)</f>
        <v>0</v>
      </c>
      <c r="P1550" s="11">
        <f>IF(FIN_DATASET[[#This Row],[Method]]="CxC",FIN_DATASET[[#This Row],[Amount]],0)</f>
        <v>0</v>
      </c>
      <c r="Q1550" s="3">
        <f>IF(OR(FIN_DATASET[[#This Row],[Account]]="CxP",FIN_DATASET[[#This Row],[Account]]="CxP (Liga)",FIN_DATASET[[#This Row],[Account]]="CxP (Terceros)"),1,0)</f>
        <v>0</v>
      </c>
      <c r="R1550" s="3">
        <f>IF(FIN_DATASET[[#This Row],[AP_Flag]]=1,FIN_DATASET[[#This Row],[Amount]],0)</f>
        <v>0</v>
      </c>
    </row>
    <row r="1551" spans="1:18" x14ac:dyDescent="0.2">
      <c r="A1551" s="4">
        <f>FIN_RAW[[#This Row],[FECHA]]</f>
        <v>44896</v>
      </c>
      <c r="B1551" s="3">
        <f>YEAR(FIN_DATASET[[#This Row],[Date]])</f>
        <v>2022</v>
      </c>
      <c r="C1551" s="3" t="str">
        <f>TEXT(FIN_DATASET[[#This Row],[Date]],"mmmm")</f>
        <v>December</v>
      </c>
      <c r="D1551" s="3" t="str">
        <f>IF(FIN_RAW[[#This Row],[VALOR (IN)]]&gt;0, "Income",IF(FIN_RAW[[#This Row],[VALOR (OUT)]]&gt;0, "Expense", "Check"))</f>
        <v>Income</v>
      </c>
      <c r="E1551" s="3" t="str">
        <f>_xlfn.XLOOKUP(FIN_DATASET[[#This Row],[Method]],CATEGORY_MAP[CUENTA_IN],CATEGORY_MAP[Category])</f>
        <v>Cash</v>
      </c>
      <c r="F1551" s="3" t="str">
        <f>_xlfn.XLOOKUP(FIN_DATASET[[#This Row],[Account]],CATEGORY_MAP[CUENTA_OUT],CATEGORY_MAP[Subcategory])</f>
        <v>Gymnastics Monthly Fee</v>
      </c>
      <c r="G1551" s="3" t="str">
        <f>IF(OR(FIN_RAW[[#This Row],[CONCEPTO]]=0,FIN_RAW[[#This Row],[CONCEPTO]]=""),"",FIN_RAW[[#This Row],[CONCEPTO]])</f>
        <v>Apoyo Pago Gimnasia DIC</v>
      </c>
      <c r="H1551" s="5">
        <f>IF(FIN_DATASET[[#This Row],[Type]]="Income", FIN_RAW[[#This Row],[VALOR (IN)]], -FIN_RAW[[#This Row],[VALOR (OUT)]])</f>
        <v>25000</v>
      </c>
      <c r="I1551" s="3" t="str">
        <f>FIN_RAW[[#This Row],[CUENTA (IN)]]</f>
        <v>Efectivo</v>
      </c>
      <c r="J1551" s="6" t="str">
        <f>FIN_RAW[[#This Row],[CUENTA (OUT)]]</f>
        <v>Mensualidad Gimnasia</v>
      </c>
      <c r="K1551" s="3" t="str">
        <f>IF(OR(FIN_RAW[[#This Row],[CLIENTE]]=0,FIN_RAW[[#This Row],[CLIENTE]]=" "),"",FIN_RAW[[#This Row],[CLIENTE]])</f>
        <v>Marcela Zapata Duque</v>
      </c>
      <c r="L1551" s="3" t="str">
        <f>IF(OR(FIN_RAW[[#This Row],[DEPORTISTA]]=0,FIN_RAW[[#This Row],[DEPORTISTA]]=""),"",FIN_RAW[[#This Row],[DEPORTISTA]])</f>
        <v>Sara Zapata Zapata</v>
      </c>
      <c r="M1551" s="3">
        <f>IF(FIN_DATASET[[#This Row],[Method]]="Efectivo",1,0)</f>
        <v>1</v>
      </c>
      <c r="N1551" s="12">
        <f>IF(FIN_DATASET[[#This Row],[Method]]="Efectivo",FIN_DATASET[[#This Row],[Amount]],0)</f>
        <v>25000</v>
      </c>
      <c r="O1551" s="3">
        <f>IF(FIN_DATASET[[#This Row],[Method]]="CxC",1,0)</f>
        <v>0</v>
      </c>
      <c r="P1551" s="11">
        <f>IF(FIN_DATASET[[#This Row],[Method]]="CxC",FIN_DATASET[[#This Row],[Amount]],0)</f>
        <v>0</v>
      </c>
      <c r="Q1551" s="3">
        <f>IF(OR(FIN_DATASET[[#This Row],[Account]]="CxP",FIN_DATASET[[#This Row],[Account]]="CxP (Liga)",FIN_DATASET[[#This Row],[Account]]="CxP (Terceros)"),1,0)</f>
        <v>0</v>
      </c>
      <c r="R1551" s="3">
        <f>IF(FIN_DATASET[[#This Row],[AP_Flag]]=1,FIN_DATASET[[#This Row],[Amount]],0)</f>
        <v>0</v>
      </c>
    </row>
    <row r="1552" spans="1:18" x14ac:dyDescent="0.2">
      <c r="A1552" s="4">
        <f>FIN_RAW[[#This Row],[FECHA]]</f>
        <v>44896</v>
      </c>
      <c r="B1552" s="3">
        <f>YEAR(FIN_DATASET[[#This Row],[Date]])</f>
        <v>2022</v>
      </c>
      <c r="C1552" s="3" t="str">
        <f>TEXT(FIN_DATASET[[#This Row],[Date]],"mmmm")</f>
        <v>December</v>
      </c>
      <c r="D1552" s="3" t="str">
        <f>IF(FIN_RAW[[#This Row],[VALOR (IN)]]&gt;0, "Income",IF(FIN_RAW[[#This Row],[VALOR (OUT)]]&gt;0, "Expense", "Check"))</f>
        <v>Income</v>
      </c>
      <c r="E1552" s="3" t="str">
        <f>_xlfn.XLOOKUP(FIN_DATASET[[#This Row],[Method]],CATEGORY_MAP[CUENTA_IN],CATEGORY_MAP[Category])</f>
        <v>Cash</v>
      </c>
      <c r="F1552" s="3" t="str">
        <f>_xlfn.XLOOKUP(FIN_DATASET[[#This Row],[Account]],CATEGORY_MAP[CUENTA_OUT],CATEGORY_MAP[Subcategory])</f>
        <v>Gymnastics Monthly Fee</v>
      </c>
      <c r="G1552" s="3" t="str">
        <f>IF(OR(FIN_RAW[[#This Row],[CONCEPTO]]=0,FIN_RAW[[#This Row],[CONCEPTO]]=""),"",FIN_RAW[[#This Row],[CONCEPTO]])</f>
        <v>Apoyo Pago Gimnasia DIC</v>
      </c>
      <c r="H1552" s="5">
        <f>IF(FIN_DATASET[[#This Row],[Type]]="Income", FIN_RAW[[#This Row],[VALOR (IN)]], -FIN_RAW[[#This Row],[VALOR (OUT)]])</f>
        <v>25000</v>
      </c>
      <c r="I1552" s="3" t="str">
        <f>FIN_RAW[[#This Row],[CUENTA (IN)]]</f>
        <v>Efectivo</v>
      </c>
      <c r="J1552" s="6" t="str">
        <f>FIN_RAW[[#This Row],[CUENTA (OUT)]]</f>
        <v>Mensualidad Gimnasia</v>
      </c>
      <c r="K1552" s="3" t="str">
        <f>IF(OR(FIN_RAW[[#This Row],[CLIENTE]]=0,FIN_RAW[[#This Row],[CLIENTE]]=" "),"",FIN_RAW[[#This Row],[CLIENTE]])</f>
        <v>Rodrigo Valdiri Zambrano</v>
      </c>
      <c r="L1552" s="3" t="str">
        <f>IF(OR(FIN_RAW[[#This Row],[DEPORTISTA]]=0,FIN_RAW[[#This Row],[DEPORTISTA]]=""),"",FIN_RAW[[#This Row],[DEPORTISTA]])</f>
        <v>Esteban Valdiri Guauña</v>
      </c>
      <c r="M1552" s="3">
        <f>IF(FIN_DATASET[[#This Row],[Method]]="Efectivo",1,0)</f>
        <v>1</v>
      </c>
      <c r="N1552" s="12">
        <f>IF(FIN_DATASET[[#This Row],[Method]]="Efectivo",FIN_DATASET[[#This Row],[Amount]],0)</f>
        <v>25000</v>
      </c>
      <c r="O1552" s="3">
        <f>IF(FIN_DATASET[[#This Row],[Method]]="CxC",1,0)</f>
        <v>0</v>
      </c>
      <c r="P1552" s="11">
        <f>IF(FIN_DATASET[[#This Row],[Method]]="CxC",FIN_DATASET[[#This Row],[Amount]],0)</f>
        <v>0</v>
      </c>
      <c r="Q1552" s="3">
        <f>IF(OR(FIN_DATASET[[#This Row],[Account]]="CxP",FIN_DATASET[[#This Row],[Account]]="CxP (Liga)",FIN_DATASET[[#This Row],[Account]]="CxP (Terceros)"),1,0)</f>
        <v>0</v>
      </c>
      <c r="R1552" s="3">
        <f>IF(FIN_DATASET[[#This Row],[AP_Flag]]=1,FIN_DATASET[[#This Row],[Amount]],0)</f>
        <v>0</v>
      </c>
    </row>
    <row r="1553" spans="1:18" x14ac:dyDescent="0.2">
      <c r="A1553" s="4">
        <f>FIN_RAW[[#This Row],[FECHA]]</f>
        <v>44896</v>
      </c>
      <c r="B1553" s="3">
        <f>YEAR(FIN_DATASET[[#This Row],[Date]])</f>
        <v>2022</v>
      </c>
      <c r="C1553" s="3" t="str">
        <f>TEXT(FIN_DATASET[[#This Row],[Date]],"mmmm")</f>
        <v>December</v>
      </c>
      <c r="D1553" s="3" t="str">
        <f>IF(FIN_RAW[[#This Row],[VALOR (IN)]]&gt;0, "Income",IF(FIN_RAW[[#This Row],[VALOR (OUT)]]&gt;0, "Expense", "Check"))</f>
        <v>Income</v>
      </c>
      <c r="E1553" s="3" t="str">
        <f>_xlfn.XLOOKUP(FIN_DATASET[[#This Row],[Method]],CATEGORY_MAP[CUENTA_IN],CATEGORY_MAP[Category])</f>
        <v>Cash</v>
      </c>
      <c r="F1553" s="3" t="str">
        <f>_xlfn.XLOOKUP(FIN_DATASET[[#This Row],[Account]],CATEGORY_MAP[CUENTA_OUT],CATEGORY_MAP[Subcategory])</f>
        <v>Gymnastics Monthly Fee</v>
      </c>
      <c r="G1553" s="3" t="str">
        <f>IF(OR(FIN_RAW[[#This Row],[CONCEPTO]]=0,FIN_RAW[[#This Row],[CONCEPTO]]=""),"",FIN_RAW[[#This Row],[CONCEPTO]])</f>
        <v>Apoyo Pago Gimnasia DIC</v>
      </c>
      <c r="H1553" s="5">
        <f>IF(FIN_DATASET[[#This Row],[Type]]="Income", FIN_RAW[[#This Row],[VALOR (IN)]], -FIN_RAW[[#This Row],[VALOR (OUT)]])</f>
        <v>25000</v>
      </c>
      <c r="I1553" s="3" t="str">
        <f>FIN_RAW[[#This Row],[CUENTA (IN)]]</f>
        <v>Efectivo</v>
      </c>
      <c r="J1553" s="6" t="str">
        <f>FIN_RAW[[#This Row],[CUENTA (OUT)]]</f>
        <v>Mensualidad Gimnasia</v>
      </c>
      <c r="K1553" s="3" t="str">
        <f>IF(OR(FIN_RAW[[#This Row],[CLIENTE]]=0,FIN_RAW[[#This Row],[CLIENTE]]=" "),"",FIN_RAW[[#This Row],[CLIENTE]])</f>
        <v>Víctor Manuel Duque Yepes</v>
      </c>
      <c r="L1553" s="3" t="str">
        <f>IF(OR(FIN_RAW[[#This Row],[DEPORTISTA]]=0,FIN_RAW[[#This Row],[DEPORTISTA]]=""),"",FIN_RAW[[#This Row],[DEPORTISTA]])</f>
        <v>Juan Esteban Duque Pinto</v>
      </c>
      <c r="M1553" s="3">
        <f>IF(FIN_DATASET[[#This Row],[Method]]="Efectivo",1,0)</f>
        <v>1</v>
      </c>
      <c r="N1553" s="12">
        <f>IF(FIN_DATASET[[#This Row],[Method]]="Efectivo",FIN_DATASET[[#This Row],[Amount]],0)</f>
        <v>25000</v>
      </c>
      <c r="O1553" s="3">
        <f>IF(FIN_DATASET[[#This Row],[Method]]="CxC",1,0)</f>
        <v>0</v>
      </c>
      <c r="P1553" s="11">
        <f>IF(FIN_DATASET[[#This Row],[Method]]="CxC",FIN_DATASET[[#This Row],[Amount]],0)</f>
        <v>0</v>
      </c>
      <c r="Q1553" s="3">
        <f>IF(OR(FIN_DATASET[[#This Row],[Account]]="CxP",FIN_DATASET[[#This Row],[Account]]="CxP (Liga)",FIN_DATASET[[#This Row],[Account]]="CxP (Terceros)"),1,0)</f>
        <v>0</v>
      </c>
      <c r="R1553" s="3">
        <f>IF(FIN_DATASET[[#This Row],[AP_Flag]]=1,FIN_DATASET[[#This Row],[Amount]],0)</f>
        <v>0</v>
      </c>
    </row>
    <row r="1554" spans="1:18" x14ac:dyDescent="0.2">
      <c r="A1554" s="4">
        <f>FIN_RAW[[#This Row],[FECHA]]</f>
        <v>44896</v>
      </c>
      <c r="B1554" s="3">
        <f>YEAR(FIN_DATASET[[#This Row],[Date]])</f>
        <v>2022</v>
      </c>
      <c r="C1554" s="3" t="str">
        <f>TEXT(FIN_DATASET[[#This Row],[Date]],"mmmm")</f>
        <v>December</v>
      </c>
      <c r="D1554" s="3" t="str">
        <f>IF(FIN_RAW[[#This Row],[VALOR (IN)]]&gt;0, "Income",IF(FIN_RAW[[#This Row],[VALOR (OUT)]]&gt;0, "Expense", "Check"))</f>
        <v>Income</v>
      </c>
      <c r="E1554" s="3" t="str">
        <f>_xlfn.XLOOKUP(FIN_DATASET[[#This Row],[Method]],CATEGORY_MAP[CUENTA_IN],CATEGORY_MAP[Category])</f>
        <v>Cash</v>
      </c>
      <c r="F1554" s="3" t="str">
        <f>_xlfn.XLOOKUP(FIN_DATASET[[#This Row],[Account]],CATEGORY_MAP[CUENTA_OUT],CATEGORY_MAP[Subcategory])</f>
        <v>Gymnastics Monthly Fee</v>
      </c>
      <c r="G1554" s="3" t="str">
        <f>IF(OR(FIN_RAW[[#This Row],[CONCEPTO]]=0,FIN_RAW[[#This Row],[CONCEPTO]]=""),"",FIN_RAW[[#This Row],[CONCEPTO]])</f>
        <v>Apoyo Pago Gimnasia DIC</v>
      </c>
      <c r="H1554" s="5">
        <f>IF(FIN_DATASET[[#This Row],[Type]]="Income", FIN_RAW[[#This Row],[VALOR (IN)]], -FIN_RAW[[#This Row],[VALOR (OUT)]])</f>
        <v>25000</v>
      </c>
      <c r="I1554" s="3" t="str">
        <f>FIN_RAW[[#This Row],[CUENTA (IN)]]</f>
        <v>Efectivo</v>
      </c>
      <c r="J1554" s="6" t="str">
        <f>FIN_RAW[[#This Row],[CUENTA (OUT)]]</f>
        <v>Mensualidad Gimnasia</v>
      </c>
      <c r="K1554" s="3" t="str">
        <f>IF(OR(FIN_RAW[[#This Row],[CLIENTE]]=0,FIN_RAW[[#This Row],[CLIENTE]]=" "),"",FIN_RAW[[#This Row],[CLIENTE]])</f>
        <v>Víctor Manuel Duque Yepes</v>
      </c>
      <c r="L1554" s="3" t="str">
        <f>IF(OR(FIN_RAW[[#This Row],[DEPORTISTA]]=0,FIN_RAW[[#This Row],[DEPORTISTA]]=""),"",FIN_RAW[[#This Row],[DEPORTISTA]])</f>
        <v>Juan Manuel Duque Pinto</v>
      </c>
      <c r="M1554" s="3">
        <f>IF(FIN_DATASET[[#This Row],[Method]]="Efectivo",1,0)</f>
        <v>1</v>
      </c>
      <c r="N1554" s="12">
        <f>IF(FIN_DATASET[[#This Row],[Method]]="Efectivo",FIN_DATASET[[#This Row],[Amount]],0)</f>
        <v>25000</v>
      </c>
      <c r="O1554" s="3">
        <f>IF(FIN_DATASET[[#This Row],[Method]]="CxC",1,0)</f>
        <v>0</v>
      </c>
      <c r="P1554" s="11">
        <f>IF(FIN_DATASET[[#This Row],[Method]]="CxC",FIN_DATASET[[#This Row],[Amount]],0)</f>
        <v>0</v>
      </c>
      <c r="Q1554" s="3">
        <f>IF(OR(FIN_DATASET[[#This Row],[Account]]="CxP",FIN_DATASET[[#This Row],[Account]]="CxP (Liga)",FIN_DATASET[[#This Row],[Account]]="CxP (Terceros)"),1,0)</f>
        <v>0</v>
      </c>
      <c r="R1554" s="3">
        <f>IF(FIN_DATASET[[#This Row],[AP_Flag]]=1,FIN_DATASET[[#This Row],[Amount]],0)</f>
        <v>0</v>
      </c>
    </row>
    <row r="1555" spans="1:18" x14ac:dyDescent="0.2">
      <c r="A1555" s="4">
        <f>FIN_RAW[[#This Row],[FECHA]]</f>
        <v>44896</v>
      </c>
      <c r="B1555" s="3">
        <f>YEAR(FIN_DATASET[[#This Row],[Date]])</f>
        <v>2022</v>
      </c>
      <c r="C1555" s="3" t="str">
        <f>TEXT(FIN_DATASET[[#This Row],[Date]],"mmmm")</f>
        <v>December</v>
      </c>
      <c r="D1555" s="3" t="str">
        <f>IF(FIN_RAW[[#This Row],[VALOR (IN)]]&gt;0, "Income",IF(FIN_RAW[[#This Row],[VALOR (OUT)]]&gt;0, "Expense", "Check"))</f>
        <v>Income</v>
      </c>
      <c r="E1555" s="3" t="str">
        <f>_xlfn.XLOOKUP(FIN_DATASET[[#This Row],[Method]],CATEGORY_MAP[CUENTA_IN],CATEGORY_MAP[Category])</f>
        <v>Cash</v>
      </c>
      <c r="F1555" s="3" t="str">
        <f>_xlfn.XLOOKUP(FIN_DATASET[[#This Row],[Account]],CATEGORY_MAP[CUENTA_OUT],CATEGORY_MAP[Subcategory])</f>
        <v>Gymnastics Monthly Fee</v>
      </c>
      <c r="G1555" s="3" t="str">
        <f>IF(OR(FIN_RAW[[#This Row],[CONCEPTO]]=0,FIN_RAW[[#This Row],[CONCEPTO]]=""),"",FIN_RAW[[#This Row],[CONCEPTO]])</f>
        <v>Apoyo Pago Gimnasia DIC</v>
      </c>
      <c r="H1555" s="5">
        <f>IF(FIN_DATASET[[#This Row],[Type]]="Income", FIN_RAW[[#This Row],[VALOR (IN)]], -FIN_RAW[[#This Row],[VALOR (OUT)]])</f>
        <v>25000</v>
      </c>
      <c r="I1555" s="3" t="str">
        <f>FIN_RAW[[#This Row],[CUENTA (IN)]]</f>
        <v>Efectivo</v>
      </c>
      <c r="J1555" s="6" t="str">
        <f>FIN_RAW[[#This Row],[CUENTA (OUT)]]</f>
        <v>Mensualidad Gimnasia</v>
      </c>
      <c r="K1555" s="3" t="str">
        <f>IF(OR(FIN_RAW[[#This Row],[CLIENTE]]=0,FIN_RAW[[#This Row],[CLIENTE]]=" "),"",FIN_RAW[[#This Row],[CLIENTE]])</f>
        <v>Yanibel Peña Londoño</v>
      </c>
      <c r="L1555" s="3" t="str">
        <f>IF(OR(FIN_RAW[[#This Row],[DEPORTISTA]]=0,FIN_RAW[[#This Row],[DEPORTISTA]]=""),"",FIN_RAW[[#This Row],[DEPORTISTA]])</f>
        <v>Santiago Piedrahita Peña</v>
      </c>
      <c r="M1555" s="3">
        <f>IF(FIN_DATASET[[#This Row],[Method]]="Efectivo",1,0)</f>
        <v>1</v>
      </c>
      <c r="N1555" s="12">
        <f>IF(FIN_DATASET[[#This Row],[Method]]="Efectivo",FIN_DATASET[[#This Row],[Amount]],0)</f>
        <v>25000</v>
      </c>
      <c r="O1555" s="3">
        <f>IF(FIN_DATASET[[#This Row],[Method]]="CxC",1,0)</f>
        <v>0</v>
      </c>
      <c r="P1555" s="11">
        <f>IF(FIN_DATASET[[#This Row],[Method]]="CxC",FIN_DATASET[[#This Row],[Amount]],0)</f>
        <v>0</v>
      </c>
      <c r="Q1555" s="3">
        <f>IF(OR(FIN_DATASET[[#This Row],[Account]]="CxP",FIN_DATASET[[#This Row],[Account]]="CxP (Liga)",FIN_DATASET[[#This Row],[Account]]="CxP (Terceros)"),1,0)</f>
        <v>0</v>
      </c>
      <c r="R1555" s="3">
        <f>IF(FIN_DATASET[[#This Row],[AP_Flag]]=1,FIN_DATASET[[#This Row],[Amount]],0)</f>
        <v>0</v>
      </c>
    </row>
    <row r="1556" spans="1:18" x14ac:dyDescent="0.2">
      <c r="A1556" s="4">
        <f>FIN_RAW[[#This Row],[FECHA]]</f>
        <v>44896</v>
      </c>
      <c r="B1556" s="3">
        <f>YEAR(FIN_DATASET[[#This Row],[Date]])</f>
        <v>2022</v>
      </c>
      <c r="C1556" s="3" t="str">
        <f>TEXT(FIN_DATASET[[#This Row],[Date]],"mmmm")</f>
        <v>December</v>
      </c>
      <c r="D1556" s="3" t="str">
        <f>IF(FIN_RAW[[#This Row],[VALOR (IN)]]&gt;0, "Income",IF(FIN_RAW[[#This Row],[VALOR (OUT)]]&gt;0, "Expense", "Check"))</f>
        <v>Income</v>
      </c>
      <c r="E1556" s="3" t="str">
        <f>_xlfn.XLOOKUP(FIN_DATASET[[#This Row],[Method]],CATEGORY_MAP[CUENTA_IN],CATEGORY_MAP[Category])</f>
        <v>Cash</v>
      </c>
      <c r="F1556" s="3" t="str">
        <f>_xlfn.XLOOKUP(FIN_DATASET[[#This Row],[Account]],CATEGORY_MAP[CUENTA_OUT],CATEGORY_MAP[Subcategory])</f>
        <v>Gymnastics Monthly Fee</v>
      </c>
      <c r="G1556" s="3" t="str">
        <f>IF(OR(FIN_RAW[[#This Row],[CONCEPTO]]=0,FIN_RAW[[#This Row],[CONCEPTO]]=""),"",FIN_RAW[[#This Row],[CONCEPTO]])</f>
        <v>Apoyo Pago Gimnasia DIC</v>
      </c>
      <c r="H1556" s="5">
        <f>IF(FIN_DATASET[[#This Row],[Type]]="Income", FIN_RAW[[#This Row],[VALOR (IN)]], -FIN_RAW[[#This Row],[VALOR (OUT)]])</f>
        <v>25000</v>
      </c>
      <c r="I1556" s="3" t="str">
        <f>FIN_RAW[[#This Row],[CUENTA (IN)]]</f>
        <v>Efectivo</v>
      </c>
      <c r="J1556" s="6" t="str">
        <f>FIN_RAW[[#This Row],[CUENTA (OUT)]]</f>
        <v>Mensualidad Gimnasia</v>
      </c>
      <c r="K1556" s="3" t="str">
        <f>IF(OR(FIN_RAW[[#This Row],[CLIENTE]]=0,FIN_RAW[[#This Row],[CLIENTE]]=" "),"",FIN_RAW[[#This Row],[CLIENTE]])</f>
        <v>Carlos Andrés Velasco Ruiz</v>
      </c>
      <c r="L1556" s="3" t="str">
        <f>IF(OR(FIN_RAW[[#This Row],[DEPORTISTA]]=0,FIN_RAW[[#This Row],[DEPORTISTA]]=""),"",FIN_RAW[[#This Row],[DEPORTISTA]])</f>
        <v>Antonella Velasco Aristizabal</v>
      </c>
      <c r="M1556" s="3">
        <f>IF(FIN_DATASET[[#This Row],[Method]]="Efectivo",1,0)</f>
        <v>1</v>
      </c>
      <c r="N1556" s="12">
        <f>IF(FIN_DATASET[[#This Row],[Method]]="Efectivo",FIN_DATASET[[#This Row],[Amount]],0)</f>
        <v>25000</v>
      </c>
      <c r="O1556" s="3">
        <f>IF(FIN_DATASET[[#This Row],[Method]]="CxC",1,0)</f>
        <v>0</v>
      </c>
      <c r="P1556" s="11">
        <f>IF(FIN_DATASET[[#This Row],[Method]]="CxC",FIN_DATASET[[#This Row],[Amount]],0)</f>
        <v>0</v>
      </c>
      <c r="Q1556" s="3">
        <f>IF(OR(FIN_DATASET[[#This Row],[Account]]="CxP",FIN_DATASET[[#This Row],[Account]]="CxP (Liga)",FIN_DATASET[[#This Row],[Account]]="CxP (Terceros)"),1,0)</f>
        <v>0</v>
      </c>
      <c r="R1556" s="3">
        <f>IF(FIN_DATASET[[#This Row],[AP_Flag]]=1,FIN_DATASET[[#This Row],[Amount]],0)</f>
        <v>0</v>
      </c>
    </row>
    <row r="1557" spans="1:18" x14ac:dyDescent="0.2">
      <c r="A1557" s="4">
        <f>FIN_RAW[[#This Row],[FECHA]]</f>
        <v>44896</v>
      </c>
      <c r="B1557" s="3">
        <f>YEAR(FIN_DATASET[[#This Row],[Date]])</f>
        <v>2022</v>
      </c>
      <c r="C1557" s="3" t="str">
        <f>TEXT(FIN_DATASET[[#This Row],[Date]],"mmmm")</f>
        <v>December</v>
      </c>
      <c r="D1557" s="3" t="str">
        <f>IF(FIN_RAW[[#This Row],[VALOR (IN)]]&gt;0, "Income",IF(FIN_RAW[[#This Row],[VALOR (OUT)]]&gt;0, "Expense", "Check"))</f>
        <v>Income</v>
      </c>
      <c r="E1557" s="3" t="str">
        <f>_xlfn.XLOOKUP(FIN_DATASET[[#This Row],[Method]],CATEGORY_MAP[CUENTA_IN],CATEGORY_MAP[Category])</f>
        <v>Cash</v>
      </c>
      <c r="F1557" s="3" t="str">
        <f>_xlfn.XLOOKUP(FIN_DATASET[[#This Row],[Account]],CATEGORY_MAP[CUENTA_OUT],CATEGORY_MAP[Subcategory])</f>
        <v>Gymnastics Monthly Fee</v>
      </c>
      <c r="G1557" s="3" t="str">
        <f>IF(OR(FIN_RAW[[#This Row],[CONCEPTO]]=0,FIN_RAW[[#This Row],[CONCEPTO]]=""),"",FIN_RAW[[#This Row],[CONCEPTO]])</f>
        <v>Apoyo Pago Gimnasia DIC</v>
      </c>
      <c r="H1557" s="5">
        <f>IF(FIN_DATASET[[#This Row],[Type]]="Income", FIN_RAW[[#This Row],[VALOR (IN)]], -FIN_RAW[[#This Row],[VALOR (OUT)]])</f>
        <v>25000</v>
      </c>
      <c r="I1557" s="3" t="str">
        <f>FIN_RAW[[#This Row],[CUENTA (IN)]]</f>
        <v>Efectivo</v>
      </c>
      <c r="J1557" s="6" t="str">
        <f>FIN_RAW[[#This Row],[CUENTA (OUT)]]</f>
        <v>Mensualidad Gimnasia</v>
      </c>
      <c r="K1557" s="3" t="str">
        <f>IF(OR(FIN_RAW[[#This Row],[CLIENTE]]=0,FIN_RAW[[#This Row],[CLIENTE]]=" "),"",FIN_RAW[[#This Row],[CLIENTE]])</f>
        <v>Edilma Solarte</v>
      </c>
      <c r="L1557" s="3" t="str">
        <f>IF(OR(FIN_RAW[[#This Row],[DEPORTISTA]]=0,FIN_RAW[[#This Row],[DEPORTISTA]]=""),"",FIN_RAW[[#This Row],[DEPORTISTA]])</f>
        <v>Luciana Botina Cañar</v>
      </c>
      <c r="M1557" s="3">
        <f>IF(FIN_DATASET[[#This Row],[Method]]="Efectivo",1,0)</f>
        <v>1</v>
      </c>
      <c r="N1557" s="12">
        <f>IF(FIN_DATASET[[#This Row],[Method]]="Efectivo",FIN_DATASET[[#This Row],[Amount]],0)</f>
        <v>25000</v>
      </c>
      <c r="O1557" s="3">
        <f>IF(FIN_DATASET[[#This Row],[Method]]="CxC",1,0)</f>
        <v>0</v>
      </c>
      <c r="P1557" s="11">
        <f>IF(FIN_DATASET[[#This Row],[Method]]="CxC",FIN_DATASET[[#This Row],[Amount]],0)</f>
        <v>0</v>
      </c>
      <c r="Q1557" s="3">
        <f>IF(OR(FIN_DATASET[[#This Row],[Account]]="CxP",FIN_DATASET[[#This Row],[Account]]="CxP (Liga)",FIN_DATASET[[#This Row],[Account]]="CxP (Terceros)"),1,0)</f>
        <v>0</v>
      </c>
      <c r="R1557" s="3">
        <f>IF(FIN_DATASET[[#This Row],[AP_Flag]]=1,FIN_DATASET[[#This Row],[Amount]],0)</f>
        <v>0</v>
      </c>
    </row>
    <row r="1558" spans="1:18" x14ac:dyDescent="0.2">
      <c r="A1558" s="4">
        <f>FIN_RAW[[#This Row],[FECHA]]</f>
        <v>44902</v>
      </c>
      <c r="B1558" s="3">
        <f>YEAR(FIN_DATASET[[#This Row],[Date]])</f>
        <v>2022</v>
      </c>
      <c r="C1558" s="3" t="str">
        <f>TEXT(FIN_DATASET[[#This Row],[Date]],"mmmm")</f>
        <v>December</v>
      </c>
      <c r="D1558" s="3" t="str">
        <f>IF(FIN_RAW[[#This Row],[VALOR (IN)]]&gt;0, "Income",IF(FIN_RAW[[#This Row],[VALOR (OUT)]]&gt;0, "Expense", "Check"))</f>
        <v>Expense</v>
      </c>
      <c r="E1558" s="3" t="str">
        <f>_xlfn.XLOOKUP(FIN_DATASET[[#This Row],[Method]],CATEGORY_MAP[CUENTA_IN],CATEGORY_MAP[Category])</f>
        <v>Cash</v>
      </c>
      <c r="F1558" s="3" t="str">
        <f>_xlfn.XLOOKUP(FIN_DATASET[[#This Row],[Account]],CATEGORY_MAP[CUENTA_OUT],CATEGORY_MAP[Subcategory])</f>
        <v>Operating Expenses</v>
      </c>
      <c r="G1558" s="3" t="str">
        <f>IF(OR(FIN_RAW[[#This Row],[CONCEPTO]]=0,FIN_RAW[[#This Row],[CONCEPTO]]=""),"",FIN_RAW[[#This Row],[CONCEPTO]])</f>
        <v>Apoyo Paseo Fin de Año 2022</v>
      </c>
      <c r="H1558" s="5">
        <f>IF(FIN_DATASET[[#This Row],[Type]]="Income", FIN_RAW[[#This Row],[VALOR (IN)]], -FIN_RAW[[#This Row],[VALOR (OUT)]])</f>
        <v>-612000</v>
      </c>
      <c r="I1558" s="3" t="str">
        <f>FIN_RAW[[#This Row],[CUENTA (IN)]]</f>
        <v>Efectivo</v>
      </c>
      <c r="J1558" s="6" t="str">
        <f>FIN_RAW[[#This Row],[CUENTA (OUT)]]</f>
        <v>Otros Gastos</v>
      </c>
      <c r="K1558" s="3" t="str">
        <f>IF(OR(FIN_RAW[[#This Row],[CLIENTE]]=0,FIN_RAW[[#This Row],[CLIENTE]]=" "),"",FIN_RAW[[#This Row],[CLIENTE]])</f>
        <v/>
      </c>
      <c r="L1558" s="3" t="str">
        <f>IF(OR(FIN_RAW[[#This Row],[DEPORTISTA]]=0,FIN_RAW[[#This Row],[DEPORTISTA]]=""),"",FIN_RAW[[#This Row],[DEPORTISTA]])</f>
        <v/>
      </c>
      <c r="M1558" s="3">
        <f>IF(FIN_DATASET[[#This Row],[Method]]="Efectivo",1,0)</f>
        <v>1</v>
      </c>
      <c r="N1558" s="12">
        <f>IF(FIN_DATASET[[#This Row],[Method]]="Efectivo",FIN_DATASET[[#This Row],[Amount]],0)</f>
        <v>-612000</v>
      </c>
      <c r="O1558" s="3">
        <f>IF(FIN_DATASET[[#This Row],[Method]]="CxC",1,0)</f>
        <v>0</v>
      </c>
      <c r="P1558" s="11">
        <f>IF(FIN_DATASET[[#This Row],[Method]]="CxC",FIN_DATASET[[#This Row],[Amount]],0)</f>
        <v>0</v>
      </c>
      <c r="Q1558" s="3">
        <f>IF(OR(FIN_DATASET[[#This Row],[Account]]="CxP",FIN_DATASET[[#This Row],[Account]]="CxP (Liga)",FIN_DATASET[[#This Row],[Account]]="CxP (Terceros)"),1,0)</f>
        <v>0</v>
      </c>
      <c r="R1558" s="3">
        <f>IF(FIN_DATASET[[#This Row],[AP_Flag]]=1,FIN_DATASET[[#This Row],[Amount]],0)</f>
        <v>0</v>
      </c>
    </row>
    <row r="1559" spans="1:18" x14ac:dyDescent="0.2">
      <c r="A1559" s="4">
        <f>FIN_RAW[[#This Row],[FECHA]]</f>
        <v>44902</v>
      </c>
      <c r="B1559" s="3">
        <f>YEAR(FIN_DATASET[[#This Row],[Date]])</f>
        <v>2022</v>
      </c>
      <c r="C1559" s="3" t="str">
        <f>TEXT(FIN_DATASET[[#This Row],[Date]],"mmmm")</f>
        <v>December</v>
      </c>
      <c r="D1559" s="3" t="str">
        <f>IF(FIN_RAW[[#This Row],[VALOR (IN)]]&gt;0, "Income",IF(FIN_RAW[[#This Row],[VALOR (OUT)]]&gt;0, "Expense", "Check"))</f>
        <v>Expense</v>
      </c>
      <c r="E1559" s="3" t="str">
        <f>_xlfn.XLOOKUP(FIN_DATASET[[#This Row],[Method]],CATEGORY_MAP[CUENTA_IN],CATEGORY_MAP[Category])</f>
        <v>Cash</v>
      </c>
      <c r="F1559" s="3" t="str">
        <f>_xlfn.XLOOKUP(FIN_DATASET[[#This Row],[Account]],CATEGORY_MAP[CUENTA_OUT],CATEGORY_MAP[Subcategory])</f>
        <v>Payroll</v>
      </c>
      <c r="G1559" s="3" t="str">
        <f>IF(OR(FIN_RAW[[#This Row],[CONCEPTO]]=0,FIN_RAW[[#This Row],[CONCEPTO]]=""),"",FIN_RAW[[#This Row],[CONCEPTO]])</f>
        <v>Pago Nomina Año (Milena)</v>
      </c>
      <c r="H1559" s="5">
        <f>IF(FIN_DATASET[[#This Row],[Type]]="Income", FIN_RAW[[#This Row],[VALOR (IN)]], -FIN_RAW[[#This Row],[VALOR (OUT)]])</f>
        <v>-500000</v>
      </c>
      <c r="I1559" s="3" t="str">
        <f>FIN_RAW[[#This Row],[CUENTA (IN)]]</f>
        <v>Efectivo</v>
      </c>
      <c r="J1559" s="6" t="str">
        <f>FIN_RAW[[#This Row],[CUENTA (OUT)]]</f>
        <v>Nomina</v>
      </c>
      <c r="K1559" s="3" t="str">
        <f>IF(OR(FIN_RAW[[#This Row],[CLIENTE]]=0,FIN_RAW[[#This Row],[CLIENTE]]=" "),"",FIN_RAW[[#This Row],[CLIENTE]])</f>
        <v/>
      </c>
      <c r="L1559" s="3" t="str">
        <f>IF(OR(FIN_RAW[[#This Row],[DEPORTISTA]]=0,FIN_RAW[[#This Row],[DEPORTISTA]]=""),"",FIN_RAW[[#This Row],[DEPORTISTA]])</f>
        <v/>
      </c>
      <c r="M1559" s="3">
        <f>IF(FIN_DATASET[[#This Row],[Method]]="Efectivo",1,0)</f>
        <v>1</v>
      </c>
      <c r="N1559" s="12">
        <f>IF(FIN_DATASET[[#This Row],[Method]]="Efectivo",FIN_DATASET[[#This Row],[Amount]],0)</f>
        <v>-500000</v>
      </c>
      <c r="O1559" s="3">
        <f>IF(FIN_DATASET[[#This Row],[Method]]="CxC",1,0)</f>
        <v>0</v>
      </c>
      <c r="P1559" s="11">
        <f>IF(FIN_DATASET[[#This Row],[Method]]="CxC",FIN_DATASET[[#This Row],[Amount]],0)</f>
        <v>0</v>
      </c>
      <c r="Q1559" s="3">
        <f>IF(OR(FIN_DATASET[[#This Row],[Account]]="CxP",FIN_DATASET[[#This Row],[Account]]="CxP (Liga)",FIN_DATASET[[#This Row],[Account]]="CxP (Terceros)"),1,0)</f>
        <v>0</v>
      </c>
      <c r="R1559" s="3">
        <f>IF(FIN_DATASET[[#This Row],[AP_Flag]]=1,FIN_DATASET[[#This Row],[Amount]],0)</f>
        <v>0</v>
      </c>
    </row>
    <row r="1560" spans="1:18" x14ac:dyDescent="0.2">
      <c r="A1560" s="4">
        <f>FIN_RAW[[#This Row],[FECHA]]</f>
        <v>44902</v>
      </c>
      <c r="B1560" s="3">
        <f>YEAR(FIN_DATASET[[#This Row],[Date]])</f>
        <v>2022</v>
      </c>
      <c r="C1560" s="3" t="str">
        <f>TEXT(FIN_DATASET[[#This Row],[Date]],"mmmm")</f>
        <v>December</v>
      </c>
      <c r="D1560" s="3" t="str">
        <f>IF(FIN_RAW[[#This Row],[VALOR (IN)]]&gt;0, "Income",IF(FIN_RAW[[#This Row],[VALOR (OUT)]]&gt;0, "Expense", "Check"))</f>
        <v>Expense</v>
      </c>
      <c r="E1560" s="3" t="str">
        <f>_xlfn.XLOOKUP(FIN_DATASET[[#This Row],[Method]],CATEGORY_MAP[CUENTA_IN],CATEGORY_MAP[Category])</f>
        <v>Cash</v>
      </c>
      <c r="F1560" s="3" t="str">
        <f>_xlfn.XLOOKUP(FIN_DATASET[[#This Row],[Account]],CATEGORY_MAP[CUENTA_OUT],CATEGORY_MAP[Subcategory])</f>
        <v>Operating Expenses</v>
      </c>
      <c r="G1560" s="3" t="str">
        <f>IF(OR(FIN_RAW[[#This Row],[CONCEPTO]]=0,FIN_RAW[[#This Row],[CONCEPTO]]=""),"",FIN_RAW[[#This Row],[CONCEPTO]])</f>
        <v>Gasto en Cajitornado "Cumpleaños"</v>
      </c>
      <c r="H1560" s="5">
        <f>IF(FIN_DATASET[[#This Row],[Type]]="Income", FIN_RAW[[#This Row],[VALOR (IN)]], -FIN_RAW[[#This Row],[VALOR (OUT)]])</f>
        <v>-52000</v>
      </c>
      <c r="I1560" s="3" t="str">
        <f>FIN_RAW[[#This Row],[CUENTA (IN)]]</f>
        <v>Efectivo</v>
      </c>
      <c r="J1560" s="6" t="str">
        <f>FIN_RAW[[#This Row],[CUENTA (OUT)]]</f>
        <v>Otros Gastos</v>
      </c>
      <c r="K1560" s="3" t="str">
        <f>IF(OR(FIN_RAW[[#This Row],[CLIENTE]]=0,FIN_RAW[[#This Row],[CLIENTE]]=" "),"",FIN_RAW[[#This Row],[CLIENTE]])</f>
        <v/>
      </c>
      <c r="L1560" s="3" t="str">
        <f>IF(OR(FIN_RAW[[#This Row],[DEPORTISTA]]=0,FIN_RAW[[#This Row],[DEPORTISTA]]=""),"",FIN_RAW[[#This Row],[DEPORTISTA]])</f>
        <v/>
      </c>
      <c r="M1560" s="3">
        <f>IF(FIN_DATASET[[#This Row],[Method]]="Efectivo",1,0)</f>
        <v>1</v>
      </c>
      <c r="N1560" s="12">
        <f>IF(FIN_DATASET[[#This Row],[Method]]="Efectivo",FIN_DATASET[[#This Row],[Amount]],0)</f>
        <v>-52000</v>
      </c>
      <c r="O1560" s="3">
        <f>IF(FIN_DATASET[[#This Row],[Method]]="CxC",1,0)</f>
        <v>0</v>
      </c>
      <c r="P1560" s="11">
        <f>IF(FIN_DATASET[[#This Row],[Method]]="CxC",FIN_DATASET[[#This Row],[Amount]],0)</f>
        <v>0</v>
      </c>
      <c r="Q1560" s="3">
        <f>IF(OR(FIN_DATASET[[#This Row],[Account]]="CxP",FIN_DATASET[[#This Row],[Account]]="CxP (Liga)",FIN_DATASET[[#This Row],[Account]]="CxP (Terceros)"),1,0)</f>
        <v>0</v>
      </c>
      <c r="R1560" s="3">
        <f>IF(FIN_DATASET[[#This Row],[AP_Flag]]=1,FIN_DATASET[[#This Row],[Amount]],0)</f>
        <v>0</v>
      </c>
    </row>
    <row r="1561" spans="1:18" x14ac:dyDescent="0.2">
      <c r="A1561" s="4">
        <f>FIN_RAW[[#This Row],[FECHA]]</f>
        <v>44915</v>
      </c>
      <c r="B1561" s="3">
        <f>YEAR(FIN_DATASET[[#This Row],[Date]])</f>
        <v>2022</v>
      </c>
      <c r="C1561" s="3" t="str">
        <f>TEXT(FIN_DATASET[[#This Row],[Date]],"mmmm")</f>
        <v>December</v>
      </c>
      <c r="D1561" s="3" t="str">
        <f>IF(FIN_RAW[[#This Row],[VALOR (IN)]]&gt;0, "Income",IF(FIN_RAW[[#This Row],[VALOR (OUT)]]&gt;0, "Expense", "Check"))</f>
        <v>Expense</v>
      </c>
      <c r="E1561" s="3" t="str">
        <f>_xlfn.XLOOKUP(FIN_DATASET[[#This Row],[Method]],CATEGORY_MAP[CUENTA_IN],CATEGORY_MAP[Category])</f>
        <v>Cash</v>
      </c>
      <c r="F1561" s="3" t="str">
        <f>_xlfn.XLOOKUP(FIN_DATASET[[#This Row],[Account]],CATEGORY_MAP[CUENTA_OUT],CATEGORY_MAP[Subcategory])</f>
        <v>Payroll</v>
      </c>
      <c r="G1561" s="3" t="str">
        <f>IF(OR(FIN_RAW[[#This Row],[CONCEPTO]]=0,FIN_RAW[[#This Row],[CONCEPTO]]=""),"",FIN_RAW[[#This Row],[CONCEPTO]])</f>
        <v>Aguinaldo Entrenadores 2022</v>
      </c>
      <c r="H1561" s="5">
        <f>IF(FIN_DATASET[[#This Row],[Type]]="Income", FIN_RAW[[#This Row],[VALOR (IN)]], -FIN_RAW[[#This Row],[VALOR (OUT)]])</f>
        <v>-350000</v>
      </c>
      <c r="I1561" s="3" t="str">
        <f>FIN_RAW[[#This Row],[CUENTA (IN)]]</f>
        <v>Efectivo</v>
      </c>
      <c r="J1561" s="6" t="str">
        <f>FIN_RAW[[#This Row],[CUENTA (OUT)]]</f>
        <v>Nomina</v>
      </c>
      <c r="K1561" s="3" t="str">
        <f>IF(OR(FIN_RAW[[#This Row],[CLIENTE]]=0,FIN_RAW[[#This Row],[CLIENTE]]=" "),"",FIN_RAW[[#This Row],[CLIENTE]])</f>
        <v/>
      </c>
      <c r="L1561" s="3" t="str">
        <f>IF(OR(FIN_RAW[[#This Row],[DEPORTISTA]]=0,FIN_RAW[[#This Row],[DEPORTISTA]]=""),"",FIN_RAW[[#This Row],[DEPORTISTA]])</f>
        <v/>
      </c>
      <c r="M1561" s="3">
        <f>IF(FIN_DATASET[[#This Row],[Method]]="Efectivo",1,0)</f>
        <v>1</v>
      </c>
      <c r="N1561" s="12">
        <f>IF(FIN_DATASET[[#This Row],[Method]]="Efectivo",FIN_DATASET[[#This Row],[Amount]],0)</f>
        <v>-350000</v>
      </c>
      <c r="O1561" s="3">
        <f>IF(FIN_DATASET[[#This Row],[Method]]="CxC",1,0)</f>
        <v>0</v>
      </c>
      <c r="P1561" s="11">
        <f>IF(FIN_DATASET[[#This Row],[Method]]="CxC",FIN_DATASET[[#This Row],[Amount]],0)</f>
        <v>0</v>
      </c>
      <c r="Q1561" s="3">
        <f>IF(OR(FIN_DATASET[[#This Row],[Account]]="CxP",FIN_DATASET[[#This Row],[Account]]="CxP (Liga)",FIN_DATASET[[#This Row],[Account]]="CxP (Terceros)"),1,0)</f>
        <v>0</v>
      </c>
      <c r="R1561" s="3">
        <f>IF(FIN_DATASET[[#This Row],[AP_Flag]]=1,FIN_DATASET[[#This Row],[Amount]],0)</f>
        <v>0</v>
      </c>
    </row>
    <row r="1562" spans="1:18" x14ac:dyDescent="0.2">
      <c r="A1562" s="4">
        <f>FIN_RAW[[#This Row],[FECHA]]</f>
        <v>44919</v>
      </c>
      <c r="B1562" s="3">
        <f>YEAR(FIN_DATASET[[#This Row],[Date]])</f>
        <v>2022</v>
      </c>
      <c r="C1562" s="3" t="str">
        <f>TEXT(FIN_DATASET[[#This Row],[Date]],"mmmm")</f>
        <v>December</v>
      </c>
      <c r="D1562" s="3" t="str">
        <f>IF(FIN_RAW[[#This Row],[VALOR (IN)]]&gt;0, "Income",IF(FIN_RAW[[#This Row],[VALOR (OUT)]]&gt;0, "Expense", "Check"))</f>
        <v>Expense</v>
      </c>
      <c r="E1562" s="3" t="str">
        <f>_xlfn.XLOOKUP(FIN_DATASET[[#This Row],[Method]],CATEGORY_MAP[CUENTA_IN],CATEGORY_MAP[Category])</f>
        <v>Cash</v>
      </c>
      <c r="F1562" s="3" t="str">
        <f>_xlfn.XLOOKUP(FIN_DATASET[[#This Row],[Account]],CATEGORY_MAP[CUENTA_OUT],CATEGORY_MAP[Subcategory])</f>
        <v>Payroll</v>
      </c>
      <c r="G1562" s="3" t="str">
        <f>IF(OR(FIN_RAW[[#This Row],[CONCEPTO]]=0,FIN_RAW[[#This Row],[CONCEPTO]]=""),"",FIN_RAW[[#This Row],[CONCEPTO]])</f>
        <v>Pago Nomina DIC</v>
      </c>
      <c r="H1562" s="5">
        <f>IF(FIN_DATASET[[#This Row],[Type]]="Income", FIN_RAW[[#This Row],[VALOR (IN)]], -FIN_RAW[[#This Row],[VALOR (OUT)]])</f>
        <v>-250000</v>
      </c>
      <c r="I1562" s="3" t="str">
        <f>FIN_RAW[[#This Row],[CUENTA (IN)]]</f>
        <v>Efectivo</v>
      </c>
      <c r="J1562" s="6" t="str">
        <f>FIN_RAW[[#This Row],[CUENTA (OUT)]]</f>
        <v>Nomina</v>
      </c>
      <c r="K1562" s="3" t="str">
        <f>IF(OR(FIN_RAW[[#This Row],[CLIENTE]]=0,FIN_RAW[[#This Row],[CLIENTE]]=" "),"",FIN_RAW[[#This Row],[CLIENTE]])</f>
        <v>Derwin Cuastumal Leal</v>
      </c>
      <c r="L1562" s="3" t="str">
        <f>IF(OR(FIN_RAW[[#This Row],[DEPORTISTA]]=0,FIN_RAW[[#This Row],[DEPORTISTA]]=""),"",FIN_RAW[[#This Row],[DEPORTISTA]])</f>
        <v>Derwin Cuastumal Leal</v>
      </c>
      <c r="M1562" s="3">
        <f>IF(FIN_DATASET[[#This Row],[Method]]="Efectivo",1,0)</f>
        <v>1</v>
      </c>
      <c r="N1562" s="12">
        <f>IF(FIN_DATASET[[#This Row],[Method]]="Efectivo",FIN_DATASET[[#This Row],[Amount]],0)</f>
        <v>-250000</v>
      </c>
      <c r="O1562" s="3">
        <f>IF(FIN_DATASET[[#This Row],[Method]]="CxC",1,0)</f>
        <v>0</v>
      </c>
      <c r="P1562" s="11">
        <f>IF(FIN_DATASET[[#This Row],[Method]]="CxC",FIN_DATASET[[#This Row],[Amount]],0)</f>
        <v>0</v>
      </c>
      <c r="Q1562" s="3">
        <f>IF(OR(FIN_DATASET[[#This Row],[Account]]="CxP",FIN_DATASET[[#This Row],[Account]]="CxP (Liga)",FIN_DATASET[[#This Row],[Account]]="CxP (Terceros)"),1,0)</f>
        <v>0</v>
      </c>
      <c r="R1562" s="3">
        <f>IF(FIN_DATASET[[#This Row],[AP_Flag]]=1,FIN_DATASET[[#This Row],[Amount]],0)</f>
        <v>0</v>
      </c>
    </row>
    <row r="1563" spans="1:18" x14ac:dyDescent="0.2">
      <c r="A1563" s="4">
        <f>FIN_RAW[[#This Row],[FECHA]]</f>
        <v>44919</v>
      </c>
      <c r="B1563" s="3">
        <f>YEAR(FIN_DATASET[[#This Row],[Date]])</f>
        <v>2022</v>
      </c>
      <c r="C1563" s="3" t="str">
        <f>TEXT(FIN_DATASET[[#This Row],[Date]],"mmmm")</f>
        <v>December</v>
      </c>
      <c r="D1563" s="3" t="str">
        <f>IF(FIN_RAW[[#This Row],[VALOR (IN)]]&gt;0, "Income",IF(FIN_RAW[[#This Row],[VALOR (OUT)]]&gt;0, "Expense", "Check"))</f>
        <v>Expense</v>
      </c>
      <c r="E1563" s="3" t="str">
        <f>_xlfn.XLOOKUP(FIN_DATASET[[#This Row],[Method]],CATEGORY_MAP[CUENTA_IN],CATEGORY_MAP[Category])</f>
        <v>Cash</v>
      </c>
      <c r="F1563" s="3" t="str">
        <f>_xlfn.XLOOKUP(FIN_DATASET[[#This Row],[Account]],CATEGORY_MAP[CUENTA_OUT],CATEGORY_MAP[Subcategory])</f>
        <v>Payroll</v>
      </c>
      <c r="G1563" s="3" t="str">
        <f>IF(OR(FIN_RAW[[#This Row],[CONCEPTO]]=0,FIN_RAW[[#This Row],[CONCEPTO]]=""),"",FIN_RAW[[#This Row],[CONCEPTO]])</f>
        <v>Pago Nomina DIC</v>
      </c>
      <c r="H1563" s="5">
        <f>IF(FIN_DATASET[[#This Row],[Type]]="Income", FIN_RAW[[#This Row],[VALOR (IN)]], -FIN_RAW[[#This Row],[VALOR (OUT)]])</f>
        <v>-1000000</v>
      </c>
      <c r="I1563" s="3" t="str">
        <f>FIN_RAW[[#This Row],[CUENTA (IN)]]</f>
        <v>Efectivo</v>
      </c>
      <c r="J1563" s="6" t="str">
        <f>FIN_RAW[[#This Row],[CUENTA (OUT)]]</f>
        <v>Nomina</v>
      </c>
      <c r="K1563" s="3" t="str">
        <f>IF(OR(FIN_RAW[[#This Row],[CLIENTE]]=0,FIN_RAW[[#This Row],[CLIENTE]]=" "),"",FIN_RAW[[#This Row],[CLIENTE]])</f>
        <v>Farly Apraez Betancur</v>
      </c>
      <c r="L1563" s="3" t="str">
        <f>IF(OR(FIN_RAW[[#This Row],[DEPORTISTA]]=0,FIN_RAW[[#This Row],[DEPORTISTA]]=""),"",FIN_RAW[[#This Row],[DEPORTISTA]])</f>
        <v>Farly Apraez Betancur</v>
      </c>
      <c r="M1563" s="3">
        <f>IF(FIN_DATASET[[#This Row],[Method]]="Efectivo",1,0)</f>
        <v>1</v>
      </c>
      <c r="N1563" s="12">
        <f>IF(FIN_DATASET[[#This Row],[Method]]="Efectivo",FIN_DATASET[[#This Row],[Amount]],0)</f>
        <v>-1000000</v>
      </c>
      <c r="O1563" s="3">
        <f>IF(FIN_DATASET[[#This Row],[Method]]="CxC",1,0)</f>
        <v>0</v>
      </c>
      <c r="P1563" s="11">
        <f>IF(FIN_DATASET[[#This Row],[Method]]="CxC",FIN_DATASET[[#This Row],[Amount]],0)</f>
        <v>0</v>
      </c>
      <c r="Q1563" s="3">
        <f>IF(OR(FIN_DATASET[[#This Row],[Account]]="CxP",FIN_DATASET[[#This Row],[Account]]="CxP (Liga)",FIN_DATASET[[#This Row],[Account]]="CxP (Terceros)"),1,0)</f>
        <v>0</v>
      </c>
      <c r="R1563" s="3">
        <f>IF(FIN_DATASET[[#This Row],[AP_Flag]]=1,FIN_DATASET[[#This Row],[Amount]],0)</f>
        <v>0</v>
      </c>
    </row>
    <row r="1564" spans="1:18" x14ac:dyDescent="0.2">
      <c r="A1564" s="4">
        <f>FIN_RAW[[#This Row],[FECHA]]</f>
        <v>44919</v>
      </c>
      <c r="B1564" s="3">
        <f>YEAR(FIN_DATASET[[#This Row],[Date]])</f>
        <v>2022</v>
      </c>
      <c r="C1564" s="3" t="str">
        <f>TEXT(FIN_DATASET[[#This Row],[Date]],"mmmm")</f>
        <v>December</v>
      </c>
      <c r="D1564" s="3" t="str">
        <f>IF(FIN_RAW[[#This Row],[VALOR (IN)]]&gt;0, "Income",IF(FIN_RAW[[#This Row],[VALOR (OUT)]]&gt;0, "Expense", "Check"))</f>
        <v>Expense</v>
      </c>
      <c r="E1564" s="3" t="str">
        <f>_xlfn.XLOOKUP(FIN_DATASET[[#This Row],[Method]],CATEGORY_MAP[CUENTA_IN],CATEGORY_MAP[Category])</f>
        <v>Cash</v>
      </c>
      <c r="F1564" s="3" t="str">
        <f>_xlfn.XLOOKUP(FIN_DATASET[[#This Row],[Account]],CATEGORY_MAP[CUENTA_OUT],CATEGORY_MAP[Subcategory])</f>
        <v>Payroll</v>
      </c>
      <c r="G1564" s="3" t="str">
        <f>IF(OR(FIN_RAW[[#This Row],[CONCEPTO]]=0,FIN_RAW[[#This Row],[CONCEPTO]]=""),"",FIN_RAW[[#This Row],[CONCEPTO]])</f>
        <v>Pago Nomina DIC</v>
      </c>
      <c r="H1564" s="5">
        <f>IF(FIN_DATASET[[#This Row],[Type]]="Income", FIN_RAW[[#This Row],[VALOR (IN)]], -FIN_RAW[[#This Row],[VALOR (OUT)]])</f>
        <v>-1400000</v>
      </c>
      <c r="I1564" s="3" t="str">
        <f>FIN_RAW[[#This Row],[CUENTA (IN)]]</f>
        <v>Efectivo</v>
      </c>
      <c r="J1564" s="6" t="str">
        <f>FIN_RAW[[#This Row],[CUENTA (OUT)]]</f>
        <v>Nomina</v>
      </c>
      <c r="K1564" s="3" t="str">
        <f>IF(OR(FIN_RAW[[#This Row],[CLIENTE]]=0,FIN_RAW[[#This Row],[CLIENTE]]=" "),"",FIN_RAW[[#This Row],[CLIENTE]])</f>
        <v>Miguel García Celis</v>
      </c>
      <c r="L1564" s="3" t="str">
        <f>IF(OR(FIN_RAW[[#This Row],[DEPORTISTA]]=0,FIN_RAW[[#This Row],[DEPORTISTA]]=""),"",FIN_RAW[[#This Row],[DEPORTISTA]])</f>
        <v>Miguel García Celis</v>
      </c>
      <c r="M1564" s="3">
        <f>IF(FIN_DATASET[[#This Row],[Method]]="Efectivo",1,0)</f>
        <v>1</v>
      </c>
      <c r="N1564" s="12">
        <f>IF(FIN_DATASET[[#This Row],[Method]]="Efectivo",FIN_DATASET[[#This Row],[Amount]],0)</f>
        <v>-1400000</v>
      </c>
      <c r="O1564" s="3">
        <f>IF(FIN_DATASET[[#This Row],[Method]]="CxC",1,0)</f>
        <v>0</v>
      </c>
      <c r="P1564" s="11">
        <f>IF(FIN_DATASET[[#This Row],[Method]]="CxC",FIN_DATASET[[#This Row],[Amount]],0)</f>
        <v>0</v>
      </c>
      <c r="Q1564" s="3">
        <f>IF(OR(FIN_DATASET[[#This Row],[Account]]="CxP",FIN_DATASET[[#This Row],[Account]]="CxP (Liga)",FIN_DATASET[[#This Row],[Account]]="CxP (Terceros)"),1,0)</f>
        <v>0</v>
      </c>
      <c r="R1564" s="3">
        <f>IF(FIN_DATASET[[#This Row],[AP_Flag]]=1,FIN_DATASET[[#This Row],[Amount]],0)</f>
        <v>0</v>
      </c>
    </row>
    <row r="1565" spans="1:18" x14ac:dyDescent="0.2">
      <c r="A1565" s="4">
        <f>FIN_RAW[[#This Row],[FECHA]]</f>
        <v>44919</v>
      </c>
      <c r="B1565" s="3">
        <f>YEAR(FIN_DATASET[[#This Row],[Date]])</f>
        <v>2022</v>
      </c>
      <c r="C1565" s="3" t="str">
        <f>TEXT(FIN_DATASET[[#This Row],[Date]],"mmmm")</f>
        <v>December</v>
      </c>
      <c r="D1565" s="3" t="str">
        <f>IF(FIN_RAW[[#This Row],[VALOR (IN)]]&gt;0, "Income",IF(FIN_RAW[[#This Row],[VALOR (OUT)]]&gt;0, "Expense", "Check"))</f>
        <v>Expense</v>
      </c>
      <c r="E1565" s="3" t="str">
        <f>_xlfn.XLOOKUP(FIN_DATASET[[#This Row],[Method]],CATEGORY_MAP[CUENTA_IN],CATEGORY_MAP[Category])</f>
        <v>Cash</v>
      </c>
      <c r="F1565" s="3" t="str">
        <f>_xlfn.XLOOKUP(FIN_DATASET[[#This Row],[Account]],CATEGORY_MAP[CUENTA_OUT],CATEGORY_MAP[Subcategory])</f>
        <v>Payroll</v>
      </c>
      <c r="G1565" s="3" t="str">
        <f>IF(OR(FIN_RAW[[#This Row],[CONCEPTO]]=0,FIN_RAW[[#This Row],[CONCEPTO]]=""),"",FIN_RAW[[#This Row],[CONCEPTO]])</f>
        <v>Pago Nomina DIC (Daniel H)</v>
      </c>
      <c r="H1565" s="5">
        <f>IF(FIN_DATASET[[#This Row],[Type]]="Income", FIN_RAW[[#This Row],[VALOR (IN)]], -FIN_RAW[[#This Row],[VALOR (OUT)]])</f>
        <v>-100000</v>
      </c>
      <c r="I1565" s="3" t="str">
        <f>FIN_RAW[[#This Row],[CUENTA (IN)]]</f>
        <v>Efectivo</v>
      </c>
      <c r="J1565" s="6" t="str">
        <f>FIN_RAW[[#This Row],[CUENTA (OUT)]]</f>
        <v>Nomina</v>
      </c>
      <c r="K1565" s="3" t="str">
        <f>IF(OR(FIN_RAW[[#This Row],[CLIENTE]]=0,FIN_RAW[[#This Row],[CLIENTE]]=" "),"",FIN_RAW[[#This Row],[CLIENTE]])</f>
        <v/>
      </c>
      <c r="L1565" s="3" t="str">
        <f>IF(OR(FIN_RAW[[#This Row],[DEPORTISTA]]=0,FIN_RAW[[#This Row],[DEPORTISTA]]=""),"",FIN_RAW[[#This Row],[DEPORTISTA]])</f>
        <v/>
      </c>
      <c r="M1565" s="3">
        <f>IF(FIN_DATASET[[#This Row],[Method]]="Efectivo",1,0)</f>
        <v>1</v>
      </c>
      <c r="N1565" s="12">
        <f>IF(FIN_DATASET[[#This Row],[Method]]="Efectivo",FIN_DATASET[[#This Row],[Amount]],0)</f>
        <v>-100000</v>
      </c>
      <c r="O1565" s="3">
        <f>IF(FIN_DATASET[[#This Row],[Method]]="CxC",1,0)</f>
        <v>0</v>
      </c>
      <c r="P1565" s="11">
        <f>IF(FIN_DATASET[[#This Row],[Method]]="CxC",FIN_DATASET[[#This Row],[Amount]],0)</f>
        <v>0</v>
      </c>
      <c r="Q1565" s="3">
        <f>IF(OR(FIN_DATASET[[#This Row],[Account]]="CxP",FIN_DATASET[[#This Row],[Account]]="CxP (Liga)",FIN_DATASET[[#This Row],[Account]]="CxP (Terceros)"),1,0)</f>
        <v>0</v>
      </c>
      <c r="R1565" s="3">
        <f>IF(FIN_DATASET[[#This Row],[AP_Flag]]=1,FIN_DATASET[[#This Row],[Amount]],0)</f>
        <v>0</v>
      </c>
    </row>
    <row r="1566" spans="1:18" x14ac:dyDescent="0.2">
      <c r="A1566" s="4">
        <f>FIN_RAW[[#This Row],[FECHA]]</f>
        <v>44926</v>
      </c>
      <c r="B1566" s="3">
        <f>YEAR(FIN_DATASET[[#This Row],[Date]])</f>
        <v>2022</v>
      </c>
      <c r="C1566" s="3" t="str">
        <f>TEXT(FIN_DATASET[[#This Row],[Date]],"mmmm")</f>
        <v>December</v>
      </c>
      <c r="D1566" s="3" t="str">
        <f>IF(FIN_RAW[[#This Row],[VALOR (IN)]]&gt;0, "Income",IF(FIN_RAW[[#This Row],[VALOR (OUT)]]&gt;0, "Expense", "Check"))</f>
        <v>Expense</v>
      </c>
      <c r="E1566" s="3" t="str">
        <f>_xlfn.XLOOKUP(FIN_DATASET[[#This Row],[Method]],CATEGORY_MAP[CUENTA_IN],CATEGORY_MAP[Category])</f>
        <v>Cash</v>
      </c>
      <c r="F1566" s="3" t="str">
        <f>_xlfn.XLOOKUP(FIN_DATASET[[#This Row],[Account]],CATEGORY_MAP[CUENTA_OUT],CATEGORY_MAP[Subcategory])</f>
        <v>Operating Expenses</v>
      </c>
      <c r="G1566" s="3" t="str">
        <f>IF(OR(FIN_RAW[[#This Row],[CONCEPTO]]=0,FIN_RAW[[#This Row],[CONCEPTO]]=""),"",FIN_RAW[[#This Row],[CONCEPTO]])</f>
        <v>Otros Gastos Fin de Año</v>
      </c>
      <c r="H1566" s="5">
        <f>IF(FIN_DATASET[[#This Row],[Type]]="Income", FIN_RAW[[#This Row],[VALOR (IN)]], -FIN_RAW[[#This Row],[VALOR (OUT)]])</f>
        <v>-200531</v>
      </c>
      <c r="I1566" s="3" t="str">
        <f>FIN_RAW[[#This Row],[CUENTA (IN)]]</f>
        <v>Efectivo</v>
      </c>
      <c r="J1566" s="6" t="str">
        <f>FIN_RAW[[#This Row],[CUENTA (OUT)]]</f>
        <v>Otros Gastos</v>
      </c>
      <c r="K1566" s="3" t="str">
        <f>IF(OR(FIN_RAW[[#This Row],[CLIENTE]]=0,FIN_RAW[[#This Row],[CLIENTE]]=" "),"",FIN_RAW[[#This Row],[CLIENTE]])</f>
        <v/>
      </c>
      <c r="L1566" s="3" t="str">
        <f>IF(OR(FIN_RAW[[#This Row],[DEPORTISTA]]=0,FIN_RAW[[#This Row],[DEPORTISTA]]=""),"",FIN_RAW[[#This Row],[DEPORTISTA]])</f>
        <v/>
      </c>
      <c r="M1566" s="3">
        <f>IF(FIN_DATASET[[#This Row],[Method]]="Efectivo",1,0)</f>
        <v>1</v>
      </c>
      <c r="N1566" s="12">
        <f>IF(FIN_DATASET[[#This Row],[Method]]="Efectivo",FIN_DATASET[[#This Row],[Amount]],0)</f>
        <v>-200531</v>
      </c>
      <c r="O1566" s="3">
        <f>IF(FIN_DATASET[[#This Row],[Method]]="CxC",1,0)</f>
        <v>0</v>
      </c>
      <c r="P1566" s="11">
        <f>IF(FIN_DATASET[[#This Row],[Method]]="CxC",FIN_DATASET[[#This Row],[Amount]],0)</f>
        <v>0</v>
      </c>
      <c r="Q1566" s="3">
        <f>IF(OR(FIN_DATASET[[#This Row],[Account]]="CxP",FIN_DATASET[[#This Row],[Account]]="CxP (Liga)",FIN_DATASET[[#This Row],[Account]]="CxP (Terceros)"),1,0)</f>
        <v>0</v>
      </c>
      <c r="R1566" s="3">
        <f>IF(FIN_DATASET[[#This Row],[AP_Flag]]=1,FIN_DATASET[[#This Row],[Amount]],0)</f>
        <v>0</v>
      </c>
    </row>
    <row r="1567" spans="1:18" x14ac:dyDescent="0.2">
      <c r="A1567" s="4">
        <f>FIN_RAW[[#This Row],[FECHA]]</f>
        <v>44926</v>
      </c>
      <c r="B1567" s="3">
        <f>YEAR(FIN_DATASET[[#This Row],[Date]])</f>
        <v>2022</v>
      </c>
      <c r="C1567" s="3" t="str">
        <f>TEXT(FIN_DATASET[[#This Row],[Date]],"mmmm")</f>
        <v>December</v>
      </c>
      <c r="D1567" s="3" t="str">
        <f>IF(FIN_RAW[[#This Row],[VALOR (IN)]]&gt;0, "Income",IF(FIN_RAW[[#This Row],[VALOR (OUT)]]&gt;0, "Expense", "Check"))</f>
        <v>Expense</v>
      </c>
      <c r="E1567" s="3" t="str">
        <f>_xlfn.XLOOKUP(FIN_DATASET[[#This Row],[Method]],CATEGORY_MAP[CUENTA_IN],CATEGORY_MAP[Category])</f>
        <v>Accounts Receivable</v>
      </c>
      <c r="F1567" s="3" t="str">
        <f>_xlfn.XLOOKUP(FIN_DATASET[[#This Row],[Account]],CATEGORY_MAP[CUENTA_OUT],CATEGORY_MAP[Subcategory])</f>
        <v>Monthly Fee</v>
      </c>
      <c r="G1567" s="3" t="str">
        <f>IF(OR(FIN_RAW[[#This Row],[CONCEPTO]]=0,FIN_RAW[[#This Row],[CONCEPTO]]=""),"",FIN_RAW[[#This Row],[CONCEPTO]])</f>
        <v>Ajuste CxC 2022 (A Favor)</v>
      </c>
      <c r="H1567" s="5">
        <f>IF(FIN_DATASET[[#This Row],[Type]]="Income", FIN_RAW[[#This Row],[VALOR (IN)]], -FIN_RAW[[#This Row],[VALOR (OUT)]])</f>
        <v>-13000</v>
      </c>
      <c r="I1567" s="3" t="str">
        <f>FIN_RAW[[#This Row],[CUENTA (IN)]]</f>
        <v>CxC</v>
      </c>
      <c r="J1567" s="6" t="str">
        <f>FIN_RAW[[#This Row],[CUENTA (OUT)]]</f>
        <v>Mensualidad</v>
      </c>
      <c r="K1567" s="3" t="str">
        <f>IF(OR(FIN_RAW[[#This Row],[CLIENTE]]=0,FIN_RAW[[#This Row],[CLIENTE]]=" "),"",FIN_RAW[[#This Row],[CLIENTE]])</f>
        <v>Diana Gómez Herrera</v>
      </c>
      <c r="L1567" s="3" t="str">
        <f>IF(OR(FIN_RAW[[#This Row],[DEPORTISTA]]=0,FIN_RAW[[#This Row],[DEPORTISTA]]=""),"",FIN_RAW[[#This Row],[DEPORTISTA]])</f>
        <v>Juan Manuel López Gómez</v>
      </c>
      <c r="M1567" s="3">
        <f>IF(FIN_DATASET[[#This Row],[Method]]="Efectivo",1,0)</f>
        <v>0</v>
      </c>
      <c r="N1567" s="12">
        <f>IF(FIN_DATASET[[#This Row],[Method]]="Efectivo",FIN_DATASET[[#This Row],[Amount]],0)</f>
        <v>0</v>
      </c>
      <c r="O1567" s="3">
        <f>IF(FIN_DATASET[[#This Row],[Method]]="CxC",1,0)</f>
        <v>1</v>
      </c>
      <c r="P1567" s="11">
        <f>IF(FIN_DATASET[[#This Row],[Method]]="CxC",FIN_DATASET[[#This Row],[Amount]],0)</f>
        <v>-13000</v>
      </c>
      <c r="Q1567" s="3">
        <f>IF(OR(FIN_DATASET[[#This Row],[Account]]="CxP",FIN_DATASET[[#This Row],[Account]]="CxP (Liga)",FIN_DATASET[[#This Row],[Account]]="CxP (Terceros)"),1,0)</f>
        <v>0</v>
      </c>
      <c r="R1567" s="3">
        <f>IF(FIN_DATASET[[#This Row],[AP_Flag]]=1,FIN_DATASET[[#This Row],[Amount]],0)</f>
        <v>0</v>
      </c>
    </row>
    <row r="1568" spans="1:18" x14ac:dyDescent="0.2">
      <c r="A1568" s="4">
        <f>FIN_RAW[[#This Row],[FECHA]]</f>
        <v>44926</v>
      </c>
      <c r="B1568" s="3">
        <f>YEAR(FIN_DATASET[[#This Row],[Date]])</f>
        <v>2022</v>
      </c>
      <c r="C1568" s="3" t="str">
        <f>TEXT(FIN_DATASET[[#This Row],[Date]],"mmmm")</f>
        <v>December</v>
      </c>
      <c r="D1568" s="3" t="str">
        <f>IF(FIN_RAW[[#This Row],[VALOR (IN)]]&gt;0, "Income",IF(FIN_RAW[[#This Row],[VALOR (OUT)]]&gt;0, "Expense", "Check"))</f>
        <v>Income</v>
      </c>
      <c r="E1568" s="3" t="str">
        <f>_xlfn.XLOOKUP(FIN_DATASET[[#This Row],[Method]],CATEGORY_MAP[CUENTA_IN],CATEGORY_MAP[Category])</f>
        <v>Accounts Receivable</v>
      </c>
      <c r="F1568" s="3" t="str">
        <f>_xlfn.XLOOKUP(FIN_DATASET[[#This Row],[Account]],CATEGORY_MAP[CUENTA_OUT],CATEGORY_MAP[Subcategory])</f>
        <v>Monthly Fee</v>
      </c>
      <c r="G1568" s="3" t="str">
        <f>IF(OR(FIN_RAW[[#This Row],[CONCEPTO]]=0,FIN_RAW[[#This Row],[CONCEPTO]]=""),"",FIN_RAW[[#This Row],[CONCEPTO]])</f>
        <v>Ajuste CxC 2022 (Saldo)</v>
      </c>
      <c r="H1568" s="5">
        <f>IF(FIN_DATASET[[#This Row],[Type]]="Income", FIN_RAW[[#This Row],[VALOR (IN)]], -FIN_RAW[[#This Row],[VALOR (OUT)]])</f>
        <v>10000</v>
      </c>
      <c r="I1568" s="3" t="str">
        <f>FIN_RAW[[#This Row],[CUENTA (IN)]]</f>
        <v>CxC</v>
      </c>
      <c r="J1568" s="6" t="str">
        <f>FIN_RAW[[#This Row],[CUENTA (OUT)]]</f>
        <v>Mensualidad</v>
      </c>
      <c r="K1568" s="3" t="str">
        <f>IF(OR(FIN_RAW[[#This Row],[CLIENTE]]=0,FIN_RAW[[#This Row],[CLIENTE]]=" "),"",FIN_RAW[[#This Row],[CLIENTE]])</f>
        <v>Ana Milena Sánchez Patiño</v>
      </c>
      <c r="L1568" s="3" t="str">
        <f>IF(OR(FIN_RAW[[#This Row],[DEPORTISTA]]=0,FIN_RAW[[#This Row],[DEPORTISTA]]=""),"",FIN_RAW[[#This Row],[DEPORTISTA]])</f>
        <v>Valentina Carvajal Sánchez</v>
      </c>
      <c r="M1568" s="3">
        <f>IF(FIN_DATASET[[#This Row],[Method]]="Efectivo",1,0)</f>
        <v>0</v>
      </c>
      <c r="N1568" s="12">
        <f>IF(FIN_DATASET[[#This Row],[Method]]="Efectivo",FIN_DATASET[[#This Row],[Amount]],0)</f>
        <v>0</v>
      </c>
      <c r="O1568" s="3">
        <f>IF(FIN_DATASET[[#This Row],[Method]]="CxC",1,0)</f>
        <v>1</v>
      </c>
      <c r="P1568" s="11">
        <f>IF(FIN_DATASET[[#This Row],[Method]]="CxC",FIN_DATASET[[#This Row],[Amount]],0)</f>
        <v>10000</v>
      </c>
      <c r="Q1568" s="3">
        <f>IF(OR(FIN_DATASET[[#This Row],[Account]]="CxP",FIN_DATASET[[#This Row],[Account]]="CxP (Liga)",FIN_DATASET[[#This Row],[Account]]="CxP (Terceros)"),1,0)</f>
        <v>0</v>
      </c>
      <c r="R1568" s="3">
        <f>IF(FIN_DATASET[[#This Row],[AP_Flag]]=1,FIN_DATASET[[#This Row],[Amount]],0)</f>
        <v>0</v>
      </c>
    </row>
    <row r="1569" spans="1:18" x14ac:dyDescent="0.2">
      <c r="A1569" s="4">
        <f>FIN_RAW[[#This Row],[FECHA]]</f>
        <v>44926</v>
      </c>
      <c r="B1569" s="3">
        <f>YEAR(FIN_DATASET[[#This Row],[Date]])</f>
        <v>2022</v>
      </c>
      <c r="C1569" s="3" t="str">
        <f>TEXT(FIN_DATASET[[#This Row],[Date]],"mmmm")</f>
        <v>December</v>
      </c>
      <c r="D1569" s="3" t="str">
        <f>IF(FIN_RAW[[#This Row],[VALOR (IN)]]&gt;0, "Income",IF(FIN_RAW[[#This Row],[VALOR (OUT)]]&gt;0, "Expense", "Check"))</f>
        <v>Expense</v>
      </c>
      <c r="E1569" s="3" t="str">
        <f>_xlfn.XLOOKUP(FIN_DATASET[[#This Row],[Method]],CATEGORY_MAP[CUENTA_IN],CATEGORY_MAP[Category])</f>
        <v>Accounts Receivable</v>
      </c>
      <c r="F1569" s="3" t="str">
        <f>_xlfn.XLOOKUP(FIN_DATASET[[#This Row],[Account]],CATEGORY_MAP[CUENTA_OUT],CATEGORY_MAP[Subcategory])</f>
        <v>Monthly Fee</v>
      </c>
      <c r="G1569" s="3" t="str">
        <f>IF(OR(FIN_RAW[[#This Row],[CONCEPTO]]=0,FIN_RAW[[#This Row],[CONCEPTO]]=""),"",FIN_RAW[[#This Row],[CONCEPTO]])</f>
        <v>Ajuste CxC 2022 (A Favor)</v>
      </c>
      <c r="H1569" s="5">
        <f>IF(FIN_DATASET[[#This Row],[Type]]="Income", FIN_RAW[[#This Row],[VALOR (IN)]], -FIN_RAW[[#This Row],[VALOR (OUT)]])</f>
        <v>-3000</v>
      </c>
      <c r="I1569" s="3" t="str">
        <f>FIN_RAW[[#This Row],[CUENTA (IN)]]</f>
        <v>CxC</v>
      </c>
      <c r="J1569" s="6" t="str">
        <f>FIN_RAW[[#This Row],[CUENTA (OUT)]]</f>
        <v>Mensualidad</v>
      </c>
      <c r="K1569" s="3" t="str">
        <f>IF(OR(FIN_RAW[[#This Row],[CLIENTE]]=0,FIN_RAW[[#This Row],[CLIENTE]]=" "),"",FIN_RAW[[#This Row],[CLIENTE]])</f>
        <v>Rodrigo Valdiri Zambrano</v>
      </c>
      <c r="L1569" s="3" t="str">
        <f>IF(OR(FIN_RAW[[#This Row],[DEPORTISTA]]=0,FIN_RAW[[#This Row],[DEPORTISTA]]=""),"",FIN_RAW[[#This Row],[DEPORTISTA]])</f>
        <v>Esteban Valdiri Guauña</v>
      </c>
      <c r="M1569" s="3">
        <f>IF(FIN_DATASET[[#This Row],[Method]]="Efectivo",1,0)</f>
        <v>0</v>
      </c>
      <c r="N1569" s="12">
        <f>IF(FIN_DATASET[[#This Row],[Method]]="Efectivo",FIN_DATASET[[#This Row],[Amount]],0)</f>
        <v>0</v>
      </c>
      <c r="O1569" s="3">
        <f>IF(FIN_DATASET[[#This Row],[Method]]="CxC",1,0)</f>
        <v>1</v>
      </c>
      <c r="P1569" s="11">
        <f>IF(FIN_DATASET[[#This Row],[Method]]="CxC",FIN_DATASET[[#This Row],[Amount]],0)</f>
        <v>-3000</v>
      </c>
      <c r="Q1569" s="3">
        <f>IF(OR(FIN_DATASET[[#This Row],[Account]]="CxP",FIN_DATASET[[#This Row],[Account]]="CxP (Liga)",FIN_DATASET[[#This Row],[Account]]="CxP (Terceros)"),1,0)</f>
        <v>0</v>
      </c>
      <c r="R1569" s="3">
        <f>IF(FIN_DATASET[[#This Row],[AP_Flag]]=1,FIN_DATASET[[#This Row],[Amount]],0)</f>
        <v>0</v>
      </c>
    </row>
    <row r="1570" spans="1:18" x14ac:dyDescent="0.2">
      <c r="A1570" s="4">
        <f>FIN_RAW[[#This Row],[FECHA]]</f>
        <v>44926</v>
      </c>
      <c r="B1570" s="3">
        <f>YEAR(FIN_DATASET[[#This Row],[Date]])</f>
        <v>2022</v>
      </c>
      <c r="C1570" s="3" t="str">
        <f>TEXT(FIN_DATASET[[#This Row],[Date]],"mmmm")</f>
        <v>December</v>
      </c>
      <c r="D1570" s="3" t="str">
        <f>IF(FIN_RAW[[#This Row],[VALOR (IN)]]&gt;0, "Income",IF(FIN_RAW[[#This Row],[VALOR (OUT)]]&gt;0, "Expense", "Check"))</f>
        <v>Income</v>
      </c>
      <c r="E1570" s="3" t="str">
        <f>_xlfn.XLOOKUP(FIN_DATASET[[#This Row],[Method]],CATEGORY_MAP[CUENTA_IN],CATEGORY_MAP[Category])</f>
        <v>Accounts Receivable</v>
      </c>
      <c r="F1570" s="3" t="str">
        <f>_xlfn.XLOOKUP(FIN_DATASET[[#This Row],[Account]],CATEGORY_MAP[CUENTA_OUT],CATEGORY_MAP[Subcategory])</f>
        <v>Monthly Fee</v>
      </c>
      <c r="G1570" s="3" t="str">
        <f>IF(OR(FIN_RAW[[#This Row],[CONCEPTO]]=0,FIN_RAW[[#This Row],[CONCEPTO]]=""),"",FIN_RAW[[#This Row],[CONCEPTO]])</f>
        <v>Ajuste CxC 2022 (Saldo)</v>
      </c>
      <c r="H1570" s="5">
        <f>IF(FIN_DATASET[[#This Row],[Type]]="Income", FIN_RAW[[#This Row],[VALOR (IN)]], -FIN_RAW[[#This Row],[VALOR (OUT)]])</f>
        <v>15000</v>
      </c>
      <c r="I1570" s="3" t="str">
        <f>FIN_RAW[[#This Row],[CUENTA (IN)]]</f>
        <v>CxC</v>
      </c>
      <c r="J1570" s="6" t="str">
        <f>FIN_RAW[[#This Row],[CUENTA (OUT)]]</f>
        <v>Mensualidad</v>
      </c>
      <c r="K1570" s="3" t="str">
        <f>IF(OR(FIN_RAW[[#This Row],[CLIENTE]]=0,FIN_RAW[[#This Row],[CLIENTE]]=" "),"",FIN_RAW[[#This Row],[CLIENTE]])</f>
        <v>Ingrith Basto Zamorano</v>
      </c>
      <c r="L1570" s="3" t="str">
        <f>IF(OR(FIN_RAW[[#This Row],[DEPORTISTA]]=0,FIN_RAW[[#This Row],[DEPORTISTA]]=""),"",FIN_RAW[[#This Row],[DEPORTISTA]])</f>
        <v>Santiago Solórzano Basto</v>
      </c>
      <c r="M1570" s="3">
        <f>IF(FIN_DATASET[[#This Row],[Method]]="Efectivo",1,0)</f>
        <v>0</v>
      </c>
      <c r="N1570" s="12">
        <f>IF(FIN_DATASET[[#This Row],[Method]]="Efectivo",FIN_DATASET[[#This Row],[Amount]],0)</f>
        <v>0</v>
      </c>
      <c r="O1570" s="3">
        <f>IF(FIN_DATASET[[#This Row],[Method]]="CxC",1,0)</f>
        <v>1</v>
      </c>
      <c r="P1570" s="11">
        <f>IF(FIN_DATASET[[#This Row],[Method]]="CxC",FIN_DATASET[[#This Row],[Amount]],0)</f>
        <v>15000</v>
      </c>
      <c r="Q1570" s="3">
        <f>IF(OR(FIN_DATASET[[#This Row],[Account]]="CxP",FIN_DATASET[[#This Row],[Account]]="CxP (Liga)",FIN_DATASET[[#This Row],[Account]]="CxP (Terceros)"),1,0)</f>
        <v>0</v>
      </c>
      <c r="R1570" s="3">
        <f>IF(FIN_DATASET[[#This Row],[AP_Flag]]=1,FIN_DATASET[[#This Row],[Amount]],0)</f>
        <v>0</v>
      </c>
    </row>
    <row r="1571" spans="1:18" x14ac:dyDescent="0.2">
      <c r="A1571" s="4">
        <f>FIN_RAW[[#This Row],[FECHA]]</f>
        <v>44927</v>
      </c>
      <c r="B1571" s="3">
        <f>YEAR(FIN_DATASET[[#This Row],[Date]])</f>
        <v>2023</v>
      </c>
      <c r="C1571" s="3" t="str">
        <f>TEXT(FIN_DATASET[[#This Row],[Date]],"mmmm")</f>
        <v>January</v>
      </c>
      <c r="D1571" s="3" t="str">
        <f>IF(FIN_RAW[[#This Row],[VALOR (IN)]]&gt;0, "Income",IF(FIN_RAW[[#This Row],[VALOR (OUT)]]&gt;0, "Expense", "Check"))</f>
        <v>Check</v>
      </c>
      <c r="E1571" s="3" t="str">
        <f>_xlfn.XLOOKUP(FIN_DATASET[[#This Row],[Method]],CATEGORY_MAP[CUENTA_IN],CATEGORY_MAP[Category])</f>
        <v>Cash</v>
      </c>
      <c r="F1571" s="3" t="str">
        <f>_xlfn.XLOOKUP(FIN_DATASET[[#This Row],[Account]],CATEGORY_MAP[CUENTA_OUT],CATEGORY_MAP[Subcategory])</f>
        <v>Capital</v>
      </c>
      <c r="G1571" s="3" t="str">
        <f>IF(OR(FIN_RAW[[#This Row],[CONCEPTO]]=0,FIN_RAW[[#This Row],[CONCEPTO]]=""),"",FIN_RAW[[#This Row],[CONCEPTO]])</f>
        <v>Saldo Inicial Efectivo</v>
      </c>
      <c r="H1571" s="5">
        <f>IF(FIN_DATASET[[#This Row],[Type]]="Income", FIN_RAW[[#This Row],[VALOR (IN)]], -FIN_RAW[[#This Row],[VALOR (OUT)]])</f>
        <v>0</v>
      </c>
      <c r="I1571" s="3" t="str">
        <f>FIN_RAW[[#This Row],[CUENTA (IN)]]</f>
        <v>Efectivo</v>
      </c>
      <c r="J1571" s="6" t="str">
        <f>FIN_RAW[[#This Row],[CUENTA (OUT)]]</f>
        <v>Capital Social</v>
      </c>
      <c r="K1571" s="3" t="str">
        <f>IF(OR(FIN_RAW[[#This Row],[CLIENTE]]=0,FIN_RAW[[#This Row],[CLIENTE]]=" "),"",FIN_RAW[[#This Row],[CLIENTE]])</f>
        <v/>
      </c>
      <c r="L1571" s="3" t="str">
        <f>IF(OR(FIN_RAW[[#This Row],[DEPORTISTA]]=0,FIN_RAW[[#This Row],[DEPORTISTA]]=""),"",FIN_RAW[[#This Row],[DEPORTISTA]])</f>
        <v/>
      </c>
      <c r="M1571" s="3">
        <f>IF(FIN_DATASET[[#This Row],[Method]]="Efectivo",1,0)</f>
        <v>1</v>
      </c>
      <c r="N1571" s="12">
        <f>IF(FIN_DATASET[[#This Row],[Method]]="Efectivo",FIN_DATASET[[#This Row],[Amount]],0)</f>
        <v>0</v>
      </c>
      <c r="O1571" s="3">
        <f>IF(FIN_DATASET[[#This Row],[Method]]="CxC",1,0)</f>
        <v>0</v>
      </c>
      <c r="P1571" s="11">
        <f>IF(FIN_DATASET[[#This Row],[Method]]="CxC",FIN_DATASET[[#This Row],[Amount]],0)</f>
        <v>0</v>
      </c>
      <c r="Q1571" s="3">
        <f>IF(OR(FIN_DATASET[[#This Row],[Account]]="CxP",FIN_DATASET[[#This Row],[Account]]="CxP (Liga)",FIN_DATASET[[#This Row],[Account]]="CxP (Terceros)"),1,0)</f>
        <v>0</v>
      </c>
      <c r="R1571" s="3">
        <f>IF(FIN_DATASET[[#This Row],[AP_Flag]]=1,FIN_DATASET[[#This Row],[Amount]],0)</f>
        <v>0</v>
      </c>
    </row>
    <row r="1572" spans="1:18" x14ac:dyDescent="0.2">
      <c r="A1572" s="4">
        <f>FIN_RAW[[#This Row],[FECHA]]</f>
        <v>44927</v>
      </c>
      <c r="B1572" s="3">
        <f>YEAR(FIN_DATASET[[#This Row],[Date]])</f>
        <v>2023</v>
      </c>
      <c r="C1572" s="3" t="str">
        <f>TEXT(FIN_DATASET[[#This Row],[Date]],"mmmm")</f>
        <v>January</v>
      </c>
      <c r="D1572" s="3" t="str">
        <f>IF(FIN_RAW[[#This Row],[VALOR (IN)]]&gt;0, "Income",IF(FIN_RAW[[#This Row],[VALOR (OUT)]]&gt;0, "Expense", "Check"))</f>
        <v>Expense</v>
      </c>
      <c r="E1572" s="3" t="str">
        <f>_xlfn.XLOOKUP(FIN_DATASET[[#This Row],[Method]],CATEGORY_MAP[CUENTA_IN],CATEGORY_MAP[Category])</f>
        <v>Retained Earnings 2022</v>
      </c>
      <c r="F1572" s="3" t="str">
        <f>_xlfn.XLOOKUP(FIN_DATASET[[#This Row],[Account]],CATEGORY_MAP[CUENTA_OUT],CATEGORY_MAP[Subcategory])</f>
        <v>Capital</v>
      </c>
      <c r="G1572" s="3" t="str">
        <f>IF(OR(FIN_RAW[[#This Row],[CONCEPTO]]=0,FIN_RAW[[#This Row],[CONCEPTO]]=""),"",FIN_RAW[[#This Row],[CONCEPTO]])</f>
        <v>Ajuste Contable</v>
      </c>
      <c r="H1572" s="5">
        <f>IF(FIN_DATASET[[#This Row],[Type]]="Income", FIN_RAW[[#This Row],[VALOR (IN)]], -FIN_RAW[[#This Row],[VALOR (OUT)]])</f>
        <v>-1330000</v>
      </c>
      <c r="I1572" s="3" t="str">
        <f>FIN_RAW[[#This Row],[CUENTA (IN)]]</f>
        <v>Utilidad Acumulada 2022</v>
      </c>
      <c r="J1572" s="6" t="str">
        <f>FIN_RAW[[#This Row],[CUENTA (OUT)]]</f>
        <v>Capital Social</v>
      </c>
      <c r="K1572" s="3" t="str">
        <f>IF(OR(FIN_RAW[[#This Row],[CLIENTE]]=0,FIN_RAW[[#This Row],[CLIENTE]]=" "),"",FIN_RAW[[#This Row],[CLIENTE]])</f>
        <v/>
      </c>
      <c r="L1572" s="3" t="str">
        <f>IF(OR(FIN_RAW[[#This Row],[DEPORTISTA]]=0,FIN_RAW[[#This Row],[DEPORTISTA]]=""),"",FIN_RAW[[#This Row],[DEPORTISTA]])</f>
        <v/>
      </c>
      <c r="M1572" s="3">
        <f>IF(FIN_DATASET[[#This Row],[Method]]="Efectivo",1,0)</f>
        <v>0</v>
      </c>
      <c r="N1572" s="12">
        <f>IF(FIN_DATASET[[#This Row],[Method]]="Efectivo",FIN_DATASET[[#This Row],[Amount]],0)</f>
        <v>0</v>
      </c>
      <c r="O1572" s="3">
        <f>IF(FIN_DATASET[[#This Row],[Method]]="CxC",1,0)</f>
        <v>0</v>
      </c>
      <c r="P1572" s="11">
        <f>IF(FIN_DATASET[[#This Row],[Method]]="CxC",FIN_DATASET[[#This Row],[Amount]],0)</f>
        <v>0</v>
      </c>
      <c r="Q1572" s="3">
        <f>IF(OR(FIN_DATASET[[#This Row],[Account]]="CxP",FIN_DATASET[[#This Row],[Account]]="CxP (Liga)",FIN_DATASET[[#This Row],[Account]]="CxP (Terceros)"),1,0)</f>
        <v>0</v>
      </c>
      <c r="R1572" s="3">
        <f>IF(FIN_DATASET[[#This Row],[AP_Flag]]=1,FIN_DATASET[[#This Row],[Amount]],0)</f>
        <v>0</v>
      </c>
    </row>
    <row r="1573" spans="1:18" x14ac:dyDescent="0.2">
      <c r="A1573" s="4">
        <f>FIN_RAW[[#This Row],[FECHA]]</f>
        <v>44927</v>
      </c>
      <c r="B1573" s="3">
        <f>YEAR(FIN_DATASET[[#This Row],[Date]])</f>
        <v>2023</v>
      </c>
      <c r="C1573" s="3" t="str">
        <f>TEXT(FIN_DATASET[[#This Row],[Date]],"mmmm")</f>
        <v>January</v>
      </c>
      <c r="D1573" s="3" t="str">
        <f>IF(FIN_RAW[[#This Row],[VALOR (IN)]]&gt;0, "Income",IF(FIN_RAW[[#This Row],[VALOR (OUT)]]&gt;0, "Expense", "Check"))</f>
        <v>Expense</v>
      </c>
      <c r="E1573" s="3" t="str">
        <f>_xlfn.XLOOKUP(FIN_DATASET[[#This Row],[Method]],CATEGORY_MAP[CUENTA_IN],CATEGORY_MAP[Category])</f>
        <v>Profit 2023</v>
      </c>
      <c r="F1573" s="3" t="str">
        <f>_xlfn.XLOOKUP(FIN_DATASET[[#This Row],[Account]],CATEGORY_MAP[CUENTA_OUT],CATEGORY_MAP[Subcategory])</f>
        <v>Account Adjustments</v>
      </c>
      <c r="G1573" s="3" t="str">
        <f>IF(OR(FIN_RAW[[#This Row],[CONCEPTO]]=0,FIN_RAW[[#This Row],[CONCEPTO]]=""),"",FIN_RAW[[#This Row],[CONCEPTO]])</f>
        <v>Ajuste Contable</v>
      </c>
      <c r="H1573" s="5">
        <f>IF(FIN_DATASET[[#This Row],[Type]]="Income", FIN_RAW[[#This Row],[VALOR (IN)]], -FIN_RAW[[#This Row],[VALOR (OUT)]])</f>
        <v>-626000.40999999642</v>
      </c>
      <c r="I1573" s="3" t="str">
        <f>FIN_RAW[[#This Row],[CUENTA (IN)]]</f>
        <v>Utilidad Del Ejercicio 2023</v>
      </c>
      <c r="J1573" s="6" t="str">
        <f>FIN_RAW[[#This Row],[CUENTA (OUT)]]</f>
        <v>Ajustes</v>
      </c>
      <c r="K1573" s="3" t="str">
        <f>IF(OR(FIN_RAW[[#This Row],[CLIENTE]]=0,FIN_RAW[[#This Row],[CLIENTE]]=" "),"",FIN_RAW[[#This Row],[CLIENTE]])</f>
        <v/>
      </c>
      <c r="L1573" s="3" t="str">
        <f>IF(OR(FIN_RAW[[#This Row],[DEPORTISTA]]=0,FIN_RAW[[#This Row],[DEPORTISTA]]=""),"",FIN_RAW[[#This Row],[DEPORTISTA]])</f>
        <v/>
      </c>
      <c r="M1573" s="3">
        <f>IF(FIN_DATASET[[#This Row],[Method]]="Efectivo",1,0)</f>
        <v>0</v>
      </c>
      <c r="N1573" s="12">
        <f>IF(FIN_DATASET[[#This Row],[Method]]="Efectivo",FIN_DATASET[[#This Row],[Amount]],0)</f>
        <v>0</v>
      </c>
      <c r="O1573" s="3">
        <f>IF(FIN_DATASET[[#This Row],[Method]]="CxC",1,0)</f>
        <v>0</v>
      </c>
      <c r="P1573" s="11">
        <f>IF(FIN_DATASET[[#This Row],[Method]]="CxC",FIN_DATASET[[#This Row],[Amount]],0)</f>
        <v>0</v>
      </c>
      <c r="Q1573" s="3">
        <f>IF(OR(FIN_DATASET[[#This Row],[Account]]="CxP",FIN_DATASET[[#This Row],[Account]]="CxP (Liga)",FIN_DATASET[[#This Row],[Account]]="CxP (Terceros)"),1,0)</f>
        <v>0</v>
      </c>
      <c r="R1573" s="3">
        <f>IF(FIN_DATASET[[#This Row],[AP_Flag]]=1,FIN_DATASET[[#This Row],[Amount]],0)</f>
        <v>0</v>
      </c>
    </row>
    <row r="1574" spans="1:18" x14ac:dyDescent="0.2">
      <c r="A1574" s="4">
        <f>FIN_RAW[[#This Row],[FECHA]]</f>
        <v>44927</v>
      </c>
      <c r="B1574" s="3">
        <f>YEAR(FIN_DATASET[[#This Row],[Date]])</f>
        <v>2023</v>
      </c>
      <c r="C1574" s="3" t="str">
        <f>TEXT(FIN_DATASET[[#This Row],[Date]],"mmmm")</f>
        <v>January</v>
      </c>
      <c r="D1574" s="3" t="str">
        <f>IF(FIN_RAW[[#This Row],[VALOR (IN)]]&gt;0, "Income",IF(FIN_RAW[[#This Row],[VALOR (OUT)]]&gt;0, "Expense", "Check"))</f>
        <v>Income</v>
      </c>
      <c r="E1574" s="3" t="str">
        <f>_xlfn.XLOOKUP(FIN_DATASET[[#This Row],[Method]],CATEGORY_MAP[CUENTA_IN],CATEGORY_MAP[Category])</f>
        <v>Sports Equipment</v>
      </c>
      <c r="F1574" s="3" t="str">
        <f>_xlfn.XLOOKUP(FIN_DATASET[[#This Row],[Account]],CATEGORY_MAP[CUENTA_OUT],CATEGORY_MAP[Subcategory])</f>
        <v>Capital</v>
      </c>
      <c r="G1574" s="3" t="str">
        <f>IF(OR(FIN_RAW[[#This Row],[CONCEPTO]]=0,FIN_RAW[[#This Row],[CONCEPTO]]=""),"",FIN_RAW[[#This Row],[CONCEPTO]])</f>
        <v/>
      </c>
      <c r="H1574" s="5">
        <f>IF(FIN_DATASET[[#This Row],[Type]]="Income", FIN_RAW[[#This Row],[VALOR (IN)]], -FIN_RAW[[#This Row],[VALOR (OUT)]])</f>
        <v>2967551</v>
      </c>
      <c r="I1574" s="3" t="str">
        <f>FIN_RAW[[#This Row],[CUENTA (IN)]]</f>
        <v>Implementacion Deportiva</v>
      </c>
      <c r="J1574" s="6" t="str">
        <f>FIN_RAW[[#This Row],[CUENTA (OUT)]]</f>
        <v>Capital Social</v>
      </c>
      <c r="K1574" s="3" t="str">
        <f>IF(OR(FIN_RAW[[#This Row],[CLIENTE]]=0,FIN_RAW[[#This Row],[CLIENTE]]=" "),"",FIN_RAW[[#This Row],[CLIENTE]])</f>
        <v/>
      </c>
      <c r="L1574" s="3" t="str">
        <f>IF(OR(FIN_RAW[[#This Row],[DEPORTISTA]]=0,FIN_RAW[[#This Row],[DEPORTISTA]]=""),"",FIN_RAW[[#This Row],[DEPORTISTA]])</f>
        <v/>
      </c>
      <c r="M1574" s="3">
        <f>IF(FIN_DATASET[[#This Row],[Method]]="Efectivo",1,0)</f>
        <v>0</v>
      </c>
      <c r="N1574" s="12">
        <f>IF(FIN_DATASET[[#This Row],[Method]]="Efectivo",FIN_DATASET[[#This Row],[Amount]],0)</f>
        <v>0</v>
      </c>
      <c r="O1574" s="3">
        <f>IF(FIN_DATASET[[#This Row],[Method]]="CxC",1,0)</f>
        <v>0</v>
      </c>
      <c r="P1574" s="11">
        <f>IF(FIN_DATASET[[#This Row],[Method]]="CxC",FIN_DATASET[[#This Row],[Amount]],0)</f>
        <v>0</v>
      </c>
      <c r="Q1574" s="3">
        <f>IF(OR(FIN_DATASET[[#This Row],[Account]]="CxP",FIN_DATASET[[#This Row],[Account]]="CxP (Liga)",FIN_DATASET[[#This Row],[Account]]="CxP (Terceros)"),1,0)</f>
        <v>0</v>
      </c>
      <c r="R1574" s="3">
        <f>IF(FIN_DATASET[[#This Row],[AP_Flag]]=1,FIN_DATASET[[#This Row],[Amount]],0)</f>
        <v>0</v>
      </c>
    </row>
    <row r="1575" spans="1:18" x14ac:dyDescent="0.2">
      <c r="A1575" s="4">
        <f>FIN_RAW[[#This Row],[FECHA]]</f>
        <v>44927</v>
      </c>
      <c r="B1575" s="3">
        <f>YEAR(FIN_DATASET[[#This Row],[Date]])</f>
        <v>2023</v>
      </c>
      <c r="C1575" s="3" t="str">
        <f>TEXT(FIN_DATASET[[#This Row],[Date]],"mmmm")</f>
        <v>January</v>
      </c>
      <c r="D1575" s="3" t="str">
        <f>IF(FIN_RAW[[#This Row],[VALOR (IN)]]&gt;0, "Income",IF(FIN_RAW[[#This Row],[VALOR (OUT)]]&gt;0, "Expense", "Check"))</f>
        <v>Check</v>
      </c>
      <c r="E1575" s="3" t="str">
        <f>_xlfn.XLOOKUP(FIN_DATASET[[#This Row],[Method]],CATEGORY_MAP[CUENTA_IN],CATEGORY_MAP[Category])</f>
        <v>Accounts Receivable</v>
      </c>
      <c r="F1575" s="3" t="str">
        <f>_xlfn.XLOOKUP(FIN_DATASET[[#This Row],[Account]],CATEGORY_MAP[CUENTA_OUT],CATEGORY_MAP[Subcategory])</f>
        <v>Capital</v>
      </c>
      <c r="G1575" s="3" t="str">
        <f>IF(OR(FIN_RAW[[#This Row],[CONCEPTO]]=0,FIN_RAW[[#This Row],[CONCEPTO]]=""),"",FIN_RAW[[#This Row],[CONCEPTO]])</f>
        <v>CxC 2022</v>
      </c>
      <c r="H1575" s="5">
        <f>IF(FIN_DATASET[[#This Row],[Type]]="Income", FIN_RAW[[#This Row],[VALOR (IN)]], -FIN_RAW[[#This Row],[VALOR (OUT)]])</f>
        <v>0</v>
      </c>
      <c r="I1575" s="3" t="str">
        <f>FIN_RAW[[#This Row],[CUENTA (IN)]]</f>
        <v>CxC</v>
      </c>
      <c r="J1575" s="6" t="str">
        <f>FIN_RAW[[#This Row],[CUENTA (OUT)]]</f>
        <v>Capital Social</v>
      </c>
      <c r="K1575" s="3" t="str">
        <f>IF(OR(FIN_RAW[[#This Row],[CLIENTE]]=0,FIN_RAW[[#This Row],[CLIENTE]]=" "),"",FIN_RAW[[#This Row],[CLIENTE]])</f>
        <v>Ana Milena Sánchez Patiño</v>
      </c>
      <c r="L1575" s="3" t="str">
        <f>IF(OR(FIN_RAW[[#This Row],[DEPORTISTA]]=0,FIN_RAW[[#This Row],[DEPORTISTA]]=""),"",FIN_RAW[[#This Row],[DEPORTISTA]])</f>
        <v>Valentina Carvajal Sánchez</v>
      </c>
      <c r="M1575" s="3">
        <f>IF(FIN_DATASET[[#This Row],[Method]]="Efectivo",1,0)</f>
        <v>0</v>
      </c>
      <c r="N1575" s="12">
        <f>IF(FIN_DATASET[[#This Row],[Method]]="Efectivo",FIN_DATASET[[#This Row],[Amount]],0)</f>
        <v>0</v>
      </c>
      <c r="O1575" s="3">
        <f>IF(FIN_DATASET[[#This Row],[Method]]="CxC",1,0)</f>
        <v>1</v>
      </c>
      <c r="P1575" s="11">
        <f>IF(FIN_DATASET[[#This Row],[Method]]="CxC",FIN_DATASET[[#This Row],[Amount]],0)</f>
        <v>0</v>
      </c>
      <c r="Q1575" s="3">
        <f>IF(OR(FIN_DATASET[[#This Row],[Account]]="CxP",FIN_DATASET[[#This Row],[Account]]="CxP (Liga)",FIN_DATASET[[#This Row],[Account]]="CxP (Terceros)"),1,0)</f>
        <v>0</v>
      </c>
      <c r="R1575" s="3">
        <f>IF(FIN_DATASET[[#This Row],[AP_Flag]]=1,FIN_DATASET[[#This Row],[Amount]],0)</f>
        <v>0</v>
      </c>
    </row>
    <row r="1576" spans="1:18" x14ac:dyDescent="0.2">
      <c r="A1576" s="4">
        <f>FIN_RAW[[#This Row],[FECHA]]</f>
        <v>44927</v>
      </c>
      <c r="B1576" s="3">
        <f>YEAR(FIN_DATASET[[#This Row],[Date]])</f>
        <v>2023</v>
      </c>
      <c r="C1576" s="3" t="str">
        <f>TEXT(FIN_DATASET[[#This Row],[Date]],"mmmm")</f>
        <v>January</v>
      </c>
      <c r="D1576" s="3" t="str">
        <f>IF(FIN_RAW[[#This Row],[VALOR (IN)]]&gt;0, "Income",IF(FIN_RAW[[#This Row],[VALOR (OUT)]]&gt;0, "Expense", "Check"))</f>
        <v>Check</v>
      </c>
      <c r="E1576" s="3" t="str">
        <f>_xlfn.XLOOKUP(FIN_DATASET[[#This Row],[Method]],CATEGORY_MAP[CUENTA_IN],CATEGORY_MAP[Category])</f>
        <v>Accounts Receivable</v>
      </c>
      <c r="F1576" s="3" t="str">
        <f>_xlfn.XLOOKUP(FIN_DATASET[[#This Row],[Account]],CATEGORY_MAP[CUENTA_OUT],CATEGORY_MAP[Subcategory])</f>
        <v>Capital</v>
      </c>
      <c r="G1576" s="3" t="str">
        <f>IF(OR(FIN_RAW[[#This Row],[CONCEPTO]]=0,FIN_RAW[[#This Row],[CONCEPTO]]=""),"",FIN_RAW[[#This Row],[CONCEPTO]])</f>
        <v>CxC 2022</v>
      </c>
      <c r="H1576" s="5">
        <f>IF(FIN_DATASET[[#This Row],[Type]]="Income", FIN_RAW[[#This Row],[VALOR (IN)]], -FIN_RAW[[#This Row],[VALOR (OUT)]])</f>
        <v>0</v>
      </c>
      <c r="I1576" s="3" t="str">
        <f>FIN_RAW[[#This Row],[CUENTA (IN)]]</f>
        <v>CxC</v>
      </c>
      <c r="J1576" s="6" t="str">
        <f>FIN_RAW[[#This Row],[CUENTA (OUT)]]</f>
        <v>Capital Social</v>
      </c>
      <c r="K1576" s="3" t="str">
        <f>IF(OR(FIN_RAW[[#This Row],[CLIENTE]]=0,FIN_RAW[[#This Row],[CLIENTE]]=" "),"",FIN_RAW[[#This Row],[CLIENTE]])</f>
        <v>Diana Gómez Herrera</v>
      </c>
      <c r="L1576" s="3" t="str">
        <f>IF(OR(FIN_RAW[[#This Row],[DEPORTISTA]]=0,FIN_RAW[[#This Row],[DEPORTISTA]]=""),"",FIN_RAW[[#This Row],[DEPORTISTA]])</f>
        <v>Juan Manuel López Gómez</v>
      </c>
      <c r="M1576" s="3">
        <f>IF(FIN_DATASET[[#This Row],[Method]]="Efectivo",1,0)</f>
        <v>0</v>
      </c>
      <c r="N1576" s="12">
        <f>IF(FIN_DATASET[[#This Row],[Method]]="Efectivo",FIN_DATASET[[#This Row],[Amount]],0)</f>
        <v>0</v>
      </c>
      <c r="O1576" s="3">
        <f>IF(FIN_DATASET[[#This Row],[Method]]="CxC",1,0)</f>
        <v>1</v>
      </c>
      <c r="P1576" s="11">
        <f>IF(FIN_DATASET[[#This Row],[Method]]="CxC",FIN_DATASET[[#This Row],[Amount]],0)</f>
        <v>0</v>
      </c>
      <c r="Q1576" s="3">
        <f>IF(OR(FIN_DATASET[[#This Row],[Account]]="CxP",FIN_DATASET[[#This Row],[Account]]="CxP (Liga)",FIN_DATASET[[#This Row],[Account]]="CxP (Terceros)"),1,0)</f>
        <v>0</v>
      </c>
      <c r="R1576" s="3">
        <f>IF(FIN_DATASET[[#This Row],[AP_Flag]]=1,FIN_DATASET[[#This Row],[Amount]],0)</f>
        <v>0</v>
      </c>
    </row>
    <row r="1577" spans="1:18" x14ac:dyDescent="0.2">
      <c r="A1577" s="4">
        <f>FIN_RAW[[#This Row],[FECHA]]</f>
        <v>44927</v>
      </c>
      <c r="B1577" s="3">
        <f>YEAR(FIN_DATASET[[#This Row],[Date]])</f>
        <v>2023</v>
      </c>
      <c r="C1577" s="3" t="str">
        <f>TEXT(FIN_DATASET[[#This Row],[Date]],"mmmm")</f>
        <v>January</v>
      </c>
      <c r="D1577" s="3" t="str">
        <f>IF(FIN_RAW[[#This Row],[VALOR (IN)]]&gt;0, "Income",IF(FIN_RAW[[#This Row],[VALOR (OUT)]]&gt;0, "Expense", "Check"))</f>
        <v>Check</v>
      </c>
      <c r="E1577" s="3" t="str">
        <f>_xlfn.XLOOKUP(FIN_DATASET[[#This Row],[Method]],CATEGORY_MAP[CUENTA_IN],CATEGORY_MAP[Category])</f>
        <v>Accounts Receivable</v>
      </c>
      <c r="F1577" s="3" t="str">
        <f>_xlfn.XLOOKUP(FIN_DATASET[[#This Row],[Account]],CATEGORY_MAP[CUENTA_OUT],CATEGORY_MAP[Subcategory])</f>
        <v>Capital</v>
      </c>
      <c r="G1577" s="3" t="str">
        <f>IF(OR(FIN_RAW[[#This Row],[CONCEPTO]]=0,FIN_RAW[[#This Row],[CONCEPTO]]=""),"",FIN_RAW[[#This Row],[CONCEPTO]])</f>
        <v>CxC 2022</v>
      </c>
      <c r="H1577" s="5">
        <f>IF(FIN_DATASET[[#This Row],[Type]]="Income", FIN_RAW[[#This Row],[VALOR (IN)]], -FIN_RAW[[#This Row],[VALOR (OUT)]])</f>
        <v>0</v>
      </c>
      <c r="I1577" s="3" t="str">
        <f>FIN_RAW[[#This Row],[CUENTA (IN)]]</f>
        <v>CxC</v>
      </c>
      <c r="J1577" s="6" t="str">
        <f>FIN_RAW[[#This Row],[CUENTA (OUT)]]</f>
        <v>Capital Social</v>
      </c>
      <c r="K1577" s="3" t="str">
        <f>IF(OR(FIN_RAW[[#This Row],[CLIENTE]]=0,FIN_RAW[[#This Row],[CLIENTE]]=" "),"",FIN_RAW[[#This Row],[CLIENTE]])</f>
        <v>Ingrith Basto Zamorano</v>
      </c>
      <c r="L1577" s="3" t="str">
        <f>IF(OR(FIN_RAW[[#This Row],[DEPORTISTA]]=0,FIN_RAW[[#This Row],[DEPORTISTA]]=""),"",FIN_RAW[[#This Row],[DEPORTISTA]])</f>
        <v>Santiago Solórzano Basto</v>
      </c>
      <c r="M1577" s="3">
        <f>IF(FIN_DATASET[[#This Row],[Method]]="Efectivo",1,0)</f>
        <v>0</v>
      </c>
      <c r="N1577" s="12">
        <f>IF(FIN_DATASET[[#This Row],[Method]]="Efectivo",FIN_DATASET[[#This Row],[Amount]],0)</f>
        <v>0</v>
      </c>
      <c r="O1577" s="3">
        <f>IF(FIN_DATASET[[#This Row],[Method]]="CxC",1,0)</f>
        <v>1</v>
      </c>
      <c r="P1577" s="11">
        <f>IF(FIN_DATASET[[#This Row],[Method]]="CxC",FIN_DATASET[[#This Row],[Amount]],0)</f>
        <v>0</v>
      </c>
      <c r="Q1577" s="3">
        <f>IF(OR(FIN_DATASET[[#This Row],[Account]]="CxP",FIN_DATASET[[#This Row],[Account]]="CxP (Liga)",FIN_DATASET[[#This Row],[Account]]="CxP (Terceros)"),1,0)</f>
        <v>0</v>
      </c>
      <c r="R1577" s="3">
        <f>IF(FIN_DATASET[[#This Row],[AP_Flag]]=1,FIN_DATASET[[#This Row],[Amount]],0)</f>
        <v>0</v>
      </c>
    </row>
    <row r="1578" spans="1:18" x14ac:dyDescent="0.2">
      <c r="A1578" s="4">
        <f>FIN_RAW[[#This Row],[FECHA]]</f>
        <v>44927</v>
      </c>
      <c r="B1578" s="3">
        <f>YEAR(FIN_DATASET[[#This Row],[Date]])</f>
        <v>2023</v>
      </c>
      <c r="C1578" s="3" t="str">
        <f>TEXT(FIN_DATASET[[#This Row],[Date]],"mmmm")</f>
        <v>January</v>
      </c>
      <c r="D1578" s="3" t="str">
        <f>IF(FIN_RAW[[#This Row],[VALOR (IN)]]&gt;0, "Income",IF(FIN_RAW[[#This Row],[VALOR (OUT)]]&gt;0, "Expense", "Check"))</f>
        <v>Check</v>
      </c>
      <c r="E1578" s="3" t="str">
        <f>_xlfn.XLOOKUP(FIN_DATASET[[#This Row],[Method]],CATEGORY_MAP[CUENTA_IN],CATEGORY_MAP[Category])</f>
        <v>Accounts Receivable</v>
      </c>
      <c r="F1578" s="3" t="str">
        <f>_xlfn.XLOOKUP(FIN_DATASET[[#This Row],[Account]],CATEGORY_MAP[CUENTA_OUT],CATEGORY_MAP[Subcategory])</f>
        <v>Capital</v>
      </c>
      <c r="G1578" s="3" t="str">
        <f>IF(OR(FIN_RAW[[#This Row],[CONCEPTO]]=0,FIN_RAW[[#This Row],[CONCEPTO]]=""),"",FIN_RAW[[#This Row],[CONCEPTO]])</f>
        <v>CxC 2022</v>
      </c>
      <c r="H1578" s="5">
        <f>IF(FIN_DATASET[[#This Row],[Type]]="Income", FIN_RAW[[#This Row],[VALOR (IN)]], -FIN_RAW[[#This Row],[VALOR (OUT)]])</f>
        <v>0</v>
      </c>
      <c r="I1578" s="3" t="str">
        <f>FIN_RAW[[#This Row],[CUENTA (IN)]]</f>
        <v>CxC</v>
      </c>
      <c r="J1578" s="6" t="str">
        <f>FIN_RAW[[#This Row],[CUENTA (OUT)]]</f>
        <v>Capital Social</v>
      </c>
      <c r="K1578" s="3" t="str">
        <f>IF(OR(FIN_RAW[[#This Row],[CLIENTE]]=0,FIN_RAW[[#This Row],[CLIENTE]]=" "),"",FIN_RAW[[#This Row],[CLIENTE]])</f>
        <v>Rodrigo Valdiri Zambrano</v>
      </c>
      <c r="L1578" s="3" t="str">
        <f>IF(OR(FIN_RAW[[#This Row],[DEPORTISTA]]=0,FIN_RAW[[#This Row],[DEPORTISTA]]=""),"",FIN_RAW[[#This Row],[DEPORTISTA]])</f>
        <v>Esteban Valdiri Guauña</v>
      </c>
      <c r="M1578" s="3">
        <f>IF(FIN_DATASET[[#This Row],[Method]]="Efectivo",1,0)</f>
        <v>0</v>
      </c>
      <c r="N1578" s="12">
        <f>IF(FIN_DATASET[[#This Row],[Method]]="Efectivo",FIN_DATASET[[#This Row],[Amount]],0)</f>
        <v>0</v>
      </c>
      <c r="O1578" s="3">
        <f>IF(FIN_DATASET[[#This Row],[Method]]="CxC",1,0)</f>
        <v>1</v>
      </c>
      <c r="P1578" s="11">
        <f>IF(FIN_DATASET[[#This Row],[Method]]="CxC",FIN_DATASET[[#This Row],[Amount]],0)</f>
        <v>0</v>
      </c>
      <c r="Q1578" s="3">
        <f>IF(OR(FIN_DATASET[[#This Row],[Account]]="CxP",FIN_DATASET[[#This Row],[Account]]="CxP (Liga)",FIN_DATASET[[#This Row],[Account]]="CxP (Terceros)"),1,0)</f>
        <v>0</v>
      </c>
      <c r="R1578" s="3">
        <f>IF(FIN_DATASET[[#This Row],[AP_Flag]]=1,FIN_DATASET[[#This Row],[Amount]],0)</f>
        <v>0</v>
      </c>
    </row>
    <row r="1579" spans="1:18" x14ac:dyDescent="0.2">
      <c r="A1579" s="4">
        <f>FIN_RAW[[#This Row],[FECHA]]</f>
        <v>44928</v>
      </c>
      <c r="B1579" s="3">
        <f>YEAR(FIN_DATASET[[#This Row],[Date]])</f>
        <v>2023</v>
      </c>
      <c r="C1579" s="3" t="str">
        <f>TEXT(FIN_DATASET[[#This Row],[Date]],"mmmm")</f>
        <v>January</v>
      </c>
      <c r="D1579" s="3" t="str">
        <f>IF(FIN_RAW[[#This Row],[VALOR (IN)]]&gt;0, "Income",IF(FIN_RAW[[#This Row],[VALOR (OUT)]]&gt;0, "Expense", "Check"))</f>
        <v>Income</v>
      </c>
      <c r="E1579" s="3" t="str">
        <f>_xlfn.XLOOKUP(FIN_DATASET[[#This Row],[Method]],CATEGORY_MAP[CUENTA_IN],CATEGORY_MAP[Category])</f>
        <v>Scholarships</v>
      </c>
      <c r="F1579" s="3" t="str">
        <f>_xlfn.XLOOKUP(FIN_DATASET[[#This Row],[Account]],CATEGORY_MAP[CUENTA_OUT],CATEGORY_MAP[Subcategory])</f>
        <v>Enrollment Fees</v>
      </c>
      <c r="G1579" s="3" t="str">
        <f>IF(OR(FIN_RAW[[#This Row],[CONCEPTO]]=0,FIN_RAW[[#This Row],[CONCEPTO]]=""),"",FIN_RAW[[#This Row],[CONCEPTO]])</f>
        <v>Matricula 2023 Miembro Honorario</v>
      </c>
      <c r="H1579" s="5">
        <f>IF(FIN_DATASET[[#This Row],[Type]]="Income", FIN_RAW[[#This Row],[VALOR (IN)]], -FIN_RAW[[#This Row],[VALOR (OUT)]])</f>
        <v>120000</v>
      </c>
      <c r="I1579" s="3" t="str">
        <f>FIN_RAW[[#This Row],[CUENTA (IN)]]</f>
        <v>Becas</v>
      </c>
      <c r="J1579" s="6" t="str">
        <f>FIN_RAW[[#This Row],[CUENTA (OUT)]]</f>
        <v>Matricula</v>
      </c>
      <c r="K1579" s="3" t="str">
        <f>IF(OR(FIN_RAW[[#This Row],[CLIENTE]]=0,FIN_RAW[[#This Row],[CLIENTE]]=" "),"",FIN_RAW[[#This Row],[CLIENTE]])</f>
        <v>Silvana Torres López</v>
      </c>
      <c r="L1579" s="3" t="str">
        <f>IF(OR(FIN_RAW[[#This Row],[DEPORTISTA]]=0,FIN_RAW[[#This Row],[DEPORTISTA]]=""),"",FIN_RAW[[#This Row],[DEPORTISTA]])</f>
        <v>María Paula Quintero Torres</v>
      </c>
      <c r="M1579" s="3">
        <f>IF(FIN_DATASET[[#This Row],[Method]]="Efectivo",1,0)</f>
        <v>0</v>
      </c>
      <c r="N1579" s="12">
        <f>IF(FIN_DATASET[[#This Row],[Method]]="Efectivo",FIN_DATASET[[#This Row],[Amount]],0)</f>
        <v>0</v>
      </c>
      <c r="O1579" s="3">
        <f>IF(FIN_DATASET[[#This Row],[Method]]="CxC",1,0)</f>
        <v>0</v>
      </c>
      <c r="P1579" s="11">
        <f>IF(FIN_DATASET[[#This Row],[Method]]="CxC",FIN_DATASET[[#This Row],[Amount]],0)</f>
        <v>0</v>
      </c>
      <c r="Q1579" s="3">
        <f>IF(OR(FIN_DATASET[[#This Row],[Account]]="CxP",FIN_DATASET[[#This Row],[Account]]="CxP (Liga)",FIN_DATASET[[#This Row],[Account]]="CxP (Terceros)"),1,0)</f>
        <v>0</v>
      </c>
      <c r="R1579" s="3">
        <f>IF(FIN_DATASET[[#This Row],[AP_Flag]]=1,FIN_DATASET[[#This Row],[Amount]],0)</f>
        <v>0</v>
      </c>
    </row>
    <row r="1580" spans="1:18" x14ac:dyDescent="0.2">
      <c r="A1580" s="4">
        <f>FIN_RAW[[#This Row],[FECHA]]</f>
        <v>44928</v>
      </c>
      <c r="B1580" s="3">
        <f>YEAR(FIN_DATASET[[#This Row],[Date]])</f>
        <v>2023</v>
      </c>
      <c r="C1580" s="3" t="str">
        <f>TEXT(FIN_DATASET[[#This Row],[Date]],"mmmm")</f>
        <v>January</v>
      </c>
      <c r="D1580" s="3" t="str">
        <f>IF(FIN_RAW[[#This Row],[VALOR (IN)]]&gt;0, "Income",IF(FIN_RAW[[#This Row],[VALOR (OUT)]]&gt;0, "Expense", "Check"))</f>
        <v>Income</v>
      </c>
      <c r="E1580" s="3" t="str">
        <f>_xlfn.XLOOKUP(FIN_DATASET[[#This Row],[Method]],CATEGORY_MAP[CUENTA_IN],CATEGORY_MAP[Category])</f>
        <v>Scholarships</v>
      </c>
      <c r="F1580" s="3" t="str">
        <f>_xlfn.XLOOKUP(FIN_DATASET[[#This Row],[Account]],CATEGORY_MAP[CUENTA_OUT],CATEGORY_MAP[Subcategory])</f>
        <v>Enrollment Fees</v>
      </c>
      <c r="G1580" s="3" t="str">
        <f>IF(OR(FIN_RAW[[#This Row],[CONCEPTO]]=0,FIN_RAW[[#This Row],[CONCEPTO]]=""),"",FIN_RAW[[#This Row],[CONCEPTO]])</f>
        <v>Matricula 2023 Miembro Honorario</v>
      </c>
      <c r="H1580" s="5">
        <f>IF(FIN_DATASET[[#This Row],[Type]]="Income", FIN_RAW[[#This Row],[VALOR (IN)]], -FIN_RAW[[#This Row],[VALOR (OUT)]])</f>
        <v>120000</v>
      </c>
      <c r="I1580" s="3" t="str">
        <f>FIN_RAW[[#This Row],[CUENTA (IN)]]</f>
        <v>Becas</v>
      </c>
      <c r="J1580" s="6" t="str">
        <f>FIN_RAW[[#This Row],[CUENTA (OUT)]]</f>
        <v>Matricula</v>
      </c>
      <c r="K1580" s="3" t="str">
        <f>IF(OR(FIN_RAW[[#This Row],[CLIENTE]]=0,FIN_RAW[[#This Row],[CLIENTE]]=" "),"",FIN_RAW[[#This Row],[CLIENTE]])</f>
        <v>Silvana Torres López</v>
      </c>
      <c r="L1580" s="3" t="str">
        <f>IF(OR(FIN_RAW[[#This Row],[DEPORTISTA]]=0,FIN_RAW[[#This Row],[DEPORTISTA]]=""),"",FIN_RAW[[#This Row],[DEPORTISTA]])</f>
        <v>Valentina Quintero Torres</v>
      </c>
      <c r="M1580" s="3">
        <f>IF(FIN_DATASET[[#This Row],[Method]]="Efectivo",1,0)</f>
        <v>0</v>
      </c>
      <c r="N1580" s="12">
        <f>IF(FIN_DATASET[[#This Row],[Method]]="Efectivo",FIN_DATASET[[#This Row],[Amount]],0)</f>
        <v>0</v>
      </c>
      <c r="O1580" s="3">
        <f>IF(FIN_DATASET[[#This Row],[Method]]="CxC",1,0)</f>
        <v>0</v>
      </c>
      <c r="P1580" s="11">
        <f>IF(FIN_DATASET[[#This Row],[Method]]="CxC",FIN_DATASET[[#This Row],[Amount]],0)</f>
        <v>0</v>
      </c>
      <c r="Q1580" s="3">
        <f>IF(OR(FIN_DATASET[[#This Row],[Account]]="CxP",FIN_DATASET[[#This Row],[Account]]="CxP (Liga)",FIN_DATASET[[#This Row],[Account]]="CxP (Terceros)"),1,0)</f>
        <v>0</v>
      </c>
      <c r="R1580" s="3">
        <f>IF(FIN_DATASET[[#This Row],[AP_Flag]]=1,FIN_DATASET[[#This Row],[Amount]],0)</f>
        <v>0</v>
      </c>
    </row>
    <row r="1581" spans="1:18" x14ac:dyDescent="0.2">
      <c r="A1581" s="4">
        <f>FIN_RAW[[#This Row],[FECHA]]</f>
        <v>44928</v>
      </c>
      <c r="B1581" s="3">
        <f>YEAR(FIN_DATASET[[#This Row],[Date]])</f>
        <v>2023</v>
      </c>
      <c r="C1581" s="3" t="str">
        <f>TEXT(FIN_DATASET[[#This Row],[Date]],"mmmm")</f>
        <v>January</v>
      </c>
      <c r="D1581" s="3" t="str">
        <f>IF(FIN_RAW[[#This Row],[VALOR (IN)]]&gt;0, "Income",IF(FIN_RAW[[#This Row],[VALOR (OUT)]]&gt;0, "Expense", "Check"))</f>
        <v>Income</v>
      </c>
      <c r="E1581" s="3" t="str">
        <f>_xlfn.XLOOKUP(FIN_DATASET[[#This Row],[Method]],CATEGORY_MAP[CUENTA_IN],CATEGORY_MAP[Category])</f>
        <v>Cash</v>
      </c>
      <c r="F1581" s="3" t="str">
        <f>_xlfn.XLOOKUP(FIN_DATASET[[#This Row],[Account]],CATEGORY_MAP[CUENTA_OUT],CATEGORY_MAP[Subcategory])</f>
        <v>Enrollment Fees</v>
      </c>
      <c r="G1581" s="3" t="str">
        <f>IF(OR(FIN_RAW[[#This Row],[CONCEPTO]]=0,FIN_RAW[[#This Row],[CONCEPTO]]=""),"",FIN_RAW[[#This Row],[CONCEPTO]])</f>
        <v>Matricula 2023 (100%)</v>
      </c>
      <c r="H1581" s="5">
        <f>IF(FIN_DATASET[[#This Row],[Type]]="Income", FIN_RAW[[#This Row],[VALOR (IN)]], -FIN_RAW[[#This Row],[VALOR (OUT)]])</f>
        <v>120000</v>
      </c>
      <c r="I1581" s="3" t="str">
        <f>FIN_RAW[[#This Row],[CUENTA (IN)]]</f>
        <v>Efectivo</v>
      </c>
      <c r="J1581" s="6" t="str">
        <f>FIN_RAW[[#This Row],[CUENTA (OUT)]]</f>
        <v>Matricula</v>
      </c>
      <c r="K1581" s="3" t="str">
        <f>IF(OR(FIN_RAW[[#This Row],[CLIENTE]]=0,FIN_RAW[[#This Row],[CLIENTE]]=" "),"",FIN_RAW[[#This Row],[CLIENTE]])</f>
        <v>Diana Marcela Bravo Clavijo</v>
      </c>
      <c r="L1581" s="3" t="str">
        <f>IF(OR(FIN_RAW[[#This Row],[DEPORTISTA]]=0,FIN_RAW[[#This Row],[DEPORTISTA]]=""),"",FIN_RAW[[#This Row],[DEPORTISTA]])</f>
        <v>Adelaida Camacho Bravo</v>
      </c>
      <c r="M1581" s="3">
        <f>IF(FIN_DATASET[[#This Row],[Method]]="Efectivo",1,0)</f>
        <v>1</v>
      </c>
      <c r="N1581" s="12">
        <f>IF(FIN_DATASET[[#This Row],[Method]]="Efectivo",FIN_DATASET[[#This Row],[Amount]],0)</f>
        <v>120000</v>
      </c>
      <c r="O1581" s="3">
        <f>IF(FIN_DATASET[[#This Row],[Method]]="CxC",1,0)</f>
        <v>0</v>
      </c>
      <c r="P1581" s="11">
        <f>IF(FIN_DATASET[[#This Row],[Method]]="CxC",FIN_DATASET[[#This Row],[Amount]],0)</f>
        <v>0</v>
      </c>
      <c r="Q1581" s="3">
        <f>IF(OR(FIN_DATASET[[#This Row],[Account]]="CxP",FIN_DATASET[[#This Row],[Account]]="CxP (Liga)",FIN_DATASET[[#This Row],[Account]]="CxP (Terceros)"),1,0)</f>
        <v>0</v>
      </c>
      <c r="R1581" s="3">
        <f>IF(FIN_DATASET[[#This Row],[AP_Flag]]=1,FIN_DATASET[[#This Row],[Amount]],0)</f>
        <v>0</v>
      </c>
    </row>
    <row r="1582" spans="1:18" x14ac:dyDescent="0.2">
      <c r="A1582" s="4">
        <f>FIN_RAW[[#This Row],[FECHA]]</f>
        <v>44928</v>
      </c>
      <c r="B1582" s="3">
        <f>YEAR(FIN_DATASET[[#This Row],[Date]])</f>
        <v>2023</v>
      </c>
      <c r="C1582" s="3" t="str">
        <f>TEXT(FIN_DATASET[[#This Row],[Date]],"mmmm")</f>
        <v>January</v>
      </c>
      <c r="D1582" s="3" t="str">
        <f>IF(FIN_RAW[[#This Row],[VALOR (IN)]]&gt;0, "Income",IF(FIN_RAW[[#This Row],[VALOR (OUT)]]&gt;0, "Expense", "Check"))</f>
        <v>Income</v>
      </c>
      <c r="E1582" s="3" t="str">
        <f>_xlfn.XLOOKUP(FIN_DATASET[[#This Row],[Method]],CATEGORY_MAP[CUENTA_IN],CATEGORY_MAP[Category])</f>
        <v>Cash</v>
      </c>
      <c r="F1582" s="3" t="str">
        <f>_xlfn.XLOOKUP(FIN_DATASET[[#This Row],[Account]],CATEGORY_MAP[CUENTA_OUT],CATEGORY_MAP[Subcategory])</f>
        <v>Enrollment Fees</v>
      </c>
      <c r="G1582" s="3" t="str">
        <f>IF(OR(FIN_RAW[[#This Row],[CONCEPTO]]=0,FIN_RAW[[#This Row],[CONCEPTO]]=""),"",FIN_RAW[[#This Row],[CONCEPTO]])</f>
        <v>Matricula 2023 (100%)</v>
      </c>
      <c r="H1582" s="5">
        <f>IF(FIN_DATASET[[#This Row],[Type]]="Income", FIN_RAW[[#This Row],[VALOR (IN)]], -FIN_RAW[[#This Row],[VALOR (OUT)]])</f>
        <v>120000</v>
      </c>
      <c r="I1582" s="3" t="str">
        <f>FIN_RAW[[#This Row],[CUENTA (IN)]]</f>
        <v>Efectivo</v>
      </c>
      <c r="J1582" s="6" t="str">
        <f>FIN_RAW[[#This Row],[CUENTA (OUT)]]</f>
        <v>Matricula</v>
      </c>
      <c r="K1582" s="3" t="str">
        <f>IF(OR(FIN_RAW[[#This Row],[CLIENTE]]=0,FIN_RAW[[#This Row],[CLIENTE]]=" "),"",FIN_RAW[[#This Row],[CLIENTE]])</f>
        <v>Diana Marcela Bravo Clavijo</v>
      </c>
      <c r="L1582" s="3" t="str">
        <f>IF(OR(FIN_RAW[[#This Row],[DEPORTISTA]]=0,FIN_RAW[[#This Row],[DEPORTISTA]]=""),"",FIN_RAW[[#This Row],[DEPORTISTA]])</f>
        <v>María Antonia Camacho Bravo</v>
      </c>
      <c r="M1582" s="3">
        <f>IF(FIN_DATASET[[#This Row],[Method]]="Efectivo",1,0)</f>
        <v>1</v>
      </c>
      <c r="N1582" s="12">
        <f>IF(FIN_DATASET[[#This Row],[Method]]="Efectivo",FIN_DATASET[[#This Row],[Amount]],0)</f>
        <v>120000</v>
      </c>
      <c r="O1582" s="3">
        <f>IF(FIN_DATASET[[#This Row],[Method]]="CxC",1,0)</f>
        <v>0</v>
      </c>
      <c r="P1582" s="11">
        <f>IF(FIN_DATASET[[#This Row],[Method]]="CxC",FIN_DATASET[[#This Row],[Amount]],0)</f>
        <v>0</v>
      </c>
      <c r="Q1582" s="3">
        <f>IF(OR(FIN_DATASET[[#This Row],[Account]]="CxP",FIN_DATASET[[#This Row],[Account]]="CxP (Liga)",FIN_DATASET[[#This Row],[Account]]="CxP (Terceros)"),1,0)</f>
        <v>0</v>
      </c>
      <c r="R1582" s="3">
        <f>IF(FIN_DATASET[[#This Row],[AP_Flag]]=1,FIN_DATASET[[#This Row],[Amount]],0)</f>
        <v>0</v>
      </c>
    </row>
    <row r="1583" spans="1:18" x14ac:dyDescent="0.2">
      <c r="A1583" s="4">
        <f>FIN_RAW[[#This Row],[FECHA]]</f>
        <v>44928</v>
      </c>
      <c r="B1583" s="3">
        <f>YEAR(FIN_DATASET[[#This Row],[Date]])</f>
        <v>2023</v>
      </c>
      <c r="C1583" s="3" t="str">
        <f>TEXT(FIN_DATASET[[#This Row],[Date]],"mmmm")</f>
        <v>January</v>
      </c>
      <c r="D1583" s="3" t="str">
        <f>IF(FIN_RAW[[#This Row],[VALOR (IN)]]&gt;0, "Income",IF(FIN_RAW[[#This Row],[VALOR (OUT)]]&gt;0, "Expense", "Check"))</f>
        <v>Income</v>
      </c>
      <c r="E1583" s="3" t="str">
        <f>_xlfn.XLOOKUP(FIN_DATASET[[#This Row],[Method]],CATEGORY_MAP[CUENTA_IN],CATEGORY_MAP[Category])</f>
        <v>Cash</v>
      </c>
      <c r="F1583" s="3" t="str">
        <f>_xlfn.XLOOKUP(FIN_DATASET[[#This Row],[Account]],CATEGORY_MAP[CUENTA_OUT],CATEGORY_MAP[Subcategory])</f>
        <v>Enrollment Fees</v>
      </c>
      <c r="G1583" s="3" t="str">
        <f>IF(OR(FIN_RAW[[#This Row],[CONCEPTO]]=0,FIN_RAW[[#This Row],[CONCEPTO]]=""),"",FIN_RAW[[#This Row],[CONCEPTO]])</f>
        <v>Matricula 2023 (100%)</v>
      </c>
      <c r="H1583" s="5">
        <f>IF(FIN_DATASET[[#This Row],[Type]]="Income", FIN_RAW[[#This Row],[VALOR (IN)]], -FIN_RAW[[#This Row],[VALOR (OUT)]])</f>
        <v>120000</v>
      </c>
      <c r="I1583" s="3" t="str">
        <f>FIN_RAW[[#This Row],[CUENTA (IN)]]</f>
        <v>Efectivo</v>
      </c>
      <c r="J1583" s="6" t="str">
        <f>FIN_RAW[[#This Row],[CUENTA (OUT)]]</f>
        <v>Matricula</v>
      </c>
      <c r="K1583" s="3" t="str">
        <f>IF(OR(FIN_RAW[[#This Row],[CLIENTE]]=0,FIN_RAW[[#This Row],[CLIENTE]]=" "),"",FIN_RAW[[#This Row],[CLIENTE]])</f>
        <v>Luis Eduardo Solarte Serna</v>
      </c>
      <c r="L1583" s="3" t="str">
        <f>IF(OR(FIN_RAW[[#This Row],[DEPORTISTA]]=0,FIN_RAW[[#This Row],[DEPORTISTA]]=""),"",FIN_RAW[[#This Row],[DEPORTISTA]])</f>
        <v>Alejandro Solarte Osorio</v>
      </c>
      <c r="M1583" s="3">
        <f>IF(FIN_DATASET[[#This Row],[Method]]="Efectivo",1,0)</f>
        <v>1</v>
      </c>
      <c r="N1583" s="12">
        <f>IF(FIN_DATASET[[#This Row],[Method]]="Efectivo",FIN_DATASET[[#This Row],[Amount]],0)</f>
        <v>120000</v>
      </c>
      <c r="O1583" s="3">
        <f>IF(FIN_DATASET[[#This Row],[Method]]="CxC",1,0)</f>
        <v>0</v>
      </c>
      <c r="P1583" s="11">
        <f>IF(FIN_DATASET[[#This Row],[Method]]="CxC",FIN_DATASET[[#This Row],[Amount]],0)</f>
        <v>0</v>
      </c>
      <c r="Q1583" s="3">
        <f>IF(OR(FIN_DATASET[[#This Row],[Account]]="CxP",FIN_DATASET[[#This Row],[Account]]="CxP (Liga)",FIN_DATASET[[#This Row],[Account]]="CxP (Terceros)"),1,0)</f>
        <v>0</v>
      </c>
      <c r="R1583" s="3">
        <f>IF(FIN_DATASET[[#This Row],[AP_Flag]]=1,FIN_DATASET[[#This Row],[Amount]],0)</f>
        <v>0</v>
      </c>
    </row>
    <row r="1584" spans="1:18" x14ac:dyDescent="0.2">
      <c r="A1584" s="4">
        <f>FIN_RAW[[#This Row],[FECHA]]</f>
        <v>44928</v>
      </c>
      <c r="B1584" s="3">
        <f>YEAR(FIN_DATASET[[#This Row],[Date]])</f>
        <v>2023</v>
      </c>
      <c r="C1584" s="3" t="str">
        <f>TEXT(FIN_DATASET[[#This Row],[Date]],"mmmm")</f>
        <v>January</v>
      </c>
      <c r="D1584" s="3" t="str">
        <f>IF(FIN_RAW[[#This Row],[VALOR (IN)]]&gt;0, "Income",IF(FIN_RAW[[#This Row],[VALOR (OUT)]]&gt;0, "Expense", "Check"))</f>
        <v>Income</v>
      </c>
      <c r="E1584" s="3" t="str">
        <f>_xlfn.XLOOKUP(FIN_DATASET[[#This Row],[Method]],CATEGORY_MAP[CUENTA_IN],CATEGORY_MAP[Category])</f>
        <v>Cash</v>
      </c>
      <c r="F1584" s="3" t="str">
        <f>_xlfn.XLOOKUP(FIN_DATASET[[#This Row],[Account]],CATEGORY_MAP[CUENTA_OUT],CATEGORY_MAP[Subcategory])</f>
        <v>Enrollment Fees</v>
      </c>
      <c r="G1584" s="3" t="str">
        <f>IF(OR(FIN_RAW[[#This Row],[CONCEPTO]]=0,FIN_RAW[[#This Row],[CONCEPTO]]=""),"",FIN_RAW[[#This Row],[CONCEPTO]])</f>
        <v>Matricula 2023 (100%)</v>
      </c>
      <c r="H1584" s="5">
        <f>IF(FIN_DATASET[[#This Row],[Type]]="Income", FIN_RAW[[#This Row],[VALOR (IN)]], -FIN_RAW[[#This Row],[VALOR (OUT)]])</f>
        <v>120000</v>
      </c>
      <c r="I1584" s="3" t="str">
        <f>FIN_RAW[[#This Row],[CUENTA (IN)]]</f>
        <v>Efectivo</v>
      </c>
      <c r="J1584" s="6" t="str">
        <f>FIN_RAW[[#This Row],[CUENTA (OUT)]]</f>
        <v>Matricula</v>
      </c>
      <c r="K1584" s="3" t="str">
        <f>IF(OR(FIN_RAW[[#This Row],[CLIENTE]]=0,FIN_RAW[[#This Row],[CLIENTE]]=" "),"",FIN_RAW[[#This Row],[CLIENTE]])</f>
        <v>Carlos Andrés Velasco Ruiz</v>
      </c>
      <c r="L1584" s="3" t="str">
        <f>IF(OR(FIN_RAW[[#This Row],[DEPORTISTA]]=0,FIN_RAW[[#This Row],[DEPORTISTA]]=""),"",FIN_RAW[[#This Row],[DEPORTISTA]])</f>
        <v>Antonella Velasco Aristizabal</v>
      </c>
      <c r="M1584" s="3">
        <f>IF(FIN_DATASET[[#This Row],[Method]]="Efectivo",1,0)</f>
        <v>1</v>
      </c>
      <c r="N1584" s="12">
        <f>IF(FIN_DATASET[[#This Row],[Method]]="Efectivo",FIN_DATASET[[#This Row],[Amount]],0)</f>
        <v>120000</v>
      </c>
      <c r="O1584" s="3">
        <f>IF(FIN_DATASET[[#This Row],[Method]]="CxC",1,0)</f>
        <v>0</v>
      </c>
      <c r="P1584" s="11">
        <f>IF(FIN_DATASET[[#This Row],[Method]]="CxC",FIN_DATASET[[#This Row],[Amount]],0)</f>
        <v>0</v>
      </c>
      <c r="Q1584" s="3">
        <f>IF(OR(FIN_DATASET[[#This Row],[Account]]="CxP",FIN_DATASET[[#This Row],[Account]]="CxP (Liga)",FIN_DATASET[[#This Row],[Account]]="CxP (Terceros)"),1,0)</f>
        <v>0</v>
      </c>
      <c r="R1584" s="3">
        <f>IF(FIN_DATASET[[#This Row],[AP_Flag]]=1,FIN_DATASET[[#This Row],[Amount]],0)</f>
        <v>0</v>
      </c>
    </row>
    <row r="1585" spans="1:18" x14ac:dyDescent="0.2">
      <c r="A1585" s="4">
        <f>FIN_RAW[[#This Row],[FECHA]]</f>
        <v>44928</v>
      </c>
      <c r="B1585" s="3">
        <f>YEAR(FIN_DATASET[[#This Row],[Date]])</f>
        <v>2023</v>
      </c>
      <c r="C1585" s="3" t="str">
        <f>TEXT(FIN_DATASET[[#This Row],[Date]],"mmmm")</f>
        <v>January</v>
      </c>
      <c r="D1585" s="3" t="str">
        <f>IF(FIN_RAW[[#This Row],[VALOR (IN)]]&gt;0, "Income",IF(FIN_RAW[[#This Row],[VALOR (OUT)]]&gt;0, "Expense", "Check"))</f>
        <v>Income</v>
      </c>
      <c r="E1585" s="3" t="str">
        <f>_xlfn.XLOOKUP(FIN_DATASET[[#This Row],[Method]],CATEGORY_MAP[CUENTA_IN],CATEGORY_MAP[Category])</f>
        <v>Cash</v>
      </c>
      <c r="F1585" s="3" t="str">
        <f>_xlfn.XLOOKUP(FIN_DATASET[[#This Row],[Account]],CATEGORY_MAP[CUENTA_OUT],CATEGORY_MAP[Subcategory])</f>
        <v>Enrollment Fees</v>
      </c>
      <c r="G1585" s="3" t="str">
        <f>IF(OR(FIN_RAW[[#This Row],[CONCEPTO]]=0,FIN_RAW[[#This Row],[CONCEPTO]]=""),"",FIN_RAW[[#This Row],[CONCEPTO]])</f>
        <v>Matricula 2023 (100%)</v>
      </c>
      <c r="H1585" s="5">
        <f>IF(FIN_DATASET[[#This Row],[Type]]="Income", FIN_RAW[[#This Row],[VALOR (IN)]], -FIN_RAW[[#This Row],[VALOR (OUT)]])</f>
        <v>120000</v>
      </c>
      <c r="I1585" s="3" t="str">
        <f>FIN_RAW[[#This Row],[CUENTA (IN)]]</f>
        <v>Efectivo</v>
      </c>
      <c r="J1585" s="6" t="str">
        <f>FIN_RAW[[#This Row],[CUENTA (OUT)]]</f>
        <v>Matricula</v>
      </c>
      <c r="K1585" s="3" t="str">
        <f>IF(OR(FIN_RAW[[#This Row],[CLIENTE]]=0,FIN_RAW[[#This Row],[CLIENTE]]=" "),"",FIN_RAW[[#This Row],[CLIENTE]])</f>
        <v>Juan Sebastián Floyd</v>
      </c>
      <c r="L1585" s="3" t="str">
        <f>IF(OR(FIN_RAW[[#This Row],[DEPORTISTA]]=0,FIN_RAW[[#This Row],[DEPORTISTA]]=""),"",FIN_RAW[[#This Row],[DEPORTISTA]])</f>
        <v>Arianna Floyd Martínez</v>
      </c>
      <c r="M1585" s="3">
        <f>IF(FIN_DATASET[[#This Row],[Method]]="Efectivo",1,0)</f>
        <v>1</v>
      </c>
      <c r="N1585" s="12">
        <f>IF(FIN_DATASET[[#This Row],[Method]]="Efectivo",FIN_DATASET[[#This Row],[Amount]],0)</f>
        <v>120000</v>
      </c>
      <c r="O1585" s="3">
        <f>IF(FIN_DATASET[[#This Row],[Method]]="CxC",1,0)</f>
        <v>0</v>
      </c>
      <c r="P1585" s="11">
        <f>IF(FIN_DATASET[[#This Row],[Method]]="CxC",FIN_DATASET[[#This Row],[Amount]],0)</f>
        <v>0</v>
      </c>
      <c r="Q1585" s="3">
        <f>IF(OR(FIN_DATASET[[#This Row],[Account]]="CxP",FIN_DATASET[[#This Row],[Account]]="CxP (Liga)",FIN_DATASET[[#This Row],[Account]]="CxP (Terceros)"),1,0)</f>
        <v>0</v>
      </c>
      <c r="R1585" s="3">
        <f>IF(FIN_DATASET[[#This Row],[AP_Flag]]=1,FIN_DATASET[[#This Row],[Amount]],0)</f>
        <v>0</v>
      </c>
    </row>
    <row r="1586" spans="1:18" x14ac:dyDescent="0.2">
      <c r="A1586" s="4">
        <f>FIN_RAW[[#This Row],[FECHA]]</f>
        <v>44928</v>
      </c>
      <c r="B1586" s="3">
        <f>YEAR(FIN_DATASET[[#This Row],[Date]])</f>
        <v>2023</v>
      </c>
      <c r="C1586" s="3" t="str">
        <f>TEXT(FIN_DATASET[[#This Row],[Date]],"mmmm")</f>
        <v>January</v>
      </c>
      <c r="D1586" s="3" t="str">
        <f>IF(FIN_RAW[[#This Row],[VALOR (IN)]]&gt;0, "Income",IF(FIN_RAW[[#This Row],[VALOR (OUT)]]&gt;0, "Expense", "Check"))</f>
        <v>Income</v>
      </c>
      <c r="E1586" s="3" t="str">
        <f>_xlfn.XLOOKUP(FIN_DATASET[[#This Row],[Method]],CATEGORY_MAP[CUENTA_IN],CATEGORY_MAP[Category])</f>
        <v>Cash</v>
      </c>
      <c r="F1586" s="3" t="str">
        <f>_xlfn.XLOOKUP(FIN_DATASET[[#This Row],[Account]],CATEGORY_MAP[CUENTA_OUT],CATEGORY_MAP[Subcategory])</f>
        <v>Enrollment Fees</v>
      </c>
      <c r="G1586" s="3" t="str">
        <f>IF(OR(FIN_RAW[[#This Row],[CONCEPTO]]=0,FIN_RAW[[#This Row],[CONCEPTO]]=""),"",FIN_RAW[[#This Row],[CONCEPTO]])</f>
        <v>Matricula 2023 (100%)</v>
      </c>
      <c r="H1586" s="5">
        <f>IF(FIN_DATASET[[#This Row],[Type]]="Income", FIN_RAW[[#This Row],[VALOR (IN)]], -FIN_RAW[[#This Row],[VALOR (OUT)]])</f>
        <v>120000</v>
      </c>
      <c r="I1586" s="3" t="str">
        <f>FIN_RAW[[#This Row],[CUENTA (IN)]]</f>
        <v>Efectivo</v>
      </c>
      <c r="J1586" s="6" t="str">
        <f>FIN_RAW[[#This Row],[CUENTA (OUT)]]</f>
        <v>Matricula</v>
      </c>
      <c r="K1586" s="3" t="str">
        <f>IF(OR(FIN_RAW[[#This Row],[CLIENTE]]=0,FIN_RAW[[#This Row],[CLIENTE]]=" "),"",FIN_RAW[[#This Row],[CLIENTE]])</f>
        <v>Juan Sebastián Floyd</v>
      </c>
      <c r="L1586" s="3" t="str">
        <f>IF(OR(FIN_RAW[[#This Row],[DEPORTISTA]]=0,FIN_RAW[[#This Row],[DEPORTISTA]]=""),"",FIN_RAW[[#This Row],[DEPORTISTA]])</f>
        <v>Juan Diego Floyd Martínez</v>
      </c>
      <c r="M1586" s="3">
        <f>IF(FIN_DATASET[[#This Row],[Method]]="Efectivo",1,0)</f>
        <v>1</v>
      </c>
      <c r="N1586" s="12">
        <f>IF(FIN_DATASET[[#This Row],[Method]]="Efectivo",FIN_DATASET[[#This Row],[Amount]],0)</f>
        <v>120000</v>
      </c>
      <c r="O1586" s="3">
        <f>IF(FIN_DATASET[[#This Row],[Method]]="CxC",1,0)</f>
        <v>0</v>
      </c>
      <c r="P1586" s="11">
        <f>IF(FIN_DATASET[[#This Row],[Method]]="CxC",FIN_DATASET[[#This Row],[Amount]],0)</f>
        <v>0</v>
      </c>
      <c r="Q1586" s="3">
        <f>IF(OR(FIN_DATASET[[#This Row],[Account]]="CxP",FIN_DATASET[[#This Row],[Account]]="CxP (Liga)",FIN_DATASET[[#This Row],[Account]]="CxP (Terceros)"),1,0)</f>
        <v>0</v>
      </c>
      <c r="R1586" s="3">
        <f>IF(FIN_DATASET[[#This Row],[AP_Flag]]=1,FIN_DATASET[[#This Row],[Amount]],0)</f>
        <v>0</v>
      </c>
    </row>
    <row r="1587" spans="1:18" x14ac:dyDescent="0.2">
      <c r="A1587" s="4">
        <f>FIN_RAW[[#This Row],[FECHA]]</f>
        <v>44928</v>
      </c>
      <c r="B1587" s="3">
        <f>YEAR(FIN_DATASET[[#This Row],[Date]])</f>
        <v>2023</v>
      </c>
      <c r="C1587" s="3" t="str">
        <f>TEXT(FIN_DATASET[[#This Row],[Date]],"mmmm")</f>
        <v>January</v>
      </c>
      <c r="D1587" s="3" t="str">
        <f>IF(FIN_RAW[[#This Row],[VALOR (IN)]]&gt;0, "Income",IF(FIN_RAW[[#This Row],[VALOR (OUT)]]&gt;0, "Expense", "Check"))</f>
        <v>Income</v>
      </c>
      <c r="E1587" s="3" t="str">
        <f>_xlfn.XLOOKUP(FIN_DATASET[[#This Row],[Method]],CATEGORY_MAP[CUENTA_IN],CATEGORY_MAP[Category])</f>
        <v>Cash</v>
      </c>
      <c r="F1587" s="3" t="str">
        <f>_xlfn.XLOOKUP(FIN_DATASET[[#This Row],[Account]],CATEGORY_MAP[CUENTA_OUT],CATEGORY_MAP[Subcategory])</f>
        <v>Enrollment Fees</v>
      </c>
      <c r="G1587" s="3" t="str">
        <f>IF(OR(FIN_RAW[[#This Row],[CONCEPTO]]=0,FIN_RAW[[#This Row],[CONCEPTO]]=""),"",FIN_RAW[[#This Row],[CONCEPTO]])</f>
        <v>Matricula 2023 (100%)</v>
      </c>
      <c r="H1587" s="5">
        <f>IF(FIN_DATASET[[#This Row],[Type]]="Income", FIN_RAW[[#This Row],[VALOR (IN)]], -FIN_RAW[[#This Row],[VALOR (OUT)]])</f>
        <v>120000</v>
      </c>
      <c r="I1587" s="3" t="str">
        <f>FIN_RAW[[#This Row],[CUENTA (IN)]]</f>
        <v>Efectivo</v>
      </c>
      <c r="J1587" s="6" t="str">
        <f>FIN_RAW[[#This Row],[CUENTA (OUT)]]</f>
        <v>Matricula</v>
      </c>
      <c r="K1587" s="3" t="str">
        <f>IF(OR(FIN_RAW[[#This Row],[CLIENTE]]=0,FIN_RAW[[#This Row],[CLIENTE]]=" "),"",FIN_RAW[[#This Row],[CLIENTE]])</f>
        <v>Gina Marcela Molina Perdomo</v>
      </c>
      <c r="L1587" s="3" t="str">
        <f>IF(OR(FIN_RAW[[#This Row],[DEPORTISTA]]=0,FIN_RAW[[#This Row],[DEPORTISTA]]=""),"",FIN_RAW[[#This Row],[DEPORTISTA]])</f>
        <v>Joss Luciana Chaparro Molina</v>
      </c>
      <c r="M1587" s="3">
        <f>IF(FIN_DATASET[[#This Row],[Method]]="Efectivo",1,0)</f>
        <v>1</v>
      </c>
      <c r="N1587" s="12">
        <f>IF(FIN_DATASET[[#This Row],[Method]]="Efectivo",FIN_DATASET[[#This Row],[Amount]],0)</f>
        <v>120000</v>
      </c>
      <c r="O1587" s="3">
        <f>IF(FIN_DATASET[[#This Row],[Method]]="CxC",1,0)</f>
        <v>0</v>
      </c>
      <c r="P1587" s="11">
        <f>IF(FIN_DATASET[[#This Row],[Method]]="CxC",FIN_DATASET[[#This Row],[Amount]],0)</f>
        <v>0</v>
      </c>
      <c r="Q1587" s="3">
        <f>IF(OR(FIN_DATASET[[#This Row],[Account]]="CxP",FIN_DATASET[[#This Row],[Account]]="CxP (Liga)",FIN_DATASET[[#This Row],[Account]]="CxP (Terceros)"),1,0)</f>
        <v>0</v>
      </c>
      <c r="R1587" s="3">
        <f>IF(FIN_DATASET[[#This Row],[AP_Flag]]=1,FIN_DATASET[[#This Row],[Amount]],0)</f>
        <v>0</v>
      </c>
    </row>
    <row r="1588" spans="1:18" x14ac:dyDescent="0.2">
      <c r="A1588" s="4">
        <f>FIN_RAW[[#This Row],[FECHA]]</f>
        <v>44928</v>
      </c>
      <c r="B1588" s="3">
        <f>YEAR(FIN_DATASET[[#This Row],[Date]])</f>
        <v>2023</v>
      </c>
      <c r="C1588" s="3" t="str">
        <f>TEXT(FIN_DATASET[[#This Row],[Date]],"mmmm")</f>
        <v>January</v>
      </c>
      <c r="D1588" s="3" t="str">
        <f>IF(FIN_RAW[[#This Row],[VALOR (IN)]]&gt;0, "Income",IF(FIN_RAW[[#This Row],[VALOR (OUT)]]&gt;0, "Expense", "Check"))</f>
        <v>Income</v>
      </c>
      <c r="E1588" s="3" t="str">
        <f>_xlfn.XLOOKUP(FIN_DATASET[[#This Row],[Method]],CATEGORY_MAP[CUENTA_IN],CATEGORY_MAP[Category])</f>
        <v>Scholarships</v>
      </c>
      <c r="F1588" s="3" t="str">
        <f>_xlfn.XLOOKUP(FIN_DATASET[[#This Row],[Account]],CATEGORY_MAP[CUENTA_OUT],CATEGORY_MAP[Subcategory])</f>
        <v>Enrollment Fees</v>
      </c>
      <c r="G1588" s="3" t="str">
        <f>IF(OR(FIN_RAW[[#This Row],[CONCEPTO]]=0,FIN_RAW[[#This Row],[CONCEPTO]]=""),"",FIN_RAW[[#This Row],[CONCEPTO]])</f>
        <v>Matricula 2023 Miembro Honorario</v>
      </c>
      <c r="H1588" s="5">
        <f>IF(FIN_DATASET[[#This Row],[Type]]="Income", FIN_RAW[[#This Row],[VALOR (IN)]], -FIN_RAW[[#This Row],[VALOR (OUT)]])</f>
        <v>120000</v>
      </c>
      <c r="I1588" s="3" t="str">
        <f>FIN_RAW[[#This Row],[CUENTA (IN)]]</f>
        <v>Becas</v>
      </c>
      <c r="J1588" s="6" t="str">
        <f>FIN_RAW[[#This Row],[CUENTA (OUT)]]</f>
        <v>Matricula</v>
      </c>
      <c r="K1588" s="3" t="str">
        <f>IF(OR(FIN_RAW[[#This Row],[CLIENTE]]=0,FIN_RAW[[#This Row],[CLIENTE]]=" "),"",FIN_RAW[[#This Row],[CLIENTE]])</f>
        <v>Omar Osorio Valencia</v>
      </c>
      <c r="L1588" s="3" t="str">
        <f>IF(OR(FIN_RAW[[#This Row],[DEPORTISTA]]=0,FIN_RAW[[#This Row],[DEPORTISTA]]=""),"",FIN_RAW[[#This Row],[DEPORTISTA]])</f>
        <v>Juan Camilo Osorio Mendoza</v>
      </c>
      <c r="M1588" s="3">
        <f>IF(FIN_DATASET[[#This Row],[Method]]="Efectivo",1,0)</f>
        <v>0</v>
      </c>
      <c r="N1588" s="12">
        <f>IF(FIN_DATASET[[#This Row],[Method]]="Efectivo",FIN_DATASET[[#This Row],[Amount]],0)</f>
        <v>0</v>
      </c>
      <c r="O1588" s="3">
        <f>IF(FIN_DATASET[[#This Row],[Method]]="CxC",1,0)</f>
        <v>0</v>
      </c>
      <c r="P1588" s="11">
        <f>IF(FIN_DATASET[[#This Row],[Method]]="CxC",FIN_DATASET[[#This Row],[Amount]],0)</f>
        <v>0</v>
      </c>
      <c r="Q1588" s="3">
        <f>IF(OR(FIN_DATASET[[#This Row],[Account]]="CxP",FIN_DATASET[[#This Row],[Account]]="CxP (Liga)",FIN_DATASET[[#This Row],[Account]]="CxP (Terceros)"),1,0)</f>
        <v>0</v>
      </c>
      <c r="R1588" s="3">
        <f>IF(FIN_DATASET[[#This Row],[AP_Flag]]=1,FIN_DATASET[[#This Row],[Amount]],0)</f>
        <v>0</v>
      </c>
    </row>
    <row r="1589" spans="1:18" x14ac:dyDescent="0.2">
      <c r="A1589" s="4">
        <f>FIN_RAW[[#This Row],[FECHA]]</f>
        <v>44928</v>
      </c>
      <c r="B1589" s="3">
        <f>YEAR(FIN_DATASET[[#This Row],[Date]])</f>
        <v>2023</v>
      </c>
      <c r="C1589" s="3" t="str">
        <f>TEXT(FIN_DATASET[[#This Row],[Date]],"mmmm")</f>
        <v>January</v>
      </c>
      <c r="D1589" s="3" t="str">
        <f>IF(FIN_RAW[[#This Row],[VALOR (IN)]]&gt;0, "Income",IF(FIN_RAW[[#This Row],[VALOR (OUT)]]&gt;0, "Expense", "Check"))</f>
        <v>Income</v>
      </c>
      <c r="E1589" s="3" t="str">
        <f>_xlfn.XLOOKUP(FIN_DATASET[[#This Row],[Method]],CATEGORY_MAP[CUENTA_IN],CATEGORY_MAP[Category])</f>
        <v>Cash</v>
      </c>
      <c r="F1589" s="3" t="str">
        <f>_xlfn.XLOOKUP(FIN_DATASET[[#This Row],[Account]],CATEGORY_MAP[CUENTA_OUT],CATEGORY_MAP[Subcategory])</f>
        <v>Enrollment Fees</v>
      </c>
      <c r="G1589" s="3" t="str">
        <f>IF(OR(FIN_RAW[[#This Row],[CONCEPTO]]=0,FIN_RAW[[#This Row],[CONCEPTO]]=""),"",FIN_RAW[[#This Row],[CONCEPTO]])</f>
        <v>Matricula 2023 (100%)</v>
      </c>
      <c r="H1589" s="5">
        <f>IF(FIN_DATASET[[#This Row],[Type]]="Income", FIN_RAW[[#This Row],[VALOR (IN)]], -FIN_RAW[[#This Row],[VALOR (OUT)]])</f>
        <v>120000</v>
      </c>
      <c r="I1589" s="3" t="str">
        <f>FIN_RAW[[#This Row],[CUENTA (IN)]]</f>
        <v>Efectivo</v>
      </c>
      <c r="J1589" s="6" t="str">
        <f>FIN_RAW[[#This Row],[CUENTA (OUT)]]</f>
        <v>Matricula</v>
      </c>
      <c r="K1589" s="3" t="str">
        <f>IF(OR(FIN_RAW[[#This Row],[CLIENTE]]=0,FIN_RAW[[#This Row],[CLIENTE]]=" "),"",FIN_RAW[[#This Row],[CLIENTE]])</f>
        <v>Omar Osorio Valencia</v>
      </c>
      <c r="L1589" s="3" t="str">
        <f>IF(OR(FIN_RAW[[#This Row],[DEPORTISTA]]=0,FIN_RAW[[#This Row],[DEPORTISTA]]=""),"",FIN_RAW[[#This Row],[DEPORTISTA]])</f>
        <v>Mariana Osorio Mendoza</v>
      </c>
      <c r="M1589" s="3">
        <f>IF(FIN_DATASET[[#This Row],[Method]]="Efectivo",1,0)</f>
        <v>1</v>
      </c>
      <c r="N1589" s="12">
        <f>IF(FIN_DATASET[[#This Row],[Method]]="Efectivo",FIN_DATASET[[#This Row],[Amount]],0)</f>
        <v>120000</v>
      </c>
      <c r="O1589" s="3">
        <f>IF(FIN_DATASET[[#This Row],[Method]]="CxC",1,0)</f>
        <v>0</v>
      </c>
      <c r="P1589" s="11">
        <f>IF(FIN_DATASET[[#This Row],[Method]]="CxC",FIN_DATASET[[#This Row],[Amount]],0)</f>
        <v>0</v>
      </c>
      <c r="Q1589" s="3">
        <f>IF(OR(FIN_DATASET[[#This Row],[Account]]="CxP",FIN_DATASET[[#This Row],[Account]]="CxP (Liga)",FIN_DATASET[[#This Row],[Account]]="CxP (Terceros)"),1,0)</f>
        <v>0</v>
      </c>
      <c r="R1589" s="3">
        <f>IF(FIN_DATASET[[#This Row],[AP_Flag]]=1,FIN_DATASET[[#This Row],[Amount]],0)</f>
        <v>0</v>
      </c>
    </row>
    <row r="1590" spans="1:18" x14ac:dyDescent="0.2">
      <c r="A1590" s="4">
        <f>FIN_RAW[[#This Row],[FECHA]]</f>
        <v>44928</v>
      </c>
      <c r="B1590" s="3">
        <f>YEAR(FIN_DATASET[[#This Row],[Date]])</f>
        <v>2023</v>
      </c>
      <c r="C1590" s="3" t="str">
        <f>TEXT(FIN_DATASET[[#This Row],[Date]],"mmmm")</f>
        <v>January</v>
      </c>
      <c r="D1590" s="3" t="str">
        <f>IF(FIN_RAW[[#This Row],[VALOR (IN)]]&gt;0, "Income",IF(FIN_RAW[[#This Row],[VALOR (OUT)]]&gt;0, "Expense", "Check"))</f>
        <v>Income</v>
      </c>
      <c r="E1590" s="3" t="str">
        <f>_xlfn.XLOOKUP(FIN_DATASET[[#This Row],[Method]],CATEGORY_MAP[CUENTA_IN],CATEGORY_MAP[Category])</f>
        <v>Cash</v>
      </c>
      <c r="F1590" s="3" t="str">
        <f>_xlfn.XLOOKUP(FIN_DATASET[[#This Row],[Account]],CATEGORY_MAP[CUENTA_OUT],CATEGORY_MAP[Subcategory])</f>
        <v>Enrollment Fees</v>
      </c>
      <c r="G1590" s="3" t="str">
        <f>IF(OR(FIN_RAW[[#This Row],[CONCEPTO]]=0,FIN_RAW[[#This Row],[CONCEPTO]]=""),"",FIN_RAW[[#This Row],[CONCEPTO]])</f>
        <v>Matricula 2023 (100%)</v>
      </c>
      <c r="H1590" s="5">
        <f>IF(FIN_DATASET[[#This Row],[Type]]="Income", FIN_RAW[[#This Row],[VALOR (IN)]], -FIN_RAW[[#This Row],[VALOR (OUT)]])</f>
        <v>120000</v>
      </c>
      <c r="I1590" s="3" t="str">
        <f>FIN_RAW[[#This Row],[CUENTA (IN)]]</f>
        <v>Efectivo</v>
      </c>
      <c r="J1590" s="6" t="str">
        <f>FIN_RAW[[#This Row],[CUENTA (OUT)]]</f>
        <v>Matricula</v>
      </c>
      <c r="K1590" s="3" t="str">
        <f>IF(OR(FIN_RAW[[#This Row],[CLIENTE]]=0,FIN_RAW[[#This Row],[CLIENTE]]=" "),"",FIN_RAW[[#This Row],[CLIENTE]])</f>
        <v>Víctor Manuel Duque Yepes</v>
      </c>
      <c r="L1590" s="3" t="str">
        <f>IF(OR(FIN_RAW[[#This Row],[DEPORTISTA]]=0,FIN_RAW[[#This Row],[DEPORTISTA]]=""),"",FIN_RAW[[#This Row],[DEPORTISTA]])</f>
        <v>Juan Esteban Duque Pinto</v>
      </c>
      <c r="M1590" s="3">
        <f>IF(FIN_DATASET[[#This Row],[Method]]="Efectivo",1,0)</f>
        <v>1</v>
      </c>
      <c r="N1590" s="12">
        <f>IF(FIN_DATASET[[#This Row],[Method]]="Efectivo",FIN_DATASET[[#This Row],[Amount]],0)</f>
        <v>120000</v>
      </c>
      <c r="O1590" s="3">
        <f>IF(FIN_DATASET[[#This Row],[Method]]="CxC",1,0)</f>
        <v>0</v>
      </c>
      <c r="P1590" s="11">
        <f>IF(FIN_DATASET[[#This Row],[Method]]="CxC",FIN_DATASET[[#This Row],[Amount]],0)</f>
        <v>0</v>
      </c>
      <c r="Q1590" s="3">
        <f>IF(OR(FIN_DATASET[[#This Row],[Account]]="CxP",FIN_DATASET[[#This Row],[Account]]="CxP (Liga)",FIN_DATASET[[#This Row],[Account]]="CxP (Terceros)"),1,0)</f>
        <v>0</v>
      </c>
      <c r="R1590" s="3">
        <f>IF(FIN_DATASET[[#This Row],[AP_Flag]]=1,FIN_DATASET[[#This Row],[Amount]],0)</f>
        <v>0</v>
      </c>
    </row>
    <row r="1591" spans="1:18" x14ac:dyDescent="0.2">
      <c r="A1591" s="4">
        <f>FIN_RAW[[#This Row],[FECHA]]</f>
        <v>44928</v>
      </c>
      <c r="B1591" s="3">
        <f>YEAR(FIN_DATASET[[#This Row],[Date]])</f>
        <v>2023</v>
      </c>
      <c r="C1591" s="3" t="str">
        <f>TEXT(FIN_DATASET[[#This Row],[Date]],"mmmm")</f>
        <v>January</v>
      </c>
      <c r="D1591" s="3" t="str">
        <f>IF(FIN_RAW[[#This Row],[VALOR (IN)]]&gt;0, "Income",IF(FIN_RAW[[#This Row],[VALOR (OUT)]]&gt;0, "Expense", "Check"))</f>
        <v>Income</v>
      </c>
      <c r="E1591" s="3" t="str">
        <f>_xlfn.XLOOKUP(FIN_DATASET[[#This Row],[Method]],CATEGORY_MAP[CUENTA_IN],CATEGORY_MAP[Category])</f>
        <v>Cash</v>
      </c>
      <c r="F1591" s="3" t="str">
        <f>_xlfn.XLOOKUP(FIN_DATASET[[#This Row],[Account]],CATEGORY_MAP[CUENTA_OUT],CATEGORY_MAP[Subcategory])</f>
        <v>Enrollment Fees</v>
      </c>
      <c r="G1591" s="3" t="str">
        <f>IF(OR(FIN_RAW[[#This Row],[CONCEPTO]]=0,FIN_RAW[[#This Row],[CONCEPTO]]=""),"",FIN_RAW[[#This Row],[CONCEPTO]])</f>
        <v>Matricula 2023 (100%)</v>
      </c>
      <c r="H1591" s="5">
        <f>IF(FIN_DATASET[[#This Row],[Type]]="Income", FIN_RAW[[#This Row],[VALOR (IN)]], -FIN_RAW[[#This Row],[VALOR (OUT)]])</f>
        <v>120000</v>
      </c>
      <c r="I1591" s="3" t="str">
        <f>FIN_RAW[[#This Row],[CUENTA (IN)]]</f>
        <v>Efectivo</v>
      </c>
      <c r="J1591" s="6" t="str">
        <f>FIN_RAW[[#This Row],[CUENTA (OUT)]]</f>
        <v>Matricula</v>
      </c>
      <c r="K1591" s="3" t="str">
        <f>IF(OR(FIN_RAW[[#This Row],[CLIENTE]]=0,FIN_RAW[[#This Row],[CLIENTE]]=" "),"",FIN_RAW[[#This Row],[CLIENTE]])</f>
        <v>Víctor Manuel Duque Yepes</v>
      </c>
      <c r="L1591" s="3" t="str">
        <f>IF(OR(FIN_RAW[[#This Row],[DEPORTISTA]]=0,FIN_RAW[[#This Row],[DEPORTISTA]]=""),"",FIN_RAW[[#This Row],[DEPORTISTA]])</f>
        <v>Juan Manuel Duque Pinto</v>
      </c>
      <c r="M1591" s="3">
        <f>IF(FIN_DATASET[[#This Row],[Method]]="Efectivo",1,0)</f>
        <v>1</v>
      </c>
      <c r="N1591" s="12">
        <f>IF(FIN_DATASET[[#This Row],[Method]]="Efectivo",FIN_DATASET[[#This Row],[Amount]],0)</f>
        <v>120000</v>
      </c>
      <c r="O1591" s="3">
        <f>IF(FIN_DATASET[[#This Row],[Method]]="CxC",1,0)</f>
        <v>0</v>
      </c>
      <c r="P1591" s="11">
        <f>IF(FIN_DATASET[[#This Row],[Method]]="CxC",FIN_DATASET[[#This Row],[Amount]],0)</f>
        <v>0</v>
      </c>
      <c r="Q1591" s="3">
        <f>IF(OR(FIN_DATASET[[#This Row],[Account]]="CxP",FIN_DATASET[[#This Row],[Account]]="CxP (Liga)",FIN_DATASET[[#This Row],[Account]]="CxP (Terceros)"),1,0)</f>
        <v>0</v>
      </c>
      <c r="R1591" s="3">
        <f>IF(FIN_DATASET[[#This Row],[AP_Flag]]=1,FIN_DATASET[[#This Row],[Amount]],0)</f>
        <v>0</v>
      </c>
    </row>
    <row r="1592" spans="1:18" x14ac:dyDescent="0.2">
      <c r="A1592" s="4">
        <f>FIN_RAW[[#This Row],[FECHA]]</f>
        <v>44928</v>
      </c>
      <c r="B1592" s="3">
        <f>YEAR(FIN_DATASET[[#This Row],[Date]])</f>
        <v>2023</v>
      </c>
      <c r="C1592" s="3" t="str">
        <f>TEXT(FIN_DATASET[[#This Row],[Date]],"mmmm")</f>
        <v>January</v>
      </c>
      <c r="D1592" s="3" t="str">
        <f>IF(FIN_RAW[[#This Row],[VALOR (IN)]]&gt;0, "Income",IF(FIN_RAW[[#This Row],[VALOR (OUT)]]&gt;0, "Expense", "Check"))</f>
        <v>Income</v>
      </c>
      <c r="E1592" s="3" t="str">
        <f>_xlfn.XLOOKUP(FIN_DATASET[[#This Row],[Method]],CATEGORY_MAP[CUENTA_IN],CATEGORY_MAP[Category])</f>
        <v>Cash</v>
      </c>
      <c r="F1592" s="3" t="str">
        <f>_xlfn.XLOOKUP(FIN_DATASET[[#This Row],[Account]],CATEGORY_MAP[CUENTA_OUT],CATEGORY_MAP[Subcategory])</f>
        <v>Enrollment Fees</v>
      </c>
      <c r="G1592" s="3" t="str">
        <f>IF(OR(FIN_RAW[[#This Row],[CONCEPTO]]=0,FIN_RAW[[#This Row],[CONCEPTO]]=""),"",FIN_RAW[[#This Row],[CONCEPTO]])</f>
        <v>Matricula 2023 (100%)</v>
      </c>
      <c r="H1592" s="5">
        <f>IF(FIN_DATASET[[#This Row],[Type]]="Income", FIN_RAW[[#This Row],[VALOR (IN)]], -FIN_RAW[[#This Row],[VALOR (OUT)]])</f>
        <v>120000</v>
      </c>
      <c r="I1592" s="3" t="str">
        <f>FIN_RAW[[#This Row],[CUENTA (IN)]]</f>
        <v>Efectivo</v>
      </c>
      <c r="J1592" s="6" t="str">
        <f>FIN_RAW[[#This Row],[CUENTA (OUT)]]</f>
        <v>Matricula</v>
      </c>
      <c r="K1592" s="3" t="str">
        <f>IF(OR(FIN_RAW[[#This Row],[CLIENTE]]=0,FIN_RAW[[#This Row],[CLIENTE]]=" "),"",FIN_RAW[[#This Row],[CLIENTE]])</f>
        <v>Diana Gómez Herrera</v>
      </c>
      <c r="L1592" s="3" t="str">
        <f>IF(OR(FIN_RAW[[#This Row],[DEPORTISTA]]=0,FIN_RAW[[#This Row],[DEPORTISTA]]=""),"",FIN_RAW[[#This Row],[DEPORTISTA]])</f>
        <v>Juan Manuel López Gómez</v>
      </c>
      <c r="M1592" s="3">
        <f>IF(FIN_DATASET[[#This Row],[Method]]="Efectivo",1,0)</f>
        <v>1</v>
      </c>
      <c r="N1592" s="12">
        <f>IF(FIN_DATASET[[#This Row],[Method]]="Efectivo",FIN_DATASET[[#This Row],[Amount]],0)</f>
        <v>120000</v>
      </c>
      <c r="O1592" s="3">
        <f>IF(FIN_DATASET[[#This Row],[Method]]="CxC",1,0)</f>
        <v>0</v>
      </c>
      <c r="P1592" s="11">
        <f>IF(FIN_DATASET[[#This Row],[Method]]="CxC",FIN_DATASET[[#This Row],[Amount]],0)</f>
        <v>0</v>
      </c>
      <c r="Q1592" s="3">
        <f>IF(OR(FIN_DATASET[[#This Row],[Account]]="CxP",FIN_DATASET[[#This Row],[Account]]="CxP (Liga)",FIN_DATASET[[#This Row],[Account]]="CxP (Terceros)"),1,0)</f>
        <v>0</v>
      </c>
      <c r="R1592" s="3">
        <f>IF(FIN_DATASET[[#This Row],[AP_Flag]]=1,FIN_DATASET[[#This Row],[Amount]],0)</f>
        <v>0</v>
      </c>
    </row>
    <row r="1593" spans="1:18" x14ac:dyDescent="0.2">
      <c r="A1593" s="4">
        <f>FIN_RAW[[#This Row],[FECHA]]</f>
        <v>44928</v>
      </c>
      <c r="B1593" s="3">
        <f>YEAR(FIN_DATASET[[#This Row],[Date]])</f>
        <v>2023</v>
      </c>
      <c r="C1593" s="3" t="str">
        <f>TEXT(FIN_DATASET[[#This Row],[Date]],"mmmm")</f>
        <v>January</v>
      </c>
      <c r="D1593" s="3" t="str">
        <f>IF(FIN_RAW[[#This Row],[VALOR (IN)]]&gt;0, "Income",IF(FIN_RAW[[#This Row],[VALOR (OUT)]]&gt;0, "Expense", "Check"))</f>
        <v>Income</v>
      </c>
      <c r="E1593" s="3" t="str">
        <f>_xlfn.XLOOKUP(FIN_DATASET[[#This Row],[Method]],CATEGORY_MAP[CUENTA_IN],CATEGORY_MAP[Category])</f>
        <v>Cash</v>
      </c>
      <c r="F1593" s="3" t="str">
        <f>_xlfn.XLOOKUP(FIN_DATASET[[#This Row],[Account]],CATEGORY_MAP[CUENTA_OUT],CATEGORY_MAP[Subcategory])</f>
        <v>Enrollment Fees</v>
      </c>
      <c r="G1593" s="3" t="str">
        <f>IF(OR(FIN_RAW[[#This Row],[CONCEPTO]]=0,FIN_RAW[[#This Row],[CONCEPTO]]=""),"",FIN_RAW[[#This Row],[CONCEPTO]])</f>
        <v>Matricula 2023 (100%)</v>
      </c>
      <c r="H1593" s="5">
        <f>IF(FIN_DATASET[[#This Row],[Type]]="Income", FIN_RAW[[#This Row],[VALOR (IN)]], -FIN_RAW[[#This Row],[VALOR (OUT)]])</f>
        <v>120000</v>
      </c>
      <c r="I1593" s="3" t="str">
        <f>FIN_RAW[[#This Row],[CUENTA (IN)]]</f>
        <v>Efectivo</v>
      </c>
      <c r="J1593" s="6" t="str">
        <f>FIN_RAW[[#This Row],[CUENTA (OUT)]]</f>
        <v>Matricula</v>
      </c>
      <c r="K1593" s="3" t="str">
        <f>IF(OR(FIN_RAW[[#This Row],[CLIENTE]]=0,FIN_RAW[[#This Row],[CLIENTE]]=" "),"",FIN_RAW[[#This Row],[CLIENTE]])</f>
        <v>Diana Gómez Herrera</v>
      </c>
      <c r="L1593" s="3" t="str">
        <f>IF(OR(FIN_RAW[[#This Row],[DEPORTISTA]]=0,FIN_RAW[[#This Row],[DEPORTISTA]]=""),"",FIN_RAW[[#This Row],[DEPORTISTA]])</f>
        <v>Samuel David López Gómez</v>
      </c>
      <c r="M1593" s="3">
        <f>IF(FIN_DATASET[[#This Row],[Method]]="Efectivo",1,0)</f>
        <v>1</v>
      </c>
      <c r="N1593" s="12">
        <f>IF(FIN_DATASET[[#This Row],[Method]]="Efectivo",FIN_DATASET[[#This Row],[Amount]],0)</f>
        <v>120000</v>
      </c>
      <c r="O1593" s="3">
        <f>IF(FIN_DATASET[[#This Row],[Method]]="CxC",1,0)</f>
        <v>0</v>
      </c>
      <c r="P1593" s="11">
        <f>IF(FIN_DATASET[[#This Row],[Method]]="CxC",FIN_DATASET[[#This Row],[Amount]],0)</f>
        <v>0</v>
      </c>
      <c r="Q1593" s="3">
        <f>IF(OR(FIN_DATASET[[#This Row],[Account]]="CxP",FIN_DATASET[[#This Row],[Account]]="CxP (Liga)",FIN_DATASET[[#This Row],[Account]]="CxP (Terceros)"),1,0)</f>
        <v>0</v>
      </c>
      <c r="R1593" s="3">
        <f>IF(FIN_DATASET[[#This Row],[AP_Flag]]=1,FIN_DATASET[[#This Row],[Amount]],0)</f>
        <v>0</v>
      </c>
    </row>
    <row r="1594" spans="1:18" x14ac:dyDescent="0.2">
      <c r="A1594" s="4">
        <f>FIN_RAW[[#This Row],[FECHA]]</f>
        <v>44928</v>
      </c>
      <c r="B1594" s="3">
        <f>YEAR(FIN_DATASET[[#This Row],[Date]])</f>
        <v>2023</v>
      </c>
      <c r="C1594" s="3" t="str">
        <f>TEXT(FIN_DATASET[[#This Row],[Date]],"mmmm")</f>
        <v>January</v>
      </c>
      <c r="D1594" s="3" t="str">
        <f>IF(FIN_RAW[[#This Row],[VALOR (IN)]]&gt;0, "Income",IF(FIN_RAW[[#This Row],[VALOR (OUT)]]&gt;0, "Expense", "Check"))</f>
        <v>Income</v>
      </c>
      <c r="E1594" s="3" t="str">
        <f>_xlfn.XLOOKUP(FIN_DATASET[[#This Row],[Method]],CATEGORY_MAP[CUENTA_IN],CATEGORY_MAP[Category])</f>
        <v>Cash</v>
      </c>
      <c r="F1594" s="3" t="str">
        <f>_xlfn.XLOOKUP(FIN_DATASET[[#This Row],[Account]],CATEGORY_MAP[CUENTA_OUT],CATEGORY_MAP[Subcategory])</f>
        <v>Enrollment Fees</v>
      </c>
      <c r="G1594" s="3" t="str">
        <f>IF(OR(FIN_RAW[[#This Row],[CONCEPTO]]=0,FIN_RAW[[#This Row],[CONCEPTO]]=""),"",FIN_RAW[[#This Row],[CONCEPTO]])</f>
        <v>Matricula 2023 (100%)</v>
      </c>
      <c r="H1594" s="5">
        <f>IF(FIN_DATASET[[#This Row],[Type]]="Income", FIN_RAW[[#This Row],[VALOR (IN)]], -FIN_RAW[[#This Row],[VALOR (OUT)]])</f>
        <v>120000</v>
      </c>
      <c r="I1594" s="3" t="str">
        <f>FIN_RAW[[#This Row],[CUENTA (IN)]]</f>
        <v>Efectivo</v>
      </c>
      <c r="J1594" s="6" t="str">
        <f>FIN_RAW[[#This Row],[CUENTA (OUT)]]</f>
        <v>Matricula</v>
      </c>
      <c r="K1594" s="3" t="str">
        <f>IF(OR(FIN_RAW[[#This Row],[CLIENTE]]=0,FIN_RAW[[#This Row],[CLIENTE]]=" "),"",FIN_RAW[[#This Row],[CLIENTE]])</f>
        <v>Viviana Andrade Álvarez</v>
      </c>
      <c r="L1594" s="3" t="str">
        <f>IF(OR(FIN_RAW[[#This Row],[DEPORTISTA]]=0,FIN_RAW[[#This Row],[DEPORTISTA]]=""),"",FIN_RAW[[#This Row],[DEPORTISTA]])</f>
        <v>Laura Sofía Valencia Andrade</v>
      </c>
      <c r="M1594" s="3">
        <f>IF(FIN_DATASET[[#This Row],[Method]]="Efectivo",1,0)</f>
        <v>1</v>
      </c>
      <c r="N1594" s="12">
        <f>IF(FIN_DATASET[[#This Row],[Method]]="Efectivo",FIN_DATASET[[#This Row],[Amount]],0)</f>
        <v>120000</v>
      </c>
      <c r="O1594" s="3">
        <f>IF(FIN_DATASET[[#This Row],[Method]]="CxC",1,0)</f>
        <v>0</v>
      </c>
      <c r="P1594" s="11">
        <f>IF(FIN_DATASET[[#This Row],[Method]]="CxC",FIN_DATASET[[#This Row],[Amount]],0)</f>
        <v>0</v>
      </c>
      <c r="Q1594" s="3">
        <f>IF(OR(FIN_DATASET[[#This Row],[Account]]="CxP",FIN_DATASET[[#This Row],[Account]]="CxP (Liga)",FIN_DATASET[[#This Row],[Account]]="CxP (Terceros)"),1,0)</f>
        <v>0</v>
      </c>
      <c r="R1594" s="3">
        <f>IF(FIN_DATASET[[#This Row],[AP_Flag]]=1,FIN_DATASET[[#This Row],[Amount]],0)</f>
        <v>0</v>
      </c>
    </row>
    <row r="1595" spans="1:18" x14ac:dyDescent="0.2">
      <c r="A1595" s="4">
        <f>FIN_RAW[[#This Row],[FECHA]]</f>
        <v>44928</v>
      </c>
      <c r="B1595" s="3">
        <f>YEAR(FIN_DATASET[[#This Row],[Date]])</f>
        <v>2023</v>
      </c>
      <c r="C1595" s="3" t="str">
        <f>TEXT(FIN_DATASET[[#This Row],[Date]],"mmmm")</f>
        <v>January</v>
      </c>
      <c r="D1595" s="3" t="str">
        <f>IF(FIN_RAW[[#This Row],[VALOR (IN)]]&gt;0, "Income",IF(FIN_RAW[[#This Row],[VALOR (OUT)]]&gt;0, "Expense", "Check"))</f>
        <v>Income</v>
      </c>
      <c r="E1595" s="3" t="str">
        <f>_xlfn.XLOOKUP(FIN_DATASET[[#This Row],[Method]],CATEGORY_MAP[CUENTA_IN],CATEGORY_MAP[Category])</f>
        <v>Cash</v>
      </c>
      <c r="F1595" s="3" t="str">
        <f>_xlfn.XLOOKUP(FIN_DATASET[[#This Row],[Account]],CATEGORY_MAP[CUENTA_OUT],CATEGORY_MAP[Subcategory])</f>
        <v>Enrollment Fees</v>
      </c>
      <c r="G1595" s="3" t="str">
        <f>IF(OR(FIN_RAW[[#This Row],[CONCEPTO]]=0,FIN_RAW[[#This Row],[CONCEPTO]]=""),"",FIN_RAW[[#This Row],[CONCEPTO]])</f>
        <v>Matricula 2023 (100%)</v>
      </c>
      <c r="H1595" s="5">
        <f>IF(FIN_DATASET[[#This Row],[Type]]="Income", FIN_RAW[[#This Row],[VALOR (IN)]], -FIN_RAW[[#This Row],[VALOR (OUT)]])</f>
        <v>120000</v>
      </c>
      <c r="I1595" s="3" t="str">
        <f>FIN_RAW[[#This Row],[CUENTA (IN)]]</f>
        <v>Efectivo</v>
      </c>
      <c r="J1595" s="6" t="str">
        <f>FIN_RAW[[#This Row],[CUENTA (OUT)]]</f>
        <v>Matricula</v>
      </c>
      <c r="K1595" s="3" t="str">
        <f>IF(OR(FIN_RAW[[#This Row],[CLIENTE]]=0,FIN_RAW[[#This Row],[CLIENTE]]=" "),"",FIN_RAW[[#This Row],[CLIENTE]])</f>
        <v>Edilma Solarte</v>
      </c>
      <c r="L1595" s="3" t="str">
        <f>IF(OR(FIN_RAW[[#This Row],[DEPORTISTA]]=0,FIN_RAW[[#This Row],[DEPORTISTA]]=""),"",FIN_RAW[[#This Row],[DEPORTISTA]])</f>
        <v>Luciana Botina Cañar</v>
      </c>
      <c r="M1595" s="3">
        <f>IF(FIN_DATASET[[#This Row],[Method]]="Efectivo",1,0)</f>
        <v>1</v>
      </c>
      <c r="N1595" s="12">
        <f>IF(FIN_DATASET[[#This Row],[Method]]="Efectivo",FIN_DATASET[[#This Row],[Amount]],0)</f>
        <v>120000</v>
      </c>
      <c r="O1595" s="3">
        <f>IF(FIN_DATASET[[#This Row],[Method]]="CxC",1,0)</f>
        <v>0</v>
      </c>
      <c r="P1595" s="11">
        <f>IF(FIN_DATASET[[#This Row],[Method]]="CxC",FIN_DATASET[[#This Row],[Amount]],0)</f>
        <v>0</v>
      </c>
      <c r="Q1595" s="3">
        <f>IF(OR(FIN_DATASET[[#This Row],[Account]]="CxP",FIN_DATASET[[#This Row],[Account]]="CxP (Liga)",FIN_DATASET[[#This Row],[Account]]="CxP (Terceros)"),1,0)</f>
        <v>0</v>
      </c>
      <c r="R1595" s="3">
        <f>IF(FIN_DATASET[[#This Row],[AP_Flag]]=1,FIN_DATASET[[#This Row],[Amount]],0)</f>
        <v>0</v>
      </c>
    </row>
    <row r="1596" spans="1:18" x14ac:dyDescent="0.2">
      <c r="A1596" s="4">
        <f>FIN_RAW[[#This Row],[FECHA]]</f>
        <v>44928</v>
      </c>
      <c r="B1596" s="3">
        <f>YEAR(FIN_DATASET[[#This Row],[Date]])</f>
        <v>2023</v>
      </c>
      <c r="C1596" s="3" t="str">
        <f>TEXT(FIN_DATASET[[#This Row],[Date]],"mmmm")</f>
        <v>January</v>
      </c>
      <c r="D1596" s="3" t="str">
        <f>IF(FIN_RAW[[#This Row],[VALOR (IN)]]&gt;0, "Income",IF(FIN_RAW[[#This Row],[VALOR (OUT)]]&gt;0, "Expense", "Check"))</f>
        <v>Income</v>
      </c>
      <c r="E1596" s="3" t="str">
        <f>_xlfn.XLOOKUP(FIN_DATASET[[#This Row],[Method]],CATEGORY_MAP[CUENTA_IN],CATEGORY_MAP[Category])</f>
        <v>Cash</v>
      </c>
      <c r="F1596" s="3" t="str">
        <f>_xlfn.XLOOKUP(FIN_DATASET[[#This Row],[Account]],CATEGORY_MAP[CUENTA_OUT],CATEGORY_MAP[Subcategory])</f>
        <v>Enrollment Fees</v>
      </c>
      <c r="G1596" s="3" t="str">
        <f>IF(OR(FIN_RAW[[#This Row],[CONCEPTO]]=0,FIN_RAW[[#This Row],[CONCEPTO]]=""),"",FIN_RAW[[#This Row],[CONCEPTO]])</f>
        <v>Matricula 2023 (100%)</v>
      </c>
      <c r="H1596" s="5">
        <f>IF(FIN_DATASET[[#This Row],[Type]]="Income", FIN_RAW[[#This Row],[VALOR (IN)]], -FIN_RAW[[#This Row],[VALOR (OUT)]])</f>
        <v>120000</v>
      </c>
      <c r="I1596" s="3" t="str">
        <f>FIN_RAW[[#This Row],[CUENTA (IN)]]</f>
        <v>Efectivo</v>
      </c>
      <c r="J1596" s="6" t="str">
        <f>FIN_RAW[[#This Row],[CUENTA (OUT)]]</f>
        <v>Matricula</v>
      </c>
      <c r="K1596" s="3" t="str">
        <f>IF(OR(FIN_RAW[[#This Row],[CLIENTE]]=0,FIN_RAW[[#This Row],[CLIENTE]]=" "),"",FIN_RAW[[#This Row],[CLIENTE]])</f>
        <v>Silvana Torres López</v>
      </c>
      <c r="L1596" s="3" t="str">
        <f>IF(OR(FIN_RAW[[#This Row],[DEPORTISTA]]=0,FIN_RAW[[#This Row],[DEPORTISTA]]=""),"",FIN_RAW[[#This Row],[DEPORTISTA]])</f>
        <v>Luciana Pinedo Torres</v>
      </c>
      <c r="M1596" s="3">
        <f>IF(FIN_DATASET[[#This Row],[Method]]="Efectivo",1,0)</f>
        <v>1</v>
      </c>
      <c r="N1596" s="12">
        <f>IF(FIN_DATASET[[#This Row],[Method]]="Efectivo",FIN_DATASET[[#This Row],[Amount]],0)</f>
        <v>120000</v>
      </c>
      <c r="O1596" s="3">
        <f>IF(FIN_DATASET[[#This Row],[Method]]="CxC",1,0)</f>
        <v>0</v>
      </c>
      <c r="P1596" s="11">
        <f>IF(FIN_DATASET[[#This Row],[Method]]="CxC",FIN_DATASET[[#This Row],[Amount]],0)</f>
        <v>0</v>
      </c>
      <c r="Q1596" s="3">
        <f>IF(OR(FIN_DATASET[[#This Row],[Account]]="CxP",FIN_DATASET[[#This Row],[Account]]="CxP (Liga)",FIN_DATASET[[#This Row],[Account]]="CxP (Terceros)"),1,0)</f>
        <v>0</v>
      </c>
      <c r="R1596" s="3">
        <f>IF(FIN_DATASET[[#This Row],[AP_Flag]]=1,FIN_DATASET[[#This Row],[Amount]],0)</f>
        <v>0</v>
      </c>
    </row>
    <row r="1597" spans="1:18" x14ac:dyDescent="0.2">
      <c r="A1597" s="4">
        <f>FIN_RAW[[#This Row],[FECHA]]</f>
        <v>44928</v>
      </c>
      <c r="B1597" s="3">
        <f>YEAR(FIN_DATASET[[#This Row],[Date]])</f>
        <v>2023</v>
      </c>
      <c r="C1597" s="3" t="str">
        <f>TEXT(FIN_DATASET[[#This Row],[Date]],"mmmm")</f>
        <v>January</v>
      </c>
      <c r="D1597" s="3" t="str">
        <f>IF(FIN_RAW[[#This Row],[VALOR (IN)]]&gt;0, "Income",IF(FIN_RAW[[#This Row],[VALOR (OUT)]]&gt;0, "Expense", "Check"))</f>
        <v>Income</v>
      </c>
      <c r="E1597" s="3" t="str">
        <f>_xlfn.XLOOKUP(FIN_DATASET[[#This Row],[Method]],CATEGORY_MAP[CUENTA_IN],CATEGORY_MAP[Category])</f>
        <v>Cash</v>
      </c>
      <c r="F1597" s="3" t="str">
        <f>_xlfn.XLOOKUP(FIN_DATASET[[#This Row],[Account]],CATEGORY_MAP[CUENTA_OUT],CATEGORY_MAP[Subcategory])</f>
        <v>Enrollment Fees</v>
      </c>
      <c r="G1597" s="3" t="str">
        <f>IF(OR(FIN_RAW[[#This Row],[CONCEPTO]]=0,FIN_RAW[[#This Row],[CONCEPTO]]=""),"",FIN_RAW[[#This Row],[CONCEPTO]])</f>
        <v>Matricula 2023 (100%)</v>
      </c>
      <c r="H1597" s="5">
        <f>IF(FIN_DATASET[[#This Row],[Type]]="Income", FIN_RAW[[#This Row],[VALOR (IN)]], -FIN_RAW[[#This Row],[VALOR (OUT)]])</f>
        <v>120000</v>
      </c>
      <c r="I1597" s="3" t="str">
        <f>FIN_RAW[[#This Row],[CUENTA (IN)]]</f>
        <v>Efectivo</v>
      </c>
      <c r="J1597" s="6" t="str">
        <f>FIN_RAW[[#This Row],[CUENTA (OUT)]]</f>
        <v>Matricula</v>
      </c>
      <c r="K1597" s="3" t="str">
        <f>IF(OR(FIN_RAW[[#This Row],[CLIENTE]]=0,FIN_RAW[[#This Row],[CLIENTE]]=" "),"",FIN_RAW[[#This Row],[CLIENTE]])</f>
        <v>Mónica González Esguerra</v>
      </c>
      <c r="L1597" s="3" t="str">
        <f>IF(OR(FIN_RAW[[#This Row],[DEPORTISTA]]=0,FIN_RAW[[#This Row],[DEPORTISTA]]=""),"",FIN_RAW[[#This Row],[DEPORTISTA]])</f>
        <v>Mariana Vásquez González</v>
      </c>
      <c r="M1597" s="3">
        <f>IF(FIN_DATASET[[#This Row],[Method]]="Efectivo",1,0)</f>
        <v>1</v>
      </c>
      <c r="N1597" s="12">
        <f>IF(FIN_DATASET[[#This Row],[Method]]="Efectivo",FIN_DATASET[[#This Row],[Amount]],0)</f>
        <v>120000</v>
      </c>
      <c r="O1597" s="3">
        <f>IF(FIN_DATASET[[#This Row],[Method]]="CxC",1,0)</f>
        <v>0</v>
      </c>
      <c r="P1597" s="11">
        <f>IF(FIN_DATASET[[#This Row],[Method]]="CxC",FIN_DATASET[[#This Row],[Amount]],0)</f>
        <v>0</v>
      </c>
      <c r="Q1597" s="3">
        <f>IF(OR(FIN_DATASET[[#This Row],[Account]]="CxP",FIN_DATASET[[#This Row],[Account]]="CxP (Liga)",FIN_DATASET[[#This Row],[Account]]="CxP (Terceros)"),1,0)</f>
        <v>0</v>
      </c>
      <c r="R1597" s="3">
        <f>IF(FIN_DATASET[[#This Row],[AP_Flag]]=1,FIN_DATASET[[#This Row],[Amount]],0)</f>
        <v>0</v>
      </c>
    </row>
    <row r="1598" spans="1:18" x14ac:dyDescent="0.2">
      <c r="A1598" s="4">
        <f>FIN_RAW[[#This Row],[FECHA]]</f>
        <v>44928</v>
      </c>
      <c r="B1598" s="3">
        <f>YEAR(FIN_DATASET[[#This Row],[Date]])</f>
        <v>2023</v>
      </c>
      <c r="C1598" s="3" t="str">
        <f>TEXT(FIN_DATASET[[#This Row],[Date]],"mmmm")</f>
        <v>January</v>
      </c>
      <c r="D1598" s="3" t="str">
        <f>IF(FIN_RAW[[#This Row],[VALOR (IN)]]&gt;0, "Income",IF(FIN_RAW[[#This Row],[VALOR (OUT)]]&gt;0, "Expense", "Check"))</f>
        <v>Income</v>
      </c>
      <c r="E1598" s="3" t="str">
        <f>_xlfn.XLOOKUP(FIN_DATASET[[#This Row],[Method]],CATEGORY_MAP[CUENTA_IN],CATEGORY_MAP[Category])</f>
        <v>Cash</v>
      </c>
      <c r="F1598" s="3" t="str">
        <f>_xlfn.XLOOKUP(FIN_DATASET[[#This Row],[Account]],CATEGORY_MAP[CUENTA_OUT],CATEGORY_MAP[Subcategory])</f>
        <v>Enrollment Fees</v>
      </c>
      <c r="G1598" s="3" t="str">
        <f>IF(OR(FIN_RAW[[#This Row],[CONCEPTO]]=0,FIN_RAW[[#This Row],[CONCEPTO]]=""),"",FIN_RAW[[#This Row],[CONCEPTO]])</f>
        <v>Matricula 2023 (100%)</v>
      </c>
      <c r="H1598" s="5">
        <f>IF(FIN_DATASET[[#This Row],[Type]]="Income", FIN_RAW[[#This Row],[VALOR (IN)]], -FIN_RAW[[#This Row],[VALOR (OUT)]])</f>
        <v>120000</v>
      </c>
      <c r="I1598" s="3" t="str">
        <f>FIN_RAW[[#This Row],[CUENTA (IN)]]</f>
        <v>Efectivo</v>
      </c>
      <c r="J1598" s="6" t="str">
        <f>FIN_RAW[[#This Row],[CUENTA (OUT)]]</f>
        <v>Matricula</v>
      </c>
      <c r="K1598" s="3" t="str">
        <f>IF(OR(FIN_RAW[[#This Row],[CLIENTE]]=0,FIN_RAW[[#This Row],[CLIENTE]]=" "),"",FIN_RAW[[#This Row],[CLIENTE]])</f>
        <v>Ana Milena Sánchez Patiño</v>
      </c>
      <c r="L1598" s="3" t="str">
        <f>IF(OR(FIN_RAW[[#This Row],[DEPORTISTA]]=0,FIN_RAW[[#This Row],[DEPORTISTA]]=""),"",FIN_RAW[[#This Row],[DEPORTISTA]])</f>
        <v>Matías Carvajal Sánchez</v>
      </c>
      <c r="M1598" s="3">
        <f>IF(FIN_DATASET[[#This Row],[Method]]="Efectivo",1,0)</f>
        <v>1</v>
      </c>
      <c r="N1598" s="12">
        <f>IF(FIN_DATASET[[#This Row],[Method]]="Efectivo",FIN_DATASET[[#This Row],[Amount]],0)</f>
        <v>120000</v>
      </c>
      <c r="O1598" s="3">
        <f>IF(FIN_DATASET[[#This Row],[Method]]="CxC",1,0)</f>
        <v>0</v>
      </c>
      <c r="P1598" s="11">
        <f>IF(FIN_DATASET[[#This Row],[Method]]="CxC",FIN_DATASET[[#This Row],[Amount]],0)</f>
        <v>0</v>
      </c>
      <c r="Q1598" s="3">
        <f>IF(OR(FIN_DATASET[[#This Row],[Account]]="CxP",FIN_DATASET[[#This Row],[Account]]="CxP (Liga)",FIN_DATASET[[#This Row],[Account]]="CxP (Terceros)"),1,0)</f>
        <v>0</v>
      </c>
      <c r="R1598" s="3">
        <f>IF(FIN_DATASET[[#This Row],[AP_Flag]]=1,FIN_DATASET[[#This Row],[Amount]],0)</f>
        <v>0</v>
      </c>
    </row>
    <row r="1599" spans="1:18" x14ac:dyDescent="0.2">
      <c r="A1599" s="4">
        <f>FIN_RAW[[#This Row],[FECHA]]</f>
        <v>44928</v>
      </c>
      <c r="B1599" s="3">
        <f>YEAR(FIN_DATASET[[#This Row],[Date]])</f>
        <v>2023</v>
      </c>
      <c r="C1599" s="3" t="str">
        <f>TEXT(FIN_DATASET[[#This Row],[Date]],"mmmm")</f>
        <v>January</v>
      </c>
      <c r="D1599" s="3" t="str">
        <f>IF(FIN_RAW[[#This Row],[VALOR (IN)]]&gt;0, "Income",IF(FIN_RAW[[#This Row],[VALOR (OUT)]]&gt;0, "Expense", "Check"))</f>
        <v>Income</v>
      </c>
      <c r="E1599" s="3" t="str">
        <f>_xlfn.XLOOKUP(FIN_DATASET[[#This Row],[Method]],CATEGORY_MAP[CUENTA_IN],CATEGORY_MAP[Category])</f>
        <v>Cash</v>
      </c>
      <c r="F1599" s="3" t="str">
        <f>_xlfn.XLOOKUP(FIN_DATASET[[#This Row],[Account]],CATEGORY_MAP[CUENTA_OUT],CATEGORY_MAP[Subcategory])</f>
        <v>Enrollment Fees</v>
      </c>
      <c r="G1599" s="3" t="str">
        <f>IF(OR(FIN_RAW[[#This Row],[CONCEPTO]]=0,FIN_RAW[[#This Row],[CONCEPTO]]=""),"",FIN_RAW[[#This Row],[CONCEPTO]])</f>
        <v>Matricula 2023 (100%)</v>
      </c>
      <c r="H1599" s="5">
        <f>IF(FIN_DATASET[[#This Row],[Type]]="Income", FIN_RAW[[#This Row],[VALOR (IN)]], -FIN_RAW[[#This Row],[VALOR (OUT)]])</f>
        <v>120000</v>
      </c>
      <c r="I1599" s="3" t="str">
        <f>FIN_RAW[[#This Row],[CUENTA (IN)]]</f>
        <v>Efectivo</v>
      </c>
      <c r="J1599" s="6" t="str">
        <f>FIN_RAW[[#This Row],[CUENTA (OUT)]]</f>
        <v>Matricula</v>
      </c>
      <c r="K1599" s="3" t="str">
        <f>IF(OR(FIN_RAW[[#This Row],[CLIENTE]]=0,FIN_RAW[[#This Row],[CLIENTE]]=" "),"",FIN_RAW[[#This Row],[CLIENTE]])</f>
        <v>Ana Milena Sánchez Patiño</v>
      </c>
      <c r="L1599" s="3" t="str">
        <f>IF(OR(FIN_RAW[[#This Row],[DEPORTISTA]]=0,FIN_RAW[[#This Row],[DEPORTISTA]]=""),"",FIN_RAW[[#This Row],[DEPORTISTA]])</f>
        <v>Valentina Carvajal Sánchez</v>
      </c>
      <c r="M1599" s="3">
        <f>IF(FIN_DATASET[[#This Row],[Method]]="Efectivo",1,0)</f>
        <v>1</v>
      </c>
      <c r="N1599" s="12">
        <f>IF(FIN_DATASET[[#This Row],[Method]]="Efectivo",FIN_DATASET[[#This Row],[Amount]],0)</f>
        <v>120000</v>
      </c>
      <c r="O1599" s="3">
        <f>IF(FIN_DATASET[[#This Row],[Method]]="CxC",1,0)</f>
        <v>0</v>
      </c>
      <c r="P1599" s="11">
        <f>IF(FIN_DATASET[[#This Row],[Method]]="CxC",FIN_DATASET[[#This Row],[Amount]],0)</f>
        <v>0</v>
      </c>
      <c r="Q1599" s="3">
        <f>IF(OR(FIN_DATASET[[#This Row],[Account]]="CxP",FIN_DATASET[[#This Row],[Account]]="CxP (Liga)",FIN_DATASET[[#This Row],[Account]]="CxP (Terceros)"),1,0)</f>
        <v>0</v>
      </c>
      <c r="R1599" s="3">
        <f>IF(FIN_DATASET[[#This Row],[AP_Flag]]=1,FIN_DATASET[[#This Row],[Amount]],0)</f>
        <v>0</v>
      </c>
    </row>
    <row r="1600" spans="1:18" x14ac:dyDescent="0.2">
      <c r="A1600" s="4">
        <f>FIN_RAW[[#This Row],[FECHA]]</f>
        <v>44928</v>
      </c>
      <c r="B1600" s="3">
        <f>YEAR(FIN_DATASET[[#This Row],[Date]])</f>
        <v>2023</v>
      </c>
      <c r="C1600" s="3" t="str">
        <f>TEXT(FIN_DATASET[[#This Row],[Date]],"mmmm")</f>
        <v>January</v>
      </c>
      <c r="D1600" s="3" t="str">
        <f>IF(FIN_RAW[[#This Row],[VALOR (IN)]]&gt;0, "Income",IF(FIN_RAW[[#This Row],[VALOR (OUT)]]&gt;0, "Expense", "Check"))</f>
        <v>Income</v>
      </c>
      <c r="E1600" s="3" t="str">
        <f>_xlfn.XLOOKUP(FIN_DATASET[[#This Row],[Method]],CATEGORY_MAP[CUENTA_IN],CATEGORY_MAP[Category])</f>
        <v>Cash</v>
      </c>
      <c r="F1600" s="3" t="str">
        <f>_xlfn.XLOOKUP(FIN_DATASET[[#This Row],[Account]],CATEGORY_MAP[CUENTA_OUT],CATEGORY_MAP[Subcategory])</f>
        <v>Enrollment Fees</v>
      </c>
      <c r="G1600" s="3" t="str">
        <f>IF(OR(FIN_RAW[[#This Row],[CONCEPTO]]=0,FIN_RAW[[#This Row],[CONCEPTO]]=""),"",FIN_RAW[[#This Row],[CONCEPTO]])</f>
        <v>Matricula 2023 (100%)</v>
      </c>
      <c r="H1600" s="5">
        <f>IF(FIN_DATASET[[#This Row],[Type]]="Income", FIN_RAW[[#This Row],[VALOR (IN)]], -FIN_RAW[[#This Row],[VALOR (OUT)]])</f>
        <v>120000</v>
      </c>
      <c r="I1600" s="3" t="str">
        <f>FIN_RAW[[#This Row],[CUENTA (IN)]]</f>
        <v>Efectivo</v>
      </c>
      <c r="J1600" s="6" t="str">
        <f>FIN_RAW[[#This Row],[CUENTA (OUT)]]</f>
        <v>Matricula</v>
      </c>
      <c r="K1600" s="3" t="str">
        <f>IF(OR(FIN_RAW[[#This Row],[CLIENTE]]=0,FIN_RAW[[#This Row],[CLIENTE]]=" "),"",FIN_RAW[[#This Row],[CLIENTE]])</f>
        <v>Yanibel Peña Londoño</v>
      </c>
      <c r="L1600" s="3" t="str">
        <f>IF(OR(FIN_RAW[[#This Row],[DEPORTISTA]]=0,FIN_RAW[[#This Row],[DEPORTISTA]]=""),"",FIN_RAW[[#This Row],[DEPORTISTA]])</f>
        <v>Santiago Piedrahita Peña</v>
      </c>
      <c r="M1600" s="3">
        <f>IF(FIN_DATASET[[#This Row],[Method]]="Efectivo",1,0)</f>
        <v>1</v>
      </c>
      <c r="N1600" s="12">
        <f>IF(FIN_DATASET[[#This Row],[Method]]="Efectivo",FIN_DATASET[[#This Row],[Amount]],0)</f>
        <v>120000</v>
      </c>
      <c r="O1600" s="3">
        <f>IF(FIN_DATASET[[#This Row],[Method]]="CxC",1,0)</f>
        <v>0</v>
      </c>
      <c r="P1600" s="11">
        <f>IF(FIN_DATASET[[#This Row],[Method]]="CxC",FIN_DATASET[[#This Row],[Amount]],0)</f>
        <v>0</v>
      </c>
      <c r="Q1600" s="3">
        <f>IF(OR(FIN_DATASET[[#This Row],[Account]]="CxP",FIN_DATASET[[#This Row],[Account]]="CxP (Liga)",FIN_DATASET[[#This Row],[Account]]="CxP (Terceros)"),1,0)</f>
        <v>0</v>
      </c>
      <c r="R1600" s="3">
        <f>IF(FIN_DATASET[[#This Row],[AP_Flag]]=1,FIN_DATASET[[#This Row],[Amount]],0)</f>
        <v>0</v>
      </c>
    </row>
    <row r="1601" spans="1:18" x14ac:dyDescent="0.2">
      <c r="A1601" s="4">
        <f>FIN_RAW[[#This Row],[FECHA]]</f>
        <v>44928</v>
      </c>
      <c r="B1601" s="3">
        <f>YEAR(FIN_DATASET[[#This Row],[Date]])</f>
        <v>2023</v>
      </c>
      <c r="C1601" s="3" t="str">
        <f>TEXT(FIN_DATASET[[#This Row],[Date]],"mmmm")</f>
        <v>January</v>
      </c>
      <c r="D1601" s="3" t="str">
        <f>IF(FIN_RAW[[#This Row],[VALOR (IN)]]&gt;0, "Income",IF(FIN_RAW[[#This Row],[VALOR (OUT)]]&gt;0, "Expense", "Check"))</f>
        <v>Income</v>
      </c>
      <c r="E1601" s="3" t="str">
        <f>_xlfn.XLOOKUP(FIN_DATASET[[#This Row],[Method]],CATEGORY_MAP[CUENTA_IN],CATEGORY_MAP[Category])</f>
        <v>Cash</v>
      </c>
      <c r="F1601" s="3" t="str">
        <f>_xlfn.XLOOKUP(FIN_DATASET[[#This Row],[Account]],CATEGORY_MAP[CUENTA_OUT],CATEGORY_MAP[Subcategory])</f>
        <v>Enrollment Fees</v>
      </c>
      <c r="G1601" s="3" t="str">
        <f>IF(OR(FIN_RAW[[#This Row],[CONCEPTO]]=0,FIN_RAW[[#This Row],[CONCEPTO]]=""),"",FIN_RAW[[#This Row],[CONCEPTO]])</f>
        <v>Matricula 2023 (100%)</v>
      </c>
      <c r="H1601" s="5">
        <f>IF(FIN_DATASET[[#This Row],[Type]]="Income", FIN_RAW[[#This Row],[VALOR (IN)]], -FIN_RAW[[#This Row],[VALOR (OUT)]])</f>
        <v>120000</v>
      </c>
      <c r="I1601" s="3" t="str">
        <f>FIN_RAW[[#This Row],[CUENTA (IN)]]</f>
        <v>Efectivo</v>
      </c>
      <c r="J1601" s="6" t="str">
        <f>FIN_RAW[[#This Row],[CUENTA (OUT)]]</f>
        <v>Matricula</v>
      </c>
      <c r="K1601" s="3" t="str">
        <f>IF(OR(FIN_RAW[[#This Row],[CLIENTE]]=0,FIN_RAW[[#This Row],[CLIENTE]]=" "),"",FIN_RAW[[#This Row],[CLIENTE]])</f>
        <v>Ingrith Basto Zamorano</v>
      </c>
      <c r="L1601" s="3" t="str">
        <f>IF(OR(FIN_RAW[[#This Row],[DEPORTISTA]]=0,FIN_RAW[[#This Row],[DEPORTISTA]]=""),"",FIN_RAW[[#This Row],[DEPORTISTA]])</f>
        <v>Santiago Solórzano Basto</v>
      </c>
      <c r="M1601" s="3">
        <f>IF(FIN_DATASET[[#This Row],[Method]]="Efectivo",1,0)</f>
        <v>1</v>
      </c>
      <c r="N1601" s="12">
        <f>IF(FIN_DATASET[[#This Row],[Method]]="Efectivo",FIN_DATASET[[#This Row],[Amount]],0)</f>
        <v>120000</v>
      </c>
      <c r="O1601" s="3">
        <f>IF(FIN_DATASET[[#This Row],[Method]]="CxC",1,0)</f>
        <v>0</v>
      </c>
      <c r="P1601" s="11">
        <f>IF(FIN_DATASET[[#This Row],[Method]]="CxC",FIN_DATASET[[#This Row],[Amount]],0)</f>
        <v>0</v>
      </c>
      <c r="Q1601" s="3">
        <f>IF(OR(FIN_DATASET[[#This Row],[Account]]="CxP",FIN_DATASET[[#This Row],[Account]]="CxP (Liga)",FIN_DATASET[[#This Row],[Account]]="CxP (Terceros)"),1,0)</f>
        <v>0</v>
      </c>
      <c r="R1601" s="3">
        <f>IF(FIN_DATASET[[#This Row],[AP_Flag]]=1,FIN_DATASET[[#This Row],[Amount]],0)</f>
        <v>0</v>
      </c>
    </row>
    <row r="1602" spans="1:18" x14ac:dyDescent="0.2">
      <c r="A1602" s="4">
        <f>FIN_RAW[[#This Row],[FECHA]]</f>
        <v>44928</v>
      </c>
      <c r="B1602" s="3">
        <f>YEAR(FIN_DATASET[[#This Row],[Date]])</f>
        <v>2023</v>
      </c>
      <c r="C1602" s="3" t="str">
        <f>TEXT(FIN_DATASET[[#This Row],[Date]],"mmmm")</f>
        <v>January</v>
      </c>
      <c r="D1602" s="3" t="str">
        <f>IF(FIN_RAW[[#This Row],[VALOR (IN)]]&gt;0, "Income",IF(FIN_RAW[[#This Row],[VALOR (OUT)]]&gt;0, "Expense", "Check"))</f>
        <v>Income</v>
      </c>
      <c r="E1602" s="3" t="str">
        <f>_xlfn.XLOOKUP(FIN_DATASET[[#This Row],[Method]],CATEGORY_MAP[CUENTA_IN],CATEGORY_MAP[Category])</f>
        <v>Cash</v>
      </c>
      <c r="F1602" s="3" t="str">
        <f>_xlfn.XLOOKUP(FIN_DATASET[[#This Row],[Account]],CATEGORY_MAP[CUENTA_OUT],CATEGORY_MAP[Subcategory])</f>
        <v>Enrollment Fees</v>
      </c>
      <c r="G1602" s="3" t="str">
        <f>IF(OR(FIN_RAW[[#This Row],[CONCEPTO]]=0,FIN_RAW[[#This Row],[CONCEPTO]]=""),"",FIN_RAW[[#This Row],[CONCEPTO]])</f>
        <v>Matricula 2023 (100%)</v>
      </c>
      <c r="H1602" s="5">
        <f>IF(FIN_DATASET[[#This Row],[Type]]="Income", FIN_RAW[[#This Row],[VALOR (IN)]], -FIN_RAW[[#This Row],[VALOR (OUT)]])</f>
        <v>120000</v>
      </c>
      <c r="I1602" s="3" t="str">
        <f>FIN_RAW[[#This Row],[CUENTA (IN)]]</f>
        <v>Efectivo</v>
      </c>
      <c r="J1602" s="6" t="str">
        <f>FIN_RAW[[#This Row],[CUENTA (OUT)]]</f>
        <v>Matricula</v>
      </c>
      <c r="K1602" s="3" t="str">
        <f>IF(OR(FIN_RAW[[#This Row],[CLIENTE]]=0,FIN_RAW[[#This Row],[CLIENTE]]=" "),"",FIN_RAW[[#This Row],[CLIENTE]])</f>
        <v>Marcela Zapata Duque</v>
      </c>
      <c r="L1602" s="3" t="str">
        <f>IF(OR(FIN_RAW[[#This Row],[DEPORTISTA]]=0,FIN_RAW[[#This Row],[DEPORTISTA]]=""),"",FIN_RAW[[#This Row],[DEPORTISTA]])</f>
        <v>Sara Zapata Zapata</v>
      </c>
      <c r="M1602" s="3">
        <f>IF(FIN_DATASET[[#This Row],[Method]]="Efectivo",1,0)</f>
        <v>1</v>
      </c>
      <c r="N1602" s="12">
        <f>IF(FIN_DATASET[[#This Row],[Method]]="Efectivo",FIN_DATASET[[#This Row],[Amount]],0)</f>
        <v>120000</v>
      </c>
      <c r="O1602" s="3">
        <f>IF(FIN_DATASET[[#This Row],[Method]]="CxC",1,0)</f>
        <v>0</v>
      </c>
      <c r="P1602" s="11">
        <f>IF(FIN_DATASET[[#This Row],[Method]]="CxC",FIN_DATASET[[#This Row],[Amount]],0)</f>
        <v>0</v>
      </c>
      <c r="Q1602" s="3">
        <f>IF(OR(FIN_DATASET[[#This Row],[Account]]="CxP",FIN_DATASET[[#This Row],[Account]]="CxP (Liga)",FIN_DATASET[[#This Row],[Account]]="CxP (Terceros)"),1,0)</f>
        <v>0</v>
      </c>
      <c r="R1602" s="3">
        <f>IF(FIN_DATASET[[#This Row],[AP_Flag]]=1,FIN_DATASET[[#This Row],[Amount]],0)</f>
        <v>0</v>
      </c>
    </row>
    <row r="1603" spans="1:18" x14ac:dyDescent="0.2">
      <c r="A1603" s="4">
        <f>FIN_RAW[[#This Row],[FECHA]]</f>
        <v>44928</v>
      </c>
      <c r="B1603" s="3">
        <f>YEAR(FIN_DATASET[[#This Row],[Date]])</f>
        <v>2023</v>
      </c>
      <c r="C1603" s="3" t="str">
        <f>TEXT(FIN_DATASET[[#This Row],[Date]],"mmmm")</f>
        <v>January</v>
      </c>
      <c r="D1603" s="3" t="str">
        <f>IF(FIN_RAW[[#This Row],[VALOR (IN)]]&gt;0, "Income",IF(FIN_RAW[[#This Row],[VALOR (OUT)]]&gt;0, "Expense", "Check"))</f>
        <v>Income</v>
      </c>
      <c r="E1603" s="3" t="str">
        <f>_xlfn.XLOOKUP(FIN_DATASET[[#This Row],[Method]],CATEGORY_MAP[CUENTA_IN],CATEGORY_MAP[Category])</f>
        <v>Scholarships</v>
      </c>
      <c r="F1603" s="3" t="str">
        <f>_xlfn.XLOOKUP(FIN_DATASET[[#This Row],[Account]],CATEGORY_MAP[CUENTA_OUT],CATEGORY_MAP[Subcategory])</f>
        <v>Monthly Fee</v>
      </c>
      <c r="G1603" s="3" t="str">
        <f>IF(OR(FIN_RAW[[#This Row],[CONCEPTO]]=0,FIN_RAW[[#This Row],[CONCEPTO]]=""),"",FIN_RAW[[#This Row],[CONCEPTO]])</f>
        <v>Beca Fundadores AR(SG) 100% ENE</v>
      </c>
      <c r="H1603" s="5">
        <f>IF(FIN_DATASET[[#This Row],[Type]]="Income", FIN_RAW[[#This Row],[VALOR (IN)]], -FIN_RAW[[#This Row],[VALOR (OUT)]])</f>
        <v>160000</v>
      </c>
      <c r="I1603" s="3" t="str">
        <f>FIN_RAW[[#This Row],[CUENTA (IN)]]</f>
        <v>Becas</v>
      </c>
      <c r="J1603" s="6" t="str">
        <f>FIN_RAW[[#This Row],[CUENTA (OUT)]]</f>
        <v>Mensualidad</v>
      </c>
      <c r="K1603" s="3" t="str">
        <f>IF(OR(FIN_RAW[[#This Row],[CLIENTE]]=0,FIN_RAW[[#This Row],[CLIENTE]]=" "),"",FIN_RAW[[#This Row],[CLIENTE]])</f>
        <v>Luis Eduardo Solarte Serna</v>
      </c>
      <c r="L1603" s="3" t="str">
        <f>IF(OR(FIN_RAW[[#This Row],[DEPORTISTA]]=0,FIN_RAW[[#This Row],[DEPORTISTA]]=""),"",FIN_RAW[[#This Row],[DEPORTISTA]])</f>
        <v>Alejandro Solarte Osorio</v>
      </c>
      <c r="M1603" s="3">
        <f>IF(FIN_DATASET[[#This Row],[Method]]="Efectivo",1,0)</f>
        <v>0</v>
      </c>
      <c r="N1603" s="12">
        <f>IF(FIN_DATASET[[#This Row],[Method]]="Efectivo",FIN_DATASET[[#This Row],[Amount]],0)</f>
        <v>0</v>
      </c>
      <c r="O1603" s="3">
        <f>IF(FIN_DATASET[[#This Row],[Method]]="CxC",1,0)</f>
        <v>0</v>
      </c>
      <c r="P1603" s="11">
        <f>IF(FIN_DATASET[[#This Row],[Method]]="CxC",FIN_DATASET[[#This Row],[Amount]],0)</f>
        <v>0</v>
      </c>
      <c r="Q1603" s="3">
        <f>IF(OR(FIN_DATASET[[#This Row],[Account]]="CxP",FIN_DATASET[[#This Row],[Account]]="CxP (Liga)",FIN_DATASET[[#This Row],[Account]]="CxP (Terceros)"),1,0)</f>
        <v>0</v>
      </c>
      <c r="R1603" s="3">
        <f>IF(FIN_DATASET[[#This Row],[AP_Flag]]=1,FIN_DATASET[[#This Row],[Amount]],0)</f>
        <v>0</v>
      </c>
    </row>
    <row r="1604" spans="1:18" x14ac:dyDescent="0.2">
      <c r="A1604" s="4">
        <f>FIN_RAW[[#This Row],[FECHA]]</f>
        <v>44928</v>
      </c>
      <c r="B1604" s="3">
        <f>YEAR(FIN_DATASET[[#This Row],[Date]])</f>
        <v>2023</v>
      </c>
      <c r="C1604" s="3" t="str">
        <f>TEXT(FIN_DATASET[[#This Row],[Date]],"mmmm")</f>
        <v>January</v>
      </c>
      <c r="D1604" s="3" t="str">
        <f>IF(FIN_RAW[[#This Row],[VALOR (IN)]]&gt;0, "Income",IF(FIN_RAW[[#This Row],[VALOR (OUT)]]&gt;0, "Expense", "Check"))</f>
        <v>Income</v>
      </c>
      <c r="E1604" s="3" t="str">
        <f>_xlfn.XLOOKUP(FIN_DATASET[[#This Row],[Method]],CATEGORY_MAP[CUENTA_IN],CATEGORY_MAP[Category])</f>
        <v>Scholarships</v>
      </c>
      <c r="F1604" s="3" t="str">
        <f>_xlfn.XLOOKUP(FIN_DATASET[[#This Row],[Account]],CATEGORY_MAP[CUENTA_OUT],CATEGORY_MAP[Subcategory])</f>
        <v>Monthly Fee</v>
      </c>
      <c r="G1604" s="3" t="str">
        <f>IF(OR(FIN_RAW[[#This Row],[CONCEPTO]]=0,FIN_RAW[[#This Row],[CONCEPTO]]=""),"",FIN_RAW[[#This Row],[CONCEPTO]])</f>
        <v>Beca Fundadores AR(SG) 100% ENE</v>
      </c>
      <c r="H1604" s="5">
        <f>IF(FIN_DATASET[[#This Row],[Type]]="Income", FIN_RAW[[#This Row],[VALOR (IN)]], -FIN_RAW[[#This Row],[VALOR (OUT)]])</f>
        <v>160000</v>
      </c>
      <c r="I1604" s="3" t="str">
        <f>FIN_RAW[[#This Row],[CUENTA (IN)]]</f>
        <v>Becas</v>
      </c>
      <c r="J1604" s="6" t="str">
        <f>FIN_RAW[[#This Row],[CUENTA (OUT)]]</f>
        <v>Mensualidad</v>
      </c>
      <c r="K1604" s="3" t="str">
        <f>IF(OR(FIN_RAW[[#This Row],[CLIENTE]]=0,FIN_RAW[[#This Row],[CLIENTE]]=" "),"",FIN_RAW[[#This Row],[CLIENTE]])</f>
        <v>Omar Osorio Valencia</v>
      </c>
      <c r="L1604" s="3" t="str">
        <f>IF(OR(FIN_RAW[[#This Row],[DEPORTISTA]]=0,FIN_RAW[[#This Row],[DEPORTISTA]]=""),"",FIN_RAW[[#This Row],[DEPORTISTA]])</f>
        <v>Juan Camilo Osorio Mendoza</v>
      </c>
      <c r="M1604" s="3">
        <f>IF(FIN_DATASET[[#This Row],[Method]]="Efectivo",1,0)</f>
        <v>0</v>
      </c>
      <c r="N1604" s="12">
        <f>IF(FIN_DATASET[[#This Row],[Method]]="Efectivo",FIN_DATASET[[#This Row],[Amount]],0)</f>
        <v>0</v>
      </c>
      <c r="O1604" s="3">
        <f>IF(FIN_DATASET[[#This Row],[Method]]="CxC",1,0)</f>
        <v>0</v>
      </c>
      <c r="P1604" s="11">
        <f>IF(FIN_DATASET[[#This Row],[Method]]="CxC",FIN_DATASET[[#This Row],[Amount]],0)</f>
        <v>0</v>
      </c>
      <c r="Q1604" s="3">
        <f>IF(OR(FIN_DATASET[[#This Row],[Account]]="CxP",FIN_DATASET[[#This Row],[Account]]="CxP (Liga)",FIN_DATASET[[#This Row],[Account]]="CxP (Terceros)"),1,0)</f>
        <v>0</v>
      </c>
      <c r="R1604" s="3">
        <f>IF(FIN_DATASET[[#This Row],[AP_Flag]]=1,FIN_DATASET[[#This Row],[Amount]],0)</f>
        <v>0</v>
      </c>
    </row>
    <row r="1605" spans="1:18" x14ac:dyDescent="0.2">
      <c r="A1605" s="4">
        <f>FIN_RAW[[#This Row],[FECHA]]</f>
        <v>44928</v>
      </c>
      <c r="B1605" s="3">
        <f>YEAR(FIN_DATASET[[#This Row],[Date]])</f>
        <v>2023</v>
      </c>
      <c r="C1605" s="3" t="str">
        <f>TEXT(FIN_DATASET[[#This Row],[Date]],"mmmm")</f>
        <v>January</v>
      </c>
      <c r="D1605" s="3" t="str">
        <f>IF(FIN_RAW[[#This Row],[VALOR (IN)]]&gt;0, "Income",IF(FIN_RAW[[#This Row],[VALOR (OUT)]]&gt;0, "Expense", "Check"))</f>
        <v>Income</v>
      </c>
      <c r="E1605" s="3" t="str">
        <f>_xlfn.XLOOKUP(FIN_DATASET[[#This Row],[Method]],CATEGORY_MAP[CUENTA_IN],CATEGORY_MAP[Category])</f>
        <v>Scholarships</v>
      </c>
      <c r="F1605" s="3" t="str">
        <f>_xlfn.XLOOKUP(FIN_DATASET[[#This Row],[Account]],CATEGORY_MAP[CUENTA_OUT],CATEGORY_MAP[Subcategory])</f>
        <v>Monthly Fee</v>
      </c>
      <c r="G1605" s="3" t="str">
        <f>IF(OR(FIN_RAW[[#This Row],[CONCEPTO]]=0,FIN_RAW[[#This Row],[CONCEPTO]]=""),"",FIN_RAW[[#This Row],[CONCEPTO]])</f>
        <v>Beca Fundadores AR(SG) 100% ENE</v>
      </c>
      <c r="H1605" s="5">
        <f>IF(FIN_DATASET[[#This Row],[Type]]="Income", FIN_RAW[[#This Row],[VALOR (IN)]], -FIN_RAW[[#This Row],[VALOR (OUT)]])</f>
        <v>160000</v>
      </c>
      <c r="I1605" s="3" t="str">
        <f>FIN_RAW[[#This Row],[CUENTA (IN)]]</f>
        <v>Becas</v>
      </c>
      <c r="J1605" s="6" t="str">
        <f>FIN_RAW[[#This Row],[CUENTA (OUT)]]</f>
        <v>Mensualidad</v>
      </c>
      <c r="K1605" s="3" t="str">
        <f>IF(OR(FIN_RAW[[#This Row],[CLIENTE]]=0,FIN_RAW[[#This Row],[CLIENTE]]=" "),"",FIN_RAW[[#This Row],[CLIENTE]])</f>
        <v>Omar Osorio Valencia</v>
      </c>
      <c r="L1605" s="3" t="str">
        <f>IF(OR(FIN_RAW[[#This Row],[DEPORTISTA]]=0,FIN_RAW[[#This Row],[DEPORTISTA]]=""),"",FIN_RAW[[#This Row],[DEPORTISTA]])</f>
        <v>Mariana Osorio Mendoza</v>
      </c>
      <c r="M1605" s="3">
        <f>IF(FIN_DATASET[[#This Row],[Method]]="Efectivo",1,0)</f>
        <v>0</v>
      </c>
      <c r="N1605" s="12">
        <f>IF(FIN_DATASET[[#This Row],[Method]]="Efectivo",FIN_DATASET[[#This Row],[Amount]],0)</f>
        <v>0</v>
      </c>
      <c r="O1605" s="3">
        <f>IF(FIN_DATASET[[#This Row],[Method]]="CxC",1,0)</f>
        <v>0</v>
      </c>
      <c r="P1605" s="11">
        <f>IF(FIN_DATASET[[#This Row],[Method]]="CxC",FIN_DATASET[[#This Row],[Amount]],0)</f>
        <v>0</v>
      </c>
      <c r="Q1605" s="3">
        <f>IF(OR(FIN_DATASET[[#This Row],[Account]]="CxP",FIN_DATASET[[#This Row],[Account]]="CxP (Liga)",FIN_DATASET[[#This Row],[Account]]="CxP (Terceros)"),1,0)</f>
        <v>0</v>
      </c>
      <c r="R1605" s="3">
        <f>IF(FIN_DATASET[[#This Row],[AP_Flag]]=1,FIN_DATASET[[#This Row],[Amount]],0)</f>
        <v>0</v>
      </c>
    </row>
    <row r="1606" spans="1:18" x14ac:dyDescent="0.2">
      <c r="A1606" s="4">
        <f>FIN_RAW[[#This Row],[FECHA]]</f>
        <v>44928</v>
      </c>
      <c r="B1606" s="3">
        <f>YEAR(FIN_DATASET[[#This Row],[Date]])</f>
        <v>2023</v>
      </c>
      <c r="C1606" s="3" t="str">
        <f>TEXT(FIN_DATASET[[#This Row],[Date]],"mmmm")</f>
        <v>January</v>
      </c>
      <c r="D1606" s="3" t="str">
        <f>IF(FIN_RAW[[#This Row],[VALOR (IN)]]&gt;0, "Income",IF(FIN_RAW[[#This Row],[VALOR (OUT)]]&gt;0, "Expense", "Check"))</f>
        <v>Income</v>
      </c>
      <c r="E1606" s="3" t="str">
        <f>_xlfn.XLOOKUP(FIN_DATASET[[#This Row],[Method]],CATEGORY_MAP[CUENTA_IN],CATEGORY_MAP[Category])</f>
        <v>Scholarships</v>
      </c>
      <c r="F1606" s="3" t="str">
        <f>_xlfn.XLOOKUP(FIN_DATASET[[#This Row],[Account]],CATEGORY_MAP[CUENTA_OUT],CATEGORY_MAP[Subcategory])</f>
        <v>Monthly Fee</v>
      </c>
      <c r="G1606" s="3" t="str">
        <f>IF(OR(FIN_RAW[[#This Row],[CONCEPTO]]=0,FIN_RAW[[#This Row],[CONCEPTO]]=""),"",FIN_RAW[[#This Row],[CONCEPTO]])</f>
        <v>Beca Fundadores AR(SG) 100% ENE</v>
      </c>
      <c r="H1606" s="5">
        <f>IF(FIN_DATASET[[#This Row],[Type]]="Income", FIN_RAW[[#This Row],[VALOR (IN)]], -FIN_RAW[[#This Row],[VALOR (OUT)]])</f>
        <v>160000</v>
      </c>
      <c r="I1606" s="3" t="str">
        <f>FIN_RAW[[#This Row],[CUENTA (IN)]]</f>
        <v>Becas</v>
      </c>
      <c r="J1606" s="6" t="str">
        <f>FIN_RAW[[#This Row],[CUENTA (OUT)]]</f>
        <v>Mensualidad</v>
      </c>
      <c r="K1606" s="3" t="str">
        <f>IF(OR(FIN_RAW[[#This Row],[CLIENTE]]=0,FIN_RAW[[#This Row],[CLIENTE]]=" "),"",FIN_RAW[[#This Row],[CLIENTE]])</f>
        <v>Silvana Torres López</v>
      </c>
      <c r="L1606" s="3" t="str">
        <f>IF(OR(FIN_RAW[[#This Row],[DEPORTISTA]]=0,FIN_RAW[[#This Row],[DEPORTISTA]]=""),"",FIN_RAW[[#This Row],[DEPORTISTA]])</f>
        <v>María Paula Quintero Torres</v>
      </c>
      <c r="M1606" s="3">
        <f>IF(FIN_DATASET[[#This Row],[Method]]="Efectivo",1,0)</f>
        <v>0</v>
      </c>
      <c r="N1606" s="12">
        <f>IF(FIN_DATASET[[#This Row],[Method]]="Efectivo",FIN_DATASET[[#This Row],[Amount]],0)</f>
        <v>0</v>
      </c>
      <c r="O1606" s="3">
        <f>IF(FIN_DATASET[[#This Row],[Method]]="CxC",1,0)</f>
        <v>0</v>
      </c>
      <c r="P1606" s="11">
        <f>IF(FIN_DATASET[[#This Row],[Method]]="CxC",FIN_DATASET[[#This Row],[Amount]],0)</f>
        <v>0</v>
      </c>
      <c r="Q1606" s="3">
        <f>IF(OR(FIN_DATASET[[#This Row],[Account]]="CxP",FIN_DATASET[[#This Row],[Account]]="CxP (Liga)",FIN_DATASET[[#This Row],[Account]]="CxP (Terceros)"),1,0)</f>
        <v>0</v>
      </c>
      <c r="R1606" s="3">
        <f>IF(FIN_DATASET[[#This Row],[AP_Flag]]=1,FIN_DATASET[[#This Row],[Amount]],0)</f>
        <v>0</v>
      </c>
    </row>
    <row r="1607" spans="1:18" x14ac:dyDescent="0.2">
      <c r="A1607" s="4">
        <f>FIN_RAW[[#This Row],[FECHA]]</f>
        <v>44928</v>
      </c>
      <c r="B1607" s="3">
        <f>YEAR(FIN_DATASET[[#This Row],[Date]])</f>
        <v>2023</v>
      </c>
      <c r="C1607" s="3" t="str">
        <f>TEXT(FIN_DATASET[[#This Row],[Date]],"mmmm")</f>
        <v>January</v>
      </c>
      <c r="D1607" s="3" t="str">
        <f>IF(FIN_RAW[[#This Row],[VALOR (IN)]]&gt;0, "Income",IF(FIN_RAW[[#This Row],[VALOR (OUT)]]&gt;0, "Expense", "Check"))</f>
        <v>Income</v>
      </c>
      <c r="E1607" s="3" t="str">
        <f>_xlfn.XLOOKUP(FIN_DATASET[[#This Row],[Method]],CATEGORY_MAP[CUENTA_IN],CATEGORY_MAP[Category])</f>
        <v>Scholarships</v>
      </c>
      <c r="F1607" s="3" t="str">
        <f>_xlfn.XLOOKUP(FIN_DATASET[[#This Row],[Account]],CATEGORY_MAP[CUENTA_OUT],CATEGORY_MAP[Subcategory])</f>
        <v>Monthly Fee</v>
      </c>
      <c r="G1607" s="3" t="str">
        <f>IF(OR(FIN_RAW[[#This Row],[CONCEPTO]]=0,FIN_RAW[[#This Row],[CONCEPTO]]=""),"",FIN_RAW[[#This Row],[CONCEPTO]])</f>
        <v>Beca Fundadores AR(SG) 100% ENE</v>
      </c>
      <c r="H1607" s="5">
        <f>IF(FIN_DATASET[[#This Row],[Type]]="Income", FIN_RAW[[#This Row],[VALOR (IN)]], -FIN_RAW[[#This Row],[VALOR (OUT)]])</f>
        <v>160000</v>
      </c>
      <c r="I1607" s="3" t="str">
        <f>FIN_RAW[[#This Row],[CUENTA (IN)]]</f>
        <v>Becas</v>
      </c>
      <c r="J1607" s="6" t="str">
        <f>FIN_RAW[[#This Row],[CUENTA (OUT)]]</f>
        <v>Mensualidad</v>
      </c>
      <c r="K1607" s="3" t="str">
        <f>IF(OR(FIN_RAW[[#This Row],[CLIENTE]]=0,FIN_RAW[[#This Row],[CLIENTE]]=" "),"",FIN_RAW[[#This Row],[CLIENTE]])</f>
        <v>Silvana Torres López</v>
      </c>
      <c r="L1607" s="3" t="str">
        <f>IF(OR(FIN_RAW[[#This Row],[DEPORTISTA]]=0,FIN_RAW[[#This Row],[DEPORTISTA]]=""),"",FIN_RAW[[#This Row],[DEPORTISTA]])</f>
        <v>Luciana Pinedo Torres</v>
      </c>
      <c r="M1607" s="3">
        <f>IF(FIN_DATASET[[#This Row],[Method]]="Efectivo",1,0)</f>
        <v>0</v>
      </c>
      <c r="N1607" s="12">
        <f>IF(FIN_DATASET[[#This Row],[Method]]="Efectivo",FIN_DATASET[[#This Row],[Amount]],0)</f>
        <v>0</v>
      </c>
      <c r="O1607" s="3">
        <f>IF(FIN_DATASET[[#This Row],[Method]]="CxC",1,0)</f>
        <v>0</v>
      </c>
      <c r="P1607" s="11">
        <f>IF(FIN_DATASET[[#This Row],[Method]]="CxC",FIN_DATASET[[#This Row],[Amount]],0)</f>
        <v>0</v>
      </c>
      <c r="Q1607" s="3">
        <f>IF(OR(FIN_DATASET[[#This Row],[Account]]="CxP",FIN_DATASET[[#This Row],[Account]]="CxP (Liga)",FIN_DATASET[[#This Row],[Account]]="CxP (Terceros)"),1,0)</f>
        <v>0</v>
      </c>
      <c r="R1607" s="3">
        <f>IF(FIN_DATASET[[#This Row],[AP_Flag]]=1,FIN_DATASET[[#This Row],[Amount]],0)</f>
        <v>0</v>
      </c>
    </row>
    <row r="1608" spans="1:18" x14ac:dyDescent="0.2">
      <c r="A1608" s="4">
        <f>FIN_RAW[[#This Row],[FECHA]]</f>
        <v>44928</v>
      </c>
      <c r="B1608" s="3">
        <f>YEAR(FIN_DATASET[[#This Row],[Date]])</f>
        <v>2023</v>
      </c>
      <c r="C1608" s="3" t="str">
        <f>TEXT(FIN_DATASET[[#This Row],[Date]],"mmmm")</f>
        <v>January</v>
      </c>
      <c r="D1608" s="3" t="str">
        <f>IF(FIN_RAW[[#This Row],[VALOR (IN)]]&gt;0, "Income",IF(FIN_RAW[[#This Row],[VALOR (OUT)]]&gt;0, "Expense", "Check"))</f>
        <v>Income</v>
      </c>
      <c r="E1608" s="3" t="str">
        <f>_xlfn.XLOOKUP(FIN_DATASET[[#This Row],[Method]],CATEGORY_MAP[CUENTA_IN],CATEGORY_MAP[Category])</f>
        <v>Scholarships</v>
      </c>
      <c r="F1608" s="3" t="str">
        <f>_xlfn.XLOOKUP(FIN_DATASET[[#This Row],[Account]],CATEGORY_MAP[CUENTA_OUT],CATEGORY_MAP[Subcategory])</f>
        <v>Monthly Fee</v>
      </c>
      <c r="G1608" s="3" t="str">
        <f>IF(OR(FIN_RAW[[#This Row],[CONCEPTO]]=0,FIN_RAW[[#This Row],[CONCEPTO]]=""),"",FIN_RAW[[#This Row],[CONCEPTO]])</f>
        <v>Beca Fundadores AR(SG) 100% ENE</v>
      </c>
      <c r="H1608" s="5">
        <f>IF(FIN_DATASET[[#This Row],[Type]]="Income", FIN_RAW[[#This Row],[VALOR (IN)]], -FIN_RAW[[#This Row],[VALOR (OUT)]])</f>
        <v>160000</v>
      </c>
      <c r="I1608" s="3" t="str">
        <f>FIN_RAW[[#This Row],[CUENTA (IN)]]</f>
        <v>Becas</v>
      </c>
      <c r="J1608" s="6" t="str">
        <f>FIN_RAW[[#This Row],[CUENTA (OUT)]]</f>
        <v>Mensualidad</v>
      </c>
      <c r="K1608" s="3" t="str">
        <f>IF(OR(FIN_RAW[[#This Row],[CLIENTE]]=0,FIN_RAW[[#This Row],[CLIENTE]]=" "),"",FIN_RAW[[#This Row],[CLIENTE]])</f>
        <v>Silvana Torres López</v>
      </c>
      <c r="L1608" s="3" t="str">
        <f>IF(OR(FIN_RAW[[#This Row],[DEPORTISTA]]=0,FIN_RAW[[#This Row],[DEPORTISTA]]=""),"",FIN_RAW[[#This Row],[DEPORTISTA]])</f>
        <v>Valentina Quintero Torres</v>
      </c>
      <c r="M1608" s="3">
        <f>IF(FIN_DATASET[[#This Row],[Method]]="Efectivo",1,0)</f>
        <v>0</v>
      </c>
      <c r="N1608" s="12">
        <f>IF(FIN_DATASET[[#This Row],[Method]]="Efectivo",FIN_DATASET[[#This Row],[Amount]],0)</f>
        <v>0</v>
      </c>
      <c r="O1608" s="3">
        <f>IF(FIN_DATASET[[#This Row],[Method]]="CxC",1,0)</f>
        <v>0</v>
      </c>
      <c r="P1608" s="11">
        <f>IF(FIN_DATASET[[#This Row],[Method]]="CxC",FIN_DATASET[[#This Row],[Amount]],0)</f>
        <v>0</v>
      </c>
      <c r="Q1608" s="3">
        <f>IF(OR(FIN_DATASET[[#This Row],[Account]]="CxP",FIN_DATASET[[#This Row],[Account]]="CxP (Liga)",FIN_DATASET[[#This Row],[Account]]="CxP (Terceros)"),1,0)</f>
        <v>0</v>
      </c>
      <c r="R1608" s="3">
        <f>IF(FIN_DATASET[[#This Row],[AP_Flag]]=1,FIN_DATASET[[#This Row],[Amount]],0)</f>
        <v>0</v>
      </c>
    </row>
    <row r="1609" spans="1:18" x14ac:dyDescent="0.2">
      <c r="A1609" s="4">
        <f>FIN_RAW[[#This Row],[FECHA]]</f>
        <v>44928</v>
      </c>
      <c r="B1609" s="3">
        <f>YEAR(FIN_DATASET[[#This Row],[Date]])</f>
        <v>2023</v>
      </c>
      <c r="C1609" s="3" t="str">
        <f>TEXT(FIN_DATASET[[#This Row],[Date]],"mmmm")</f>
        <v>January</v>
      </c>
      <c r="D1609" s="3" t="str">
        <f>IF(FIN_RAW[[#This Row],[VALOR (IN)]]&gt;0, "Income",IF(FIN_RAW[[#This Row],[VALOR (OUT)]]&gt;0, "Expense", "Check"))</f>
        <v>Income</v>
      </c>
      <c r="E1609" s="3" t="str">
        <f>_xlfn.XLOOKUP(FIN_DATASET[[#This Row],[Method]],CATEGORY_MAP[CUENTA_IN],CATEGORY_MAP[Category])</f>
        <v>Cash</v>
      </c>
      <c r="F1609" s="3" t="str">
        <f>_xlfn.XLOOKUP(FIN_DATASET[[#This Row],[Account]],CATEGORY_MAP[CUENTA_OUT],CATEGORY_MAP[Subcategory])</f>
        <v>Monthly Fee</v>
      </c>
      <c r="G1609" s="3" t="str">
        <f>IF(OR(FIN_RAW[[#This Row],[CONCEPTO]]=0,FIN_RAW[[#This Row],[CONCEPTO]]=""),"",FIN_RAW[[#This Row],[CONCEPTO]])</f>
        <v>Mensualidad FOR ENE</v>
      </c>
      <c r="H1609" s="5">
        <f>IF(FIN_DATASET[[#This Row],[Type]]="Income", FIN_RAW[[#This Row],[VALOR (IN)]], -FIN_RAW[[#This Row],[VALOR (OUT)]])</f>
        <v>113000</v>
      </c>
      <c r="I1609" s="3" t="str">
        <f>FIN_RAW[[#This Row],[CUENTA (IN)]]</f>
        <v>Efectivo</v>
      </c>
      <c r="J1609" s="6" t="str">
        <f>FIN_RAW[[#This Row],[CUENTA (OUT)]]</f>
        <v>Mensualidad</v>
      </c>
      <c r="K1609" s="3" t="str">
        <f>IF(OR(FIN_RAW[[#This Row],[CLIENTE]]=0,FIN_RAW[[#This Row],[CLIENTE]]=" "),"",FIN_RAW[[#This Row],[CLIENTE]])</f>
        <v>Diana Marcela Bravo Clavijo</v>
      </c>
      <c r="L1609" s="3" t="str">
        <f>IF(OR(FIN_RAW[[#This Row],[DEPORTISTA]]=0,FIN_RAW[[#This Row],[DEPORTISTA]]=""),"",FIN_RAW[[#This Row],[DEPORTISTA]])</f>
        <v>Adelaida Camacho Bravo</v>
      </c>
      <c r="M1609" s="3">
        <f>IF(FIN_DATASET[[#This Row],[Method]]="Efectivo",1,0)</f>
        <v>1</v>
      </c>
      <c r="N1609" s="12">
        <f>IF(FIN_DATASET[[#This Row],[Method]]="Efectivo",FIN_DATASET[[#This Row],[Amount]],0)</f>
        <v>113000</v>
      </c>
      <c r="O1609" s="3">
        <f>IF(FIN_DATASET[[#This Row],[Method]]="CxC",1,0)</f>
        <v>0</v>
      </c>
      <c r="P1609" s="11">
        <f>IF(FIN_DATASET[[#This Row],[Method]]="CxC",FIN_DATASET[[#This Row],[Amount]],0)</f>
        <v>0</v>
      </c>
      <c r="Q1609" s="3">
        <f>IF(OR(FIN_DATASET[[#This Row],[Account]]="CxP",FIN_DATASET[[#This Row],[Account]]="CxP (Liga)",FIN_DATASET[[#This Row],[Account]]="CxP (Terceros)"),1,0)</f>
        <v>0</v>
      </c>
      <c r="R1609" s="3">
        <f>IF(FIN_DATASET[[#This Row],[AP_Flag]]=1,FIN_DATASET[[#This Row],[Amount]],0)</f>
        <v>0</v>
      </c>
    </row>
    <row r="1610" spans="1:18" x14ac:dyDescent="0.2">
      <c r="A1610" s="4">
        <f>FIN_RAW[[#This Row],[FECHA]]</f>
        <v>44928</v>
      </c>
      <c r="B1610" s="3">
        <f>YEAR(FIN_DATASET[[#This Row],[Date]])</f>
        <v>2023</v>
      </c>
      <c r="C1610" s="3" t="str">
        <f>TEXT(FIN_DATASET[[#This Row],[Date]],"mmmm")</f>
        <v>January</v>
      </c>
      <c r="D1610" s="3" t="str">
        <f>IF(FIN_RAW[[#This Row],[VALOR (IN)]]&gt;0, "Income",IF(FIN_RAW[[#This Row],[VALOR (OUT)]]&gt;0, "Expense", "Check"))</f>
        <v>Income</v>
      </c>
      <c r="E1610" s="3" t="str">
        <f>_xlfn.XLOOKUP(FIN_DATASET[[#This Row],[Method]],CATEGORY_MAP[CUENTA_IN],CATEGORY_MAP[Category])</f>
        <v>Scholarships</v>
      </c>
      <c r="F1610" s="3" t="str">
        <f>_xlfn.XLOOKUP(FIN_DATASET[[#This Row],[Account]],CATEGORY_MAP[CUENTA_OUT],CATEGORY_MAP[Subcategory])</f>
        <v>Monthly Fee</v>
      </c>
      <c r="G1610" s="3" t="str">
        <f>IF(OR(FIN_RAW[[#This Row],[CONCEPTO]]=0,FIN_RAW[[#This Row],[CONCEPTO]]=""),"",FIN_RAW[[#This Row],[CONCEPTO]])</f>
        <v>Beca Hermandad (20%) ENE</v>
      </c>
      <c r="H1610" s="5">
        <f>IF(FIN_DATASET[[#This Row],[Type]]="Income", FIN_RAW[[#This Row],[VALOR (IN)]], -FIN_RAW[[#This Row],[VALOR (OUT)]])</f>
        <v>22000</v>
      </c>
      <c r="I1610" s="3" t="str">
        <f>FIN_RAW[[#This Row],[CUENTA (IN)]]</f>
        <v>Becas</v>
      </c>
      <c r="J1610" s="6" t="str">
        <f>FIN_RAW[[#This Row],[CUENTA (OUT)]]</f>
        <v>Mensualidad</v>
      </c>
      <c r="K1610" s="3" t="str">
        <f>IF(OR(FIN_RAW[[#This Row],[CLIENTE]]=0,FIN_RAW[[#This Row],[CLIENTE]]=" "),"",FIN_RAW[[#This Row],[CLIENTE]])</f>
        <v>Diana Marcela Bravo Clavijo</v>
      </c>
      <c r="L1610" s="3" t="str">
        <f>IF(OR(FIN_RAW[[#This Row],[DEPORTISTA]]=0,FIN_RAW[[#This Row],[DEPORTISTA]]=""),"",FIN_RAW[[#This Row],[DEPORTISTA]])</f>
        <v>Adelaida Camacho Bravo</v>
      </c>
      <c r="M1610" s="3">
        <f>IF(FIN_DATASET[[#This Row],[Method]]="Efectivo",1,0)</f>
        <v>0</v>
      </c>
      <c r="N1610" s="12">
        <f>IF(FIN_DATASET[[#This Row],[Method]]="Efectivo",FIN_DATASET[[#This Row],[Amount]],0)</f>
        <v>0</v>
      </c>
      <c r="O1610" s="3">
        <f>IF(FIN_DATASET[[#This Row],[Method]]="CxC",1,0)</f>
        <v>0</v>
      </c>
      <c r="P1610" s="11">
        <f>IF(FIN_DATASET[[#This Row],[Method]]="CxC",FIN_DATASET[[#This Row],[Amount]],0)</f>
        <v>0</v>
      </c>
      <c r="Q1610" s="3">
        <f>IF(OR(FIN_DATASET[[#This Row],[Account]]="CxP",FIN_DATASET[[#This Row],[Account]]="CxP (Liga)",FIN_DATASET[[#This Row],[Account]]="CxP (Terceros)"),1,0)</f>
        <v>0</v>
      </c>
      <c r="R1610" s="3">
        <f>IF(FIN_DATASET[[#This Row],[AP_Flag]]=1,FIN_DATASET[[#This Row],[Amount]],0)</f>
        <v>0</v>
      </c>
    </row>
    <row r="1611" spans="1:18" x14ac:dyDescent="0.2">
      <c r="A1611" s="4">
        <f>FIN_RAW[[#This Row],[FECHA]]</f>
        <v>44928</v>
      </c>
      <c r="B1611" s="3">
        <f>YEAR(FIN_DATASET[[#This Row],[Date]])</f>
        <v>2023</v>
      </c>
      <c r="C1611" s="3" t="str">
        <f>TEXT(FIN_DATASET[[#This Row],[Date]],"mmmm")</f>
        <v>January</v>
      </c>
      <c r="D1611" s="3" t="str">
        <f>IF(FIN_RAW[[#This Row],[VALOR (IN)]]&gt;0, "Income",IF(FIN_RAW[[#This Row],[VALOR (OUT)]]&gt;0, "Expense", "Check"))</f>
        <v>Income</v>
      </c>
      <c r="E1611" s="3" t="str">
        <f>_xlfn.XLOOKUP(FIN_DATASET[[#This Row],[Method]],CATEGORY_MAP[CUENTA_IN],CATEGORY_MAP[Category])</f>
        <v>Cash</v>
      </c>
      <c r="F1611" s="3" t="str">
        <f>_xlfn.XLOOKUP(FIN_DATASET[[#This Row],[Account]],CATEGORY_MAP[CUENTA_OUT],CATEGORY_MAP[Subcategory])</f>
        <v>Monthly Fee</v>
      </c>
      <c r="G1611" s="3" t="str">
        <f>IF(OR(FIN_RAW[[#This Row],[CONCEPTO]]=0,FIN_RAW[[#This Row],[CONCEPTO]]=""),"",FIN_RAW[[#This Row],[CONCEPTO]])</f>
        <v>Mensualidad AR ENE</v>
      </c>
      <c r="H1611" s="5">
        <f>IF(FIN_DATASET[[#This Row],[Type]]="Income", FIN_RAW[[#This Row],[VALOR (IN)]], -FIN_RAW[[#This Row],[VALOR (OUT)]])</f>
        <v>185000</v>
      </c>
      <c r="I1611" s="3" t="str">
        <f>FIN_RAW[[#This Row],[CUENTA (IN)]]</f>
        <v>Efectivo</v>
      </c>
      <c r="J1611" s="6" t="str">
        <f>FIN_RAW[[#This Row],[CUENTA (OUT)]]</f>
        <v>Mensualidad</v>
      </c>
      <c r="K1611" s="3" t="str">
        <f>IF(OR(FIN_RAW[[#This Row],[CLIENTE]]=0,FIN_RAW[[#This Row],[CLIENTE]]=" "),"",FIN_RAW[[#This Row],[CLIENTE]])</f>
        <v>Diana Marcela Bravo Clavijo</v>
      </c>
      <c r="L1611" s="3" t="str">
        <f>IF(OR(FIN_RAW[[#This Row],[DEPORTISTA]]=0,FIN_RAW[[#This Row],[DEPORTISTA]]=""),"",FIN_RAW[[#This Row],[DEPORTISTA]])</f>
        <v>María Antonia Camacho Bravo</v>
      </c>
      <c r="M1611" s="3">
        <f>IF(FIN_DATASET[[#This Row],[Method]]="Efectivo",1,0)</f>
        <v>1</v>
      </c>
      <c r="N1611" s="12">
        <f>IF(FIN_DATASET[[#This Row],[Method]]="Efectivo",FIN_DATASET[[#This Row],[Amount]],0)</f>
        <v>185000</v>
      </c>
      <c r="O1611" s="3">
        <f>IF(FIN_DATASET[[#This Row],[Method]]="CxC",1,0)</f>
        <v>0</v>
      </c>
      <c r="P1611" s="11">
        <f>IF(FIN_DATASET[[#This Row],[Method]]="CxC",FIN_DATASET[[#This Row],[Amount]],0)</f>
        <v>0</v>
      </c>
      <c r="Q1611" s="3">
        <f>IF(OR(FIN_DATASET[[#This Row],[Account]]="CxP",FIN_DATASET[[#This Row],[Account]]="CxP (Liga)",FIN_DATASET[[#This Row],[Account]]="CxP (Terceros)"),1,0)</f>
        <v>0</v>
      </c>
      <c r="R1611" s="3">
        <f>IF(FIN_DATASET[[#This Row],[AP_Flag]]=1,FIN_DATASET[[#This Row],[Amount]],0)</f>
        <v>0</v>
      </c>
    </row>
    <row r="1612" spans="1:18" x14ac:dyDescent="0.2">
      <c r="A1612" s="4">
        <f>FIN_RAW[[#This Row],[FECHA]]</f>
        <v>44928</v>
      </c>
      <c r="B1612" s="3">
        <f>YEAR(FIN_DATASET[[#This Row],[Date]])</f>
        <v>2023</v>
      </c>
      <c r="C1612" s="3" t="str">
        <f>TEXT(FIN_DATASET[[#This Row],[Date]],"mmmm")</f>
        <v>January</v>
      </c>
      <c r="D1612" s="3" t="str">
        <f>IF(FIN_RAW[[#This Row],[VALOR (IN)]]&gt;0, "Income",IF(FIN_RAW[[#This Row],[VALOR (OUT)]]&gt;0, "Expense", "Check"))</f>
        <v>Income</v>
      </c>
      <c r="E1612" s="3" t="str">
        <f>_xlfn.XLOOKUP(FIN_DATASET[[#This Row],[Method]],CATEGORY_MAP[CUENTA_IN],CATEGORY_MAP[Category])</f>
        <v>Cash</v>
      </c>
      <c r="F1612" s="3" t="str">
        <f>_xlfn.XLOOKUP(FIN_DATASET[[#This Row],[Account]],CATEGORY_MAP[CUENTA_OUT],CATEGORY_MAP[Subcategory])</f>
        <v>Monthly Fee</v>
      </c>
      <c r="G1612" s="3" t="str">
        <f>IF(OR(FIN_RAW[[#This Row],[CONCEPTO]]=0,FIN_RAW[[#This Row],[CONCEPTO]]=""),"",FIN_RAW[[#This Row],[CONCEPTO]])</f>
        <v>Mensualidad FOR ENE</v>
      </c>
      <c r="H1612" s="5">
        <f>IF(FIN_DATASET[[#This Row],[Type]]="Income", FIN_RAW[[#This Row],[VALOR (IN)]], -FIN_RAW[[#This Row],[VALOR (OUT)]])</f>
        <v>135000</v>
      </c>
      <c r="I1612" s="3" t="str">
        <f>FIN_RAW[[#This Row],[CUENTA (IN)]]</f>
        <v>Efectivo</v>
      </c>
      <c r="J1612" s="6" t="str">
        <f>FIN_RAW[[#This Row],[CUENTA (OUT)]]</f>
        <v>Mensualidad</v>
      </c>
      <c r="K1612" s="3" t="str">
        <f>IF(OR(FIN_RAW[[#This Row],[CLIENTE]]=0,FIN_RAW[[#This Row],[CLIENTE]]=" "),"",FIN_RAW[[#This Row],[CLIENTE]])</f>
        <v>Carlos Andrés Velasco Ruiz</v>
      </c>
      <c r="L1612" s="3" t="str">
        <f>IF(OR(FIN_RAW[[#This Row],[DEPORTISTA]]=0,FIN_RAW[[#This Row],[DEPORTISTA]]=""),"",FIN_RAW[[#This Row],[DEPORTISTA]])</f>
        <v>Antonella Velasco Aristizabal</v>
      </c>
      <c r="M1612" s="3">
        <f>IF(FIN_DATASET[[#This Row],[Method]]="Efectivo",1,0)</f>
        <v>1</v>
      </c>
      <c r="N1612" s="12">
        <f>IF(FIN_DATASET[[#This Row],[Method]]="Efectivo",FIN_DATASET[[#This Row],[Amount]],0)</f>
        <v>135000</v>
      </c>
      <c r="O1612" s="3">
        <f>IF(FIN_DATASET[[#This Row],[Method]]="CxC",1,0)</f>
        <v>0</v>
      </c>
      <c r="P1612" s="11">
        <f>IF(FIN_DATASET[[#This Row],[Method]]="CxC",FIN_DATASET[[#This Row],[Amount]],0)</f>
        <v>0</v>
      </c>
      <c r="Q1612" s="3">
        <f>IF(OR(FIN_DATASET[[#This Row],[Account]]="CxP",FIN_DATASET[[#This Row],[Account]]="CxP (Liga)",FIN_DATASET[[#This Row],[Account]]="CxP (Terceros)"),1,0)</f>
        <v>0</v>
      </c>
      <c r="R1612" s="3">
        <f>IF(FIN_DATASET[[#This Row],[AP_Flag]]=1,FIN_DATASET[[#This Row],[Amount]],0)</f>
        <v>0</v>
      </c>
    </row>
    <row r="1613" spans="1:18" x14ac:dyDescent="0.2">
      <c r="A1613" s="4">
        <f>FIN_RAW[[#This Row],[FECHA]]</f>
        <v>44928</v>
      </c>
      <c r="B1613" s="3">
        <f>YEAR(FIN_DATASET[[#This Row],[Date]])</f>
        <v>2023</v>
      </c>
      <c r="C1613" s="3" t="str">
        <f>TEXT(FIN_DATASET[[#This Row],[Date]],"mmmm")</f>
        <v>January</v>
      </c>
      <c r="D1613" s="3" t="str">
        <f>IF(FIN_RAW[[#This Row],[VALOR (IN)]]&gt;0, "Income",IF(FIN_RAW[[#This Row],[VALOR (OUT)]]&gt;0, "Expense", "Check"))</f>
        <v>Income</v>
      </c>
      <c r="E1613" s="3" t="str">
        <f>_xlfn.XLOOKUP(FIN_DATASET[[#This Row],[Method]],CATEGORY_MAP[CUENTA_IN],CATEGORY_MAP[Category])</f>
        <v>Cash</v>
      </c>
      <c r="F1613" s="3" t="str">
        <f>_xlfn.XLOOKUP(FIN_DATASET[[#This Row],[Account]],CATEGORY_MAP[CUENTA_OUT],CATEGORY_MAP[Subcategory])</f>
        <v>Monthly Fee</v>
      </c>
      <c r="G1613" s="3" t="str">
        <f>IF(OR(FIN_RAW[[#This Row],[CONCEPTO]]=0,FIN_RAW[[#This Row],[CONCEPTO]]=""),"",FIN_RAW[[#This Row],[CONCEPTO]])</f>
        <v>Mensualidad FOR ENE</v>
      </c>
      <c r="H1613" s="5">
        <f>IF(FIN_DATASET[[#This Row],[Type]]="Income", FIN_RAW[[#This Row],[VALOR (IN)]], -FIN_RAW[[#This Row],[VALOR (OUT)]])</f>
        <v>113000</v>
      </c>
      <c r="I1613" s="3" t="str">
        <f>FIN_RAW[[#This Row],[CUENTA (IN)]]</f>
        <v>Efectivo</v>
      </c>
      <c r="J1613" s="6" t="str">
        <f>FIN_RAW[[#This Row],[CUENTA (OUT)]]</f>
        <v>Mensualidad</v>
      </c>
      <c r="K1613" s="3" t="str">
        <f>IF(OR(FIN_RAW[[#This Row],[CLIENTE]]=0,FIN_RAW[[#This Row],[CLIENTE]]=" "),"",FIN_RAW[[#This Row],[CLIENTE]])</f>
        <v>Juan Sebastián Floyd</v>
      </c>
      <c r="L1613" s="3" t="str">
        <f>IF(OR(FIN_RAW[[#This Row],[DEPORTISTA]]=0,FIN_RAW[[#This Row],[DEPORTISTA]]=""),"",FIN_RAW[[#This Row],[DEPORTISTA]])</f>
        <v>Arianna Floyd Martínez</v>
      </c>
      <c r="M1613" s="3">
        <f>IF(FIN_DATASET[[#This Row],[Method]]="Efectivo",1,0)</f>
        <v>1</v>
      </c>
      <c r="N1613" s="12">
        <f>IF(FIN_DATASET[[#This Row],[Method]]="Efectivo",FIN_DATASET[[#This Row],[Amount]],0)</f>
        <v>113000</v>
      </c>
      <c r="O1613" s="3">
        <f>IF(FIN_DATASET[[#This Row],[Method]]="CxC",1,0)</f>
        <v>0</v>
      </c>
      <c r="P1613" s="11">
        <f>IF(FIN_DATASET[[#This Row],[Method]]="CxC",FIN_DATASET[[#This Row],[Amount]],0)</f>
        <v>0</v>
      </c>
      <c r="Q1613" s="3">
        <f>IF(OR(FIN_DATASET[[#This Row],[Account]]="CxP",FIN_DATASET[[#This Row],[Account]]="CxP (Liga)",FIN_DATASET[[#This Row],[Account]]="CxP (Terceros)"),1,0)</f>
        <v>0</v>
      </c>
      <c r="R1613" s="3">
        <f>IF(FIN_DATASET[[#This Row],[AP_Flag]]=1,FIN_DATASET[[#This Row],[Amount]],0)</f>
        <v>0</v>
      </c>
    </row>
    <row r="1614" spans="1:18" x14ac:dyDescent="0.2">
      <c r="A1614" s="4">
        <f>FIN_RAW[[#This Row],[FECHA]]</f>
        <v>44928</v>
      </c>
      <c r="B1614" s="3">
        <f>YEAR(FIN_DATASET[[#This Row],[Date]])</f>
        <v>2023</v>
      </c>
      <c r="C1614" s="3" t="str">
        <f>TEXT(FIN_DATASET[[#This Row],[Date]],"mmmm")</f>
        <v>January</v>
      </c>
      <c r="D1614" s="3" t="str">
        <f>IF(FIN_RAW[[#This Row],[VALOR (IN)]]&gt;0, "Income",IF(FIN_RAW[[#This Row],[VALOR (OUT)]]&gt;0, "Expense", "Check"))</f>
        <v>Income</v>
      </c>
      <c r="E1614" s="3" t="str">
        <f>_xlfn.XLOOKUP(FIN_DATASET[[#This Row],[Method]],CATEGORY_MAP[CUENTA_IN],CATEGORY_MAP[Category])</f>
        <v>Scholarships</v>
      </c>
      <c r="F1614" s="3" t="str">
        <f>_xlfn.XLOOKUP(FIN_DATASET[[#This Row],[Account]],CATEGORY_MAP[CUENTA_OUT],CATEGORY_MAP[Subcategory])</f>
        <v>Monthly Fee</v>
      </c>
      <c r="G1614" s="3" t="str">
        <f>IF(OR(FIN_RAW[[#This Row],[CONCEPTO]]=0,FIN_RAW[[#This Row],[CONCEPTO]]=""),"",FIN_RAW[[#This Row],[CONCEPTO]])</f>
        <v>Beca Hermandad (20%) ENE</v>
      </c>
      <c r="H1614" s="5">
        <f>IF(FIN_DATASET[[#This Row],[Type]]="Income", FIN_RAW[[#This Row],[VALOR (IN)]], -FIN_RAW[[#This Row],[VALOR (OUT)]])</f>
        <v>22000</v>
      </c>
      <c r="I1614" s="3" t="str">
        <f>FIN_RAW[[#This Row],[CUENTA (IN)]]</f>
        <v>Becas</v>
      </c>
      <c r="J1614" s="6" t="str">
        <f>FIN_RAW[[#This Row],[CUENTA (OUT)]]</f>
        <v>Mensualidad</v>
      </c>
      <c r="K1614" s="3" t="str">
        <f>IF(OR(FIN_RAW[[#This Row],[CLIENTE]]=0,FIN_RAW[[#This Row],[CLIENTE]]=" "),"",FIN_RAW[[#This Row],[CLIENTE]])</f>
        <v>Juan Sebastián Floyd</v>
      </c>
      <c r="L1614" s="3" t="str">
        <f>IF(OR(FIN_RAW[[#This Row],[DEPORTISTA]]=0,FIN_RAW[[#This Row],[DEPORTISTA]]=""),"",FIN_RAW[[#This Row],[DEPORTISTA]])</f>
        <v>Arianna Floyd Martínez</v>
      </c>
      <c r="M1614" s="3">
        <f>IF(FIN_DATASET[[#This Row],[Method]]="Efectivo",1,0)</f>
        <v>0</v>
      </c>
      <c r="N1614" s="12">
        <f>IF(FIN_DATASET[[#This Row],[Method]]="Efectivo",FIN_DATASET[[#This Row],[Amount]],0)</f>
        <v>0</v>
      </c>
      <c r="O1614" s="3">
        <f>IF(FIN_DATASET[[#This Row],[Method]]="CxC",1,0)</f>
        <v>0</v>
      </c>
      <c r="P1614" s="11">
        <f>IF(FIN_DATASET[[#This Row],[Method]]="CxC",FIN_DATASET[[#This Row],[Amount]],0)</f>
        <v>0</v>
      </c>
      <c r="Q1614" s="3">
        <f>IF(OR(FIN_DATASET[[#This Row],[Account]]="CxP",FIN_DATASET[[#This Row],[Account]]="CxP (Liga)",FIN_DATASET[[#This Row],[Account]]="CxP (Terceros)"),1,0)</f>
        <v>0</v>
      </c>
      <c r="R1614" s="3">
        <f>IF(FIN_DATASET[[#This Row],[AP_Flag]]=1,FIN_DATASET[[#This Row],[Amount]],0)</f>
        <v>0</v>
      </c>
    </row>
    <row r="1615" spans="1:18" x14ac:dyDescent="0.2">
      <c r="A1615" s="4">
        <f>FIN_RAW[[#This Row],[FECHA]]</f>
        <v>44928</v>
      </c>
      <c r="B1615" s="3">
        <f>YEAR(FIN_DATASET[[#This Row],[Date]])</f>
        <v>2023</v>
      </c>
      <c r="C1615" s="3" t="str">
        <f>TEXT(FIN_DATASET[[#This Row],[Date]],"mmmm")</f>
        <v>January</v>
      </c>
      <c r="D1615" s="3" t="str">
        <f>IF(FIN_RAW[[#This Row],[VALOR (IN)]]&gt;0, "Income",IF(FIN_RAW[[#This Row],[VALOR (OUT)]]&gt;0, "Expense", "Check"))</f>
        <v>Income</v>
      </c>
      <c r="E1615" s="3" t="str">
        <f>_xlfn.XLOOKUP(FIN_DATASET[[#This Row],[Method]],CATEGORY_MAP[CUENTA_IN],CATEGORY_MAP[Category])</f>
        <v>Cash</v>
      </c>
      <c r="F1615" s="3" t="str">
        <f>_xlfn.XLOOKUP(FIN_DATASET[[#This Row],[Account]],CATEGORY_MAP[CUENTA_OUT],CATEGORY_MAP[Subcategory])</f>
        <v>Monthly Fee</v>
      </c>
      <c r="G1615" s="3" t="str">
        <f>IF(OR(FIN_RAW[[#This Row],[CONCEPTO]]=0,FIN_RAW[[#This Row],[CONCEPTO]]=""),"",FIN_RAW[[#This Row],[CONCEPTO]])</f>
        <v>Mensualidad AR ENE</v>
      </c>
      <c r="H1615" s="5">
        <f>IF(FIN_DATASET[[#This Row],[Type]]="Income", FIN_RAW[[#This Row],[VALOR (IN)]], -FIN_RAW[[#This Row],[VALOR (OUT)]])</f>
        <v>185000</v>
      </c>
      <c r="I1615" s="3" t="str">
        <f>FIN_RAW[[#This Row],[CUENTA (IN)]]</f>
        <v>Efectivo</v>
      </c>
      <c r="J1615" s="6" t="str">
        <f>FIN_RAW[[#This Row],[CUENTA (OUT)]]</f>
        <v>Mensualidad</v>
      </c>
      <c r="K1615" s="3" t="str">
        <f>IF(OR(FIN_RAW[[#This Row],[CLIENTE]]=0,FIN_RAW[[#This Row],[CLIENTE]]=" "),"",FIN_RAW[[#This Row],[CLIENTE]])</f>
        <v>Juan Sebastián Floyd</v>
      </c>
      <c r="L1615" s="3" t="str">
        <f>IF(OR(FIN_RAW[[#This Row],[DEPORTISTA]]=0,FIN_RAW[[#This Row],[DEPORTISTA]]=""),"",FIN_RAW[[#This Row],[DEPORTISTA]])</f>
        <v>Juan Diego Floyd Martínez</v>
      </c>
      <c r="M1615" s="3">
        <f>IF(FIN_DATASET[[#This Row],[Method]]="Efectivo",1,0)</f>
        <v>1</v>
      </c>
      <c r="N1615" s="12">
        <f>IF(FIN_DATASET[[#This Row],[Method]]="Efectivo",FIN_DATASET[[#This Row],[Amount]],0)</f>
        <v>185000</v>
      </c>
      <c r="O1615" s="3">
        <f>IF(FIN_DATASET[[#This Row],[Method]]="CxC",1,0)</f>
        <v>0</v>
      </c>
      <c r="P1615" s="11">
        <f>IF(FIN_DATASET[[#This Row],[Method]]="CxC",FIN_DATASET[[#This Row],[Amount]],0)</f>
        <v>0</v>
      </c>
      <c r="Q1615" s="3">
        <f>IF(OR(FIN_DATASET[[#This Row],[Account]]="CxP",FIN_DATASET[[#This Row],[Account]]="CxP (Liga)",FIN_DATASET[[#This Row],[Account]]="CxP (Terceros)"),1,0)</f>
        <v>0</v>
      </c>
      <c r="R1615" s="3">
        <f>IF(FIN_DATASET[[#This Row],[AP_Flag]]=1,FIN_DATASET[[#This Row],[Amount]],0)</f>
        <v>0</v>
      </c>
    </row>
    <row r="1616" spans="1:18" x14ac:dyDescent="0.2">
      <c r="A1616" s="4">
        <f>FIN_RAW[[#This Row],[FECHA]]</f>
        <v>44928</v>
      </c>
      <c r="B1616" s="3">
        <f>YEAR(FIN_DATASET[[#This Row],[Date]])</f>
        <v>2023</v>
      </c>
      <c r="C1616" s="3" t="str">
        <f>TEXT(FIN_DATASET[[#This Row],[Date]],"mmmm")</f>
        <v>January</v>
      </c>
      <c r="D1616" s="3" t="str">
        <f>IF(FIN_RAW[[#This Row],[VALOR (IN)]]&gt;0, "Income",IF(FIN_RAW[[#This Row],[VALOR (OUT)]]&gt;0, "Expense", "Check"))</f>
        <v>Income</v>
      </c>
      <c r="E1616" s="3" t="str">
        <f>_xlfn.XLOOKUP(FIN_DATASET[[#This Row],[Method]],CATEGORY_MAP[CUENTA_IN],CATEGORY_MAP[Category])</f>
        <v>Cash</v>
      </c>
      <c r="F1616" s="3" t="str">
        <f>_xlfn.XLOOKUP(FIN_DATASET[[#This Row],[Account]],CATEGORY_MAP[CUENTA_OUT],CATEGORY_MAP[Subcategory])</f>
        <v>Monthly Fee</v>
      </c>
      <c r="G1616" s="3" t="str">
        <f>IF(OR(FIN_RAW[[#This Row],[CONCEPTO]]=0,FIN_RAW[[#This Row],[CONCEPTO]]=""),"",FIN_RAW[[#This Row],[CONCEPTO]])</f>
        <v>Mensualidad FOR ENE</v>
      </c>
      <c r="H1616" s="5">
        <f>IF(FIN_DATASET[[#This Row],[Type]]="Income", FIN_RAW[[#This Row],[VALOR (IN)]], -FIN_RAW[[#This Row],[VALOR (OUT)]])</f>
        <v>99999.9</v>
      </c>
      <c r="I1616" s="3" t="str">
        <f>FIN_RAW[[#This Row],[CUENTA (IN)]]</f>
        <v>Efectivo</v>
      </c>
      <c r="J1616" s="6" t="str">
        <f>FIN_RAW[[#This Row],[CUENTA (OUT)]]</f>
        <v>Mensualidad</v>
      </c>
      <c r="K1616" s="3" t="str">
        <f>IF(OR(FIN_RAW[[#This Row],[CLIENTE]]=0,FIN_RAW[[#This Row],[CLIENTE]]=" "),"",FIN_RAW[[#This Row],[CLIENTE]])</f>
        <v>Gina Marcela Molina Perdomo</v>
      </c>
      <c r="L1616" s="3" t="str">
        <f>IF(OR(FIN_RAW[[#This Row],[DEPORTISTA]]=0,FIN_RAW[[#This Row],[DEPORTISTA]]=""),"",FIN_RAW[[#This Row],[DEPORTISTA]])</f>
        <v>Joss Luciana Chaparro Molina</v>
      </c>
      <c r="M1616" s="3">
        <f>IF(FIN_DATASET[[#This Row],[Method]]="Efectivo",1,0)</f>
        <v>1</v>
      </c>
      <c r="N1616" s="12">
        <f>IF(FIN_DATASET[[#This Row],[Method]]="Efectivo",FIN_DATASET[[#This Row],[Amount]],0)</f>
        <v>99999.9</v>
      </c>
      <c r="O1616" s="3">
        <f>IF(FIN_DATASET[[#This Row],[Method]]="CxC",1,0)</f>
        <v>0</v>
      </c>
      <c r="P1616" s="11">
        <f>IF(FIN_DATASET[[#This Row],[Method]]="CxC",FIN_DATASET[[#This Row],[Amount]],0)</f>
        <v>0</v>
      </c>
      <c r="Q1616" s="3">
        <f>IF(OR(FIN_DATASET[[#This Row],[Account]]="CxP",FIN_DATASET[[#This Row],[Account]]="CxP (Liga)",FIN_DATASET[[#This Row],[Account]]="CxP (Terceros)"),1,0)</f>
        <v>0</v>
      </c>
      <c r="R1616" s="3">
        <f>IF(FIN_DATASET[[#This Row],[AP_Flag]]=1,FIN_DATASET[[#This Row],[Amount]],0)</f>
        <v>0</v>
      </c>
    </row>
    <row r="1617" spans="1:18" x14ac:dyDescent="0.2">
      <c r="A1617" s="4">
        <f>FIN_RAW[[#This Row],[FECHA]]</f>
        <v>44928</v>
      </c>
      <c r="B1617" s="3">
        <f>YEAR(FIN_DATASET[[#This Row],[Date]])</f>
        <v>2023</v>
      </c>
      <c r="C1617" s="3" t="str">
        <f>TEXT(FIN_DATASET[[#This Row],[Date]],"mmmm")</f>
        <v>January</v>
      </c>
      <c r="D1617" s="3" t="str">
        <f>IF(FIN_RAW[[#This Row],[VALOR (IN)]]&gt;0, "Income",IF(FIN_RAW[[#This Row],[VALOR (OUT)]]&gt;0, "Expense", "Check"))</f>
        <v>Income</v>
      </c>
      <c r="E1617" s="3" t="str">
        <f>_xlfn.XLOOKUP(FIN_DATASET[[#This Row],[Method]],CATEGORY_MAP[CUENTA_IN],CATEGORY_MAP[Category])</f>
        <v>Scholarships</v>
      </c>
      <c r="F1617" s="3" t="str">
        <f>_xlfn.XLOOKUP(FIN_DATASET[[#This Row],[Account]],CATEGORY_MAP[CUENTA_OUT],CATEGORY_MAP[Subcategory])</f>
        <v>Monthly Fee</v>
      </c>
      <c r="G1617" s="3" t="str">
        <f>IF(OR(FIN_RAW[[#This Row],[CONCEPTO]]=0,FIN_RAW[[#This Row],[CONCEPTO]]=""),"",FIN_RAW[[#This Row],[CONCEPTO]])</f>
        <v>Beca Apoyo Econmico (32%) ENE</v>
      </c>
      <c r="H1617" s="5">
        <f>IF(FIN_DATASET[[#This Row],[Type]]="Income", FIN_RAW[[#This Row],[VALOR (IN)]], -FIN_RAW[[#This Row],[VALOR (OUT)]])</f>
        <v>35000.100000000013</v>
      </c>
      <c r="I1617" s="3" t="str">
        <f>FIN_RAW[[#This Row],[CUENTA (IN)]]</f>
        <v>Becas</v>
      </c>
      <c r="J1617" s="6" t="str">
        <f>FIN_RAW[[#This Row],[CUENTA (OUT)]]</f>
        <v>Mensualidad</v>
      </c>
      <c r="K1617" s="3" t="str">
        <f>IF(OR(FIN_RAW[[#This Row],[CLIENTE]]=0,FIN_RAW[[#This Row],[CLIENTE]]=" "),"",FIN_RAW[[#This Row],[CLIENTE]])</f>
        <v>Gina Marcela Molina Perdomo</v>
      </c>
      <c r="L1617" s="3" t="str">
        <f>IF(OR(FIN_RAW[[#This Row],[DEPORTISTA]]=0,FIN_RAW[[#This Row],[DEPORTISTA]]=""),"",FIN_RAW[[#This Row],[DEPORTISTA]])</f>
        <v>Joss Luciana Chaparro Molina</v>
      </c>
      <c r="M1617" s="3">
        <f>IF(FIN_DATASET[[#This Row],[Method]]="Efectivo",1,0)</f>
        <v>0</v>
      </c>
      <c r="N1617" s="12">
        <f>IF(FIN_DATASET[[#This Row],[Method]]="Efectivo",FIN_DATASET[[#This Row],[Amount]],0)</f>
        <v>0</v>
      </c>
      <c r="O1617" s="3">
        <f>IF(FIN_DATASET[[#This Row],[Method]]="CxC",1,0)</f>
        <v>0</v>
      </c>
      <c r="P1617" s="11">
        <f>IF(FIN_DATASET[[#This Row],[Method]]="CxC",FIN_DATASET[[#This Row],[Amount]],0)</f>
        <v>0</v>
      </c>
      <c r="Q1617" s="3">
        <f>IF(OR(FIN_DATASET[[#This Row],[Account]]="CxP",FIN_DATASET[[#This Row],[Account]]="CxP (Liga)",FIN_DATASET[[#This Row],[Account]]="CxP (Terceros)"),1,0)</f>
        <v>0</v>
      </c>
      <c r="R1617" s="3">
        <f>IF(FIN_DATASET[[#This Row],[AP_Flag]]=1,FIN_DATASET[[#This Row],[Amount]],0)</f>
        <v>0</v>
      </c>
    </row>
    <row r="1618" spans="1:18" x14ac:dyDescent="0.2">
      <c r="A1618" s="4">
        <f>FIN_RAW[[#This Row],[FECHA]]</f>
        <v>44928</v>
      </c>
      <c r="B1618" s="3">
        <f>YEAR(FIN_DATASET[[#This Row],[Date]])</f>
        <v>2023</v>
      </c>
      <c r="C1618" s="3" t="str">
        <f>TEXT(FIN_DATASET[[#This Row],[Date]],"mmmm")</f>
        <v>January</v>
      </c>
      <c r="D1618" s="3" t="str">
        <f>IF(FIN_RAW[[#This Row],[VALOR (IN)]]&gt;0, "Income",IF(FIN_RAW[[#This Row],[VALOR (OUT)]]&gt;0, "Expense", "Check"))</f>
        <v>Income</v>
      </c>
      <c r="E1618" s="3" t="str">
        <f>_xlfn.XLOOKUP(FIN_DATASET[[#This Row],[Method]],CATEGORY_MAP[CUENTA_IN],CATEGORY_MAP[Category])</f>
        <v>Cash</v>
      </c>
      <c r="F1618" s="3" t="str">
        <f>_xlfn.XLOOKUP(FIN_DATASET[[#This Row],[Account]],CATEGORY_MAP[CUENTA_OUT],CATEGORY_MAP[Subcategory])</f>
        <v>Monthly Fee</v>
      </c>
      <c r="G1618" s="3" t="str">
        <f>IF(OR(FIN_RAW[[#This Row],[CONCEPTO]]=0,FIN_RAW[[#This Row],[CONCEPTO]]=""),"",FIN_RAW[[#This Row],[CONCEPTO]])</f>
        <v>Mensualidad FOR ENE</v>
      </c>
      <c r="H1618" s="5">
        <f>IF(FIN_DATASET[[#This Row],[Type]]="Income", FIN_RAW[[#This Row],[VALOR (IN)]], -FIN_RAW[[#This Row],[VALOR (OUT)]])</f>
        <v>113000</v>
      </c>
      <c r="I1618" s="3" t="str">
        <f>FIN_RAW[[#This Row],[CUENTA (IN)]]</f>
        <v>Efectivo</v>
      </c>
      <c r="J1618" s="6" t="str">
        <f>FIN_RAW[[#This Row],[CUENTA (OUT)]]</f>
        <v>Mensualidad</v>
      </c>
      <c r="K1618" s="3" t="str">
        <f>IF(OR(FIN_RAW[[#This Row],[CLIENTE]]=0,FIN_RAW[[#This Row],[CLIENTE]]=" "),"",FIN_RAW[[#This Row],[CLIENTE]])</f>
        <v>Víctor Manuel Duque Yepes</v>
      </c>
      <c r="L1618" s="3" t="str">
        <f>IF(OR(FIN_RAW[[#This Row],[DEPORTISTA]]=0,FIN_RAW[[#This Row],[DEPORTISTA]]=""),"",FIN_RAW[[#This Row],[DEPORTISTA]])</f>
        <v>Juan Esteban Duque Pinto</v>
      </c>
      <c r="M1618" s="3">
        <f>IF(FIN_DATASET[[#This Row],[Method]]="Efectivo",1,0)</f>
        <v>1</v>
      </c>
      <c r="N1618" s="12">
        <f>IF(FIN_DATASET[[#This Row],[Method]]="Efectivo",FIN_DATASET[[#This Row],[Amount]],0)</f>
        <v>113000</v>
      </c>
      <c r="O1618" s="3">
        <f>IF(FIN_DATASET[[#This Row],[Method]]="CxC",1,0)</f>
        <v>0</v>
      </c>
      <c r="P1618" s="11">
        <f>IF(FIN_DATASET[[#This Row],[Method]]="CxC",FIN_DATASET[[#This Row],[Amount]],0)</f>
        <v>0</v>
      </c>
      <c r="Q1618" s="3">
        <f>IF(OR(FIN_DATASET[[#This Row],[Account]]="CxP",FIN_DATASET[[#This Row],[Account]]="CxP (Liga)",FIN_DATASET[[#This Row],[Account]]="CxP (Terceros)"),1,0)</f>
        <v>0</v>
      </c>
      <c r="R1618" s="3">
        <f>IF(FIN_DATASET[[#This Row],[AP_Flag]]=1,FIN_DATASET[[#This Row],[Amount]],0)</f>
        <v>0</v>
      </c>
    </row>
    <row r="1619" spans="1:18" x14ac:dyDescent="0.2">
      <c r="A1619" s="4">
        <f>FIN_RAW[[#This Row],[FECHA]]</f>
        <v>44928</v>
      </c>
      <c r="B1619" s="3">
        <f>YEAR(FIN_DATASET[[#This Row],[Date]])</f>
        <v>2023</v>
      </c>
      <c r="C1619" s="3" t="str">
        <f>TEXT(FIN_DATASET[[#This Row],[Date]],"mmmm")</f>
        <v>January</v>
      </c>
      <c r="D1619" s="3" t="str">
        <f>IF(FIN_RAW[[#This Row],[VALOR (IN)]]&gt;0, "Income",IF(FIN_RAW[[#This Row],[VALOR (OUT)]]&gt;0, "Expense", "Check"))</f>
        <v>Income</v>
      </c>
      <c r="E1619" s="3" t="str">
        <f>_xlfn.XLOOKUP(FIN_DATASET[[#This Row],[Method]],CATEGORY_MAP[CUENTA_IN],CATEGORY_MAP[Category])</f>
        <v>Scholarships</v>
      </c>
      <c r="F1619" s="3" t="str">
        <f>_xlfn.XLOOKUP(FIN_DATASET[[#This Row],[Account]],CATEGORY_MAP[CUENTA_OUT],CATEGORY_MAP[Subcategory])</f>
        <v>Monthly Fee</v>
      </c>
      <c r="G1619" s="3" t="str">
        <f>IF(OR(FIN_RAW[[#This Row],[CONCEPTO]]=0,FIN_RAW[[#This Row],[CONCEPTO]]=""),"",FIN_RAW[[#This Row],[CONCEPTO]])</f>
        <v>Beca Hermandad (20%) ENE</v>
      </c>
      <c r="H1619" s="5">
        <f>IF(FIN_DATASET[[#This Row],[Type]]="Income", FIN_RAW[[#This Row],[VALOR (IN)]], -FIN_RAW[[#This Row],[VALOR (OUT)]])</f>
        <v>22000</v>
      </c>
      <c r="I1619" s="3" t="str">
        <f>FIN_RAW[[#This Row],[CUENTA (IN)]]</f>
        <v>Becas</v>
      </c>
      <c r="J1619" s="6" t="str">
        <f>FIN_RAW[[#This Row],[CUENTA (OUT)]]</f>
        <v>Mensualidad</v>
      </c>
      <c r="K1619" s="3" t="str">
        <f>IF(OR(FIN_RAW[[#This Row],[CLIENTE]]=0,FIN_RAW[[#This Row],[CLIENTE]]=" "),"",FIN_RAW[[#This Row],[CLIENTE]])</f>
        <v>Víctor Manuel Duque Yepes</v>
      </c>
      <c r="L1619" s="3" t="str">
        <f>IF(OR(FIN_RAW[[#This Row],[DEPORTISTA]]=0,FIN_RAW[[#This Row],[DEPORTISTA]]=""),"",FIN_RAW[[#This Row],[DEPORTISTA]])</f>
        <v>Juan Esteban Duque Pinto</v>
      </c>
      <c r="M1619" s="3">
        <f>IF(FIN_DATASET[[#This Row],[Method]]="Efectivo",1,0)</f>
        <v>0</v>
      </c>
      <c r="N1619" s="12">
        <f>IF(FIN_DATASET[[#This Row],[Method]]="Efectivo",FIN_DATASET[[#This Row],[Amount]],0)</f>
        <v>0</v>
      </c>
      <c r="O1619" s="3">
        <f>IF(FIN_DATASET[[#This Row],[Method]]="CxC",1,0)</f>
        <v>0</v>
      </c>
      <c r="P1619" s="11">
        <f>IF(FIN_DATASET[[#This Row],[Method]]="CxC",FIN_DATASET[[#This Row],[Amount]],0)</f>
        <v>0</v>
      </c>
      <c r="Q1619" s="3">
        <f>IF(OR(FIN_DATASET[[#This Row],[Account]]="CxP",FIN_DATASET[[#This Row],[Account]]="CxP (Liga)",FIN_DATASET[[#This Row],[Account]]="CxP (Terceros)"),1,0)</f>
        <v>0</v>
      </c>
      <c r="R1619" s="3">
        <f>IF(FIN_DATASET[[#This Row],[AP_Flag]]=1,FIN_DATASET[[#This Row],[Amount]],0)</f>
        <v>0</v>
      </c>
    </row>
    <row r="1620" spans="1:18" x14ac:dyDescent="0.2">
      <c r="A1620" s="4">
        <f>FIN_RAW[[#This Row],[FECHA]]</f>
        <v>44928</v>
      </c>
      <c r="B1620" s="3">
        <f>YEAR(FIN_DATASET[[#This Row],[Date]])</f>
        <v>2023</v>
      </c>
      <c r="C1620" s="3" t="str">
        <f>TEXT(FIN_DATASET[[#This Row],[Date]],"mmmm")</f>
        <v>January</v>
      </c>
      <c r="D1620" s="3" t="str">
        <f>IF(FIN_RAW[[#This Row],[VALOR (IN)]]&gt;0, "Income",IF(FIN_RAW[[#This Row],[VALOR (OUT)]]&gt;0, "Expense", "Check"))</f>
        <v>Income</v>
      </c>
      <c r="E1620" s="3" t="str">
        <f>_xlfn.XLOOKUP(FIN_DATASET[[#This Row],[Method]],CATEGORY_MAP[CUENTA_IN],CATEGORY_MAP[Category])</f>
        <v>Cash</v>
      </c>
      <c r="F1620" s="3" t="str">
        <f>_xlfn.XLOOKUP(FIN_DATASET[[#This Row],[Account]],CATEGORY_MAP[CUENTA_OUT],CATEGORY_MAP[Subcategory])</f>
        <v>Monthly Fee</v>
      </c>
      <c r="G1620" s="3" t="str">
        <f>IF(OR(FIN_RAW[[#This Row],[CONCEPTO]]=0,FIN_RAW[[#This Row],[CONCEPTO]]=""),"",FIN_RAW[[#This Row],[CONCEPTO]])</f>
        <v>Mensualidad AR ENE</v>
      </c>
      <c r="H1620" s="5">
        <f>IF(FIN_DATASET[[#This Row],[Type]]="Income", FIN_RAW[[#This Row],[VALOR (IN)]], -FIN_RAW[[#This Row],[VALOR (OUT)]])</f>
        <v>185000</v>
      </c>
      <c r="I1620" s="3" t="str">
        <f>FIN_RAW[[#This Row],[CUENTA (IN)]]</f>
        <v>Efectivo</v>
      </c>
      <c r="J1620" s="6" t="str">
        <f>FIN_RAW[[#This Row],[CUENTA (OUT)]]</f>
        <v>Mensualidad</v>
      </c>
      <c r="K1620" s="3" t="str">
        <f>IF(OR(FIN_RAW[[#This Row],[CLIENTE]]=0,FIN_RAW[[#This Row],[CLIENTE]]=" "),"",FIN_RAW[[#This Row],[CLIENTE]])</f>
        <v>Víctor Manuel Duque Yepes</v>
      </c>
      <c r="L1620" s="3" t="str">
        <f>IF(OR(FIN_RAW[[#This Row],[DEPORTISTA]]=0,FIN_RAW[[#This Row],[DEPORTISTA]]=""),"",FIN_RAW[[#This Row],[DEPORTISTA]])</f>
        <v>Juan Manuel Duque Pinto</v>
      </c>
      <c r="M1620" s="3">
        <f>IF(FIN_DATASET[[#This Row],[Method]]="Efectivo",1,0)</f>
        <v>1</v>
      </c>
      <c r="N1620" s="12">
        <f>IF(FIN_DATASET[[#This Row],[Method]]="Efectivo",FIN_DATASET[[#This Row],[Amount]],0)</f>
        <v>185000</v>
      </c>
      <c r="O1620" s="3">
        <f>IF(FIN_DATASET[[#This Row],[Method]]="CxC",1,0)</f>
        <v>0</v>
      </c>
      <c r="P1620" s="11">
        <f>IF(FIN_DATASET[[#This Row],[Method]]="CxC",FIN_DATASET[[#This Row],[Amount]],0)</f>
        <v>0</v>
      </c>
      <c r="Q1620" s="3">
        <f>IF(OR(FIN_DATASET[[#This Row],[Account]]="CxP",FIN_DATASET[[#This Row],[Account]]="CxP (Liga)",FIN_DATASET[[#This Row],[Account]]="CxP (Terceros)"),1,0)</f>
        <v>0</v>
      </c>
      <c r="R1620" s="3">
        <f>IF(FIN_DATASET[[#This Row],[AP_Flag]]=1,FIN_DATASET[[#This Row],[Amount]],0)</f>
        <v>0</v>
      </c>
    </row>
    <row r="1621" spans="1:18" x14ac:dyDescent="0.2">
      <c r="A1621" s="4">
        <f>FIN_RAW[[#This Row],[FECHA]]</f>
        <v>44928</v>
      </c>
      <c r="B1621" s="3">
        <f>YEAR(FIN_DATASET[[#This Row],[Date]])</f>
        <v>2023</v>
      </c>
      <c r="C1621" s="3" t="str">
        <f>TEXT(FIN_DATASET[[#This Row],[Date]],"mmmm")</f>
        <v>January</v>
      </c>
      <c r="D1621" s="3" t="str">
        <f>IF(FIN_RAW[[#This Row],[VALOR (IN)]]&gt;0, "Income",IF(FIN_RAW[[#This Row],[VALOR (OUT)]]&gt;0, "Expense", "Check"))</f>
        <v>Income</v>
      </c>
      <c r="E1621" s="3" t="str">
        <f>_xlfn.XLOOKUP(FIN_DATASET[[#This Row],[Method]],CATEGORY_MAP[CUENTA_IN],CATEGORY_MAP[Category])</f>
        <v>Cash</v>
      </c>
      <c r="F1621" s="3" t="str">
        <f>_xlfn.XLOOKUP(FIN_DATASET[[#This Row],[Account]],CATEGORY_MAP[CUENTA_OUT],CATEGORY_MAP[Subcategory])</f>
        <v>Monthly Fee</v>
      </c>
      <c r="G1621" s="3" t="str">
        <f>IF(OR(FIN_RAW[[#This Row],[CONCEPTO]]=0,FIN_RAW[[#This Row],[CONCEPTO]]=""),"",FIN_RAW[[#This Row],[CONCEPTO]])</f>
        <v>Mensualidad AR(SG) ENE</v>
      </c>
      <c r="H1621" s="5">
        <f>IF(FIN_DATASET[[#This Row],[Type]]="Income", FIN_RAW[[#This Row],[VALOR (IN)]], -FIN_RAW[[#This Row],[VALOR (OUT)]])</f>
        <v>160000</v>
      </c>
      <c r="I1621" s="3" t="str">
        <f>FIN_RAW[[#This Row],[CUENTA (IN)]]</f>
        <v>Efectivo</v>
      </c>
      <c r="J1621" s="6" t="str">
        <f>FIN_RAW[[#This Row],[CUENTA (OUT)]]</f>
        <v>Mensualidad</v>
      </c>
      <c r="K1621" s="3" t="str">
        <f>IF(OR(FIN_RAW[[#This Row],[CLIENTE]]=0,FIN_RAW[[#This Row],[CLIENTE]]=" "),"",FIN_RAW[[#This Row],[CLIENTE]])</f>
        <v>Diana Gómez Herrera</v>
      </c>
      <c r="L1621" s="3" t="str">
        <f>IF(OR(FIN_RAW[[#This Row],[DEPORTISTA]]=0,FIN_RAW[[#This Row],[DEPORTISTA]]=""),"",FIN_RAW[[#This Row],[DEPORTISTA]])</f>
        <v>Juan Manuel López Gómez</v>
      </c>
      <c r="M1621" s="3">
        <f>IF(FIN_DATASET[[#This Row],[Method]]="Efectivo",1,0)</f>
        <v>1</v>
      </c>
      <c r="N1621" s="12">
        <f>IF(FIN_DATASET[[#This Row],[Method]]="Efectivo",FIN_DATASET[[#This Row],[Amount]],0)</f>
        <v>160000</v>
      </c>
      <c r="O1621" s="3">
        <f>IF(FIN_DATASET[[#This Row],[Method]]="CxC",1,0)</f>
        <v>0</v>
      </c>
      <c r="P1621" s="11">
        <f>IF(FIN_DATASET[[#This Row],[Method]]="CxC",FIN_DATASET[[#This Row],[Amount]],0)</f>
        <v>0</v>
      </c>
      <c r="Q1621" s="3">
        <f>IF(OR(FIN_DATASET[[#This Row],[Account]]="CxP",FIN_DATASET[[#This Row],[Account]]="CxP (Liga)",FIN_DATASET[[#This Row],[Account]]="CxP (Terceros)"),1,0)</f>
        <v>0</v>
      </c>
      <c r="R1621" s="3">
        <f>IF(FIN_DATASET[[#This Row],[AP_Flag]]=1,FIN_DATASET[[#This Row],[Amount]],0)</f>
        <v>0</v>
      </c>
    </row>
    <row r="1622" spans="1:18" x14ac:dyDescent="0.2">
      <c r="A1622" s="4">
        <f>FIN_RAW[[#This Row],[FECHA]]</f>
        <v>44928</v>
      </c>
      <c r="B1622" s="3">
        <f>YEAR(FIN_DATASET[[#This Row],[Date]])</f>
        <v>2023</v>
      </c>
      <c r="C1622" s="3" t="str">
        <f>TEXT(FIN_DATASET[[#This Row],[Date]],"mmmm")</f>
        <v>January</v>
      </c>
      <c r="D1622" s="3" t="str">
        <f>IF(FIN_RAW[[#This Row],[VALOR (IN)]]&gt;0, "Income",IF(FIN_RAW[[#This Row],[VALOR (OUT)]]&gt;0, "Expense", "Check"))</f>
        <v>Income</v>
      </c>
      <c r="E1622" s="3" t="str">
        <f>_xlfn.XLOOKUP(FIN_DATASET[[#This Row],[Method]],CATEGORY_MAP[CUENTA_IN],CATEGORY_MAP[Category])</f>
        <v>Cash</v>
      </c>
      <c r="F1622" s="3" t="str">
        <f>_xlfn.XLOOKUP(FIN_DATASET[[#This Row],[Account]],CATEGORY_MAP[CUENTA_OUT],CATEGORY_MAP[Subcategory])</f>
        <v>Monthly Fee</v>
      </c>
      <c r="G1622" s="3" t="str">
        <f>IF(OR(FIN_RAW[[#This Row],[CONCEPTO]]=0,FIN_RAW[[#This Row],[CONCEPTO]]=""),"",FIN_RAW[[#This Row],[CONCEPTO]])</f>
        <v>Mensualidad FOR ENE</v>
      </c>
      <c r="H1622" s="5">
        <f>IF(FIN_DATASET[[#This Row],[Type]]="Income", FIN_RAW[[#This Row],[VALOR (IN)]], -FIN_RAW[[#This Row],[VALOR (OUT)]])</f>
        <v>113000</v>
      </c>
      <c r="I1622" s="3" t="str">
        <f>FIN_RAW[[#This Row],[CUENTA (IN)]]</f>
        <v>Efectivo</v>
      </c>
      <c r="J1622" s="6" t="str">
        <f>FIN_RAW[[#This Row],[CUENTA (OUT)]]</f>
        <v>Mensualidad</v>
      </c>
      <c r="K1622" s="3" t="str">
        <f>IF(OR(FIN_RAW[[#This Row],[CLIENTE]]=0,FIN_RAW[[#This Row],[CLIENTE]]=" "),"",FIN_RAW[[#This Row],[CLIENTE]])</f>
        <v>Diana Gómez Herrera</v>
      </c>
      <c r="L1622" s="3" t="str">
        <f>IF(OR(FIN_RAW[[#This Row],[DEPORTISTA]]=0,FIN_RAW[[#This Row],[DEPORTISTA]]=""),"",FIN_RAW[[#This Row],[DEPORTISTA]])</f>
        <v>Samuel David López Gómez</v>
      </c>
      <c r="M1622" s="3">
        <f>IF(FIN_DATASET[[#This Row],[Method]]="Efectivo",1,0)</f>
        <v>1</v>
      </c>
      <c r="N1622" s="12">
        <f>IF(FIN_DATASET[[#This Row],[Method]]="Efectivo",FIN_DATASET[[#This Row],[Amount]],0)</f>
        <v>113000</v>
      </c>
      <c r="O1622" s="3">
        <f>IF(FIN_DATASET[[#This Row],[Method]]="CxC",1,0)</f>
        <v>0</v>
      </c>
      <c r="P1622" s="11">
        <f>IF(FIN_DATASET[[#This Row],[Method]]="CxC",FIN_DATASET[[#This Row],[Amount]],0)</f>
        <v>0</v>
      </c>
      <c r="Q1622" s="3">
        <f>IF(OR(FIN_DATASET[[#This Row],[Account]]="CxP",FIN_DATASET[[#This Row],[Account]]="CxP (Liga)",FIN_DATASET[[#This Row],[Account]]="CxP (Terceros)"),1,0)</f>
        <v>0</v>
      </c>
      <c r="R1622" s="3">
        <f>IF(FIN_DATASET[[#This Row],[AP_Flag]]=1,FIN_DATASET[[#This Row],[Amount]],0)</f>
        <v>0</v>
      </c>
    </row>
    <row r="1623" spans="1:18" x14ac:dyDescent="0.2">
      <c r="A1623" s="4">
        <f>FIN_RAW[[#This Row],[FECHA]]</f>
        <v>44928</v>
      </c>
      <c r="B1623" s="3">
        <f>YEAR(FIN_DATASET[[#This Row],[Date]])</f>
        <v>2023</v>
      </c>
      <c r="C1623" s="3" t="str">
        <f>TEXT(FIN_DATASET[[#This Row],[Date]],"mmmm")</f>
        <v>January</v>
      </c>
      <c r="D1623" s="3" t="str">
        <f>IF(FIN_RAW[[#This Row],[VALOR (IN)]]&gt;0, "Income",IF(FIN_RAW[[#This Row],[VALOR (OUT)]]&gt;0, "Expense", "Check"))</f>
        <v>Income</v>
      </c>
      <c r="E1623" s="3" t="str">
        <f>_xlfn.XLOOKUP(FIN_DATASET[[#This Row],[Method]],CATEGORY_MAP[CUENTA_IN],CATEGORY_MAP[Category])</f>
        <v>Scholarships</v>
      </c>
      <c r="F1623" s="3" t="str">
        <f>_xlfn.XLOOKUP(FIN_DATASET[[#This Row],[Account]],CATEGORY_MAP[CUENTA_OUT],CATEGORY_MAP[Subcategory])</f>
        <v>Monthly Fee</v>
      </c>
      <c r="G1623" s="3" t="str">
        <f>IF(OR(FIN_RAW[[#This Row],[CONCEPTO]]=0,FIN_RAW[[#This Row],[CONCEPTO]]=""),"",FIN_RAW[[#This Row],[CONCEPTO]])</f>
        <v>Beca Hermandad (20%) ENE</v>
      </c>
      <c r="H1623" s="5">
        <f>IF(FIN_DATASET[[#This Row],[Type]]="Income", FIN_RAW[[#This Row],[VALOR (IN)]], -FIN_RAW[[#This Row],[VALOR (OUT)]])</f>
        <v>22000</v>
      </c>
      <c r="I1623" s="3" t="str">
        <f>FIN_RAW[[#This Row],[CUENTA (IN)]]</f>
        <v>Becas</v>
      </c>
      <c r="J1623" s="6" t="str">
        <f>FIN_RAW[[#This Row],[CUENTA (OUT)]]</f>
        <v>Mensualidad</v>
      </c>
      <c r="K1623" s="3" t="str">
        <f>IF(OR(FIN_RAW[[#This Row],[CLIENTE]]=0,FIN_RAW[[#This Row],[CLIENTE]]=" "),"",FIN_RAW[[#This Row],[CLIENTE]])</f>
        <v>Diana Gómez Herrera</v>
      </c>
      <c r="L1623" s="3" t="str">
        <f>IF(OR(FIN_RAW[[#This Row],[DEPORTISTA]]=0,FIN_RAW[[#This Row],[DEPORTISTA]]=""),"",FIN_RAW[[#This Row],[DEPORTISTA]])</f>
        <v>Samuel David López Gómez</v>
      </c>
      <c r="M1623" s="3">
        <f>IF(FIN_DATASET[[#This Row],[Method]]="Efectivo",1,0)</f>
        <v>0</v>
      </c>
      <c r="N1623" s="12">
        <f>IF(FIN_DATASET[[#This Row],[Method]]="Efectivo",FIN_DATASET[[#This Row],[Amount]],0)</f>
        <v>0</v>
      </c>
      <c r="O1623" s="3">
        <f>IF(FIN_DATASET[[#This Row],[Method]]="CxC",1,0)</f>
        <v>0</v>
      </c>
      <c r="P1623" s="11">
        <f>IF(FIN_DATASET[[#This Row],[Method]]="CxC",FIN_DATASET[[#This Row],[Amount]],0)</f>
        <v>0</v>
      </c>
      <c r="Q1623" s="3">
        <f>IF(OR(FIN_DATASET[[#This Row],[Account]]="CxP",FIN_DATASET[[#This Row],[Account]]="CxP (Liga)",FIN_DATASET[[#This Row],[Account]]="CxP (Terceros)"),1,0)</f>
        <v>0</v>
      </c>
      <c r="R1623" s="3">
        <f>IF(FIN_DATASET[[#This Row],[AP_Flag]]=1,FIN_DATASET[[#This Row],[Amount]],0)</f>
        <v>0</v>
      </c>
    </row>
    <row r="1624" spans="1:18" x14ac:dyDescent="0.2">
      <c r="A1624" s="4">
        <f>FIN_RAW[[#This Row],[FECHA]]</f>
        <v>44928</v>
      </c>
      <c r="B1624" s="3">
        <f>YEAR(FIN_DATASET[[#This Row],[Date]])</f>
        <v>2023</v>
      </c>
      <c r="C1624" s="3" t="str">
        <f>TEXT(FIN_DATASET[[#This Row],[Date]],"mmmm")</f>
        <v>January</v>
      </c>
      <c r="D1624" s="3" t="str">
        <f>IF(FIN_RAW[[#This Row],[VALOR (IN)]]&gt;0, "Income",IF(FIN_RAW[[#This Row],[VALOR (OUT)]]&gt;0, "Expense", "Check"))</f>
        <v>Income</v>
      </c>
      <c r="E1624" s="3" t="str">
        <f>_xlfn.XLOOKUP(FIN_DATASET[[#This Row],[Method]],CATEGORY_MAP[CUENTA_IN],CATEGORY_MAP[Category])</f>
        <v>Cash</v>
      </c>
      <c r="F1624" s="3" t="str">
        <f>_xlfn.XLOOKUP(FIN_DATASET[[#This Row],[Account]],CATEGORY_MAP[CUENTA_OUT],CATEGORY_MAP[Subcategory])</f>
        <v>Monthly Fee</v>
      </c>
      <c r="G1624" s="3" t="str">
        <f>IF(OR(FIN_RAW[[#This Row],[CONCEPTO]]=0,FIN_RAW[[#This Row],[CONCEPTO]]=""),"",FIN_RAW[[#This Row],[CONCEPTO]])</f>
        <v>Mensualidad AR(SG) ENE</v>
      </c>
      <c r="H1624" s="5">
        <f>IF(FIN_DATASET[[#This Row],[Type]]="Income", FIN_RAW[[#This Row],[VALOR (IN)]], -FIN_RAW[[#This Row],[VALOR (OUT)]])</f>
        <v>160000</v>
      </c>
      <c r="I1624" s="3" t="str">
        <f>FIN_RAW[[#This Row],[CUENTA (IN)]]</f>
        <v>Efectivo</v>
      </c>
      <c r="J1624" s="6" t="str">
        <f>FIN_RAW[[#This Row],[CUENTA (OUT)]]</f>
        <v>Mensualidad</v>
      </c>
      <c r="K1624" s="3" t="str">
        <f>IF(OR(FIN_RAW[[#This Row],[CLIENTE]]=0,FIN_RAW[[#This Row],[CLIENTE]]=" "),"",FIN_RAW[[#This Row],[CLIENTE]])</f>
        <v>Viviana Andrade Álvarez</v>
      </c>
      <c r="L1624" s="3" t="str">
        <f>IF(OR(FIN_RAW[[#This Row],[DEPORTISTA]]=0,FIN_RAW[[#This Row],[DEPORTISTA]]=""),"",FIN_RAW[[#This Row],[DEPORTISTA]])</f>
        <v>Laura Sofía Valencia Andrade</v>
      </c>
      <c r="M1624" s="3">
        <f>IF(FIN_DATASET[[#This Row],[Method]]="Efectivo",1,0)</f>
        <v>1</v>
      </c>
      <c r="N1624" s="12">
        <f>IF(FIN_DATASET[[#This Row],[Method]]="Efectivo",FIN_DATASET[[#This Row],[Amount]],0)</f>
        <v>160000</v>
      </c>
      <c r="O1624" s="3">
        <f>IF(FIN_DATASET[[#This Row],[Method]]="CxC",1,0)</f>
        <v>0</v>
      </c>
      <c r="P1624" s="11">
        <f>IF(FIN_DATASET[[#This Row],[Method]]="CxC",FIN_DATASET[[#This Row],[Amount]],0)</f>
        <v>0</v>
      </c>
      <c r="Q1624" s="3">
        <f>IF(OR(FIN_DATASET[[#This Row],[Account]]="CxP",FIN_DATASET[[#This Row],[Account]]="CxP (Liga)",FIN_DATASET[[#This Row],[Account]]="CxP (Terceros)"),1,0)</f>
        <v>0</v>
      </c>
      <c r="R1624" s="3">
        <f>IF(FIN_DATASET[[#This Row],[AP_Flag]]=1,FIN_DATASET[[#This Row],[Amount]],0)</f>
        <v>0</v>
      </c>
    </row>
    <row r="1625" spans="1:18" x14ac:dyDescent="0.2">
      <c r="A1625" s="4">
        <f>FIN_RAW[[#This Row],[FECHA]]</f>
        <v>44928</v>
      </c>
      <c r="B1625" s="3">
        <f>YEAR(FIN_DATASET[[#This Row],[Date]])</f>
        <v>2023</v>
      </c>
      <c r="C1625" s="3" t="str">
        <f>TEXT(FIN_DATASET[[#This Row],[Date]],"mmmm")</f>
        <v>January</v>
      </c>
      <c r="D1625" s="3" t="str">
        <f>IF(FIN_RAW[[#This Row],[VALOR (IN)]]&gt;0, "Income",IF(FIN_RAW[[#This Row],[VALOR (OUT)]]&gt;0, "Expense", "Check"))</f>
        <v>Income</v>
      </c>
      <c r="E1625" s="3" t="str">
        <f>_xlfn.XLOOKUP(FIN_DATASET[[#This Row],[Method]],CATEGORY_MAP[CUENTA_IN],CATEGORY_MAP[Category])</f>
        <v>Cash</v>
      </c>
      <c r="F1625" s="3" t="str">
        <f>_xlfn.XLOOKUP(FIN_DATASET[[#This Row],[Account]],CATEGORY_MAP[CUENTA_OUT],CATEGORY_MAP[Subcategory])</f>
        <v>Monthly Fee</v>
      </c>
      <c r="G1625" s="3" t="str">
        <f>IF(OR(FIN_RAW[[#This Row],[CONCEPTO]]=0,FIN_RAW[[#This Row],[CONCEPTO]]=""),"",FIN_RAW[[#This Row],[CONCEPTO]])</f>
        <v>Mensualidad FOR ENE</v>
      </c>
      <c r="H1625" s="5">
        <f>IF(FIN_DATASET[[#This Row],[Type]]="Income", FIN_RAW[[#This Row],[VALOR (IN)]], -FIN_RAW[[#This Row],[VALOR (OUT)]])</f>
        <v>135000</v>
      </c>
      <c r="I1625" s="3" t="str">
        <f>FIN_RAW[[#This Row],[CUENTA (IN)]]</f>
        <v>Efectivo</v>
      </c>
      <c r="J1625" s="6" t="str">
        <f>FIN_RAW[[#This Row],[CUENTA (OUT)]]</f>
        <v>Mensualidad</v>
      </c>
      <c r="K1625" s="3" t="str">
        <f>IF(OR(FIN_RAW[[#This Row],[CLIENTE]]=0,FIN_RAW[[#This Row],[CLIENTE]]=" "),"",FIN_RAW[[#This Row],[CLIENTE]])</f>
        <v>Edilma Solarte</v>
      </c>
      <c r="L1625" s="3" t="str">
        <f>IF(OR(FIN_RAW[[#This Row],[DEPORTISTA]]=0,FIN_RAW[[#This Row],[DEPORTISTA]]=""),"",FIN_RAW[[#This Row],[DEPORTISTA]])</f>
        <v>Luciana Botina Cañar</v>
      </c>
      <c r="M1625" s="3">
        <f>IF(FIN_DATASET[[#This Row],[Method]]="Efectivo",1,0)</f>
        <v>1</v>
      </c>
      <c r="N1625" s="12">
        <f>IF(FIN_DATASET[[#This Row],[Method]]="Efectivo",FIN_DATASET[[#This Row],[Amount]],0)</f>
        <v>135000</v>
      </c>
      <c r="O1625" s="3">
        <f>IF(FIN_DATASET[[#This Row],[Method]]="CxC",1,0)</f>
        <v>0</v>
      </c>
      <c r="P1625" s="11">
        <f>IF(FIN_DATASET[[#This Row],[Method]]="CxC",FIN_DATASET[[#This Row],[Amount]],0)</f>
        <v>0</v>
      </c>
      <c r="Q1625" s="3">
        <f>IF(OR(FIN_DATASET[[#This Row],[Account]]="CxP",FIN_DATASET[[#This Row],[Account]]="CxP (Liga)",FIN_DATASET[[#This Row],[Account]]="CxP (Terceros)"),1,0)</f>
        <v>0</v>
      </c>
      <c r="R1625" s="3">
        <f>IF(FIN_DATASET[[#This Row],[AP_Flag]]=1,FIN_DATASET[[#This Row],[Amount]],0)</f>
        <v>0</v>
      </c>
    </row>
    <row r="1626" spans="1:18" x14ac:dyDescent="0.2">
      <c r="A1626" s="4">
        <f>FIN_RAW[[#This Row],[FECHA]]</f>
        <v>44928</v>
      </c>
      <c r="B1626" s="3">
        <f>YEAR(FIN_DATASET[[#This Row],[Date]])</f>
        <v>2023</v>
      </c>
      <c r="C1626" s="3" t="str">
        <f>TEXT(FIN_DATASET[[#This Row],[Date]],"mmmm")</f>
        <v>January</v>
      </c>
      <c r="D1626" s="3" t="str">
        <f>IF(FIN_RAW[[#This Row],[VALOR (IN)]]&gt;0, "Income",IF(FIN_RAW[[#This Row],[VALOR (OUT)]]&gt;0, "Expense", "Check"))</f>
        <v>Income</v>
      </c>
      <c r="E1626" s="3" t="str">
        <f>_xlfn.XLOOKUP(FIN_DATASET[[#This Row],[Method]],CATEGORY_MAP[CUENTA_IN],CATEGORY_MAP[Category])</f>
        <v>Cash</v>
      </c>
      <c r="F1626" s="3" t="str">
        <f>_xlfn.XLOOKUP(FIN_DATASET[[#This Row],[Account]],CATEGORY_MAP[CUENTA_OUT],CATEGORY_MAP[Subcategory])</f>
        <v>Monthly Fee</v>
      </c>
      <c r="G1626" s="3" t="str">
        <f>IF(OR(FIN_RAW[[#This Row],[CONCEPTO]]=0,FIN_RAW[[#This Row],[CONCEPTO]]=""),"",FIN_RAW[[#This Row],[CONCEPTO]])</f>
        <v>Mensualidad AR ENE</v>
      </c>
      <c r="H1626" s="5">
        <f>IF(FIN_DATASET[[#This Row],[Type]]="Income", FIN_RAW[[#This Row],[VALOR (IN)]], -FIN_RAW[[#This Row],[VALOR (OUT)]])</f>
        <v>185000</v>
      </c>
      <c r="I1626" s="3" t="str">
        <f>FIN_RAW[[#This Row],[CUENTA (IN)]]</f>
        <v>Efectivo</v>
      </c>
      <c r="J1626" s="6" t="str">
        <f>FIN_RAW[[#This Row],[CUENTA (OUT)]]</f>
        <v>Mensualidad</v>
      </c>
      <c r="K1626" s="3" t="str">
        <f>IF(OR(FIN_RAW[[#This Row],[CLIENTE]]=0,FIN_RAW[[#This Row],[CLIENTE]]=" "),"",FIN_RAW[[#This Row],[CLIENTE]])</f>
        <v>Mónica González Esguerra</v>
      </c>
      <c r="L1626" s="3" t="str">
        <f>IF(OR(FIN_RAW[[#This Row],[DEPORTISTA]]=0,FIN_RAW[[#This Row],[DEPORTISTA]]=""),"",FIN_RAW[[#This Row],[DEPORTISTA]])</f>
        <v>Mariana Vásquez González</v>
      </c>
      <c r="M1626" s="3">
        <f>IF(FIN_DATASET[[#This Row],[Method]]="Efectivo",1,0)</f>
        <v>1</v>
      </c>
      <c r="N1626" s="12">
        <f>IF(FIN_DATASET[[#This Row],[Method]]="Efectivo",FIN_DATASET[[#This Row],[Amount]],0)</f>
        <v>185000</v>
      </c>
      <c r="O1626" s="3">
        <f>IF(FIN_DATASET[[#This Row],[Method]]="CxC",1,0)</f>
        <v>0</v>
      </c>
      <c r="P1626" s="11">
        <f>IF(FIN_DATASET[[#This Row],[Method]]="CxC",FIN_DATASET[[#This Row],[Amount]],0)</f>
        <v>0</v>
      </c>
      <c r="Q1626" s="3">
        <f>IF(OR(FIN_DATASET[[#This Row],[Account]]="CxP",FIN_DATASET[[#This Row],[Account]]="CxP (Liga)",FIN_DATASET[[#This Row],[Account]]="CxP (Terceros)"),1,0)</f>
        <v>0</v>
      </c>
      <c r="R1626" s="3">
        <f>IF(FIN_DATASET[[#This Row],[AP_Flag]]=1,FIN_DATASET[[#This Row],[Amount]],0)</f>
        <v>0</v>
      </c>
    </row>
    <row r="1627" spans="1:18" x14ac:dyDescent="0.2">
      <c r="A1627" s="4">
        <f>FIN_RAW[[#This Row],[FECHA]]</f>
        <v>44928</v>
      </c>
      <c r="B1627" s="3">
        <f>YEAR(FIN_DATASET[[#This Row],[Date]])</f>
        <v>2023</v>
      </c>
      <c r="C1627" s="3" t="str">
        <f>TEXT(FIN_DATASET[[#This Row],[Date]],"mmmm")</f>
        <v>January</v>
      </c>
      <c r="D1627" s="3" t="str">
        <f>IF(FIN_RAW[[#This Row],[VALOR (IN)]]&gt;0, "Income",IF(FIN_RAW[[#This Row],[VALOR (OUT)]]&gt;0, "Expense", "Check"))</f>
        <v>Income</v>
      </c>
      <c r="E1627" s="3" t="str">
        <f>_xlfn.XLOOKUP(FIN_DATASET[[#This Row],[Method]],CATEGORY_MAP[CUENTA_IN],CATEGORY_MAP[Category])</f>
        <v>Cash</v>
      </c>
      <c r="F1627" s="3" t="str">
        <f>_xlfn.XLOOKUP(FIN_DATASET[[#This Row],[Account]],CATEGORY_MAP[CUENTA_OUT],CATEGORY_MAP[Subcategory])</f>
        <v>Monthly Fee</v>
      </c>
      <c r="G1627" s="3" t="str">
        <f>IF(OR(FIN_RAW[[#This Row],[CONCEPTO]]=0,FIN_RAW[[#This Row],[CONCEPTO]]=""),"",FIN_RAW[[#This Row],[CONCEPTO]])</f>
        <v>Mensualidad FOR ENE</v>
      </c>
      <c r="H1627" s="5">
        <f>IF(FIN_DATASET[[#This Row],[Type]]="Income", FIN_RAW[[#This Row],[VALOR (IN)]], -FIN_RAW[[#This Row],[VALOR (OUT)]])</f>
        <v>113000</v>
      </c>
      <c r="I1627" s="3" t="str">
        <f>FIN_RAW[[#This Row],[CUENTA (IN)]]</f>
        <v>Efectivo</v>
      </c>
      <c r="J1627" s="6" t="str">
        <f>FIN_RAW[[#This Row],[CUENTA (OUT)]]</f>
        <v>Mensualidad</v>
      </c>
      <c r="K1627" s="3" t="str">
        <f>IF(OR(FIN_RAW[[#This Row],[CLIENTE]]=0,FIN_RAW[[#This Row],[CLIENTE]]=" "),"",FIN_RAW[[#This Row],[CLIENTE]])</f>
        <v>Ana Milena Sánchez Patiño</v>
      </c>
      <c r="L1627" s="3" t="str">
        <f>IF(OR(FIN_RAW[[#This Row],[DEPORTISTA]]=0,FIN_RAW[[#This Row],[DEPORTISTA]]=""),"",FIN_RAW[[#This Row],[DEPORTISTA]])</f>
        <v>Matías Carvajal Sánchez</v>
      </c>
      <c r="M1627" s="3">
        <f>IF(FIN_DATASET[[#This Row],[Method]]="Efectivo",1,0)</f>
        <v>1</v>
      </c>
      <c r="N1627" s="12">
        <f>IF(FIN_DATASET[[#This Row],[Method]]="Efectivo",FIN_DATASET[[#This Row],[Amount]],0)</f>
        <v>113000</v>
      </c>
      <c r="O1627" s="3">
        <f>IF(FIN_DATASET[[#This Row],[Method]]="CxC",1,0)</f>
        <v>0</v>
      </c>
      <c r="P1627" s="11">
        <f>IF(FIN_DATASET[[#This Row],[Method]]="CxC",FIN_DATASET[[#This Row],[Amount]],0)</f>
        <v>0</v>
      </c>
      <c r="Q1627" s="3">
        <f>IF(OR(FIN_DATASET[[#This Row],[Account]]="CxP",FIN_DATASET[[#This Row],[Account]]="CxP (Liga)",FIN_DATASET[[#This Row],[Account]]="CxP (Terceros)"),1,0)</f>
        <v>0</v>
      </c>
      <c r="R1627" s="3">
        <f>IF(FIN_DATASET[[#This Row],[AP_Flag]]=1,FIN_DATASET[[#This Row],[Amount]],0)</f>
        <v>0</v>
      </c>
    </row>
    <row r="1628" spans="1:18" x14ac:dyDescent="0.2">
      <c r="A1628" s="4">
        <f>FIN_RAW[[#This Row],[FECHA]]</f>
        <v>44928</v>
      </c>
      <c r="B1628" s="3">
        <f>YEAR(FIN_DATASET[[#This Row],[Date]])</f>
        <v>2023</v>
      </c>
      <c r="C1628" s="3" t="str">
        <f>TEXT(FIN_DATASET[[#This Row],[Date]],"mmmm")</f>
        <v>January</v>
      </c>
      <c r="D1628" s="3" t="str">
        <f>IF(FIN_RAW[[#This Row],[VALOR (IN)]]&gt;0, "Income",IF(FIN_RAW[[#This Row],[VALOR (OUT)]]&gt;0, "Expense", "Check"))</f>
        <v>Income</v>
      </c>
      <c r="E1628" s="3" t="str">
        <f>_xlfn.XLOOKUP(FIN_DATASET[[#This Row],[Method]],CATEGORY_MAP[CUENTA_IN],CATEGORY_MAP[Category])</f>
        <v>Scholarships</v>
      </c>
      <c r="F1628" s="3" t="str">
        <f>_xlfn.XLOOKUP(FIN_DATASET[[#This Row],[Account]],CATEGORY_MAP[CUENTA_OUT],CATEGORY_MAP[Subcategory])</f>
        <v>Monthly Fee</v>
      </c>
      <c r="G1628" s="3" t="str">
        <f>IF(OR(FIN_RAW[[#This Row],[CONCEPTO]]=0,FIN_RAW[[#This Row],[CONCEPTO]]=""),"",FIN_RAW[[#This Row],[CONCEPTO]])</f>
        <v>Beca Hermandad (20%) ENE</v>
      </c>
      <c r="H1628" s="5">
        <f>IF(FIN_DATASET[[#This Row],[Type]]="Income", FIN_RAW[[#This Row],[VALOR (IN)]], -FIN_RAW[[#This Row],[VALOR (OUT)]])</f>
        <v>22000</v>
      </c>
      <c r="I1628" s="3" t="str">
        <f>FIN_RAW[[#This Row],[CUENTA (IN)]]</f>
        <v>Becas</v>
      </c>
      <c r="J1628" s="6" t="str">
        <f>FIN_RAW[[#This Row],[CUENTA (OUT)]]</f>
        <v>Mensualidad</v>
      </c>
      <c r="K1628" s="3" t="str">
        <f>IF(OR(FIN_RAW[[#This Row],[CLIENTE]]=0,FIN_RAW[[#This Row],[CLIENTE]]=" "),"",FIN_RAW[[#This Row],[CLIENTE]])</f>
        <v>Ana Milena Sánchez Patiño</v>
      </c>
      <c r="L1628" s="3" t="str">
        <f>IF(OR(FIN_RAW[[#This Row],[DEPORTISTA]]=0,FIN_RAW[[#This Row],[DEPORTISTA]]=""),"",FIN_RAW[[#This Row],[DEPORTISTA]])</f>
        <v>Matías Carvajal Sánchez</v>
      </c>
      <c r="M1628" s="3">
        <f>IF(FIN_DATASET[[#This Row],[Method]]="Efectivo",1,0)</f>
        <v>0</v>
      </c>
      <c r="N1628" s="12">
        <f>IF(FIN_DATASET[[#This Row],[Method]]="Efectivo",FIN_DATASET[[#This Row],[Amount]],0)</f>
        <v>0</v>
      </c>
      <c r="O1628" s="3">
        <f>IF(FIN_DATASET[[#This Row],[Method]]="CxC",1,0)</f>
        <v>0</v>
      </c>
      <c r="P1628" s="11">
        <f>IF(FIN_DATASET[[#This Row],[Method]]="CxC",FIN_DATASET[[#This Row],[Amount]],0)</f>
        <v>0</v>
      </c>
      <c r="Q1628" s="3">
        <f>IF(OR(FIN_DATASET[[#This Row],[Account]]="CxP",FIN_DATASET[[#This Row],[Account]]="CxP (Liga)",FIN_DATASET[[#This Row],[Account]]="CxP (Terceros)"),1,0)</f>
        <v>0</v>
      </c>
      <c r="R1628" s="3">
        <f>IF(FIN_DATASET[[#This Row],[AP_Flag]]=1,FIN_DATASET[[#This Row],[Amount]],0)</f>
        <v>0</v>
      </c>
    </row>
    <row r="1629" spans="1:18" x14ac:dyDescent="0.2">
      <c r="A1629" s="4">
        <f>FIN_RAW[[#This Row],[FECHA]]</f>
        <v>44928</v>
      </c>
      <c r="B1629" s="3">
        <f>YEAR(FIN_DATASET[[#This Row],[Date]])</f>
        <v>2023</v>
      </c>
      <c r="C1629" s="3" t="str">
        <f>TEXT(FIN_DATASET[[#This Row],[Date]],"mmmm")</f>
        <v>January</v>
      </c>
      <c r="D1629" s="3" t="str">
        <f>IF(FIN_RAW[[#This Row],[VALOR (IN)]]&gt;0, "Income",IF(FIN_RAW[[#This Row],[VALOR (OUT)]]&gt;0, "Expense", "Check"))</f>
        <v>Income</v>
      </c>
      <c r="E1629" s="3" t="str">
        <f>_xlfn.XLOOKUP(FIN_DATASET[[#This Row],[Method]],CATEGORY_MAP[CUENTA_IN],CATEGORY_MAP[Category])</f>
        <v>Cash</v>
      </c>
      <c r="F1629" s="3" t="str">
        <f>_xlfn.XLOOKUP(FIN_DATASET[[#This Row],[Account]],CATEGORY_MAP[CUENTA_OUT],CATEGORY_MAP[Subcategory])</f>
        <v>Monthly Fee</v>
      </c>
      <c r="G1629" s="3" t="str">
        <f>IF(OR(FIN_RAW[[#This Row],[CONCEPTO]]=0,FIN_RAW[[#This Row],[CONCEPTO]]=""),"",FIN_RAW[[#This Row],[CONCEPTO]])</f>
        <v>Mensualidad AR ENE</v>
      </c>
      <c r="H1629" s="5">
        <f>IF(FIN_DATASET[[#This Row],[Type]]="Income", FIN_RAW[[#This Row],[VALOR (IN)]], -FIN_RAW[[#This Row],[VALOR (OUT)]])</f>
        <v>185000</v>
      </c>
      <c r="I1629" s="3" t="str">
        <f>FIN_RAW[[#This Row],[CUENTA (IN)]]</f>
        <v>Efectivo</v>
      </c>
      <c r="J1629" s="6" t="str">
        <f>FIN_RAW[[#This Row],[CUENTA (OUT)]]</f>
        <v>Mensualidad</v>
      </c>
      <c r="K1629" s="3" t="str">
        <f>IF(OR(FIN_RAW[[#This Row],[CLIENTE]]=0,FIN_RAW[[#This Row],[CLIENTE]]=" "),"",FIN_RAW[[#This Row],[CLIENTE]])</f>
        <v>Ana Milena Sánchez Patiño</v>
      </c>
      <c r="L1629" s="3" t="str">
        <f>IF(OR(FIN_RAW[[#This Row],[DEPORTISTA]]=0,FIN_RAW[[#This Row],[DEPORTISTA]]=""),"",FIN_RAW[[#This Row],[DEPORTISTA]])</f>
        <v>Valentina Carvajal Sánchez</v>
      </c>
      <c r="M1629" s="3">
        <f>IF(FIN_DATASET[[#This Row],[Method]]="Efectivo",1,0)</f>
        <v>1</v>
      </c>
      <c r="N1629" s="12">
        <f>IF(FIN_DATASET[[#This Row],[Method]]="Efectivo",FIN_DATASET[[#This Row],[Amount]],0)</f>
        <v>185000</v>
      </c>
      <c r="O1629" s="3">
        <f>IF(FIN_DATASET[[#This Row],[Method]]="CxC",1,0)</f>
        <v>0</v>
      </c>
      <c r="P1629" s="11">
        <f>IF(FIN_DATASET[[#This Row],[Method]]="CxC",FIN_DATASET[[#This Row],[Amount]],0)</f>
        <v>0</v>
      </c>
      <c r="Q1629" s="3">
        <f>IF(OR(FIN_DATASET[[#This Row],[Account]]="CxP",FIN_DATASET[[#This Row],[Account]]="CxP (Liga)",FIN_DATASET[[#This Row],[Account]]="CxP (Terceros)"),1,0)</f>
        <v>0</v>
      </c>
      <c r="R1629" s="3">
        <f>IF(FIN_DATASET[[#This Row],[AP_Flag]]=1,FIN_DATASET[[#This Row],[Amount]],0)</f>
        <v>0</v>
      </c>
    </row>
    <row r="1630" spans="1:18" x14ac:dyDescent="0.2">
      <c r="A1630" s="4">
        <f>FIN_RAW[[#This Row],[FECHA]]</f>
        <v>44928</v>
      </c>
      <c r="B1630" s="3">
        <f>YEAR(FIN_DATASET[[#This Row],[Date]])</f>
        <v>2023</v>
      </c>
      <c r="C1630" s="3" t="str">
        <f>TEXT(FIN_DATASET[[#This Row],[Date]],"mmmm")</f>
        <v>January</v>
      </c>
      <c r="D1630" s="3" t="str">
        <f>IF(FIN_RAW[[#This Row],[VALOR (IN)]]&gt;0, "Income",IF(FIN_RAW[[#This Row],[VALOR (OUT)]]&gt;0, "Expense", "Check"))</f>
        <v>Income</v>
      </c>
      <c r="E1630" s="3" t="str">
        <f>_xlfn.XLOOKUP(FIN_DATASET[[#This Row],[Method]],CATEGORY_MAP[CUENTA_IN],CATEGORY_MAP[Category])</f>
        <v>Cash</v>
      </c>
      <c r="F1630" s="3" t="str">
        <f>_xlfn.XLOOKUP(FIN_DATASET[[#This Row],[Account]],CATEGORY_MAP[CUENTA_OUT],CATEGORY_MAP[Subcategory])</f>
        <v>Monthly Fee</v>
      </c>
      <c r="G1630" s="3" t="str">
        <f>IF(OR(FIN_RAW[[#This Row],[CONCEPTO]]=0,FIN_RAW[[#This Row],[CONCEPTO]]=""),"",FIN_RAW[[#This Row],[CONCEPTO]])</f>
        <v>Mensualidad AR ENE</v>
      </c>
      <c r="H1630" s="5">
        <f>IF(FIN_DATASET[[#This Row],[Type]]="Income", FIN_RAW[[#This Row],[VALOR (IN)]], -FIN_RAW[[#This Row],[VALOR (OUT)]])</f>
        <v>185000</v>
      </c>
      <c r="I1630" s="3" t="str">
        <f>FIN_RAW[[#This Row],[CUENTA (IN)]]</f>
        <v>Efectivo</v>
      </c>
      <c r="J1630" s="6" t="str">
        <f>FIN_RAW[[#This Row],[CUENTA (OUT)]]</f>
        <v>Mensualidad</v>
      </c>
      <c r="K1630" s="3" t="str">
        <f>IF(OR(FIN_RAW[[#This Row],[CLIENTE]]=0,FIN_RAW[[#This Row],[CLIENTE]]=" "),"",FIN_RAW[[#This Row],[CLIENTE]])</f>
        <v>Yanibel Peña Londoño</v>
      </c>
      <c r="L1630" s="3" t="str">
        <f>IF(OR(FIN_RAW[[#This Row],[DEPORTISTA]]=0,FIN_RAW[[#This Row],[DEPORTISTA]]=""),"",FIN_RAW[[#This Row],[DEPORTISTA]])</f>
        <v>Santiago Piedrahita Peña</v>
      </c>
      <c r="M1630" s="3">
        <f>IF(FIN_DATASET[[#This Row],[Method]]="Efectivo",1,0)</f>
        <v>1</v>
      </c>
      <c r="N1630" s="12">
        <f>IF(FIN_DATASET[[#This Row],[Method]]="Efectivo",FIN_DATASET[[#This Row],[Amount]],0)</f>
        <v>185000</v>
      </c>
      <c r="O1630" s="3">
        <f>IF(FIN_DATASET[[#This Row],[Method]]="CxC",1,0)</f>
        <v>0</v>
      </c>
      <c r="P1630" s="11">
        <f>IF(FIN_DATASET[[#This Row],[Method]]="CxC",FIN_DATASET[[#This Row],[Amount]],0)</f>
        <v>0</v>
      </c>
      <c r="Q1630" s="3">
        <f>IF(OR(FIN_DATASET[[#This Row],[Account]]="CxP",FIN_DATASET[[#This Row],[Account]]="CxP (Liga)",FIN_DATASET[[#This Row],[Account]]="CxP (Terceros)"),1,0)</f>
        <v>0</v>
      </c>
      <c r="R1630" s="3">
        <f>IF(FIN_DATASET[[#This Row],[AP_Flag]]=1,FIN_DATASET[[#This Row],[Amount]],0)</f>
        <v>0</v>
      </c>
    </row>
    <row r="1631" spans="1:18" x14ac:dyDescent="0.2">
      <c r="A1631" s="4">
        <f>FIN_RAW[[#This Row],[FECHA]]</f>
        <v>44928</v>
      </c>
      <c r="B1631" s="3">
        <f>YEAR(FIN_DATASET[[#This Row],[Date]])</f>
        <v>2023</v>
      </c>
      <c r="C1631" s="3" t="str">
        <f>TEXT(FIN_DATASET[[#This Row],[Date]],"mmmm")</f>
        <v>January</v>
      </c>
      <c r="D1631" s="3" t="str">
        <f>IF(FIN_RAW[[#This Row],[VALOR (IN)]]&gt;0, "Income",IF(FIN_RAW[[#This Row],[VALOR (OUT)]]&gt;0, "Expense", "Check"))</f>
        <v>Income</v>
      </c>
      <c r="E1631" s="3" t="str">
        <f>_xlfn.XLOOKUP(FIN_DATASET[[#This Row],[Method]],CATEGORY_MAP[CUENTA_IN],CATEGORY_MAP[Category])</f>
        <v>Cash</v>
      </c>
      <c r="F1631" s="3" t="str">
        <f>_xlfn.XLOOKUP(FIN_DATASET[[#This Row],[Account]],CATEGORY_MAP[CUENTA_OUT],CATEGORY_MAP[Subcategory])</f>
        <v>Monthly Fee</v>
      </c>
      <c r="G1631" s="3" t="str">
        <f>IF(OR(FIN_RAW[[#This Row],[CONCEPTO]]=0,FIN_RAW[[#This Row],[CONCEPTO]]=""),"",FIN_RAW[[#This Row],[CONCEPTO]])</f>
        <v>Mensualidad AR ENE</v>
      </c>
      <c r="H1631" s="5">
        <f>IF(FIN_DATASET[[#This Row],[Type]]="Income", FIN_RAW[[#This Row],[VALOR (IN)]], -FIN_RAW[[#This Row],[VALOR (OUT)]])</f>
        <v>185000</v>
      </c>
      <c r="I1631" s="3" t="str">
        <f>FIN_RAW[[#This Row],[CUENTA (IN)]]</f>
        <v>Efectivo</v>
      </c>
      <c r="J1631" s="6" t="str">
        <f>FIN_RAW[[#This Row],[CUENTA (OUT)]]</f>
        <v>Mensualidad</v>
      </c>
      <c r="K1631" s="3" t="str">
        <f>IF(OR(FIN_RAW[[#This Row],[CLIENTE]]=0,FIN_RAW[[#This Row],[CLIENTE]]=" "),"",FIN_RAW[[#This Row],[CLIENTE]])</f>
        <v>Ingrith Basto Zamorano</v>
      </c>
      <c r="L1631" s="3" t="str">
        <f>IF(OR(FIN_RAW[[#This Row],[DEPORTISTA]]=0,FIN_RAW[[#This Row],[DEPORTISTA]]=""),"",FIN_RAW[[#This Row],[DEPORTISTA]])</f>
        <v>Santiago Solórzano Basto</v>
      </c>
      <c r="M1631" s="3">
        <f>IF(FIN_DATASET[[#This Row],[Method]]="Efectivo",1,0)</f>
        <v>1</v>
      </c>
      <c r="N1631" s="12">
        <f>IF(FIN_DATASET[[#This Row],[Method]]="Efectivo",FIN_DATASET[[#This Row],[Amount]],0)</f>
        <v>185000</v>
      </c>
      <c r="O1631" s="3">
        <f>IF(FIN_DATASET[[#This Row],[Method]]="CxC",1,0)</f>
        <v>0</v>
      </c>
      <c r="P1631" s="11">
        <f>IF(FIN_DATASET[[#This Row],[Method]]="CxC",FIN_DATASET[[#This Row],[Amount]],0)</f>
        <v>0</v>
      </c>
      <c r="Q1631" s="3">
        <f>IF(OR(FIN_DATASET[[#This Row],[Account]]="CxP",FIN_DATASET[[#This Row],[Account]]="CxP (Liga)",FIN_DATASET[[#This Row],[Account]]="CxP (Terceros)"),1,0)</f>
        <v>0</v>
      </c>
      <c r="R1631" s="3">
        <f>IF(FIN_DATASET[[#This Row],[AP_Flag]]=1,FIN_DATASET[[#This Row],[Amount]],0)</f>
        <v>0</v>
      </c>
    </row>
    <row r="1632" spans="1:18" x14ac:dyDescent="0.2">
      <c r="A1632" s="4">
        <f>FIN_RAW[[#This Row],[FECHA]]</f>
        <v>44928</v>
      </c>
      <c r="B1632" s="3">
        <f>YEAR(FIN_DATASET[[#This Row],[Date]])</f>
        <v>2023</v>
      </c>
      <c r="C1632" s="3" t="str">
        <f>TEXT(FIN_DATASET[[#This Row],[Date]],"mmmm")</f>
        <v>January</v>
      </c>
      <c r="D1632" s="3" t="str">
        <f>IF(FIN_RAW[[#This Row],[VALOR (IN)]]&gt;0, "Income",IF(FIN_RAW[[#This Row],[VALOR (OUT)]]&gt;0, "Expense", "Check"))</f>
        <v>Income</v>
      </c>
      <c r="E1632" s="3" t="str">
        <f>_xlfn.XLOOKUP(FIN_DATASET[[#This Row],[Method]],CATEGORY_MAP[CUENTA_IN],CATEGORY_MAP[Category])</f>
        <v>Cash</v>
      </c>
      <c r="F1632" s="3" t="str">
        <f>_xlfn.XLOOKUP(FIN_DATASET[[#This Row],[Account]],CATEGORY_MAP[CUENTA_OUT],CATEGORY_MAP[Subcategory])</f>
        <v>Monthly Fee</v>
      </c>
      <c r="G1632" s="3" t="str">
        <f>IF(OR(FIN_RAW[[#This Row],[CONCEPTO]]=0,FIN_RAW[[#This Row],[CONCEPTO]]=""),"",FIN_RAW[[#This Row],[CONCEPTO]])</f>
        <v>Mensualidad FOR ENE</v>
      </c>
      <c r="H1632" s="5">
        <f>IF(FIN_DATASET[[#This Row],[Type]]="Income", FIN_RAW[[#This Row],[VALOR (IN)]], -FIN_RAW[[#This Row],[VALOR (OUT)]])</f>
        <v>135000</v>
      </c>
      <c r="I1632" s="3" t="str">
        <f>FIN_RAW[[#This Row],[CUENTA (IN)]]</f>
        <v>Efectivo</v>
      </c>
      <c r="J1632" s="6" t="str">
        <f>FIN_RAW[[#This Row],[CUENTA (OUT)]]</f>
        <v>Mensualidad</v>
      </c>
      <c r="K1632" s="3" t="str">
        <f>IF(OR(FIN_RAW[[#This Row],[CLIENTE]]=0,FIN_RAW[[#This Row],[CLIENTE]]=" "),"",FIN_RAW[[#This Row],[CLIENTE]])</f>
        <v>Marcela Zapata Duque</v>
      </c>
      <c r="L1632" s="3" t="str">
        <f>IF(OR(FIN_RAW[[#This Row],[DEPORTISTA]]=0,FIN_RAW[[#This Row],[DEPORTISTA]]=""),"",FIN_RAW[[#This Row],[DEPORTISTA]])</f>
        <v>Sara Zapata Zapata</v>
      </c>
      <c r="M1632" s="3">
        <f>IF(FIN_DATASET[[#This Row],[Method]]="Efectivo",1,0)</f>
        <v>1</v>
      </c>
      <c r="N1632" s="12">
        <f>IF(FIN_DATASET[[#This Row],[Method]]="Efectivo",FIN_DATASET[[#This Row],[Amount]],0)</f>
        <v>135000</v>
      </c>
      <c r="O1632" s="3">
        <f>IF(FIN_DATASET[[#This Row],[Method]]="CxC",1,0)</f>
        <v>0</v>
      </c>
      <c r="P1632" s="11">
        <f>IF(FIN_DATASET[[#This Row],[Method]]="CxC",FIN_DATASET[[#This Row],[Amount]],0)</f>
        <v>0</v>
      </c>
      <c r="Q1632" s="3">
        <f>IF(OR(FIN_DATASET[[#This Row],[Account]]="CxP",FIN_DATASET[[#This Row],[Account]]="CxP (Liga)",FIN_DATASET[[#This Row],[Account]]="CxP (Terceros)"),1,0)</f>
        <v>0</v>
      </c>
      <c r="R1632" s="3">
        <f>IF(FIN_DATASET[[#This Row],[AP_Flag]]=1,FIN_DATASET[[#This Row],[Amount]],0)</f>
        <v>0</v>
      </c>
    </row>
    <row r="1633" spans="1:18" x14ac:dyDescent="0.2">
      <c r="A1633" s="4">
        <f>FIN_RAW[[#This Row],[FECHA]]</f>
        <v>44941</v>
      </c>
      <c r="B1633" s="3">
        <f>YEAR(FIN_DATASET[[#This Row],[Date]])</f>
        <v>2023</v>
      </c>
      <c r="C1633" s="3" t="str">
        <f>TEXT(FIN_DATASET[[#This Row],[Date]],"mmmm")</f>
        <v>January</v>
      </c>
      <c r="D1633" s="3" t="str">
        <f>IF(FIN_RAW[[#This Row],[VALOR (IN)]]&gt;0, "Income",IF(FIN_RAW[[#This Row],[VALOR (OUT)]]&gt;0, "Expense", "Check"))</f>
        <v>Income</v>
      </c>
      <c r="E1633" s="3" t="str">
        <f>_xlfn.XLOOKUP(FIN_DATASET[[#This Row],[Method]],CATEGORY_MAP[CUENTA_IN],CATEGORY_MAP[Category])</f>
        <v>Cash</v>
      </c>
      <c r="F1633" s="3" t="str">
        <f>_xlfn.XLOOKUP(FIN_DATASET[[#This Row],[Account]],CATEGORY_MAP[CUENTA_OUT],CATEGORY_MAP[Subcategory])</f>
        <v>Other Incomes 2022</v>
      </c>
      <c r="G1633" s="3" t="str">
        <f>IF(OR(FIN_RAW[[#This Row],[CONCEPTO]]=0,FIN_RAW[[#This Row],[CONCEPTO]]=""),"",FIN_RAW[[#This Row],[CONCEPTO]])</f>
        <v>Pago CxC 2022</v>
      </c>
      <c r="H1633" s="5">
        <f>IF(FIN_DATASET[[#This Row],[Type]]="Income", FIN_RAW[[#This Row],[VALOR (IN)]], -FIN_RAW[[#This Row],[VALOR (OUT)]])</f>
        <v>597000</v>
      </c>
      <c r="I1633" s="3" t="str">
        <f>FIN_RAW[[#This Row],[CUENTA (IN)]]</f>
        <v>Efectivo</v>
      </c>
      <c r="J1633" s="6" t="str">
        <f>FIN_RAW[[#This Row],[CUENTA (OUT)]]</f>
        <v>Ingresos CxC 2022</v>
      </c>
      <c r="K1633" s="3" t="str">
        <f>IF(OR(FIN_RAW[[#This Row],[CLIENTE]]=0,FIN_RAW[[#This Row],[CLIENTE]]=" "),"",FIN_RAW[[#This Row],[CLIENTE]])</f>
        <v>Rodrigo Valdiri Zambrano</v>
      </c>
      <c r="L1633" s="3" t="str">
        <f>IF(OR(FIN_RAW[[#This Row],[DEPORTISTA]]=0,FIN_RAW[[#This Row],[DEPORTISTA]]=""),"",FIN_RAW[[#This Row],[DEPORTISTA]])</f>
        <v>Esteban Valdiri Guauña</v>
      </c>
      <c r="M1633" s="3">
        <f>IF(FIN_DATASET[[#This Row],[Method]]="Efectivo",1,0)</f>
        <v>1</v>
      </c>
      <c r="N1633" s="12">
        <f>IF(FIN_DATASET[[#This Row],[Method]]="Efectivo",FIN_DATASET[[#This Row],[Amount]],0)</f>
        <v>597000</v>
      </c>
      <c r="O1633" s="3">
        <f>IF(FIN_DATASET[[#This Row],[Method]]="CxC",1,0)</f>
        <v>0</v>
      </c>
      <c r="P1633" s="11">
        <f>IF(FIN_DATASET[[#This Row],[Method]]="CxC",FIN_DATASET[[#This Row],[Amount]],0)</f>
        <v>0</v>
      </c>
      <c r="Q1633" s="3">
        <f>IF(OR(FIN_DATASET[[#This Row],[Account]]="CxP",FIN_DATASET[[#This Row],[Account]]="CxP (Liga)",FIN_DATASET[[#This Row],[Account]]="CxP (Terceros)"),1,0)</f>
        <v>0</v>
      </c>
      <c r="R1633" s="3">
        <f>IF(FIN_DATASET[[#This Row],[AP_Flag]]=1,FIN_DATASET[[#This Row],[Amount]],0)</f>
        <v>0</v>
      </c>
    </row>
    <row r="1634" spans="1:18" x14ac:dyDescent="0.2">
      <c r="A1634" s="4">
        <f>FIN_RAW[[#This Row],[FECHA]]</f>
        <v>44949</v>
      </c>
      <c r="B1634" s="3">
        <f>YEAR(FIN_DATASET[[#This Row],[Date]])</f>
        <v>2023</v>
      </c>
      <c r="C1634" s="3" t="str">
        <f>TEXT(FIN_DATASET[[#This Row],[Date]],"mmmm")</f>
        <v>January</v>
      </c>
      <c r="D1634" s="3" t="str">
        <f>IF(FIN_RAW[[#This Row],[VALOR (IN)]]&gt;0, "Income",IF(FIN_RAW[[#This Row],[VALOR (OUT)]]&gt;0, "Expense", "Check"))</f>
        <v>Expense</v>
      </c>
      <c r="E1634" s="3" t="str">
        <f>_xlfn.XLOOKUP(FIN_DATASET[[#This Row],[Method]],CATEGORY_MAP[CUENTA_IN],CATEGORY_MAP[Category])</f>
        <v>Cash</v>
      </c>
      <c r="F1634" s="3" t="str">
        <f>_xlfn.XLOOKUP(FIN_DATASET[[#This Row],[Account]],CATEGORY_MAP[CUENTA_OUT],CATEGORY_MAP[Subcategory])</f>
        <v>Sports Expenses</v>
      </c>
      <c r="G1634" s="3" t="str">
        <f>IF(OR(FIN_RAW[[#This Row],[CONCEPTO]]=0,FIN_RAW[[#This Row],[CONCEPTO]]=""),"",FIN_RAW[[#This Row],[CONCEPTO]])</f>
        <v>Compra Implementación Pliometria</v>
      </c>
      <c r="H1634" s="5">
        <f>IF(FIN_DATASET[[#This Row],[Type]]="Income", FIN_RAW[[#This Row],[VALOR (IN)]], -FIN_RAW[[#This Row],[VALOR (OUT)]])</f>
        <v>-160000</v>
      </c>
      <c r="I1634" s="3" t="str">
        <f>FIN_RAW[[#This Row],[CUENTA (IN)]]</f>
        <v>Efectivo</v>
      </c>
      <c r="J1634" s="6" t="str">
        <f>FIN_RAW[[#This Row],[CUENTA (OUT)]]</f>
        <v>Otros Gastos Deportivos</v>
      </c>
      <c r="K1634" s="3" t="str">
        <f>IF(OR(FIN_RAW[[#This Row],[CLIENTE]]=0,FIN_RAW[[#This Row],[CLIENTE]]=" "),"",FIN_RAW[[#This Row],[CLIENTE]])</f>
        <v/>
      </c>
      <c r="L1634" s="3" t="str">
        <f>IF(OR(FIN_RAW[[#This Row],[DEPORTISTA]]=0,FIN_RAW[[#This Row],[DEPORTISTA]]=""),"",FIN_RAW[[#This Row],[DEPORTISTA]])</f>
        <v/>
      </c>
      <c r="M1634" s="3">
        <f>IF(FIN_DATASET[[#This Row],[Method]]="Efectivo",1,0)</f>
        <v>1</v>
      </c>
      <c r="N1634" s="12">
        <f>IF(FIN_DATASET[[#This Row],[Method]]="Efectivo",FIN_DATASET[[#This Row],[Amount]],0)</f>
        <v>-160000</v>
      </c>
      <c r="O1634" s="3">
        <f>IF(FIN_DATASET[[#This Row],[Method]]="CxC",1,0)</f>
        <v>0</v>
      </c>
      <c r="P1634" s="11">
        <f>IF(FIN_DATASET[[#This Row],[Method]]="CxC",FIN_DATASET[[#This Row],[Amount]],0)</f>
        <v>0</v>
      </c>
      <c r="Q1634" s="3">
        <f>IF(OR(FIN_DATASET[[#This Row],[Account]]="CxP",FIN_DATASET[[#This Row],[Account]]="CxP (Liga)",FIN_DATASET[[#This Row],[Account]]="CxP (Terceros)"),1,0)</f>
        <v>0</v>
      </c>
      <c r="R1634" s="3">
        <f>IF(FIN_DATASET[[#This Row],[AP_Flag]]=1,FIN_DATASET[[#This Row],[Amount]],0)</f>
        <v>0</v>
      </c>
    </row>
    <row r="1635" spans="1:18" x14ac:dyDescent="0.2">
      <c r="A1635" s="4">
        <f>FIN_RAW[[#This Row],[FECHA]]</f>
        <v>44957</v>
      </c>
      <c r="B1635" s="3">
        <f>YEAR(FIN_DATASET[[#This Row],[Date]])</f>
        <v>2023</v>
      </c>
      <c r="C1635" s="3" t="str">
        <f>TEXT(FIN_DATASET[[#This Row],[Date]],"mmmm")</f>
        <v>January</v>
      </c>
      <c r="D1635" s="3" t="str">
        <f>IF(FIN_RAW[[#This Row],[VALOR (IN)]]&gt;0, "Income",IF(FIN_RAW[[#This Row],[VALOR (OUT)]]&gt;0, "Expense", "Check"))</f>
        <v>Income</v>
      </c>
      <c r="E1635" s="3" t="str">
        <f>_xlfn.XLOOKUP(FIN_DATASET[[#This Row],[Method]],CATEGORY_MAP[CUENTA_IN],CATEGORY_MAP[Category])</f>
        <v>Cash</v>
      </c>
      <c r="F1635" s="3" t="str">
        <f>_xlfn.XLOOKUP(FIN_DATASET[[#This Row],[Account]],CATEGORY_MAP[CUENTA_OUT],CATEGORY_MAP[Subcategory])</f>
        <v>Other Incomes 2022</v>
      </c>
      <c r="G1635" s="3" t="str">
        <f>IF(OR(FIN_RAW[[#This Row],[CONCEPTO]]=0,FIN_RAW[[#This Row],[CONCEPTO]]=""),"",FIN_RAW[[#This Row],[CONCEPTO]])</f>
        <v>Pago CxC 2022</v>
      </c>
      <c r="H1635" s="5">
        <f>IF(FIN_DATASET[[#This Row],[Type]]="Income", FIN_RAW[[#This Row],[VALOR (IN)]], -FIN_RAW[[#This Row],[VALOR (OUT)]])</f>
        <v>420000</v>
      </c>
      <c r="I1635" s="3" t="str">
        <f>FIN_RAW[[#This Row],[CUENTA (IN)]]</f>
        <v>Efectivo</v>
      </c>
      <c r="J1635" s="6" t="str">
        <f>FIN_RAW[[#This Row],[CUENTA (OUT)]]</f>
        <v>Ingresos CxC 2022</v>
      </c>
      <c r="K1635" s="3" t="str">
        <f>IF(OR(FIN_RAW[[#This Row],[CLIENTE]]=0,FIN_RAW[[#This Row],[CLIENTE]]=" "),"",FIN_RAW[[#This Row],[CLIENTE]])</f>
        <v>Diana Gómez Herrera</v>
      </c>
      <c r="L1635" s="3" t="str">
        <f>IF(OR(FIN_RAW[[#This Row],[DEPORTISTA]]=0,FIN_RAW[[#This Row],[DEPORTISTA]]=""),"",FIN_RAW[[#This Row],[DEPORTISTA]])</f>
        <v>Juan Manuel López Gómez</v>
      </c>
      <c r="M1635" s="3">
        <f>IF(FIN_DATASET[[#This Row],[Method]]="Efectivo",1,0)</f>
        <v>1</v>
      </c>
      <c r="N1635" s="12">
        <f>IF(FIN_DATASET[[#This Row],[Method]]="Efectivo",FIN_DATASET[[#This Row],[Amount]],0)</f>
        <v>420000</v>
      </c>
      <c r="O1635" s="3">
        <f>IF(FIN_DATASET[[#This Row],[Method]]="CxC",1,0)</f>
        <v>0</v>
      </c>
      <c r="P1635" s="11">
        <f>IF(FIN_DATASET[[#This Row],[Method]]="CxC",FIN_DATASET[[#This Row],[Amount]],0)</f>
        <v>0</v>
      </c>
      <c r="Q1635" s="3">
        <f>IF(OR(FIN_DATASET[[#This Row],[Account]]="CxP",FIN_DATASET[[#This Row],[Account]]="CxP (Liga)",FIN_DATASET[[#This Row],[Account]]="CxP (Terceros)"),1,0)</f>
        <v>0</v>
      </c>
      <c r="R1635" s="3">
        <f>IF(FIN_DATASET[[#This Row],[AP_Flag]]=1,FIN_DATASET[[#This Row],[Amount]],0)</f>
        <v>0</v>
      </c>
    </row>
    <row r="1636" spans="1:18" x14ac:dyDescent="0.2">
      <c r="A1636" s="4">
        <f>FIN_RAW[[#This Row],[FECHA]]</f>
        <v>44957</v>
      </c>
      <c r="B1636" s="3">
        <f>YEAR(FIN_DATASET[[#This Row],[Date]])</f>
        <v>2023</v>
      </c>
      <c r="C1636" s="3" t="str">
        <f>TEXT(FIN_DATASET[[#This Row],[Date]],"mmmm")</f>
        <v>January</v>
      </c>
      <c r="D1636" s="3" t="str">
        <f>IF(FIN_RAW[[#This Row],[VALOR (IN)]]&gt;0, "Income",IF(FIN_RAW[[#This Row],[VALOR (OUT)]]&gt;0, "Expense", "Check"))</f>
        <v>Expense</v>
      </c>
      <c r="E1636" s="3" t="str">
        <f>_xlfn.XLOOKUP(FIN_DATASET[[#This Row],[Method]],CATEGORY_MAP[CUENTA_IN],CATEGORY_MAP[Category])</f>
        <v>Cash</v>
      </c>
      <c r="F1636" s="3" t="str">
        <f>_xlfn.XLOOKUP(FIN_DATASET[[#This Row],[Account]],CATEGORY_MAP[CUENTA_OUT],CATEGORY_MAP[Subcategory])</f>
        <v>Operating Expenses</v>
      </c>
      <c r="G1636" s="3" t="str">
        <f>IF(OR(FIN_RAW[[#This Row],[CONCEPTO]]=0,FIN_RAW[[#This Row],[CONCEPTO]]=""),"",FIN_RAW[[#This Row],[CONCEPTO]])</f>
        <v>Compra Refrigerios Reunion Padres</v>
      </c>
      <c r="H1636" s="5">
        <f>IF(FIN_DATASET[[#This Row],[Type]]="Income", FIN_RAW[[#This Row],[VALOR (IN)]], -FIN_RAW[[#This Row],[VALOR (OUT)]])</f>
        <v>-200000</v>
      </c>
      <c r="I1636" s="3" t="str">
        <f>FIN_RAW[[#This Row],[CUENTA (IN)]]</f>
        <v>Efectivo</v>
      </c>
      <c r="J1636" s="6" t="str">
        <f>FIN_RAW[[#This Row],[CUENTA (OUT)]]</f>
        <v>Otros Gastos</v>
      </c>
      <c r="K1636" s="3" t="str">
        <f>IF(OR(FIN_RAW[[#This Row],[CLIENTE]]=0,FIN_RAW[[#This Row],[CLIENTE]]=" "),"",FIN_RAW[[#This Row],[CLIENTE]])</f>
        <v/>
      </c>
      <c r="L1636" s="3" t="str">
        <f>IF(OR(FIN_RAW[[#This Row],[DEPORTISTA]]=0,FIN_RAW[[#This Row],[DEPORTISTA]]=""),"",FIN_RAW[[#This Row],[DEPORTISTA]])</f>
        <v/>
      </c>
      <c r="M1636" s="3">
        <f>IF(FIN_DATASET[[#This Row],[Method]]="Efectivo",1,0)</f>
        <v>1</v>
      </c>
      <c r="N1636" s="12">
        <f>IF(FIN_DATASET[[#This Row],[Method]]="Efectivo",FIN_DATASET[[#This Row],[Amount]],0)</f>
        <v>-200000</v>
      </c>
      <c r="O1636" s="3">
        <f>IF(FIN_DATASET[[#This Row],[Method]]="CxC",1,0)</f>
        <v>0</v>
      </c>
      <c r="P1636" s="11">
        <f>IF(FIN_DATASET[[#This Row],[Method]]="CxC",FIN_DATASET[[#This Row],[Amount]],0)</f>
        <v>0</v>
      </c>
      <c r="Q1636" s="3">
        <f>IF(OR(FIN_DATASET[[#This Row],[Account]]="CxP",FIN_DATASET[[#This Row],[Account]]="CxP (Liga)",FIN_DATASET[[#This Row],[Account]]="CxP (Terceros)"),1,0)</f>
        <v>0</v>
      </c>
      <c r="R1636" s="3">
        <f>IF(FIN_DATASET[[#This Row],[AP_Flag]]=1,FIN_DATASET[[#This Row],[Amount]],0)</f>
        <v>0</v>
      </c>
    </row>
    <row r="1637" spans="1:18" x14ac:dyDescent="0.2">
      <c r="A1637" s="4">
        <f>FIN_RAW[[#This Row],[FECHA]]</f>
        <v>44957</v>
      </c>
      <c r="B1637" s="3">
        <f>YEAR(FIN_DATASET[[#This Row],[Date]])</f>
        <v>2023</v>
      </c>
      <c r="C1637" s="3" t="str">
        <f>TEXT(FIN_DATASET[[#This Row],[Date]],"mmmm")</f>
        <v>January</v>
      </c>
      <c r="D1637" s="3" t="str">
        <f>IF(FIN_RAW[[#This Row],[VALOR (IN)]]&gt;0, "Income",IF(FIN_RAW[[#This Row],[VALOR (OUT)]]&gt;0, "Expense", "Check"))</f>
        <v>Expense</v>
      </c>
      <c r="E1637" s="3" t="str">
        <f>_xlfn.XLOOKUP(FIN_DATASET[[#This Row],[Method]],CATEGORY_MAP[CUENTA_IN],CATEGORY_MAP[Category])</f>
        <v>Cash</v>
      </c>
      <c r="F1637" s="3" t="str">
        <f>_xlfn.XLOOKUP(FIN_DATASET[[#This Row],[Account]],CATEGORY_MAP[CUENTA_OUT],CATEGORY_MAP[Subcategory])</f>
        <v>Payroll</v>
      </c>
      <c r="G1637" s="3" t="str">
        <f>IF(OR(FIN_RAW[[#This Row],[CONCEPTO]]=0,FIN_RAW[[#This Row],[CONCEPTO]]=""),"",FIN_RAW[[#This Row],[CONCEPTO]])</f>
        <v>Pago Nomina ENE</v>
      </c>
      <c r="H1637" s="5">
        <f>IF(FIN_DATASET[[#This Row],[Type]]="Income", FIN_RAW[[#This Row],[VALOR (IN)]], -FIN_RAW[[#This Row],[VALOR (OUT)]])</f>
        <v>-1000000</v>
      </c>
      <c r="I1637" s="3" t="str">
        <f>FIN_RAW[[#This Row],[CUENTA (IN)]]</f>
        <v>Efectivo</v>
      </c>
      <c r="J1637" s="6" t="str">
        <f>FIN_RAW[[#This Row],[CUENTA (OUT)]]</f>
        <v>Nomina</v>
      </c>
      <c r="K1637" s="3" t="str">
        <f>IF(OR(FIN_RAW[[#This Row],[CLIENTE]]=0,FIN_RAW[[#This Row],[CLIENTE]]=" "),"",FIN_RAW[[#This Row],[CLIENTE]])</f>
        <v>Miguel García Celis</v>
      </c>
      <c r="L1637" s="3" t="str">
        <f>IF(OR(FIN_RAW[[#This Row],[DEPORTISTA]]=0,FIN_RAW[[#This Row],[DEPORTISTA]]=""),"",FIN_RAW[[#This Row],[DEPORTISTA]])</f>
        <v>Miguel García Celis</v>
      </c>
      <c r="M1637" s="3">
        <f>IF(FIN_DATASET[[#This Row],[Method]]="Efectivo",1,0)</f>
        <v>1</v>
      </c>
      <c r="N1637" s="12">
        <f>IF(FIN_DATASET[[#This Row],[Method]]="Efectivo",FIN_DATASET[[#This Row],[Amount]],0)</f>
        <v>-1000000</v>
      </c>
      <c r="O1637" s="3">
        <f>IF(FIN_DATASET[[#This Row],[Method]]="CxC",1,0)</f>
        <v>0</v>
      </c>
      <c r="P1637" s="11">
        <f>IF(FIN_DATASET[[#This Row],[Method]]="CxC",FIN_DATASET[[#This Row],[Amount]],0)</f>
        <v>0</v>
      </c>
      <c r="Q1637" s="3">
        <f>IF(OR(FIN_DATASET[[#This Row],[Account]]="CxP",FIN_DATASET[[#This Row],[Account]]="CxP (Liga)",FIN_DATASET[[#This Row],[Account]]="CxP (Terceros)"),1,0)</f>
        <v>0</v>
      </c>
      <c r="R1637" s="3">
        <f>IF(FIN_DATASET[[#This Row],[AP_Flag]]=1,FIN_DATASET[[#This Row],[Amount]],0)</f>
        <v>0</v>
      </c>
    </row>
    <row r="1638" spans="1:18" x14ac:dyDescent="0.2">
      <c r="A1638" s="4">
        <f>FIN_RAW[[#This Row],[FECHA]]</f>
        <v>44957</v>
      </c>
      <c r="B1638" s="3">
        <f>YEAR(FIN_DATASET[[#This Row],[Date]])</f>
        <v>2023</v>
      </c>
      <c r="C1638" s="3" t="str">
        <f>TEXT(FIN_DATASET[[#This Row],[Date]],"mmmm")</f>
        <v>January</v>
      </c>
      <c r="D1638" s="3" t="str">
        <f>IF(FIN_RAW[[#This Row],[VALOR (IN)]]&gt;0, "Income",IF(FIN_RAW[[#This Row],[VALOR (OUT)]]&gt;0, "Expense", "Check"))</f>
        <v>Expense</v>
      </c>
      <c r="E1638" s="3" t="str">
        <f>_xlfn.XLOOKUP(FIN_DATASET[[#This Row],[Method]],CATEGORY_MAP[CUENTA_IN],CATEGORY_MAP[Category])</f>
        <v>Cash</v>
      </c>
      <c r="F1638" s="3" t="str">
        <f>_xlfn.XLOOKUP(FIN_DATASET[[#This Row],[Account]],CATEGORY_MAP[CUENTA_OUT],CATEGORY_MAP[Subcategory])</f>
        <v>Payroll</v>
      </c>
      <c r="G1638" s="3" t="str">
        <f>IF(OR(FIN_RAW[[#This Row],[CONCEPTO]]=0,FIN_RAW[[#This Row],[CONCEPTO]]=""),"",FIN_RAW[[#This Row],[CONCEPTO]])</f>
        <v>Pago Nomina ENE</v>
      </c>
      <c r="H1638" s="5">
        <f>IF(FIN_DATASET[[#This Row],[Type]]="Income", FIN_RAW[[#This Row],[VALOR (IN)]], -FIN_RAW[[#This Row],[VALOR (OUT)]])</f>
        <v>-1000000</v>
      </c>
      <c r="I1638" s="3" t="str">
        <f>FIN_RAW[[#This Row],[CUENTA (IN)]]</f>
        <v>Efectivo</v>
      </c>
      <c r="J1638" s="6" t="str">
        <f>FIN_RAW[[#This Row],[CUENTA (OUT)]]</f>
        <v>Nomina</v>
      </c>
      <c r="K1638" s="3" t="str">
        <f>IF(OR(FIN_RAW[[#This Row],[CLIENTE]]=0,FIN_RAW[[#This Row],[CLIENTE]]=" "),"",FIN_RAW[[#This Row],[CLIENTE]])</f>
        <v>Farly Apraez Betancur</v>
      </c>
      <c r="L1638" s="3" t="str">
        <f>IF(OR(FIN_RAW[[#This Row],[DEPORTISTA]]=0,FIN_RAW[[#This Row],[DEPORTISTA]]=""),"",FIN_RAW[[#This Row],[DEPORTISTA]])</f>
        <v>Farly Apraez Betancur</v>
      </c>
      <c r="M1638" s="3">
        <f>IF(FIN_DATASET[[#This Row],[Method]]="Efectivo",1,0)</f>
        <v>1</v>
      </c>
      <c r="N1638" s="12">
        <f>IF(FIN_DATASET[[#This Row],[Method]]="Efectivo",FIN_DATASET[[#This Row],[Amount]],0)</f>
        <v>-1000000</v>
      </c>
      <c r="O1638" s="3">
        <f>IF(FIN_DATASET[[#This Row],[Method]]="CxC",1,0)</f>
        <v>0</v>
      </c>
      <c r="P1638" s="11">
        <f>IF(FIN_DATASET[[#This Row],[Method]]="CxC",FIN_DATASET[[#This Row],[Amount]],0)</f>
        <v>0</v>
      </c>
      <c r="Q1638" s="3">
        <f>IF(OR(FIN_DATASET[[#This Row],[Account]]="CxP",FIN_DATASET[[#This Row],[Account]]="CxP (Liga)",FIN_DATASET[[#This Row],[Account]]="CxP (Terceros)"),1,0)</f>
        <v>0</v>
      </c>
      <c r="R1638" s="3">
        <f>IF(FIN_DATASET[[#This Row],[AP_Flag]]=1,FIN_DATASET[[#This Row],[Amount]],0)</f>
        <v>0</v>
      </c>
    </row>
    <row r="1639" spans="1:18" x14ac:dyDescent="0.2">
      <c r="A1639" s="4">
        <f>FIN_RAW[[#This Row],[FECHA]]</f>
        <v>44957</v>
      </c>
      <c r="B1639" s="3">
        <f>YEAR(FIN_DATASET[[#This Row],[Date]])</f>
        <v>2023</v>
      </c>
      <c r="C1639" s="3" t="str">
        <f>TEXT(FIN_DATASET[[#This Row],[Date]],"mmmm")</f>
        <v>January</v>
      </c>
      <c r="D1639" s="3" t="str">
        <f>IF(FIN_RAW[[#This Row],[VALOR (IN)]]&gt;0, "Income",IF(FIN_RAW[[#This Row],[VALOR (OUT)]]&gt;0, "Expense", "Check"))</f>
        <v>Expense</v>
      </c>
      <c r="E1639" s="3" t="str">
        <f>_xlfn.XLOOKUP(FIN_DATASET[[#This Row],[Method]],CATEGORY_MAP[CUENTA_IN],CATEGORY_MAP[Category])</f>
        <v>Cash</v>
      </c>
      <c r="F1639" s="3" t="str">
        <f>_xlfn.XLOOKUP(FIN_DATASET[[#This Row],[Account]],CATEGORY_MAP[CUENTA_OUT],CATEGORY_MAP[Subcategory])</f>
        <v>Payroll</v>
      </c>
      <c r="G1639" s="3" t="str">
        <f>IF(OR(FIN_RAW[[#This Row],[CONCEPTO]]=0,FIN_RAW[[#This Row],[CONCEPTO]]=""),"",FIN_RAW[[#This Row],[CONCEPTO]])</f>
        <v>Pago Nomina ENE</v>
      </c>
      <c r="H1639" s="5">
        <f>IF(FIN_DATASET[[#This Row],[Type]]="Income", FIN_RAW[[#This Row],[VALOR (IN)]], -FIN_RAW[[#This Row],[VALOR (OUT)]])</f>
        <v>-250000</v>
      </c>
      <c r="I1639" s="3" t="str">
        <f>FIN_RAW[[#This Row],[CUENTA (IN)]]</f>
        <v>Efectivo</v>
      </c>
      <c r="J1639" s="6" t="str">
        <f>FIN_RAW[[#This Row],[CUENTA (OUT)]]</f>
        <v>Nomina</v>
      </c>
      <c r="K1639" s="3" t="str">
        <f>IF(OR(FIN_RAW[[#This Row],[CLIENTE]]=0,FIN_RAW[[#This Row],[CLIENTE]]=" "),"",FIN_RAW[[#This Row],[CLIENTE]])</f>
        <v>Derwin Cuastumal Leal</v>
      </c>
      <c r="L1639" s="3" t="str">
        <f>IF(OR(FIN_RAW[[#This Row],[DEPORTISTA]]=0,FIN_RAW[[#This Row],[DEPORTISTA]]=""),"",FIN_RAW[[#This Row],[DEPORTISTA]])</f>
        <v>Derwin Cuastumal Leal</v>
      </c>
      <c r="M1639" s="3">
        <f>IF(FIN_DATASET[[#This Row],[Method]]="Efectivo",1,0)</f>
        <v>1</v>
      </c>
      <c r="N1639" s="12">
        <f>IF(FIN_DATASET[[#This Row],[Method]]="Efectivo",FIN_DATASET[[#This Row],[Amount]],0)</f>
        <v>-250000</v>
      </c>
      <c r="O1639" s="3">
        <f>IF(FIN_DATASET[[#This Row],[Method]]="CxC",1,0)</f>
        <v>0</v>
      </c>
      <c r="P1639" s="11">
        <f>IF(FIN_DATASET[[#This Row],[Method]]="CxC",FIN_DATASET[[#This Row],[Amount]],0)</f>
        <v>0</v>
      </c>
      <c r="Q1639" s="3">
        <f>IF(OR(FIN_DATASET[[#This Row],[Account]]="CxP",FIN_DATASET[[#This Row],[Account]]="CxP (Liga)",FIN_DATASET[[#This Row],[Account]]="CxP (Terceros)"),1,0)</f>
        <v>0</v>
      </c>
      <c r="R1639" s="3">
        <f>IF(FIN_DATASET[[#This Row],[AP_Flag]]=1,FIN_DATASET[[#This Row],[Amount]],0)</f>
        <v>0</v>
      </c>
    </row>
    <row r="1640" spans="1:18" x14ac:dyDescent="0.2">
      <c r="A1640" s="4">
        <f>FIN_RAW[[#This Row],[FECHA]]</f>
        <v>44957</v>
      </c>
      <c r="B1640" s="3">
        <f>YEAR(FIN_DATASET[[#This Row],[Date]])</f>
        <v>2023</v>
      </c>
      <c r="C1640" s="3" t="str">
        <f>TEXT(FIN_DATASET[[#This Row],[Date]],"mmmm")</f>
        <v>January</v>
      </c>
      <c r="D1640" s="3" t="str">
        <f>IF(FIN_RAW[[#This Row],[VALOR (IN)]]&gt;0, "Income",IF(FIN_RAW[[#This Row],[VALOR (OUT)]]&gt;0, "Expense", "Check"))</f>
        <v>Expense</v>
      </c>
      <c r="E1640" s="3" t="str">
        <f>_xlfn.XLOOKUP(FIN_DATASET[[#This Row],[Method]],CATEGORY_MAP[CUENTA_IN],CATEGORY_MAP[Category])</f>
        <v>Cash</v>
      </c>
      <c r="F1640" s="3" t="str">
        <f>_xlfn.XLOOKUP(FIN_DATASET[[#This Row],[Account]],CATEGORY_MAP[CUENTA_OUT],CATEGORY_MAP[Subcategory])</f>
        <v>Payroll</v>
      </c>
      <c r="G1640" s="3" t="str">
        <f>IF(OR(FIN_RAW[[#This Row],[CONCEPTO]]=0,FIN_RAW[[#This Row],[CONCEPTO]]=""),"",FIN_RAW[[#This Row],[CONCEPTO]])</f>
        <v>Pago Nomina ENE</v>
      </c>
      <c r="H1640" s="5">
        <f>IF(FIN_DATASET[[#This Row],[Type]]="Income", FIN_RAW[[#This Row],[VALOR (IN)]], -FIN_RAW[[#This Row],[VALOR (OUT)]])</f>
        <v>-100000</v>
      </c>
      <c r="I1640" s="3" t="str">
        <f>FIN_RAW[[#This Row],[CUENTA (IN)]]</f>
        <v>Efectivo</v>
      </c>
      <c r="J1640" s="6" t="str">
        <f>FIN_RAW[[#This Row],[CUENTA (OUT)]]</f>
        <v>Nomina</v>
      </c>
      <c r="K1640" s="3" t="str">
        <f>IF(OR(FIN_RAW[[#This Row],[CLIENTE]]=0,FIN_RAW[[#This Row],[CLIENTE]]=" "),"",FIN_RAW[[#This Row],[CLIENTE]])</f>
        <v/>
      </c>
      <c r="L1640" s="3" t="str">
        <f>IF(OR(FIN_RAW[[#This Row],[DEPORTISTA]]=0,FIN_RAW[[#This Row],[DEPORTISTA]]=""),"",FIN_RAW[[#This Row],[DEPORTISTA]])</f>
        <v/>
      </c>
      <c r="M1640" s="3">
        <f>IF(FIN_DATASET[[#This Row],[Method]]="Efectivo",1,0)</f>
        <v>1</v>
      </c>
      <c r="N1640" s="12">
        <f>IF(FIN_DATASET[[#This Row],[Method]]="Efectivo",FIN_DATASET[[#This Row],[Amount]],0)</f>
        <v>-100000</v>
      </c>
      <c r="O1640" s="3">
        <f>IF(FIN_DATASET[[#This Row],[Method]]="CxC",1,0)</f>
        <v>0</v>
      </c>
      <c r="P1640" s="11">
        <f>IF(FIN_DATASET[[#This Row],[Method]]="CxC",FIN_DATASET[[#This Row],[Amount]],0)</f>
        <v>0</v>
      </c>
      <c r="Q1640" s="3">
        <f>IF(OR(FIN_DATASET[[#This Row],[Account]]="CxP",FIN_DATASET[[#This Row],[Account]]="CxP (Liga)",FIN_DATASET[[#This Row],[Account]]="CxP (Terceros)"),1,0)</f>
        <v>0</v>
      </c>
      <c r="R1640" s="3">
        <f>IF(FIN_DATASET[[#This Row],[AP_Flag]]=1,FIN_DATASET[[#This Row],[Amount]],0)</f>
        <v>0</v>
      </c>
    </row>
    <row r="1641" spans="1:18" x14ac:dyDescent="0.2">
      <c r="A1641" s="4">
        <f>FIN_RAW[[#This Row],[FECHA]]</f>
        <v>44957</v>
      </c>
      <c r="B1641" s="3">
        <f>YEAR(FIN_DATASET[[#This Row],[Date]])</f>
        <v>2023</v>
      </c>
      <c r="C1641" s="3" t="str">
        <f>TEXT(FIN_DATASET[[#This Row],[Date]],"mmmm")</f>
        <v>January</v>
      </c>
      <c r="D1641" s="3" t="str">
        <f>IF(FIN_RAW[[#This Row],[VALOR (IN)]]&gt;0, "Income",IF(FIN_RAW[[#This Row],[VALOR (OUT)]]&gt;0, "Expense", "Check"))</f>
        <v>Expense</v>
      </c>
      <c r="E1641" s="3" t="str">
        <f>_xlfn.XLOOKUP(FIN_DATASET[[#This Row],[Method]],CATEGORY_MAP[CUENTA_IN],CATEGORY_MAP[Category])</f>
        <v>Cash</v>
      </c>
      <c r="F1641" s="3" t="str">
        <f>_xlfn.XLOOKUP(FIN_DATASET[[#This Row],[Account]],CATEGORY_MAP[CUENTA_OUT],CATEGORY_MAP[Subcategory])</f>
        <v>Payroll</v>
      </c>
      <c r="G1641" s="3" t="str">
        <f>IF(OR(FIN_RAW[[#This Row],[CONCEPTO]]=0,FIN_RAW[[#This Row],[CONCEPTO]]=""),"",FIN_RAW[[#This Row],[CONCEPTO]])</f>
        <v>Pago Nomina ENE</v>
      </c>
      <c r="H1641" s="5">
        <f>IF(FIN_DATASET[[#This Row],[Type]]="Income", FIN_RAW[[#This Row],[VALOR (IN)]], -FIN_RAW[[#This Row],[VALOR (OUT)]])</f>
        <v>-100000</v>
      </c>
      <c r="I1641" s="3" t="str">
        <f>FIN_RAW[[#This Row],[CUENTA (IN)]]</f>
        <v>Efectivo</v>
      </c>
      <c r="J1641" s="6" t="str">
        <f>FIN_RAW[[#This Row],[CUENTA (OUT)]]</f>
        <v>Nomina</v>
      </c>
      <c r="K1641" s="3" t="str">
        <f>IF(OR(FIN_RAW[[#This Row],[CLIENTE]]=0,FIN_RAW[[#This Row],[CLIENTE]]=" "),"",FIN_RAW[[#This Row],[CLIENTE]])</f>
        <v/>
      </c>
      <c r="L1641" s="3" t="str">
        <f>IF(OR(FIN_RAW[[#This Row],[DEPORTISTA]]=0,FIN_RAW[[#This Row],[DEPORTISTA]]=""),"",FIN_RAW[[#This Row],[DEPORTISTA]])</f>
        <v/>
      </c>
      <c r="M1641" s="3">
        <f>IF(FIN_DATASET[[#This Row],[Method]]="Efectivo",1,0)</f>
        <v>1</v>
      </c>
      <c r="N1641" s="12">
        <f>IF(FIN_DATASET[[#This Row],[Method]]="Efectivo",FIN_DATASET[[#This Row],[Amount]],0)</f>
        <v>-100000</v>
      </c>
      <c r="O1641" s="3">
        <f>IF(FIN_DATASET[[#This Row],[Method]]="CxC",1,0)</f>
        <v>0</v>
      </c>
      <c r="P1641" s="11">
        <f>IF(FIN_DATASET[[#This Row],[Method]]="CxC",FIN_DATASET[[#This Row],[Amount]],0)</f>
        <v>0</v>
      </c>
      <c r="Q1641" s="3">
        <f>IF(OR(FIN_DATASET[[#This Row],[Account]]="CxP",FIN_DATASET[[#This Row],[Account]]="CxP (Liga)",FIN_DATASET[[#This Row],[Account]]="CxP (Terceros)"),1,0)</f>
        <v>0</v>
      </c>
      <c r="R1641" s="3">
        <f>IF(FIN_DATASET[[#This Row],[AP_Flag]]=1,FIN_DATASET[[#This Row],[Amount]],0)</f>
        <v>0</v>
      </c>
    </row>
    <row r="1642" spans="1:18" x14ac:dyDescent="0.2">
      <c r="A1642" s="4">
        <f>FIN_RAW[[#This Row],[FECHA]]</f>
        <v>44958</v>
      </c>
      <c r="B1642" s="3">
        <f>YEAR(FIN_DATASET[[#This Row],[Date]])</f>
        <v>2023</v>
      </c>
      <c r="C1642" s="3" t="str">
        <f>TEXT(FIN_DATASET[[#This Row],[Date]],"mmmm")</f>
        <v>February</v>
      </c>
      <c r="D1642" s="3" t="str">
        <f>IF(FIN_RAW[[#This Row],[VALOR (IN)]]&gt;0, "Income",IF(FIN_RAW[[#This Row],[VALOR (OUT)]]&gt;0, "Expense", "Check"))</f>
        <v>Income</v>
      </c>
      <c r="E1642" s="3" t="str">
        <f>_xlfn.XLOOKUP(FIN_DATASET[[#This Row],[Method]],CATEGORY_MAP[CUENTA_IN],CATEGORY_MAP[Category])</f>
        <v>Scholarships</v>
      </c>
      <c r="F1642" s="3" t="str">
        <f>_xlfn.XLOOKUP(FIN_DATASET[[#This Row],[Account]],CATEGORY_MAP[CUENTA_OUT],CATEGORY_MAP[Subcategory])</f>
        <v>Monthly Fee</v>
      </c>
      <c r="G1642" s="3" t="str">
        <f>IF(OR(FIN_RAW[[#This Row],[CONCEPTO]]=0,FIN_RAW[[#This Row],[CONCEPTO]]=""),"",FIN_RAW[[#This Row],[CONCEPTO]])</f>
        <v>Beca Fundadores AR(SG) 100% FEB</v>
      </c>
      <c r="H1642" s="5">
        <f>IF(FIN_DATASET[[#This Row],[Type]]="Income", FIN_RAW[[#This Row],[VALOR (IN)]], -FIN_RAW[[#This Row],[VALOR (OUT)]])</f>
        <v>160000</v>
      </c>
      <c r="I1642" s="3" t="str">
        <f>FIN_RAW[[#This Row],[CUENTA (IN)]]</f>
        <v>Becas</v>
      </c>
      <c r="J1642" s="6" t="str">
        <f>FIN_RAW[[#This Row],[CUENTA (OUT)]]</f>
        <v>Mensualidad</v>
      </c>
      <c r="K1642" s="3" t="str">
        <f>IF(OR(FIN_RAW[[#This Row],[CLIENTE]]=0,FIN_RAW[[#This Row],[CLIENTE]]=" "),"",FIN_RAW[[#This Row],[CLIENTE]])</f>
        <v>Luis Eduardo Solarte Serna</v>
      </c>
      <c r="L1642" s="3" t="str">
        <f>IF(OR(FIN_RAW[[#This Row],[DEPORTISTA]]=0,FIN_RAW[[#This Row],[DEPORTISTA]]=""),"",FIN_RAW[[#This Row],[DEPORTISTA]])</f>
        <v>Alejandro Solarte Osorio</v>
      </c>
      <c r="M1642" s="3">
        <f>IF(FIN_DATASET[[#This Row],[Method]]="Efectivo",1,0)</f>
        <v>0</v>
      </c>
      <c r="N1642" s="12">
        <f>IF(FIN_DATASET[[#This Row],[Method]]="Efectivo",FIN_DATASET[[#This Row],[Amount]],0)</f>
        <v>0</v>
      </c>
      <c r="O1642" s="3">
        <f>IF(FIN_DATASET[[#This Row],[Method]]="CxC",1,0)</f>
        <v>0</v>
      </c>
      <c r="P1642" s="11">
        <f>IF(FIN_DATASET[[#This Row],[Method]]="CxC",FIN_DATASET[[#This Row],[Amount]],0)</f>
        <v>0</v>
      </c>
      <c r="Q1642" s="3">
        <f>IF(OR(FIN_DATASET[[#This Row],[Account]]="CxP",FIN_DATASET[[#This Row],[Account]]="CxP (Liga)",FIN_DATASET[[#This Row],[Account]]="CxP (Terceros)"),1,0)</f>
        <v>0</v>
      </c>
      <c r="R1642" s="3">
        <f>IF(FIN_DATASET[[#This Row],[AP_Flag]]=1,FIN_DATASET[[#This Row],[Amount]],0)</f>
        <v>0</v>
      </c>
    </row>
    <row r="1643" spans="1:18" x14ac:dyDescent="0.2">
      <c r="A1643" s="4">
        <f>FIN_RAW[[#This Row],[FECHA]]</f>
        <v>44958</v>
      </c>
      <c r="B1643" s="3">
        <f>YEAR(FIN_DATASET[[#This Row],[Date]])</f>
        <v>2023</v>
      </c>
      <c r="C1643" s="3" t="str">
        <f>TEXT(FIN_DATASET[[#This Row],[Date]],"mmmm")</f>
        <v>February</v>
      </c>
      <c r="D1643" s="3" t="str">
        <f>IF(FIN_RAW[[#This Row],[VALOR (IN)]]&gt;0, "Income",IF(FIN_RAW[[#This Row],[VALOR (OUT)]]&gt;0, "Expense", "Check"))</f>
        <v>Income</v>
      </c>
      <c r="E1643" s="3" t="str">
        <f>_xlfn.XLOOKUP(FIN_DATASET[[#This Row],[Method]],CATEGORY_MAP[CUENTA_IN],CATEGORY_MAP[Category])</f>
        <v>Scholarships</v>
      </c>
      <c r="F1643" s="3" t="str">
        <f>_xlfn.XLOOKUP(FIN_DATASET[[#This Row],[Account]],CATEGORY_MAP[CUENTA_OUT],CATEGORY_MAP[Subcategory])</f>
        <v>Monthly Fee</v>
      </c>
      <c r="G1643" s="3" t="str">
        <f>IF(OR(FIN_RAW[[#This Row],[CONCEPTO]]=0,FIN_RAW[[#This Row],[CONCEPTO]]=""),"",FIN_RAW[[#This Row],[CONCEPTO]])</f>
        <v>Beca Fundadores AR(SG) 100% FEB</v>
      </c>
      <c r="H1643" s="5">
        <f>IF(FIN_DATASET[[#This Row],[Type]]="Income", FIN_RAW[[#This Row],[VALOR (IN)]], -FIN_RAW[[#This Row],[VALOR (OUT)]])</f>
        <v>160000</v>
      </c>
      <c r="I1643" s="3" t="str">
        <f>FIN_RAW[[#This Row],[CUENTA (IN)]]</f>
        <v>Becas</v>
      </c>
      <c r="J1643" s="6" t="str">
        <f>FIN_RAW[[#This Row],[CUENTA (OUT)]]</f>
        <v>Mensualidad</v>
      </c>
      <c r="K1643" s="3" t="str">
        <f>IF(OR(FIN_RAW[[#This Row],[CLIENTE]]=0,FIN_RAW[[#This Row],[CLIENTE]]=" "),"",FIN_RAW[[#This Row],[CLIENTE]])</f>
        <v>Omar Osorio Valencia</v>
      </c>
      <c r="L1643" s="3" t="str">
        <f>IF(OR(FIN_RAW[[#This Row],[DEPORTISTA]]=0,FIN_RAW[[#This Row],[DEPORTISTA]]=""),"",FIN_RAW[[#This Row],[DEPORTISTA]])</f>
        <v>Juan Camilo Osorio Mendoza</v>
      </c>
      <c r="M1643" s="3">
        <f>IF(FIN_DATASET[[#This Row],[Method]]="Efectivo",1,0)</f>
        <v>0</v>
      </c>
      <c r="N1643" s="12">
        <f>IF(FIN_DATASET[[#This Row],[Method]]="Efectivo",FIN_DATASET[[#This Row],[Amount]],0)</f>
        <v>0</v>
      </c>
      <c r="O1643" s="3">
        <f>IF(FIN_DATASET[[#This Row],[Method]]="CxC",1,0)</f>
        <v>0</v>
      </c>
      <c r="P1643" s="11">
        <f>IF(FIN_DATASET[[#This Row],[Method]]="CxC",FIN_DATASET[[#This Row],[Amount]],0)</f>
        <v>0</v>
      </c>
      <c r="Q1643" s="3">
        <f>IF(OR(FIN_DATASET[[#This Row],[Account]]="CxP",FIN_DATASET[[#This Row],[Account]]="CxP (Liga)",FIN_DATASET[[#This Row],[Account]]="CxP (Terceros)"),1,0)</f>
        <v>0</v>
      </c>
      <c r="R1643" s="3">
        <f>IF(FIN_DATASET[[#This Row],[AP_Flag]]=1,FIN_DATASET[[#This Row],[Amount]],0)</f>
        <v>0</v>
      </c>
    </row>
    <row r="1644" spans="1:18" x14ac:dyDescent="0.2">
      <c r="A1644" s="4">
        <f>FIN_RAW[[#This Row],[FECHA]]</f>
        <v>44958</v>
      </c>
      <c r="B1644" s="3">
        <f>YEAR(FIN_DATASET[[#This Row],[Date]])</f>
        <v>2023</v>
      </c>
      <c r="C1644" s="3" t="str">
        <f>TEXT(FIN_DATASET[[#This Row],[Date]],"mmmm")</f>
        <v>February</v>
      </c>
      <c r="D1644" s="3" t="str">
        <f>IF(FIN_RAW[[#This Row],[VALOR (IN)]]&gt;0, "Income",IF(FIN_RAW[[#This Row],[VALOR (OUT)]]&gt;0, "Expense", "Check"))</f>
        <v>Income</v>
      </c>
      <c r="E1644" s="3" t="str">
        <f>_xlfn.XLOOKUP(FIN_DATASET[[#This Row],[Method]],CATEGORY_MAP[CUENTA_IN],CATEGORY_MAP[Category])</f>
        <v>Scholarships</v>
      </c>
      <c r="F1644" s="3" t="str">
        <f>_xlfn.XLOOKUP(FIN_DATASET[[#This Row],[Account]],CATEGORY_MAP[CUENTA_OUT],CATEGORY_MAP[Subcategory])</f>
        <v>Monthly Fee</v>
      </c>
      <c r="G1644" s="3" t="str">
        <f>IF(OR(FIN_RAW[[#This Row],[CONCEPTO]]=0,FIN_RAW[[#This Row],[CONCEPTO]]=""),"",FIN_RAW[[#This Row],[CONCEPTO]])</f>
        <v>Beca Fundadores AR(SG) 100% FEB</v>
      </c>
      <c r="H1644" s="5">
        <f>IF(FIN_DATASET[[#This Row],[Type]]="Income", FIN_RAW[[#This Row],[VALOR (IN)]], -FIN_RAW[[#This Row],[VALOR (OUT)]])</f>
        <v>160000</v>
      </c>
      <c r="I1644" s="3" t="str">
        <f>FIN_RAW[[#This Row],[CUENTA (IN)]]</f>
        <v>Becas</v>
      </c>
      <c r="J1644" s="6" t="str">
        <f>FIN_RAW[[#This Row],[CUENTA (OUT)]]</f>
        <v>Mensualidad</v>
      </c>
      <c r="K1644" s="3" t="str">
        <f>IF(OR(FIN_RAW[[#This Row],[CLIENTE]]=0,FIN_RAW[[#This Row],[CLIENTE]]=" "),"",FIN_RAW[[#This Row],[CLIENTE]])</f>
        <v>Omar Osorio Valencia</v>
      </c>
      <c r="L1644" s="3" t="str">
        <f>IF(OR(FIN_RAW[[#This Row],[DEPORTISTA]]=0,FIN_RAW[[#This Row],[DEPORTISTA]]=""),"",FIN_RAW[[#This Row],[DEPORTISTA]])</f>
        <v>Mariana Osorio Mendoza</v>
      </c>
      <c r="M1644" s="3">
        <f>IF(FIN_DATASET[[#This Row],[Method]]="Efectivo",1,0)</f>
        <v>0</v>
      </c>
      <c r="N1644" s="12">
        <f>IF(FIN_DATASET[[#This Row],[Method]]="Efectivo",FIN_DATASET[[#This Row],[Amount]],0)</f>
        <v>0</v>
      </c>
      <c r="O1644" s="3">
        <f>IF(FIN_DATASET[[#This Row],[Method]]="CxC",1,0)</f>
        <v>0</v>
      </c>
      <c r="P1644" s="11">
        <f>IF(FIN_DATASET[[#This Row],[Method]]="CxC",FIN_DATASET[[#This Row],[Amount]],0)</f>
        <v>0</v>
      </c>
      <c r="Q1644" s="3">
        <f>IF(OR(FIN_DATASET[[#This Row],[Account]]="CxP",FIN_DATASET[[#This Row],[Account]]="CxP (Liga)",FIN_DATASET[[#This Row],[Account]]="CxP (Terceros)"),1,0)</f>
        <v>0</v>
      </c>
      <c r="R1644" s="3">
        <f>IF(FIN_DATASET[[#This Row],[AP_Flag]]=1,FIN_DATASET[[#This Row],[Amount]],0)</f>
        <v>0</v>
      </c>
    </row>
    <row r="1645" spans="1:18" x14ac:dyDescent="0.2">
      <c r="A1645" s="4">
        <f>FIN_RAW[[#This Row],[FECHA]]</f>
        <v>44958</v>
      </c>
      <c r="B1645" s="3">
        <f>YEAR(FIN_DATASET[[#This Row],[Date]])</f>
        <v>2023</v>
      </c>
      <c r="C1645" s="3" t="str">
        <f>TEXT(FIN_DATASET[[#This Row],[Date]],"mmmm")</f>
        <v>February</v>
      </c>
      <c r="D1645" s="3" t="str">
        <f>IF(FIN_RAW[[#This Row],[VALOR (IN)]]&gt;0, "Income",IF(FIN_RAW[[#This Row],[VALOR (OUT)]]&gt;0, "Expense", "Check"))</f>
        <v>Income</v>
      </c>
      <c r="E1645" s="3" t="str">
        <f>_xlfn.XLOOKUP(FIN_DATASET[[#This Row],[Method]],CATEGORY_MAP[CUENTA_IN],CATEGORY_MAP[Category])</f>
        <v>Scholarships</v>
      </c>
      <c r="F1645" s="3" t="str">
        <f>_xlfn.XLOOKUP(FIN_DATASET[[#This Row],[Account]],CATEGORY_MAP[CUENTA_OUT],CATEGORY_MAP[Subcategory])</f>
        <v>Monthly Fee</v>
      </c>
      <c r="G1645" s="3" t="str">
        <f>IF(OR(FIN_RAW[[#This Row],[CONCEPTO]]=0,FIN_RAW[[#This Row],[CONCEPTO]]=""),"",FIN_RAW[[#This Row],[CONCEPTO]])</f>
        <v>Beca Fundadores AR(SG) 100% FEB</v>
      </c>
      <c r="H1645" s="5">
        <f>IF(FIN_DATASET[[#This Row],[Type]]="Income", FIN_RAW[[#This Row],[VALOR (IN)]], -FIN_RAW[[#This Row],[VALOR (OUT)]])</f>
        <v>160000</v>
      </c>
      <c r="I1645" s="3" t="str">
        <f>FIN_RAW[[#This Row],[CUENTA (IN)]]</f>
        <v>Becas</v>
      </c>
      <c r="J1645" s="6" t="str">
        <f>FIN_RAW[[#This Row],[CUENTA (OUT)]]</f>
        <v>Mensualidad</v>
      </c>
      <c r="K1645" s="3" t="str">
        <f>IF(OR(FIN_RAW[[#This Row],[CLIENTE]]=0,FIN_RAW[[#This Row],[CLIENTE]]=" "),"",FIN_RAW[[#This Row],[CLIENTE]])</f>
        <v>Silvana Torres López</v>
      </c>
      <c r="L1645" s="3" t="str">
        <f>IF(OR(FIN_RAW[[#This Row],[DEPORTISTA]]=0,FIN_RAW[[#This Row],[DEPORTISTA]]=""),"",FIN_RAW[[#This Row],[DEPORTISTA]])</f>
        <v>María Paula Quintero Torres</v>
      </c>
      <c r="M1645" s="3">
        <f>IF(FIN_DATASET[[#This Row],[Method]]="Efectivo",1,0)</f>
        <v>0</v>
      </c>
      <c r="N1645" s="12">
        <f>IF(FIN_DATASET[[#This Row],[Method]]="Efectivo",FIN_DATASET[[#This Row],[Amount]],0)</f>
        <v>0</v>
      </c>
      <c r="O1645" s="3">
        <f>IF(FIN_DATASET[[#This Row],[Method]]="CxC",1,0)</f>
        <v>0</v>
      </c>
      <c r="P1645" s="11">
        <f>IF(FIN_DATASET[[#This Row],[Method]]="CxC",FIN_DATASET[[#This Row],[Amount]],0)</f>
        <v>0</v>
      </c>
      <c r="Q1645" s="3">
        <f>IF(OR(FIN_DATASET[[#This Row],[Account]]="CxP",FIN_DATASET[[#This Row],[Account]]="CxP (Liga)",FIN_DATASET[[#This Row],[Account]]="CxP (Terceros)"),1,0)</f>
        <v>0</v>
      </c>
      <c r="R1645" s="3">
        <f>IF(FIN_DATASET[[#This Row],[AP_Flag]]=1,FIN_DATASET[[#This Row],[Amount]],0)</f>
        <v>0</v>
      </c>
    </row>
    <row r="1646" spans="1:18" x14ac:dyDescent="0.2">
      <c r="A1646" s="4">
        <f>FIN_RAW[[#This Row],[FECHA]]</f>
        <v>44958</v>
      </c>
      <c r="B1646" s="3">
        <f>YEAR(FIN_DATASET[[#This Row],[Date]])</f>
        <v>2023</v>
      </c>
      <c r="C1646" s="3" t="str">
        <f>TEXT(FIN_DATASET[[#This Row],[Date]],"mmmm")</f>
        <v>February</v>
      </c>
      <c r="D1646" s="3" t="str">
        <f>IF(FIN_RAW[[#This Row],[VALOR (IN)]]&gt;0, "Income",IF(FIN_RAW[[#This Row],[VALOR (OUT)]]&gt;0, "Expense", "Check"))</f>
        <v>Income</v>
      </c>
      <c r="E1646" s="3" t="str">
        <f>_xlfn.XLOOKUP(FIN_DATASET[[#This Row],[Method]],CATEGORY_MAP[CUENTA_IN],CATEGORY_MAP[Category])</f>
        <v>Scholarships</v>
      </c>
      <c r="F1646" s="3" t="str">
        <f>_xlfn.XLOOKUP(FIN_DATASET[[#This Row],[Account]],CATEGORY_MAP[CUENTA_OUT],CATEGORY_MAP[Subcategory])</f>
        <v>Monthly Fee</v>
      </c>
      <c r="G1646" s="3" t="str">
        <f>IF(OR(FIN_RAW[[#This Row],[CONCEPTO]]=0,FIN_RAW[[#This Row],[CONCEPTO]]=""),"",FIN_RAW[[#This Row],[CONCEPTO]])</f>
        <v>Beca Fundadores AR(SG) 100% FEB</v>
      </c>
      <c r="H1646" s="5">
        <f>IF(FIN_DATASET[[#This Row],[Type]]="Income", FIN_RAW[[#This Row],[VALOR (IN)]], -FIN_RAW[[#This Row],[VALOR (OUT)]])</f>
        <v>160000</v>
      </c>
      <c r="I1646" s="3" t="str">
        <f>FIN_RAW[[#This Row],[CUENTA (IN)]]</f>
        <v>Becas</v>
      </c>
      <c r="J1646" s="6" t="str">
        <f>FIN_RAW[[#This Row],[CUENTA (OUT)]]</f>
        <v>Mensualidad</v>
      </c>
      <c r="K1646" s="3" t="str">
        <f>IF(OR(FIN_RAW[[#This Row],[CLIENTE]]=0,FIN_RAW[[#This Row],[CLIENTE]]=" "),"",FIN_RAW[[#This Row],[CLIENTE]])</f>
        <v>Silvana Torres López</v>
      </c>
      <c r="L1646" s="3" t="str">
        <f>IF(OR(FIN_RAW[[#This Row],[DEPORTISTA]]=0,FIN_RAW[[#This Row],[DEPORTISTA]]=""),"",FIN_RAW[[#This Row],[DEPORTISTA]])</f>
        <v>Luciana Pinedo Torres</v>
      </c>
      <c r="M1646" s="3">
        <f>IF(FIN_DATASET[[#This Row],[Method]]="Efectivo",1,0)</f>
        <v>0</v>
      </c>
      <c r="N1646" s="12">
        <f>IF(FIN_DATASET[[#This Row],[Method]]="Efectivo",FIN_DATASET[[#This Row],[Amount]],0)</f>
        <v>0</v>
      </c>
      <c r="O1646" s="3">
        <f>IF(FIN_DATASET[[#This Row],[Method]]="CxC",1,0)</f>
        <v>0</v>
      </c>
      <c r="P1646" s="11">
        <f>IF(FIN_DATASET[[#This Row],[Method]]="CxC",FIN_DATASET[[#This Row],[Amount]],0)</f>
        <v>0</v>
      </c>
      <c r="Q1646" s="3">
        <f>IF(OR(FIN_DATASET[[#This Row],[Account]]="CxP",FIN_DATASET[[#This Row],[Account]]="CxP (Liga)",FIN_DATASET[[#This Row],[Account]]="CxP (Terceros)"),1,0)</f>
        <v>0</v>
      </c>
      <c r="R1646" s="3">
        <f>IF(FIN_DATASET[[#This Row],[AP_Flag]]=1,FIN_DATASET[[#This Row],[Amount]],0)</f>
        <v>0</v>
      </c>
    </row>
    <row r="1647" spans="1:18" x14ac:dyDescent="0.2">
      <c r="A1647" s="4">
        <f>FIN_RAW[[#This Row],[FECHA]]</f>
        <v>44958</v>
      </c>
      <c r="B1647" s="3">
        <f>YEAR(FIN_DATASET[[#This Row],[Date]])</f>
        <v>2023</v>
      </c>
      <c r="C1647" s="3" t="str">
        <f>TEXT(FIN_DATASET[[#This Row],[Date]],"mmmm")</f>
        <v>February</v>
      </c>
      <c r="D1647" s="3" t="str">
        <f>IF(FIN_RAW[[#This Row],[VALOR (IN)]]&gt;0, "Income",IF(FIN_RAW[[#This Row],[VALOR (OUT)]]&gt;0, "Expense", "Check"))</f>
        <v>Income</v>
      </c>
      <c r="E1647" s="3" t="str">
        <f>_xlfn.XLOOKUP(FIN_DATASET[[#This Row],[Method]],CATEGORY_MAP[CUENTA_IN],CATEGORY_MAP[Category])</f>
        <v>Scholarships</v>
      </c>
      <c r="F1647" s="3" t="str">
        <f>_xlfn.XLOOKUP(FIN_DATASET[[#This Row],[Account]],CATEGORY_MAP[CUENTA_OUT],CATEGORY_MAP[Subcategory])</f>
        <v>Monthly Fee</v>
      </c>
      <c r="G1647" s="3" t="str">
        <f>IF(OR(FIN_RAW[[#This Row],[CONCEPTO]]=0,FIN_RAW[[#This Row],[CONCEPTO]]=""),"",FIN_RAW[[#This Row],[CONCEPTO]])</f>
        <v>Beca Fundadores AR(SG) 100% FEB</v>
      </c>
      <c r="H1647" s="5">
        <f>IF(FIN_DATASET[[#This Row],[Type]]="Income", FIN_RAW[[#This Row],[VALOR (IN)]], -FIN_RAW[[#This Row],[VALOR (OUT)]])</f>
        <v>160000</v>
      </c>
      <c r="I1647" s="3" t="str">
        <f>FIN_RAW[[#This Row],[CUENTA (IN)]]</f>
        <v>Becas</v>
      </c>
      <c r="J1647" s="6" t="str">
        <f>FIN_RAW[[#This Row],[CUENTA (OUT)]]</f>
        <v>Mensualidad</v>
      </c>
      <c r="K1647" s="3" t="str">
        <f>IF(OR(FIN_RAW[[#This Row],[CLIENTE]]=0,FIN_RAW[[#This Row],[CLIENTE]]=" "),"",FIN_RAW[[#This Row],[CLIENTE]])</f>
        <v>Silvana Torres López</v>
      </c>
      <c r="L1647" s="3" t="str">
        <f>IF(OR(FIN_RAW[[#This Row],[DEPORTISTA]]=0,FIN_RAW[[#This Row],[DEPORTISTA]]=""),"",FIN_RAW[[#This Row],[DEPORTISTA]])</f>
        <v>Valentina Quintero Torres</v>
      </c>
      <c r="M1647" s="3">
        <f>IF(FIN_DATASET[[#This Row],[Method]]="Efectivo",1,0)</f>
        <v>0</v>
      </c>
      <c r="N1647" s="12">
        <f>IF(FIN_DATASET[[#This Row],[Method]]="Efectivo",FIN_DATASET[[#This Row],[Amount]],0)</f>
        <v>0</v>
      </c>
      <c r="O1647" s="3">
        <f>IF(FIN_DATASET[[#This Row],[Method]]="CxC",1,0)</f>
        <v>0</v>
      </c>
      <c r="P1647" s="11">
        <f>IF(FIN_DATASET[[#This Row],[Method]]="CxC",FIN_DATASET[[#This Row],[Amount]],0)</f>
        <v>0</v>
      </c>
      <c r="Q1647" s="3">
        <f>IF(OR(FIN_DATASET[[#This Row],[Account]]="CxP",FIN_DATASET[[#This Row],[Account]]="CxP (Liga)",FIN_DATASET[[#This Row],[Account]]="CxP (Terceros)"),1,0)</f>
        <v>0</v>
      </c>
      <c r="R1647" s="3">
        <f>IF(FIN_DATASET[[#This Row],[AP_Flag]]=1,FIN_DATASET[[#This Row],[Amount]],0)</f>
        <v>0</v>
      </c>
    </row>
    <row r="1648" spans="1:18" x14ac:dyDescent="0.2">
      <c r="A1648" s="4">
        <f>FIN_RAW[[#This Row],[FECHA]]</f>
        <v>44958</v>
      </c>
      <c r="B1648" s="3">
        <f>YEAR(FIN_DATASET[[#This Row],[Date]])</f>
        <v>2023</v>
      </c>
      <c r="C1648" s="3" t="str">
        <f>TEXT(FIN_DATASET[[#This Row],[Date]],"mmmm")</f>
        <v>February</v>
      </c>
      <c r="D1648" s="3" t="str">
        <f>IF(FIN_RAW[[#This Row],[VALOR (IN)]]&gt;0, "Income",IF(FIN_RAW[[#This Row],[VALOR (OUT)]]&gt;0, "Expense", "Check"))</f>
        <v>Income</v>
      </c>
      <c r="E1648" s="3" t="str">
        <f>_xlfn.XLOOKUP(FIN_DATASET[[#This Row],[Method]],CATEGORY_MAP[CUENTA_IN],CATEGORY_MAP[Category])</f>
        <v>Cash</v>
      </c>
      <c r="F1648" s="3" t="str">
        <f>_xlfn.XLOOKUP(FIN_DATASET[[#This Row],[Account]],CATEGORY_MAP[CUENTA_OUT],CATEGORY_MAP[Subcategory])</f>
        <v>Monthly Fee</v>
      </c>
      <c r="G1648" s="3" t="str">
        <f>IF(OR(FIN_RAW[[#This Row],[CONCEPTO]]=0,FIN_RAW[[#This Row],[CONCEPTO]]=""),"",FIN_RAW[[#This Row],[CONCEPTO]])</f>
        <v>Mensualidad FOR (85%) FEB</v>
      </c>
      <c r="H1648" s="5">
        <f>IF(FIN_DATASET[[#This Row],[Type]]="Income", FIN_RAW[[#This Row],[VALOR (IN)]], -FIN_RAW[[#This Row],[VALOR (OUT)]])</f>
        <v>125000</v>
      </c>
      <c r="I1648" s="3" t="str">
        <f>FIN_RAW[[#This Row],[CUENTA (IN)]]</f>
        <v>Efectivo</v>
      </c>
      <c r="J1648" s="6" t="str">
        <f>FIN_RAW[[#This Row],[CUENTA (OUT)]]</f>
        <v>Mensualidad</v>
      </c>
      <c r="K1648" s="3" t="str">
        <f>IF(OR(FIN_RAW[[#This Row],[CLIENTE]]=0,FIN_RAW[[#This Row],[CLIENTE]]=" "),"",FIN_RAW[[#This Row],[CLIENTE]])</f>
        <v>Diana Marcela Bravo Clavijo</v>
      </c>
      <c r="L1648" s="3" t="str">
        <f>IF(OR(FIN_RAW[[#This Row],[DEPORTISTA]]=0,FIN_RAW[[#This Row],[DEPORTISTA]]=""),"",FIN_RAW[[#This Row],[DEPORTISTA]])</f>
        <v>Adelaida Camacho Bravo</v>
      </c>
      <c r="M1648" s="3">
        <f>IF(FIN_DATASET[[#This Row],[Method]]="Efectivo",1,0)</f>
        <v>1</v>
      </c>
      <c r="N1648" s="12">
        <f>IF(FIN_DATASET[[#This Row],[Method]]="Efectivo",FIN_DATASET[[#This Row],[Amount]],0)</f>
        <v>125000</v>
      </c>
      <c r="O1648" s="3">
        <f>IF(FIN_DATASET[[#This Row],[Method]]="CxC",1,0)</f>
        <v>0</v>
      </c>
      <c r="P1648" s="11">
        <f>IF(FIN_DATASET[[#This Row],[Method]]="CxC",FIN_DATASET[[#This Row],[Amount]],0)</f>
        <v>0</v>
      </c>
      <c r="Q1648" s="3">
        <f>IF(OR(FIN_DATASET[[#This Row],[Account]]="CxP",FIN_DATASET[[#This Row],[Account]]="CxP (Liga)",FIN_DATASET[[#This Row],[Account]]="CxP (Terceros)"),1,0)</f>
        <v>0</v>
      </c>
      <c r="R1648" s="3">
        <f>IF(FIN_DATASET[[#This Row],[AP_Flag]]=1,FIN_DATASET[[#This Row],[Amount]],0)</f>
        <v>0</v>
      </c>
    </row>
    <row r="1649" spans="1:18" x14ac:dyDescent="0.2">
      <c r="A1649" s="4">
        <f>FIN_RAW[[#This Row],[FECHA]]</f>
        <v>44958</v>
      </c>
      <c r="B1649" s="3">
        <f>YEAR(FIN_DATASET[[#This Row],[Date]])</f>
        <v>2023</v>
      </c>
      <c r="C1649" s="3" t="str">
        <f>TEXT(FIN_DATASET[[#This Row],[Date]],"mmmm")</f>
        <v>February</v>
      </c>
      <c r="D1649" s="3" t="str">
        <f>IF(FIN_RAW[[#This Row],[VALOR (IN)]]&gt;0, "Income",IF(FIN_RAW[[#This Row],[VALOR (OUT)]]&gt;0, "Expense", "Check"))</f>
        <v>Income</v>
      </c>
      <c r="E1649" s="3" t="str">
        <f>_xlfn.XLOOKUP(FIN_DATASET[[#This Row],[Method]],CATEGORY_MAP[CUENTA_IN],CATEGORY_MAP[Category])</f>
        <v>Scholarships</v>
      </c>
      <c r="F1649" s="3" t="str">
        <f>_xlfn.XLOOKUP(FIN_DATASET[[#This Row],[Account]],CATEGORY_MAP[CUENTA_OUT],CATEGORY_MAP[Subcategory])</f>
        <v>Monthly Fee</v>
      </c>
      <c r="G1649" s="3" t="str">
        <f>IF(OR(FIN_RAW[[#This Row],[CONCEPTO]]=0,FIN_RAW[[#This Row],[CONCEPTO]]=""),"",FIN_RAW[[#This Row],[CONCEPTO]])</f>
        <v>Beca Hermandad (15%) FEB</v>
      </c>
      <c r="H1649" s="5">
        <f>IF(FIN_DATASET[[#This Row],[Type]]="Income", FIN_RAW[[#This Row],[VALOR (IN)]], -FIN_RAW[[#This Row],[VALOR (OUT)]])</f>
        <v>22000</v>
      </c>
      <c r="I1649" s="3" t="str">
        <f>FIN_RAW[[#This Row],[CUENTA (IN)]]</f>
        <v>Becas</v>
      </c>
      <c r="J1649" s="6" t="str">
        <f>FIN_RAW[[#This Row],[CUENTA (OUT)]]</f>
        <v>Mensualidad</v>
      </c>
      <c r="K1649" s="3" t="str">
        <f>IF(OR(FIN_RAW[[#This Row],[CLIENTE]]=0,FIN_RAW[[#This Row],[CLIENTE]]=" "),"",FIN_RAW[[#This Row],[CLIENTE]])</f>
        <v>Diana Marcela Bravo Clavijo</v>
      </c>
      <c r="L1649" s="3" t="str">
        <f>IF(OR(FIN_RAW[[#This Row],[DEPORTISTA]]=0,FIN_RAW[[#This Row],[DEPORTISTA]]=""),"",FIN_RAW[[#This Row],[DEPORTISTA]])</f>
        <v>Adelaida Camacho Bravo</v>
      </c>
      <c r="M1649" s="3">
        <f>IF(FIN_DATASET[[#This Row],[Method]]="Efectivo",1,0)</f>
        <v>0</v>
      </c>
      <c r="N1649" s="12">
        <f>IF(FIN_DATASET[[#This Row],[Method]]="Efectivo",FIN_DATASET[[#This Row],[Amount]],0)</f>
        <v>0</v>
      </c>
      <c r="O1649" s="3">
        <f>IF(FIN_DATASET[[#This Row],[Method]]="CxC",1,0)</f>
        <v>0</v>
      </c>
      <c r="P1649" s="11">
        <f>IF(FIN_DATASET[[#This Row],[Method]]="CxC",FIN_DATASET[[#This Row],[Amount]],0)</f>
        <v>0</v>
      </c>
      <c r="Q1649" s="3">
        <f>IF(OR(FIN_DATASET[[#This Row],[Account]]="CxP",FIN_DATASET[[#This Row],[Account]]="CxP (Liga)",FIN_DATASET[[#This Row],[Account]]="CxP (Terceros)"),1,0)</f>
        <v>0</v>
      </c>
      <c r="R1649" s="3">
        <f>IF(FIN_DATASET[[#This Row],[AP_Flag]]=1,FIN_DATASET[[#This Row],[Amount]],0)</f>
        <v>0</v>
      </c>
    </row>
    <row r="1650" spans="1:18" x14ac:dyDescent="0.2">
      <c r="A1650" s="4">
        <f>FIN_RAW[[#This Row],[FECHA]]</f>
        <v>44958</v>
      </c>
      <c r="B1650" s="3">
        <f>YEAR(FIN_DATASET[[#This Row],[Date]])</f>
        <v>2023</v>
      </c>
      <c r="C1650" s="3" t="str">
        <f>TEXT(FIN_DATASET[[#This Row],[Date]],"mmmm")</f>
        <v>February</v>
      </c>
      <c r="D1650" s="3" t="str">
        <f>IF(FIN_RAW[[#This Row],[VALOR (IN)]]&gt;0, "Income",IF(FIN_RAW[[#This Row],[VALOR (OUT)]]&gt;0, "Expense", "Check"))</f>
        <v>Income</v>
      </c>
      <c r="E1650" s="3" t="str">
        <f>_xlfn.XLOOKUP(FIN_DATASET[[#This Row],[Method]],CATEGORY_MAP[CUENTA_IN],CATEGORY_MAP[Category])</f>
        <v>Cash</v>
      </c>
      <c r="F1650" s="3" t="str">
        <f>_xlfn.XLOOKUP(FIN_DATASET[[#This Row],[Account]],CATEGORY_MAP[CUENTA_OUT],CATEGORY_MAP[Subcategory])</f>
        <v>Monthly Fee</v>
      </c>
      <c r="G1650" s="3" t="str">
        <f>IF(OR(FIN_RAW[[#This Row],[CONCEPTO]]=0,FIN_RAW[[#This Row],[CONCEPTO]]=""),"",FIN_RAW[[#This Row],[CONCEPTO]])</f>
        <v>Mensualidad AR FEB</v>
      </c>
      <c r="H1650" s="5">
        <f>IF(FIN_DATASET[[#This Row],[Type]]="Income", FIN_RAW[[#This Row],[VALOR (IN)]], -FIN_RAW[[#This Row],[VALOR (OUT)]])</f>
        <v>197000</v>
      </c>
      <c r="I1650" s="3" t="str">
        <f>FIN_RAW[[#This Row],[CUENTA (IN)]]</f>
        <v>Efectivo</v>
      </c>
      <c r="J1650" s="6" t="str">
        <f>FIN_RAW[[#This Row],[CUENTA (OUT)]]</f>
        <v>Mensualidad</v>
      </c>
      <c r="K1650" s="3" t="str">
        <f>IF(OR(FIN_RAW[[#This Row],[CLIENTE]]=0,FIN_RAW[[#This Row],[CLIENTE]]=" "),"",FIN_RAW[[#This Row],[CLIENTE]])</f>
        <v>Diana Marcela Bravo Clavijo</v>
      </c>
      <c r="L1650" s="3" t="str">
        <f>IF(OR(FIN_RAW[[#This Row],[DEPORTISTA]]=0,FIN_RAW[[#This Row],[DEPORTISTA]]=""),"",FIN_RAW[[#This Row],[DEPORTISTA]])</f>
        <v>María Antonia Camacho Bravo</v>
      </c>
      <c r="M1650" s="3">
        <f>IF(FIN_DATASET[[#This Row],[Method]]="Efectivo",1,0)</f>
        <v>1</v>
      </c>
      <c r="N1650" s="12">
        <f>IF(FIN_DATASET[[#This Row],[Method]]="Efectivo",FIN_DATASET[[#This Row],[Amount]],0)</f>
        <v>197000</v>
      </c>
      <c r="O1650" s="3">
        <f>IF(FIN_DATASET[[#This Row],[Method]]="CxC",1,0)</f>
        <v>0</v>
      </c>
      <c r="P1650" s="11">
        <f>IF(FIN_DATASET[[#This Row],[Method]]="CxC",FIN_DATASET[[#This Row],[Amount]],0)</f>
        <v>0</v>
      </c>
      <c r="Q1650" s="3">
        <f>IF(OR(FIN_DATASET[[#This Row],[Account]]="CxP",FIN_DATASET[[#This Row],[Account]]="CxP (Liga)",FIN_DATASET[[#This Row],[Account]]="CxP (Terceros)"),1,0)</f>
        <v>0</v>
      </c>
      <c r="R1650" s="3">
        <f>IF(FIN_DATASET[[#This Row],[AP_Flag]]=1,FIN_DATASET[[#This Row],[Amount]],0)</f>
        <v>0</v>
      </c>
    </row>
    <row r="1651" spans="1:18" x14ac:dyDescent="0.2">
      <c r="A1651" s="4">
        <f>FIN_RAW[[#This Row],[FECHA]]</f>
        <v>44958</v>
      </c>
      <c r="B1651" s="3">
        <f>YEAR(FIN_DATASET[[#This Row],[Date]])</f>
        <v>2023</v>
      </c>
      <c r="C1651" s="3" t="str">
        <f>TEXT(FIN_DATASET[[#This Row],[Date]],"mmmm")</f>
        <v>February</v>
      </c>
      <c r="D1651" s="3" t="str">
        <f>IF(FIN_RAW[[#This Row],[VALOR (IN)]]&gt;0, "Income",IF(FIN_RAW[[#This Row],[VALOR (OUT)]]&gt;0, "Expense", "Check"))</f>
        <v>Income</v>
      </c>
      <c r="E1651" s="3" t="str">
        <f>_xlfn.XLOOKUP(FIN_DATASET[[#This Row],[Method]],CATEGORY_MAP[CUENTA_IN],CATEGORY_MAP[Category])</f>
        <v>Cash</v>
      </c>
      <c r="F1651" s="3" t="str">
        <f>_xlfn.XLOOKUP(FIN_DATASET[[#This Row],[Account]],CATEGORY_MAP[CUENTA_OUT],CATEGORY_MAP[Subcategory])</f>
        <v>Monthly Fee</v>
      </c>
      <c r="G1651" s="3" t="str">
        <f>IF(OR(FIN_RAW[[#This Row],[CONCEPTO]]=0,FIN_RAW[[#This Row],[CONCEPTO]]=""),"",FIN_RAW[[#This Row],[CONCEPTO]])</f>
        <v>Mensualidad FOR FEB</v>
      </c>
      <c r="H1651" s="5">
        <f>IF(FIN_DATASET[[#This Row],[Type]]="Income", FIN_RAW[[#This Row],[VALOR (IN)]], -FIN_RAW[[#This Row],[VALOR (OUT)]])</f>
        <v>147000</v>
      </c>
      <c r="I1651" s="3" t="str">
        <f>FIN_RAW[[#This Row],[CUENTA (IN)]]</f>
        <v>Efectivo</v>
      </c>
      <c r="J1651" s="6" t="str">
        <f>FIN_RAW[[#This Row],[CUENTA (OUT)]]</f>
        <v>Mensualidad</v>
      </c>
      <c r="K1651" s="3" t="str">
        <f>IF(OR(FIN_RAW[[#This Row],[CLIENTE]]=0,FIN_RAW[[#This Row],[CLIENTE]]=" "),"",FIN_RAW[[#This Row],[CLIENTE]])</f>
        <v>Carlos Andrés Velasco Ruiz</v>
      </c>
      <c r="L1651" s="3" t="str">
        <f>IF(OR(FIN_RAW[[#This Row],[DEPORTISTA]]=0,FIN_RAW[[#This Row],[DEPORTISTA]]=""),"",FIN_RAW[[#This Row],[DEPORTISTA]])</f>
        <v>Antonella Velasco Aristizabal</v>
      </c>
      <c r="M1651" s="3">
        <f>IF(FIN_DATASET[[#This Row],[Method]]="Efectivo",1,0)</f>
        <v>1</v>
      </c>
      <c r="N1651" s="12">
        <f>IF(FIN_DATASET[[#This Row],[Method]]="Efectivo",FIN_DATASET[[#This Row],[Amount]],0)</f>
        <v>147000</v>
      </c>
      <c r="O1651" s="3">
        <f>IF(FIN_DATASET[[#This Row],[Method]]="CxC",1,0)</f>
        <v>0</v>
      </c>
      <c r="P1651" s="11">
        <f>IF(FIN_DATASET[[#This Row],[Method]]="CxC",FIN_DATASET[[#This Row],[Amount]],0)</f>
        <v>0</v>
      </c>
      <c r="Q1651" s="3">
        <f>IF(OR(FIN_DATASET[[#This Row],[Account]]="CxP",FIN_DATASET[[#This Row],[Account]]="CxP (Liga)",FIN_DATASET[[#This Row],[Account]]="CxP (Terceros)"),1,0)</f>
        <v>0</v>
      </c>
      <c r="R1651" s="3">
        <f>IF(FIN_DATASET[[#This Row],[AP_Flag]]=1,FIN_DATASET[[#This Row],[Amount]],0)</f>
        <v>0</v>
      </c>
    </row>
    <row r="1652" spans="1:18" x14ac:dyDescent="0.2">
      <c r="A1652" s="4">
        <f>FIN_RAW[[#This Row],[FECHA]]</f>
        <v>44958</v>
      </c>
      <c r="B1652" s="3">
        <f>YEAR(FIN_DATASET[[#This Row],[Date]])</f>
        <v>2023</v>
      </c>
      <c r="C1652" s="3" t="str">
        <f>TEXT(FIN_DATASET[[#This Row],[Date]],"mmmm")</f>
        <v>February</v>
      </c>
      <c r="D1652" s="3" t="str">
        <f>IF(FIN_RAW[[#This Row],[VALOR (IN)]]&gt;0, "Income",IF(FIN_RAW[[#This Row],[VALOR (OUT)]]&gt;0, "Expense", "Check"))</f>
        <v>Income</v>
      </c>
      <c r="E1652" s="3" t="str">
        <f>_xlfn.XLOOKUP(FIN_DATASET[[#This Row],[Method]],CATEGORY_MAP[CUENTA_IN],CATEGORY_MAP[Category])</f>
        <v>Cash</v>
      </c>
      <c r="F1652" s="3" t="str">
        <f>_xlfn.XLOOKUP(FIN_DATASET[[#This Row],[Account]],CATEGORY_MAP[CUENTA_OUT],CATEGORY_MAP[Subcategory])</f>
        <v>Monthly Fee</v>
      </c>
      <c r="G1652" s="3" t="str">
        <f>IF(OR(FIN_RAW[[#This Row],[CONCEPTO]]=0,FIN_RAW[[#This Row],[CONCEPTO]]=""),"",FIN_RAW[[#This Row],[CONCEPTO]])</f>
        <v>Mensualidad FOR (85%) FEB</v>
      </c>
      <c r="H1652" s="5">
        <f>IF(FIN_DATASET[[#This Row],[Type]]="Income", FIN_RAW[[#This Row],[VALOR (IN)]], -FIN_RAW[[#This Row],[VALOR (OUT)]])</f>
        <v>125000</v>
      </c>
      <c r="I1652" s="3" t="str">
        <f>FIN_RAW[[#This Row],[CUENTA (IN)]]</f>
        <v>Efectivo</v>
      </c>
      <c r="J1652" s="6" t="str">
        <f>FIN_RAW[[#This Row],[CUENTA (OUT)]]</f>
        <v>Mensualidad</v>
      </c>
      <c r="K1652" s="3" t="str">
        <f>IF(OR(FIN_RAW[[#This Row],[CLIENTE]]=0,FIN_RAW[[#This Row],[CLIENTE]]=" "),"",FIN_RAW[[#This Row],[CLIENTE]])</f>
        <v>Juan Sebastián Floyd</v>
      </c>
      <c r="L1652" s="3" t="str">
        <f>IF(OR(FIN_RAW[[#This Row],[DEPORTISTA]]=0,FIN_RAW[[#This Row],[DEPORTISTA]]=""),"",FIN_RAW[[#This Row],[DEPORTISTA]])</f>
        <v>Arianna Floyd Martínez</v>
      </c>
      <c r="M1652" s="3">
        <f>IF(FIN_DATASET[[#This Row],[Method]]="Efectivo",1,0)</f>
        <v>1</v>
      </c>
      <c r="N1652" s="12">
        <f>IF(FIN_DATASET[[#This Row],[Method]]="Efectivo",FIN_DATASET[[#This Row],[Amount]],0)</f>
        <v>125000</v>
      </c>
      <c r="O1652" s="3">
        <f>IF(FIN_DATASET[[#This Row],[Method]]="CxC",1,0)</f>
        <v>0</v>
      </c>
      <c r="P1652" s="11">
        <f>IF(FIN_DATASET[[#This Row],[Method]]="CxC",FIN_DATASET[[#This Row],[Amount]],0)</f>
        <v>0</v>
      </c>
      <c r="Q1652" s="3">
        <f>IF(OR(FIN_DATASET[[#This Row],[Account]]="CxP",FIN_DATASET[[#This Row],[Account]]="CxP (Liga)",FIN_DATASET[[#This Row],[Account]]="CxP (Terceros)"),1,0)</f>
        <v>0</v>
      </c>
      <c r="R1652" s="3">
        <f>IF(FIN_DATASET[[#This Row],[AP_Flag]]=1,FIN_DATASET[[#This Row],[Amount]],0)</f>
        <v>0</v>
      </c>
    </row>
    <row r="1653" spans="1:18" x14ac:dyDescent="0.2">
      <c r="A1653" s="4">
        <f>FIN_RAW[[#This Row],[FECHA]]</f>
        <v>44958</v>
      </c>
      <c r="B1653" s="3">
        <f>YEAR(FIN_DATASET[[#This Row],[Date]])</f>
        <v>2023</v>
      </c>
      <c r="C1653" s="3" t="str">
        <f>TEXT(FIN_DATASET[[#This Row],[Date]],"mmmm")</f>
        <v>February</v>
      </c>
      <c r="D1653" s="3" t="str">
        <f>IF(FIN_RAW[[#This Row],[VALOR (IN)]]&gt;0, "Income",IF(FIN_RAW[[#This Row],[VALOR (OUT)]]&gt;0, "Expense", "Check"))</f>
        <v>Income</v>
      </c>
      <c r="E1653" s="3" t="str">
        <f>_xlfn.XLOOKUP(FIN_DATASET[[#This Row],[Method]],CATEGORY_MAP[CUENTA_IN],CATEGORY_MAP[Category])</f>
        <v>Scholarships</v>
      </c>
      <c r="F1653" s="3" t="str">
        <f>_xlfn.XLOOKUP(FIN_DATASET[[#This Row],[Account]],CATEGORY_MAP[CUENTA_OUT],CATEGORY_MAP[Subcategory])</f>
        <v>Monthly Fee</v>
      </c>
      <c r="G1653" s="3" t="str">
        <f>IF(OR(FIN_RAW[[#This Row],[CONCEPTO]]=0,FIN_RAW[[#This Row],[CONCEPTO]]=""),"",FIN_RAW[[#This Row],[CONCEPTO]])</f>
        <v>Beca Hermandad (15%) FEB</v>
      </c>
      <c r="H1653" s="5">
        <f>IF(FIN_DATASET[[#This Row],[Type]]="Income", FIN_RAW[[#This Row],[VALOR (IN)]], -FIN_RAW[[#This Row],[VALOR (OUT)]])</f>
        <v>22000</v>
      </c>
      <c r="I1653" s="3" t="str">
        <f>FIN_RAW[[#This Row],[CUENTA (IN)]]</f>
        <v>Becas</v>
      </c>
      <c r="J1653" s="6" t="str">
        <f>FIN_RAW[[#This Row],[CUENTA (OUT)]]</f>
        <v>Mensualidad</v>
      </c>
      <c r="K1653" s="3" t="str">
        <f>IF(OR(FIN_RAW[[#This Row],[CLIENTE]]=0,FIN_RAW[[#This Row],[CLIENTE]]=" "),"",FIN_RAW[[#This Row],[CLIENTE]])</f>
        <v>Juan Sebastián Floyd</v>
      </c>
      <c r="L1653" s="3" t="str">
        <f>IF(OR(FIN_RAW[[#This Row],[DEPORTISTA]]=0,FIN_RAW[[#This Row],[DEPORTISTA]]=""),"",FIN_RAW[[#This Row],[DEPORTISTA]])</f>
        <v>Arianna Floyd Martínez</v>
      </c>
      <c r="M1653" s="3">
        <f>IF(FIN_DATASET[[#This Row],[Method]]="Efectivo",1,0)</f>
        <v>0</v>
      </c>
      <c r="N1653" s="12">
        <f>IF(FIN_DATASET[[#This Row],[Method]]="Efectivo",FIN_DATASET[[#This Row],[Amount]],0)</f>
        <v>0</v>
      </c>
      <c r="O1653" s="3">
        <f>IF(FIN_DATASET[[#This Row],[Method]]="CxC",1,0)</f>
        <v>0</v>
      </c>
      <c r="P1653" s="11">
        <f>IF(FIN_DATASET[[#This Row],[Method]]="CxC",FIN_DATASET[[#This Row],[Amount]],0)</f>
        <v>0</v>
      </c>
      <c r="Q1653" s="3">
        <f>IF(OR(FIN_DATASET[[#This Row],[Account]]="CxP",FIN_DATASET[[#This Row],[Account]]="CxP (Liga)",FIN_DATASET[[#This Row],[Account]]="CxP (Terceros)"),1,0)</f>
        <v>0</v>
      </c>
      <c r="R1653" s="3">
        <f>IF(FIN_DATASET[[#This Row],[AP_Flag]]=1,FIN_DATASET[[#This Row],[Amount]],0)</f>
        <v>0</v>
      </c>
    </row>
    <row r="1654" spans="1:18" x14ac:dyDescent="0.2">
      <c r="A1654" s="4">
        <f>FIN_RAW[[#This Row],[FECHA]]</f>
        <v>44958</v>
      </c>
      <c r="B1654" s="3">
        <f>YEAR(FIN_DATASET[[#This Row],[Date]])</f>
        <v>2023</v>
      </c>
      <c r="C1654" s="3" t="str">
        <f>TEXT(FIN_DATASET[[#This Row],[Date]],"mmmm")</f>
        <v>February</v>
      </c>
      <c r="D1654" s="3" t="str">
        <f>IF(FIN_RAW[[#This Row],[VALOR (IN)]]&gt;0, "Income",IF(FIN_RAW[[#This Row],[VALOR (OUT)]]&gt;0, "Expense", "Check"))</f>
        <v>Income</v>
      </c>
      <c r="E1654" s="3" t="str">
        <f>_xlfn.XLOOKUP(FIN_DATASET[[#This Row],[Method]],CATEGORY_MAP[CUENTA_IN],CATEGORY_MAP[Category])</f>
        <v>Cash</v>
      </c>
      <c r="F1654" s="3" t="str">
        <f>_xlfn.XLOOKUP(FIN_DATASET[[#This Row],[Account]],CATEGORY_MAP[CUENTA_OUT],CATEGORY_MAP[Subcategory])</f>
        <v>Monthly Fee</v>
      </c>
      <c r="G1654" s="3" t="str">
        <f>IF(OR(FIN_RAW[[#This Row],[CONCEPTO]]=0,FIN_RAW[[#This Row],[CONCEPTO]]=""),"",FIN_RAW[[#This Row],[CONCEPTO]])</f>
        <v>Mensualidad AR FEB</v>
      </c>
      <c r="H1654" s="5">
        <f>IF(FIN_DATASET[[#This Row],[Type]]="Income", FIN_RAW[[#This Row],[VALOR (IN)]], -FIN_RAW[[#This Row],[VALOR (OUT)]])</f>
        <v>197000</v>
      </c>
      <c r="I1654" s="3" t="str">
        <f>FIN_RAW[[#This Row],[CUENTA (IN)]]</f>
        <v>Efectivo</v>
      </c>
      <c r="J1654" s="6" t="str">
        <f>FIN_RAW[[#This Row],[CUENTA (OUT)]]</f>
        <v>Mensualidad</v>
      </c>
      <c r="K1654" s="3" t="str">
        <f>IF(OR(FIN_RAW[[#This Row],[CLIENTE]]=0,FIN_RAW[[#This Row],[CLIENTE]]=" "),"",FIN_RAW[[#This Row],[CLIENTE]])</f>
        <v>Juan Sebastián Floyd</v>
      </c>
      <c r="L1654" s="3" t="str">
        <f>IF(OR(FIN_RAW[[#This Row],[DEPORTISTA]]=0,FIN_RAW[[#This Row],[DEPORTISTA]]=""),"",FIN_RAW[[#This Row],[DEPORTISTA]])</f>
        <v>Juan Diego Floyd Martínez</v>
      </c>
      <c r="M1654" s="3">
        <f>IF(FIN_DATASET[[#This Row],[Method]]="Efectivo",1,0)</f>
        <v>1</v>
      </c>
      <c r="N1654" s="12">
        <f>IF(FIN_DATASET[[#This Row],[Method]]="Efectivo",FIN_DATASET[[#This Row],[Amount]],0)</f>
        <v>197000</v>
      </c>
      <c r="O1654" s="3">
        <f>IF(FIN_DATASET[[#This Row],[Method]]="CxC",1,0)</f>
        <v>0</v>
      </c>
      <c r="P1654" s="11">
        <f>IF(FIN_DATASET[[#This Row],[Method]]="CxC",FIN_DATASET[[#This Row],[Amount]],0)</f>
        <v>0</v>
      </c>
      <c r="Q1654" s="3">
        <f>IF(OR(FIN_DATASET[[#This Row],[Account]]="CxP",FIN_DATASET[[#This Row],[Account]]="CxP (Liga)",FIN_DATASET[[#This Row],[Account]]="CxP (Terceros)"),1,0)</f>
        <v>0</v>
      </c>
      <c r="R1654" s="3">
        <f>IF(FIN_DATASET[[#This Row],[AP_Flag]]=1,FIN_DATASET[[#This Row],[Amount]],0)</f>
        <v>0</v>
      </c>
    </row>
    <row r="1655" spans="1:18" x14ac:dyDescent="0.2">
      <c r="A1655" s="4">
        <f>FIN_RAW[[#This Row],[FECHA]]</f>
        <v>44958</v>
      </c>
      <c r="B1655" s="3">
        <f>YEAR(FIN_DATASET[[#This Row],[Date]])</f>
        <v>2023</v>
      </c>
      <c r="C1655" s="3" t="str">
        <f>TEXT(FIN_DATASET[[#This Row],[Date]],"mmmm")</f>
        <v>February</v>
      </c>
      <c r="D1655" s="3" t="str">
        <f>IF(FIN_RAW[[#This Row],[VALOR (IN)]]&gt;0, "Income",IF(FIN_RAW[[#This Row],[VALOR (OUT)]]&gt;0, "Expense", "Check"))</f>
        <v>Income</v>
      </c>
      <c r="E1655" s="3" t="str">
        <f>_xlfn.XLOOKUP(FIN_DATASET[[#This Row],[Method]],CATEGORY_MAP[CUENTA_IN],CATEGORY_MAP[Category])</f>
        <v>Cash</v>
      </c>
      <c r="F1655" s="3" t="str">
        <f>_xlfn.XLOOKUP(FIN_DATASET[[#This Row],[Account]],CATEGORY_MAP[CUENTA_OUT],CATEGORY_MAP[Subcategory])</f>
        <v>Monthly Fee</v>
      </c>
      <c r="G1655" s="3" t="str">
        <f>IF(OR(FIN_RAW[[#This Row],[CONCEPTO]]=0,FIN_RAW[[#This Row],[CONCEPTO]]=""),"",FIN_RAW[[#This Row],[CONCEPTO]])</f>
        <v>Mensualidad FOR FEB</v>
      </c>
      <c r="H1655" s="5">
        <f>IF(FIN_DATASET[[#This Row],[Type]]="Income", FIN_RAW[[#This Row],[VALOR (IN)]], -FIN_RAW[[#This Row],[VALOR (OUT)]])</f>
        <v>99999.689999999988</v>
      </c>
      <c r="I1655" s="3" t="str">
        <f>FIN_RAW[[#This Row],[CUENTA (IN)]]</f>
        <v>Efectivo</v>
      </c>
      <c r="J1655" s="6" t="str">
        <f>FIN_RAW[[#This Row],[CUENTA (OUT)]]</f>
        <v>Mensualidad</v>
      </c>
      <c r="K1655" s="3" t="str">
        <f>IF(OR(FIN_RAW[[#This Row],[CLIENTE]]=0,FIN_RAW[[#This Row],[CLIENTE]]=" "),"",FIN_RAW[[#This Row],[CLIENTE]])</f>
        <v>Gina Marcela Molina Perdomo</v>
      </c>
      <c r="L1655" s="3" t="str">
        <f>IF(OR(FIN_RAW[[#This Row],[DEPORTISTA]]=0,FIN_RAW[[#This Row],[DEPORTISTA]]=""),"",FIN_RAW[[#This Row],[DEPORTISTA]])</f>
        <v>Joss Luciana Chaparro Molina</v>
      </c>
      <c r="M1655" s="3">
        <f>IF(FIN_DATASET[[#This Row],[Method]]="Efectivo",1,0)</f>
        <v>1</v>
      </c>
      <c r="N1655" s="12">
        <f>IF(FIN_DATASET[[#This Row],[Method]]="Efectivo",FIN_DATASET[[#This Row],[Amount]],0)</f>
        <v>99999.689999999988</v>
      </c>
      <c r="O1655" s="3">
        <f>IF(FIN_DATASET[[#This Row],[Method]]="CxC",1,0)</f>
        <v>0</v>
      </c>
      <c r="P1655" s="11">
        <f>IF(FIN_DATASET[[#This Row],[Method]]="CxC",FIN_DATASET[[#This Row],[Amount]],0)</f>
        <v>0</v>
      </c>
      <c r="Q1655" s="3">
        <f>IF(OR(FIN_DATASET[[#This Row],[Account]]="CxP",FIN_DATASET[[#This Row],[Account]]="CxP (Liga)",FIN_DATASET[[#This Row],[Account]]="CxP (Terceros)"),1,0)</f>
        <v>0</v>
      </c>
      <c r="R1655" s="3">
        <f>IF(FIN_DATASET[[#This Row],[AP_Flag]]=1,FIN_DATASET[[#This Row],[Amount]],0)</f>
        <v>0</v>
      </c>
    </row>
    <row r="1656" spans="1:18" x14ac:dyDescent="0.2">
      <c r="A1656" s="4">
        <f>FIN_RAW[[#This Row],[FECHA]]</f>
        <v>44958</v>
      </c>
      <c r="B1656" s="3">
        <f>YEAR(FIN_DATASET[[#This Row],[Date]])</f>
        <v>2023</v>
      </c>
      <c r="C1656" s="3" t="str">
        <f>TEXT(FIN_DATASET[[#This Row],[Date]],"mmmm")</f>
        <v>February</v>
      </c>
      <c r="D1656" s="3" t="str">
        <f>IF(FIN_RAW[[#This Row],[VALOR (IN)]]&gt;0, "Income",IF(FIN_RAW[[#This Row],[VALOR (OUT)]]&gt;0, "Expense", "Check"))</f>
        <v>Income</v>
      </c>
      <c r="E1656" s="3" t="str">
        <f>_xlfn.XLOOKUP(FIN_DATASET[[#This Row],[Method]],CATEGORY_MAP[CUENTA_IN],CATEGORY_MAP[Category])</f>
        <v>Scholarships</v>
      </c>
      <c r="F1656" s="3" t="str">
        <f>_xlfn.XLOOKUP(FIN_DATASET[[#This Row],[Account]],CATEGORY_MAP[CUENTA_OUT],CATEGORY_MAP[Subcategory])</f>
        <v>Monthly Fee</v>
      </c>
      <c r="G1656" s="3" t="str">
        <f>IF(OR(FIN_RAW[[#This Row],[CONCEPTO]]=0,FIN_RAW[[#This Row],[CONCEPTO]]=""),"",FIN_RAW[[#This Row],[CONCEPTO]])</f>
        <v>Beca Apoyo Econmico (32%) FEB</v>
      </c>
      <c r="H1656" s="5">
        <f>IF(FIN_DATASET[[#This Row],[Type]]="Income", FIN_RAW[[#This Row],[VALOR (IN)]], -FIN_RAW[[#This Row],[VALOR (OUT)]])</f>
        <v>47000.310000000012</v>
      </c>
      <c r="I1656" s="3" t="str">
        <f>FIN_RAW[[#This Row],[CUENTA (IN)]]</f>
        <v>Becas</v>
      </c>
      <c r="J1656" s="6" t="str">
        <f>FIN_RAW[[#This Row],[CUENTA (OUT)]]</f>
        <v>Mensualidad</v>
      </c>
      <c r="K1656" s="3" t="str">
        <f>IF(OR(FIN_RAW[[#This Row],[CLIENTE]]=0,FIN_RAW[[#This Row],[CLIENTE]]=" "),"",FIN_RAW[[#This Row],[CLIENTE]])</f>
        <v>Gina Marcela Molina Perdomo</v>
      </c>
      <c r="L1656" s="3" t="str">
        <f>IF(OR(FIN_RAW[[#This Row],[DEPORTISTA]]=0,FIN_RAW[[#This Row],[DEPORTISTA]]=""),"",FIN_RAW[[#This Row],[DEPORTISTA]])</f>
        <v>Joss Luciana Chaparro Molina</v>
      </c>
      <c r="M1656" s="3">
        <f>IF(FIN_DATASET[[#This Row],[Method]]="Efectivo",1,0)</f>
        <v>0</v>
      </c>
      <c r="N1656" s="12">
        <f>IF(FIN_DATASET[[#This Row],[Method]]="Efectivo",FIN_DATASET[[#This Row],[Amount]],0)</f>
        <v>0</v>
      </c>
      <c r="O1656" s="3">
        <f>IF(FIN_DATASET[[#This Row],[Method]]="CxC",1,0)</f>
        <v>0</v>
      </c>
      <c r="P1656" s="11">
        <f>IF(FIN_DATASET[[#This Row],[Method]]="CxC",FIN_DATASET[[#This Row],[Amount]],0)</f>
        <v>0</v>
      </c>
      <c r="Q1656" s="3">
        <f>IF(OR(FIN_DATASET[[#This Row],[Account]]="CxP",FIN_DATASET[[#This Row],[Account]]="CxP (Liga)",FIN_DATASET[[#This Row],[Account]]="CxP (Terceros)"),1,0)</f>
        <v>0</v>
      </c>
      <c r="R1656" s="3">
        <f>IF(FIN_DATASET[[#This Row],[AP_Flag]]=1,FIN_DATASET[[#This Row],[Amount]],0)</f>
        <v>0</v>
      </c>
    </row>
    <row r="1657" spans="1:18" x14ac:dyDescent="0.2">
      <c r="A1657" s="4">
        <f>FIN_RAW[[#This Row],[FECHA]]</f>
        <v>44958</v>
      </c>
      <c r="B1657" s="3">
        <f>YEAR(FIN_DATASET[[#This Row],[Date]])</f>
        <v>2023</v>
      </c>
      <c r="C1657" s="3" t="str">
        <f>TEXT(FIN_DATASET[[#This Row],[Date]],"mmmm")</f>
        <v>February</v>
      </c>
      <c r="D1657" s="3" t="str">
        <f>IF(FIN_RAW[[#This Row],[VALOR (IN)]]&gt;0, "Income",IF(FIN_RAW[[#This Row],[VALOR (OUT)]]&gt;0, "Expense", "Check"))</f>
        <v>Income</v>
      </c>
      <c r="E1657" s="3" t="str">
        <f>_xlfn.XLOOKUP(FIN_DATASET[[#This Row],[Method]],CATEGORY_MAP[CUENTA_IN],CATEGORY_MAP[Category])</f>
        <v>Cash</v>
      </c>
      <c r="F1657" s="3" t="str">
        <f>_xlfn.XLOOKUP(FIN_DATASET[[#This Row],[Account]],CATEGORY_MAP[CUENTA_OUT],CATEGORY_MAP[Subcategory])</f>
        <v>Monthly Fee</v>
      </c>
      <c r="G1657" s="3" t="str">
        <f>IF(OR(FIN_RAW[[#This Row],[CONCEPTO]]=0,FIN_RAW[[#This Row],[CONCEPTO]]=""),"",FIN_RAW[[#This Row],[CONCEPTO]])</f>
        <v>Mensualidad FOR (85%) FEB</v>
      </c>
      <c r="H1657" s="5">
        <f>IF(FIN_DATASET[[#This Row],[Type]]="Income", FIN_RAW[[#This Row],[VALOR (IN)]], -FIN_RAW[[#This Row],[VALOR (OUT)]])</f>
        <v>125000</v>
      </c>
      <c r="I1657" s="3" t="str">
        <f>FIN_RAW[[#This Row],[CUENTA (IN)]]</f>
        <v>Efectivo</v>
      </c>
      <c r="J1657" s="6" t="str">
        <f>FIN_RAW[[#This Row],[CUENTA (OUT)]]</f>
        <v>Mensualidad</v>
      </c>
      <c r="K1657" s="3" t="str">
        <f>IF(OR(FIN_RAW[[#This Row],[CLIENTE]]=0,FIN_RAW[[#This Row],[CLIENTE]]=" "),"",FIN_RAW[[#This Row],[CLIENTE]])</f>
        <v>Víctor Manuel Duque Yepes</v>
      </c>
      <c r="L1657" s="3" t="str">
        <f>IF(OR(FIN_RAW[[#This Row],[DEPORTISTA]]=0,FIN_RAW[[#This Row],[DEPORTISTA]]=""),"",FIN_RAW[[#This Row],[DEPORTISTA]])</f>
        <v>Juan Esteban Duque Pinto</v>
      </c>
      <c r="M1657" s="3">
        <f>IF(FIN_DATASET[[#This Row],[Method]]="Efectivo",1,0)</f>
        <v>1</v>
      </c>
      <c r="N1657" s="12">
        <f>IF(FIN_DATASET[[#This Row],[Method]]="Efectivo",FIN_DATASET[[#This Row],[Amount]],0)</f>
        <v>125000</v>
      </c>
      <c r="O1657" s="3">
        <f>IF(FIN_DATASET[[#This Row],[Method]]="CxC",1,0)</f>
        <v>0</v>
      </c>
      <c r="P1657" s="11">
        <f>IF(FIN_DATASET[[#This Row],[Method]]="CxC",FIN_DATASET[[#This Row],[Amount]],0)</f>
        <v>0</v>
      </c>
      <c r="Q1657" s="3">
        <f>IF(OR(FIN_DATASET[[#This Row],[Account]]="CxP",FIN_DATASET[[#This Row],[Account]]="CxP (Liga)",FIN_DATASET[[#This Row],[Account]]="CxP (Terceros)"),1,0)</f>
        <v>0</v>
      </c>
      <c r="R1657" s="3">
        <f>IF(FIN_DATASET[[#This Row],[AP_Flag]]=1,FIN_DATASET[[#This Row],[Amount]],0)</f>
        <v>0</v>
      </c>
    </row>
    <row r="1658" spans="1:18" x14ac:dyDescent="0.2">
      <c r="A1658" s="4">
        <f>FIN_RAW[[#This Row],[FECHA]]</f>
        <v>44958</v>
      </c>
      <c r="B1658" s="3">
        <f>YEAR(FIN_DATASET[[#This Row],[Date]])</f>
        <v>2023</v>
      </c>
      <c r="C1658" s="3" t="str">
        <f>TEXT(FIN_DATASET[[#This Row],[Date]],"mmmm")</f>
        <v>February</v>
      </c>
      <c r="D1658" s="3" t="str">
        <f>IF(FIN_RAW[[#This Row],[VALOR (IN)]]&gt;0, "Income",IF(FIN_RAW[[#This Row],[VALOR (OUT)]]&gt;0, "Expense", "Check"))</f>
        <v>Income</v>
      </c>
      <c r="E1658" s="3" t="str">
        <f>_xlfn.XLOOKUP(FIN_DATASET[[#This Row],[Method]],CATEGORY_MAP[CUENTA_IN],CATEGORY_MAP[Category])</f>
        <v>Scholarships</v>
      </c>
      <c r="F1658" s="3" t="str">
        <f>_xlfn.XLOOKUP(FIN_DATASET[[#This Row],[Account]],CATEGORY_MAP[CUENTA_OUT],CATEGORY_MAP[Subcategory])</f>
        <v>Monthly Fee</v>
      </c>
      <c r="G1658" s="3" t="str">
        <f>IF(OR(FIN_RAW[[#This Row],[CONCEPTO]]=0,FIN_RAW[[#This Row],[CONCEPTO]]=""),"",FIN_RAW[[#This Row],[CONCEPTO]])</f>
        <v>Beca Hermandad (15%) FEB</v>
      </c>
      <c r="H1658" s="5">
        <f>IF(FIN_DATASET[[#This Row],[Type]]="Income", FIN_RAW[[#This Row],[VALOR (IN)]], -FIN_RAW[[#This Row],[VALOR (OUT)]])</f>
        <v>22000</v>
      </c>
      <c r="I1658" s="3" t="str">
        <f>FIN_RAW[[#This Row],[CUENTA (IN)]]</f>
        <v>Becas</v>
      </c>
      <c r="J1658" s="6" t="str">
        <f>FIN_RAW[[#This Row],[CUENTA (OUT)]]</f>
        <v>Mensualidad</v>
      </c>
      <c r="K1658" s="3" t="str">
        <f>IF(OR(FIN_RAW[[#This Row],[CLIENTE]]=0,FIN_RAW[[#This Row],[CLIENTE]]=" "),"",FIN_RAW[[#This Row],[CLIENTE]])</f>
        <v>Víctor Manuel Duque Yepes</v>
      </c>
      <c r="L1658" s="3" t="str">
        <f>IF(OR(FIN_RAW[[#This Row],[DEPORTISTA]]=0,FIN_RAW[[#This Row],[DEPORTISTA]]=""),"",FIN_RAW[[#This Row],[DEPORTISTA]])</f>
        <v>Juan Esteban Duque Pinto</v>
      </c>
      <c r="M1658" s="3">
        <f>IF(FIN_DATASET[[#This Row],[Method]]="Efectivo",1,0)</f>
        <v>0</v>
      </c>
      <c r="N1658" s="12">
        <f>IF(FIN_DATASET[[#This Row],[Method]]="Efectivo",FIN_DATASET[[#This Row],[Amount]],0)</f>
        <v>0</v>
      </c>
      <c r="O1658" s="3">
        <f>IF(FIN_DATASET[[#This Row],[Method]]="CxC",1,0)</f>
        <v>0</v>
      </c>
      <c r="P1658" s="11">
        <f>IF(FIN_DATASET[[#This Row],[Method]]="CxC",FIN_DATASET[[#This Row],[Amount]],0)</f>
        <v>0</v>
      </c>
      <c r="Q1658" s="3">
        <f>IF(OR(FIN_DATASET[[#This Row],[Account]]="CxP",FIN_DATASET[[#This Row],[Account]]="CxP (Liga)",FIN_DATASET[[#This Row],[Account]]="CxP (Terceros)"),1,0)</f>
        <v>0</v>
      </c>
      <c r="R1658" s="3">
        <f>IF(FIN_DATASET[[#This Row],[AP_Flag]]=1,FIN_DATASET[[#This Row],[Amount]],0)</f>
        <v>0</v>
      </c>
    </row>
    <row r="1659" spans="1:18" x14ac:dyDescent="0.2">
      <c r="A1659" s="4">
        <f>FIN_RAW[[#This Row],[FECHA]]</f>
        <v>44958</v>
      </c>
      <c r="B1659" s="3">
        <f>YEAR(FIN_DATASET[[#This Row],[Date]])</f>
        <v>2023</v>
      </c>
      <c r="C1659" s="3" t="str">
        <f>TEXT(FIN_DATASET[[#This Row],[Date]],"mmmm")</f>
        <v>February</v>
      </c>
      <c r="D1659" s="3" t="str">
        <f>IF(FIN_RAW[[#This Row],[VALOR (IN)]]&gt;0, "Income",IF(FIN_RAW[[#This Row],[VALOR (OUT)]]&gt;0, "Expense", "Check"))</f>
        <v>Income</v>
      </c>
      <c r="E1659" s="3" t="str">
        <f>_xlfn.XLOOKUP(FIN_DATASET[[#This Row],[Method]],CATEGORY_MAP[CUENTA_IN],CATEGORY_MAP[Category])</f>
        <v>Cash</v>
      </c>
      <c r="F1659" s="3" t="str">
        <f>_xlfn.XLOOKUP(FIN_DATASET[[#This Row],[Account]],CATEGORY_MAP[CUENTA_OUT],CATEGORY_MAP[Subcategory])</f>
        <v>Monthly Fee</v>
      </c>
      <c r="G1659" s="3" t="str">
        <f>IF(OR(FIN_RAW[[#This Row],[CONCEPTO]]=0,FIN_RAW[[#This Row],[CONCEPTO]]=""),"",FIN_RAW[[#This Row],[CONCEPTO]])</f>
        <v>Mensualidad AR FEB</v>
      </c>
      <c r="H1659" s="5">
        <f>IF(FIN_DATASET[[#This Row],[Type]]="Income", FIN_RAW[[#This Row],[VALOR (IN)]], -FIN_RAW[[#This Row],[VALOR (OUT)]])</f>
        <v>197000</v>
      </c>
      <c r="I1659" s="3" t="str">
        <f>FIN_RAW[[#This Row],[CUENTA (IN)]]</f>
        <v>Efectivo</v>
      </c>
      <c r="J1659" s="6" t="str">
        <f>FIN_RAW[[#This Row],[CUENTA (OUT)]]</f>
        <v>Mensualidad</v>
      </c>
      <c r="K1659" s="3" t="str">
        <f>IF(OR(FIN_RAW[[#This Row],[CLIENTE]]=0,FIN_RAW[[#This Row],[CLIENTE]]=" "),"",FIN_RAW[[#This Row],[CLIENTE]])</f>
        <v>Víctor Manuel Duque Yepes</v>
      </c>
      <c r="L1659" s="3" t="str">
        <f>IF(OR(FIN_RAW[[#This Row],[DEPORTISTA]]=0,FIN_RAW[[#This Row],[DEPORTISTA]]=""),"",FIN_RAW[[#This Row],[DEPORTISTA]])</f>
        <v>Juan Manuel Duque Pinto</v>
      </c>
      <c r="M1659" s="3">
        <f>IF(FIN_DATASET[[#This Row],[Method]]="Efectivo",1,0)</f>
        <v>1</v>
      </c>
      <c r="N1659" s="12">
        <f>IF(FIN_DATASET[[#This Row],[Method]]="Efectivo",FIN_DATASET[[#This Row],[Amount]],0)</f>
        <v>197000</v>
      </c>
      <c r="O1659" s="3">
        <f>IF(FIN_DATASET[[#This Row],[Method]]="CxC",1,0)</f>
        <v>0</v>
      </c>
      <c r="P1659" s="11">
        <f>IF(FIN_DATASET[[#This Row],[Method]]="CxC",FIN_DATASET[[#This Row],[Amount]],0)</f>
        <v>0</v>
      </c>
      <c r="Q1659" s="3">
        <f>IF(OR(FIN_DATASET[[#This Row],[Account]]="CxP",FIN_DATASET[[#This Row],[Account]]="CxP (Liga)",FIN_DATASET[[#This Row],[Account]]="CxP (Terceros)"),1,0)</f>
        <v>0</v>
      </c>
      <c r="R1659" s="3">
        <f>IF(FIN_DATASET[[#This Row],[AP_Flag]]=1,FIN_DATASET[[#This Row],[Amount]],0)</f>
        <v>0</v>
      </c>
    </row>
    <row r="1660" spans="1:18" x14ac:dyDescent="0.2">
      <c r="A1660" s="4">
        <f>FIN_RAW[[#This Row],[FECHA]]</f>
        <v>44958</v>
      </c>
      <c r="B1660" s="3">
        <f>YEAR(FIN_DATASET[[#This Row],[Date]])</f>
        <v>2023</v>
      </c>
      <c r="C1660" s="3" t="str">
        <f>TEXT(FIN_DATASET[[#This Row],[Date]],"mmmm")</f>
        <v>February</v>
      </c>
      <c r="D1660" s="3" t="str">
        <f>IF(FIN_RAW[[#This Row],[VALOR (IN)]]&gt;0, "Income",IF(FIN_RAW[[#This Row],[VALOR (OUT)]]&gt;0, "Expense", "Check"))</f>
        <v>Income</v>
      </c>
      <c r="E1660" s="3" t="str">
        <f>_xlfn.XLOOKUP(FIN_DATASET[[#This Row],[Method]],CATEGORY_MAP[CUENTA_IN],CATEGORY_MAP[Category])</f>
        <v>Cash</v>
      </c>
      <c r="F1660" s="3" t="str">
        <f>_xlfn.XLOOKUP(FIN_DATASET[[#This Row],[Account]],CATEGORY_MAP[CUENTA_OUT],CATEGORY_MAP[Subcategory])</f>
        <v>Monthly Fee</v>
      </c>
      <c r="G1660" s="3" t="str">
        <f>IF(OR(FIN_RAW[[#This Row],[CONCEPTO]]=0,FIN_RAW[[#This Row],[CONCEPTO]]=""),"",FIN_RAW[[#This Row],[CONCEPTO]])</f>
        <v>Mensualidad AR(SG) FEB</v>
      </c>
      <c r="H1660" s="5">
        <f>IF(FIN_DATASET[[#This Row],[Type]]="Income", FIN_RAW[[#This Row],[VALOR (IN)]], -FIN_RAW[[#This Row],[VALOR (OUT)]])</f>
        <v>170000</v>
      </c>
      <c r="I1660" s="3" t="str">
        <f>FIN_RAW[[#This Row],[CUENTA (IN)]]</f>
        <v>Efectivo</v>
      </c>
      <c r="J1660" s="6" t="str">
        <f>FIN_RAW[[#This Row],[CUENTA (OUT)]]</f>
        <v>Mensualidad</v>
      </c>
      <c r="K1660" s="3" t="str">
        <f>IF(OR(FIN_RAW[[#This Row],[CLIENTE]]=0,FIN_RAW[[#This Row],[CLIENTE]]=" "),"",FIN_RAW[[#This Row],[CLIENTE]])</f>
        <v>Diana Gómez Herrera</v>
      </c>
      <c r="L1660" s="3" t="str">
        <f>IF(OR(FIN_RAW[[#This Row],[DEPORTISTA]]=0,FIN_RAW[[#This Row],[DEPORTISTA]]=""),"",FIN_RAW[[#This Row],[DEPORTISTA]])</f>
        <v>Juan Manuel López Gómez</v>
      </c>
      <c r="M1660" s="3">
        <f>IF(FIN_DATASET[[#This Row],[Method]]="Efectivo",1,0)</f>
        <v>1</v>
      </c>
      <c r="N1660" s="12">
        <f>IF(FIN_DATASET[[#This Row],[Method]]="Efectivo",FIN_DATASET[[#This Row],[Amount]],0)</f>
        <v>170000</v>
      </c>
      <c r="O1660" s="3">
        <f>IF(FIN_DATASET[[#This Row],[Method]]="CxC",1,0)</f>
        <v>0</v>
      </c>
      <c r="P1660" s="11">
        <f>IF(FIN_DATASET[[#This Row],[Method]]="CxC",FIN_DATASET[[#This Row],[Amount]],0)</f>
        <v>0</v>
      </c>
      <c r="Q1660" s="3">
        <f>IF(OR(FIN_DATASET[[#This Row],[Account]]="CxP",FIN_DATASET[[#This Row],[Account]]="CxP (Liga)",FIN_DATASET[[#This Row],[Account]]="CxP (Terceros)"),1,0)</f>
        <v>0</v>
      </c>
      <c r="R1660" s="3">
        <f>IF(FIN_DATASET[[#This Row],[AP_Flag]]=1,FIN_DATASET[[#This Row],[Amount]],0)</f>
        <v>0</v>
      </c>
    </row>
    <row r="1661" spans="1:18" x14ac:dyDescent="0.2">
      <c r="A1661" s="4">
        <f>FIN_RAW[[#This Row],[FECHA]]</f>
        <v>44958</v>
      </c>
      <c r="B1661" s="3">
        <f>YEAR(FIN_DATASET[[#This Row],[Date]])</f>
        <v>2023</v>
      </c>
      <c r="C1661" s="3" t="str">
        <f>TEXT(FIN_DATASET[[#This Row],[Date]],"mmmm")</f>
        <v>February</v>
      </c>
      <c r="D1661" s="3" t="str">
        <f>IF(FIN_RAW[[#This Row],[VALOR (IN)]]&gt;0, "Income",IF(FIN_RAW[[#This Row],[VALOR (OUT)]]&gt;0, "Expense", "Check"))</f>
        <v>Income</v>
      </c>
      <c r="E1661" s="3" t="str">
        <f>_xlfn.XLOOKUP(FIN_DATASET[[#This Row],[Method]],CATEGORY_MAP[CUENTA_IN],CATEGORY_MAP[Category])</f>
        <v>Cash</v>
      </c>
      <c r="F1661" s="3" t="str">
        <f>_xlfn.XLOOKUP(FIN_DATASET[[#This Row],[Account]],CATEGORY_MAP[CUENTA_OUT],CATEGORY_MAP[Subcategory])</f>
        <v>Monthly Fee</v>
      </c>
      <c r="G1661" s="3" t="str">
        <f>IF(OR(FIN_RAW[[#This Row],[CONCEPTO]]=0,FIN_RAW[[#This Row],[CONCEPTO]]=""),"",FIN_RAW[[#This Row],[CONCEPTO]])</f>
        <v>Mensualidad FOR (85%) FEB</v>
      </c>
      <c r="H1661" s="5">
        <f>IF(FIN_DATASET[[#This Row],[Type]]="Income", FIN_RAW[[#This Row],[VALOR (IN)]], -FIN_RAW[[#This Row],[VALOR (OUT)]])</f>
        <v>125000</v>
      </c>
      <c r="I1661" s="3" t="str">
        <f>FIN_RAW[[#This Row],[CUENTA (IN)]]</f>
        <v>Efectivo</v>
      </c>
      <c r="J1661" s="6" t="str">
        <f>FIN_RAW[[#This Row],[CUENTA (OUT)]]</f>
        <v>Mensualidad</v>
      </c>
      <c r="K1661" s="3" t="str">
        <f>IF(OR(FIN_RAW[[#This Row],[CLIENTE]]=0,FIN_RAW[[#This Row],[CLIENTE]]=" "),"",FIN_RAW[[#This Row],[CLIENTE]])</f>
        <v>Diana Gómez Herrera</v>
      </c>
      <c r="L1661" s="3" t="str">
        <f>IF(OR(FIN_RAW[[#This Row],[DEPORTISTA]]=0,FIN_RAW[[#This Row],[DEPORTISTA]]=""),"",FIN_RAW[[#This Row],[DEPORTISTA]])</f>
        <v>Samuel David López Gómez</v>
      </c>
      <c r="M1661" s="3">
        <f>IF(FIN_DATASET[[#This Row],[Method]]="Efectivo",1,0)</f>
        <v>1</v>
      </c>
      <c r="N1661" s="12">
        <f>IF(FIN_DATASET[[#This Row],[Method]]="Efectivo",FIN_DATASET[[#This Row],[Amount]],0)</f>
        <v>125000</v>
      </c>
      <c r="O1661" s="3">
        <f>IF(FIN_DATASET[[#This Row],[Method]]="CxC",1,0)</f>
        <v>0</v>
      </c>
      <c r="P1661" s="11">
        <f>IF(FIN_DATASET[[#This Row],[Method]]="CxC",FIN_DATASET[[#This Row],[Amount]],0)</f>
        <v>0</v>
      </c>
      <c r="Q1661" s="3">
        <f>IF(OR(FIN_DATASET[[#This Row],[Account]]="CxP",FIN_DATASET[[#This Row],[Account]]="CxP (Liga)",FIN_DATASET[[#This Row],[Account]]="CxP (Terceros)"),1,0)</f>
        <v>0</v>
      </c>
      <c r="R1661" s="3">
        <f>IF(FIN_DATASET[[#This Row],[AP_Flag]]=1,FIN_DATASET[[#This Row],[Amount]],0)</f>
        <v>0</v>
      </c>
    </row>
    <row r="1662" spans="1:18" x14ac:dyDescent="0.2">
      <c r="A1662" s="4">
        <f>FIN_RAW[[#This Row],[FECHA]]</f>
        <v>44958</v>
      </c>
      <c r="B1662" s="3">
        <f>YEAR(FIN_DATASET[[#This Row],[Date]])</f>
        <v>2023</v>
      </c>
      <c r="C1662" s="3" t="str">
        <f>TEXT(FIN_DATASET[[#This Row],[Date]],"mmmm")</f>
        <v>February</v>
      </c>
      <c r="D1662" s="3" t="str">
        <f>IF(FIN_RAW[[#This Row],[VALOR (IN)]]&gt;0, "Income",IF(FIN_RAW[[#This Row],[VALOR (OUT)]]&gt;0, "Expense", "Check"))</f>
        <v>Income</v>
      </c>
      <c r="E1662" s="3" t="str">
        <f>_xlfn.XLOOKUP(FIN_DATASET[[#This Row],[Method]],CATEGORY_MAP[CUENTA_IN],CATEGORY_MAP[Category])</f>
        <v>Scholarships</v>
      </c>
      <c r="F1662" s="3" t="str">
        <f>_xlfn.XLOOKUP(FIN_DATASET[[#This Row],[Account]],CATEGORY_MAP[CUENTA_OUT],CATEGORY_MAP[Subcategory])</f>
        <v>Monthly Fee</v>
      </c>
      <c r="G1662" s="3" t="str">
        <f>IF(OR(FIN_RAW[[#This Row],[CONCEPTO]]=0,FIN_RAW[[#This Row],[CONCEPTO]]=""),"",FIN_RAW[[#This Row],[CONCEPTO]])</f>
        <v>Beca Hermandad (15%) FEB</v>
      </c>
      <c r="H1662" s="5">
        <f>IF(FIN_DATASET[[#This Row],[Type]]="Income", FIN_RAW[[#This Row],[VALOR (IN)]], -FIN_RAW[[#This Row],[VALOR (OUT)]])</f>
        <v>22000</v>
      </c>
      <c r="I1662" s="3" t="str">
        <f>FIN_RAW[[#This Row],[CUENTA (IN)]]</f>
        <v>Becas</v>
      </c>
      <c r="J1662" s="6" t="str">
        <f>FIN_RAW[[#This Row],[CUENTA (OUT)]]</f>
        <v>Mensualidad</v>
      </c>
      <c r="K1662" s="3" t="str">
        <f>IF(OR(FIN_RAW[[#This Row],[CLIENTE]]=0,FIN_RAW[[#This Row],[CLIENTE]]=" "),"",FIN_RAW[[#This Row],[CLIENTE]])</f>
        <v>Diana Gómez Herrera</v>
      </c>
      <c r="L1662" s="3" t="str">
        <f>IF(OR(FIN_RAW[[#This Row],[DEPORTISTA]]=0,FIN_RAW[[#This Row],[DEPORTISTA]]=""),"",FIN_RAW[[#This Row],[DEPORTISTA]])</f>
        <v>Samuel David López Gómez</v>
      </c>
      <c r="M1662" s="3">
        <f>IF(FIN_DATASET[[#This Row],[Method]]="Efectivo",1,0)</f>
        <v>0</v>
      </c>
      <c r="N1662" s="12">
        <f>IF(FIN_DATASET[[#This Row],[Method]]="Efectivo",FIN_DATASET[[#This Row],[Amount]],0)</f>
        <v>0</v>
      </c>
      <c r="O1662" s="3">
        <f>IF(FIN_DATASET[[#This Row],[Method]]="CxC",1,0)</f>
        <v>0</v>
      </c>
      <c r="P1662" s="11">
        <f>IF(FIN_DATASET[[#This Row],[Method]]="CxC",FIN_DATASET[[#This Row],[Amount]],0)</f>
        <v>0</v>
      </c>
      <c r="Q1662" s="3">
        <f>IF(OR(FIN_DATASET[[#This Row],[Account]]="CxP",FIN_DATASET[[#This Row],[Account]]="CxP (Liga)",FIN_DATASET[[#This Row],[Account]]="CxP (Terceros)"),1,0)</f>
        <v>0</v>
      </c>
      <c r="R1662" s="3">
        <f>IF(FIN_DATASET[[#This Row],[AP_Flag]]=1,FIN_DATASET[[#This Row],[Amount]],0)</f>
        <v>0</v>
      </c>
    </row>
    <row r="1663" spans="1:18" x14ac:dyDescent="0.2">
      <c r="A1663" s="4">
        <f>FIN_RAW[[#This Row],[FECHA]]</f>
        <v>44958</v>
      </c>
      <c r="B1663" s="3">
        <f>YEAR(FIN_DATASET[[#This Row],[Date]])</f>
        <v>2023</v>
      </c>
      <c r="C1663" s="3" t="str">
        <f>TEXT(FIN_DATASET[[#This Row],[Date]],"mmmm")</f>
        <v>February</v>
      </c>
      <c r="D1663" s="3" t="str">
        <f>IF(FIN_RAW[[#This Row],[VALOR (IN)]]&gt;0, "Income",IF(FIN_RAW[[#This Row],[VALOR (OUT)]]&gt;0, "Expense", "Check"))</f>
        <v>Income</v>
      </c>
      <c r="E1663" s="3" t="str">
        <f>_xlfn.XLOOKUP(FIN_DATASET[[#This Row],[Method]],CATEGORY_MAP[CUENTA_IN],CATEGORY_MAP[Category])</f>
        <v>Cash</v>
      </c>
      <c r="F1663" s="3" t="str">
        <f>_xlfn.XLOOKUP(FIN_DATASET[[#This Row],[Account]],CATEGORY_MAP[CUENTA_OUT],CATEGORY_MAP[Subcategory])</f>
        <v>Monthly Fee</v>
      </c>
      <c r="G1663" s="3" t="str">
        <f>IF(OR(FIN_RAW[[#This Row],[CONCEPTO]]=0,FIN_RAW[[#This Row],[CONCEPTO]]=""),"",FIN_RAW[[#This Row],[CONCEPTO]])</f>
        <v>Mensualidad AR(SG) FEB</v>
      </c>
      <c r="H1663" s="5">
        <f>IF(FIN_DATASET[[#This Row],[Type]]="Income", FIN_RAW[[#This Row],[VALOR (IN)]], -FIN_RAW[[#This Row],[VALOR (OUT)]])</f>
        <v>170000</v>
      </c>
      <c r="I1663" s="3" t="str">
        <f>FIN_RAW[[#This Row],[CUENTA (IN)]]</f>
        <v>Efectivo</v>
      </c>
      <c r="J1663" s="6" t="str">
        <f>FIN_RAW[[#This Row],[CUENTA (OUT)]]</f>
        <v>Mensualidad</v>
      </c>
      <c r="K1663" s="3" t="str">
        <f>IF(OR(FIN_RAW[[#This Row],[CLIENTE]]=0,FIN_RAW[[#This Row],[CLIENTE]]=" "),"",FIN_RAW[[#This Row],[CLIENTE]])</f>
        <v>Viviana Andrade Álvarez</v>
      </c>
      <c r="L1663" s="3" t="str">
        <f>IF(OR(FIN_RAW[[#This Row],[DEPORTISTA]]=0,FIN_RAW[[#This Row],[DEPORTISTA]]=""),"",FIN_RAW[[#This Row],[DEPORTISTA]])</f>
        <v>Laura Sofía Valencia Andrade</v>
      </c>
      <c r="M1663" s="3">
        <f>IF(FIN_DATASET[[#This Row],[Method]]="Efectivo",1,0)</f>
        <v>1</v>
      </c>
      <c r="N1663" s="12">
        <f>IF(FIN_DATASET[[#This Row],[Method]]="Efectivo",FIN_DATASET[[#This Row],[Amount]],0)</f>
        <v>170000</v>
      </c>
      <c r="O1663" s="3">
        <f>IF(FIN_DATASET[[#This Row],[Method]]="CxC",1,0)</f>
        <v>0</v>
      </c>
      <c r="P1663" s="11">
        <f>IF(FIN_DATASET[[#This Row],[Method]]="CxC",FIN_DATASET[[#This Row],[Amount]],0)</f>
        <v>0</v>
      </c>
      <c r="Q1663" s="3">
        <f>IF(OR(FIN_DATASET[[#This Row],[Account]]="CxP",FIN_DATASET[[#This Row],[Account]]="CxP (Liga)",FIN_DATASET[[#This Row],[Account]]="CxP (Terceros)"),1,0)</f>
        <v>0</v>
      </c>
      <c r="R1663" s="3">
        <f>IF(FIN_DATASET[[#This Row],[AP_Flag]]=1,FIN_DATASET[[#This Row],[Amount]],0)</f>
        <v>0</v>
      </c>
    </row>
    <row r="1664" spans="1:18" x14ac:dyDescent="0.2">
      <c r="A1664" s="4">
        <f>FIN_RAW[[#This Row],[FECHA]]</f>
        <v>44958</v>
      </c>
      <c r="B1664" s="3">
        <f>YEAR(FIN_DATASET[[#This Row],[Date]])</f>
        <v>2023</v>
      </c>
      <c r="C1664" s="3" t="str">
        <f>TEXT(FIN_DATASET[[#This Row],[Date]],"mmmm")</f>
        <v>February</v>
      </c>
      <c r="D1664" s="3" t="str">
        <f>IF(FIN_RAW[[#This Row],[VALOR (IN)]]&gt;0, "Income",IF(FIN_RAW[[#This Row],[VALOR (OUT)]]&gt;0, "Expense", "Check"))</f>
        <v>Income</v>
      </c>
      <c r="E1664" s="3" t="str">
        <f>_xlfn.XLOOKUP(FIN_DATASET[[#This Row],[Method]],CATEGORY_MAP[CUENTA_IN],CATEGORY_MAP[Category])</f>
        <v>Cash</v>
      </c>
      <c r="F1664" s="3" t="str">
        <f>_xlfn.XLOOKUP(FIN_DATASET[[#This Row],[Account]],CATEGORY_MAP[CUENTA_OUT],CATEGORY_MAP[Subcategory])</f>
        <v>Monthly Fee</v>
      </c>
      <c r="G1664" s="3" t="str">
        <f>IF(OR(FIN_RAW[[#This Row],[CONCEPTO]]=0,FIN_RAW[[#This Row],[CONCEPTO]]=""),"",FIN_RAW[[#This Row],[CONCEPTO]])</f>
        <v>Mensualidad FOR FEB</v>
      </c>
      <c r="H1664" s="5">
        <f>IF(FIN_DATASET[[#This Row],[Type]]="Income", FIN_RAW[[#This Row],[VALOR (IN)]], -FIN_RAW[[#This Row],[VALOR (OUT)]])</f>
        <v>147000</v>
      </c>
      <c r="I1664" s="3" t="str">
        <f>FIN_RAW[[#This Row],[CUENTA (IN)]]</f>
        <v>Efectivo</v>
      </c>
      <c r="J1664" s="6" t="str">
        <f>FIN_RAW[[#This Row],[CUENTA (OUT)]]</f>
        <v>Mensualidad</v>
      </c>
      <c r="K1664" s="3" t="str">
        <f>IF(OR(FIN_RAW[[#This Row],[CLIENTE]]=0,FIN_RAW[[#This Row],[CLIENTE]]=" "),"",FIN_RAW[[#This Row],[CLIENTE]])</f>
        <v>Edilma Solarte</v>
      </c>
      <c r="L1664" s="3" t="str">
        <f>IF(OR(FIN_RAW[[#This Row],[DEPORTISTA]]=0,FIN_RAW[[#This Row],[DEPORTISTA]]=""),"",FIN_RAW[[#This Row],[DEPORTISTA]])</f>
        <v>Luciana Botina Cañar</v>
      </c>
      <c r="M1664" s="3">
        <f>IF(FIN_DATASET[[#This Row],[Method]]="Efectivo",1,0)</f>
        <v>1</v>
      </c>
      <c r="N1664" s="12">
        <f>IF(FIN_DATASET[[#This Row],[Method]]="Efectivo",FIN_DATASET[[#This Row],[Amount]],0)</f>
        <v>147000</v>
      </c>
      <c r="O1664" s="3">
        <f>IF(FIN_DATASET[[#This Row],[Method]]="CxC",1,0)</f>
        <v>0</v>
      </c>
      <c r="P1664" s="11">
        <f>IF(FIN_DATASET[[#This Row],[Method]]="CxC",FIN_DATASET[[#This Row],[Amount]],0)</f>
        <v>0</v>
      </c>
      <c r="Q1664" s="3">
        <f>IF(OR(FIN_DATASET[[#This Row],[Account]]="CxP",FIN_DATASET[[#This Row],[Account]]="CxP (Liga)",FIN_DATASET[[#This Row],[Account]]="CxP (Terceros)"),1,0)</f>
        <v>0</v>
      </c>
      <c r="R1664" s="3">
        <f>IF(FIN_DATASET[[#This Row],[AP_Flag]]=1,FIN_DATASET[[#This Row],[Amount]],0)</f>
        <v>0</v>
      </c>
    </row>
    <row r="1665" spans="1:18" x14ac:dyDescent="0.2">
      <c r="A1665" s="4">
        <f>FIN_RAW[[#This Row],[FECHA]]</f>
        <v>44958</v>
      </c>
      <c r="B1665" s="3">
        <f>YEAR(FIN_DATASET[[#This Row],[Date]])</f>
        <v>2023</v>
      </c>
      <c r="C1665" s="3" t="str">
        <f>TEXT(FIN_DATASET[[#This Row],[Date]],"mmmm")</f>
        <v>February</v>
      </c>
      <c r="D1665" s="3" t="str">
        <f>IF(FIN_RAW[[#This Row],[VALOR (IN)]]&gt;0, "Income",IF(FIN_RAW[[#This Row],[VALOR (OUT)]]&gt;0, "Expense", "Check"))</f>
        <v>Income</v>
      </c>
      <c r="E1665" s="3" t="str">
        <f>_xlfn.XLOOKUP(FIN_DATASET[[#This Row],[Method]],CATEGORY_MAP[CUENTA_IN],CATEGORY_MAP[Category])</f>
        <v>Cash</v>
      </c>
      <c r="F1665" s="3" t="str">
        <f>_xlfn.XLOOKUP(FIN_DATASET[[#This Row],[Account]],CATEGORY_MAP[CUENTA_OUT],CATEGORY_MAP[Subcategory])</f>
        <v>Monthly Fee</v>
      </c>
      <c r="G1665" s="3" t="str">
        <f>IF(OR(FIN_RAW[[#This Row],[CONCEPTO]]=0,FIN_RAW[[#This Row],[CONCEPTO]]=""),"",FIN_RAW[[#This Row],[CONCEPTO]])</f>
        <v>Mensualidad AR FEB</v>
      </c>
      <c r="H1665" s="5">
        <f>IF(FIN_DATASET[[#This Row],[Type]]="Income", FIN_RAW[[#This Row],[VALOR (IN)]], -FIN_RAW[[#This Row],[VALOR (OUT)]])</f>
        <v>197000</v>
      </c>
      <c r="I1665" s="3" t="str">
        <f>FIN_RAW[[#This Row],[CUENTA (IN)]]</f>
        <v>Efectivo</v>
      </c>
      <c r="J1665" s="6" t="str">
        <f>FIN_RAW[[#This Row],[CUENTA (OUT)]]</f>
        <v>Mensualidad</v>
      </c>
      <c r="K1665" s="3" t="str">
        <f>IF(OR(FIN_RAW[[#This Row],[CLIENTE]]=0,FIN_RAW[[#This Row],[CLIENTE]]=" "),"",FIN_RAW[[#This Row],[CLIENTE]])</f>
        <v>Mónica González Esguerra</v>
      </c>
      <c r="L1665" s="3" t="str">
        <f>IF(OR(FIN_RAW[[#This Row],[DEPORTISTA]]=0,FIN_RAW[[#This Row],[DEPORTISTA]]=""),"",FIN_RAW[[#This Row],[DEPORTISTA]])</f>
        <v>Mariana Vásquez González</v>
      </c>
      <c r="M1665" s="3">
        <f>IF(FIN_DATASET[[#This Row],[Method]]="Efectivo",1,0)</f>
        <v>1</v>
      </c>
      <c r="N1665" s="12">
        <f>IF(FIN_DATASET[[#This Row],[Method]]="Efectivo",FIN_DATASET[[#This Row],[Amount]],0)</f>
        <v>197000</v>
      </c>
      <c r="O1665" s="3">
        <f>IF(FIN_DATASET[[#This Row],[Method]]="CxC",1,0)</f>
        <v>0</v>
      </c>
      <c r="P1665" s="11">
        <f>IF(FIN_DATASET[[#This Row],[Method]]="CxC",FIN_DATASET[[#This Row],[Amount]],0)</f>
        <v>0</v>
      </c>
      <c r="Q1665" s="3">
        <f>IF(OR(FIN_DATASET[[#This Row],[Account]]="CxP",FIN_DATASET[[#This Row],[Account]]="CxP (Liga)",FIN_DATASET[[#This Row],[Account]]="CxP (Terceros)"),1,0)</f>
        <v>0</v>
      </c>
      <c r="R1665" s="3">
        <f>IF(FIN_DATASET[[#This Row],[AP_Flag]]=1,FIN_DATASET[[#This Row],[Amount]],0)</f>
        <v>0</v>
      </c>
    </row>
    <row r="1666" spans="1:18" x14ac:dyDescent="0.2">
      <c r="A1666" s="4">
        <f>FIN_RAW[[#This Row],[FECHA]]</f>
        <v>44958</v>
      </c>
      <c r="B1666" s="3">
        <f>YEAR(FIN_DATASET[[#This Row],[Date]])</f>
        <v>2023</v>
      </c>
      <c r="C1666" s="3" t="str">
        <f>TEXT(FIN_DATASET[[#This Row],[Date]],"mmmm")</f>
        <v>February</v>
      </c>
      <c r="D1666" s="3" t="str">
        <f>IF(FIN_RAW[[#This Row],[VALOR (IN)]]&gt;0, "Income",IF(FIN_RAW[[#This Row],[VALOR (OUT)]]&gt;0, "Expense", "Check"))</f>
        <v>Income</v>
      </c>
      <c r="E1666" s="3" t="str">
        <f>_xlfn.XLOOKUP(FIN_DATASET[[#This Row],[Method]],CATEGORY_MAP[CUENTA_IN],CATEGORY_MAP[Category])</f>
        <v>Cash</v>
      </c>
      <c r="F1666" s="3" t="str">
        <f>_xlfn.XLOOKUP(FIN_DATASET[[#This Row],[Account]],CATEGORY_MAP[CUENTA_OUT],CATEGORY_MAP[Subcategory])</f>
        <v>Monthly Fee</v>
      </c>
      <c r="G1666" s="3" t="str">
        <f>IF(OR(FIN_RAW[[#This Row],[CONCEPTO]]=0,FIN_RAW[[#This Row],[CONCEPTO]]=""),"",FIN_RAW[[#This Row],[CONCEPTO]])</f>
        <v>Mensualidad FOR (85%) FEB</v>
      </c>
      <c r="H1666" s="5">
        <f>IF(FIN_DATASET[[#This Row],[Type]]="Income", FIN_RAW[[#This Row],[VALOR (IN)]], -FIN_RAW[[#This Row],[VALOR (OUT)]])</f>
        <v>125000</v>
      </c>
      <c r="I1666" s="3" t="str">
        <f>FIN_RAW[[#This Row],[CUENTA (IN)]]</f>
        <v>Efectivo</v>
      </c>
      <c r="J1666" s="6" t="str">
        <f>FIN_RAW[[#This Row],[CUENTA (OUT)]]</f>
        <v>Mensualidad</v>
      </c>
      <c r="K1666" s="3" t="str">
        <f>IF(OR(FIN_RAW[[#This Row],[CLIENTE]]=0,FIN_RAW[[#This Row],[CLIENTE]]=" "),"",FIN_RAW[[#This Row],[CLIENTE]])</f>
        <v>Ana Milena Sánchez Patiño</v>
      </c>
      <c r="L1666" s="3" t="str">
        <f>IF(OR(FIN_RAW[[#This Row],[DEPORTISTA]]=0,FIN_RAW[[#This Row],[DEPORTISTA]]=""),"",FIN_RAW[[#This Row],[DEPORTISTA]])</f>
        <v>Matías Carvajal Sánchez</v>
      </c>
      <c r="M1666" s="3">
        <f>IF(FIN_DATASET[[#This Row],[Method]]="Efectivo",1,0)</f>
        <v>1</v>
      </c>
      <c r="N1666" s="12">
        <f>IF(FIN_DATASET[[#This Row],[Method]]="Efectivo",FIN_DATASET[[#This Row],[Amount]],0)</f>
        <v>125000</v>
      </c>
      <c r="O1666" s="3">
        <f>IF(FIN_DATASET[[#This Row],[Method]]="CxC",1,0)</f>
        <v>0</v>
      </c>
      <c r="P1666" s="11">
        <f>IF(FIN_DATASET[[#This Row],[Method]]="CxC",FIN_DATASET[[#This Row],[Amount]],0)</f>
        <v>0</v>
      </c>
      <c r="Q1666" s="3">
        <f>IF(OR(FIN_DATASET[[#This Row],[Account]]="CxP",FIN_DATASET[[#This Row],[Account]]="CxP (Liga)",FIN_DATASET[[#This Row],[Account]]="CxP (Terceros)"),1,0)</f>
        <v>0</v>
      </c>
      <c r="R1666" s="3">
        <f>IF(FIN_DATASET[[#This Row],[AP_Flag]]=1,FIN_DATASET[[#This Row],[Amount]],0)</f>
        <v>0</v>
      </c>
    </row>
    <row r="1667" spans="1:18" x14ac:dyDescent="0.2">
      <c r="A1667" s="4">
        <f>FIN_RAW[[#This Row],[FECHA]]</f>
        <v>44958</v>
      </c>
      <c r="B1667" s="3">
        <f>YEAR(FIN_DATASET[[#This Row],[Date]])</f>
        <v>2023</v>
      </c>
      <c r="C1667" s="3" t="str">
        <f>TEXT(FIN_DATASET[[#This Row],[Date]],"mmmm")</f>
        <v>February</v>
      </c>
      <c r="D1667" s="3" t="str">
        <f>IF(FIN_RAW[[#This Row],[VALOR (IN)]]&gt;0, "Income",IF(FIN_RAW[[#This Row],[VALOR (OUT)]]&gt;0, "Expense", "Check"))</f>
        <v>Income</v>
      </c>
      <c r="E1667" s="3" t="str">
        <f>_xlfn.XLOOKUP(FIN_DATASET[[#This Row],[Method]],CATEGORY_MAP[CUENTA_IN],CATEGORY_MAP[Category])</f>
        <v>Scholarships</v>
      </c>
      <c r="F1667" s="3" t="str">
        <f>_xlfn.XLOOKUP(FIN_DATASET[[#This Row],[Account]],CATEGORY_MAP[CUENTA_OUT],CATEGORY_MAP[Subcategory])</f>
        <v>Monthly Fee</v>
      </c>
      <c r="G1667" s="3" t="str">
        <f>IF(OR(FIN_RAW[[#This Row],[CONCEPTO]]=0,FIN_RAW[[#This Row],[CONCEPTO]]=""),"",FIN_RAW[[#This Row],[CONCEPTO]])</f>
        <v>Beca Hermandad (15%) FEB</v>
      </c>
      <c r="H1667" s="5">
        <f>IF(FIN_DATASET[[#This Row],[Type]]="Income", FIN_RAW[[#This Row],[VALOR (IN)]], -FIN_RAW[[#This Row],[VALOR (OUT)]])</f>
        <v>22000</v>
      </c>
      <c r="I1667" s="3" t="str">
        <f>FIN_RAW[[#This Row],[CUENTA (IN)]]</f>
        <v>Becas</v>
      </c>
      <c r="J1667" s="6" t="str">
        <f>FIN_RAW[[#This Row],[CUENTA (OUT)]]</f>
        <v>Mensualidad</v>
      </c>
      <c r="K1667" s="3" t="str">
        <f>IF(OR(FIN_RAW[[#This Row],[CLIENTE]]=0,FIN_RAW[[#This Row],[CLIENTE]]=" "),"",FIN_RAW[[#This Row],[CLIENTE]])</f>
        <v>Ana Milena Sánchez Patiño</v>
      </c>
      <c r="L1667" s="3" t="str">
        <f>IF(OR(FIN_RAW[[#This Row],[DEPORTISTA]]=0,FIN_RAW[[#This Row],[DEPORTISTA]]=""),"",FIN_RAW[[#This Row],[DEPORTISTA]])</f>
        <v>Matías Carvajal Sánchez</v>
      </c>
      <c r="M1667" s="3">
        <f>IF(FIN_DATASET[[#This Row],[Method]]="Efectivo",1,0)</f>
        <v>0</v>
      </c>
      <c r="N1667" s="12">
        <f>IF(FIN_DATASET[[#This Row],[Method]]="Efectivo",FIN_DATASET[[#This Row],[Amount]],0)</f>
        <v>0</v>
      </c>
      <c r="O1667" s="3">
        <f>IF(FIN_DATASET[[#This Row],[Method]]="CxC",1,0)</f>
        <v>0</v>
      </c>
      <c r="P1667" s="11">
        <f>IF(FIN_DATASET[[#This Row],[Method]]="CxC",FIN_DATASET[[#This Row],[Amount]],0)</f>
        <v>0</v>
      </c>
      <c r="Q1667" s="3">
        <f>IF(OR(FIN_DATASET[[#This Row],[Account]]="CxP",FIN_DATASET[[#This Row],[Account]]="CxP (Liga)",FIN_DATASET[[#This Row],[Account]]="CxP (Terceros)"),1,0)</f>
        <v>0</v>
      </c>
      <c r="R1667" s="3">
        <f>IF(FIN_DATASET[[#This Row],[AP_Flag]]=1,FIN_DATASET[[#This Row],[Amount]],0)</f>
        <v>0</v>
      </c>
    </row>
    <row r="1668" spans="1:18" x14ac:dyDescent="0.2">
      <c r="A1668" s="4">
        <f>FIN_RAW[[#This Row],[FECHA]]</f>
        <v>44958</v>
      </c>
      <c r="B1668" s="3">
        <f>YEAR(FIN_DATASET[[#This Row],[Date]])</f>
        <v>2023</v>
      </c>
      <c r="C1668" s="3" t="str">
        <f>TEXT(FIN_DATASET[[#This Row],[Date]],"mmmm")</f>
        <v>February</v>
      </c>
      <c r="D1668" s="3" t="str">
        <f>IF(FIN_RAW[[#This Row],[VALOR (IN)]]&gt;0, "Income",IF(FIN_RAW[[#This Row],[VALOR (OUT)]]&gt;0, "Expense", "Check"))</f>
        <v>Income</v>
      </c>
      <c r="E1668" s="3" t="str">
        <f>_xlfn.XLOOKUP(FIN_DATASET[[#This Row],[Method]],CATEGORY_MAP[CUENTA_IN],CATEGORY_MAP[Category])</f>
        <v>Cash</v>
      </c>
      <c r="F1668" s="3" t="str">
        <f>_xlfn.XLOOKUP(FIN_DATASET[[#This Row],[Account]],CATEGORY_MAP[CUENTA_OUT],CATEGORY_MAP[Subcategory])</f>
        <v>Monthly Fee</v>
      </c>
      <c r="G1668" s="3" t="str">
        <f>IF(OR(FIN_RAW[[#This Row],[CONCEPTO]]=0,FIN_RAW[[#This Row],[CONCEPTO]]=""),"",FIN_RAW[[#This Row],[CONCEPTO]])</f>
        <v>Mensualidad AR FEB</v>
      </c>
      <c r="H1668" s="5">
        <f>IF(FIN_DATASET[[#This Row],[Type]]="Income", FIN_RAW[[#This Row],[VALOR (IN)]], -FIN_RAW[[#This Row],[VALOR (OUT)]])</f>
        <v>197000</v>
      </c>
      <c r="I1668" s="3" t="str">
        <f>FIN_RAW[[#This Row],[CUENTA (IN)]]</f>
        <v>Efectivo</v>
      </c>
      <c r="J1668" s="6" t="str">
        <f>FIN_RAW[[#This Row],[CUENTA (OUT)]]</f>
        <v>Mensualidad</v>
      </c>
      <c r="K1668" s="3" t="str">
        <f>IF(OR(FIN_RAW[[#This Row],[CLIENTE]]=0,FIN_RAW[[#This Row],[CLIENTE]]=" "),"",FIN_RAW[[#This Row],[CLIENTE]])</f>
        <v>Ana Milena Sánchez Patiño</v>
      </c>
      <c r="L1668" s="3" t="str">
        <f>IF(OR(FIN_RAW[[#This Row],[DEPORTISTA]]=0,FIN_RAW[[#This Row],[DEPORTISTA]]=""),"",FIN_RAW[[#This Row],[DEPORTISTA]])</f>
        <v>Valentina Carvajal Sánchez</v>
      </c>
      <c r="M1668" s="3">
        <f>IF(FIN_DATASET[[#This Row],[Method]]="Efectivo",1,0)</f>
        <v>1</v>
      </c>
      <c r="N1668" s="12">
        <f>IF(FIN_DATASET[[#This Row],[Method]]="Efectivo",FIN_DATASET[[#This Row],[Amount]],0)</f>
        <v>197000</v>
      </c>
      <c r="O1668" s="3">
        <f>IF(FIN_DATASET[[#This Row],[Method]]="CxC",1,0)</f>
        <v>0</v>
      </c>
      <c r="P1668" s="11">
        <f>IF(FIN_DATASET[[#This Row],[Method]]="CxC",FIN_DATASET[[#This Row],[Amount]],0)</f>
        <v>0</v>
      </c>
      <c r="Q1668" s="3">
        <f>IF(OR(FIN_DATASET[[#This Row],[Account]]="CxP",FIN_DATASET[[#This Row],[Account]]="CxP (Liga)",FIN_DATASET[[#This Row],[Account]]="CxP (Terceros)"),1,0)</f>
        <v>0</v>
      </c>
      <c r="R1668" s="3">
        <f>IF(FIN_DATASET[[#This Row],[AP_Flag]]=1,FIN_DATASET[[#This Row],[Amount]],0)</f>
        <v>0</v>
      </c>
    </row>
    <row r="1669" spans="1:18" x14ac:dyDescent="0.2">
      <c r="A1669" s="4">
        <f>FIN_RAW[[#This Row],[FECHA]]</f>
        <v>44958</v>
      </c>
      <c r="B1669" s="3">
        <f>YEAR(FIN_DATASET[[#This Row],[Date]])</f>
        <v>2023</v>
      </c>
      <c r="C1669" s="3" t="str">
        <f>TEXT(FIN_DATASET[[#This Row],[Date]],"mmmm")</f>
        <v>February</v>
      </c>
      <c r="D1669" s="3" t="str">
        <f>IF(FIN_RAW[[#This Row],[VALOR (IN)]]&gt;0, "Income",IF(FIN_RAW[[#This Row],[VALOR (OUT)]]&gt;0, "Expense", "Check"))</f>
        <v>Income</v>
      </c>
      <c r="E1669" s="3" t="str">
        <f>_xlfn.XLOOKUP(FIN_DATASET[[#This Row],[Method]],CATEGORY_MAP[CUENTA_IN],CATEGORY_MAP[Category])</f>
        <v>Cash</v>
      </c>
      <c r="F1669" s="3" t="str">
        <f>_xlfn.XLOOKUP(FIN_DATASET[[#This Row],[Account]],CATEGORY_MAP[CUENTA_OUT],CATEGORY_MAP[Subcategory])</f>
        <v>Monthly Fee</v>
      </c>
      <c r="G1669" s="3" t="str">
        <f>IF(OR(FIN_RAW[[#This Row],[CONCEPTO]]=0,FIN_RAW[[#This Row],[CONCEPTO]]=""),"",FIN_RAW[[#This Row],[CONCEPTO]])</f>
        <v>Mensualidad AR FEB</v>
      </c>
      <c r="H1669" s="5">
        <f>IF(FIN_DATASET[[#This Row],[Type]]="Income", FIN_RAW[[#This Row],[VALOR (IN)]], -FIN_RAW[[#This Row],[VALOR (OUT)]])</f>
        <v>197000</v>
      </c>
      <c r="I1669" s="3" t="str">
        <f>FIN_RAW[[#This Row],[CUENTA (IN)]]</f>
        <v>Efectivo</v>
      </c>
      <c r="J1669" s="6" t="str">
        <f>FIN_RAW[[#This Row],[CUENTA (OUT)]]</f>
        <v>Mensualidad</v>
      </c>
      <c r="K1669" s="3" t="str">
        <f>IF(OR(FIN_RAW[[#This Row],[CLIENTE]]=0,FIN_RAW[[#This Row],[CLIENTE]]=" "),"",FIN_RAW[[#This Row],[CLIENTE]])</f>
        <v>Yanibel Peña Londoño</v>
      </c>
      <c r="L1669" s="3" t="str">
        <f>IF(OR(FIN_RAW[[#This Row],[DEPORTISTA]]=0,FIN_RAW[[#This Row],[DEPORTISTA]]=""),"",FIN_RAW[[#This Row],[DEPORTISTA]])</f>
        <v>Santiago Piedrahita Peña</v>
      </c>
      <c r="M1669" s="3">
        <f>IF(FIN_DATASET[[#This Row],[Method]]="Efectivo",1,0)</f>
        <v>1</v>
      </c>
      <c r="N1669" s="12">
        <f>IF(FIN_DATASET[[#This Row],[Method]]="Efectivo",FIN_DATASET[[#This Row],[Amount]],0)</f>
        <v>197000</v>
      </c>
      <c r="O1669" s="3">
        <f>IF(FIN_DATASET[[#This Row],[Method]]="CxC",1,0)</f>
        <v>0</v>
      </c>
      <c r="P1669" s="11">
        <f>IF(FIN_DATASET[[#This Row],[Method]]="CxC",FIN_DATASET[[#This Row],[Amount]],0)</f>
        <v>0</v>
      </c>
      <c r="Q1669" s="3">
        <f>IF(OR(FIN_DATASET[[#This Row],[Account]]="CxP",FIN_DATASET[[#This Row],[Account]]="CxP (Liga)",FIN_DATASET[[#This Row],[Account]]="CxP (Terceros)"),1,0)</f>
        <v>0</v>
      </c>
      <c r="R1669" s="3">
        <f>IF(FIN_DATASET[[#This Row],[AP_Flag]]=1,FIN_DATASET[[#This Row],[Amount]],0)</f>
        <v>0</v>
      </c>
    </row>
    <row r="1670" spans="1:18" x14ac:dyDescent="0.2">
      <c r="A1670" s="4">
        <f>FIN_RAW[[#This Row],[FECHA]]</f>
        <v>44958</v>
      </c>
      <c r="B1670" s="3">
        <f>YEAR(FIN_DATASET[[#This Row],[Date]])</f>
        <v>2023</v>
      </c>
      <c r="C1670" s="3" t="str">
        <f>TEXT(FIN_DATASET[[#This Row],[Date]],"mmmm")</f>
        <v>February</v>
      </c>
      <c r="D1670" s="3" t="str">
        <f>IF(FIN_RAW[[#This Row],[VALOR (IN)]]&gt;0, "Income",IF(FIN_RAW[[#This Row],[VALOR (OUT)]]&gt;0, "Expense", "Check"))</f>
        <v>Income</v>
      </c>
      <c r="E1670" s="3" t="str">
        <f>_xlfn.XLOOKUP(FIN_DATASET[[#This Row],[Method]],CATEGORY_MAP[CUENTA_IN],CATEGORY_MAP[Category])</f>
        <v>Cash</v>
      </c>
      <c r="F1670" s="3" t="str">
        <f>_xlfn.XLOOKUP(FIN_DATASET[[#This Row],[Account]],CATEGORY_MAP[CUENTA_OUT],CATEGORY_MAP[Subcategory])</f>
        <v>Monthly Fee</v>
      </c>
      <c r="G1670" s="3" t="str">
        <f>IF(OR(FIN_RAW[[#This Row],[CONCEPTO]]=0,FIN_RAW[[#This Row],[CONCEPTO]]=""),"",FIN_RAW[[#This Row],[CONCEPTO]])</f>
        <v>Mensualidad AR FEB</v>
      </c>
      <c r="H1670" s="5">
        <f>IF(FIN_DATASET[[#This Row],[Type]]="Income", FIN_RAW[[#This Row],[VALOR (IN)]], -FIN_RAW[[#This Row],[VALOR (OUT)]])</f>
        <v>197000</v>
      </c>
      <c r="I1670" s="3" t="str">
        <f>FIN_RAW[[#This Row],[CUENTA (IN)]]</f>
        <v>Efectivo</v>
      </c>
      <c r="J1670" s="6" t="str">
        <f>FIN_RAW[[#This Row],[CUENTA (OUT)]]</f>
        <v>Mensualidad</v>
      </c>
      <c r="K1670" s="3" t="str">
        <f>IF(OR(FIN_RAW[[#This Row],[CLIENTE]]=0,FIN_RAW[[#This Row],[CLIENTE]]=" "),"",FIN_RAW[[#This Row],[CLIENTE]])</f>
        <v>Ingrith Basto Zamorano</v>
      </c>
      <c r="L1670" s="3" t="str">
        <f>IF(OR(FIN_RAW[[#This Row],[DEPORTISTA]]=0,FIN_RAW[[#This Row],[DEPORTISTA]]=""),"",FIN_RAW[[#This Row],[DEPORTISTA]])</f>
        <v>Santiago Solórzano Basto</v>
      </c>
      <c r="M1670" s="3">
        <f>IF(FIN_DATASET[[#This Row],[Method]]="Efectivo",1,0)</f>
        <v>1</v>
      </c>
      <c r="N1670" s="12">
        <f>IF(FIN_DATASET[[#This Row],[Method]]="Efectivo",FIN_DATASET[[#This Row],[Amount]],0)</f>
        <v>197000</v>
      </c>
      <c r="O1670" s="3">
        <f>IF(FIN_DATASET[[#This Row],[Method]]="CxC",1,0)</f>
        <v>0</v>
      </c>
      <c r="P1670" s="11">
        <f>IF(FIN_DATASET[[#This Row],[Method]]="CxC",FIN_DATASET[[#This Row],[Amount]],0)</f>
        <v>0</v>
      </c>
      <c r="Q1670" s="3">
        <f>IF(OR(FIN_DATASET[[#This Row],[Account]]="CxP",FIN_DATASET[[#This Row],[Account]]="CxP (Liga)",FIN_DATASET[[#This Row],[Account]]="CxP (Terceros)"),1,0)</f>
        <v>0</v>
      </c>
      <c r="R1670" s="3">
        <f>IF(FIN_DATASET[[#This Row],[AP_Flag]]=1,FIN_DATASET[[#This Row],[Amount]],0)</f>
        <v>0</v>
      </c>
    </row>
    <row r="1671" spans="1:18" x14ac:dyDescent="0.2">
      <c r="A1671" s="4">
        <f>FIN_RAW[[#This Row],[FECHA]]</f>
        <v>44958</v>
      </c>
      <c r="B1671" s="3">
        <f>YEAR(FIN_DATASET[[#This Row],[Date]])</f>
        <v>2023</v>
      </c>
      <c r="C1671" s="3" t="str">
        <f>TEXT(FIN_DATASET[[#This Row],[Date]],"mmmm")</f>
        <v>February</v>
      </c>
      <c r="D1671" s="3" t="str">
        <f>IF(FIN_RAW[[#This Row],[VALOR (IN)]]&gt;0, "Income",IF(FIN_RAW[[#This Row],[VALOR (OUT)]]&gt;0, "Expense", "Check"))</f>
        <v>Income</v>
      </c>
      <c r="E1671" s="3" t="str">
        <f>_xlfn.XLOOKUP(FIN_DATASET[[#This Row],[Method]],CATEGORY_MAP[CUENTA_IN],CATEGORY_MAP[Category])</f>
        <v>Cash</v>
      </c>
      <c r="F1671" s="3" t="str">
        <f>_xlfn.XLOOKUP(FIN_DATASET[[#This Row],[Account]],CATEGORY_MAP[CUENTA_OUT],CATEGORY_MAP[Subcategory])</f>
        <v>Monthly Fee</v>
      </c>
      <c r="G1671" s="3" t="str">
        <f>IF(OR(FIN_RAW[[#This Row],[CONCEPTO]]=0,FIN_RAW[[#This Row],[CONCEPTO]]=""),"",FIN_RAW[[#This Row],[CONCEPTO]])</f>
        <v>Mensualidad FOR FEB</v>
      </c>
      <c r="H1671" s="5">
        <f>IF(FIN_DATASET[[#This Row],[Type]]="Income", FIN_RAW[[#This Row],[VALOR (IN)]], -FIN_RAW[[#This Row],[VALOR (OUT)]])</f>
        <v>147000</v>
      </c>
      <c r="I1671" s="3" t="str">
        <f>FIN_RAW[[#This Row],[CUENTA (IN)]]</f>
        <v>Efectivo</v>
      </c>
      <c r="J1671" s="6" t="str">
        <f>FIN_RAW[[#This Row],[CUENTA (OUT)]]</f>
        <v>Mensualidad</v>
      </c>
      <c r="K1671" s="3" t="str">
        <f>IF(OR(FIN_RAW[[#This Row],[CLIENTE]]=0,FIN_RAW[[#This Row],[CLIENTE]]=" "),"",FIN_RAW[[#This Row],[CLIENTE]])</f>
        <v>Marcela Zapata Duque</v>
      </c>
      <c r="L1671" s="3" t="str">
        <f>IF(OR(FIN_RAW[[#This Row],[DEPORTISTA]]=0,FIN_RAW[[#This Row],[DEPORTISTA]]=""),"",FIN_RAW[[#This Row],[DEPORTISTA]])</f>
        <v>Sara Zapata Zapata</v>
      </c>
      <c r="M1671" s="3">
        <f>IF(FIN_DATASET[[#This Row],[Method]]="Efectivo",1,0)</f>
        <v>1</v>
      </c>
      <c r="N1671" s="12">
        <f>IF(FIN_DATASET[[#This Row],[Method]]="Efectivo",FIN_DATASET[[#This Row],[Amount]],0)</f>
        <v>147000</v>
      </c>
      <c r="O1671" s="3">
        <f>IF(FIN_DATASET[[#This Row],[Method]]="CxC",1,0)</f>
        <v>0</v>
      </c>
      <c r="P1671" s="11">
        <f>IF(FIN_DATASET[[#This Row],[Method]]="CxC",FIN_DATASET[[#This Row],[Amount]],0)</f>
        <v>0</v>
      </c>
      <c r="Q1671" s="3">
        <f>IF(OR(FIN_DATASET[[#This Row],[Account]]="CxP",FIN_DATASET[[#This Row],[Account]]="CxP (Liga)",FIN_DATASET[[#This Row],[Account]]="CxP (Terceros)"),1,0)</f>
        <v>0</v>
      </c>
      <c r="R1671" s="3">
        <f>IF(FIN_DATASET[[#This Row],[AP_Flag]]=1,FIN_DATASET[[#This Row],[Amount]],0)</f>
        <v>0</v>
      </c>
    </row>
    <row r="1672" spans="1:18" x14ac:dyDescent="0.2">
      <c r="A1672" s="4">
        <f>FIN_RAW[[#This Row],[FECHA]]</f>
        <v>44972</v>
      </c>
      <c r="B1672" s="3">
        <f>YEAR(FIN_DATASET[[#This Row],[Date]])</f>
        <v>2023</v>
      </c>
      <c r="C1672" s="3" t="str">
        <f>TEXT(FIN_DATASET[[#This Row],[Date]],"mmmm")</f>
        <v>February</v>
      </c>
      <c r="D1672" s="3" t="str">
        <f>IF(FIN_RAW[[#This Row],[VALOR (IN)]]&gt;0, "Income",IF(FIN_RAW[[#This Row],[VALOR (OUT)]]&gt;0, "Expense", "Check"))</f>
        <v>Income</v>
      </c>
      <c r="E1672" s="3" t="str">
        <f>_xlfn.XLOOKUP(FIN_DATASET[[#This Row],[Method]],CATEGORY_MAP[CUENTA_IN],CATEGORY_MAP[Category])</f>
        <v>Cash</v>
      </c>
      <c r="F1672" s="3" t="str">
        <f>_xlfn.XLOOKUP(FIN_DATASET[[#This Row],[Account]],CATEGORY_MAP[CUENTA_OUT],CATEGORY_MAP[Subcategory])</f>
        <v>Other Incomes 2022</v>
      </c>
      <c r="G1672" s="3" t="str">
        <f>IF(OR(FIN_RAW[[#This Row],[CONCEPTO]]=0,FIN_RAW[[#This Row],[CONCEPTO]]=""),"",FIN_RAW[[#This Row],[CONCEPTO]])</f>
        <v>Pago CxC 2022</v>
      </c>
      <c r="H1672" s="5">
        <f>IF(FIN_DATASET[[#This Row],[Type]]="Income", FIN_RAW[[#This Row],[VALOR (IN)]], -FIN_RAW[[#This Row],[VALOR (OUT)]])</f>
        <v>225000</v>
      </c>
      <c r="I1672" s="3" t="str">
        <f>FIN_RAW[[#This Row],[CUENTA (IN)]]</f>
        <v>Efectivo</v>
      </c>
      <c r="J1672" s="6" t="str">
        <f>FIN_RAW[[#This Row],[CUENTA (OUT)]]</f>
        <v>Ingresos CxC 2022</v>
      </c>
      <c r="K1672" s="3" t="str">
        <f>IF(OR(FIN_RAW[[#This Row],[CLIENTE]]=0,FIN_RAW[[#This Row],[CLIENTE]]=" "),"",FIN_RAW[[#This Row],[CLIENTE]])</f>
        <v>Ingrith Basto Zamorano</v>
      </c>
      <c r="L1672" s="3" t="str">
        <f>IF(OR(FIN_RAW[[#This Row],[DEPORTISTA]]=0,FIN_RAW[[#This Row],[DEPORTISTA]]=""),"",FIN_RAW[[#This Row],[DEPORTISTA]])</f>
        <v>Santiago Solórzano Basto</v>
      </c>
      <c r="M1672" s="3">
        <f>IF(FIN_DATASET[[#This Row],[Method]]="Efectivo",1,0)</f>
        <v>1</v>
      </c>
      <c r="N1672" s="12">
        <f>IF(FIN_DATASET[[#This Row],[Method]]="Efectivo",FIN_DATASET[[#This Row],[Amount]],0)</f>
        <v>225000</v>
      </c>
      <c r="O1672" s="3">
        <f>IF(FIN_DATASET[[#This Row],[Method]]="CxC",1,0)</f>
        <v>0</v>
      </c>
      <c r="P1672" s="11">
        <f>IF(FIN_DATASET[[#This Row],[Method]]="CxC",FIN_DATASET[[#This Row],[Amount]],0)</f>
        <v>0</v>
      </c>
      <c r="Q1672" s="3">
        <f>IF(OR(FIN_DATASET[[#This Row],[Account]]="CxP",FIN_DATASET[[#This Row],[Account]]="CxP (Liga)",FIN_DATASET[[#This Row],[Account]]="CxP (Terceros)"),1,0)</f>
        <v>0</v>
      </c>
      <c r="R1672" s="3">
        <f>IF(FIN_DATASET[[#This Row],[AP_Flag]]=1,FIN_DATASET[[#This Row],[Amount]],0)</f>
        <v>0</v>
      </c>
    </row>
    <row r="1673" spans="1:18" x14ac:dyDescent="0.2">
      <c r="A1673" s="4">
        <f>FIN_RAW[[#This Row],[FECHA]]</f>
        <v>44972</v>
      </c>
      <c r="B1673" s="3">
        <f>YEAR(FIN_DATASET[[#This Row],[Date]])</f>
        <v>2023</v>
      </c>
      <c r="C1673" s="3" t="str">
        <f>TEXT(FIN_DATASET[[#This Row],[Date]],"mmmm")</f>
        <v>February</v>
      </c>
      <c r="D1673" s="3" t="str">
        <f>IF(FIN_RAW[[#This Row],[VALOR (IN)]]&gt;0, "Income",IF(FIN_RAW[[#This Row],[VALOR (OUT)]]&gt;0, "Expense", "Check"))</f>
        <v>Income</v>
      </c>
      <c r="E1673" s="3" t="str">
        <f>_xlfn.XLOOKUP(FIN_DATASET[[#This Row],[Method]],CATEGORY_MAP[CUENTA_IN],CATEGORY_MAP[Category])</f>
        <v>Cash</v>
      </c>
      <c r="F1673" s="3" t="str">
        <f>_xlfn.XLOOKUP(FIN_DATASET[[#This Row],[Account]],CATEGORY_MAP[CUENTA_OUT],CATEGORY_MAP[Subcategory])</f>
        <v>Other Incomes 2022</v>
      </c>
      <c r="G1673" s="3" t="str">
        <f>IF(OR(FIN_RAW[[#This Row],[CONCEPTO]]=0,FIN_RAW[[#This Row],[CONCEPTO]]=""),"",FIN_RAW[[#This Row],[CONCEPTO]])</f>
        <v>Pago CxC 2022</v>
      </c>
      <c r="H1673" s="5">
        <f>IF(FIN_DATASET[[#This Row],[Type]]="Income", FIN_RAW[[#This Row],[VALOR (IN)]], -FIN_RAW[[#This Row],[VALOR (OUT)]])</f>
        <v>195000</v>
      </c>
      <c r="I1673" s="3" t="str">
        <f>FIN_RAW[[#This Row],[CUENTA (IN)]]</f>
        <v>Efectivo</v>
      </c>
      <c r="J1673" s="6" t="str">
        <f>FIN_RAW[[#This Row],[CUENTA (OUT)]]</f>
        <v>Ingresos CxC 2022</v>
      </c>
      <c r="K1673" s="3" t="str">
        <f>IF(OR(FIN_RAW[[#This Row],[CLIENTE]]=0,FIN_RAW[[#This Row],[CLIENTE]]=" "),"",FIN_RAW[[#This Row],[CLIENTE]])</f>
        <v>Ana Milena Sánchez Patiño</v>
      </c>
      <c r="L1673" s="3" t="str">
        <f>IF(OR(FIN_RAW[[#This Row],[DEPORTISTA]]=0,FIN_RAW[[#This Row],[DEPORTISTA]]=""),"",FIN_RAW[[#This Row],[DEPORTISTA]])</f>
        <v>Valentina Carvajal Sánchez</v>
      </c>
      <c r="M1673" s="3">
        <f>IF(FIN_DATASET[[#This Row],[Method]]="Efectivo",1,0)</f>
        <v>1</v>
      </c>
      <c r="N1673" s="12">
        <f>IF(FIN_DATASET[[#This Row],[Method]]="Efectivo",FIN_DATASET[[#This Row],[Amount]],0)</f>
        <v>195000</v>
      </c>
      <c r="O1673" s="3">
        <f>IF(FIN_DATASET[[#This Row],[Method]]="CxC",1,0)</f>
        <v>0</v>
      </c>
      <c r="P1673" s="11">
        <f>IF(FIN_DATASET[[#This Row],[Method]]="CxC",FIN_DATASET[[#This Row],[Amount]],0)</f>
        <v>0</v>
      </c>
      <c r="Q1673" s="3">
        <f>IF(OR(FIN_DATASET[[#This Row],[Account]]="CxP",FIN_DATASET[[#This Row],[Account]]="CxP (Liga)",FIN_DATASET[[#This Row],[Account]]="CxP (Terceros)"),1,0)</f>
        <v>0</v>
      </c>
      <c r="R1673" s="3">
        <f>IF(FIN_DATASET[[#This Row],[AP_Flag]]=1,FIN_DATASET[[#This Row],[Amount]],0)</f>
        <v>0</v>
      </c>
    </row>
    <row r="1674" spans="1:18" x14ac:dyDescent="0.2">
      <c r="A1674" s="4">
        <f>FIN_RAW[[#This Row],[FECHA]]</f>
        <v>44972</v>
      </c>
      <c r="B1674" s="3">
        <f>YEAR(FIN_DATASET[[#This Row],[Date]])</f>
        <v>2023</v>
      </c>
      <c r="C1674" s="3" t="str">
        <f>TEXT(FIN_DATASET[[#This Row],[Date]],"mmmm")</f>
        <v>February</v>
      </c>
      <c r="D1674" s="3" t="str">
        <f>IF(FIN_RAW[[#This Row],[VALOR (IN)]]&gt;0, "Income",IF(FIN_RAW[[#This Row],[VALOR (OUT)]]&gt;0, "Expense", "Check"))</f>
        <v>Expense</v>
      </c>
      <c r="E1674" s="3" t="str">
        <f>_xlfn.XLOOKUP(FIN_DATASET[[#This Row],[Method]],CATEGORY_MAP[CUENTA_IN],CATEGORY_MAP[Category])</f>
        <v>Cash</v>
      </c>
      <c r="F1674" s="3" t="str">
        <f>_xlfn.XLOOKUP(FIN_DATASET[[#This Row],[Account]],CATEGORY_MAP[CUENTA_OUT],CATEGORY_MAP[Subcategory])</f>
        <v>Operating Expenses</v>
      </c>
      <c r="G1674" s="3" t="str">
        <f>IF(OR(FIN_RAW[[#This Row],[CONCEPTO]]=0,FIN_RAW[[#This Row],[CONCEPTO]]=""),"",FIN_RAW[[#This Row],[CONCEPTO]])</f>
        <v>Gastos Varios (CajiTornado y mas)</v>
      </c>
      <c r="H1674" s="5">
        <f>IF(FIN_DATASET[[#This Row],[Type]]="Income", FIN_RAW[[#This Row],[VALOR (IN)]], -FIN_RAW[[#This Row],[VALOR (OUT)]])</f>
        <v>-54000</v>
      </c>
      <c r="I1674" s="3" t="str">
        <f>FIN_RAW[[#This Row],[CUENTA (IN)]]</f>
        <v>Efectivo</v>
      </c>
      <c r="J1674" s="6" t="str">
        <f>FIN_RAW[[#This Row],[CUENTA (OUT)]]</f>
        <v>Otros Gastos</v>
      </c>
      <c r="K1674" s="3" t="str">
        <f>IF(OR(FIN_RAW[[#This Row],[CLIENTE]]=0,FIN_RAW[[#This Row],[CLIENTE]]=" "),"",FIN_RAW[[#This Row],[CLIENTE]])</f>
        <v/>
      </c>
      <c r="L1674" s="3" t="str">
        <f>IF(OR(FIN_RAW[[#This Row],[DEPORTISTA]]=0,FIN_RAW[[#This Row],[DEPORTISTA]]=""),"",FIN_RAW[[#This Row],[DEPORTISTA]])</f>
        <v/>
      </c>
      <c r="M1674" s="3">
        <f>IF(FIN_DATASET[[#This Row],[Method]]="Efectivo",1,0)</f>
        <v>1</v>
      </c>
      <c r="N1674" s="12">
        <f>IF(FIN_DATASET[[#This Row],[Method]]="Efectivo",FIN_DATASET[[#This Row],[Amount]],0)</f>
        <v>-54000</v>
      </c>
      <c r="O1674" s="3">
        <f>IF(FIN_DATASET[[#This Row],[Method]]="CxC",1,0)</f>
        <v>0</v>
      </c>
      <c r="P1674" s="11">
        <f>IF(FIN_DATASET[[#This Row],[Method]]="CxC",FIN_DATASET[[#This Row],[Amount]],0)</f>
        <v>0</v>
      </c>
      <c r="Q1674" s="3">
        <f>IF(OR(FIN_DATASET[[#This Row],[Account]]="CxP",FIN_DATASET[[#This Row],[Account]]="CxP (Liga)",FIN_DATASET[[#This Row],[Account]]="CxP (Terceros)"),1,0)</f>
        <v>0</v>
      </c>
      <c r="R1674" s="3">
        <f>IF(FIN_DATASET[[#This Row],[AP_Flag]]=1,FIN_DATASET[[#This Row],[Amount]],0)</f>
        <v>0</v>
      </c>
    </row>
    <row r="1675" spans="1:18" x14ac:dyDescent="0.2">
      <c r="A1675" s="4">
        <f>FIN_RAW[[#This Row],[FECHA]]</f>
        <v>44975</v>
      </c>
      <c r="B1675" s="3">
        <f>YEAR(FIN_DATASET[[#This Row],[Date]])</f>
        <v>2023</v>
      </c>
      <c r="C1675" s="3" t="str">
        <f>TEXT(FIN_DATASET[[#This Row],[Date]],"mmmm")</f>
        <v>February</v>
      </c>
      <c r="D1675" s="3" t="str">
        <f>IF(FIN_RAW[[#This Row],[VALOR (IN)]]&gt;0, "Income",IF(FIN_RAW[[#This Row],[VALOR (OUT)]]&gt;0, "Expense", "Check"))</f>
        <v>Expense</v>
      </c>
      <c r="E1675" s="3" t="str">
        <f>_xlfn.XLOOKUP(FIN_DATASET[[#This Row],[Method]],CATEGORY_MAP[CUENTA_IN],CATEGORY_MAP[Category])</f>
        <v>Cash</v>
      </c>
      <c r="F1675" s="3" t="str">
        <f>_xlfn.XLOOKUP(FIN_DATASET[[#This Row],[Account]],CATEGORY_MAP[CUENTA_OUT],CATEGORY_MAP[Subcategory])</f>
        <v>Rent</v>
      </c>
      <c r="G1675" s="3" t="str">
        <f>IF(OR(FIN_RAW[[#This Row],[CONCEPTO]]=0,FIN_RAW[[#This Row],[CONCEPTO]]=""),"",FIN_RAW[[#This Row],[CONCEPTO]])</f>
        <v>Pago Office 2023</v>
      </c>
      <c r="H1675" s="5">
        <f>IF(FIN_DATASET[[#This Row],[Type]]="Income", FIN_RAW[[#This Row],[VALOR (IN)]], -FIN_RAW[[#This Row],[VALOR (OUT)]])</f>
        <v>-200000</v>
      </c>
      <c r="I1675" s="3" t="str">
        <f>FIN_RAW[[#This Row],[CUENTA (IN)]]</f>
        <v>Efectivo</v>
      </c>
      <c r="J1675" s="6" t="str">
        <f>FIN_RAW[[#This Row],[CUENTA (OUT)]]</f>
        <v>Arriendos</v>
      </c>
      <c r="K1675" s="3" t="str">
        <f>IF(OR(FIN_RAW[[#This Row],[CLIENTE]]=0,FIN_RAW[[#This Row],[CLIENTE]]=" "),"",FIN_RAW[[#This Row],[CLIENTE]])</f>
        <v/>
      </c>
      <c r="L1675" s="3" t="str">
        <f>IF(OR(FIN_RAW[[#This Row],[DEPORTISTA]]=0,FIN_RAW[[#This Row],[DEPORTISTA]]=""),"",FIN_RAW[[#This Row],[DEPORTISTA]])</f>
        <v/>
      </c>
      <c r="M1675" s="3">
        <f>IF(FIN_DATASET[[#This Row],[Method]]="Efectivo",1,0)</f>
        <v>1</v>
      </c>
      <c r="N1675" s="12">
        <f>IF(FIN_DATASET[[#This Row],[Method]]="Efectivo",FIN_DATASET[[#This Row],[Amount]],0)</f>
        <v>-200000</v>
      </c>
      <c r="O1675" s="3">
        <f>IF(FIN_DATASET[[#This Row],[Method]]="CxC",1,0)</f>
        <v>0</v>
      </c>
      <c r="P1675" s="11">
        <f>IF(FIN_DATASET[[#This Row],[Method]]="CxC",FIN_DATASET[[#This Row],[Amount]],0)</f>
        <v>0</v>
      </c>
      <c r="Q1675" s="3">
        <f>IF(OR(FIN_DATASET[[#This Row],[Account]]="CxP",FIN_DATASET[[#This Row],[Account]]="CxP (Liga)",FIN_DATASET[[#This Row],[Account]]="CxP (Terceros)"),1,0)</f>
        <v>0</v>
      </c>
      <c r="R1675" s="3">
        <f>IF(FIN_DATASET[[#This Row],[AP_Flag]]=1,FIN_DATASET[[#This Row],[Amount]],0)</f>
        <v>0</v>
      </c>
    </row>
    <row r="1676" spans="1:18" x14ac:dyDescent="0.2">
      <c r="A1676" s="4">
        <f>FIN_RAW[[#This Row],[FECHA]]</f>
        <v>44985</v>
      </c>
      <c r="B1676" s="3">
        <f>YEAR(FIN_DATASET[[#This Row],[Date]])</f>
        <v>2023</v>
      </c>
      <c r="C1676" s="3" t="str">
        <f>TEXT(FIN_DATASET[[#This Row],[Date]],"mmmm")</f>
        <v>February</v>
      </c>
      <c r="D1676" s="3" t="str">
        <f>IF(FIN_RAW[[#This Row],[VALOR (IN)]]&gt;0, "Income",IF(FIN_RAW[[#This Row],[VALOR (OUT)]]&gt;0, "Expense", "Check"))</f>
        <v>Income</v>
      </c>
      <c r="E1676" s="3" t="str">
        <f>_xlfn.XLOOKUP(FIN_DATASET[[#This Row],[Method]],CATEGORY_MAP[CUENTA_IN],CATEGORY_MAP[Category])</f>
        <v>Cash</v>
      </c>
      <c r="F1676" s="3" t="str">
        <f>_xlfn.XLOOKUP(FIN_DATASET[[#This Row],[Account]],CATEGORY_MAP[CUENTA_OUT],CATEGORY_MAP[Subcategory])</f>
        <v>Other Incomes</v>
      </c>
      <c r="G1676" s="3" t="str">
        <f>IF(OR(FIN_RAW[[#This Row],[CONCEPTO]]=0,FIN_RAW[[#This Row],[CONCEPTO]]=""),"",FIN_RAW[[#This Row],[CONCEPTO]])</f>
        <v>Otros Ingresos</v>
      </c>
      <c r="H1676" s="5">
        <f>IF(FIN_DATASET[[#This Row],[Type]]="Income", FIN_RAW[[#This Row],[VALOR (IN)]], -FIN_RAW[[#This Row],[VALOR (OUT)]])</f>
        <v>220000</v>
      </c>
      <c r="I1676" s="3" t="str">
        <f>FIN_RAW[[#This Row],[CUENTA (IN)]]</f>
        <v>Efectivo</v>
      </c>
      <c r="J1676" s="6" t="str">
        <f>FIN_RAW[[#This Row],[CUENTA (OUT)]]</f>
        <v>Otros Ingresos</v>
      </c>
      <c r="K1676" s="3" t="str">
        <f>IF(OR(FIN_RAW[[#This Row],[CLIENTE]]=0,FIN_RAW[[#This Row],[CLIENTE]]=" "),"",FIN_RAW[[#This Row],[CLIENTE]])</f>
        <v/>
      </c>
      <c r="L1676" s="3" t="str">
        <f>IF(OR(FIN_RAW[[#This Row],[DEPORTISTA]]=0,FIN_RAW[[#This Row],[DEPORTISTA]]=""),"",FIN_RAW[[#This Row],[DEPORTISTA]])</f>
        <v/>
      </c>
      <c r="M1676" s="3">
        <f>IF(FIN_DATASET[[#This Row],[Method]]="Efectivo",1,0)</f>
        <v>1</v>
      </c>
      <c r="N1676" s="12">
        <f>IF(FIN_DATASET[[#This Row],[Method]]="Efectivo",FIN_DATASET[[#This Row],[Amount]],0)</f>
        <v>220000</v>
      </c>
      <c r="O1676" s="3">
        <f>IF(FIN_DATASET[[#This Row],[Method]]="CxC",1,0)</f>
        <v>0</v>
      </c>
      <c r="P1676" s="11">
        <f>IF(FIN_DATASET[[#This Row],[Method]]="CxC",FIN_DATASET[[#This Row],[Amount]],0)</f>
        <v>0</v>
      </c>
      <c r="Q1676" s="3">
        <f>IF(OR(FIN_DATASET[[#This Row],[Account]]="CxP",FIN_DATASET[[#This Row],[Account]]="CxP (Liga)",FIN_DATASET[[#This Row],[Account]]="CxP (Terceros)"),1,0)</f>
        <v>0</v>
      </c>
      <c r="R1676" s="3">
        <f>IF(FIN_DATASET[[#This Row],[AP_Flag]]=1,FIN_DATASET[[#This Row],[Amount]],0)</f>
        <v>0</v>
      </c>
    </row>
    <row r="1677" spans="1:18" x14ac:dyDescent="0.2">
      <c r="A1677" s="4">
        <f>FIN_RAW[[#This Row],[FECHA]]</f>
        <v>44985</v>
      </c>
      <c r="B1677" s="3">
        <f>YEAR(FIN_DATASET[[#This Row],[Date]])</f>
        <v>2023</v>
      </c>
      <c r="C1677" s="3" t="str">
        <f>TEXT(FIN_DATASET[[#This Row],[Date]],"mmmm")</f>
        <v>February</v>
      </c>
      <c r="D1677" s="3" t="str">
        <f>IF(FIN_RAW[[#This Row],[VALOR (IN)]]&gt;0, "Income",IF(FIN_RAW[[#This Row],[VALOR (OUT)]]&gt;0, "Expense", "Check"))</f>
        <v>Expense</v>
      </c>
      <c r="E1677" s="3" t="str">
        <f>_xlfn.XLOOKUP(FIN_DATASET[[#This Row],[Method]],CATEGORY_MAP[CUENTA_IN],CATEGORY_MAP[Category])</f>
        <v>Cash</v>
      </c>
      <c r="F1677" s="3" t="str">
        <f>_xlfn.XLOOKUP(FIN_DATASET[[#This Row],[Account]],CATEGORY_MAP[CUENTA_OUT],CATEGORY_MAP[Subcategory])</f>
        <v>Payroll</v>
      </c>
      <c r="G1677" s="3" t="str">
        <f>IF(OR(FIN_RAW[[#This Row],[CONCEPTO]]=0,FIN_RAW[[#This Row],[CONCEPTO]]=""),"",FIN_RAW[[#This Row],[CONCEPTO]])</f>
        <v>Pago Nomina FEB</v>
      </c>
      <c r="H1677" s="5">
        <f>IF(FIN_DATASET[[#This Row],[Type]]="Income", FIN_RAW[[#This Row],[VALOR (IN)]], -FIN_RAW[[#This Row],[VALOR (OUT)]])</f>
        <v>-1000000</v>
      </c>
      <c r="I1677" s="3" t="str">
        <f>FIN_RAW[[#This Row],[CUENTA (IN)]]</f>
        <v>Efectivo</v>
      </c>
      <c r="J1677" s="6" t="str">
        <f>FIN_RAW[[#This Row],[CUENTA (OUT)]]</f>
        <v>Nomina</v>
      </c>
      <c r="K1677" s="3" t="str">
        <f>IF(OR(FIN_RAW[[#This Row],[CLIENTE]]=0,FIN_RAW[[#This Row],[CLIENTE]]=" "),"",FIN_RAW[[#This Row],[CLIENTE]])</f>
        <v>Miguel García Celis</v>
      </c>
      <c r="L1677" s="3" t="str">
        <f>IF(OR(FIN_RAW[[#This Row],[DEPORTISTA]]=0,FIN_RAW[[#This Row],[DEPORTISTA]]=""),"",FIN_RAW[[#This Row],[DEPORTISTA]])</f>
        <v>Miguel García Celis</v>
      </c>
      <c r="M1677" s="3">
        <f>IF(FIN_DATASET[[#This Row],[Method]]="Efectivo",1,0)</f>
        <v>1</v>
      </c>
      <c r="N1677" s="12">
        <f>IF(FIN_DATASET[[#This Row],[Method]]="Efectivo",FIN_DATASET[[#This Row],[Amount]],0)</f>
        <v>-1000000</v>
      </c>
      <c r="O1677" s="3">
        <f>IF(FIN_DATASET[[#This Row],[Method]]="CxC",1,0)</f>
        <v>0</v>
      </c>
      <c r="P1677" s="11">
        <f>IF(FIN_DATASET[[#This Row],[Method]]="CxC",FIN_DATASET[[#This Row],[Amount]],0)</f>
        <v>0</v>
      </c>
      <c r="Q1677" s="3">
        <f>IF(OR(FIN_DATASET[[#This Row],[Account]]="CxP",FIN_DATASET[[#This Row],[Account]]="CxP (Liga)",FIN_DATASET[[#This Row],[Account]]="CxP (Terceros)"),1,0)</f>
        <v>0</v>
      </c>
      <c r="R1677" s="3">
        <f>IF(FIN_DATASET[[#This Row],[AP_Flag]]=1,FIN_DATASET[[#This Row],[Amount]],0)</f>
        <v>0</v>
      </c>
    </row>
    <row r="1678" spans="1:18" x14ac:dyDescent="0.2">
      <c r="A1678" s="4">
        <f>FIN_RAW[[#This Row],[FECHA]]</f>
        <v>44985</v>
      </c>
      <c r="B1678" s="3">
        <f>YEAR(FIN_DATASET[[#This Row],[Date]])</f>
        <v>2023</v>
      </c>
      <c r="C1678" s="3" t="str">
        <f>TEXT(FIN_DATASET[[#This Row],[Date]],"mmmm")</f>
        <v>February</v>
      </c>
      <c r="D1678" s="3" t="str">
        <f>IF(FIN_RAW[[#This Row],[VALOR (IN)]]&gt;0, "Income",IF(FIN_RAW[[#This Row],[VALOR (OUT)]]&gt;0, "Expense", "Check"))</f>
        <v>Expense</v>
      </c>
      <c r="E1678" s="3" t="str">
        <f>_xlfn.XLOOKUP(FIN_DATASET[[#This Row],[Method]],CATEGORY_MAP[CUENTA_IN],CATEGORY_MAP[Category])</f>
        <v>Cash</v>
      </c>
      <c r="F1678" s="3" t="str">
        <f>_xlfn.XLOOKUP(FIN_DATASET[[#This Row],[Account]],CATEGORY_MAP[CUENTA_OUT],CATEGORY_MAP[Subcategory])</f>
        <v>Payroll</v>
      </c>
      <c r="G1678" s="3" t="str">
        <f>IF(OR(FIN_RAW[[#This Row],[CONCEPTO]]=0,FIN_RAW[[#This Row],[CONCEPTO]]=""),"",FIN_RAW[[#This Row],[CONCEPTO]])</f>
        <v>Pago Nomina FEB</v>
      </c>
      <c r="H1678" s="5">
        <f>IF(FIN_DATASET[[#This Row],[Type]]="Income", FIN_RAW[[#This Row],[VALOR (IN)]], -FIN_RAW[[#This Row],[VALOR (OUT)]])</f>
        <v>-1180000</v>
      </c>
      <c r="I1678" s="3" t="str">
        <f>FIN_RAW[[#This Row],[CUENTA (IN)]]</f>
        <v>Efectivo</v>
      </c>
      <c r="J1678" s="6" t="str">
        <f>FIN_RAW[[#This Row],[CUENTA (OUT)]]</f>
        <v>Nomina</v>
      </c>
      <c r="K1678" s="3" t="str">
        <f>IF(OR(FIN_RAW[[#This Row],[CLIENTE]]=0,FIN_RAW[[#This Row],[CLIENTE]]=" "),"",FIN_RAW[[#This Row],[CLIENTE]])</f>
        <v>Farly Apraez Betancur</v>
      </c>
      <c r="L1678" s="3" t="str">
        <f>IF(OR(FIN_RAW[[#This Row],[DEPORTISTA]]=0,FIN_RAW[[#This Row],[DEPORTISTA]]=""),"",FIN_RAW[[#This Row],[DEPORTISTA]])</f>
        <v>Farly Apraez Betancur</v>
      </c>
      <c r="M1678" s="3">
        <f>IF(FIN_DATASET[[#This Row],[Method]]="Efectivo",1,0)</f>
        <v>1</v>
      </c>
      <c r="N1678" s="12">
        <f>IF(FIN_DATASET[[#This Row],[Method]]="Efectivo",FIN_DATASET[[#This Row],[Amount]],0)</f>
        <v>-1180000</v>
      </c>
      <c r="O1678" s="3">
        <f>IF(FIN_DATASET[[#This Row],[Method]]="CxC",1,0)</f>
        <v>0</v>
      </c>
      <c r="P1678" s="11">
        <f>IF(FIN_DATASET[[#This Row],[Method]]="CxC",FIN_DATASET[[#This Row],[Amount]],0)</f>
        <v>0</v>
      </c>
      <c r="Q1678" s="3">
        <f>IF(OR(FIN_DATASET[[#This Row],[Account]]="CxP",FIN_DATASET[[#This Row],[Account]]="CxP (Liga)",FIN_DATASET[[#This Row],[Account]]="CxP (Terceros)"),1,0)</f>
        <v>0</v>
      </c>
      <c r="R1678" s="3">
        <f>IF(FIN_DATASET[[#This Row],[AP_Flag]]=1,FIN_DATASET[[#This Row],[Amount]],0)</f>
        <v>0</v>
      </c>
    </row>
    <row r="1679" spans="1:18" x14ac:dyDescent="0.2">
      <c r="A1679" s="4">
        <f>FIN_RAW[[#This Row],[FECHA]]</f>
        <v>44985</v>
      </c>
      <c r="B1679" s="3">
        <f>YEAR(FIN_DATASET[[#This Row],[Date]])</f>
        <v>2023</v>
      </c>
      <c r="C1679" s="3" t="str">
        <f>TEXT(FIN_DATASET[[#This Row],[Date]],"mmmm")</f>
        <v>February</v>
      </c>
      <c r="D1679" s="3" t="str">
        <f>IF(FIN_RAW[[#This Row],[VALOR (IN)]]&gt;0, "Income",IF(FIN_RAW[[#This Row],[VALOR (OUT)]]&gt;0, "Expense", "Check"))</f>
        <v>Expense</v>
      </c>
      <c r="E1679" s="3" t="str">
        <f>_xlfn.XLOOKUP(FIN_DATASET[[#This Row],[Method]],CATEGORY_MAP[CUENTA_IN],CATEGORY_MAP[Category])</f>
        <v>Cash</v>
      </c>
      <c r="F1679" s="3" t="str">
        <f>_xlfn.XLOOKUP(FIN_DATASET[[#This Row],[Account]],CATEGORY_MAP[CUENTA_OUT],CATEGORY_MAP[Subcategory])</f>
        <v>Payroll</v>
      </c>
      <c r="G1679" s="3" t="str">
        <f>IF(OR(FIN_RAW[[#This Row],[CONCEPTO]]=0,FIN_RAW[[#This Row],[CONCEPTO]]=""),"",FIN_RAW[[#This Row],[CONCEPTO]])</f>
        <v>Pago Nomina FEB</v>
      </c>
      <c r="H1679" s="5">
        <f>IF(FIN_DATASET[[#This Row],[Type]]="Income", FIN_RAW[[#This Row],[VALOR (IN)]], -FIN_RAW[[#This Row],[VALOR (OUT)]])</f>
        <v>-300000</v>
      </c>
      <c r="I1679" s="3" t="str">
        <f>FIN_RAW[[#This Row],[CUENTA (IN)]]</f>
        <v>Efectivo</v>
      </c>
      <c r="J1679" s="6" t="str">
        <f>FIN_RAW[[#This Row],[CUENTA (OUT)]]</f>
        <v>Nomina</v>
      </c>
      <c r="K1679" s="3" t="str">
        <f>IF(OR(FIN_RAW[[#This Row],[CLIENTE]]=0,FIN_RAW[[#This Row],[CLIENTE]]=" "),"",FIN_RAW[[#This Row],[CLIENTE]])</f>
        <v>Derwin Cuastumal Leal</v>
      </c>
      <c r="L1679" s="3" t="str">
        <f>IF(OR(FIN_RAW[[#This Row],[DEPORTISTA]]=0,FIN_RAW[[#This Row],[DEPORTISTA]]=""),"",FIN_RAW[[#This Row],[DEPORTISTA]])</f>
        <v>Derwin Cuastumal Leal</v>
      </c>
      <c r="M1679" s="3">
        <f>IF(FIN_DATASET[[#This Row],[Method]]="Efectivo",1,0)</f>
        <v>1</v>
      </c>
      <c r="N1679" s="12">
        <f>IF(FIN_DATASET[[#This Row],[Method]]="Efectivo",FIN_DATASET[[#This Row],[Amount]],0)</f>
        <v>-300000</v>
      </c>
      <c r="O1679" s="3">
        <f>IF(FIN_DATASET[[#This Row],[Method]]="CxC",1,0)</f>
        <v>0</v>
      </c>
      <c r="P1679" s="11">
        <f>IF(FIN_DATASET[[#This Row],[Method]]="CxC",FIN_DATASET[[#This Row],[Amount]],0)</f>
        <v>0</v>
      </c>
      <c r="Q1679" s="3">
        <f>IF(OR(FIN_DATASET[[#This Row],[Account]]="CxP",FIN_DATASET[[#This Row],[Account]]="CxP (Liga)",FIN_DATASET[[#This Row],[Account]]="CxP (Terceros)"),1,0)</f>
        <v>0</v>
      </c>
      <c r="R1679" s="3">
        <f>IF(FIN_DATASET[[#This Row],[AP_Flag]]=1,FIN_DATASET[[#This Row],[Amount]],0)</f>
        <v>0</v>
      </c>
    </row>
    <row r="1680" spans="1:18" x14ac:dyDescent="0.2">
      <c r="A1680" s="4">
        <f>FIN_RAW[[#This Row],[FECHA]]</f>
        <v>44985</v>
      </c>
      <c r="B1680" s="3">
        <f>YEAR(FIN_DATASET[[#This Row],[Date]])</f>
        <v>2023</v>
      </c>
      <c r="C1680" s="3" t="str">
        <f>TEXT(FIN_DATASET[[#This Row],[Date]],"mmmm")</f>
        <v>February</v>
      </c>
      <c r="D1680" s="3" t="str">
        <f>IF(FIN_RAW[[#This Row],[VALOR (IN)]]&gt;0, "Income",IF(FIN_RAW[[#This Row],[VALOR (OUT)]]&gt;0, "Expense", "Check"))</f>
        <v>Expense</v>
      </c>
      <c r="E1680" s="3" t="str">
        <f>_xlfn.XLOOKUP(FIN_DATASET[[#This Row],[Method]],CATEGORY_MAP[CUENTA_IN],CATEGORY_MAP[Category])</f>
        <v>Cash</v>
      </c>
      <c r="F1680" s="3" t="str">
        <f>_xlfn.XLOOKUP(FIN_DATASET[[#This Row],[Account]],CATEGORY_MAP[CUENTA_OUT],CATEGORY_MAP[Subcategory])</f>
        <v>Payroll</v>
      </c>
      <c r="G1680" s="3" t="str">
        <f>IF(OR(FIN_RAW[[#This Row],[CONCEPTO]]=0,FIN_RAW[[#This Row],[CONCEPTO]]=""),"",FIN_RAW[[#This Row],[CONCEPTO]])</f>
        <v>Pago Nomina FEB</v>
      </c>
      <c r="H1680" s="5">
        <f>IF(FIN_DATASET[[#This Row],[Type]]="Income", FIN_RAW[[#This Row],[VALOR (IN)]], -FIN_RAW[[#This Row],[VALOR (OUT)]])</f>
        <v>-100000</v>
      </c>
      <c r="I1680" s="3" t="str">
        <f>FIN_RAW[[#This Row],[CUENTA (IN)]]</f>
        <v>Efectivo</v>
      </c>
      <c r="J1680" s="6" t="str">
        <f>FIN_RAW[[#This Row],[CUENTA (OUT)]]</f>
        <v>Nomina</v>
      </c>
      <c r="K1680" s="3" t="str">
        <f>IF(OR(FIN_RAW[[#This Row],[CLIENTE]]=0,FIN_RAW[[#This Row],[CLIENTE]]=" "),"",FIN_RAW[[#This Row],[CLIENTE]])</f>
        <v/>
      </c>
      <c r="L1680" s="3" t="str">
        <f>IF(OR(FIN_RAW[[#This Row],[DEPORTISTA]]=0,FIN_RAW[[#This Row],[DEPORTISTA]]=""),"",FIN_RAW[[#This Row],[DEPORTISTA]])</f>
        <v/>
      </c>
      <c r="M1680" s="3">
        <f>IF(FIN_DATASET[[#This Row],[Method]]="Efectivo",1,0)</f>
        <v>1</v>
      </c>
      <c r="N1680" s="12">
        <f>IF(FIN_DATASET[[#This Row],[Method]]="Efectivo",FIN_DATASET[[#This Row],[Amount]],0)</f>
        <v>-100000</v>
      </c>
      <c r="O1680" s="3">
        <f>IF(FIN_DATASET[[#This Row],[Method]]="CxC",1,0)</f>
        <v>0</v>
      </c>
      <c r="P1680" s="11">
        <f>IF(FIN_DATASET[[#This Row],[Method]]="CxC",FIN_DATASET[[#This Row],[Amount]],0)</f>
        <v>0</v>
      </c>
      <c r="Q1680" s="3">
        <f>IF(OR(FIN_DATASET[[#This Row],[Account]]="CxP",FIN_DATASET[[#This Row],[Account]]="CxP (Liga)",FIN_DATASET[[#This Row],[Account]]="CxP (Terceros)"),1,0)</f>
        <v>0</v>
      </c>
      <c r="R1680" s="3">
        <f>IF(FIN_DATASET[[#This Row],[AP_Flag]]=1,FIN_DATASET[[#This Row],[Amount]],0)</f>
        <v>0</v>
      </c>
    </row>
    <row r="1681" spans="1:18" x14ac:dyDescent="0.2">
      <c r="A1681" s="4">
        <f>FIN_RAW[[#This Row],[FECHA]]</f>
        <v>44985</v>
      </c>
      <c r="B1681" s="3">
        <f>YEAR(FIN_DATASET[[#This Row],[Date]])</f>
        <v>2023</v>
      </c>
      <c r="C1681" s="3" t="str">
        <f>TEXT(FIN_DATASET[[#This Row],[Date]],"mmmm")</f>
        <v>February</v>
      </c>
      <c r="D1681" s="3" t="str">
        <f>IF(FIN_RAW[[#This Row],[VALOR (IN)]]&gt;0, "Income",IF(FIN_RAW[[#This Row],[VALOR (OUT)]]&gt;0, "Expense", "Check"))</f>
        <v>Expense</v>
      </c>
      <c r="E1681" s="3" t="str">
        <f>_xlfn.XLOOKUP(FIN_DATASET[[#This Row],[Method]],CATEGORY_MAP[CUENTA_IN],CATEGORY_MAP[Category])</f>
        <v>Cash</v>
      </c>
      <c r="F1681" s="3" t="str">
        <f>_xlfn.XLOOKUP(FIN_DATASET[[#This Row],[Account]],CATEGORY_MAP[CUENTA_OUT],CATEGORY_MAP[Subcategory])</f>
        <v>Payroll</v>
      </c>
      <c r="G1681" s="3" t="str">
        <f>IF(OR(FIN_RAW[[#This Row],[CONCEPTO]]=0,FIN_RAW[[#This Row],[CONCEPTO]]=""),"",FIN_RAW[[#This Row],[CONCEPTO]])</f>
        <v>Pago Nomina FEB</v>
      </c>
      <c r="H1681" s="5">
        <f>IF(FIN_DATASET[[#This Row],[Type]]="Income", FIN_RAW[[#This Row],[VALOR (IN)]], -FIN_RAW[[#This Row],[VALOR (OUT)]])</f>
        <v>-100000</v>
      </c>
      <c r="I1681" s="3" t="str">
        <f>FIN_RAW[[#This Row],[CUENTA (IN)]]</f>
        <v>Efectivo</v>
      </c>
      <c r="J1681" s="6" t="str">
        <f>FIN_RAW[[#This Row],[CUENTA (OUT)]]</f>
        <v>Nomina</v>
      </c>
      <c r="K1681" s="3" t="str">
        <f>IF(OR(FIN_RAW[[#This Row],[CLIENTE]]=0,FIN_RAW[[#This Row],[CLIENTE]]=" "),"",FIN_RAW[[#This Row],[CLIENTE]])</f>
        <v/>
      </c>
      <c r="L1681" s="3" t="str">
        <f>IF(OR(FIN_RAW[[#This Row],[DEPORTISTA]]=0,FIN_RAW[[#This Row],[DEPORTISTA]]=""),"",FIN_RAW[[#This Row],[DEPORTISTA]])</f>
        <v/>
      </c>
      <c r="M1681" s="3">
        <f>IF(FIN_DATASET[[#This Row],[Method]]="Efectivo",1,0)</f>
        <v>1</v>
      </c>
      <c r="N1681" s="12">
        <f>IF(FIN_DATASET[[#This Row],[Method]]="Efectivo",FIN_DATASET[[#This Row],[Amount]],0)</f>
        <v>-100000</v>
      </c>
      <c r="O1681" s="3">
        <f>IF(FIN_DATASET[[#This Row],[Method]]="CxC",1,0)</f>
        <v>0</v>
      </c>
      <c r="P1681" s="11">
        <f>IF(FIN_DATASET[[#This Row],[Method]]="CxC",FIN_DATASET[[#This Row],[Amount]],0)</f>
        <v>0</v>
      </c>
      <c r="Q1681" s="3">
        <f>IF(OR(FIN_DATASET[[#This Row],[Account]]="CxP",FIN_DATASET[[#This Row],[Account]]="CxP (Liga)",FIN_DATASET[[#This Row],[Account]]="CxP (Terceros)"),1,0)</f>
        <v>0</v>
      </c>
      <c r="R1681" s="3">
        <f>IF(FIN_DATASET[[#This Row],[AP_Flag]]=1,FIN_DATASET[[#This Row],[Amount]],0)</f>
        <v>0</v>
      </c>
    </row>
    <row r="1682" spans="1:18" x14ac:dyDescent="0.2">
      <c r="A1682" s="4">
        <f>FIN_RAW[[#This Row],[FECHA]]</f>
        <v>44986</v>
      </c>
      <c r="B1682" s="3">
        <f>YEAR(FIN_DATASET[[#This Row],[Date]])</f>
        <v>2023</v>
      </c>
      <c r="C1682" s="3" t="str">
        <f>TEXT(FIN_DATASET[[#This Row],[Date]],"mmmm")</f>
        <v>March</v>
      </c>
      <c r="D1682" s="3" t="str">
        <f>IF(FIN_RAW[[#This Row],[VALOR (IN)]]&gt;0, "Income",IF(FIN_RAW[[#This Row],[VALOR (OUT)]]&gt;0, "Expense", "Check"))</f>
        <v>Income</v>
      </c>
      <c r="E1682" s="3" t="str">
        <f>_xlfn.XLOOKUP(FIN_DATASET[[#This Row],[Method]],CATEGORY_MAP[CUENTA_IN],CATEGORY_MAP[Category])</f>
        <v>Scholarships</v>
      </c>
      <c r="F1682" s="3" t="str">
        <f>_xlfn.XLOOKUP(FIN_DATASET[[#This Row],[Account]],CATEGORY_MAP[CUENTA_OUT],CATEGORY_MAP[Subcategory])</f>
        <v>Monthly Fee</v>
      </c>
      <c r="G1682" s="3" t="str">
        <f>IF(OR(FIN_RAW[[#This Row],[CONCEPTO]]=0,FIN_RAW[[#This Row],[CONCEPTO]]=""),"",FIN_RAW[[#This Row],[CONCEPTO]])</f>
        <v>Beca Fundadores AR(SG) 100% MAR</v>
      </c>
      <c r="H1682" s="5">
        <f>IF(FIN_DATASET[[#This Row],[Type]]="Income", FIN_RAW[[#This Row],[VALOR (IN)]], -FIN_RAW[[#This Row],[VALOR (OUT)]])</f>
        <v>160000</v>
      </c>
      <c r="I1682" s="3" t="str">
        <f>FIN_RAW[[#This Row],[CUENTA (IN)]]</f>
        <v>Becas</v>
      </c>
      <c r="J1682" s="6" t="str">
        <f>FIN_RAW[[#This Row],[CUENTA (OUT)]]</f>
        <v>Mensualidad</v>
      </c>
      <c r="K1682" s="3" t="str">
        <f>IF(OR(FIN_RAW[[#This Row],[CLIENTE]]=0,FIN_RAW[[#This Row],[CLIENTE]]=" "),"",FIN_RAW[[#This Row],[CLIENTE]])</f>
        <v>Luis Eduardo Solarte Serna</v>
      </c>
      <c r="L1682" s="3" t="str">
        <f>IF(OR(FIN_RAW[[#This Row],[DEPORTISTA]]=0,FIN_RAW[[#This Row],[DEPORTISTA]]=""),"",FIN_RAW[[#This Row],[DEPORTISTA]])</f>
        <v>Alejandro Solarte Osorio</v>
      </c>
      <c r="M1682" s="3">
        <f>IF(FIN_DATASET[[#This Row],[Method]]="Efectivo",1,0)</f>
        <v>0</v>
      </c>
      <c r="N1682" s="12">
        <f>IF(FIN_DATASET[[#This Row],[Method]]="Efectivo",FIN_DATASET[[#This Row],[Amount]],0)</f>
        <v>0</v>
      </c>
      <c r="O1682" s="3">
        <f>IF(FIN_DATASET[[#This Row],[Method]]="CxC",1,0)</f>
        <v>0</v>
      </c>
      <c r="P1682" s="11">
        <f>IF(FIN_DATASET[[#This Row],[Method]]="CxC",FIN_DATASET[[#This Row],[Amount]],0)</f>
        <v>0</v>
      </c>
      <c r="Q1682" s="3">
        <f>IF(OR(FIN_DATASET[[#This Row],[Account]]="CxP",FIN_DATASET[[#This Row],[Account]]="CxP (Liga)",FIN_DATASET[[#This Row],[Account]]="CxP (Terceros)"),1,0)</f>
        <v>0</v>
      </c>
      <c r="R1682" s="3">
        <f>IF(FIN_DATASET[[#This Row],[AP_Flag]]=1,FIN_DATASET[[#This Row],[Amount]],0)</f>
        <v>0</v>
      </c>
    </row>
    <row r="1683" spans="1:18" x14ac:dyDescent="0.2">
      <c r="A1683" s="4">
        <f>FIN_RAW[[#This Row],[FECHA]]</f>
        <v>44986</v>
      </c>
      <c r="B1683" s="3">
        <f>YEAR(FIN_DATASET[[#This Row],[Date]])</f>
        <v>2023</v>
      </c>
      <c r="C1683" s="3" t="str">
        <f>TEXT(FIN_DATASET[[#This Row],[Date]],"mmmm")</f>
        <v>March</v>
      </c>
      <c r="D1683" s="3" t="str">
        <f>IF(FIN_RAW[[#This Row],[VALOR (IN)]]&gt;0, "Income",IF(FIN_RAW[[#This Row],[VALOR (OUT)]]&gt;0, "Expense", "Check"))</f>
        <v>Income</v>
      </c>
      <c r="E1683" s="3" t="str">
        <f>_xlfn.XLOOKUP(FIN_DATASET[[#This Row],[Method]],CATEGORY_MAP[CUENTA_IN],CATEGORY_MAP[Category])</f>
        <v>Scholarships</v>
      </c>
      <c r="F1683" s="3" t="str">
        <f>_xlfn.XLOOKUP(FIN_DATASET[[#This Row],[Account]],CATEGORY_MAP[CUENTA_OUT],CATEGORY_MAP[Subcategory])</f>
        <v>Monthly Fee</v>
      </c>
      <c r="G1683" s="3" t="str">
        <f>IF(OR(FIN_RAW[[#This Row],[CONCEPTO]]=0,FIN_RAW[[#This Row],[CONCEPTO]]=""),"",FIN_RAW[[#This Row],[CONCEPTO]])</f>
        <v>Beca Fundadores AR(SG) 100% MAR</v>
      </c>
      <c r="H1683" s="5">
        <f>IF(FIN_DATASET[[#This Row],[Type]]="Income", FIN_RAW[[#This Row],[VALOR (IN)]], -FIN_RAW[[#This Row],[VALOR (OUT)]])</f>
        <v>160000</v>
      </c>
      <c r="I1683" s="3" t="str">
        <f>FIN_RAW[[#This Row],[CUENTA (IN)]]</f>
        <v>Becas</v>
      </c>
      <c r="J1683" s="6" t="str">
        <f>FIN_RAW[[#This Row],[CUENTA (OUT)]]</f>
        <v>Mensualidad</v>
      </c>
      <c r="K1683" s="3" t="str">
        <f>IF(OR(FIN_RAW[[#This Row],[CLIENTE]]=0,FIN_RAW[[#This Row],[CLIENTE]]=" "),"",FIN_RAW[[#This Row],[CLIENTE]])</f>
        <v>Omar Osorio Valencia</v>
      </c>
      <c r="L1683" s="3" t="str">
        <f>IF(OR(FIN_RAW[[#This Row],[DEPORTISTA]]=0,FIN_RAW[[#This Row],[DEPORTISTA]]=""),"",FIN_RAW[[#This Row],[DEPORTISTA]])</f>
        <v>Juan Camilo Osorio Mendoza</v>
      </c>
      <c r="M1683" s="3">
        <f>IF(FIN_DATASET[[#This Row],[Method]]="Efectivo",1,0)</f>
        <v>0</v>
      </c>
      <c r="N1683" s="12">
        <f>IF(FIN_DATASET[[#This Row],[Method]]="Efectivo",FIN_DATASET[[#This Row],[Amount]],0)</f>
        <v>0</v>
      </c>
      <c r="O1683" s="3">
        <f>IF(FIN_DATASET[[#This Row],[Method]]="CxC",1,0)</f>
        <v>0</v>
      </c>
      <c r="P1683" s="11">
        <f>IF(FIN_DATASET[[#This Row],[Method]]="CxC",FIN_DATASET[[#This Row],[Amount]],0)</f>
        <v>0</v>
      </c>
      <c r="Q1683" s="3">
        <f>IF(OR(FIN_DATASET[[#This Row],[Account]]="CxP",FIN_DATASET[[#This Row],[Account]]="CxP (Liga)",FIN_DATASET[[#This Row],[Account]]="CxP (Terceros)"),1,0)</f>
        <v>0</v>
      </c>
      <c r="R1683" s="3">
        <f>IF(FIN_DATASET[[#This Row],[AP_Flag]]=1,FIN_DATASET[[#This Row],[Amount]],0)</f>
        <v>0</v>
      </c>
    </row>
    <row r="1684" spans="1:18" x14ac:dyDescent="0.2">
      <c r="A1684" s="4">
        <f>FIN_RAW[[#This Row],[FECHA]]</f>
        <v>44986</v>
      </c>
      <c r="B1684" s="3">
        <f>YEAR(FIN_DATASET[[#This Row],[Date]])</f>
        <v>2023</v>
      </c>
      <c r="C1684" s="3" t="str">
        <f>TEXT(FIN_DATASET[[#This Row],[Date]],"mmmm")</f>
        <v>March</v>
      </c>
      <c r="D1684" s="3" t="str">
        <f>IF(FIN_RAW[[#This Row],[VALOR (IN)]]&gt;0, "Income",IF(FIN_RAW[[#This Row],[VALOR (OUT)]]&gt;0, "Expense", "Check"))</f>
        <v>Income</v>
      </c>
      <c r="E1684" s="3" t="str">
        <f>_xlfn.XLOOKUP(FIN_DATASET[[#This Row],[Method]],CATEGORY_MAP[CUENTA_IN],CATEGORY_MAP[Category])</f>
        <v>Scholarships</v>
      </c>
      <c r="F1684" s="3" t="str">
        <f>_xlfn.XLOOKUP(FIN_DATASET[[#This Row],[Account]],CATEGORY_MAP[CUENTA_OUT],CATEGORY_MAP[Subcategory])</f>
        <v>Monthly Fee</v>
      </c>
      <c r="G1684" s="3" t="str">
        <f>IF(OR(FIN_RAW[[#This Row],[CONCEPTO]]=0,FIN_RAW[[#This Row],[CONCEPTO]]=""),"",FIN_RAW[[#This Row],[CONCEPTO]])</f>
        <v>Beca Fundadores AR(SG) 100% MAR</v>
      </c>
      <c r="H1684" s="5">
        <f>IF(FIN_DATASET[[#This Row],[Type]]="Income", FIN_RAW[[#This Row],[VALOR (IN)]], -FIN_RAW[[#This Row],[VALOR (OUT)]])</f>
        <v>160000</v>
      </c>
      <c r="I1684" s="3" t="str">
        <f>FIN_RAW[[#This Row],[CUENTA (IN)]]</f>
        <v>Becas</v>
      </c>
      <c r="J1684" s="6" t="str">
        <f>FIN_RAW[[#This Row],[CUENTA (OUT)]]</f>
        <v>Mensualidad</v>
      </c>
      <c r="K1684" s="3" t="str">
        <f>IF(OR(FIN_RAW[[#This Row],[CLIENTE]]=0,FIN_RAW[[#This Row],[CLIENTE]]=" "),"",FIN_RAW[[#This Row],[CLIENTE]])</f>
        <v>Omar Osorio Valencia</v>
      </c>
      <c r="L1684" s="3" t="str">
        <f>IF(OR(FIN_RAW[[#This Row],[DEPORTISTA]]=0,FIN_RAW[[#This Row],[DEPORTISTA]]=""),"",FIN_RAW[[#This Row],[DEPORTISTA]])</f>
        <v>Mariana Osorio Mendoza</v>
      </c>
      <c r="M1684" s="3">
        <f>IF(FIN_DATASET[[#This Row],[Method]]="Efectivo",1,0)</f>
        <v>0</v>
      </c>
      <c r="N1684" s="12">
        <f>IF(FIN_DATASET[[#This Row],[Method]]="Efectivo",FIN_DATASET[[#This Row],[Amount]],0)</f>
        <v>0</v>
      </c>
      <c r="O1684" s="3">
        <f>IF(FIN_DATASET[[#This Row],[Method]]="CxC",1,0)</f>
        <v>0</v>
      </c>
      <c r="P1684" s="11">
        <f>IF(FIN_DATASET[[#This Row],[Method]]="CxC",FIN_DATASET[[#This Row],[Amount]],0)</f>
        <v>0</v>
      </c>
      <c r="Q1684" s="3">
        <f>IF(OR(FIN_DATASET[[#This Row],[Account]]="CxP",FIN_DATASET[[#This Row],[Account]]="CxP (Liga)",FIN_DATASET[[#This Row],[Account]]="CxP (Terceros)"),1,0)</f>
        <v>0</v>
      </c>
      <c r="R1684" s="3">
        <f>IF(FIN_DATASET[[#This Row],[AP_Flag]]=1,FIN_DATASET[[#This Row],[Amount]],0)</f>
        <v>0</v>
      </c>
    </row>
    <row r="1685" spans="1:18" x14ac:dyDescent="0.2">
      <c r="A1685" s="4">
        <f>FIN_RAW[[#This Row],[FECHA]]</f>
        <v>44986</v>
      </c>
      <c r="B1685" s="3">
        <f>YEAR(FIN_DATASET[[#This Row],[Date]])</f>
        <v>2023</v>
      </c>
      <c r="C1685" s="3" t="str">
        <f>TEXT(FIN_DATASET[[#This Row],[Date]],"mmmm")</f>
        <v>March</v>
      </c>
      <c r="D1685" s="3" t="str">
        <f>IF(FIN_RAW[[#This Row],[VALOR (IN)]]&gt;0, "Income",IF(FIN_RAW[[#This Row],[VALOR (OUT)]]&gt;0, "Expense", "Check"))</f>
        <v>Income</v>
      </c>
      <c r="E1685" s="3" t="str">
        <f>_xlfn.XLOOKUP(FIN_DATASET[[#This Row],[Method]],CATEGORY_MAP[CUENTA_IN],CATEGORY_MAP[Category])</f>
        <v>Scholarships</v>
      </c>
      <c r="F1685" s="3" t="str">
        <f>_xlfn.XLOOKUP(FIN_DATASET[[#This Row],[Account]],CATEGORY_MAP[CUENTA_OUT],CATEGORY_MAP[Subcategory])</f>
        <v>Monthly Fee</v>
      </c>
      <c r="G1685" s="3" t="str">
        <f>IF(OR(FIN_RAW[[#This Row],[CONCEPTO]]=0,FIN_RAW[[#This Row],[CONCEPTO]]=""),"",FIN_RAW[[#This Row],[CONCEPTO]])</f>
        <v>Beca Fundadores AR(SG) 100% MAR</v>
      </c>
      <c r="H1685" s="5">
        <f>IF(FIN_DATASET[[#This Row],[Type]]="Income", FIN_RAW[[#This Row],[VALOR (IN)]], -FIN_RAW[[#This Row],[VALOR (OUT)]])</f>
        <v>160000</v>
      </c>
      <c r="I1685" s="3" t="str">
        <f>FIN_RAW[[#This Row],[CUENTA (IN)]]</f>
        <v>Becas</v>
      </c>
      <c r="J1685" s="6" t="str">
        <f>FIN_RAW[[#This Row],[CUENTA (OUT)]]</f>
        <v>Mensualidad</v>
      </c>
      <c r="K1685" s="3" t="str">
        <f>IF(OR(FIN_RAW[[#This Row],[CLIENTE]]=0,FIN_RAW[[#This Row],[CLIENTE]]=" "),"",FIN_RAW[[#This Row],[CLIENTE]])</f>
        <v>Silvana Torres López</v>
      </c>
      <c r="L1685" s="3" t="str">
        <f>IF(OR(FIN_RAW[[#This Row],[DEPORTISTA]]=0,FIN_RAW[[#This Row],[DEPORTISTA]]=""),"",FIN_RAW[[#This Row],[DEPORTISTA]])</f>
        <v>María Paula Quintero Torres</v>
      </c>
      <c r="M1685" s="3">
        <f>IF(FIN_DATASET[[#This Row],[Method]]="Efectivo",1,0)</f>
        <v>0</v>
      </c>
      <c r="N1685" s="12">
        <f>IF(FIN_DATASET[[#This Row],[Method]]="Efectivo",FIN_DATASET[[#This Row],[Amount]],0)</f>
        <v>0</v>
      </c>
      <c r="O1685" s="3">
        <f>IF(FIN_DATASET[[#This Row],[Method]]="CxC",1,0)</f>
        <v>0</v>
      </c>
      <c r="P1685" s="11">
        <f>IF(FIN_DATASET[[#This Row],[Method]]="CxC",FIN_DATASET[[#This Row],[Amount]],0)</f>
        <v>0</v>
      </c>
      <c r="Q1685" s="3">
        <f>IF(OR(FIN_DATASET[[#This Row],[Account]]="CxP",FIN_DATASET[[#This Row],[Account]]="CxP (Liga)",FIN_DATASET[[#This Row],[Account]]="CxP (Terceros)"),1,0)</f>
        <v>0</v>
      </c>
      <c r="R1685" s="3">
        <f>IF(FIN_DATASET[[#This Row],[AP_Flag]]=1,FIN_DATASET[[#This Row],[Amount]],0)</f>
        <v>0</v>
      </c>
    </row>
    <row r="1686" spans="1:18" x14ac:dyDescent="0.2">
      <c r="A1686" s="4">
        <f>FIN_RAW[[#This Row],[FECHA]]</f>
        <v>44986</v>
      </c>
      <c r="B1686" s="3">
        <f>YEAR(FIN_DATASET[[#This Row],[Date]])</f>
        <v>2023</v>
      </c>
      <c r="C1686" s="3" t="str">
        <f>TEXT(FIN_DATASET[[#This Row],[Date]],"mmmm")</f>
        <v>March</v>
      </c>
      <c r="D1686" s="3" t="str">
        <f>IF(FIN_RAW[[#This Row],[VALOR (IN)]]&gt;0, "Income",IF(FIN_RAW[[#This Row],[VALOR (OUT)]]&gt;0, "Expense", "Check"))</f>
        <v>Income</v>
      </c>
      <c r="E1686" s="3" t="str">
        <f>_xlfn.XLOOKUP(FIN_DATASET[[#This Row],[Method]],CATEGORY_MAP[CUENTA_IN],CATEGORY_MAP[Category])</f>
        <v>Scholarships</v>
      </c>
      <c r="F1686" s="3" t="str">
        <f>_xlfn.XLOOKUP(FIN_DATASET[[#This Row],[Account]],CATEGORY_MAP[CUENTA_OUT],CATEGORY_MAP[Subcategory])</f>
        <v>Monthly Fee</v>
      </c>
      <c r="G1686" s="3" t="str">
        <f>IF(OR(FIN_RAW[[#This Row],[CONCEPTO]]=0,FIN_RAW[[#This Row],[CONCEPTO]]=""),"",FIN_RAW[[#This Row],[CONCEPTO]])</f>
        <v>Beca Fundadores AR(SG) 100% MAR</v>
      </c>
      <c r="H1686" s="5">
        <f>IF(FIN_DATASET[[#This Row],[Type]]="Income", FIN_RAW[[#This Row],[VALOR (IN)]], -FIN_RAW[[#This Row],[VALOR (OUT)]])</f>
        <v>160000</v>
      </c>
      <c r="I1686" s="3" t="str">
        <f>FIN_RAW[[#This Row],[CUENTA (IN)]]</f>
        <v>Becas</v>
      </c>
      <c r="J1686" s="6" t="str">
        <f>FIN_RAW[[#This Row],[CUENTA (OUT)]]</f>
        <v>Mensualidad</v>
      </c>
      <c r="K1686" s="3" t="str">
        <f>IF(OR(FIN_RAW[[#This Row],[CLIENTE]]=0,FIN_RAW[[#This Row],[CLIENTE]]=" "),"",FIN_RAW[[#This Row],[CLIENTE]])</f>
        <v>Silvana Torres López</v>
      </c>
      <c r="L1686" s="3" t="str">
        <f>IF(OR(FIN_RAW[[#This Row],[DEPORTISTA]]=0,FIN_RAW[[#This Row],[DEPORTISTA]]=""),"",FIN_RAW[[#This Row],[DEPORTISTA]])</f>
        <v>Luciana Pinedo Torres</v>
      </c>
      <c r="M1686" s="3">
        <f>IF(FIN_DATASET[[#This Row],[Method]]="Efectivo",1,0)</f>
        <v>0</v>
      </c>
      <c r="N1686" s="12">
        <f>IF(FIN_DATASET[[#This Row],[Method]]="Efectivo",FIN_DATASET[[#This Row],[Amount]],0)</f>
        <v>0</v>
      </c>
      <c r="O1686" s="3">
        <f>IF(FIN_DATASET[[#This Row],[Method]]="CxC",1,0)</f>
        <v>0</v>
      </c>
      <c r="P1686" s="11">
        <f>IF(FIN_DATASET[[#This Row],[Method]]="CxC",FIN_DATASET[[#This Row],[Amount]],0)</f>
        <v>0</v>
      </c>
      <c r="Q1686" s="3">
        <f>IF(OR(FIN_DATASET[[#This Row],[Account]]="CxP",FIN_DATASET[[#This Row],[Account]]="CxP (Liga)",FIN_DATASET[[#This Row],[Account]]="CxP (Terceros)"),1,0)</f>
        <v>0</v>
      </c>
      <c r="R1686" s="3">
        <f>IF(FIN_DATASET[[#This Row],[AP_Flag]]=1,FIN_DATASET[[#This Row],[Amount]],0)</f>
        <v>0</v>
      </c>
    </row>
    <row r="1687" spans="1:18" x14ac:dyDescent="0.2">
      <c r="A1687" s="4">
        <f>FIN_RAW[[#This Row],[FECHA]]</f>
        <v>44986</v>
      </c>
      <c r="B1687" s="3">
        <f>YEAR(FIN_DATASET[[#This Row],[Date]])</f>
        <v>2023</v>
      </c>
      <c r="C1687" s="3" t="str">
        <f>TEXT(FIN_DATASET[[#This Row],[Date]],"mmmm")</f>
        <v>March</v>
      </c>
      <c r="D1687" s="3" t="str">
        <f>IF(FIN_RAW[[#This Row],[VALOR (IN)]]&gt;0, "Income",IF(FIN_RAW[[#This Row],[VALOR (OUT)]]&gt;0, "Expense", "Check"))</f>
        <v>Income</v>
      </c>
      <c r="E1687" s="3" t="str">
        <f>_xlfn.XLOOKUP(FIN_DATASET[[#This Row],[Method]],CATEGORY_MAP[CUENTA_IN],CATEGORY_MAP[Category])</f>
        <v>Scholarships</v>
      </c>
      <c r="F1687" s="3" t="str">
        <f>_xlfn.XLOOKUP(FIN_DATASET[[#This Row],[Account]],CATEGORY_MAP[CUENTA_OUT],CATEGORY_MAP[Subcategory])</f>
        <v>Monthly Fee</v>
      </c>
      <c r="G1687" s="3" t="str">
        <f>IF(OR(FIN_RAW[[#This Row],[CONCEPTO]]=0,FIN_RAW[[#This Row],[CONCEPTO]]=""),"",FIN_RAW[[#This Row],[CONCEPTO]])</f>
        <v>Beca Fundadores AR(SG) 100% MAR</v>
      </c>
      <c r="H1687" s="5">
        <f>IF(FIN_DATASET[[#This Row],[Type]]="Income", FIN_RAW[[#This Row],[VALOR (IN)]], -FIN_RAW[[#This Row],[VALOR (OUT)]])</f>
        <v>160000</v>
      </c>
      <c r="I1687" s="3" t="str">
        <f>FIN_RAW[[#This Row],[CUENTA (IN)]]</f>
        <v>Becas</v>
      </c>
      <c r="J1687" s="6" t="str">
        <f>FIN_RAW[[#This Row],[CUENTA (OUT)]]</f>
        <v>Mensualidad</v>
      </c>
      <c r="K1687" s="3" t="str">
        <f>IF(OR(FIN_RAW[[#This Row],[CLIENTE]]=0,FIN_RAW[[#This Row],[CLIENTE]]=" "),"",FIN_RAW[[#This Row],[CLIENTE]])</f>
        <v>Silvana Torres López</v>
      </c>
      <c r="L1687" s="3" t="str">
        <f>IF(OR(FIN_RAW[[#This Row],[DEPORTISTA]]=0,FIN_RAW[[#This Row],[DEPORTISTA]]=""),"",FIN_RAW[[#This Row],[DEPORTISTA]])</f>
        <v>Valentina Quintero Torres</v>
      </c>
      <c r="M1687" s="3">
        <f>IF(FIN_DATASET[[#This Row],[Method]]="Efectivo",1,0)</f>
        <v>0</v>
      </c>
      <c r="N1687" s="12">
        <f>IF(FIN_DATASET[[#This Row],[Method]]="Efectivo",FIN_DATASET[[#This Row],[Amount]],0)</f>
        <v>0</v>
      </c>
      <c r="O1687" s="3">
        <f>IF(FIN_DATASET[[#This Row],[Method]]="CxC",1,0)</f>
        <v>0</v>
      </c>
      <c r="P1687" s="11">
        <f>IF(FIN_DATASET[[#This Row],[Method]]="CxC",FIN_DATASET[[#This Row],[Amount]],0)</f>
        <v>0</v>
      </c>
      <c r="Q1687" s="3">
        <f>IF(OR(FIN_DATASET[[#This Row],[Account]]="CxP",FIN_DATASET[[#This Row],[Account]]="CxP (Liga)",FIN_DATASET[[#This Row],[Account]]="CxP (Terceros)"),1,0)</f>
        <v>0</v>
      </c>
      <c r="R1687" s="3">
        <f>IF(FIN_DATASET[[#This Row],[AP_Flag]]=1,FIN_DATASET[[#This Row],[Amount]],0)</f>
        <v>0</v>
      </c>
    </row>
    <row r="1688" spans="1:18" x14ac:dyDescent="0.2">
      <c r="A1688" s="4">
        <f>FIN_RAW[[#This Row],[FECHA]]</f>
        <v>44986</v>
      </c>
      <c r="B1688" s="3">
        <f>YEAR(FIN_DATASET[[#This Row],[Date]])</f>
        <v>2023</v>
      </c>
      <c r="C1688" s="3" t="str">
        <f>TEXT(FIN_DATASET[[#This Row],[Date]],"mmmm")</f>
        <v>March</v>
      </c>
      <c r="D1688" s="3" t="str">
        <f>IF(FIN_RAW[[#This Row],[VALOR (IN)]]&gt;0, "Income",IF(FIN_RAW[[#This Row],[VALOR (OUT)]]&gt;0, "Expense", "Check"))</f>
        <v>Income</v>
      </c>
      <c r="E1688" s="3" t="str">
        <f>_xlfn.XLOOKUP(FIN_DATASET[[#This Row],[Method]],CATEGORY_MAP[CUENTA_IN],CATEGORY_MAP[Category])</f>
        <v>Cash</v>
      </c>
      <c r="F1688" s="3" t="str">
        <f>_xlfn.XLOOKUP(FIN_DATASET[[#This Row],[Account]],CATEGORY_MAP[CUENTA_OUT],CATEGORY_MAP[Subcategory])</f>
        <v>Monthly Fee</v>
      </c>
      <c r="G1688" s="3" t="str">
        <f>IF(OR(FIN_RAW[[#This Row],[CONCEPTO]]=0,FIN_RAW[[#This Row],[CONCEPTO]]=""),"",FIN_RAW[[#This Row],[CONCEPTO]])</f>
        <v>Mensualidad FOR (85%) MAR</v>
      </c>
      <c r="H1688" s="5">
        <f>IF(FIN_DATASET[[#This Row],[Type]]="Income", FIN_RAW[[#This Row],[VALOR (IN)]], -FIN_RAW[[#This Row],[VALOR (OUT)]])</f>
        <v>125000</v>
      </c>
      <c r="I1688" s="3" t="str">
        <f>FIN_RAW[[#This Row],[CUENTA (IN)]]</f>
        <v>Efectivo</v>
      </c>
      <c r="J1688" s="6" t="str">
        <f>FIN_RAW[[#This Row],[CUENTA (OUT)]]</f>
        <v>Mensualidad</v>
      </c>
      <c r="K1688" s="3" t="str">
        <f>IF(OR(FIN_RAW[[#This Row],[CLIENTE]]=0,FIN_RAW[[#This Row],[CLIENTE]]=" "),"",FIN_RAW[[#This Row],[CLIENTE]])</f>
        <v>Diana Marcela Bravo Clavijo</v>
      </c>
      <c r="L1688" s="3" t="str">
        <f>IF(OR(FIN_RAW[[#This Row],[DEPORTISTA]]=0,FIN_RAW[[#This Row],[DEPORTISTA]]=""),"",FIN_RAW[[#This Row],[DEPORTISTA]])</f>
        <v>Adelaida Camacho Bravo</v>
      </c>
      <c r="M1688" s="3">
        <f>IF(FIN_DATASET[[#This Row],[Method]]="Efectivo",1,0)</f>
        <v>1</v>
      </c>
      <c r="N1688" s="12">
        <f>IF(FIN_DATASET[[#This Row],[Method]]="Efectivo",FIN_DATASET[[#This Row],[Amount]],0)</f>
        <v>125000</v>
      </c>
      <c r="O1688" s="3">
        <f>IF(FIN_DATASET[[#This Row],[Method]]="CxC",1,0)</f>
        <v>0</v>
      </c>
      <c r="P1688" s="11">
        <f>IF(FIN_DATASET[[#This Row],[Method]]="CxC",FIN_DATASET[[#This Row],[Amount]],0)</f>
        <v>0</v>
      </c>
      <c r="Q1688" s="3">
        <f>IF(OR(FIN_DATASET[[#This Row],[Account]]="CxP",FIN_DATASET[[#This Row],[Account]]="CxP (Liga)",FIN_DATASET[[#This Row],[Account]]="CxP (Terceros)"),1,0)</f>
        <v>0</v>
      </c>
      <c r="R1688" s="3">
        <f>IF(FIN_DATASET[[#This Row],[AP_Flag]]=1,FIN_DATASET[[#This Row],[Amount]],0)</f>
        <v>0</v>
      </c>
    </row>
    <row r="1689" spans="1:18" x14ac:dyDescent="0.2">
      <c r="A1689" s="4">
        <f>FIN_RAW[[#This Row],[FECHA]]</f>
        <v>44986</v>
      </c>
      <c r="B1689" s="3">
        <f>YEAR(FIN_DATASET[[#This Row],[Date]])</f>
        <v>2023</v>
      </c>
      <c r="C1689" s="3" t="str">
        <f>TEXT(FIN_DATASET[[#This Row],[Date]],"mmmm")</f>
        <v>March</v>
      </c>
      <c r="D1689" s="3" t="str">
        <f>IF(FIN_RAW[[#This Row],[VALOR (IN)]]&gt;0, "Income",IF(FIN_RAW[[#This Row],[VALOR (OUT)]]&gt;0, "Expense", "Check"))</f>
        <v>Income</v>
      </c>
      <c r="E1689" s="3" t="str">
        <f>_xlfn.XLOOKUP(FIN_DATASET[[#This Row],[Method]],CATEGORY_MAP[CUENTA_IN],CATEGORY_MAP[Category])</f>
        <v>Scholarships</v>
      </c>
      <c r="F1689" s="3" t="str">
        <f>_xlfn.XLOOKUP(FIN_DATASET[[#This Row],[Account]],CATEGORY_MAP[CUENTA_OUT],CATEGORY_MAP[Subcategory])</f>
        <v>Monthly Fee</v>
      </c>
      <c r="G1689" s="3" t="str">
        <f>IF(OR(FIN_RAW[[#This Row],[CONCEPTO]]=0,FIN_RAW[[#This Row],[CONCEPTO]]=""),"",FIN_RAW[[#This Row],[CONCEPTO]])</f>
        <v>Beca Hermandad (15%) MAR</v>
      </c>
      <c r="H1689" s="5">
        <f>IF(FIN_DATASET[[#This Row],[Type]]="Income", FIN_RAW[[#This Row],[VALOR (IN)]], -FIN_RAW[[#This Row],[VALOR (OUT)]])</f>
        <v>22000</v>
      </c>
      <c r="I1689" s="3" t="str">
        <f>FIN_RAW[[#This Row],[CUENTA (IN)]]</f>
        <v>Becas</v>
      </c>
      <c r="J1689" s="6" t="str">
        <f>FIN_RAW[[#This Row],[CUENTA (OUT)]]</f>
        <v>Mensualidad</v>
      </c>
      <c r="K1689" s="3" t="str">
        <f>IF(OR(FIN_RAW[[#This Row],[CLIENTE]]=0,FIN_RAW[[#This Row],[CLIENTE]]=" "),"",FIN_RAW[[#This Row],[CLIENTE]])</f>
        <v>Diana Marcela Bravo Clavijo</v>
      </c>
      <c r="L1689" s="3" t="str">
        <f>IF(OR(FIN_RAW[[#This Row],[DEPORTISTA]]=0,FIN_RAW[[#This Row],[DEPORTISTA]]=""),"",FIN_RAW[[#This Row],[DEPORTISTA]])</f>
        <v>Adelaida Camacho Bravo</v>
      </c>
      <c r="M1689" s="3">
        <f>IF(FIN_DATASET[[#This Row],[Method]]="Efectivo",1,0)</f>
        <v>0</v>
      </c>
      <c r="N1689" s="12">
        <f>IF(FIN_DATASET[[#This Row],[Method]]="Efectivo",FIN_DATASET[[#This Row],[Amount]],0)</f>
        <v>0</v>
      </c>
      <c r="O1689" s="3">
        <f>IF(FIN_DATASET[[#This Row],[Method]]="CxC",1,0)</f>
        <v>0</v>
      </c>
      <c r="P1689" s="11">
        <f>IF(FIN_DATASET[[#This Row],[Method]]="CxC",FIN_DATASET[[#This Row],[Amount]],0)</f>
        <v>0</v>
      </c>
      <c r="Q1689" s="3">
        <f>IF(OR(FIN_DATASET[[#This Row],[Account]]="CxP",FIN_DATASET[[#This Row],[Account]]="CxP (Liga)",FIN_DATASET[[#This Row],[Account]]="CxP (Terceros)"),1,0)</f>
        <v>0</v>
      </c>
      <c r="R1689" s="3">
        <f>IF(FIN_DATASET[[#This Row],[AP_Flag]]=1,FIN_DATASET[[#This Row],[Amount]],0)</f>
        <v>0</v>
      </c>
    </row>
    <row r="1690" spans="1:18" x14ac:dyDescent="0.2">
      <c r="A1690" s="4">
        <f>FIN_RAW[[#This Row],[FECHA]]</f>
        <v>44986</v>
      </c>
      <c r="B1690" s="3">
        <f>YEAR(FIN_DATASET[[#This Row],[Date]])</f>
        <v>2023</v>
      </c>
      <c r="C1690" s="3" t="str">
        <f>TEXT(FIN_DATASET[[#This Row],[Date]],"mmmm")</f>
        <v>March</v>
      </c>
      <c r="D1690" s="3" t="str">
        <f>IF(FIN_RAW[[#This Row],[VALOR (IN)]]&gt;0, "Income",IF(FIN_RAW[[#This Row],[VALOR (OUT)]]&gt;0, "Expense", "Check"))</f>
        <v>Income</v>
      </c>
      <c r="E1690" s="3" t="str">
        <f>_xlfn.XLOOKUP(FIN_DATASET[[#This Row],[Method]],CATEGORY_MAP[CUENTA_IN],CATEGORY_MAP[Category])</f>
        <v>Cash</v>
      </c>
      <c r="F1690" s="3" t="str">
        <f>_xlfn.XLOOKUP(FIN_DATASET[[#This Row],[Account]],CATEGORY_MAP[CUENTA_OUT],CATEGORY_MAP[Subcategory])</f>
        <v>Monthly Fee</v>
      </c>
      <c r="G1690" s="3" t="str">
        <f>IF(OR(FIN_RAW[[#This Row],[CONCEPTO]]=0,FIN_RAW[[#This Row],[CONCEPTO]]=""),"",FIN_RAW[[#This Row],[CONCEPTO]])</f>
        <v>Mensualidad AR MAR</v>
      </c>
      <c r="H1690" s="5">
        <f>IF(FIN_DATASET[[#This Row],[Type]]="Income", FIN_RAW[[#This Row],[VALOR (IN)]], -FIN_RAW[[#This Row],[VALOR (OUT)]])</f>
        <v>197000</v>
      </c>
      <c r="I1690" s="3" t="str">
        <f>FIN_RAW[[#This Row],[CUENTA (IN)]]</f>
        <v>Efectivo</v>
      </c>
      <c r="J1690" s="6" t="str">
        <f>FIN_RAW[[#This Row],[CUENTA (OUT)]]</f>
        <v>Mensualidad</v>
      </c>
      <c r="K1690" s="3" t="str">
        <f>IF(OR(FIN_RAW[[#This Row],[CLIENTE]]=0,FIN_RAW[[#This Row],[CLIENTE]]=" "),"",FIN_RAW[[#This Row],[CLIENTE]])</f>
        <v>Diana Marcela Bravo Clavijo</v>
      </c>
      <c r="L1690" s="3" t="str">
        <f>IF(OR(FIN_RAW[[#This Row],[DEPORTISTA]]=0,FIN_RAW[[#This Row],[DEPORTISTA]]=""),"",FIN_RAW[[#This Row],[DEPORTISTA]])</f>
        <v>María Antonia Camacho Bravo</v>
      </c>
      <c r="M1690" s="3">
        <f>IF(FIN_DATASET[[#This Row],[Method]]="Efectivo",1,0)</f>
        <v>1</v>
      </c>
      <c r="N1690" s="12">
        <f>IF(FIN_DATASET[[#This Row],[Method]]="Efectivo",FIN_DATASET[[#This Row],[Amount]],0)</f>
        <v>197000</v>
      </c>
      <c r="O1690" s="3">
        <f>IF(FIN_DATASET[[#This Row],[Method]]="CxC",1,0)</f>
        <v>0</v>
      </c>
      <c r="P1690" s="11">
        <f>IF(FIN_DATASET[[#This Row],[Method]]="CxC",FIN_DATASET[[#This Row],[Amount]],0)</f>
        <v>0</v>
      </c>
      <c r="Q1690" s="3">
        <f>IF(OR(FIN_DATASET[[#This Row],[Account]]="CxP",FIN_DATASET[[#This Row],[Account]]="CxP (Liga)",FIN_DATASET[[#This Row],[Account]]="CxP (Terceros)"),1,0)</f>
        <v>0</v>
      </c>
      <c r="R1690" s="3">
        <f>IF(FIN_DATASET[[#This Row],[AP_Flag]]=1,FIN_DATASET[[#This Row],[Amount]],0)</f>
        <v>0</v>
      </c>
    </row>
    <row r="1691" spans="1:18" x14ac:dyDescent="0.2">
      <c r="A1691" s="4">
        <f>FIN_RAW[[#This Row],[FECHA]]</f>
        <v>44986</v>
      </c>
      <c r="B1691" s="3">
        <f>YEAR(FIN_DATASET[[#This Row],[Date]])</f>
        <v>2023</v>
      </c>
      <c r="C1691" s="3" t="str">
        <f>TEXT(FIN_DATASET[[#This Row],[Date]],"mmmm")</f>
        <v>March</v>
      </c>
      <c r="D1691" s="3" t="str">
        <f>IF(FIN_RAW[[#This Row],[VALOR (IN)]]&gt;0, "Income",IF(FIN_RAW[[#This Row],[VALOR (OUT)]]&gt;0, "Expense", "Check"))</f>
        <v>Income</v>
      </c>
      <c r="E1691" s="3" t="str">
        <f>_xlfn.XLOOKUP(FIN_DATASET[[#This Row],[Method]],CATEGORY_MAP[CUENTA_IN],CATEGORY_MAP[Category])</f>
        <v>Cash</v>
      </c>
      <c r="F1691" s="3" t="str">
        <f>_xlfn.XLOOKUP(FIN_DATASET[[#This Row],[Account]],CATEGORY_MAP[CUENTA_OUT],CATEGORY_MAP[Subcategory])</f>
        <v>Monthly Fee</v>
      </c>
      <c r="G1691" s="3" t="str">
        <f>IF(OR(FIN_RAW[[#This Row],[CONCEPTO]]=0,FIN_RAW[[#This Row],[CONCEPTO]]=""),"",FIN_RAW[[#This Row],[CONCEPTO]])</f>
        <v>Mensualidad FOR MAR</v>
      </c>
      <c r="H1691" s="5">
        <f>IF(FIN_DATASET[[#This Row],[Type]]="Income", FIN_RAW[[#This Row],[VALOR (IN)]], -FIN_RAW[[#This Row],[VALOR (OUT)]])</f>
        <v>147000</v>
      </c>
      <c r="I1691" s="3" t="str">
        <f>FIN_RAW[[#This Row],[CUENTA (IN)]]</f>
        <v>Efectivo</v>
      </c>
      <c r="J1691" s="6" t="str">
        <f>FIN_RAW[[#This Row],[CUENTA (OUT)]]</f>
        <v>Mensualidad</v>
      </c>
      <c r="K1691" s="3" t="str">
        <f>IF(OR(FIN_RAW[[#This Row],[CLIENTE]]=0,FIN_RAW[[#This Row],[CLIENTE]]=" "),"",FIN_RAW[[#This Row],[CLIENTE]])</f>
        <v>Carlos Andrés Velasco Ruiz</v>
      </c>
      <c r="L1691" s="3" t="str">
        <f>IF(OR(FIN_RAW[[#This Row],[DEPORTISTA]]=0,FIN_RAW[[#This Row],[DEPORTISTA]]=""),"",FIN_RAW[[#This Row],[DEPORTISTA]])</f>
        <v>Antonella Velasco Aristizabal</v>
      </c>
      <c r="M1691" s="3">
        <f>IF(FIN_DATASET[[#This Row],[Method]]="Efectivo",1,0)</f>
        <v>1</v>
      </c>
      <c r="N1691" s="12">
        <f>IF(FIN_DATASET[[#This Row],[Method]]="Efectivo",FIN_DATASET[[#This Row],[Amount]],0)</f>
        <v>147000</v>
      </c>
      <c r="O1691" s="3">
        <f>IF(FIN_DATASET[[#This Row],[Method]]="CxC",1,0)</f>
        <v>0</v>
      </c>
      <c r="P1691" s="11">
        <f>IF(FIN_DATASET[[#This Row],[Method]]="CxC",FIN_DATASET[[#This Row],[Amount]],0)</f>
        <v>0</v>
      </c>
      <c r="Q1691" s="3">
        <f>IF(OR(FIN_DATASET[[#This Row],[Account]]="CxP",FIN_DATASET[[#This Row],[Account]]="CxP (Liga)",FIN_DATASET[[#This Row],[Account]]="CxP (Terceros)"),1,0)</f>
        <v>0</v>
      </c>
      <c r="R1691" s="3">
        <f>IF(FIN_DATASET[[#This Row],[AP_Flag]]=1,FIN_DATASET[[#This Row],[Amount]],0)</f>
        <v>0</v>
      </c>
    </row>
    <row r="1692" spans="1:18" x14ac:dyDescent="0.2">
      <c r="A1692" s="4">
        <f>FIN_RAW[[#This Row],[FECHA]]</f>
        <v>44986</v>
      </c>
      <c r="B1692" s="3">
        <f>YEAR(FIN_DATASET[[#This Row],[Date]])</f>
        <v>2023</v>
      </c>
      <c r="C1692" s="3" t="str">
        <f>TEXT(FIN_DATASET[[#This Row],[Date]],"mmmm")</f>
        <v>March</v>
      </c>
      <c r="D1692" s="3" t="str">
        <f>IF(FIN_RAW[[#This Row],[VALOR (IN)]]&gt;0, "Income",IF(FIN_RAW[[#This Row],[VALOR (OUT)]]&gt;0, "Expense", "Check"))</f>
        <v>Income</v>
      </c>
      <c r="E1692" s="3" t="str">
        <f>_xlfn.XLOOKUP(FIN_DATASET[[#This Row],[Method]],CATEGORY_MAP[CUENTA_IN],CATEGORY_MAP[Category])</f>
        <v>Cash</v>
      </c>
      <c r="F1692" s="3" t="str">
        <f>_xlfn.XLOOKUP(FIN_DATASET[[#This Row],[Account]],CATEGORY_MAP[CUENTA_OUT],CATEGORY_MAP[Subcategory])</f>
        <v>Monthly Fee</v>
      </c>
      <c r="G1692" s="3" t="str">
        <f>IF(OR(FIN_RAW[[#This Row],[CONCEPTO]]=0,FIN_RAW[[#This Row],[CONCEPTO]]=""),"",FIN_RAW[[#This Row],[CONCEPTO]])</f>
        <v>Mensualidad FOR (85%) MAR</v>
      </c>
      <c r="H1692" s="5">
        <f>IF(FIN_DATASET[[#This Row],[Type]]="Income", FIN_RAW[[#This Row],[VALOR (IN)]], -FIN_RAW[[#This Row],[VALOR (OUT)]])</f>
        <v>125000</v>
      </c>
      <c r="I1692" s="3" t="str">
        <f>FIN_RAW[[#This Row],[CUENTA (IN)]]</f>
        <v>Efectivo</v>
      </c>
      <c r="J1692" s="6" t="str">
        <f>FIN_RAW[[#This Row],[CUENTA (OUT)]]</f>
        <v>Mensualidad</v>
      </c>
      <c r="K1692" s="3" t="str">
        <f>IF(OR(FIN_RAW[[#This Row],[CLIENTE]]=0,FIN_RAW[[#This Row],[CLIENTE]]=" "),"",FIN_RAW[[#This Row],[CLIENTE]])</f>
        <v>Juan Sebastián Floyd</v>
      </c>
      <c r="L1692" s="3" t="str">
        <f>IF(OR(FIN_RAW[[#This Row],[DEPORTISTA]]=0,FIN_RAW[[#This Row],[DEPORTISTA]]=""),"",FIN_RAW[[#This Row],[DEPORTISTA]])</f>
        <v>Arianna Floyd Martínez</v>
      </c>
      <c r="M1692" s="3">
        <f>IF(FIN_DATASET[[#This Row],[Method]]="Efectivo",1,0)</f>
        <v>1</v>
      </c>
      <c r="N1692" s="12">
        <f>IF(FIN_DATASET[[#This Row],[Method]]="Efectivo",FIN_DATASET[[#This Row],[Amount]],0)</f>
        <v>125000</v>
      </c>
      <c r="O1692" s="3">
        <f>IF(FIN_DATASET[[#This Row],[Method]]="CxC",1,0)</f>
        <v>0</v>
      </c>
      <c r="P1692" s="11">
        <f>IF(FIN_DATASET[[#This Row],[Method]]="CxC",FIN_DATASET[[#This Row],[Amount]],0)</f>
        <v>0</v>
      </c>
      <c r="Q1692" s="3">
        <f>IF(OR(FIN_DATASET[[#This Row],[Account]]="CxP",FIN_DATASET[[#This Row],[Account]]="CxP (Liga)",FIN_DATASET[[#This Row],[Account]]="CxP (Terceros)"),1,0)</f>
        <v>0</v>
      </c>
      <c r="R1692" s="3">
        <f>IF(FIN_DATASET[[#This Row],[AP_Flag]]=1,FIN_DATASET[[#This Row],[Amount]],0)</f>
        <v>0</v>
      </c>
    </row>
    <row r="1693" spans="1:18" x14ac:dyDescent="0.2">
      <c r="A1693" s="4">
        <f>FIN_RAW[[#This Row],[FECHA]]</f>
        <v>44986</v>
      </c>
      <c r="B1693" s="3">
        <f>YEAR(FIN_DATASET[[#This Row],[Date]])</f>
        <v>2023</v>
      </c>
      <c r="C1693" s="3" t="str">
        <f>TEXT(FIN_DATASET[[#This Row],[Date]],"mmmm")</f>
        <v>March</v>
      </c>
      <c r="D1693" s="3" t="str">
        <f>IF(FIN_RAW[[#This Row],[VALOR (IN)]]&gt;0, "Income",IF(FIN_RAW[[#This Row],[VALOR (OUT)]]&gt;0, "Expense", "Check"))</f>
        <v>Income</v>
      </c>
      <c r="E1693" s="3" t="str">
        <f>_xlfn.XLOOKUP(FIN_DATASET[[#This Row],[Method]],CATEGORY_MAP[CUENTA_IN],CATEGORY_MAP[Category])</f>
        <v>Scholarships</v>
      </c>
      <c r="F1693" s="3" t="str">
        <f>_xlfn.XLOOKUP(FIN_DATASET[[#This Row],[Account]],CATEGORY_MAP[CUENTA_OUT],CATEGORY_MAP[Subcategory])</f>
        <v>Monthly Fee</v>
      </c>
      <c r="G1693" s="3" t="str">
        <f>IF(OR(FIN_RAW[[#This Row],[CONCEPTO]]=0,FIN_RAW[[#This Row],[CONCEPTO]]=""),"",FIN_RAW[[#This Row],[CONCEPTO]])</f>
        <v>Beca Hermandad (15%) MAR</v>
      </c>
      <c r="H1693" s="5">
        <f>IF(FIN_DATASET[[#This Row],[Type]]="Income", FIN_RAW[[#This Row],[VALOR (IN)]], -FIN_RAW[[#This Row],[VALOR (OUT)]])</f>
        <v>22000</v>
      </c>
      <c r="I1693" s="3" t="str">
        <f>FIN_RAW[[#This Row],[CUENTA (IN)]]</f>
        <v>Becas</v>
      </c>
      <c r="J1693" s="6" t="str">
        <f>FIN_RAW[[#This Row],[CUENTA (OUT)]]</f>
        <v>Mensualidad</v>
      </c>
      <c r="K1693" s="3" t="str">
        <f>IF(OR(FIN_RAW[[#This Row],[CLIENTE]]=0,FIN_RAW[[#This Row],[CLIENTE]]=" "),"",FIN_RAW[[#This Row],[CLIENTE]])</f>
        <v>Juan Sebastián Floyd</v>
      </c>
      <c r="L1693" s="3" t="str">
        <f>IF(OR(FIN_RAW[[#This Row],[DEPORTISTA]]=0,FIN_RAW[[#This Row],[DEPORTISTA]]=""),"",FIN_RAW[[#This Row],[DEPORTISTA]])</f>
        <v>Arianna Floyd Martínez</v>
      </c>
      <c r="M1693" s="3">
        <f>IF(FIN_DATASET[[#This Row],[Method]]="Efectivo",1,0)</f>
        <v>0</v>
      </c>
      <c r="N1693" s="12">
        <f>IF(FIN_DATASET[[#This Row],[Method]]="Efectivo",FIN_DATASET[[#This Row],[Amount]],0)</f>
        <v>0</v>
      </c>
      <c r="O1693" s="3">
        <f>IF(FIN_DATASET[[#This Row],[Method]]="CxC",1,0)</f>
        <v>0</v>
      </c>
      <c r="P1693" s="11">
        <f>IF(FIN_DATASET[[#This Row],[Method]]="CxC",FIN_DATASET[[#This Row],[Amount]],0)</f>
        <v>0</v>
      </c>
      <c r="Q1693" s="3">
        <f>IF(OR(FIN_DATASET[[#This Row],[Account]]="CxP",FIN_DATASET[[#This Row],[Account]]="CxP (Liga)",FIN_DATASET[[#This Row],[Account]]="CxP (Terceros)"),1,0)</f>
        <v>0</v>
      </c>
      <c r="R1693" s="3">
        <f>IF(FIN_DATASET[[#This Row],[AP_Flag]]=1,FIN_DATASET[[#This Row],[Amount]],0)</f>
        <v>0</v>
      </c>
    </row>
    <row r="1694" spans="1:18" x14ac:dyDescent="0.2">
      <c r="A1694" s="4">
        <f>FIN_RAW[[#This Row],[FECHA]]</f>
        <v>44986</v>
      </c>
      <c r="B1694" s="3">
        <f>YEAR(FIN_DATASET[[#This Row],[Date]])</f>
        <v>2023</v>
      </c>
      <c r="C1694" s="3" t="str">
        <f>TEXT(FIN_DATASET[[#This Row],[Date]],"mmmm")</f>
        <v>March</v>
      </c>
      <c r="D1694" s="3" t="str">
        <f>IF(FIN_RAW[[#This Row],[VALOR (IN)]]&gt;0, "Income",IF(FIN_RAW[[#This Row],[VALOR (OUT)]]&gt;0, "Expense", "Check"))</f>
        <v>Income</v>
      </c>
      <c r="E1694" s="3" t="str">
        <f>_xlfn.XLOOKUP(FIN_DATASET[[#This Row],[Method]],CATEGORY_MAP[CUENTA_IN],CATEGORY_MAP[Category])</f>
        <v>Cash</v>
      </c>
      <c r="F1694" s="3" t="str">
        <f>_xlfn.XLOOKUP(FIN_DATASET[[#This Row],[Account]],CATEGORY_MAP[CUENTA_OUT],CATEGORY_MAP[Subcategory])</f>
        <v>Monthly Fee</v>
      </c>
      <c r="G1694" s="3" t="str">
        <f>IF(OR(FIN_RAW[[#This Row],[CONCEPTO]]=0,FIN_RAW[[#This Row],[CONCEPTO]]=""),"",FIN_RAW[[#This Row],[CONCEPTO]])</f>
        <v>Mensualidad AR MAR</v>
      </c>
      <c r="H1694" s="5">
        <f>IF(FIN_DATASET[[#This Row],[Type]]="Income", FIN_RAW[[#This Row],[VALOR (IN)]], -FIN_RAW[[#This Row],[VALOR (OUT)]])</f>
        <v>197000</v>
      </c>
      <c r="I1694" s="3" t="str">
        <f>FIN_RAW[[#This Row],[CUENTA (IN)]]</f>
        <v>Efectivo</v>
      </c>
      <c r="J1694" s="6" t="str">
        <f>FIN_RAW[[#This Row],[CUENTA (OUT)]]</f>
        <v>Mensualidad</v>
      </c>
      <c r="K1694" s="3" t="str">
        <f>IF(OR(FIN_RAW[[#This Row],[CLIENTE]]=0,FIN_RAW[[#This Row],[CLIENTE]]=" "),"",FIN_RAW[[#This Row],[CLIENTE]])</f>
        <v>Juan Sebastián Floyd</v>
      </c>
      <c r="L1694" s="3" t="str">
        <f>IF(OR(FIN_RAW[[#This Row],[DEPORTISTA]]=0,FIN_RAW[[#This Row],[DEPORTISTA]]=""),"",FIN_RAW[[#This Row],[DEPORTISTA]])</f>
        <v>Juan Diego Floyd Martínez</v>
      </c>
      <c r="M1694" s="3">
        <f>IF(FIN_DATASET[[#This Row],[Method]]="Efectivo",1,0)</f>
        <v>1</v>
      </c>
      <c r="N1694" s="12">
        <f>IF(FIN_DATASET[[#This Row],[Method]]="Efectivo",FIN_DATASET[[#This Row],[Amount]],0)</f>
        <v>197000</v>
      </c>
      <c r="O1694" s="3">
        <f>IF(FIN_DATASET[[#This Row],[Method]]="CxC",1,0)</f>
        <v>0</v>
      </c>
      <c r="P1694" s="11">
        <f>IF(FIN_DATASET[[#This Row],[Method]]="CxC",FIN_DATASET[[#This Row],[Amount]],0)</f>
        <v>0</v>
      </c>
      <c r="Q1694" s="3">
        <f>IF(OR(FIN_DATASET[[#This Row],[Account]]="CxP",FIN_DATASET[[#This Row],[Account]]="CxP (Liga)",FIN_DATASET[[#This Row],[Account]]="CxP (Terceros)"),1,0)</f>
        <v>0</v>
      </c>
      <c r="R1694" s="3">
        <f>IF(FIN_DATASET[[#This Row],[AP_Flag]]=1,FIN_DATASET[[#This Row],[Amount]],0)</f>
        <v>0</v>
      </c>
    </row>
    <row r="1695" spans="1:18" x14ac:dyDescent="0.2">
      <c r="A1695" s="4">
        <f>FIN_RAW[[#This Row],[FECHA]]</f>
        <v>44986</v>
      </c>
      <c r="B1695" s="3">
        <f>YEAR(FIN_DATASET[[#This Row],[Date]])</f>
        <v>2023</v>
      </c>
      <c r="C1695" s="3" t="str">
        <f>TEXT(FIN_DATASET[[#This Row],[Date]],"mmmm")</f>
        <v>March</v>
      </c>
      <c r="D1695" s="3" t="str">
        <f>IF(FIN_RAW[[#This Row],[VALOR (IN)]]&gt;0, "Income",IF(FIN_RAW[[#This Row],[VALOR (OUT)]]&gt;0, "Expense", "Check"))</f>
        <v>Income</v>
      </c>
      <c r="E1695" s="3" t="str">
        <f>_xlfn.XLOOKUP(FIN_DATASET[[#This Row],[Method]],CATEGORY_MAP[CUENTA_IN],CATEGORY_MAP[Category])</f>
        <v>Cash</v>
      </c>
      <c r="F1695" s="3" t="str">
        <f>_xlfn.XLOOKUP(FIN_DATASET[[#This Row],[Account]],CATEGORY_MAP[CUENTA_OUT],CATEGORY_MAP[Subcategory])</f>
        <v>Monthly Fee</v>
      </c>
      <c r="G1695" s="3" t="str">
        <f>IF(OR(FIN_RAW[[#This Row],[CONCEPTO]]=0,FIN_RAW[[#This Row],[CONCEPTO]]=""),"",FIN_RAW[[#This Row],[CONCEPTO]])</f>
        <v>Mensualidad FOR MAR</v>
      </c>
      <c r="H1695" s="5">
        <f>IF(FIN_DATASET[[#This Row],[Type]]="Income", FIN_RAW[[#This Row],[VALOR (IN)]], -FIN_RAW[[#This Row],[VALOR (OUT)]])</f>
        <v>100000</v>
      </c>
      <c r="I1695" s="3" t="str">
        <f>FIN_RAW[[#This Row],[CUENTA (IN)]]</f>
        <v>Efectivo</v>
      </c>
      <c r="J1695" s="6" t="str">
        <f>FIN_RAW[[#This Row],[CUENTA (OUT)]]</f>
        <v>Mensualidad</v>
      </c>
      <c r="K1695" s="3" t="str">
        <f>IF(OR(FIN_RAW[[#This Row],[CLIENTE]]=0,FIN_RAW[[#This Row],[CLIENTE]]=" "),"",FIN_RAW[[#This Row],[CLIENTE]])</f>
        <v>Gina Marcela Molina Perdomo</v>
      </c>
      <c r="L1695" s="3" t="str">
        <f>IF(OR(FIN_RAW[[#This Row],[DEPORTISTA]]=0,FIN_RAW[[#This Row],[DEPORTISTA]]=""),"",FIN_RAW[[#This Row],[DEPORTISTA]])</f>
        <v>Joss Luciana Chaparro Molina</v>
      </c>
      <c r="M1695" s="3">
        <f>IF(FIN_DATASET[[#This Row],[Method]]="Efectivo",1,0)</f>
        <v>1</v>
      </c>
      <c r="N1695" s="12">
        <f>IF(FIN_DATASET[[#This Row],[Method]]="Efectivo",FIN_DATASET[[#This Row],[Amount]],0)</f>
        <v>100000</v>
      </c>
      <c r="O1695" s="3">
        <f>IF(FIN_DATASET[[#This Row],[Method]]="CxC",1,0)</f>
        <v>0</v>
      </c>
      <c r="P1695" s="11">
        <f>IF(FIN_DATASET[[#This Row],[Method]]="CxC",FIN_DATASET[[#This Row],[Amount]],0)</f>
        <v>0</v>
      </c>
      <c r="Q1695" s="3">
        <f>IF(OR(FIN_DATASET[[#This Row],[Account]]="CxP",FIN_DATASET[[#This Row],[Account]]="CxP (Liga)",FIN_DATASET[[#This Row],[Account]]="CxP (Terceros)"),1,0)</f>
        <v>0</v>
      </c>
      <c r="R1695" s="3">
        <f>IF(FIN_DATASET[[#This Row],[AP_Flag]]=1,FIN_DATASET[[#This Row],[Amount]],0)</f>
        <v>0</v>
      </c>
    </row>
    <row r="1696" spans="1:18" x14ac:dyDescent="0.2">
      <c r="A1696" s="4">
        <f>FIN_RAW[[#This Row],[FECHA]]</f>
        <v>44986</v>
      </c>
      <c r="B1696" s="3">
        <f>YEAR(FIN_DATASET[[#This Row],[Date]])</f>
        <v>2023</v>
      </c>
      <c r="C1696" s="3" t="str">
        <f>TEXT(FIN_DATASET[[#This Row],[Date]],"mmmm")</f>
        <v>March</v>
      </c>
      <c r="D1696" s="3" t="str">
        <f>IF(FIN_RAW[[#This Row],[VALOR (IN)]]&gt;0, "Income",IF(FIN_RAW[[#This Row],[VALOR (OUT)]]&gt;0, "Expense", "Check"))</f>
        <v>Income</v>
      </c>
      <c r="E1696" s="3" t="str">
        <f>_xlfn.XLOOKUP(FIN_DATASET[[#This Row],[Method]],CATEGORY_MAP[CUENTA_IN],CATEGORY_MAP[Category])</f>
        <v>Scholarships</v>
      </c>
      <c r="F1696" s="3" t="str">
        <f>_xlfn.XLOOKUP(FIN_DATASET[[#This Row],[Account]],CATEGORY_MAP[CUENTA_OUT],CATEGORY_MAP[Subcategory])</f>
        <v>Monthly Fee</v>
      </c>
      <c r="G1696" s="3" t="str">
        <f>IF(OR(FIN_RAW[[#This Row],[CONCEPTO]]=0,FIN_RAW[[#This Row],[CONCEPTO]]=""),"",FIN_RAW[[#This Row],[CONCEPTO]])</f>
        <v>Beca Apoyo Econmico (32%) MAR</v>
      </c>
      <c r="H1696" s="5">
        <f>IF(FIN_DATASET[[#This Row],[Type]]="Income", FIN_RAW[[#This Row],[VALOR (IN)]], -FIN_RAW[[#This Row],[VALOR (OUT)]])</f>
        <v>47000</v>
      </c>
      <c r="I1696" s="3" t="str">
        <f>FIN_RAW[[#This Row],[CUENTA (IN)]]</f>
        <v>Becas</v>
      </c>
      <c r="J1696" s="6" t="str">
        <f>FIN_RAW[[#This Row],[CUENTA (OUT)]]</f>
        <v>Mensualidad</v>
      </c>
      <c r="K1696" s="3" t="str">
        <f>IF(OR(FIN_RAW[[#This Row],[CLIENTE]]=0,FIN_RAW[[#This Row],[CLIENTE]]=" "),"",FIN_RAW[[#This Row],[CLIENTE]])</f>
        <v>Gina Marcela Molina Perdomo</v>
      </c>
      <c r="L1696" s="3" t="str">
        <f>IF(OR(FIN_RAW[[#This Row],[DEPORTISTA]]=0,FIN_RAW[[#This Row],[DEPORTISTA]]=""),"",FIN_RAW[[#This Row],[DEPORTISTA]])</f>
        <v>Joss Luciana Chaparro Molina</v>
      </c>
      <c r="M1696" s="3">
        <f>IF(FIN_DATASET[[#This Row],[Method]]="Efectivo",1,0)</f>
        <v>0</v>
      </c>
      <c r="N1696" s="12">
        <f>IF(FIN_DATASET[[#This Row],[Method]]="Efectivo",FIN_DATASET[[#This Row],[Amount]],0)</f>
        <v>0</v>
      </c>
      <c r="O1696" s="3">
        <f>IF(FIN_DATASET[[#This Row],[Method]]="CxC",1,0)</f>
        <v>0</v>
      </c>
      <c r="P1696" s="11">
        <f>IF(FIN_DATASET[[#This Row],[Method]]="CxC",FIN_DATASET[[#This Row],[Amount]],0)</f>
        <v>0</v>
      </c>
      <c r="Q1696" s="3">
        <f>IF(OR(FIN_DATASET[[#This Row],[Account]]="CxP",FIN_DATASET[[#This Row],[Account]]="CxP (Liga)",FIN_DATASET[[#This Row],[Account]]="CxP (Terceros)"),1,0)</f>
        <v>0</v>
      </c>
      <c r="R1696" s="3">
        <f>IF(FIN_DATASET[[#This Row],[AP_Flag]]=1,FIN_DATASET[[#This Row],[Amount]],0)</f>
        <v>0</v>
      </c>
    </row>
    <row r="1697" spans="1:18" x14ac:dyDescent="0.2">
      <c r="A1697" s="4">
        <f>FIN_RAW[[#This Row],[FECHA]]</f>
        <v>44986</v>
      </c>
      <c r="B1697" s="3">
        <f>YEAR(FIN_DATASET[[#This Row],[Date]])</f>
        <v>2023</v>
      </c>
      <c r="C1697" s="3" t="str">
        <f>TEXT(FIN_DATASET[[#This Row],[Date]],"mmmm")</f>
        <v>March</v>
      </c>
      <c r="D1697" s="3" t="str">
        <f>IF(FIN_RAW[[#This Row],[VALOR (IN)]]&gt;0, "Income",IF(FIN_RAW[[#This Row],[VALOR (OUT)]]&gt;0, "Expense", "Check"))</f>
        <v>Income</v>
      </c>
      <c r="E1697" s="3" t="str">
        <f>_xlfn.XLOOKUP(FIN_DATASET[[#This Row],[Method]],CATEGORY_MAP[CUENTA_IN],CATEGORY_MAP[Category])</f>
        <v>Cash</v>
      </c>
      <c r="F1697" s="3" t="str">
        <f>_xlfn.XLOOKUP(FIN_DATASET[[#This Row],[Account]],CATEGORY_MAP[CUENTA_OUT],CATEGORY_MAP[Subcategory])</f>
        <v>Monthly Fee</v>
      </c>
      <c r="G1697" s="3" t="str">
        <f>IF(OR(FIN_RAW[[#This Row],[CONCEPTO]]=0,FIN_RAW[[#This Row],[CONCEPTO]]=""),"",FIN_RAW[[#This Row],[CONCEPTO]])</f>
        <v>Mensualidad FOR (85%) MAR</v>
      </c>
      <c r="H1697" s="5">
        <f>IF(FIN_DATASET[[#This Row],[Type]]="Income", FIN_RAW[[#This Row],[VALOR (IN)]], -FIN_RAW[[#This Row],[VALOR (OUT)]])</f>
        <v>125000</v>
      </c>
      <c r="I1697" s="3" t="str">
        <f>FIN_RAW[[#This Row],[CUENTA (IN)]]</f>
        <v>Efectivo</v>
      </c>
      <c r="J1697" s="6" t="str">
        <f>FIN_RAW[[#This Row],[CUENTA (OUT)]]</f>
        <v>Mensualidad</v>
      </c>
      <c r="K1697" s="3" t="str">
        <f>IF(OR(FIN_RAW[[#This Row],[CLIENTE]]=0,FIN_RAW[[#This Row],[CLIENTE]]=" "),"",FIN_RAW[[#This Row],[CLIENTE]])</f>
        <v>Víctor Manuel Duque Yepes</v>
      </c>
      <c r="L1697" s="3" t="str">
        <f>IF(OR(FIN_RAW[[#This Row],[DEPORTISTA]]=0,FIN_RAW[[#This Row],[DEPORTISTA]]=""),"",FIN_RAW[[#This Row],[DEPORTISTA]])</f>
        <v>Juan Esteban Duque Pinto</v>
      </c>
      <c r="M1697" s="3">
        <f>IF(FIN_DATASET[[#This Row],[Method]]="Efectivo",1,0)</f>
        <v>1</v>
      </c>
      <c r="N1697" s="12">
        <f>IF(FIN_DATASET[[#This Row],[Method]]="Efectivo",FIN_DATASET[[#This Row],[Amount]],0)</f>
        <v>125000</v>
      </c>
      <c r="O1697" s="3">
        <f>IF(FIN_DATASET[[#This Row],[Method]]="CxC",1,0)</f>
        <v>0</v>
      </c>
      <c r="P1697" s="11">
        <f>IF(FIN_DATASET[[#This Row],[Method]]="CxC",FIN_DATASET[[#This Row],[Amount]],0)</f>
        <v>0</v>
      </c>
      <c r="Q1697" s="3">
        <f>IF(OR(FIN_DATASET[[#This Row],[Account]]="CxP",FIN_DATASET[[#This Row],[Account]]="CxP (Liga)",FIN_DATASET[[#This Row],[Account]]="CxP (Terceros)"),1,0)</f>
        <v>0</v>
      </c>
      <c r="R1697" s="3">
        <f>IF(FIN_DATASET[[#This Row],[AP_Flag]]=1,FIN_DATASET[[#This Row],[Amount]],0)</f>
        <v>0</v>
      </c>
    </row>
    <row r="1698" spans="1:18" x14ac:dyDescent="0.2">
      <c r="A1698" s="4">
        <f>FIN_RAW[[#This Row],[FECHA]]</f>
        <v>44986</v>
      </c>
      <c r="B1698" s="3">
        <f>YEAR(FIN_DATASET[[#This Row],[Date]])</f>
        <v>2023</v>
      </c>
      <c r="C1698" s="3" t="str">
        <f>TEXT(FIN_DATASET[[#This Row],[Date]],"mmmm")</f>
        <v>March</v>
      </c>
      <c r="D1698" s="3" t="str">
        <f>IF(FIN_RAW[[#This Row],[VALOR (IN)]]&gt;0, "Income",IF(FIN_RAW[[#This Row],[VALOR (OUT)]]&gt;0, "Expense", "Check"))</f>
        <v>Income</v>
      </c>
      <c r="E1698" s="3" t="str">
        <f>_xlfn.XLOOKUP(FIN_DATASET[[#This Row],[Method]],CATEGORY_MAP[CUENTA_IN],CATEGORY_MAP[Category])</f>
        <v>Scholarships</v>
      </c>
      <c r="F1698" s="3" t="str">
        <f>_xlfn.XLOOKUP(FIN_DATASET[[#This Row],[Account]],CATEGORY_MAP[CUENTA_OUT],CATEGORY_MAP[Subcategory])</f>
        <v>Monthly Fee</v>
      </c>
      <c r="G1698" s="3" t="str">
        <f>IF(OR(FIN_RAW[[#This Row],[CONCEPTO]]=0,FIN_RAW[[#This Row],[CONCEPTO]]=""),"",FIN_RAW[[#This Row],[CONCEPTO]])</f>
        <v>Beca Hermandad (15%) MAR</v>
      </c>
      <c r="H1698" s="5">
        <f>IF(FIN_DATASET[[#This Row],[Type]]="Income", FIN_RAW[[#This Row],[VALOR (IN)]], -FIN_RAW[[#This Row],[VALOR (OUT)]])</f>
        <v>22000</v>
      </c>
      <c r="I1698" s="3" t="str">
        <f>FIN_RAW[[#This Row],[CUENTA (IN)]]</f>
        <v>Becas</v>
      </c>
      <c r="J1698" s="6" t="str">
        <f>FIN_RAW[[#This Row],[CUENTA (OUT)]]</f>
        <v>Mensualidad</v>
      </c>
      <c r="K1698" s="3" t="str">
        <f>IF(OR(FIN_RAW[[#This Row],[CLIENTE]]=0,FIN_RAW[[#This Row],[CLIENTE]]=" "),"",FIN_RAW[[#This Row],[CLIENTE]])</f>
        <v>Víctor Manuel Duque Yepes</v>
      </c>
      <c r="L1698" s="3" t="str">
        <f>IF(OR(FIN_RAW[[#This Row],[DEPORTISTA]]=0,FIN_RAW[[#This Row],[DEPORTISTA]]=""),"",FIN_RAW[[#This Row],[DEPORTISTA]])</f>
        <v>Juan Esteban Duque Pinto</v>
      </c>
      <c r="M1698" s="3">
        <f>IF(FIN_DATASET[[#This Row],[Method]]="Efectivo",1,0)</f>
        <v>0</v>
      </c>
      <c r="N1698" s="12">
        <f>IF(FIN_DATASET[[#This Row],[Method]]="Efectivo",FIN_DATASET[[#This Row],[Amount]],0)</f>
        <v>0</v>
      </c>
      <c r="O1698" s="3">
        <f>IF(FIN_DATASET[[#This Row],[Method]]="CxC",1,0)</f>
        <v>0</v>
      </c>
      <c r="P1698" s="11">
        <f>IF(FIN_DATASET[[#This Row],[Method]]="CxC",FIN_DATASET[[#This Row],[Amount]],0)</f>
        <v>0</v>
      </c>
      <c r="Q1698" s="3">
        <f>IF(OR(FIN_DATASET[[#This Row],[Account]]="CxP",FIN_DATASET[[#This Row],[Account]]="CxP (Liga)",FIN_DATASET[[#This Row],[Account]]="CxP (Terceros)"),1,0)</f>
        <v>0</v>
      </c>
      <c r="R1698" s="3">
        <f>IF(FIN_DATASET[[#This Row],[AP_Flag]]=1,FIN_DATASET[[#This Row],[Amount]],0)</f>
        <v>0</v>
      </c>
    </row>
    <row r="1699" spans="1:18" x14ac:dyDescent="0.2">
      <c r="A1699" s="4">
        <f>FIN_RAW[[#This Row],[FECHA]]</f>
        <v>44986</v>
      </c>
      <c r="B1699" s="3">
        <f>YEAR(FIN_DATASET[[#This Row],[Date]])</f>
        <v>2023</v>
      </c>
      <c r="C1699" s="3" t="str">
        <f>TEXT(FIN_DATASET[[#This Row],[Date]],"mmmm")</f>
        <v>March</v>
      </c>
      <c r="D1699" s="3" t="str">
        <f>IF(FIN_RAW[[#This Row],[VALOR (IN)]]&gt;0, "Income",IF(FIN_RAW[[#This Row],[VALOR (OUT)]]&gt;0, "Expense", "Check"))</f>
        <v>Income</v>
      </c>
      <c r="E1699" s="3" t="str">
        <f>_xlfn.XLOOKUP(FIN_DATASET[[#This Row],[Method]],CATEGORY_MAP[CUENTA_IN],CATEGORY_MAP[Category])</f>
        <v>Cash</v>
      </c>
      <c r="F1699" s="3" t="str">
        <f>_xlfn.XLOOKUP(FIN_DATASET[[#This Row],[Account]],CATEGORY_MAP[CUENTA_OUT],CATEGORY_MAP[Subcategory])</f>
        <v>Monthly Fee</v>
      </c>
      <c r="G1699" s="3" t="str">
        <f>IF(OR(FIN_RAW[[#This Row],[CONCEPTO]]=0,FIN_RAW[[#This Row],[CONCEPTO]]=""),"",FIN_RAW[[#This Row],[CONCEPTO]])</f>
        <v>Mensualidad AR MAR</v>
      </c>
      <c r="H1699" s="5">
        <f>IF(FIN_DATASET[[#This Row],[Type]]="Income", FIN_RAW[[#This Row],[VALOR (IN)]], -FIN_RAW[[#This Row],[VALOR (OUT)]])</f>
        <v>197000</v>
      </c>
      <c r="I1699" s="3" t="str">
        <f>FIN_RAW[[#This Row],[CUENTA (IN)]]</f>
        <v>Efectivo</v>
      </c>
      <c r="J1699" s="6" t="str">
        <f>FIN_RAW[[#This Row],[CUENTA (OUT)]]</f>
        <v>Mensualidad</v>
      </c>
      <c r="K1699" s="3" t="str">
        <f>IF(OR(FIN_RAW[[#This Row],[CLIENTE]]=0,FIN_RAW[[#This Row],[CLIENTE]]=" "),"",FIN_RAW[[#This Row],[CLIENTE]])</f>
        <v>Víctor Manuel Duque Yepes</v>
      </c>
      <c r="L1699" s="3" t="str">
        <f>IF(OR(FIN_RAW[[#This Row],[DEPORTISTA]]=0,FIN_RAW[[#This Row],[DEPORTISTA]]=""),"",FIN_RAW[[#This Row],[DEPORTISTA]])</f>
        <v>Juan Manuel Duque Pinto</v>
      </c>
      <c r="M1699" s="3">
        <f>IF(FIN_DATASET[[#This Row],[Method]]="Efectivo",1,0)</f>
        <v>1</v>
      </c>
      <c r="N1699" s="12">
        <f>IF(FIN_DATASET[[#This Row],[Method]]="Efectivo",FIN_DATASET[[#This Row],[Amount]],0)</f>
        <v>197000</v>
      </c>
      <c r="O1699" s="3">
        <f>IF(FIN_DATASET[[#This Row],[Method]]="CxC",1,0)</f>
        <v>0</v>
      </c>
      <c r="P1699" s="11">
        <f>IF(FIN_DATASET[[#This Row],[Method]]="CxC",FIN_DATASET[[#This Row],[Amount]],0)</f>
        <v>0</v>
      </c>
      <c r="Q1699" s="3">
        <f>IF(OR(FIN_DATASET[[#This Row],[Account]]="CxP",FIN_DATASET[[#This Row],[Account]]="CxP (Liga)",FIN_DATASET[[#This Row],[Account]]="CxP (Terceros)"),1,0)</f>
        <v>0</v>
      </c>
      <c r="R1699" s="3">
        <f>IF(FIN_DATASET[[#This Row],[AP_Flag]]=1,FIN_DATASET[[#This Row],[Amount]],0)</f>
        <v>0</v>
      </c>
    </row>
    <row r="1700" spans="1:18" x14ac:dyDescent="0.2">
      <c r="A1700" s="4">
        <f>FIN_RAW[[#This Row],[FECHA]]</f>
        <v>44986</v>
      </c>
      <c r="B1700" s="3">
        <f>YEAR(FIN_DATASET[[#This Row],[Date]])</f>
        <v>2023</v>
      </c>
      <c r="C1700" s="3" t="str">
        <f>TEXT(FIN_DATASET[[#This Row],[Date]],"mmmm")</f>
        <v>March</v>
      </c>
      <c r="D1700" s="3" t="str">
        <f>IF(FIN_RAW[[#This Row],[VALOR (IN)]]&gt;0, "Income",IF(FIN_RAW[[#This Row],[VALOR (OUT)]]&gt;0, "Expense", "Check"))</f>
        <v>Income</v>
      </c>
      <c r="E1700" s="3" t="str">
        <f>_xlfn.XLOOKUP(FIN_DATASET[[#This Row],[Method]],CATEGORY_MAP[CUENTA_IN],CATEGORY_MAP[Category])</f>
        <v>Cash</v>
      </c>
      <c r="F1700" s="3" t="str">
        <f>_xlfn.XLOOKUP(FIN_DATASET[[#This Row],[Account]],CATEGORY_MAP[CUENTA_OUT],CATEGORY_MAP[Subcategory])</f>
        <v>Monthly Fee</v>
      </c>
      <c r="G1700" s="3" t="str">
        <f>IF(OR(FIN_RAW[[#This Row],[CONCEPTO]]=0,FIN_RAW[[#This Row],[CONCEPTO]]=""),"",FIN_RAW[[#This Row],[CONCEPTO]])</f>
        <v>Mensualidad AR(SG) MAR</v>
      </c>
      <c r="H1700" s="5">
        <f>IF(FIN_DATASET[[#This Row],[Type]]="Income", FIN_RAW[[#This Row],[VALOR (IN)]], -FIN_RAW[[#This Row],[VALOR (OUT)]])</f>
        <v>170000</v>
      </c>
      <c r="I1700" s="3" t="str">
        <f>FIN_RAW[[#This Row],[CUENTA (IN)]]</f>
        <v>Efectivo</v>
      </c>
      <c r="J1700" s="6" t="str">
        <f>FIN_RAW[[#This Row],[CUENTA (OUT)]]</f>
        <v>Mensualidad</v>
      </c>
      <c r="K1700" s="3" t="str">
        <f>IF(OR(FIN_RAW[[#This Row],[CLIENTE]]=0,FIN_RAW[[#This Row],[CLIENTE]]=" "),"",FIN_RAW[[#This Row],[CLIENTE]])</f>
        <v>Diana Gómez Herrera</v>
      </c>
      <c r="L1700" s="3" t="str">
        <f>IF(OR(FIN_RAW[[#This Row],[DEPORTISTA]]=0,FIN_RAW[[#This Row],[DEPORTISTA]]=""),"",FIN_RAW[[#This Row],[DEPORTISTA]])</f>
        <v>Juan Manuel López Gómez</v>
      </c>
      <c r="M1700" s="3">
        <f>IF(FIN_DATASET[[#This Row],[Method]]="Efectivo",1,0)</f>
        <v>1</v>
      </c>
      <c r="N1700" s="12">
        <f>IF(FIN_DATASET[[#This Row],[Method]]="Efectivo",FIN_DATASET[[#This Row],[Amount]],0)</f>
        <v>170000</v>
      </c>
      <c r="O1700" s="3">
        <f>IF(FIN_DATASET[[#This Row],[Method]]="CxC",1,0)</f>
        <v>0</v>
      </c>
      <c r="P1700" s="11">
        <f>IF(FIN_DATASET[[#This Row],[Method]]="CxC",FIN_DATASET[[#This Row],[Amount]],0)</f>
        <v>0</v>
      </c>
      <c r="Q1700" s="3">
        <f>IF(OR(FIN_DATASET[[#This Row],[Account]]="CxP",FIN_DATASET[[#This Row],[Account]]="CxP (Liga)",FIN_DATASET[[#This Row],[Account]]="CxP (Terceros)"),1,0)</f>
        <v>0</v>
      </c>
      <c r="R1700" s="3">
        <f>IF(FIN_DATASET[[#This Row],[AP_Flag]]=1,FIN_DATASET[[#This Row],[Amount]],0)</f>
        <v>0</v>
      </c>
    </row>
    <row r="1701" spans="1:18" x14ac:dyDescent="0.2">
      <c r="A1701" s="4">
        <f>FIN_RAW[[#This Row],[FECHA]]</f>
        <v>44986</v>
      </c>
      <c r="B1701" s="3">
        <f>YEAR(FIN_DATASET[[#This Row],[Date]])</f>
        <v>2023</v>
      </c>
      <c r="C1701" s="3" t="str">
        <f>TEXT(FIN_DATASET[[#This Row],[Date]],"mmmm")</f>
        <v>March</v>
      </c>
      <c r="D1701" s="3" t="str">
        <f>IF(FIN_RAW[[#This Row],[VALOR (IN)]]&gt;0, "Income",IF(FIN_RAW[[#This Row],[VALOR (OUT)]]&gt;0, "Expense", "Check"))</f>
        <v>Income</v>
      </c>
      <c r="E1701" s="3" t="str">
        <f>_xlfn.XLOOKUP(FIN_DATASET[[#This Row],[Method]],CATEGORY_MAP[CUENTA_IN],CATEGORY_MAP[Category])</f>
        <v>Cash</v>
      </c>
      <c r="F1701" s="3" t="str">
        <f>_xlfn.XLOOKUP(FIN_DATASET[[#This Row],[Account]],CATEGORY_MAP[CUENTA_OUT],CATEGORY_MAP[Subcategory])</f>
        <v>Monthly Fee</v>
      </c>
      <c r="G1701" s="3" t="str">
        <f>IF(OR(FIN_RAW[[#This Row],[CONCEPTO]]=0,FIN_RAW[[#This Row],[CONCEPTO]]=""),"",FIN_RAW[[#This Row],[CONCEPTO]])</f>
        <v>Mensualidad AR(SG) MAR</v>
      </c>
      <c r="H1701" s="5">
        <f>IF(FIN_DATASET[[#This Row],[Type]]="Income", FIN_RAW[[#This Row],[VALOR (IN)]], -FIN_RAW[[#This Row],[VALOR (OUT)]])</f>
        <v>170000</v>
      </c>
      <c r="I1701" s="3" t="str">
        <f>FIN_RAW[[#This Row],[CUENTA (IN)]]</f>
        <v>Efectivo</v>
      </c>
      <c r="J1701" s="6" t="str">
        <f>FIN_RAW[[#This Row],[CUENTA (OUT)]]</f>
        <v>Mensualidad</v>
      </c>
      <c r="K1701" s="3" t="str">
        <f>IF(OR(FIN_RAW[[#This Row],[CLIENTE]]=0,FIN_RAW[[#This Row],[CLIENTE]]=" "),"",FIN_RAW[[#This Row],[CLIENTE]])</f>
        <v>Viviana Andrade Álvarez</v>
      </c>
      <c r="L1701" s="3" t="str">
        <f>IF(OR(FIN_RAW[[#This Row],[DEPORTISTA]]=0,FIN_RAW[[#This Row],[DEPORTISTA]]=""),"",FIN_RAW[[#This Row],[DEPORTISTA]])</f>
        <v>Laura Sofía Valencia Andrade</v>
      </c>
      <c r="M1701" s="3">
        <f>IF(FIN_DATASET[[#This Row],[Method]]="Efectivo",1,0)</f>
        <v>1</v>
      </c>
      <c r="N1701" s="12">
        <f>IF(FIN_DATASET[[#This Row],[Method]]="Efectivo",FIN_DATASET[[#This Row],[Amount]],0)</f>
        <v>170000</v>
      </c>
      <c r="O1701" s="3">
        <f>IF(FIN_DATASET[[#This Row],[Method]]="CxC",1,0)</f>
        <v>0</v>
      </c>
      <c r="P1701" s="11">
        <f>IF(FIN_DATASET[[#This Row],[Method]]="CxC",FIN_DATASET[[#This Row],[Amount]],0)</f>
        <v>0</v>
      </c>
      <c r="Q1701" s="3">
        <f>IF(OR(FIN_DATASET[[#This Row],[Account]]="CxP",FIN_DATASET[[#This Row],[Account]]="CxP (Liga)",FIN_DATASET[[#This Row],[Account]]="CxP (Terceros)"),1,0)</f>
        <v>0</v>
      </c>
      <c r="R1701" s="3">
        <f>IF(FIN_DATASET[[#This Row],[AP_Flag]]=1,FIN_DATASET[[#This Row],[Amount]],0)</f>
        <v>0</v>
      </c>
    </row>
    <row r="1702" spans="1:18" x14ac:dyDescent="0.2">
      <c r="A1702" s="4">
        <f>FIN_RAW[[#This Row],[FECHA]]</f>
        <v>44986</v>
      </c>
      <c r="B1702" s="3">
        <f>YEAR(FIN_DATASET[[#This Row],[Date]])</f>
        <v>2023</v>
      </c>
      <c r="C1702" s="3" t="str">
        <f>TEXT(FIN_DATASET[[#This Row],[Date]],"mmmm")</f>
        <v>March</v>
      </c>
      <c r="D1702" s="3" t="str">
        <f>IF(FIN_RAW[[#This Row],[VALOR (IN)]]&gt;0, "Income",IF(FIN_RAW[[#This Row],[VALOR (OUT)]]&gt;0, "Expense", "Check"))</f>
        <v>Income</v>
      </c>
      <c r="E1702" s="3" t="str">
        <f>_xlfn.XLOOKUP(FIN_DATASET[[#This Row],[Method]],CATEGORY_MAP[CUENTA_IN],CATEGORY_MAP[Category])</f>
        <v>Cash</v>
      </c>
      <c r="F1702" s="3" t="str">
        <f>_xlfn.XLOOKUP(FIN_DATASET[[#This Row],[Account]],CATEGORY_MAP[CUENTA_OUT],CATEGORY_MAP[Subcategory])</f>
        <v>Monthly Fee</v>
      </c>
      <c r="G1702" s="3" t="str">
        <f>IF(OR(FIN_RAW[[#This Row],[CONCEPTO]]=0,FIN_RAW[[#This Row],[CONCEPTO]]=""),"",FIN_RAW[[#This Row],[CONCEPTO]])</f>
        <v>Mensualidad FOR MAR</v>
      </c>
      <c r="H1702" s="5">
        <f>IF(FIN_DATASET[[#This Row],[Type]]="Income", FIN_RAW[[#This Row],[VALOR (IN)]], -FIN_RAW[[#This Row],[VALOR (OUT)]])</f>
        <v>147000</v>
      </c>
      <c r="I1702" s="3" t="str">
        <f>FIN_RAW[[#This Row],[CUENTA (IN)]]</f>
        <v>Efectivo</v>
      </c>
      <c r="J1702" s="6" t="str">
        <f>FIN_RAW[[#This Row],[CUENTA (OUT)]]</f>
        <v>Mensualidad</v>
      </c>
      <c r="K1702" s="3" t="str">
        <f>IF(OR(FIN_RAW[[#This Row],[CLIENTE]]=0,FIN_RAW[[#This Row],[CLIENTE]]=" "),"",FIN_RAW[[#This Row],[CLIENTE]])</f>
        <v>Edilma Solarte</v>
      </c>
      <c r="L1702" s="3" t="str">
        <f>IF(OR(FIN_RAW[[#This Row],[DEPORTISTA]]=0,FIN_RAW[[#This Row],[DEPORTISTA]]=""),"",FIN_RAW[[#This Row],[DEPORTISTA]])</f>
        <v>Luciana Botina Cañar</v>
      </c>
      <c r="M1702" s="3">
        <f>IF(FIN_DATASET[[#This Row],[Method]]="Efectivo",1,0)</f>
        <v>1</v>
      </c>
      <c r="N1702" s="12">
        <f>IF(FIN_DATASET[[#This Row],[Method]]="Efectivo",FIN_DATASET[[#This Row],[Amount]],0)</f>
        <v>147000</v>
      </c>
      <c r="O1702" s="3">
        <f>IF(FIN_DATASET[[#This Row],[Method]]="CxC",1,0)</f>
        <v>0</v>
      </c>
      <c r="P1702" s="11">
        <f>IF(FIN_DATASET[[#This Row],[Method]]="CxC",FIN_DATASET[[#This Row],[Amount]],0)</f>
        <v>0</v>
      </c>
      <c r="Q1702" s="3">
        <f>IF(OR(FIN_DATASET[[#This Row],[Account]]="CxP",FIN_DATASET[[#This Row],[Account]]="CxP (Liga)",FIN_DATASET[[#This Row],[Account]]="CxP (Terceros)"),1,0)</f>
        <v>0</v>
      </c>
      <c r="R1702" s="3">
        <f>IF(FIN_DATASET[[#This Row],[AP_Flag]]=1,FIN_DATASET[[#This Row],[Amount]],0)</f>
        <v>0</v>
      </c>
    </row>
    <row r="1703" spans="1:18" x14ac:dyDescent="0.2">
      <c r="A1703" s="4">
        <f>FIN_RAW[[#This Row],[FECHA]]</f>
        <v>44986</v>
      </c>
      <c r="B1703" s="3">
        <f>YEAR(FIN_DATASET[[#This Row],[Date]])</f>
        <v>2023</v>
      </c>
      <c r="C1703" s="3" t="str">
        <f>TEXT(FIN_DATASET[[#This Row],[Date]],"mmmm")</f>
        <v>March</v>
      </c>
      <c r="D1703" s="3" t="str">
        <f>IF(FIN_RAW[[#This Row],[VALOR (IN)]]&gt;0, "Income",IF(FIN_RAW[[#This Row],[VALOR (OUT)]]&gt;0, "Expense", "Check"))</f>
        <v>Income</v>
      </c>
      <c r="E1703" s="3" t="str">
        <f>_xlfn.XLOOKUP(FIN_DATASET[[#This Row],[Method]],CATEGORY_MAP[CUENTA_IN],CATEGORY_MAP[Category])</f>
        <v>Cash</v>
      </c>
      <c r="F1703" s="3" t="str">
        <f>_xlfn.XLOOKUP(FIN_DATASET[[#This Row],[Account]],CATEGORY_MAP[CUENTA_OUT],CATEGORY_MAP[Subcategory])</f>
        <v>Monthly Fee</v>
      </c>
      <c r="G1703" s="3" t="str">
        <f>IF(OR(FIN_RAW[[#This Row],[CONCEPTO]]=0,FIN_RAW[[#This Row],[CONCEPTO]]=""),"",FIN_RAW[[#This Row],[CONCEPTO]])</f>
        <v>Mensualidad AR MAR</v>
      </c>
      <c r="H1703" s="5">
        <f>IF(FIN_DATASET[[#This Row],[Type]]="Income", FIN_RAW[[#This Row],[VALOR (IN)]], -FIN_RAW[[#This Row],[VALOR (OUT)]])</f>
        <v>197000</v>
      </c>
      <c r="I1703" s="3" t="str">
        <f>FIN_RAW[[#This Row],[CUENTA (IN)]]</f>
        <v>Efectivo</v>
      </c>
      <c r="J1703" s="6" t="str">
        <f>FIN_RAW[[#This Row],[CUENTA (OUT)]]</f>
        <v>Mensualidad</v>
      </c>
      <c r="K1703" s="3" t="str">
        <f>IF(OR(FIN_RAW[[#This Row],[CLIENTE]]=0,FIN_RAW[[#This Row],[CLIENTE]]=" "),"",FIN_RAW[[#This Row],[CLIENTE]])</f>
        <v>Mónica González Esguerra</v>
      </c>
      <c r="L1703" s="3" t="str">
        <f>IF(OR(FIN_RAW[[#This Row],[DEPORTISTA]]=0,FIN_RAW[[#This Row],[DEPORTISTA]]=""),"",FIN_RAW[[#This Row],[DEPORTISTA]])</f>
        <v>Mariana Vásquez González</v>
      </c>
      <c r="M1703" s="3">
        <f>IF(FIN_DATASET[[#This Row],[Method]]="Efectivo",1,0)</f>
        <v>1</v>
      </c>
      <c r="N1703" s="12">
        <f>IF(FIN_DATASET[[#This Row],[Method]]="Efectivo",FIN_DATASET[[#This Row],[Amount]],0)</f>
        <v>197000</v>
      </c>
      <c r="O1703" s="3">
        <f>IF(FIN_DATASET[[#This Row],[Method]]="CxC",1,0)</f>
        <v>0</v>
      </c>
      <c r="P1703" s="11">
        <f>IF(FIN_DATASET[[#This Row],[Method]]="CxC",FIN_DATASET[[#This Row],[Amount]],0)</f>
        <v>0</v>
      </c>
      <c r="Q1703" s="3">
        <f>IF(OR(FIN_DATASET[[#This Row],[Account]]="CxP",FIN_DATASET[[#This Row],[Account]]="CxP (Liga)",FIN_DATASET[[#This Row],[Account]]="CxP (Terceros)"),1,0)</f>
        <v>0</v>
      </c>
      <c r="R1703" s="3">
        <f>IF(FIN_DATASET[[#This Row],[AP_Flag]]=1,FIN_DATASET[[#This Row],[Amount]],0)</f>
        <v>0</v>
      </c>
    </row>
    <row r="1704" spans="1:18" x14ac:dyDescent="0.2">
      <c r="A1704" s="4">
        <f>FIN_RAW[[#This Row],[FECHA]]</f>
        <v>44986</v>
      </c>
      <c r="B1704" s="3">
        <f>YEAR(FIN_DATASET[[#This Row],[Date]])</f>
        <v>2023</v>
      </c>
      <c r="C1704" s="3" t="str">
        <f>TEXT(FIN_DATASET[[#This Row],[Date]],"mmmm")</f>
        <v>March</v>
      </c>
      <c r="D1704" s="3" t="str">
        <f>IF(FIN_RAW[[#This Row],[VALOR (IN)]]&gt;0, "Income",IF(FIN_RAW[[#This Row],[VALOR (OUT)]]&gt;0, "Expense", "Check"))</f>
        <v>Income</v>
      </c>
      <c r="E1704" s="3" t="str">
        <f>_xlfn.XLOOKUP(FIN_DATASET[[#This Row],[Method]],CATEGORY_MAP[CUENTA_IN],CATEGORY_MAP[Category])</f>
        <v>Cash</v>
      </c>
      <c r="F1704" s="3" t="str">
        <f>_xlfn.XLOOKUP(FIN_DATASET[[#This Row],[Account]],CATEGORY_MAP[CUENTA_OUT],CATEGORY_MAP[Subcategory])</f>
        <v>Monthly Fee</v>
      </c>
      <c r="G1704" s="3" t="str">
        <f>IF(OR(FIN_RAW[[#This Row],[CONCEPTO]]=0,FIN_RAW[[#This Row],[CONCEPTO]]=""),"",FIN_RAW[[#This Row],[CONCEPTO]])</f>
        <v>Mensualidad FOR (85%) MAR</v>
      </c>
      <c r="H1704" s="5">
        <f>IF(FIN_DATASET[[#This Row],[Type]]="Income", FIN_RAW[[#This Row],[VALOR (IN)]], -FIN_RAW[[#This Row],[VALOR (OUT)]])</f>
        <v>125000</v>
      </c>
      <c r="I1704" s="3" t="str">
        <f>FIN_RAW[[#This Row],[CUENTA (IN)]]</f>
        <v>Efectivo</v>
      </c>
      <c r="J1704" s="6" t="str">
        <f>FIN_RAW[[#This Row],[CUENTA (OUT)]]</f>
        <v>Mensualidad</v>
      </c>
      <c r="K1704" s="3" t="str">
        <f>IF(OR(FIN_RAW[[#This Row],[CLIENTE]]=0,FIN_RAW[[#This Row],[CLIENTE]]=" "),"",FIN_RAW[[#This Row],[CLIENTE]])</f>
        <v>Ana Milena Sánchez Patiño</v>
      </c>
      <c r="L1704" s="3" t="str">
        <f>IF(OR(FIN_RAW[[#This Row],[DEPORTISTA]]=0,FIN_RAW[[#This Row],[DEPORTISTA]]=""),"",FIN_RAW[[#This Row],[DEPORTISTA]])</f>
        <v>Matías Carvajal Sánchez</v>
      </c>
      <c r="M1704" s="3">
        <f>IF(FIN_DATASET[[#This Row],[Method]]="Efectivo",1,0)</f>
        <v>1</v>
      </c>
      <c r="N1704" s="12">
        <f>IF(FIN_DATASET[[#This Row],[Method]]="Efectivo",FIN_DATASET[[#This Row],[Amount]],0)</f>
        <v>125000</v>
      </c>
      <c r="O1704" s="3">
        <f>IF(FIN_DATASET[[#This Row],[Method]]="CxC",1,0)</f>
        <v>0</v>
      </c>
      <c r="P1704" s="11">
        <f>IF(FIN_DATASET[[#This Row],[Method]]="CxC",FIN_DATASET[[#This Row],[Amount]],0)</f>
        <v>0</v>
      </c>
      <c r="Q1704" s="3">
        <f>IF(OR(FIN_DATASET[[#This Row],[Account]]="CxP",FIN_DATASET[[#This Row],[Account]]="CxP (Liga)",FIN_DATASET[[#This Row],[Account]]="CxP (Terceros)"),1,0)</f>
        <v>0</v>
      </c>
      <c r="R1704" s="3">
        <f>IF(FIN_DATASET[[#This Row],[AP_Flag]]=1,FIN_DATASET[[#This Row],[Amount]],0)</f>
        <v>0</v>
      </c>
    </row>
    <row r="1705" spans="1:18" x14ac:dyDescent="0.2">
      <c r="A1705" s="4">
        <f>FIN_RAW[[#This Row],[FECHA]]</f>
        <v>44986</v>
      </c>
      <c r="B1705" s="3">
        <f>YEAR(FIN_DATASET[[#This Row],[Date]])</f>
        <v>2023</v>
      </c>
      <c r="C1705" s="3" t="str">
        <f>TEXT(FIN_DATASET[[#This Row],[Date]],"mmmm")</f>
        <v>March</v>
      </c>
      <c r="D1705" s="3" t="str">
        <f>IF(FIN_RAW[[#This Row],[VALOR (IN)]]&gt;0, "Income",IF(FIN_RAW[[#This Row],[VALOR (OUT)]]&gt;0, "Expense", "Check"))</f>
        <v>Income</v>
      </c>
      <c r="E1705" s="3" t="str">
        <f>_xlfn.XLOOKUP(FIN_DATASET[[#This Row],[Method]],CATEGORY_MAP[CUENTA_IN],CATEGORY_MAP[Category])</f>
        <v>Scholarships</v>
      </c>
      <c r="F1705" s="3" t="str">
        <f>_xlfn.XLOOKUP(FIN_DATASET[[#This Row],[Account]],CATEGORY_MAP[CUENTA_OUT],CATEGORY_MAP[Subcategory])</f>
        <v>Monthly Fee</v>
      </c>
      <c r="G1705" s="3" t="str">
        <f>IF(OR(FIN_RAW[[#This Row],[CONCEPTO]]=0,FIN_RAW[[#This Row],[CONCEPTO]]=""),"",FIN_RAW[[#This Row],[CONCEPTO]])</f>
        <v>Beca Hermandad (15%) MAR</v>
      </c>
      <c r="H1705" s="5">
        <f>IF(FIN_DATASET[[#This Row],[Type]]="Income", FIN_RAW[[#This Row],[VALOR (IN)]], -FIN_RAW[[#This Row],[VALOR (OUT)]])</f>
        <v>22000</v>
      </c>
      <c r="I1705" s="3" t="str">
        <f>FIN_RAW[[#This Row],[CUENTA (IN)]]</f>
        <v>Becas</v>
      </c>
      <c r="J1705" s="6" t="str">
        <f>FIN_RAW[[#This Row],[CUENTA (OUT)]]</f>
        <v>Mensualidad</v>
      </c>
      <c r="K1705" s="3" t="str">
        <f>IF(OR(FIN_RAW[[#This Row],[CLIENTE]]=0,FIN_RAW[[#This Row],[CLIENTE]]=" "),"",FIN_RAW[[#This Row],[CLIENTE]])</f>
        <v>Ana Milena Sánchez Patiño</v>
      </c>
      <c r="L1705" s="3" t="str">
        <f>IF(OR(FIN_RAW[[#This Row],[DEPORTISTA]]=0,FIN_RAW[[#This Row],[DEPORTISTA]]=""),"",FIN_RAW[[#This Row],[DEPORTISTA]])</f>
        <v>Matías Carvajal Sánchez</v>
      </c>
      <c r="M1705" s="3">
        <f>IF(FIN_DATASET[[#This Row],[Method]]="Efectivo",1,0)</f>
        <v>0</v>
      </c>
      <c r="N1705" s="12">
        <f>IF(FIN_DATASET[[#This Row],[Method]]="Efectivo",FIN_DATASET[[#This Row],[Amount]],0)</f>
        <v>0</v>
      </c>
      <c r="O1705" s="3">
        <f>IF(FIN_DATASET[[#This Row],[Method]]="CxC",1,0)</f>
        <v>0</v>
      </c>
      <c r="P1705" s="11">
        <f>IF(FIN_DATASET[[#This Row],[Method]]="CxC",FIN_DATASET[[#This Row],[Amount]],0)</f>
        <v>0</v>
      </c>
      <c r="Q1705" s="3">
        <f>IF(OR(FIN_DATASET[[#This Row],[Account]]="CxP",FIN_DATASET[[#This Row],[Account]]="CxP (Liga)",FIN_DATASET[[#This Row],[Account]]="CxP (Terceros)"),1,0)</f>
        <v>0</v>
      </c>
      <c r="R1705" s="3">
        <f>IF(FIN_DATASET[[#This Row],[AP_Flag]]=1,FIN_DATASET[[#This Row],[Amount]],0)</f>
        <v>0</v>
      </c>
    </row>
    <row r="1706" spans="1:18" x14ac:dyDescent="0.2">
      <c r="A1706" s="4">
        <f>FIN_RAW[[#This Row],[FECHA]]</f>
        <v>44986</v>
      </c>
      <c r="B1706" s="3">
        <f>YEAR(FIN_DATASET[[#This Row],[Date]])</f>
        <v>2023</v>
      </c>
      <c r="C1706" s="3" t="str">
        <f>TEXT(FIN_DATASET[[#This Row],[Date]],"mmmm")</f>
        <v>March</v>
      </c>
      <c r="D1706" s="3" t="str">
        <f>IF(FIN_RAW[[#This Row],[VALOR (IN)]]&gt;0, "Income",IF(FIN_RAW[[#This Row],[VALOR (OUT)]]&gt;0, "Expense", "Check"))</f>
        <v>Income</v>
      </c>
      <c r="E1706" s="3" t="str">
        <f>_xlfn.XLOOKUP(FIN_DATASET[[#This Row],[Method]],CATEGORY_MAP[CUENTA_IN],CATEGORY_MAP[Category])</f>
        <v>Cash</v>
      </c>
      <c r="F1706" s="3" t="str">
        <f>_xlfn.XLOOKUP(FIN_DATASET[[#This Row],[Account]],CATEGORY_MAP[CUENTA_OUT],CATEGORY_MAP[Subcategory])</f>
        <v>Monthly Fee</v>
      </c>
      <c r="G1706" s="3" t="str">
        <f>IF(OR(FIN_RAW[[#This Row],[CONCEPTO]]=0,FIN_RAW[[#This Row],[CONCEPTO]]=""),"",FIN_RAW[[#This Row],[CONCEPTO]])</f>
        <v>Mensualidad AR MAR</v>
      </c>
      <c r="H1706" s="5">
        <f>IF(FIN_DATASET[[#This Row],[Type]]="Income", FIN_RAW[[#This Row],[VALOR (IN)]], -FIN_RAW[[#This Row],[VALOR (OUT)]])</f>
        <v>197000</v>
      </c>
      <c r="I1706" s="3" t="str">
        <f>FIN_RAW[[#This Row],[CUENTA (IN)]]</f>
        <v>Efectivo</v>
      </c>
      <c r="J1706" s="6" t="str">
        <f>FIN_RAW[[#This Row],[CUENTA (OUT)]]</f>
        <v>Mensualidad</v>
      </c>
      <c r="K1706" s="3" t="str">
        <f>IF(OR(FIN_RAW[[#This Row],[CLIENTE]]=0,FIN_RAW[[#This Row],[CLIENTE]]=" "),"",FIN_RAW[[#This Row],[CLIENTE]])</f>
        <v>Ana Milena Sánchez Patiño</v>
      </c>
      <c r="L1706" s="3" t="str">
        <f>IF(OR(FIN_RAW[[#This Row],[DEPORTISTA]]=0,FIN_RAW[[#This Row],[DEPORTISTA]]=""),"",FIN_RAW[[#This Row],[DEPORTISTA]])</f>
        <v>Valentina Carvajal Sánchez</v>
      </c>
      <c r="M1706" s="3">
        <f>IF(FIN_DATASET[[#This Row],[Method]]="Efectivo",1,0)</f>
        <v>1</v>
      </c>
      <c r="N1706" s="12">
        <f>IF(FIN_DATASET[[#This Row],[Method]]="Efectivo",FIN_DATASET[[#This Row],[Amount]],0)</f>
        <v>197000</v>
      </c>
      <c r="O1706" s="3">
        <f>IF(FIN_DATASET[[#This Row],[Method]]="CxC",1,0)</f>
        <v>0</v>
      </c>
      <c r="P1706" s="11">
        <f>IF(FIN_DATASET[[#This Row],[Method]]="CxC",FIN_DATASET[[#This Row],[Amount]],0)</f>
        <v>0</v>
      </c>
      <c r="Q1706" s="3">
        <f>IF(OR(FIN_DATASET[[#This Row],[Account]]="CxP",FIN_DATASET[[#This Row],[Account]]="CxP (Liga)",FIN_DATASET[[#This Row],[Account]]="CxP (Terceros)"),1,0)</f>
        <v>0</v>
      </c>
      <c r="R1706" s="3">
        <f>IF(FIN_DATASET[[#This Row],[AP_Flag]]=1,FIN_DATASET[[#This Row],[Amount]],0)</f>
        <v>0</v>
      </c>
    </row>
    <row r="1707" spans="1:18" x14ac:dyDescent="0.2">
      <c r="A1707" s="4">
        <f>FIN_RAW[[#This Row],[FECHA]]</f>
        <v>44986</v>
      </c>
      <c r="B1707" s="3">
        <f>YEAR(FIN_DATASET[[#This Row],[Date]])</f>
        <v>2023</v>
      </c>
      <c r="C1707" s="3" t="str">
        <f>TEXT(FIN_DATASET[[#This Row],[Date]],"mmmm")</f>
        <v>March</v>
      </c>
      <c r="D1707" s="3" t="str">
        <f>IF(FIN_RAW[[#This Row],[VALOR (IN)]]&gt;0, "Income",IF(FIN_RAW[[#This Row],[VALOR (OUT)]]&gt;0, "Expense", "Check"))</f>
        <v>Income</v>
      </c>
      <c r="E1707" s="3" t="str">
        <f>_xlfn.XLOOKUP(FIN_DATASET[[#This Row],[Method]],CATEGORY_MAP[CUENTA_IN],CATEGORY_MAP[Category])</f>
        <v>Cash</v>
      </c>
      <c r="F1707" s="3" t="str">
        <f>_xlfn.XLOOKUP(FIN_DATASET[[#This Row],[Account]],CATEGORY_MAP[CUENTA_OUT],CATEGORY_MAP[Subcategory])</f>
        <v>Monthly Fee</v>
      </c>
      <c r="G1707" s="3" t="str">
        <f>IF(OR(FIN_RAW[[#This Row],[CONCEPTO]]=0,FIN_RAW[[#This Row],[CONCEPTO]]=""),"",FIN_RAW[[#This Row],[CONCEPTO]])</f>
        <v>Mensualidad AR MAR</v>
      </c>
      <c r="H1707" s="5">
        <f>IF(FIN_DATASET[[#This Row],[Type]]="Income", FIN_RAW[[#This Row],[VALOR (IN)]], -FIN_RAW[[#This Row],[VALOR (OUT)]])</f>
        <v>197000</v>
      </c>
      <c r="I1707" s="3" t="str">
        <f>FIN_RAW[[#This Row],[CUENTA (IN)]]</f>
        <v>Efectivo</v>
      </c>
      <c r="J1707" s="6" t="str">
        <f>FIN_RAW[[#This Row],[CUENTA (OUT)]]</f>
        <v>Mensualidad</v>
      </c>
      <c r="K1707" s="3" t="str">
        <f>IF(OR(FIN_RAW[[#This Row],[CLIENTE]]=0,FIN_RAW[[#This Row],[CLIENTE]]=" "),"",FIN_RAW[[#This Row],[CLIENTE]])</f>
        <v>Yanibel Peña Londoño</v>
      </c>
      <c r="L1707" s="3" t="str">
        <f>IF(OR(FIN_RAW[[#This Row],[DEPORTISTA]]=0,FIN_RAW[[#This Row],[DEPORTISTA]]=""),"",FIN_RAW[[#This Row],[DEPORTISTA]])</f>
        <v>Santiago Piedrahita Peña</v>
      </c>
      <c r="M1707" s="3">
        <f>IF(FIN_DATASET[[#This Row],[Method]]="Efectivo",1,0)</f>
        <v>1</v>
      </c>
      <c r="N1707" s="12">
        <f>IF(FIN_DATASET[[#This Row],[Method]]="Efectivo",FIN_DATASET[[#This Row],[Amount]],0)</f>
        <v>197000</v>
      </c>
      <c r="O1707" s="3">
        <f>IF(FIN_DATASET[[#This Row],[Method]]="CxC",1,0)</f>
        <v>0</v>
      </c>
      <c r="P1707" s="11">
        <f>IF(FIN_DATASET[[#This Row],[Method]]="CxC",FIN_DATASET[[#This Row],[Amount]],0)</f>
        <v>0</v>
      </c>
      <c r="Q1707" s="3">
        <f>IF(OR(FIN_DATASET[[#This Row],[Account]]="CxP",FIN_DATASET[[#This Row],[Account]]="CxP (Liga)",FIN_DATASET[[#This Row],[Account]]="CxP (Terceros)"),1,0)</f>
        <v>0</v>
      </c>
      <c r="R1707" s="3">
        <f>IF(FIN_DATASET[[#This Row],[AP_Flag]]=1,FIN_DATASET[[#This Row],[Amount]],0)</f>
        <v>0</v>
      </c>
    </row>
    <row r="1708" spans="1:18" x14ac:dyDescent="0.2">
      <c r="A1708" s="4">
        <f>FIN_RAW[[#This Row],[FECHA]]</f>
        <v>44986</v>
      </c>
      <c r="B1708" s="3">
        <f>YEAR(FIN_DATASET[[#This Row],[Date]])</f>
        <v>2023</v>
      </c>
      <c r="C1708" s="3" t="str">
        <f>TEXT(FIN_DATASET[[#This Row],[Date]],"mmmm")</f>
        <v>March</v>
      </c>
      <c r="D1708" s="3" t="str">
        <f>IF(FIN_RAW[[#This Row],[VALOR (IN)]]&gt;0, "Income",IF(FIN_RAW[[#This Row],[VALOR (OUT)]]&gt;0, "Expense", "Check"))</f>
        <v>Income</v>
      </c>
      <c r="E1708" s="3" t="str">
        <f>_xlfn.XLOOKUP(FIN_DATASET[[#This Row],[Method]],CATEGORY_MAP[CUENTA_IN],CATEGORY_MAP[Category])</f>
        <v>Cash</v>
      </c>
      <c r="F1708" s="3" t="str">
        <f>_xlfn.XLOOKUP(FIN_DATASET[[#This Row],[Account]],CATEGORY_MAP[CUENTA_OUT],CATEGORY_MAP[Subcategory])</f>
        <v>Monthly Fee</v>
      </c>
      <c r="G1708" s="3" t="str">
        <f>IF(OR(FIN_RAW[[#This Row],[CONCEPTO]]=0,FIN_RAW[[#This Row],[CONCEPTO]]=""),"",FIN_RAW[[#This Row],[CONCEPTO]])</f>
        <v>Mensualidad AR MAR</v>
      </c>
      <c r="H1708" s="5">
        <f>IF(FIN_DATASET[[#This Row],[Type]]="Income", FIN_RAW[[#This Row],[VALOR (IN)]], -FIN_RAW[[#This Row],[VALOR (OUT)]])</f>
        <v>197000</v>
      </c>
      <c r="I1708" s="3" t="str">
        <f>FIN_RAW[[#This Row],[CUENTA (IN)]]</f>
        <v>Efectivo</v>
      </c>
      <c r="J1708" s="6" t="str">
        <f>FIN_RAW[[#This Row],[CUENTA (OUT)]]</f>
        <v>Mensualidad</v>
      </c>
      <c r="K1708" s="3" t="str">
        <f>IF(OR(FIN_RAW[[#This Row],[CLIENTE]]=0,FIN_RAW[[#This Row],[CLIENTE]]=" "),"",FIN_RAW[[#This Row],[CLIENTE]])</f>
        <v>Ingrith Basto Zamorano</v>
      </c>
      <c r="L1708" s="3" t="str">
        <f>IF(OR(FIN_RAW[[#This Row],[DEPORTISTA]]=0,FIN_RAW[[#This Row],[DEPORTISTA]]=""),"",FIN_RAW[[#This Row],[DEPORTISTA]])</f>
        <v>Santiago Solórzano Basto</v>
      </c>
      <c r="M1708" s="3">
        <f>IF(FIN_DATASET[[#This Row],[Method]]="Efectivo",1,0)</f>
        <v>1</v>
      </c>
      <c r="N1708" s="12">
        <f>IF(FIN_DATASET[[#This Row],[Method]]="Efectivo",FIN_DATASET[[#This Row],[Amount]],0)</f>
        <v>197000</v>
      </c>
      <c r="O1708" s="3">
        <f>IF(FIN_DATASET[[#This Row],[Method]]="CxC",1,0)</f>
        <v>0</v>
      </c>
      <c r="P1708" s="11">
        <f>IF(FIN_DATASET[[#This Row],[Method]]="CxC",FIN_DATASET[[#This Row],[Amount]],0)</f>
        <v>0</v>
      </c>
      <c r="Q1708" s="3">
        <f>IF(OR(FIN_DATASET[[#This Row],[Account]]="CxP",FIN_DATASET[[#This Row],[Account]]="CxP (Liga)",FIN_DATASET[[#This Row],[Account]]="CxP (Terceros)"),1,0)</f>
        <v>0</v>
      </c>
      <c r="R1708" s="3">
        <f>IF(FIN_DATASET[[#This Row],[AP_Flag]]=1,FIN_DATASET[[#This Row],[Amount]],0)</f>
        <v>0</v>
      </c>
    </row>
    <row r="1709" spans="1:18" x14ac:dyDescent="0.2">
      <c r="A1709" s="4">
        <f>FIN_RAW[[#This Row],[FECHA]]</f>
        <v>44986</v>
      </c>
      <c r="B1709" s="3">
        <f>YEAR(FIN_DATASET[[#This Row],[Date]])</f>
        <v>2023</v>
      </c>
      <c r="C1709" s="3" t="str">
        <f>TEXT(FIN_DATASET[[#This Row],[Date]],"mmmm")</f>
        <v>March</v>
      </c>
      <c r="D1709" s="3" t="str">
        <f>IF(FIN_RAW[[#This Row],[VALOR (IN)]]&gt;0, "Income",IF(FIN_RAW[[#This Row],[VALOR (OUT)]]&gt;0, "Expense", "Check"))</f>
        <v>Income</v>
      </c>
      <c r="E1709" s="3" t="str">
        <f>_xlfn.XLOOKUP(FIN_DATASET[[#This Row],[Method]],CATEGORY_MAP[CUENTA_IN],CATEGORY_MAP[Category])</f>
        <v>Cash</v>
      </c>
      <c r="F1709" s="3" t="str">
        <f>_xlfn.XLOOKUP(FIN_DATASET[[#This Row],[Account]],CATEGORY_MAP[CUENTA_OUT],CATEGORY_MAP[Subcategory])</f>
        <v>Monthly Fee</v>
      </c>
      <c r="G1709" s="3" t="str">
        <f>IF(OR(FIN_RAW[[#This Row],[CONCEPTO]]=0,FIN_RAW[[#This Row],[CONCEPTO]]=""),"",FIN_RAW[[#This Row],[CONCEPTO]])</f>
        <v>Mensualidad FOR MAR</v>
      </c>
      <c r="H1709" s="5">
        <f>IF(FIN_DATASET[[#This Row],[Type]]="Income", FIN_RAW[[#This Row],[VALOR (IN)]], -FIN_RAW[[#This Row],[VALOR (OUT)]])</f>
        <v>147000</v>
      </c>
      <c r="I1709" s="3" t="str">
        <f>FIN_RAW[[#This Row],[CUENTA (IN)]]</f>
        <v>Efectivo</v>
      </c>
      <c r="J1709" s="6" t="str">
        <f>FIN_RAW[[#This Row],[CUENTA (OUT)]]</f>
        <v>Mensualidad</v>
      </c>
      <c r="K1709" s="3" t="str">
        <f>IF(OR(FIN_RAW[[#This Row],[CLIENTE]]=0,FIN_RAW[[#This Row],[CLIENTE]]=" "),"",FIN_RAW[[#This Row],[CLIENTE]])</f>
        <v>Marcela Zapata Duque</v>
      </c>
      <c r="L1709" s="3" t="str">
        <f>IF(OR(FIN_RAW[[#This Row],[DEPORTISTA]]=0,FIN_RAW[[#This Row],[DEPORTISTA]]=""),"",FIN_RAW[[#This Row],[DEPORTISTA]])</f>
        <v>Sara Zapata Zapata</v>
      </c>
      <c r="M1709" s="3">
        <f>IF(FIN_DATASET[[#This Row],[Method]]="Efectivo",1,0)</f>
        <v>1</v>
      </c>
      <c r="N1709" s="12">
        <f>IF(FIN_DATASET[[#This Row],[Method]]="Efectivo",FIN_DATASET[[#This Row],[Amount]],0)</f>
        <v>147000</v>
      </c>
      <c r="O1709" s="3">
        <f>IF(FIN_DATASET[[#This Row],[Method]]="CxC",1,0)</f>
        <v>0</v>
      </c>
      <c r="P1709" s="11">
        <f>IF(FIN_DATASET[[#This Row],[Method]]="CxC",FIN_DATASET[[#This Row],[Amount]],0)</f>
        <v>0</v>
      </c>
      <c r="Q1709" s="3">
        <f>IF(OR(FIN_DATASET[[#This Row],[Account]]="CxP",FIN_DATASET[[#This Row],[Account]]="CxP (Liga)",FIN_DATASET[[#This Row],[Account]]="CxP (Terceros)"),1,0)</f>
        <v>0</v>
      </c>
      <c r="R1709" s="3">
        <f>IF(FIN_DATASET[[#This Row],[AP_Flag]]=1,FIN_DATASET[[#This Row],[Amount]],0)</f>
        <v>0</v>
      </c>
    </row>
    <row r="1710" spans="1:18" x14ac:dyDescent="0.2">
      <c r="A1710" s="4">
        <f>FIN_RAW[[#This Row],[FECHA]]</f>
        <v>44986</v>
      </c>
      <c r="B1710" s="3">
        <f>YEAR(FIN_DATASET[[#This Row],[Date]])</f>
        <v>2023</v>
      </c>
      <c r="C1710" s="3" t="str">
        <f>TEXT(FIN_DATASET[[#This Row],[Date]],"mmmm")</f>
        <v>March</v>
      </c>
      <c r="D1710" s="3" t="str">
        <f>IF(FIN_RAW[[#This Row],[VALOR (IN)]]&gt;0, "Income",IF(FIN_RAW[[#This Row],[VALOR (OUT)]]&gt;0, "Expense", "Check"))</f>
        <v>Income</v>
      </c>
      <c r="E1710" s="3" t="str">
        <f>_xlfn.XLOOKUP(FIN_DATASET[[#This Row],[Method]],CATEGORY_MAP[CUENTA_IN],CATEGORY_MAP[Category])</f>
        <v>Cash</v>
      </c>
      <c r="F1710" s="3" t="str">
        <f>_xlfn.XLOOKUP(FIN_DATASET[[#This Row],[Account]],CATEGORY_MAP[CUENTA_OUT],CATEGORY_MAP[Subcategory])</f>
        <v>Monthly Fee</v>
      </c>
      <c r="G1710" s="3" t="str">
        <f>IF(OR(FIN_RAW[[#This Row],[CONCEPTO]]=0,FIN_RAW[[#This Row],[CONCEPTO]]=""),"",FIN_RAW[[#This Row],[CONCEPTO]])</f>
        <v>Mensualidad GIM MAR</v>
      </c>
      <c r="H1710" s="5">
        <f>IF(FIN_DATASET[[#This Row],[Type]]="Income", FIN_RAW[[#This Row],[VALOR (IN)]], -FIN_RAW[[#This Row],[VALOR (OUT)]])</f>
        <v>27000</v>
      </c>
      <c r="I1710" s="3" t="str">
        <f>FIN_RAW[[#This Row],[CUENTA (IN)]]</f>
        <v>Efectivo</v>
      </c>
      <c r="J1710" s="6" t="str">
        <f>FIN_RAW[[#This Row],[CUENTA (OUT)]]</f>
        <v>Mensualidad</v>
      </c>
      <c r="K1710" s="3" t="str">
        <f>IF(OR(FIN_RAW[[#This Row],[CLIENTE]]=0,FIN_RAW[[#This Row],[CLIENTE]]=" "),"",FIN_RAW[[#This Row],[CLIENTE]])</f>
        <v>Silvana Torres López</v>
      </c>
      <c r="L1710" s="3" t="str">
        <f>IF(OR(FIN_RAW[[#This Row],[DEPORTISTA]]=0,FIN_RAW[[#This Row],[DEPORTISTA]]=""),"",FIN_RAW[[#This Row],[DEPORTISTA]])</f>
        <v>María Paula Quintero Torres</v>
      </c>
      <c r="M1710" s="3">
        <f>IF(FIN_DATASET[[#This Row],[Method]]="Efectivo",1,0)</f>
        <v>1</v>
      </c>
      <c r="N1710" s="12">
        <f>IF(FIN_DATASET[[#This Row],[Method]]="Efectivo",FIN_DATASET[[#This Row],[Amount]],0)</f>
        <v>27000</v>
      </c>
      <c r="O1710" s="3">
        <f>IF(FIN_DATASET[[#This Row],[Method]]="CxC",1,0)</f>
        <v>0</v>
      </c>
      <c r="P1710" s="11">
        <f>IF(FIN_DATASET[[#This Row],[Method]]="CxC",FIN_DATASET[[#This Row],[Amount]],0)</f>
        <v>0</v>
      </c>
      <c r="Q1710" s="3">
        <f>IF(OR(FIN_DATASET[[#This Row],[Account]]="CxP",FIN_DATASET[[#This Row],[Account]]="CxP (Liga)",FIN_DATASET[[#This Row],[Account]]="CxP (Terceros)"),1,0)</f>
        <v>0</v>
      </c>
      <c r="R1710" s="3">
        <f>IF(FIN_DATASET[[#This Row],[AP_Flag]]=1,FIN_DATASET[[#This Row],[Amount]],0)</f>
        <v>0</v>
      </c>
    </row>
    <row r="1711" spans="1:18" x14ac:dyDescent="0.2">
      <c r="A1711" s="4">
        <f>FIN_RAW[[#This Row],[FECHA]]</f>
        <v>44986</v>
      </c>
      <c r="B1711" s="3">
        <f>YEAR(FIN_DATASET[[#This Row],[Date]])</f>
        <v>2023</v>
      </c>
      <c r="C1711" s="3" t="str">
        <f>TEXT(FIN_DATASET[[#This Row],[Date]],"mmmm")</f>
        <v>March</v>
      </c>
      <c r="D1711" s="3" t="str">
        <f>IF(FIN_RAW[[#This Row],[VALOR (IN)]]&gt;0, "Income",IF(FIN_RAW[[#This Row],[VALOR (OUT)]]&gt;0, "Expense", "Check"))</f>
        <v>Income</v>
      </c>
      <c r="E1711" s="3" t="str">
        <f>_xlfn.XLOOKUP(FIN_DATASET[[#This Row],[Method]],CATEGORY_MAP[CUENTA_IN],CATEGORY_MAP[Category])</f>
        <v>Cash</v>
      </c>
      <c r="F1711" s="3" t="str">
        <f>_xlfn.XLOOKUP(FIN_DATASET[[#This Row],[Account]],CATEGORY_MAP[CUENTA_OUT],CATEGORY_MAP[Subcategory])</f>
        <v>Monthly Fee</v>
      </c>
      <c r="G1711" s="3" t="str">
        <f>IF(OR(FIN_RAW[[#This Row],[CONCEPTO]]=0,FIN_RAW[[#This Row],[CONCEPTO]]=""),"",FIN_RAW[[#This Row],[CONCEPTO]])</f>
        <v>Mensualidad GIM MAR</v>
      </c>
      <c r="H1711" s="5">
        <f>IF(FIN_DATASET[[#This Row],[Type]]="Income", FIN_RAW[[#This Row],[VALOR (IN)]], -FIN_RAW[[#This Row],[VALOR (OUT)]])</f>
        <v>27000</v>
      </c>
      <c r="I1711" s="3" t="str">
        <f>FIN_RAW[[#This Row],[CUENTA (IN)]]</f>
        <v>Efectivo</v>
      </c>
      <c r="J1711" s="6" t="str">
        <f>FIN_RAW[[#This Row],[CUENTA (OUT)]]</f>
        <v>Mensualidad</v>
      </c>
      <c r="K1711" s="3" t="str">
        <f>IF(OR(FIN_RAW[[#This Row],[CLIENTE]]=0,FIN_RAW[[#This Row],[CLIENTE]]=" "),"",FIN_RAW[[#This Row],[CLIENTE]])</f>
        <v>Silvana Torres López</v>
      </c>
      <c r="L1711" s="3" t="str">
        <f>IF(OR(FIN_RAW[[#This Row],[DEPORTISTA]]=0,FIN_RAW[[#This Row],[DEPORTISTA]]=""),"",FIN_RAW[[#This Row],[DEPORTISTA]])</f>
        <v>Luciana Pinedo Torres</v>
      </c>
      <c r="M1711" s="3">
        <f>IF(FIN_DATASET[[#This Row],[Method]]="Efectivo",1,0)</f>
        <v>1</v>
      </c>
      <c r="N1711" s="12">
        <f>IF(FIN_DATASET[[#This Row],[Method]]="Efectivo",FIN_DATASET[[#This Row],[Amount]],0)</f>
        <v>27000</v>
      </c>
      <c r="O1711" s="3">
        <f>IF(FIN_DATASET[[#This Row],[Method]]="CxC",1,0)</f>
        <v>0</v>
      </c>
      <c r="P1711" s="11">
        <f>IF(FIN_DATASET[[#This Row],[Method]]="CxC",FIN_DATASET[[#This Row],[Amount]],0)</f>
        <v>0</v>
      </c>
      <c r="Q1711" s="3">
        <f>IF(OR(FIN_DATASET[[#This Row],[Account]]="CxP",FIN_DATASET[[#This Row],[Account]]="CxP (Liga)",FIN_DATASET[[#This Row],[Account]]="CxP (Terceros)"),1,0)</f>
        <v>0</v>
      </c>
      <c r="R1711" s="3">
        <f>IF(FIN_DATASET[[#This Row],[AP_Flag]]=1,FIN_DATASET[[#This Row],[Amount]],0)</f>
        <v>0</v>
      </c>
    </row>
    <row r="1712" spans="1:18" x14ac:dyDescent="0.2">
      <c r="A1712" s="4">
        <f>FIN_RAW[[#This Row],[FECHA]]</f>
        <v>44986</v>
      </c>
      <c r="B1712" s="3">
        <f>YEAR(FIN_DATASET[[#This Row],[Date]])</f>
        <v>2023</v>
      </c>
      <c r="C1712" s="3" t="str">
        <f>TEXT(FIN_DATASET[[#This Row],[Date]],"mmmm")</f>
        <v>March</v>
      </c>
      <c r="D1712" s="3" t="str">
        <f>IF(FIN_RAW[[#This Row],[VALOR (IN)]]&gt;0, "Income",IF(FIN_RAW[[#This Row],[VALOR (OUT)]]&gt;0, "Expense", "Check"))</f>
        <v>Income</v>
      </c>
      <c r="E1712" s="3" t="str">
        <f>_xlfn.XLOOKUP(FIN_DATASET[[#This Row],[Method]],CATEGORY_MAP[CUENTA_IN],CATEGORY_MAP[Category])</f>
        <v>Cash</v>
      </c>
      <c r="F1712" s="3" t="str">
        <f>_xlfn.XLOOKUP(FIN_DATASET[[#This Row],[Account]],CATEGORY_MAP[CUENTA_OUT],CATEGORY_MAP[Subcategory])</f>
        <v>Monthly Fee</v>
      </c>
      <c r="G1712" s="3" t="str">
        <f>IF(OR(FIN_RAW[[#This Row],[CONCEPTO]]=0,FIN_RAW[[#This Row],[CONCEPTO]]=""),"",FIN_RAW[[#This Row],[CONCEPTO]])</f>
        <v>Mensualidad GIM MAR</v>
      </c>
      <c r="H1712" s="5">
        <f>IF(FIN_DATASET[[#This Row],[Type]]="Income", FIN_RAW[[#This Row],[VALOR (IN)]], -FIN_RAW[[#This Row],[VALOR (OUT)]])</f>
        <v>27000</v>
      </c>
      <c r="I1712" s="3" t="str">
        <f>FIN_RAW[[#This Row],[CUENTA (IN)]]</f>
        <v>Efectivo</v>
      </c>
      <c r="J1712" s="6" t="str">
        <f>FIN_RAW[[#This Row],[CUENTA (OUT)]]</f>
        <v>Mensualidad</v>
      </c>
      <c r="K1712" s="3" t="str">
        <f>IF(OR(FIN_RAW[[#This Row],[CLIENTE]]=0,FIN_RAW[[#This Row],[CLIENTE]]=" "),"",FIN_RAW[[#This Row],[CLIENTE]])</f>
        <v>Silvana Torres López</v>
      </c>
      <c r="L1712" s="3" t="str">
        <f>IF(OR(FIN_RAW[[#This Row],[DEPORTISTA]]=0,FIN_RAW[[#This Row],[DEPORTISTA]]=""),"",FIN_RAW[[#This Row],[DEPORTISTA]])</f>
        <v>Valentina Quintero Torres</v>
      </c>
      <c r="M1712" s="3">
        <f>IF(FIN_DATASET[[#This Row],[Method]]="Efectivo",1,0)</f>
        <v>1</v>
      </c>
      <c r="N1712" s="12">
        <f>IF(FIN_DATASET[[#This Row],[Method]]="Efectivo",FIN_DATASET[[#This Row],[Amount]],0)</f>
        <v>27000</v>
      </c>
      <c r="O1712" s="3">
        <f>IF(FIN_DATASET[[#This Row],[Method]]="CxC",1,0)</f>
        <v>0</v>
      </c>
      <c r="P1712" s="11">
        <f>IF(FIN_DATASET[[#This Row],[Method]]="CxC",FIN_DATASET[[#This Row],[Amount]],0)</f>
        <v>0</v>
      </c>
      <c r="Q1712" s="3">
        <f>IF(OR(FIN_DATASET[[#This Row],[Account]]="CxP",FIN_DATASET[[#This Row],[Account]]="CxP (Liga)",FIN_DATASET[[#This Row],[Account]]="CxP (Terceros)"),1,0)</f>
        <v>0</v>
      </c>
      <c r="R1712" s="3">
        <f>IF(FIN_DATASET[[#This Row],[AP_Flag]]=1,FIN_DATASET[[#This Row],[Amount]],0)</f>
        <v>0</v>
      </c>
    </row>
    <row r="1713" spans="1:18" x14ac:dyDescent="0.2">
      <c r="A1713" s="4">
        <f>FIN_RAW[[#This Row],[FECHA]]</f>
        <v>45008</v>
      </c>
      <c r="B1713" s="3">
        <f>YEAR(FIN_DATASET[[#This Row],[Date]])</f>
        <v>2023</v>
      </c>
      <c r="C1713" s="3" t="str">
        <f>TEXT(FIN_DATASET[[#This Row],[Date]],"mmmm")</f>
        <v>March</v>
      </c>
      <c r="D1713" s="3" t="str">
        <f>IF(FIN_RAW[[#This Row],[VALOR (IN)]]&gt;0, "Income",IF(FIN_RAW[[#This Row],[VALOR (OUT)]]&gt;0, "Expense", "Check"))</f>
        <v>Expense</v>
      </c>
      <c r="E1713" s="3" t="str">
        <f>_xlfn.XLOOKUP(FIN_DATASET[[#This Row],[Method]],CATEGORY_MAP[CUENTA_IN],CATEGORY_MAP[Category])</f>
        <v>Cash</v>
      </c>
      <c r="F1713" s="3" t="str">
        <f>_xlfn.XLOOKUP(FIN_DATASET[[#This Row],[Account]],CATEGORY_MAP[CUENTA_OUT],CATEGORY_MAP[Subcategory])</f>
        <v>Financial Charges</v>
      </c>
      <c r="G1713" s="3" t="str">
        <f>IF(OR(FIN_RAW[[#This Row],[CONCEPTO]]=0,FIN_RAW[[#This Row],[CONCEPTO]]=""),"",FIN_RAW[[#This Row],[CONCEPTO]])</f>
        <v>Gastos Bancarios Davivienda</v>
      </c>
      <c r="H1713" s="5">
        <f>IF(FIN_DATASET[[#This Row],[Type]]="Income", FIN_RAW[[#This Row],[VALOR (IN)]], -FIN_RAW[[#This Row],[VALOR (OUT)]])</f>
        <v>-45000</v>
      </c>
      <c r="I1713" s="3" t="str">
        <f>FIN_RAW[[#This Row],[CUENTA (IN)]]</f>
        <v>Efectivo</v>
      </c>
      <c r="J1713" s="6" t="str">
        <f>FIN_RAW[[#This Row],[CUENTA (OUT)]]</f>
        <v>Gastos Financieros</v>
      </c>
      <c r="K1713" s="3" t="str">
        <f>IF(OR(FIN_RAW[[#This Row],[CLIENTE]]=0,FIN_RAW[[#This Row],[CLIENTE]]=" "),"",FIN_RAW[[#This Row],[CLIENTE]])</f>
        <v/>
      </c>
      <c r="L1713" s="3" t="str">
        <f>IF(OR(FIN_RAW[[#This Row],[DEPORTISTA]]=0,FIN_RAW[[#This Row],[DEPORTISTA]]=""),"",FIN_RAW[[#This Row],[DEPORTISTA]])</f>
        <v/>
      </c>
      <c r="M1713" s="3">
        <f>IF(FIN_DATASET[[#This Row],[Method]]="Efectivo",1,0)</f>
        <v>1</v>
      </c>
      <c r="N1713" s="12">
        <f>IF(FIN_DATASET[[#This Row],[Method]]="Efectivo",FIN_DATASET[[#This Row],[Amount]],0)</f>
        <v>-45000</v>
      </c>
      <c r="O1713" s="3">
        <f>IF(FIN_DATASET[[#This Row],[Method]]="CxC",1,0)</f>
        <v>0</v>
      </c>
      <c r="P1713" s="11">
        <f>IF(FIN_DATASET[[#This Row],[Method]]="CxC",FIN_DATASET[[#This Row],[Amount]],0)</f>
        <v>0</v>
      </c>
      <c r="Q1713" s="3">
        <f>IF(OR(FIN_DATASET[[#This Row],[Account]]="CxP",FIN_DATASET[[#This Row],[Account]]="CxP (Liga)",FIN_DATASET[[#This Row],[Account]]="CxP (Terceros)"),1,0)</f>
        <v>0</v>
      </c>
      <c r="R1713" s="3">
        <f>IF(FIN_DATASET[[#This Row],[AP_Flag]]=1,FIN_DATASET[[#This Row],[Amount]],0)</f>
        <v>0</v>
      </c>
    </row>
    <row r="1714" spans="1:18" x14ac:dyDescent="0.2">
      <c r="A1714" s="4">
        <f>FIN_RAW[[#This Row],[FECHA]]</f>
        <v>45016</v>
      </c>
      <c r="B1714" s="3">
        <f>YEAR(FIN_DATASET[[#This Row],[Date]])</f>
        <v>2023</v>
      </c>
      <c r="C1714" s="3" t="str">
        <f>TEXT(FIN_DATASET[[#This Row],[Date]],"mmmm")</f>
        <v>March</v>
      </c>
      <c r="D1714" s="3" t="str">
        <f>IF(FIN_RAW[[#This Row],[VALOR (IN)]]&gt;0, "Income",IF(FIN_RAW[[#This Row],[VALOR (OUT)]]&gt;0, "Expense", "Check"))</f>
        <v>Expense</v>
      </c>
      <c r="E1714" s="3" t="str">
        <f>_xlfn.XLOOKUP(FIN_DATASET[[#This Row],[Method]],CATEGORY_MAP[CUENTA_IN],CATEGORY_MAP[Category])</f>
        <v>Cash</v>
      </c>
      <c r="F1714" s="3" t="str">
        <f>_xlfn.XLOOKUP(FIN_DATASET[[#This Row],[Account]],CATEGORY_MAP[CUENTA_OUT],CATEGORY_MAP[Subcategory])</f>
        <v>Payroll</v>
      </c>
      <c r="G1714" s="3" t="str">
        <f>IF(OR(FIN_RAW[[#This Row],[CONCEPTO]]=0,FIN_RAW[[#This Row],[CONCEPTO]]=""),"",FIN_RAW[[#This Row],[CONCEPTO]])</f>
        <v>Pago Nomina MAR</v>
      </c>
      <c r="H1714" s="5">
        <f>IF(FIN_DATASET[[#This Row],[Type]]="Income", FIN_RAW[[#This Row],[VALOR (IN)]], -FIN_RAW[[#This Row],[VALOR (OUT)]])</f>
        <v>-1000000</v>
      </c>
      <c r="I1714" s="3" t="str">
        <f>FIN_RAW[[#This Row],[CUENTA (IN)]]</f>
        <v>Efectivo</v>
      </c>
      <c r="J1714" s="6" t="str">
        <f>FIN_RAW[[#This Row],[CUENTA (OUT)]]</f>
        <v>Nomina</v>
      </c>
      <c r="K1714" s="3" t="str">
        <f>IF(OR(FIN_RAW[[#This Row],[CLIENTE]]=0,FIN_RAW[[#This Row],[CLIENTE]]=" "),"",FIN_RAW[[#This Row],[CLIENTE]])</f>
        <v>Miguel García Celis</v>
      </c>
      <c r="L1714" s="3" t="str">
        <f>IF(OR(FIN_RAW[[#This Row],[DEPORTISTA]]=0,FIN_RAW[[#This Row],[DEPORTISTA]]=""),"",FIN_RAW[[#This Row],[DEPORTISTA]])</f>
        <v>Miguel García Celis</v>
      </c>
      <c r="M1714" s="3">
        <f>IF(FIN_DATASET[[#This Row],[Method]]="Efectivo",1,0)</f>
        <v>1</v>
      </c>
      <c r="N1714" s="12">
        <f>IF(FIN_DATASET[[#This Row],[Method]]="Efectivo",FIN_DATASET[[#This Row],[Amount]],0)</f>
        <v>-1000000</v>
      </c>
      <c r="O1714" s="3">
        <f>IF(FIN_DATASET[[#This Row],[Method]]="CxC",1,0)</f>
        <v>0</v>
      </c>
      <c r="P1714" s="11">
        <f>IF(FIN_DATASET[[#This Row],[Method]]="CxC",FIN_DATASET[[#This Row],[Amount]],0)</f>
        <v>0</v>
      </c>
      <c r="Q1714" s="3">
        <f>IF(OR(FIN_DATASET[[#This Row],[Account]]="CxP",FIN_DATASET[[#This Row],[Account]]="CxP (Liga)",FIN_DATASET[[#This Row],[Account]]="CxP (Terceros)"),1,0)</f>
        <v>0</v>
      </c>
      <c r="R1714" s="3">
        <f>IF(FIN_DATASET[[#This Row],[AP_Flag]]=1,FIN_DATASET[[#This Row],[Amount]],0)</f>
        <v>0</v>
      </c>
    </row>
    <row r="1715" spans="1:18" x14ac:dyDescent="0.2">
      <c r="A1715" s="4">
        <f>FIN_RAW[[#This Row],[FECHA]]</f>
        <v>45016</v>
      </c>
      <c r="B1715" s="3">
        <f>YEAR(FIN_DATASET[[#This Row],[Date]])</f>
        <v>2023</v>
      </c>
      <c r="C1715" s="3" t="str">
        <f>TEXT(FIN_DATASET[[#This Row],[Date]],"mmmm")</f>
        <v>March</v>
      </c>
      <c r="D1715" s="3" t="str">
        <f>IF(FIN_RAW[[#This Row],[VALOR (IN)]]&gt;0, "Income",IF(FIN_RAW[[#This Row],[VALOR (OUT)]]&gt;0, "Expense", "Check"))</f>
        <v>Expense</v>
      </c>
      <c r="E1715" s="3" t="str">
        <f>_xlfn.XLOOKUP(FIN_DATASET[[#This Row],[Method]],CATEGORY_MAP[CUENTA_IN],CATEGORY_MAP[Category])</f>
        <v>Cash</v>
      </c>
      <c r="F1715" s="3" t="str">
        <f>_xlfn.XLOOKUP(FIN_DATASET[[#This Row],[Account]],CATEGORY_MAP[CUENTA_OUT],CATEGORY_MAP[Subcategory])</f>
        <v>Payroll</v>
      </c>
      <c r="G1715" s="3" t="str">
        <f>IF(OR(FIN_RAW[[#This Row],[CONCEPTO]]=0,FIN_RAW[[#This Row],[CONCEPTO]]=""),"",FIN_RAW[[#This Row],[CONCEPTO]])</f>
        <v>Pago Nomina MAR</v>
      </c>
      <c r="H1715" s="5">
        <f>IF(FIN_DATASET[[#This Row],[Type]]="Income", FIN_RAW[[#This Row],[VALOR (IN)]], -FIN_RAW[[#This Row],[VALOR (OUT)]])</f>
        <v>-1260000</v>
      </c>
      <c r="I1715" s="3" t="str">
        <f>FIN_RAW[[#This Row],[CUENTA (IN)]]</f>
        <v>Efectivo</v>
      </c>
      <c r="J1715" s="6" t="str">
        <f>FIN_RAW[[#This Row],[CUENTA (OUT)]]</f>
        <v>Nomina</v>
      </c>
      <c r="K1715" s="3" t="str">
        <f>IF(OR(FIN_RAW[[#This Row],[CLIENTE]]=0,FIN_RAW[[#This Row],[CLIENTE]]=" "),"",FIN_RAW[[#This Row],[CLIENTE]])</f>
        <v>Farly Apraez Betancur</v>
      </c>
      <c r="L1715" s="3" t="str">
        <f>IF(OR(FIN_RAW[[#This Row],[DEPORTISTA]]=0,FIN_RAW[[#This Row],[DEPORTISTA]]=""),"",FIN_RAW[[#This Row],[DEPORTISTA]])</f>
        <v>Farly Apraez Betancur</v>
      </c>
      <c r="M1715" s="3">
        <f>IF(FIN_DATASET[[#This Row],[Method]]="Efectivo",1,0)</f>
        <v>1</v>
      </c>
      <c r="N1715" s="12">
        <f>IF(FIN_DATASET[[#This Row],[Method]]="Efectivo",FIN_DATASET[[#This Row],[Amount]],0)</f>
        <v>-1260000</v>
      </c>
      <c r="O1715" s="3">
        <f>IF(FIN_DATASET[[#This Row],[Method]]="CxC",1,0)</f>
        <v>0</v>
      </c>
      <c r="P1715" s="11">
        <f>IF(FIN_DATASET[[#This Row],[Method]]="CxC",FIN_DATASET[[#This Row],[Amount]],0)</f>
        <v>0</v>
      </c>
      <c r="Q1715" s="3">
        <f>IF(OR(FIN_DATASET[[#This Row],[Account]]="CxP",FIN_DATASET[[#This Row],[Account]]="CxP (Liga)",FIN_DATASET[[#This Row],[Account]]="CxP (Terceros)"),1,0)</f>
        <v>0</v>
      </c>
      <c r="R1715" s="3">
        <f>IF(FIN_DATASET[[#This Row],[AP_Flag]]=1,FIN_DATASET[[#This Row],[Amount]],0)</f>
        <v>0</v>
      </c>
    </row>
    <row r="1716" spans="1:18" x14ac:dyDescent="0.2">
      <c r="A1716" s="4">
        <f>FIN_RAW[[#This Row],[FECHA]]</f>
        <v>45016</v>
      </c>
      <c r="B1716" s="3">
        <f>YEAR(FIN_DATASET[[#This Row],[Date]])</f>
        <v>2023</v>
      </c>
      <c r="C1716" s="3" t="str">
        <f>TEXT(FIN_DATASET[[#This Row],[Date]],"mmmm")</f>
        <v>March</v>
      </c>
      <c r="D1716" s="3" t="str">
        <f>IF(FIN_RAW[[#This Row],[VALOR (IN)]]&gt;0, "Income",IF(FIN_RAW[[#This Row],[VALOR (OUT)]]&gt;0, "Expense", "Check"))</f>
        <v>Expense</v>
      </c>
      <c r="E1716" s="3" t="str">
        <f>_xlfn.XLOOKUP(FIN_DATASET[[#This Row],[Method]],CATEGORY_MAP[CUENTA_IN],CATEGORY_MAP[Category])</f>
        <v>Cash</v>
      </c>
      <c r="F1716" s="3" t="str">
        <f>_xlfn.XLOOKUP(FIN_DATASET[[#This Row],[Account]],CATEGORY_MAP[CUENTA_OUT],CATEGORY_MAP[Subcategory])</f>
        <v>Payroll</v>
      </c>
      <c r="G1716" s="3" t="str">
        <f>IF(OR(FIN_RAW[[#This Row],[CONCEPTO]]=0,FIN_RAW[[#This Row],[CONCEPTO]]=""),"",FIN_RAW[[#This Row],[CONCEPTO]])</f>
        <v>Pago Nomina MAR</v>
      </c>
      <c r="H1716" s="5">
        <f>IF(FIN_DATASET[[#This Row],[Type]]="Income", FIN_RAW[[#This Row],[VALOR (IN)]], -FIN_RAW[[#This Row],[VALOR (OUT)]])</f>
        <v>-300000</v>
      </c>
      <c r="I1716" s="3" t="str">
        <f>FIN_RAW[[#This Row],[CUENTA (IN)]]</f>
        <v>Efectivo</v>
      </c>
      <c r="J1716" s="6" t="str">
        <f>FIN_RAW[[#This Row],[CUENTA (OUT)]]</f>
        <v>Nomina</v>
      </c>
      <c r="K1716" s="3" t="str">
        <f>IF(OR(FIN_RAW[[#This Row],[CLIENTE]]=0,FIN_RAW[[#This Row],[CLIENTE]]=" "),"",FIN_RAW[[#This Row],[CLIENTE]])</f>
        <v>Derwin Cuastumal Leal</v>
      </c>
      <c r="L1716" s="3" t="str">
        <f>IF(OR(FIN_RAW[[#This Row],[DEPORTISTA]]=0,FIN_RAW[[#This Row],[DEPORTISTA]]=""),"",FIN_RAW[[#This Row],[DEPORTISTA]])</f>
        <v>Derwin Cuastumal Leal</v>
      </c>
      <c r="M1716" s="3">
        <f>IF(FIN_DATASET[[#This Row],[Method]]="Efectivo",1,0)</f>
        <v>1</v>
      </c>
      <c r="N1716" s="12">
        <f>IF(FIN_DATASET[[#This Row],[Method]]="Efectivo",FIN_DATASET[[#This Row],[Amount]],0)</f>
        <v>-300000</v>
      </c>
      <c r="O1716" s="3">
        <f>IF(FIN_DATASET[[#This Row],[Method]]="CxC",1,0)</f>
        <v>0</v>
      </c>
      <c r="P1716" s="11">
        <f>IF(FIN_DATASET[[#This Row],[Method]]="CxC",FIN_DATASET[[#This Row],[Amount]],0)</f>
        <v>0</v>
      </c>
      <c r="Q1716" s="3">
        <f>IF(OR(FIN_DATASET[[#This Row],[Account]]="CxP",FIN_DATASET[[#This Row],[Account]]="CxP (Liga)",FIN_DATASET[[#This Row],[Account]]="CxP (Terceros)"),1,0)</f>
        <v>0</v>
      </c>
      <c r="R1716" s="3">
        <f>IF(FIN_DATASET[[#This Row],[AP_Flag]]=1,FIN_DATASET[[#This Row],[Amount]],0)</f>
        <v>0</v>
      </c>
    </row>
    <row r="1717" spans="1:18" x14ac:dyDescent="0.2">
      <c r="A1717" s="4">
        <f>FIN_RAW[[#This Row],[FECHA]]</f>
        <v>45016</v>
      </c>
      <c r="B1717" s="3">
        <f>YEAR(FIN_DATASET[[#This Row],[Date]])</f>
        <v>2023</v>
      </c>
      <c r="C1717" s="3" t="str">
        <f>TEXT(FIN_DATASET[[#This Row],[Date]],"mmmm")</f>
        <v>March</v>
      </c>
      <c r="D1717" s="3" t="str">
        <f>IF(FIN_RAW[[#This Row],[VALOR (IN)]]&gt;0, "Income",IF(FIN_RAW[[#This Row],[VALOR (OUT)]]&gt;0, "Expense", "Check"))</f>
        <v>Expense</v>
      </c>
      <c r="E1717" s="3" t="str">
        <f>_xlfn.XLOOKUP(FIN_DATASET[[#This Row],[Method]],CATEGORY_MAP[CUENTA_IN],CATEGORY_MAP[Category])</f>
        <v>Cash</v>
      </c>
      <c r="F1717" s="3" t="str">
        <f>_xlfn.XLOOKUP(FIN_DATASET[[#This Row],[Account]],CATEGORY_MAP[CUENTA_OUT],CATEGORY_MAP[Subcategory])</f>
        <v>Payroll</v>
      </c>
      <c r="G1717" s="3" t="str">
        <f>IF(OR(FIN_RAW[[#This Row],[CONCEPTO]]=0,FIN_RAW[[#This Row],[CONCEPTO]]=""),"",FIN_RAW[[#This Row],[CONCEPTO]])</f>
        <v>Pago Nomina MAR</v>
      </c>
      <c r="H1717" s="5">
        <f>IF(FIN_DATASET[[#This Row],[Type]]="Income", FIN_RAW[[#This Row],[VALOR (IN)]], -FIN_RAW[[#This Row],[VALOR (OUT)]])</f>
        <v>-100000</v>
      </c>
      <c r="I1717" s="3" t="str">
        <f>FIN_RAW[[#This Row],[CUENTA (IN)]]</f>
        <v>Efectivo</v>
      </c>
      <c r="J1717" s="6" t="str">
        <f>FIN_RAW[[#This Row],[CUENTA (OUT)]]</f>
        <v>Nomina</v>
      </c>
      <c r="K1717" s="3" t="str">
        <f>IF(OR(FIN_RAW[[#This Row],[CLIENTE]]=0,FIN_RAW[[#This Row],[CLIENTE]]=" "),"",FIN_RAW[[#This Row],[CLIENTE]])</f>
        <v/>
      </c>
      <c r="L1717" s="3" t="str">
        <f>IF(OR(FIN_RAW[[#This Row],[DEPORTISTA]]=0,FIN_RAW[[#This Row],[DEPORTISTA]]=""),"",FIN_RAW[[#This Row],[DEPORTISTA]])</f>
        <v/>
      </c>
      <c r="M1717" s="3">
        <f>IF(FIN_DATASET[[#This Row],[Method]]="Efectivo",1,0)</f>
        <v>1</v>
      </c>
      <c r="N1717" s="12">
        <f>IF(FIN_DATASET[[#This Row],[Method]]="Efectivo",FIN_DATASET[[#This Row],[Amount]],0)</f>
        <v>-100000</v>
      </c>
      <c r="O1717" s="3">
        <f>IF(FIN_DATASET[[#This Row],[Method]]="CxC",1,0)</f>
        <v>0</v>
      </c>
      <c r="P1717" s="11">
        <f>IF(FIN_DATASET[[#This Row],[Method]]="CxC",FIN_DATASET[[#This Row],[Amount]],0)</f>
        <v>0</v>
      </c>
      <c r="Q1717" s="3">
        <f>IF(OR(FIN_DATASET[[#This Row],[Account]]="CxP",FIN_DATASET[[#This Row],[Account]]="CxP (Liga)",FIN_DATASET[[#This Row],[Account]]="CxP (Terceros)"),1,0)</f>
        <v>0</v>
      </c>
      <c r="R1717" s="3">
        <f>IF(FIN_DATASET[[#This Row],[AP_Flag]]=1,FIN_DATASET[[#This Row],[Amount]],0)</f>
        <v>0</v>
      </c>
    </row>
    <row r="1718" spans="1:18" x14ac:dyDescent="0.2">
      <c r="A1718" s="4">
        <f>FIN_RAW[[#This Row],[FECHA]]</f>
        <v>45016</v>
      </c>
      <c r="B1718" s="3">
        <f>YEAR(FIN_DATASET[[#This Row],[Date]])</f>
        <v>2023</v>
      </c>
      <c r="C1718" s="3" t="str">
        <f>TEXT(FIN_DATASET[[#This Row],[Date]],"mmmm")</f>
        <v>March</v>
      </c>
      <c r="D1718" s="3" t="str">
        <f>IF(FIN_RAW[[#This Row],[VALOR (IN)]]&gt;0, "Income",IF(FIN_RAW[[#This Row],[VALOR (OUT)]]&gt;0, "Expense", "Check"))</f>
        <v>Expense</v>
      </c>
      <c r="E1718" s="3" t="str">
        <f>_xlfn.XLOOKUP(FIN_DATASET[[#This Row],[Method]],CATEGORY_MAP[CUENTA_IN],CATEGORY_MAP[Category])</f>
        <v>Cash</v>
      </c>
      <c r="F1718" s="3" t="str">
        <f>_xlfn.XLOOKUP(FIN_DATASET[[#This Row],[Account]],CATEGORY_MAP[CUENTA_OUT],CATEGORY_MAP[Subcategory])</f>
        <v>Payroll</v>
      </c>
      <c r="G1718" s="3" t="str">
        <f>IF(OR(FIN_RAW[[#This Row],[CONCEPTO]]=0,FIN_RAW[[#This Row],[CONCEPTO]]=""),"",FIN_RAW[[#This Row],[CONCEPTO]])</f>
        <v>Pago Nomina MAR</v>
      </c>
      <c r="H1718" s="5">
        <f>IF(FIN_DATASET[[#This Row],[Type]]="Income", FIN_RAW[[#This Row],[VALOR (IN)]], -FIN_RAW[[#This Row],[VALOR (OUT)]])</f>
        <v>-100000</v>
      </c>
      <c r="I1718" s="3" t="str">
        <f>FIN_RAW[[#This Row],[CUENTA (IN)]]</f>
        <v>Efectivo</v>
      </c>
      <c r="J1718" s="6" t="str">
        <f>FIN_RAW[[#This Row],[CUENTA (OUT)]]</f>
        <v>Nomina</v>
      </c>
      <c r="K1718" s="3" t="str">
        <f>IF(OR(FIN_RAW[[#This Row],[CLIENTE]]=0,FIN_RAW[[#This Row],[CLIENTE]]=" "),"",FIN_RAW[[#This Row],[CLIENTE]])</f>
        <v/>
      </c>
      <c r="L1718" s="3" t="str">
        <f>IF(OR(FIN_RAW[[#This Row],[DEPORTISTA]]=0,FIN_RAW[[#This Row],[DEPORTISTA]]=""),"",FIN_RAW[[#This Row],[DEPORTISTA]])</f>
        <v/>
      </c>
      <c r="M1718" s="3">
        <f>IF(FIN_DATASET[[#This Row],[Method]]="Efectivo",1,0)</f>
        <v>1</v>
      </c>
      <c r="N1718" s="12">
        <f>IF(FIN_DATASET[[#This Row],[Method]]="Efectivo",FIN_DATASET[[#This Row],[Amount]],0)</f>
        <v>-100000</v>
      </c>
      <c r="O1718" s="3">
        <f>IF(FIN_DATASET[[#This Row],[Method]]="CxC",1,0)</f>
        <v>0</v>
      </c>
      <c r="P1718" s="11">
        <f>IF(FIN_DATASET[[#This Row],[Method]]="CxC",FIN_DATASET[[#This Row],[Amount]],0)</f>
        <v>0</v>
      </c>
      <c r="Q1718" s="3">
        <f>IF(OR(FIN_DATASET[[#This Row],[Account]]="CxP",FIN_DATASET[[#This Row],[Account]]="CxP (Liga)",FIN_DATASET[[#This Row],[Account]]="CxP (Terceros)"),1,0)</f>
        <v>0</v>
      </c>
      <c r="R1718" s="3">
        <f>IF(FIN_DATASET[[#This Row],[AP_Flag]]=1,FIN_DATASET[[#This Row],[Amount]],0)</f>
        <v>0</v>
      </c>
    </row>
    <row r="1719" spans="1:18" x14ac:dyDescent="0.2">
      <c r="A1719" s="4">
        <f>FIN_RAW[[#This Row],[FECHA]]</f>
        <v>45017</v>
      </c>
      <c r="B1719" s="3">
        <f>YEAR(FIN_DATASET[[#This Row],[Date]])</f>
        <v>2023</v>
      </c>
      <c r="C1719" s="3" t="str">
        <f>TEXT(FIN_DATASET[[#This Row],[Date]],"mmmm")</f>
        <v>April</v>
      </c>
      <c r="D1719" s="3" t="str">
        <f>IF(FIN_RAW[[#This Row],[VALOR (IN)]]&gt;0, "Income",IF(FIN_RAW[[#This Row],[VALOR (OUT)]]&gt;0, "Expense", "Check"))</f>
        <v>Income</v>
      </c>
      <c r="E1719" s="3" t="str">
        <f>_xlfn.XLOOKUP(FIN_DATASET[[#This Row],[Method]],CATEGORY_MAP[CUENTA_IN],CATEGORY_MAP[Category])</f>
        <v>Scholarships</v>
      </c>
      <c r="F1719" s="3" t="str">
        <f>_xlfn.XLOOKUP(FIN_DATASET[[#This Row],[Account]],CATEGORY_MAP[CUENTA_OUT],CATEGORY_MAP[Subcategory])</f>
        <v>Monthly Fee</v>
      </c>
      <c r="G1719" s="3" t="str">
        <f>IF(OR(FIN_RAW[[#This Row],[CONCEPTO]]=0,FIN_RAW[[#This Row],[CONCEPTO]]=""),"",FIN_RAW[[#This Row],[CONCEPTO]])</f>
        <v>Beca Fundadores AR(SG) 100% ABR</v>
      </c>
      <c r="H1719" s="5">
        <f>IF(FIN_DATASET[[#This Row],[Type]]="Income", FIN_RAW[[#This Row],[VALOR (IN)]], -FIN_RAW[[#This Row],[VALOR (OUT)]])</f>
        <v>160000</v>
      </c>
      <c r="I1719" s="3" t="str">
        <f>FIN_RAW[[#This Row],[CUENTA (IN)]]</f>
        <v>Becas</v>
      </c>
      <c r="J1719" s="6" t="str">
        <f>FIN_RAW[[#This Row],[CUENTA (OUT)]]</f>
        <v>Mensualidad</v>
      </c>
      <c r="K1719" s="3" t="str">
        <f>IF(OR(FIN_RAW[[#This Row],[CLIENTE]]=0,FIN_RAW[[#This Row],[CLIENTE]]=" "),"",FIN_RAW[[#This Row],[CLIENTE]])</f>
        <v>Luis Eduardo Solarte Serna</v>
      </c>
      <c r="L1719" s="3" t="str">
        <f>IF(OR(FIN_RAW[[#This Row],[DEPORTISTA]]=0,FIN_RAW[[#This Row],[DEPORTISTA]]=""),"",FIN_RAW[[#This Row],[DEPORTISTA]])</f>
        <v>Alejandro Solarte Osorio</v>
      </c>
      <c r="M1719" s="3">
        <f>IF(FIN_DATASET[[#This Row],[Method]]="Efectivo",1,0)</f>
        <v>0</v>
      </c>
      <c r="N1719" s="12">
        <f>IF(FIN_DATASET[[#This Row],[Method]]="Efectivo",FIN_DATASET[[#This Row],[Amount]],0)</f>
        <v>0</v>
      </c>
      <c r="O1719" s="3">
        <f>IF(FIN_DATASET[[#This Row],[Method]]="CxC",1,0)</f>
        <v>0</v>
      </c>
      <c r="P1719" s="11">
        <f>IF(FIN_DATASET[[#This Row],[Method]]="CxC",FIN_DATASET[[#This Row],[Amount]],0)</f>
        <v>0</v>
      </c>
      <c r="Q1719" s="3">
        <f>IF(OR(FIN_DATASET[[#This Row],[Account]]="CxP",FIN_DATASET[[#This Row],[Account]]="CxP (Liga)",FIN_DATASET[[#This Row],[Account]]="CxP (Terceros)"),1,0)</f>
        <v>0</v>
      </c>
      <c r="R1719" s="3">
        <f>IF(FIN_DATASET[[#This Row],[AP_Flag]]=1,FIN_DATASET[[#This Row],[Amount]],0)</f>
        <v>0</v>
      </c>
    </row>
    <row r="1720" spans="1:18" x14ac:dyDescent="0.2">
      <c r="A1720" s="4">
        <f>FIN_RAW[[#This Row],[FECHA]]</f>
        <v>45017</v>
      </c>
      <c r="B1720" s="3">
        <f>YEAR(FIN_DATASET[[#This Row],[Date]])</f>
        <v>2023</v>
      </c>
      <c r="C1720" s="3" t="str">
        <f>TEXT(FIN_DATASET[[#This Row],[Date]],"mmmm")</f>
        <v>April</v>
      </c>
      <c r="D1720" s="3" t="str">
        <f>IF(FIN_RAW[[#This Row],[VALOR (IN)]]&gt;0, "Income",IF(FIN_RAW[[#This Row],[VALOR (OUT)]]&gt;0, "Expense", "Check"))</f>
        <v>Income</v>
      </c>
      <c r="E1720" s="3" t="str">
        <f>_xlfn.XLOOKUP(FIN_DATASET[[#This Row],[Method]],CATEGORY_MAP[CUENTA_IN],CATEGORY_MAP[Category])</f>
        <v>Scholarships</v>
      </c>
      <c r="F1720" s="3" t="str">
        <f>_xlfn.XLOOKUP(FIN_DATASET[[#This Row],[Account]],CATEGORY_MAP[CUENTA_OUT],CATEGORY_MAP[Subcategory])</f>
        <v>Monthly Fee</v>
      </c>
      <c r="G1720" s="3" t="str">
        <f>IF(OR(FIN_RAW[[#This Row],[CONCEPTO]]=0,FIN_RAW[[#This Row],[CONCEPTO]]=""),"",FIN_RAW[[#This Row],[CONCEPTO]])</f>
        <v>Beca Fundadores AR(SG) 100% ABR</v>
      </c>
      <c r="H1720" s="5">
        <f>IF(FIN_DATASET[[#This Row],[Type]]="Income", FIN_RAW[[#This Row],[VALOR (IN)]], -FIN_RAW[[#This Row],[VALOR (OUT)]])</f>
        <v>160000</v>
      </c>
      <c r="I1720" s="3" t="str">
        <f>FIN_RAW[[#This Row],[CUENTA (IN)]]</f>
        <v>Becas</v>
      </c>
      <c r="J1720" s="6" t="str">
        <f>FIN_RAW[[#This Row],[CUENTA (OUT)]]</f>
        <v>Mensualidad</v>
      </c>
      <c r="K1720" s="3" t="str">
        <f>IF(OR(FIN_RAW[[#This Row],[CLIENTE]]=0,FIN_RAW[[#This Row],[CLIENTE]]=" "),"",FIN_RAW[[#This Row],[CLIENTE]])</f>
        <v>Omar Osorio Valencia</v>
      </c>
      <c r="L1720" s="3" t="str">
        <f>IF(OR(FIN_RAW[[#This Row],[DEPORTISTA]]=0,FIN_RAW[[#This Row],[DEPORTISTA]]=""),"",FIN_RAW[[#This Row],[DEPORTISTA]])</f>
        <v>Juan Camilo Osorio Mendoza</v>
      </c>
      <c r="M1720" s="3">
        <f>IF(FIN_DATASET[[#This Row],[Method]]="Efectivo",1,0)</f>
        <v>0</v>
      </c>
      <c r="N1720" s="12">
        <f>IF(FIN_DATASET[[#This Row],[Method]]="Efectivo",FIN_DATASET[[#This Row],[Amount]],0)</f>
        <v>0</v>
      </c>
      <c r="O1720" s="3">
        <f>IF(FIN_DATASET[[#This Row],[Method]]="CxC",1,0)</f>
        <v>0</v>
      </c>
      <c r="P1720" s="11">
        <f>IF(FIN_DATASET[[#This Row],[Method]]="CxC",FIN_DATASET[[#This Row],[Amount]],0)</f>
        <v>0</v>
      </c>
      <c r="Q1720" s="3">
        <f>IF(OR(FIN_DATASET[[#This Row],[Account]]="CxP",FIN_DATASET[[#This Row],[Account]]="CxP (Liga)",FIN_DATASET[[#This Row],[Account]]="CxP (Terceros)"),1,0)</f>
        <v>0</v>
      </c>
      <c r="R1720" s="3">
        <f>IF(FIN_DATASET[[#This Row],[AP_Flag]]=1,FIN_DATASET[[#This Row],[Amount]],0)</f>
        <v>0</v>
      </c>
    </row>
    <row r="1721" spans="1:18" x14ac:dyDescent="0.2">
      <c r="A1721" s="4">
        <f>FIN_RAW[[#This Row],[FECHA]]</f>
        <v>45017</v>
      </c>
      <c r="B1721" s="3">
        <f>YEAR(FIN_DATASET[[#This Row],[Date]])</f>
        <v>2023</v>
      </c>
      <c r="C1721" s="3" t="str">
        <f>TEXT(FIN_DATASET[[#This Row],[Date]],"mmmm")</f>
        <v>April</v>
      </c>
      <c r="D1721" s="3" t="str">
        <f>IF(FIN_RAW[[#This Row],[VALOR (IN)]]&gt;0, "Income",IF(FIN_RAW[[#This Row],[VALOR (OUT)]]&gt;0, "Expense", "Check"))</f>
        <v>Income</v>
      </c>
      <c r="E1721" s="3" t="str">
        <f>_xlfn.XLOOKUP(FIN_DATASET[[#This Row],[Method]],CATEGORY_MAP[CUENTA_IN],CATEGORY_MAP[Category])</f>
        <v>Scholarships</v>
      </c>
      <c r="F1721" s="3" t="str">
        <f>_xlfn.XLOOKUP(FIN_DATASET[[#This Row],[Account]],CATEGORY_MAP[CUENTA_OUT],CATEGORY_MAP[Subcategory])</f>
        <v>Monthly Fee</v>
      </c>
      <c r="G1721" s="3" t="str">
        <f>IF(OR(FIN_RAW[[#This Row],[CONCEPTO]]=0,FIN_RAW[[#This Row],[CONCEPTO]]=""),"",FIN_RAW[[#This Row],[CONCEPTO]])</f>
        <v>Beca Fundadores AR(SG) 100% ABR</v>
      </c>
      <c r="H1721" s="5">
        <f>IF(FIN_DATASET[[#This Row],[Type]]="Income", FIN_RAW[[#This Row],[VALOR (IN)]], -FIN_RAW[[#This Row],[VALOR (OUT)]])</f>
        <v>160000</v>
      </c>
      <c r="I1721" s="3" t="str">
        <f>FIN_RAW[[#This Row],[CUENTA (IN)]]</f>
        <v>Becas</v>
      </c>
      <c r="J1721" s="6" t="str">
        <f>FIN_RAW[[#This Row],[CUENTA (OUT)]]</f>
        <v>Mensualidad</v>
      </c>
      <c r="K1721" s="3" t="str">
        <f>IF(OR(FIN_RAW[[#This Row],[CLIENTE]]=0,FIN_RAW[[#This Row],[CLIENTE]]=" "),"",FIN_RAW[[#This Row],[CLIENTE]])</f>
        <v>Omar Osorio Valencia</v>
      </c>
      <c r="L1721" s="3" t="str">
        <f>IF(OR(FIN_RAW[[#This Row],[DEPORTISTA]]=0,FIN_RAW[[#This Row],[DEPORTISTA]]=""),"",FIN_RAW[[#This Row],[DEPORTISTA]])</f>
        <v>Mariana Osorio Mendoza</v>
      </c>
      <c r="M1721" s="3">
        <f>IF(FIN_DATASET[[#This Row],[Method]]="Efectivo",1,0)</f>
        <v>0</v>
      </c>
      <c r="N1721" s="12">
        <f>IF(FIN_DATASET[[#This Row],[Method]]="Efectivo",FIN_DATASET[[#This Row],[Amount]],0)</f>
        <v>0</v>
      </c>
      <c r="O1721" s="3">
        <f>IF(FIN_DATASET[[#This Row],[Method]]="CxC",1,0)</f>
        <v>0</v>
      </c>
      <c r="P1721" s="11">
        <f>IF(FIN_DATASET[[#This Row],[Method]]="CxC",FIN_DATASET[[#This Row],[Amount]],0)</f>
        <v>0</v>
      </c>
      <c r="Q1721" s="3">
        <f>IF(OR(FIN_DATASET[[#This Row],[Account]]="CxP",FIN_DATASET[[#This Row],[Account]]="CxP (Liga)",FIN_DATASET[[#This Row],[Account]]="CxP (Terceros)"),1,0)</f>
        <v>0</v>
      </c>
      <c r="R1721" s="3">
        <f>IF(FIN_DATASET[[#This Row],[AP_Flag]]=1,FIN_DATASET[[#This Row],[Amount]],0)</f>
        <v>0</v>
      </c>
    </row>
    <row r="1722" spans="1:18" x14ac:dyDescent="0.2">
      <c r="A1722" s="4">
        <f>FIN_RAW[[#This Row],[FECHA]]</f>
        <v>45017</v>
      </c>
      <c r="B1722" s="3">
        <f>YEAR(FIN_DATASET[[#This Row],[Date]])</f>
        <v>2023</v>
      </c>
      <c r="C1722" s="3" t="str">
        <f>TEXT(FIN_DATASET[[#This Row],[Date]],"mmmm")</f>
        <v>April</v>
      </c>
      <c r="D1722" s="3" t="str">
        <f>IF(FIN_RAW[[#This Row],[VALOR (IN)]]&gt;0, "Income",IF(FIN_RAW[[#This Row],[VALOR (OUT)]]&gt;0, "Expense", "Check"))</f>
        <v>Income</v>
      </c>
      <c r="E1722" s="3" t="str">
        <f>_xlfn.XLOOKUP(FIN_DATASET[[#This Row],[Method]],CATEGORY_MAP[CUENTA_IN],CATEGORY_MAP[Category])</f>
        <v>Scholarships</v>
      </c>
      <c r="F1722" s="3" t="str">
        <f>_xlfn.XLOOKUP(FIN_DATASET[[#This Row],[Account]],CATEGORY_MAP[CUENTA_OUT],CATEGORY_MAP[Subcategory])</f>
        <v>Monthly Fee</v>
      </c>
      <c r="G1722" s="3" t="str">
        <f>IF(OR(FIN_RAW[[#This Row],[CONCEPTO]]=0,FIN_RAW[[#This Row],[CONCEPTO]]=""),"",FIN_RAW[[#This Row],[CONCEPTO]])</f>
        <v>Beca Fundadores AR(SG) 100% ABR</v>
      </c>
      <c r="H1722" s="5">
        <f>IF(FIN_DATASET[[#This Row],[Type]]="Income", FIN_RAW[[#This Row],[VALOR (IN)]], -FIN_RAW[[#This Row],[VALOR (OUT)]])</f>
        <v>160000</v>
      </c>
      <c r="I1722" s="3" t="str">
        <f>FIN_RAW[[#This Row],[CUENTA (IN)]]</f>
        <v>Becas</v>
      </c>
      <c r="J1722" s="6" t="str">
        <f>FIN_RAW[[#This Row],[CUENTA (OUT)]]</f>
        <v>Mensualidad</v>
      </c>
      <c r="K1722" s="3" t="str">
        <f>IF(OR(FIN_RAW[[#This Row],[CLIENTE]]=0,FIN_RAW[[#This Row],[CLIENTE]]=" "),"",FIN_RAW[[#This Row],[CLIENTE]])</f>
        <v>Silvana Torres López</v>
      </c>
      <c r="L1722" s="3" t="str">
        <f>IF(OR(FIN_RAW[[#This Row],[DEPORTISTA]]=0,FIN_RAW[[#This Row],[DEPORTISTA]]=""),"",FIN_RAW[[#This Row],[DEPORTISTA]])</f>
        <v>María Paula Quintero Torres</v>
      </c>
      <c r="M1722" s="3">
        <f>IF(FIN_DATASET[[#This Row],[Method]]="Efectivo",1,0)</f>
        <v>0</v>
      </c>
      <c r="N1722" s="12">
        <f>IF(FIN_DATASET[[#This Row],[Method]]="Efectivo",FIN_DATASET[[#This Row],[Amount]],0)</f>
        <v>0</v>
      </c>
      <c r="O1722" s="3">
        <f>IF(FIN_DATASET[[#This Row],[Method]]="CxC",1,0)</f>
        <v>0</v>
      </c>
      <c r="P1722" s="11">
        <f>IF(FIN_DATASET[[#This Row],[Method]]="CxC",FIN_DATASET[[#This Row],[Amount]],0)</f>
        <v>0</v>
      </c>
      <c r="Q1722" s="3">
        <f>IF(OR(FIN_DATASET[[#This Row],[Account]]="CxP",FIN_DATASET[[#This Row],[Account]]="CxP (Liga)",FIN_DATASET[[#This Row],[Account]]="CxP (Terceros)"),1,0)</f>
        <v>0</v>
      </c>
      <c r="R1722" s="3">
        <f>IF(FIN_DATASET[[#This Row],[AP_Flag]]=1,FIN_DATASET[[#This Row],[Amount]],0)</f>
        <v>0</v>
      </c>
    </row>
    <row r="1723" spans="1:18" x14ac:dyDescent="0.2">
      <c r="A1723" s="4">
        <f>FIN_RAW[[#This Row],[FECHA]]</f>
        <v>45017</v>
      </c>
      <c r="B1723" s="3">
        <f>YEAR(FIN_DATASET[[#This Row],[Date]])</f>
        <v>2023</v>
      </c>
      <c r="C1723" s="3" t="str">
        <f>TEXT(FIN_DATASET[[#This Row],[Date]],"mmmm")</f>
        <v>April</v>
      </c>
      <c r="D1723" s="3" t="str">
        <f>IF(FIN_RAW[[#This Row],[VALOR (IN)]]&gt;0, "Income",IF(FIN_RAW[[#This Row],[VALOR (OUT)]]&gt;0, "Expense", "Check"))</f>
        <v>Income</v>
      </c>
      <c r="E1723" s="3" t="str">
        <f>_xlfn.XLOOKUP(FIN_DATASET[[#This Row],[Method]],CATEGORY_MAP[CUENTA_IN],CATEGORY_MAP[Category])</f>
        <v>Scholarships</v>
      </c>
      <c r="F1723" s="3" t="str">
        <f>_xlfn.XLOOKUP(FIN_DATASET[[#This Row],[Account]],CATEGORY_MAP[CUENTA_OUT],CATEGORY_MAP[Subcategory])</f>
        <v>Monthly Fee</v>
      </c>
      <c r="G1723" s="3" t="str">
        <f>IF(OR(FIN_RAW[[#This Row],[CONCEPTO]]=0,FIN_RAW[[#This Row],[CONCEPTO]]=""),"",FIN_RAW[[#This Row],[CONCEPTO]])</f>
        <v>Beca Fundadores AR(SG) 100% ABR</v>
      </c>
      <c r="H1723" s="5">
        <f>IF(FIN_DATASET[[#This Row],[Type]]="Income", FIN_RAW[[#This Row],[VALOR (IN)]], -FIN_RAW[[#This Row],[VALOR (OUT)]])</f>
        <v>160000</v>
      </c>
      <c r="I1723" s="3" t="str">
        <f>FIN_RAW[[#This Row],[CUENTA (IN)]]</f>
        <v>Becas</v>
      </c>
      <c r="J1723" s="6" t="str">
        <f>FIN_RAW[[#This Row],[CUENTA (OUT)]]</f>
        <v>Mensualidad</v>
      </c>
      <c r="K1723" s="3" t="str">
        <f>IF(OR(FIN_RAW[[#This Row],[CLIENTE]]=0,FIN_RAW[[#This Row],[CLIENTE]]=" "),"",FIN_RAW[[#This Row],[CLIENTE]])</f>
        <v>Silvana Torres López</v>
      </c>
      <c r="L1723" s="3" t="str">
        <f>IF(OR(FIN_RAW[[#This Row],[DEPORTISTA]]=0,FIN_RAW[[#This Row],[DEPORTISTA]]=""),"",FIN_RAW[[#This Row],[DEPORTISTA]])</f>
        <v>Luciana Pinedo Torres</v>
      </c>
      <c r="M1723" s="3">
        <f>IF(FIN_DATASET[[#This Row],[Method]]="Efectivo",1,0)</f>
        <v>0</v>
      </c>
      <c r="N1723" s="12">
        <f>IF(FIN_DATASET[[#This Row],[Method]]="Efectivo",FIN_DATASET[[#This Row],[Amount]],0)</f>
        <v>0</v>
      </c>
      <c r="O1723" s="3">
        <f>IF(FIN_DATASET[[#This Row],[Method]]="CxC",1,0)</f>
        <v>0</v>
      </c>
      <c r="P1723" s="11">
        <f>IF(FIN_DATASET[[#This Row],[Method]]="CxC",FIN_DATASET[[#This Row],[Amount]],0)</f>
        <v>0</v>
      </c>
      <c r="Q1723" s="3">
        <f>IF(OR(FIN_DATASET[[#This Row],[Account]]="CxP",FIN_DATASET[[#This Row],[Account]]="CxP (Liga)",FIN_DATASET[[#This Row],[Account]]="CxP (Terceros)"),1,0)</f>
        <v>0</v>
      </c>
      <c r="R1723" s="3">
        <f>IF(FIN_DATASET[[#This Row],[AP_Flag]]=1,FIN_DATASET[[#This Row],[Amount]],0)</f>
        <v>0</v>
      </c>
    </row>
    <row r="1724" spans="1:18" x14ac:dyDescent="0.2">
      <c r="A1724" s="4">
        <f>FIN_RAW[[#This Row],[FECHA]]</f>
        <v>45017</v>
      </c>
      <c r="B1724" s="3">
        <f>YEAR(FIN_DATASET[[#This Row],[Date]])</f>
        <v>2023</v>
      </c>
      <c r="C1724" s="3" t="str">
        <f>TEXT(FIN_DATASET[[#This Row],[Date]],"mmmm")</f>
        <v>April</v>
      </c>
      <c r="D1724" s="3" t="str">
        <f>IF(FIN_RAW[[#This Row],[VALOR (IN)]]&gt;0, "Income",IF(FIN_RAW[[#This Row],[VALOR (OUT)]]&gt;0, "Expense", "Check"))</f>
        <v>Income</v>
      </c>
      <c r="E1724" s="3" t="str">
        <f>_xlfn.XLOOKUP(FIN_DATASET[[#This Row],[Method]],CATEGORY_MAP[CUENTA_IN],CATEGORY_MAP[Category])</f>
        <v>Scholarships</v>
      </c>
      <c r="F1724" s="3" t="str">
        <f>_xlfn.XLOOKUP(FIN_DATASET[[#This Row],[Account]],CATEGORY_MAP[CUENTA_OUT],CATEGORY_MAP[Subcategory])</f>
        <v>Monthly Fee</v>
      </c>
      <c r="G1724" s="3" t="str">
        <f>IF(OR(FIN_RAW[[#This Row],[CONCEPTO]]=0,FIN_RAW[[#This Row],[CONCEPTO]]=""),"",FIN_RAW[[#This Row],[CONCEPTO]])</f>
        <v>Beca Fundadores AR(SG) 100% ABR</v>
      </c>
      <c r="H1724" s="5">
        <f>IF(FIN_DATASET[[#This Row],[Type]]="Income", FIN_RAW[[#This Row],[VALOR (IN)]], -FIN_RAW[[#This Row],[VALOR (OUT)]])</f>
        <v>160000</v>
      </c>
      <c r="I1724" s="3" t="str">
        <f>FIN_RAW[[#This Row],[CUENTA (IN)]]</f>
        <v>Becas</v>
      </c>
      <c r="J1724" s="6" t="str">
        <f>FIN_RAW[[#This Row],[CUENTA (OUT)]]</f>
        <v>Mensualidad</v>
      </c>
      <c r="K1724" s="3" t="str">
        <f>IF(OR(FIN_RAW[[#This Row],[CLIENTE]]=0,FIN_RAW[[#This Row],[CLIENTE]]=" "),"",FIN_RAW[[#This Row],[CLIENTE]])</f>
        <v>Silvana Torres López</v>
      </c>
      <c r="L1724" s="3" t="str">
        <f>IF(OR(FIN_RAW[[#This Row],[DEPORTISTA]]=0,FIN_RAW[[#This Row],[DEPORTISTA]]=""),"",FIN_RAW[[#This Row],[DEPORTISTA]])</f>
        <v>Valentina Quintero Torres</v>
      </c>
      <c r="M1724" s="3">
        <f>IF(FIN_DATASET[[#This Row],[Method]]="Efectivo",1,0)</f>
        <v>0</v>
      </c>
      <c r="N1724" s="12">
        <f>IF(FIN_DATASET[[#This Row],[Method]]="Efectivo",FIN_DATASET[[#This Row],[Amount]],0)</f>
        <v>0</v>
      </c>
      <c r="O1724" s="3">
        <f>IF(FIN_DATASET[[#This Row],[Method]]="CxC",1,0)</f>
        <v>0</v>
      </c>
      <c r="P1724" s="11">
        <f>IF(FIN_DATASET[[#This Row],[Method]]="CxC",FIN_DATASET[[#This Row],[Amount]],0)</f>
        <v>0</v>
      </c>
      <c r="Q1724" s="3">
        <f>IF(OR(FIN_DATASET[[#This Row],[Account]]="CxP",FIN_DATASET[[#This Row],[Account]]="CxP (Liga)",FIN_DATASET[[#This Row],[Account]]="CxP (Terceros)"),1,0)</f>
        <v>0</v>
      </c>
      <c r="R1724" s="3">
        <f>IF(FIN_DATASET[[#This Row],[AP_Flag]]=1,FIN_DATASET[[#This Row],[Amount]],0)</f>
        <v>0</v>
      </c>
    </row>
    <row r="1725" spans="1:18" x14ac:dyDescent="0.2">
      <c r="A1725" s="4">
        <f>FIN_RAW[[#This Row],[FECHA]]</f>
        <v>45017</v>
      </c>
      <c r="B1725" s="3">
        <f>YEAR(FIN_DATASET[[#This Row],[Date]])</f>
        <v>2023</v>
      </c>
      <c r="C1725" s="3" t="str">
        <f>TEXT(FIN_DATASET[[#This Row],[Date]],"mmmm")</f>
        <v>April</v>
      </c>
      <c r="D1725" s="3" t="str">
        <f>IF(FIN_RAW[[#This Row],[VALOR (IN)]]&gt;0, "Income",IF(FIN_RAW[[#This Row],[VALOR (OUT)]]&gt;0, "Expense", "Check"))</f>
        <v>Income</v>
      </c>
      <c r="E1725" s="3" t="str">
        <f>_xlfn.XLOOKUP(FIN_DATASET[[#This Row],[Method]],CATEGORY_MAP[CUENTA_IN],CATEGORY_MAP[Category])</f>
        <v>Cash</v>
      </c>
      <c r="F1725" s="3" t="str">
        <f>_xlfn.XLOOKUP(FIN_DATASET[[#This Row],[Account]],CATEGORY_MAP[CUENTA_OUT],CATEGORY_MAP[Subcategory])</f>
        <v>Monthly Fee</v>
      </c>
      <c r="G1725" s="3" t="str">
        <f>IF(OR(FIN_RAW[[#This Row],[CONCEPTO]]=0,FIN_RAW[[#This Row],[CONCEPTO]]=""),"",FIN_RAW[[#This Row],[CONCEPTO]])</f>
        <v>Mensualidad FOR (85%) ABR</v>
      </c>
      <c r="H1725" s="5">
        <f>IF(FIN_DATASET[[#This Row],[Type]]="Income", FIN_RAW[[#This Row],[VALOR (IN)]], -FIN_RAW[[#This Row],[VALOR (OUT)]])</f>
        <v>125000</v>
      </c>
      <c r="I1725" s="3" t="str">
        <f>FIN_RAW[[#This Row],[CUENTA (IN)]]</f>
        <v>Efectivo</v>
      </c>
      <c r="J1725" s="6" t="str">
        <f>FIN_RAW[[#This Row],[CUENTA (OUT)]]</f>
        <v>Mensualidad</v>
      </c>
      <c r="K1725" s="3" t="str">
        <f>IF(OR(FIN_RAW[[#This Row],[CLIENTE]]=0,FIN_RAW[[#This Row],[CLIENTE]]=" "),"",FIN_RAW[[#This Row],[CLIENTE]])</f>
        <v>Diana Marcela Bravo Clavijo</v>
      </c>
      <c r="L1725" s="3" t="str">
        <f>IF(OR(FIN_RAW[[#This Row],[DEPORTISTA]]=0,FIN_RAW[[#This Row],[DEPORTISTA]]=""),"",FIN_RAW[[#This Row],[DEPORTISTA]])</f>
        <v>Adelaida Camacho Bravo</v>
      </c>
      <c r="M1725" s="3">
        <f>IF(FIN_DATASET[[#This Row],[Method]]="Efectivo",1,0)</f>
        <v>1</v>
      </c>
      <c r="N1725" s="12">
        <f>IF(FIN_DATASET[[#This Row],[Method]]="Efectivo",FIN_DATASET[[#This Row],[Amount]],0)</f>
        <v>125000</v>
      </c>
      <c r="O1725" s="3">
        <f>IF(FIN_DATASET[[#This Row],[Method]]="CxC",1,0)</f>
        <v>0</v>
      </c>
      <c r="P1725" s="11">
        <f>IF(FIN_DATASET[[#This Row],[Method]]="CxC",FIN_DATASET[[#This Row],[Amount]],0)</f>
        <v>0</v>
      </c>
      <c r="Q1725" s="3">
        <f>IF(OR(FIN_DATASET[[#This Row],[Account]]="CxP",FIN_DATASET[[#This Row],[Account]]="CxP (Liga)",FIN_DATASET[[#This Row],[Account]]="CxP (Terceros)"),1,0)</f>
        <v>0</v>
      </c>
      <c r="R1725" s="3">
        <f>IF(FIN_DATASET[[#This Row],[AP_Flag]]=1,FIN_DATASET[[#This Row],[Amount]],0)</f>
        <v>0</v>
      </c>
    </row>
    <row r="1726" spans="1:18" x14ac:dyDescent="0.2">
      <c r="A1726" s="4">
        <f>FIN_RAW[[#This Row],[FECHA]]</f>
        <v>45017</v>
      </c>
      <c r="B1726" s="3">
        <f>YEAR(FIN_DATASET[[#This Row],[Date]])</f>
        <v>2023</v>
      </c>
      <c r="C1726" s="3" t="str">
        <f>TEXT(FIN_DATASET[[#This Row],[Date]],"mmmm")</f>
        <v>April</v>
      </c>
      <c r="D1726" s="3" t="str">
        <f>IF(FIN_RAW[[#This Row],[VALOR (IN)]]&gt;0, "Income",IF(FIN_RAW[[#This Row],[VALOR (OUT)]]&gt;0, "Expense", "Check"))</f>
        <v>Income</v>
      </c>
      <c r="E1726" s="3" t="str">
        <f>_xlfn.XLOOKUP(FIN_DATASET[[#This Row],[Method]],CATEGORY_MAP[CUENTA_IN],CATEGORY_MAP[Category])</f>
        <v>Scholarships</v>
      </c>
      <c r="F1726" s="3" t="str">
        <f>_xlfn.XLOOKUP(FIN_DATASET[[#This Row],[Account]],CATEGORY_MAP[CUENTA_OUT],CATEGORY_MAP[Subcategory])</f>
        <v>Monthly Fee</v>
      </c>
      <c r="G1726" s="3" t="str">
        <f>IF(OR(FIN_RAW[[#This Row],[CONCEPTO]]=0,FIN_RAW[[#This Row],[CONCEPTO]]=""),"",FIN_RAW[[#This Row],[CONCEPTO]])</f>
        <v>Beca Hermandad (15%) ABR</v>
      </c>
      <c r="H1726" s="5">
        <f>IF(FIN_DATASET[[#This Row],[Type]]="Income", FIN_RAW[[#This Row],[VALOR (IN)]], -FIN_RAW[[#This Row],[VALOR (OUT)]])</f>
        <v>22000</v>
      </c>
      <c r="I1726" s="3" t="str">
        <f>FIN_RAW[[#This Row],[CUENTA (IN)]]</f>
        <v>Becas</v>
      </c>
      <c r="J1726" s="6" t="str">
        <f>FIN_RAW[[#This Row],[CUENTA (OUT)]]</f>
        <v>Mensualidad</v>
      </c>
      <c r="K1726" s="3" t="str">
        <f>IF(OR(FIN_RAW[[#This Row],[CLIENTE]]=0,FIN_RAW[[#This Row],[CLIENTE]]=" "),"",FIN_RAW[[#This Row],[CLIENTE]])</f>
        <v>Diana Marcela Bravo Clavijo</v>
      </c>
      <c r="L1726" s="3" t="str">
        <f>IF(OR(FIN_RAW[[#This Row],[DEPORTISTA]]=0,FIN_RAW[[#This Row],[DEPORTISTA]]=""),"",FIN_RAW[[#This Row],[DEPORTISTA]])</f>
        <v>Adelaida Camacho Bravo</v>
      </c>
      <c r="M1726" s="3">
        <f>IF(FIN_DATASET[[#This Row],[Method]]="Efectivo",1,0)</f>
        <v>0</v>
      </c>
      <c r="N1726" s="12">
        <f>IF(FIN_DATASET[[#This Row],[Method]]="Efectivo",FIN_DATASET[[#This Row],[Amount]],0)</f>
        <v>0</v>
      </c>
      <c r="O1726" s="3">
        <f>IF(FIN_DATASET[[#This Row],[Method]]="CxC",1,0)</f>
        <v>0</v>
      </c>
      <c r="P1726" s="11">
        <f>IF(FIN_DATASET[[#This Row],[Method]]="CxC",FIN_DATASET[[#This Row],[Amount]],0)</f>
        <v>0</v>
      </c>
      <c r="Q1726" s="3">
        <f>IF(OR(FIN_DATASET[[#This Row],[Account]]="CxP",FIN_DATASET[[#This Row],[Account]]="CxP (Liga)",FIN_DATASET[[#This Row],[Account]]="CxP (Terceros)"),1,0)</f>
        <v>0</v>
      </c>
      <c r="R1726" s="3">
        <f>IF(FIN_DATASET[[#This Row],[AP_Flag]]=1,FIN_DATASET[[#This Row],[Amount]],0)</f>
        <v>0</v>
      </c>
    </row>
    <row r="1727" spans="1:18" x14ac:dyDescent="0.2">
      <c r="A1727" s="4">
        <f>FIN_RAW[[#This Row],[FECHA]]</f>
        <v>45017</v>
      </c>
      <c r="B1727" s="3">
        <f>YEAR(FIN_DATASET[[#This Row],[Date]])</f>
        <v>2023</v>
      </c>
      <c r="C1727" s="3" t="str">
        <f>TEXT(FIN_DATASET[[#This Row],[Date]],"mmmm")</f>
        <v>April</v>
      </c>
      <c r="D1727" s="3" t="str">
        <f>IF(FIN_RAW[[#This Row],[VALOR (IN)]]&gt;0, "Income",IF(FIN_RAW[[#This Row],[VALOR (OUT)]]&gt;0, "Expense", "Check"))</f>
        <v>Income</v>
      </c>
      <c r="E1727" s="3" t="str">
        <f>_xlfn.XLOOKUP(FIN_DATASET[[#This Row],[Method]],CATEGORY_MAP[CUENTA_IN],CATEGORY_MAP[Category])</f>
        <v>Cash</v>
      </c>
      <c r="F1727" s="3" t="str">
        <f>_xlfn.XLOOKUP(FIN_DATASET[[#This Row],[Account]],CATEGORY_MAP[CUENTA_OUT],CATEGORY_MAP[Subcategory])</f>
        <v>Monthly Fee</v>
      </c>
      <c r="G1727" s="3" t="str">
        <f>IF(OR(FIN_RAW[[#This Row],[CONCEPTO]]=0,FIN_RAW[[#This Row],[CONCEPTO]]=""),"",FIN_RAW[[#This Row],[CONCEPTO]])</f>
        <v>Mensualidad AR ABR</v>
      </c>
      <c r="H1727" s="5">
        <f>IF(FIN_DATASET[[#This Row],[Type]]="Income", FIN_RAW[[#This Row],[VALOR (IN)]], -FIN_RAW[[#This Row],[VALOR (OUT)]])</f>
        <v>197000</v>
      </c>
      <c r="I1727" s="3" t="str">
        <f>FIN_RAW[[#This Row],[CUENTA (IN)]]</f>
        <v>Efectivo</v>
      </c>
      <c r="J1727" s="6" t="str">
        <f>FIN_RAW[[#This Row],[CUENTA (OUT)]]</f>
        <v>Mensualidad</v>
      </c>
      <c r="K1727" s="3" t="str">
        <f>IF(OR(FIN_RAW[[#This Row],[CLIENTE]]=0,FIN_RAW[[#This Row],[CLIENTE]]=" "),"",FIN_RAW[[#This Row],[CLIENTE]])</f>
        <v>Diana Marcela Bravo Clavijo</v>
      </c>
      <c r="L1727" s="3" t="str">
        <f>IF(OR(FIN_RAW[[#This Row],[DEPORTISTA]]=0,FIN_RAW[[#This Row],[DEPORTISTA]]=""),"",FIN_RAW[[#This Row],[DEPORTISTA]])</f>
        <v>María Antonia Camacho Bravo</v>
      </c>
      <c r="M1727" s="3">
        <f>IF(FIN_DATASET[[#This Row],[Method]]="Efectivo",1,0)</f>
        <v>1</v>
      </c>
      <c r="N1727" s="12">
        <f>IF(FIN_DATASET[[#This Row],[Method]]="Efectivo",FIN_DATASET[[#This Row],[Amount]],0)</f>
        <v>197000</v>
      </c>
      <c r="O1727" s="3">
        <f>IF(FIN_DATASET[[#This Row],[Method]]="CxC",1,0)</f>
        <v>0</v>
      </c>
      <c r="P1727" s="11">
        <f>IF(FIN_DATASET[[#This Row],[Method]]="CxC",FIN_DATASET[[#This Row],[Amount]],0)</f>
        <v>0</v>
      </c>
      <c r="Q1727" s="3">
        <f>IF(OR(FIN_DATASET[[#This Row],[Account]]="CxP",FIN_DATASET[[#This Row],[Account]]="CxP (Liga)",FIN_DATASET[[#This Row],[Account]]="CxP (Terceros)"),1,0)</f>
        <v>0</v>
      </c>
      <c r="R1727" s="3">
        <f>IF(FIN_DATASET[[#This Row],[AP_Flag]]=1,FIN_DATASET[[#This Row],[Amount]],0)</f>
        <v>0</v>
      </c>
    </row>
    <row r="1728" spans="1:18" x14ac:dyDescent="0.2">
      <c r="A1728" s="4">
        <f>FIN_RAW[[#This Row],[FECHA]]</f>
        <v>45017</v>
      </c>
      <c r="B1728" s="3">
        <f>YEAR(FIN_DATASET[[#This Row],[Date]])</f>
        <v>2023</v>
      </c>
      <c r="C1728" s="3" t="str">
        <f>TEXT(FIN_DATASET[[#This Row],[Date]],"mmmm")</f>
        <v>April</v>
      </c>
      <c r="D1728" s="3" t="str">
        <f>IF(FIN_RAW[[#This Row],[VALOR (IN)]]&gt;0, "Income",IF(FIN_RAW[[#This Row],[VALOR (OUT)]]&gt;0, "Expense", "Check"))</f>
        <v>Income</v>
      </c>
      <c r="E1728" s="3" t="str">
        <f>_xlfn.XLOOKUP(FIN_DATASET[[#This Row],[Method]],CATEGORY_MAP[CUENTA_IN],CATEGORY_MAP[Category])</f>
        <v>Cash</v>
      </c>
      <c r="F1728" s="3" t="str">
        <f>_xlfn.XLOOKUP(FIN_DATASET[[#This Row],[Account]],CATEGORY_MAP[CUENTA_OUT],CATEGORY_MAP[Subcategory])</f>
        <v>Monthly Fee</v>
      </c>
      <c r="G1728" s="3" t="str">
        <f>IF(OR(FIN_RAW[[#This Row],[CONCEPTO]]=0,FIN_RAW[[#This Row],[CONCEPTO]]=""),"",FIN_RAW[[#This Row],[CONCEPTO]])</f>
        <v>Mensualidad FOR ABR</v>
      </c>
      <c r="H1728" s="5">
        <f>IF(FIN_DATASET[[#This Row],[Type]]="Income", FIN_RAW[[#This Row],[VALOR (IN)]], -FIN_RAW[[#This Row],[VALOR (OUT)]])</f>
        <v>147000</v>
      </c>
      <c r="I1728" s="3" t="str">
        <f>FIN_RAW[[#This Row],[CUENTA (IN)]]</f>
        <v>Efectivo</v>
      </c>
      <c r="J1728" s="6" t="str">
        <f>FIN_RAW[[#This Row],[CUENTA (OUT)]]</f>
        <v>Mensualidad</v>
      </c>
      <c r="K1728" s="3" t="str">
        <f>IF(OR(FIN_RAW[[#This Row],[CLIENTE]]=0,FIN_RAW[[#This Row],[CLIENTE]]=" "),"",FIN_RAW[[#This Row],[CLIENTE]])</f>
        <v>Carlos Andrés Velasco Ruiz</v>
      </c>
      <c r="L1728" s="3" t="str">
        <f>IF(OR(FIN_RAW[[#This Row],[DEPORTISTA]]=0,FIN_RAW[[#This Row],[DEPORTISTA]]=""),"",FIN_RAW[[#This Row],[DEPORTISTA]])</f>
        <v>Antonella Velasco Aristizabal</v>
      </c>
      <c r="M1728" s="3">
        <f>IF(FIN_DATASET[[#This Row],[Method]]="Efectivo",1,0)</f>
        <v>1</v>
      </c>
      <c r="N1728" s="12">
        <f>IF(FIN_DATASET[[#This Row],[Method]]="Efectivo",FIN_DATASET[[#This Row],[Amount]],0)</f>
        <v>147000</v>
      </c>
      <c r="O1728" s="3">
        <f>IF(FIN_DATASET[[#This Row],[Method]]="CxC",1,0)</f>
        <v>0</v>
      </c>
      <c r="P1728" s="11">
        <f>IF(FIN_DATASET[[#This Row],[Method]]="CxC",FIN_DATASET[[#This Row],[Amount]],0)</f>
        <v>0</v>
      </c>
      <c r="Q1728" s="3">
        <f>IF(OR(FIN_DATASET[[#This Row],[Account]]="CxP",FIN_DATASET[[#This Row],[Account]]="CxP (Liga)",FIN_DATASET[[#This Row],[Account]]="CxP (Terceros)"),1,0)</f>
        <v>0</v>
      </c>
      <c r="R1728" s="3">
        <f>IF(FIN_DATASET[[#This Row],[AP_Flag]]=1,FIN_DATASET[[#This Row],[Amount]],0)</f>
        <v>0</v>
      </c>
    </row>
    <row r="1729" spans="1:18" x14ac:dyDescent="0.2">
      <c r="A1729" s="4">
        <f>FIN_RAW[[#This Row],[FECHA]]</f>
        <v>45017</v>
      </c>
      <c r="B1729" s="3">
        <f>YEAR(FIN_DATASET[[#This Row],[Date]])</f>
        <v>2023</v>
      </c>
      <c r="C1729" s="3" t="str">
        <f>TEXT(FIN_DATASET[[#This Row],[Date]],"mmmm")</f>
        <v>April</v>
      </c>
      <c r="D1729" s="3" t="str">
        <f>IF(FIN_RAW[[#This Row],[VALOR (IN)]]&gt;0, "Income",IF(FIN_RAW[[#This Row],[VALOR (OUT)]]&gt;0, "Expense", "Check"))</f>
        <v>Income</v>
      </c>
      <c r="E1729" s="3" t="str">
        <f>_xlfn.XLOOKUP(FIN_DATASET[[#This Row],[Method]],CATEGORY_MAP[CUENTA_IN],CATEGORY_MAP[Category])</f>
        <v>Cash</v>
      </c>
      <c r="F1729" s="3" t="str">
        <f>_xlfn.XLOOKUP(FIN_DATASET[[#This Row],[Account]],CATEGORY_MAP[CUENTA_OUT],CATEGORY_MAP[Subcategory])</f>
        <v>Monthly Fee</v>
      </c>
      <c r="G1729" s="3" t="str">
        <f>IF(OR(FIN_RAW[[#This Row],[CONCEPTO]]=0,FIN_RAW[[#This Row],[CONCEPTO]]=""),"",FIN_RAW[[#This Row],[CONCEPTO]])</f>
        <v>Mensualidad FOR (85%) ABR</v>
      </c>
      <c r="H1729" s="5">
        <f>IF(FIN_DATASET[[#This Row],[Type]]="Income", FIN_RAW[[#This Row],[VALOR (IN)]], -FIN_RAW[[#This Row],[VALOR (OUT)]])</f>
        <v>125000</v>
      </c>
      <c r="I1729" s="3" t="str">
        <f>FIN_RAW[[#This Row],[CUENTA (IN)]]</f>
        <v>Efectivo</v>
      </c>
      <c r="J1729" s="6" t="str">
        <f>FIN_RAW[[#This Row],[CUENTA (OUT)]]</f>
        <v>Mensualidad</v>
      </c>
      <c r="K1729" s="3" t="str">
        <f>IF(OR(FIN_RAW[[#This Row],[CLIENTE]]=0,FIN_RAW[[#This Row],[CLIENTE]]=" "),"",FIN_RAW[[#This Row],[CLIENTE]])</f>
        <v>Juan Sebastián Floyd</v>
      </c>
      <c r="L1729" s="3" t="str">
        <f>IF(OR(FIN_RAW[[#This Row],[DEPORTISTA]]=0,FIN_RAW[[#This Row],[DEPORTISTA]]=""),"",FIN_RAW[[#This Row],[DEPORTISTA]])</f>
        <v>Arianna Floyd Martínez</v>
      </c>
      <c r="M1729" s="3">
        <f>IF(FIN_DATASET[[#This Row],[Method]]="Efectivo",1,0)</f>
        <v>1</v>
      </c>
      <c r="N1729" s="12">
        <f>IF(FIN_DATASET[[#This Row],[Method]]="Efectivo",FIN_DATASET[[#This Row],[Amount]],0)</f>
        <v>125000</v>
      </c>
      <c r="O1729" s="3">
        <f>IF(FIN_DATASET[[#This Row],[Method]]="CxC",1,0)</f>
        <v>0</v>
      </c>
      <c r="P1729" s="11">
        <f>IF(FIN_DATASET[[#This Row],[Method]]="CxC",FIN_DATASET[[#This Row],[Amount]],0)</f>
        <v>0</v>
      </c>
      <c r="Q1729" s="3">
        <f>IF(OR(FIN_DATASET[[#This Row],[Account]]="CxP",FIN_DATASET[[#This Row],[Account]]="CxP (Liga)",FIN_DATASET[[#This Row],[Account]]="CxP (Terceros)"),1,0)</f>
        <v>0</v>
      </c>
      <c r="R1729" s="3">
        <f>IF(FIN_DATASET[[#This Row],[AP_Flag]]=1,FIN_DATASET[[#This Row],[Amount]],0)</f>
        <v>0</v>
      </c>
    </row>
    <row r="1730" spans="1:18" x14ac:dyDescent="0.2">
      <c r="A1730" s="4">
        <f>FIN_RAW[[#This Row],[FECHA]]</f>
        <v>45017</v>
      </c>
      <c r="B1730" s="3">
        <f>YEAR(FIN_DATASET[[#This Row],[Date]])</f>
        <v>2023</v>
      </c>
      <c r="C1730" s="3" t="str">
        <f>TEXT(FIN_DATASET[[#This Row],[Date]],"mmmm")</f>
        <v>April</v>
      </c>
      <c r="D1730" s="3" t="str">
        <f>IF(FIN_RAW[[#This Row],[VALOR (IN)]]&gt;0, "Income",IF(FIN_RAW[[#This Row],[VALOR (OUT)]]&gt;0, "Expense", "Check"))</f>
        <v>Income</v>
      </c>
      <c r="E1730" s="3" t="str">
        <f>_xlfn.XLOOKUP(FIN_DATASET[[#This Row],[Method]],CATEGORY_MAP[CUENTA_IN],CATEGORY_MAP[Category])</f>
        <v>Scholarships</v>
      </c>
      <c r="F1730" s="3" t="str">
        <f>_xlfn.XLOOKUP(FIN_DATASET[[#This Row],[Account]],CATEGORY_MAP[CUENTA_OUT],CATEGORY_MAP[Subcategory])</f>
        <v>Monthly Fee</v>
      </c>
      <c r="G1730" s="3" t="str">
        <f>IF(OR(FIN_RAW[[#This Row],[CONCEPTO]]=0,FIN_RAW[[#This Row],[CONCEPTO]]=""),"",FIN_RAW[[#This Row],[CONCEPTO]])</f>
        <v>Beca Hermandad (15%) ABR</v>
      </c>
      <c r="H1730" s="5">
        <f>IF(FIN_DATASET[[#This Row],[Type]]="Income", FIN_RAW[[#This Row],[VALOR (IN)]], -FIN_RAW[[#This Row],[VALOR (OUT)]])</f>
        <v>22000</v>
      </c>
      <c r="I1730" s="3" t="str">
        <f>FIN_RAW[[#This Row],[CUENTA (IN)]]</f>
        <v>Becas</v>
      </c>
      <c r="J1730" s="6" t="str">
        <f>FIN_RAW[[#This Row],[CUENTA (OUT)]]</f>
        <v>Mensualidad</v>
      </c>
      <c r="K1730" s="3" t="str">
        <f>IF(OR(FIN_RAW[[#This Row],[CLIENTE]]=0,FIN_RAW[[#This Row],[CLIENTE]]=" "),"",FIN_RAW[[#This Row],[CLIENTE]])</f>
        <v>Juan Sebastián Floyd</v>
      </c>
      <c r="L1730" s="3" t="str">
        <f>IF(OR(FIN_RAW[[#This Row],[DEPORTISTA]]=0,FIN_RAW[[#This Row],[DEPORTISTA]]=""),"",FIN_RAW[[#This Row],[DEPORTISTA]])</f>
        <v>Arianna Floyd Martínez</v>
      </c>
      <c r="M1730" s="3">
        <f>IF(FIN_DATASET[[#This Row],[Method]]="Efectivo",1,0)</f>
        <v>0</v>
      </c>
      <c r="N1730" s="12">
        <f>IF(FIN_DATASET[[#This Row],[Method]]="Efectivo",FIN_DATASET[[#This Row],[Amount]],0)</f>
        <v>0</v>
      </c>
      <c r="O1730" s="3">
        <f>IF(FIN_DATASET[[#This Row],[Method]]="CxC",1,0)</f>
        <v>0</v>
      </c>
      <c r="P1730" s="11">
        <f>IF(FIN_DATASET[[#This Row],[Method]]="CxC",FIN_DATASET[[#This Row],[Amount]],0)</f>
        <v>0</v>
      </c>
      <c r="Q1730" s="3">
        <f>IF(OR(FIN_DATASET[[#This Row],[Account]]="CxP",FIN_DATASET[[#This Row],[Account]]="CxP (Liga)",FIN_DATASET[[#This Row],[Account]]="CxP (Terceros)"),1,0)</f>
        <v>0</v>
      </c>
      <c r="R1730" s="3">
        <f>IF(FIN_DATASET[[#This Row],[AP_Flag]]=1,FIN_DATASET[[#This Row],[Amount]],0)</f>
        <v>0</v>
      </c>
    </row>
    <row r="1731" spans="1:18" x14ac:dyDescent="0.2">
      <c r="A1731" s="4">
        <f>FIN_RAW[[#This Row],[FECHA]]</f>
        <v>45017</v>
      </c>
      <c r="B1731" s="3">
        <f>YEAR(FIN_DATASET[[#This Row],[Date]])</f>
        <v>2023</v>
      </c>
      <c r="C1731" s="3" t="str">
        <f>TEXT(FIN_DATASET[[#This Row],[Date]],"mmmm")</f>
        <v>April</v>
      </c>
      <c r="D1731" s="3" t="str">
        <f>IF(FIN_RAW[[#This Row],[VALOR (IN)]]&gt;0, "Income",IF(FIN_RAW[[#This Row],[VALOR (OUT)]]&gt;0, "Expense", "Check"))</f>
        <v>Income</v>
      </c>
      <c r="E1731" s="3" t="str">
        <f>_xlfn.XLOOKUP(FIN_DATASET[[#This Row],[Method]],CATEGORY_MAP[CUENTA_IN],CATEGORY_MAP[Category])</f>
        <v>Cash</v>
      </c>
      <c r="F1731" s="3" t="str">
        <f>_xlfn.XLOOKUP(FIN_DATASET[[#This Row],[Account]],CATEGORY_MAP[CUENTA_OUT],CATEGORY_MAP[Subcategory])</f>
        <v>Monthly Fee</v>
      </c>
      <c r="G1731" s="3" t="str">
        <f>IF(OR(FIN_RAW[[#This Row],[CONCEPTO]]=0,FIN_RAW[[#This Row],[CONCEPTO]]=""),"",FIN_RAW[[#This Row],[CONCEPTO]])</f>
        <v>Mensualidad AR ABR</v>
      </c>
      <c r="H1731" s="5">
        <f>IF(FIN_DATASET[[#This Row],[Type]]="Income", FIN_RAW[[#This Row],[VALOR (IN)]], -FIN_RAW[[#This Row],[VALOR (OUT)]])</f>
        <v>197000</v>
      </c>
      <c r="I1731" s="3" t="str">
        <f>FIN_RAW[[#This Row],[CUENTA (IN)]]</f>
        <v>Efectivo</v>
      </c>
      <c r="J1731" s="6" t="str">
        <f>FIN_RAW[[#This Row],[CUENTA (OUT)]]</f>
        <v>Mensualidad</v>
      </c>
      <c r="K1731" s="3" t="str">
        <f>IF(OR(FIN_RAW[[#This Row],[CLIENTE]]=0,FIN_RAW[[#This Row],[CLIENTE]]=" "),"",FIN_RAW[[#This Row],[CLIENTE]])</f>
        <v>Juan Sebastián Floyd</v>
      </c>
      <c r="L1731" s="3" t="str">
        <f>IF(OR(FIN_RAW[[#This Row],[DEPORTISTA]]=0,FIN_RAW[[#This Row],[DEPORTISTA]]=""),"",FIN_RAW[[#This Row],[DEPORTISTA]])</f>
        <v>Juan Diego Floyd Martínez</v>
      </c>
      <c r="M1731" s="3">
        <f>IF(FIN_DATASET[[#This Row],[Method]]="Efectivo",1,0)</f>
        <v>1</v>
      </c>
      <c r="N1731" s="12">
        <f>IF(FIN_DATASET[[#This Row],[Method]]="Efectivo",FIN_DATASET[[#This Row],[Amount]],0)</f>
        <v>197000</v>
      </c>
      <c r="O1731" s="3">
        <f>IF(FIN_DATASET[[#This Row],[Method]]="CxC",1,0)</f>
        <v>0</v>
      </c>
      <c r="P1731" s="11">
        <f>IF(FIN_DATASET[[#This Row],[Method]]="CxC",FIN_DATASET[[#This Row],[Amount]],0)</f>
        <v>0</v>
      </c>
      <c r="Q1731" s="3">
        <f>IF(OR(FIN_DATASET[[#This Row],[Account]]="CxP",FIN_DATASET[[#This Row],[Account]]="CxP (Liga)",FIN_DATASET[[#This Row],[Account]]="CxP (Terceros)"),1,0)</f>
        <v>0</v>
      </c>
      <c r="R1731" s="3">
        <f>IF(FIN_DATASET[[#This Row],[AP_Flag]]=1,FIN_DATASET[[#This Row],[Amount]],0)</f>
        <v>0</v>
      </c>
    </row>
    <row r="1732" spans="1:18" x14ac:dyDescent="0.2">
      <c r="A1732" s="4">
        <f>FIN_RAW[[#This Row],[FECHA]]</f>
        <v>45017</v>
      </c>
      <c r="B1732" s="3">
        <f>YEAR(FIN_DATASET[[#This Row],[Date]])</f>
        <v>2023</v>
      </c>
      <c r="C1732" s="3" t="str">
        <f>TEXT(FIN_DATASET[[#This Row],[Date]],"mmmm")</f>
        <v>April</v>
      </c>
      <c r="D1732" s="3" t="str">
        <f>IF(FIN_RAW[[#This Row],[VALOR (IN)]]&gt;0, "Income",IF(FIN_RAW[[#This Row],[VALOR (OUT)]]&gt;0, "Expense", "Check"))</f>
        <v>Income</v>
      </c>
      <c r="E1732" s="3" t="str">
        <f>_xlfn.XLOOKUP(FIN_DATASET[[#This Row],[Method]],CATEGORY_MAP[CUENTA_IN],CATEGORY_MAP[Category])</f>
        <v>Cash</v>
      </c>
      <c r="F1732" s="3" t="str">
        <f>_xlfn.XLOOKUP(FIN_DATASET[[#This Row],[Account]],CATEGORY_MAP[CUENTA_OUT],CATEGORY_MAP[Subcategory])</f>
        <v>Monthly Fee</v>
      </c>
      <c r="G1732" s="3" t="str">
        <f>IF(OR(FIN_RAW[[#This Row],[CONCEPTO]]=0,FIN_RAW[[#This Row],[CONCEPTO]]=""),"",FIN_RAW[[#This Row],[CONCEPTO]])</f>
        <v>Mensualidad FOR ABR</v>
      </c>
      <c r="H1732" s="5">
        <f>IF(FIN_DATASET[[#This Row],[Type]]="Income", FIN_RAW[[#This Row],[VALOR (IN)]], -FIN_RAW[[#This Row],[VALOR (OUT)]])</f>
        <v>100000</v>
      </c>
      <c r="I1732" s="3" t="str">
        <f>FIN_RAW[[#This Row],[CUENTA (IN)]]</f>
        <v>Efectivo</v>
      </c>
      <c r="J1732" s="6" t="str">
        <f>FIN_RAW[[#This Row],[CUENTA (OUT)]]</f>
        <v>Mensualidad</v>
      </c>
      <c r="K1732" s="3" t="str">
        <f>IF(OR(FIN_RAW[[#This Row],[CLIENTE]]=0,FIN_RAW[[#This Row],[CLIENTE]]=" "),"",FIN_RAW[[#This Row],[CLIENTE]])</f>
        <v>Gina Marcela Molina Perdomo</v>
      </c>
      <c r="L1732" s="3" t="str">
        <f>IF(OR(FIN_RAW[[#This Row],[DEPORTISTA]]=0,FIN_RAW[[#This Row],[DEPORTISTA]]=""),"",FIN_RAW[[#This Row],[DEPORTISTA]])</f>
        <v>Joss Luciana Chaparro Molina</v>
      </c>
      <c r="M1732" s="3">
        <f>IF(FIN_DATASET[[#This Row],[Method]]="Efectivo",1,0)</f>
        <v>1</v>
      </c>
      <c r="N1732" s="12">
        <f>IF(FIN_DATASET[[#This Row],[Method]]="Efectivo",FIN_DATASET[[#This Row],[Amount]],0)</f>
        <v>100000</v>
      </c>
      <c r="O1732" s="3">
        <f>IF(FIN_DATASET[[#This Row],[Method]]="CxC",1,0)</f>
        <v>0</v>
      </c>
      <c r="P1732" s="11">
        <f>IF(FIN_DATASET[[#This Row],[Method]]="CxC",FIN_DATASET[[#This Row],[Amount]],0)</f>
        <v>0</v>
      </c>
      <c r="Q1732" s="3">
        <f>IF(OR(FIN_DATASET[[#This Row],[Account]]="CxP",FIN_DATASET[[#This Row],[Account]]="CxP (Liga)",FIN_DATASET[[#This Row],[Account]]="CxP (Terceros)"),1,0)</f>
        <v>0</v>
      </c>
      <c r="R1732" s="3">
        <f>IF(FIN_DATASET[[#This Row],[AP_Flag]]=1,FIN_DATASET[[#This Row],[Amount]],0)</f>
        <v>0</v>
      </c>
    </row>
    <row r="1733" spans="1:18" x14ac:dyDescent="0.2">
      <c r="A1733" s="4">
        <f>FIN_RAW[[#This Row],[FECHA]]</f>
        <v>45017</v>
      </c>
      <c r="B1733" s="3">
        <f>YEAR(FIN_DATASET[[#This Row],[Date]])</f>
        <v>2023</v>
      </c>
      <c r="C1733" s="3" t="str">
        <f>TEXT(FIN_DATASET[[#This Row],[Date]],"mmmm")</f>
        <v>April</v>
      </c>
      <c r="D1733" s="3" t="str">
        <f>IF(FIN_RAW[[#This Row],[VALOR (IN)]]&gt;0, "Income",IF(FIN_RAW[[#This Row],[VALOR (OUT)]]&gt;0, "Expense", "Check"))</f>
        <v>Income</v>
      </c>
      <c r="E1733" s="3" t="str">
        <f>_xlfn.XLOOKUP(FIN_DATASET[[#This Row],[Method]],CATEGORY_MAP[CUENTA_IN],CATEGORY_MAP[Category])</f>
        <v>Scholarships</v>
      </c>
      <c r="F1733" s="3" t="str">
        <f>_xlfn.XLOOKUP(FIN_DATASET[[#This Row],[Account]],CATEGORY_MAP[CUENTA_OUT],CATEGORY_MAP[Subcategory])</f>
        <v>Monthly Fee</v>
      </c>
      <c r="G1733" s="3" t="str">
        <f>IF(OR(FIN_RAW[[#This Row],[CONCEPTO]]=0,FIN_RAW[[#This Row],[CONCEPTO]]=""),"",FIN_RAW[[#This Row],[CONCEPTO]])</f>
        <v>Beca Apoyo Econmico (32%) ABR</v>
      </c>
      <c r="H1733" s="5">
        <f>IF(FIN_DATASET[[#This Row],[Type]]="Income", FIN_RAW[[#This Row],[VALOR (IN)]], -FIN_RAW[[#This Row],[VALOR (OUT)]])</f>
        <v>47000</v>
      </c>
      <c r="I1733" s="3" t="str">
        <f>FIN_RAW[[#This Row],[CUENTA (IN)]]</f>
        <v>Becas</v>
      </c>
      <c r="J1733" s="6" t="str">
        <f>FIN_RAW[[#This Row],[CUENTA (OUT)]]</f>
        <v>Mensualidad</v>
      </c>
      <c r="K1733" s="3" t="str">
        <f>IF(OR(FIN_RAW[[#This Row],[CLIENTE]]=0,FIN_RAW[[#This Row],[CLIENTE]]=" "),"",FIN_RAW[[#This Row],[CLIENTE]])</f>
        <v>Gina Marcela Molina Perdomo</v>
      </c>
      <c r="L1733" s="3" t="str">
        <f>IF(OR(FIN_RAW[[#This Row],[DEPORTISTA]]=0,FIN_RAW[[#This Row],[DEPORTISTA]]=""),"",FIN_RAW[[#This Row],[DEPORTISTA]])</f>
        <v>Joss Luciana Chaparro Molina</v>
      </c>
      <c r="M1733" s="3">
        <f>IF(FIN_DATASET[[#This Row],[Method]]="Efectivo",1,0)</f>
        <v>0</v>
      </c>
      <c r="N1733" s="12">
        <f>IF(FIN_DATASET[[#This Row],[Method]]="Efectivo",FIN_DATASET[[#This Row],[Amount]],0)</f>
        <v>0</v>
      </c>
      <c r="O1733" s="3">
        <f>IF(FIN_DATASET[[#This Row],[Method]]="CxC",1,0)</f>
        <v>0</v>
      </c>
      <c r="P1733" s="11">
        <f>IF(FIN_DATASET[[#This Row],[Method]]="CxC",FIN_DATASET[[#This Row],[Amount]],0)</f>
        <v>0</v>
      </c>
      <c r="Q1733" s="3">
        <f>IF(OR(FIN_DATASET[[#This Row],[Account]]="CxP",FIN_DATASET[[#This Row],[Account]]="CxP (Liga)",FIN_DATASET[[#This Row],[Account]]="CxP (Terceros)"),1,0)</f>
        <v>0</v>
      </c>
      <c r="R1733" s="3">
        <f>IF(FIN_DATASET[[#This Row],[AP_Flag]]=1,FIN_DATASET[[#This Row],[Amount]],0)</f>
        <v>0</v>
      </c>
    </row>
    <row r="1734" spans="1:18" x14ac:dyDescent="0.2">
      <c r="A1734" s="4">
        <f>FIN_RAW[[#This Row],[FECHA]]</f>
        <v>45017</v>
      </c>
      <c r="B1734" s="3">
        <f>YEAR(FIN_DATASET[[#This Row],[Date]])</f>
        <v>2023</v>
      </c>
      <c r="C1734" s="3" t="str">
        <f>TEXT(FIN_DATASET[[#This Row],[Date]],"mmmm")</f>
        <v>April</v>
      </c>
      <c r="D1734" s="3" t="str">
        <f>IF(FIN_RAW[[#This Row],[VALOR (IN)]]&gt;0, "Income",IF(FIN_RAW[[#This Row],[VALOR (OUT)]]&gt;0, "Expense", "Check"))</f>
        <v>Income</v>
      </c>
      <c r="E1734" s="3" t="str">
        <f>_xlfn.XLOOKUP(FIN_DATASET[[#This Row],[Method]],CATEGORY_MAP[CUENTA_IN],CATEGORY_MAP[Category])</f>
        <v>Cash</v>
      </c>
      <c r="F1734" s="3" t="str">
        <f>_xlfn.XLOOKUP(FIN_DATASET[[#This Row],[Account]],CATEGORY_MAP[CUENTA_OUT],CATEGORY_MAP[Subcategory])</f>
        <v>Monthly Fee</v>
      </c>
      <c r="G1734" s="3" t="str">
        <f>IF(OR(FIN_RAW[[#This Row],[CONCEPTO]]=0,FIN_RAW[[#This Row],[CONCEPTO]]=""),"",FIN_RAW[[#This Row],[CONCEPTO]])</f>
        <v>Mensualidad FOR (85%) ABR</v>
      </c>
      <c r="H1734" s="5">
        <f>IF(FIN_DATASET[[#This Row],[Type]]="Income", FIN_RAW[[#This Row],[VALOR (IN)]], -FIN_RAW[[#This Row],[VALOR (OUT)]])</f>
        <v>125000</v>
      </c>
      <c r="I1734" s="3" t="str">
        <f>FIN_RAW[[#This Row],[CUENTA (IN)]]</f>
        <v>Efectivo</v>
      </c>
      <c r="J1734" s="6" t="str">
        <f>FIN_RAW[[#This Row],[CUENTA (OUT)]]</f>
        <v>Mensualidad</v>
      </c>
      <c r="K1734" s="3" t="str">
        <f>IF(OR(FIN_RAW[[#This Row],[CLIENTE]]=0,FIN_RAW[[#This Row],[CLIENTE]]=" "),"",FIN_RAW[[#This Row],[CLIENTE]])</f>
        <v>Víctor Manuel Duque Yepes</v>
      </c>
      <c r="L1734" s="3" t="str">
        <f>IF(OR(FIN_RAW[[#This Row],[DEPORTISTA]]=0,FIN_RAW[[#This Row],[DEPORTISTA]]=""),"",FIN_RAW[[#This Row],[DEPORTISTA]])</f>
        <v>Juan Esteban Duque Pinto</v>
      </c>
      <c r="M1734" s="3">
        <f>IF(FIN_DATASET[[#This Row],[Method]]="Efectivo",1,0)</f>
        <v>1</v>
      </c>
      <c r="N1734" s="12">
        <f>IF(FIN_DATASET[[#This Row],[Method]]="Efectivo",FIN_DATASET[[#This Row],[Amount]],0)</f>
        <v>125000</v>
      </c>
      <c r="O1734" s="3">
        <f>IF(FIN_DATASET[[#This Row],[Method]]="CxC",1,0)</f>
        <v>0</v>
      </c>
      <c r="P1734" s="11">
        <f>IF(FIN_DATASET[[#This Row],[Method]]="CxC",FIN_DATASET[[#This Row],[Amount]],0)</f>
        <v>0</v>
      </c>
      <c r="Q1734" s="3">
        <f>IF(OR(FIN_DATASET[[#This Row],[Account]]="CxP",FIN_DATASET[[#This Row],[Account]]="CxP (Liga)",FIN_DATASET[[#This Row],[Account]]="CxP (Terceros)"),1,0)</f>
        <v>0</v>
      </c>
      <c r="R1734" s="3">
        <f>IF(FIN_DATASET[[#This Row],[AP_Flag]]=1,FIN_DATASET[[#This Row],[Amount]],0)</f>
        <v>0</v>
      </c>
    </row>
    <row r="1735" spans="1:18" x14ac:dyDescent="0.2">
      <c r="A1735" s="4">
        <f>FIN_RAW[[#This Row],[FECHA]]</f>
        <v>45017</v>
      </c>
      <c r="B1735" s="3">
        <f>YEAR(FIN_DATASET[[#This Row],[Date]])</f>
        <v>2023</v>
      </c>
      <c r="C1735" s="3" t="str">
        <f>TEXT(FIN_DATASET[[#This Row],[Date]],"mmmm")</f>
        <v>April</v>
      </c>
      <c r="D1735" s="3" t="str">
        <f>IF(FIN_RAW[[#This Row],[VALOR (IN)]]&gt;0, "Income",IF(FIN_RAW[[#This Row],[VALOR (OUT)]]&gt;0, "Expense", "Check"))</f>
        <v>Income</v>
      </c>
      <c r="E1735" s="3" t="str">
        <f>_xlfn.XLOOKUP(FIN_DATASET[[#This Row],[Method]],CATEGORY_MAP[CUENTA_IN],CATEGORY_MAP[Category])</f>
        <v>Scholarships</v>
      </c>
      <c r="F1735" s="3" t="str">
        <f>_xlfn.XLOOKUP(FIN_DATASET[[#This Row],[Account]],CATEGORY_MAP[CUENTA_OUT],CATEGORY_MAP[Subcategory])</f>
        <v>Monthly Fee</v>
      </c>
      <c r="G1735" s="3" t="str">
        <f>IF(OR(FIN_RAW[[#This Row],[CONCEPTO]]=0,FIN_RAW[[#This Row],[CONCEPTO]]=""),"",FIN_RAW[[#This Row],[CONCEPTO]])</f>
        <v>Beca Hermandad (15%) ABR</v>
      </c>
      <c r="H1735" s="5">
        <f>IF(FIN_DATASET[[#This Row],[Type]]="Income", FIN_RAW[[#This Row],[VALOR (IN)]], -FIN_RAW[[#This Row],[VALOR (OUT)]])</f>
        <v>22000</v>
      </c>
      <c r="I1735" s="3" t="str">
        <f>FIN_RAW[[#This Row],[CUENTA (IN)]]</f>
        <v>Becas</v>
      </c>
      <c r="J1735" s="6" t="str">
        <f>FIN_RAW[[#This Row],[CUENTA (OUT)]]</f>
        <v>Mensualidad</v>
      </c>
      <c r="K1735" s="3" t="str">
        <f>IF(OR(FIN_RAW[[#This Row],[CLIENTE]]=0,FIN_RAW[[#This Row],[CLIENTE]]=" "),"",FIN_RAW[[#This Row],[CLIENTE]])</f>
        <v>Víctor Manuel Duque Yepes</v>
      </c>
      <c r="L1735" s="3" t="str">
        <f>IF(OR(FIN_RAW[[#This Row],[DEPORTISTA]]=0,FIN_RAW[[#This Row],[DEPORTISTA]]=""),"",FIN_RAW[[#This Row],[DEPORTISTA]])</f>
        <v>Juan Esteban Duque Pinto</v>
      </c>
      <c r="M1735" s="3">
        <f>IF(FIN_DATASET[[#This Row],[Method]]="Efectivo",1,0)</f>
        <v>0</v>
      </c>
      <c r="N1735" s="12">
        <f>IF(FIN_DATASET[[#This Row],[Method]]="Efectivo",FIN_DATASET[[#This Row],[Amount]],0)</f>
        <v>0</v>
      </c>
      <c r="O1735" s="3">
        <f>IF(FIN_DATASET[[#This Row],[Method]]="CxC",1,0)</f>
        <v>0</v>
      </c>
      <c r="P1735" s="11">
        <f>IF(FIN_DATASET[[#This Row],[Method]]="CxC",FIN_DATASET[[#This Row],[Amount]],0)</f>
        <v>0</v>
      </c>
      <c r="Q1735" s="3">
        <f>IF(OR(FIN_DATASET[[#This Row],[Account]]="CxP",FIN_DATASET[[#This Row],[Account]]="CxP (Liga)",FIN_DATASET[[#This Row],[Account]]="CxP (Terceros)"),1,0)</f>
        <v>0</v>
      </c>
      <c r="R1735" s="3">
        <f>IF(FIN_DATASET[[#This Row],[AP_Flag]]=1,FIN_DATASET[[#This Row],[Amount]],0)</f>
        <v>0</v>
      </c>
    </row>
    <row r="1736" spans="1:18" x14ac:dyDescent="0.2">
      <c r="A1736" s="4">
        <f>FIN_RAW[[#This Row],[FECHA]]</f>
        <v>45017</v>
      </c>
      <c r="B1736" s="3">
        <f>YEAR(FIN_DATASET[[#This Row],[Date]])</f>
        <v>2023</v>
      </c>
      <c r="C1736" s="3" t="str">
        <f>TEXT(FIN_DATASET[[#This Row],[Date]],"mmmm")</f>
        <v>April</v>
      </c>
      <c r="D1736" s="3" t="str">
        <f>IF(FIN_RAW[[#This Row],[VALOR (IN)]]&gt;0, "Income",IF(FIN_RAW[[#This Row],[VALOR (OUT)]]&gt;0, "Expense", "Check"))</f>
        <v>Income</v>
      </c>
      <c r="E1736" s="3" t="str">
        <f>_xlfn.XLOOKUP(FIN_DATASET[[#This Row],[Method]],CATEGORY_MAP[CUENTA_IN],CATEGORY_MAP[Category])</f>
        <v>Cash</v>
      </c>
      <c r="F1736" s="3" t="str">
        <f>_xlfn.XLOOKUP(FIN_DATASET[[#This Row],[Account]],CATEGORY_MAP[CUENTA_OUT],CATEGORY_MAP[Subcategory])</f>
        <v>Monthly Fee</v>
      </c>
      <c r="G1736" s="3" t="str">
        <f>IF(OR(FIN_RAW[[#This Row],[CONCEPTO]]=0,FIN_RAW[[#This Row],[CONCEPTO]]=""),"",FIN_RAW[[#This Row],[CONCEPTO]])</f>
        <v>Mensualidad AR ABR</v>
      </c>
      <c r="H1736" s="5">
        <f>IF(FIN_DATASET[[#This Row],[Type]]="Income", FIN_RAW[[#This Row],[VALOR (IN)]], -FIN_RAW[[#This Row],[VALOR (OUT)]])</f>
        <v>197000</v>
      </c>
      <c r="I1736" s="3" t="str">
        <f>FIN_RAW[[#This Row],[CUENTA (IN)]]</f>
        <v>Efectivo</v>
      </c>
      <c r="J1736" s="6" t="str">
        <f>FIN_RAW[[#This Row],[CUENTA (OUT)]]</f>
        <v>Mensualidad</v>
      </c>
      <c r="K1736" s="3" t="str">
        <f>IF(OR(FIN_RAW[[#This Row],[CLIENTE]]=0,FIN_RAW[[#This Row],[CLIENTE]]=" "),"",FIN_RAW[[#This Row],[CLIENTE]])</f>
        <v>Víctor Manuel Duque Yepes</v>
      </c>
      <c r="L1736" s="3" t="str">
        <f>IF(OR(FIN_RAW[[#This Row],[DEPORTISTA]]=0,FIN_RAW[[#This Row],[DEPORTISTA]]=""),"",FIN_RAW[[#This Row],[DEPORTISTA]])</f>
        <v>Juan Manuel Duque Pinto</v>
      </c>
      <c r="M1736" s="3">
        <f>IF(FIN_DATASET[[#This Row],[Method]]="Efectivo",1,0)</f>
        <v>1</v>
      </c>
      <c r="N1736" s="12">
        <f>IF(FIN_DATASET[[#This Row],[Method]]="Efectivo",FIN_DATASET[[#This Row],[Amount]],0)</f>
        <v>197000</v>
      </c>
      <c r="O1736" s="3">
        <f>IF(FIN_DATASET[[#This Row],[Method]]="CxC",1,0)</f>
        <v>0</v>
      </c>
      <c r="P1736" s="11">
        <f>IF(FIN_DATASET[[#This Row],[Method]]="CxC",FIN_DATASET[[#This Row],[Amount]],0)</f>
        <v>0</v>
      </c>
      <c r="Q1736" s="3">
        <f>IF(OR(FIN_DATASET[[#This Row],[Account]]="CxP",FIN_DATASET[[#This Row],[Account]]="CxP (Liga)",FIN_DATASET[[#This Row],[Account]]="CxP (Terceros)"),1,0)</f>
        <v>0</v>
      </c>
      <c r="R1736" s="3">
        <f>IF(FIN_DATASET[[#This Row],[AP_Flag]]=1,FIN_DATASET[[#This Row],[Amount]],0)</f>
        <v>0</v>
      </c>
    </row>
    <row r="1737" spans="1:18" x14ac:dyDescent="0.2">
      <c r="A1737" s="4">
        <f>FIN_RAW[[#This Row],[FECHA]]</f>
        <v>45017</v>
      </c>
      <c r="B1737" s="3">
        <f>YEAR(FIN_DATASET[[#This Row],[Date]])</f>
        <v>2023</v>
      </c>
      <c r="C1737" s="3" t="str">
        <f>TEXT(FIN_DATASET[[#This Row],[Date]],"mmmm")</f>
        <v>April</v>
      </c>
      <c r="D1737" s="3" t="str">
        <f>IF(FIN_RAW[[#This Row],[VALOR (IN)]]&gt;0, "Income",IF(FIN_RAW[[#This Row],[VALOR (OUT)]]&gt;0, "Expense", "Check"))</f>
        <v>Income</v>
      </c>
      <c r="E1737" s="3" t="str">
        <f>_xlfn.XLOOKUP(FIN_DATASET[[#This Row],[Method]],CATEGORY_MAP[CUENTA_IN],CATEGORY_MAP[Category])</f>
        <v>Cash</v>
      </c>
      <c r="F1737" s="3" t="str">
        <f>_xlfn.XLOOKUP(FIN_DATASET[[#This Row],[Account]],CATEGORY_MAP[CUENTA_OUT],CATEGORY_MAP[Subcategory])</f>
        <v>Monthly Fee</v>
      </c>
      <c r="G1737" s="3" t="str">
        <f>IF(OR(FIN_RAW[[#This Row],[CONCEPTO]]=0,FIN_RAW[[#This Row],[CONCEPTO]]=""),"",FIN_RAW[[#This Row],[CONCEPTO]])</f>
        <v>Mensualidad AR(SG) ABR</v>
      </c>
      <c r="H1737" s="5">
        <f>IF(FIN_DATASET[[#This Row],[Type]]="Income", FIN_RAW[[#This Row],[VALOR (IN)]], -FIN_RAW[[#This Row],[VALOR (OUT)]])</f>
        <v>170000</v>
      </c>
      <c r="I1737" s="3" t="str">
        <f>FIN_RAW[[#This Row],[CUENTA (IN)]]</f>
        <v>Efectivo</v>
      </c>
      <c r="J1737" s="6" t="str">
        <f>FIN_RAW[[#This Row],[CUENTA (OUT)]]</f>
        <v>Mensualidad</v>
      </c>
      <c r="K1737" s="3" t="str">
        <f>IF(OR(FIN_RAW[[#This Row],[CLIENTE]]=0,FIN_RAW[[#This Row],[CLIENTE]]=" "),"",FIN_RAW[[#This Row],[CLIENTE]])</f>
        <v>Diana Gómez Herrera</v>
      </c>
      <c r="L1737" s="3" t="str">
        <f>IF(OR(FIN_RAW[[#This Row],[DEPORTISTA]]=0,FIN_RAW[[#This Row],[DEPORTISTA]]=""),"",FIN_RAW[[#This Row],[DEPORTISTA]])</f>
        <v>Juan Manuel López Gómez</v>
      </c>
      <c r="M1737" s="3">
        <f>IF(FIN_DATASET[[#This Row],[Method]]="Efectivo",1,0)</f>
        <v>1</v>
      </c>
      <c r="N1737" s="12">
        <f>IF(FIN_DATASET[[#This Row],[Method]]="Efectivo",FIN_DATASET[[#This Row],[Amount]],0)</f>
        <v>170000</v>
      </c>
      <c r="O1737" s="3">
        <f>IF(FIN_DATASET[[#This Row],[Method]]="CxC",1,0)</f>
        <v>0</v>
      </c>
      <c r="P1737" s="11">
        <f>IF(FIN_DATASET[[#This Row],[Method]]="CxC",FIN_DATASET[[#This Row],[Amount]],0)</f>
        <v>0</v>
      </c>
      <c r="Q1737" s="3">
        <f>IF(OR(FIN_DATASET[[#This Row],[Account]]="CxP",FIN_DATASET[[#This Row],[Account]]="CxP (Liga)",FIN_DATASET[[#This Row],[Account]]="CxP (Terceros)"),1,0)</f>
        <v>0</v>
      </c>
      <c r="R1737" s="3">
        <f>IF(FIN_DATASET[[#This Row],[AP_Flag]]=1,FIN_DATASET[[#This Row],[Amount]],0)</f>
        <v>0</v>
      </c>
    </row>
    <row r="1738" spans="1:18" x14ac:dyDescent="0.2">
      <c r="A1738" s="4">
        <f>FIN_RAW[[#This Row],[FECHA]]</f>
        <v>45017</v>
      </c>
      <c r="B1738" s="3">
        <f>YEAR(FIN_DATASET[[#This Row],[Date]])</f>
        <v>2023</v>
      </c>
      <c r="C1738" s="3" t="str">
        <f>TEXT(FIN_DATASET[[#This Row],[Date]],"mmmm")</f>
        <v>April</v>
      </c>
      <c r="D1738" s="3" t="str">
        <f>IF(FIN_RAW[[#This Row],[VALOR (IN)]]&gt;0, "Income",IF(FIN_RAW[[#This Row],[VALOR (OUT)]]&gt;0, "Expense", "Check"))</f>
        <v>Income</v>
      </c>
      <c r="E1738" s="3" t="str">
        <f>_xlfn.XLOOKUP(FIN_DATASET[[#This Row],[Method]],CATEGORY_MAP[CUENTA_IN],CATEGORY_MAP[Category])</f>
        <v>Cash</v>
      </c>
      <c r="F1738" s="3" t="str">
        <f>_xlfn.XLOOKUP(FIN_DATASET[[#This Row],[Account]],CATEGORY_MAP[CUENTA_OUT],CATEGORY_MAP[Subcategory])</f>
        <v>Monthly Fee</v>
      </c>
      <c r="G1738" s="3" t="str">
        <f>IF(OR(FIN_RAW[[#This Row],[CONCEPTO]]=0,FIN_RAW[[#This Row],[CONCEPTO]]=""),"",FIN_RAW[[#This Row],[CONCEPTO]])</f>
        <v>Mensualidad AR(SG) ABR</v>
      </c>
      <c r="H1738" s="5">
        <f>IF(FIN_DATASET[[#This Row],[Type]]="Income", FIN_RAW[[#This Row],[VALOR (IN)]], -FIN_RAW[[#This Row],[VALOR (OUT)]])</f>
        <v>170000</v>
      </c>
      <c r="I1738" s="3" t="str">
        <f>FIN_RAW[[#This Row],[CUENTA (IN)]]</f>
        <v>Efectivo</v>
      </c>
      <c r="J1738" s="6" t="str">
        <f>FIN_RAW[[#This Row],[CUENTA (OUT)]]</f>
        <v>Mensualidad</v>
      </c>
      <c r="K1738" s="3" t="str">
        <f>IF(OR(FIN_RAW[[#This Row],[CLIENTE]]=0,FIN_RAW[[#This Row],[CLIENTE]]=" "),"",FIN_RAW[[#This Row],[CLIENTE]])</f>
        <v>Viviana Andrade Álvarez</v>
      </c>
      <c r="L1738" s="3" t="str">
        <f>IF(OR(FIN_RAW[[#This Row],[DEPORTISTA]]=0,FIN_RAW[[#This Row],[DEPORTISTA]]=""),"",FIN_RAW[[#This Row],[DEPORTISTA]])</f>
        <v>Laura Sofía Valencia Andrade</v>
      </c>
      <c r="M1738" s="3">
        <f>IF(FIN_DATASET[[#This Row],[Method]]="Efectivo",1,0)</f>
        <v>1</v>
      </c>
      <c r="N1738" s="12">
        <f>IF(FIN_DATASET[[#This Row],[Method]]="Efectivo",FIN_DATASET[[#This Row],[Amount]],0)</f>
        <v>170000</v>
      </c>
      <c r="O1738" s="3">
        <f>IF(FIN_DATASET[[#This Row],[Method]]="CxC",1,0)</f>
        <v>0</v>
      </c>
      <c r="P1738" s="11">
        <f>IF(FIN_DATASET[[#This Row],[Method]]="CxC",FIN_DATASET[[#This Row],[Amount]],0)</f>
        <v>0</v>
      </c>
      <c r="Q1738" s="3">
        <f>IF(OR(FIN_DATASET[[#This Row],[Account]]="CxP",FIN_DATASET[[#This Row],[Account]]="CxP (Liga)",FIN_DATASET[[#This Row],[Account]]="CxP (Terceros)"),1,0)</f>
        <v>0</v>
      </c>
      <c r="R1738" s="3">
        <f>IF(FIN_DATASET[[#This Row],[AP_Flag]]=1,FIN_DATASET[[#This Row],[Amount]],0)</f>
        <v>0</v>
      </c>
    </row>
    <row r="1739" spans="1:18" x14ac:dyDescent="0.2">
      <c r="A1739" s="4">
        <f>FIN_RAW[[#This Row],[FECHA]]</f>
        <v>45017</v>
      </c>
      <c r="B1739" s="3">
        <f>YEAR(FIN_DATASET[[#This Row],[Date]])</f>
        <v>2023</v>
      </c>
      <c r="C1739" s="3" t="str">
        <f>TEXT(FIN_DATASET[[#This Row],[Date]],"mmmm")</f>
        <v>April</v>
      </c>
      <c r="D1739" s="3" t="str">
        <f>IF(FIN_RAW[[#This Row],[VALOR (IN)]]&gt;0, "Income",IF(FIN_RAW[[#This Row],[VALOR (OUT)]]&gt;0, "Expense", "Check"))</f>
        <v>Income</v>
      </c>
      <c r="E1739" s="3" t="str">
        <f>_xlfn.XLOOKUP(FIN_DATASET[[#This Row],[Method]],CATEGORY_MAP[CUENTA_IN],CATEGORY_MAP[Category])</f>
        <v>Cash</v>
      </c>
      <c r="F1739" s="3" t="str">
        <f>_xlfn.XLOOKUP(FIN_DATASET[[#This Row],[Account]],CATEGORY_MAP[CUENTA_OUT],CATEGORY_MAP[Subcategory])</f>
        <v>Monthly Fee</v>
      </c>
      <c r="G1739" s="3" t="str">
        <f>IF(OR(FIN_RAW[[#This Row],[CONCEPTO]]=0,FIN_RAW[[#This Row],[CONCEPTO]]=""),"",FIN_RAW[[#This Row],[CONCEPTO]])</f>
        <v>Mensualidad FOR ABR</v>
      </c>
      <c r="H1739" s="5">
        <f>IF(FIN_DATASET[[#This Row],[Type]]="Income", FIN_RAW[[#This Row],[VALOR (IN)]], -FIN_RAW[[#This Row],[VALOR (OUT)]])</f>
        <v>147000</v>
      </c>
      <c r="I1739" s="3" t="str">
        <f>FIN_RAW[[#This Row],[CUENTA (IN)]]</f>
        <v>Efectivo</v>
      </c>
      <c r="J1739" s="6" t="str">
        <f>FIN_RAW[[#This Row],[CUENTA (OUT)]]</f>
        <v>Mensualidad</v>
      </c>
      <c r="K1739" s="3" t="str">
        <f>IF(OR(FIN_RAW[[#This Row],[CLIENTE]]=0,FIN_RAW[[#This Row],[CLIENTE]]=" "),"",FIN_RAW[[#This Row],[CLIENTE]])</f>
        <v>Edilma Solarte</v>
      </c>
      <c r="L1739" s="3" t="str">
        <f>IF(OR(FIN_RAW[[#This Row],[DEPORTISTA]]=0,FIN_RAW[[#This Row],[DEPORTISTA]]=""),"",FIN_RAW[[#This Row],[DEPORTISTA]])</f>
        <v>Luciana Botina Cañar</v>
      </c>
      <c r="M1739" s="3">
        <f>IF(FIN_DATASET[[#This Row],[Method]]="Efectivo",1,0)</f>
        <v>1</v>
      </c>
      <c r="N1739" s="12">
        <f>IF(FIN_DATASET[[#This Row],[Method]]="Efectivo",FIN_DATASET[[#This Row],[Amount]],0)</f>
        <v>147000</v>
      </c>
      <c r="O1739" s="3">
        <f>IF(FIN_DATASET[[#This Row],[Method]]="CxC",1,0)</f>
        <v>0</v>
      </c>
      <c r="P1739" s="11">
        <f>IF(FIN_DATASET[[#This Row],[Method]]="CxC",FIN_DATASET[[#This Row],[Amount]],0)</f>
        <v>0</v>
      </c>
      <c r="Q1739" s="3">
        <f>IF(OR(FIN_DATASET[[#This Row],[Account]]="CxP",FIN_DATASET[[#This Row],[Account]]="CxP (Liga)",FIN_DATASET[[#This Row],[Account]]="CxP (Terceros)"),1,0)</f>
        <v>0</v>
      </c>
      <c r="R1739" s="3">
        <f>IF(FIN_DATASET[[#This Row],[AP_Flag]]=1,FIN_DATASET[[#This Row],[Amount]],0)</f>
        <v>0</v>
      </c>
    </row>
    <row r="1740" spans="1:18" x14ac:dyDescent="0.2">
      <c r="A1740" s="4">
        <f>FIN_RAW[[#This Row],[FECHA]]</f>
        <v>45017</v>
      </c>
      <c r="B1740" s="3">
        <f>YEAR(FIN_DATASET[[#This Row],[Date]])</f>
        <v>2023</v>
      </c>
      <c r="C1740" s="3" t="str">
        <f>TEXT(FIN_DATASET[[#This Row],[Date]],"mmmm")</f>
        <v>April</v>
      </c>
      <c r="D1740" s="3" t="str">
        <f>IF(FIN_RAW[[#This Row],[VALOR (IN)]]&gt;0, "Income",IF(FIN_RAW[[#This Row],[VALOR (OUT)]]&gt;0, "Expense", "Check"))</f>
        <v>Income</v>
      </c>
      <c r="E1740" s="3" t="str">
        <f>_xlfn.XLOOKUP(FIN_DATASET[[#This Row],[Method]],CATEGORY_MAP[CUENTA_IN],CATEGORY_MAP[Category])</f>
        <v>Cash</v>
      </c>
      <c r="F1740" s="3" t="str">
        <f>_xlfn.XLOOKUP(FIN_DATASET[[#This Row],[Account]],CATEGORY_MAP[CUENTA_OUT],CATEGORY_MAP[Subcategory])</f>
        <v>Monthly Fee</v>
      </c>
      <c r="G1740" s="3" t="str">
        <f>IF(OR(FIN_RAW[[#This Row],[CONCEPTO]]=0,FIN_RAW[[#This Row],[CONCEPTO]]=""),"",FIN_RAW[[#This Row],[CONCEPTO]])</f>
        <v>Mensualidad AR ABR</v>
      </c>
      <c r="H1740" s="5">
        <f>IF(FIN_DATASET[[#This Row],[Type]]="Income", FIN_RAW[[#This Row],[VALOR (IN)]], -FIN_RAW[[#This Row],[VALOR (OUT)]])</f>
        <v>197000</v>
      </c>
      <c r="I1740" s="3" t="str">
        <f>FIN_RAW[[#This Row],[CUENTA (IN)]]</f>
        <v>Efectivo</v>
      </c>
      <c r="J1740" s="6" t="str">
        <f>FIN_RAW[[#This Row],[CUENTA (OUT)]]</f>
        <v>Mensualidad</v>
      </c>
      <c r="K1740" s="3" t="str">
        <f>IF(OR(FIN_RAW[[#This Row],[CLIENTE]]=0,FIN_RAW[[#This Row],[CLIENTE]]=" "),"",FIN_RAW[[#This Row],[CLIENTE]])</f>
        <v>Mónica González Esguerra</v>
      </c>
      <c r="L1740" s="3" t="str">
        <f>IF(OR(FIN_RAW[[#This Row],[DEPORTISTA]]=0,FIN_RAW[[#This Row],[DEPORTISTA]]=""),"",FIN_RAW[[#This Row],[DEPORTISTA]])</f>
        <v>Mariana Vásquez González</v>
      </c>
      <c r="M1740" s="3">
        <f>IF(FIN_DATASET[[#This Row],[Method]]="Efectivo",1,0)</f>
        <v>1</v>
      </c>
      <c r="N1740" s="12">
        <f>IF(FIN_DATASET[[#This Row],[Method]]="Efectivo",FIN_DATASET[[#This Row],[Amount]],0)</f>
        <v>197000</v>
      </c>
      <c r="O1740" s="3">
        <f>IF(FIN_DATASET[[#This Row],[Method]]="CxC",1,0)</f>
        <v>0</v>
      </c>
      <c r="P1740" s="11">
        <f>IF(FIN_DATASET[[#This Row],[Method]]="CxC",FIN_DATASET[[#This Row],[Amount]],0)</f>
        <v>0</v>
      </c>
      <c r="Q1740" s="3">
        <f>IF(OR(FIN_DATASET[[#This Row],[Account]]="CxP",FIN_DATASET[[#This Row],[Account]]="CxP (Liga)",FIN_DATASET[[#This Row],[Account]]="CxP (Terceros)"),1,0)</f>
        <v>0</v>
      </c>
      <c r="R1740" s="3">
        <f>IF(FIN_DATASET[[#This Row],[AP_Flag]]=1,FIN_DATASET[[#This Row],[Amount]],0)</f>
        <v>0</v>
      </c>
    </row>
    <row r="1741" spans="1:18" x14ac:dyDescent="0.2">
      <c r="A1741" s="4">
        <f>FIN_RAW[[#This Row],[FECHA]]</f>
        <v>45017</v>
      </c>
      <c r="B1741" s="3">
        <f>YEAR(FIN_DATASET[[#This Row],[Date]])</f>
        <v>2023</v>
      </c>
      <c r="C1741" s="3" t="str">
        <f>TEXT(FIN_DATASET[[#This Row],[Date]],"mmmm")</f>
        <v>April</v>
      </c>
      <c r="D1741" s="3" t="str">
        <f>IF(FIN_RAW[[#This Row],[VALOR (IN)]]&gt;0, "Income",IF(FIN_RAW[[#This Row],[VALOR (OUT)]]&gt;0, "Expense", "Check"))</f>
        <v>Income</v>
      </c>
      <c r="E1741" s="3" t="str">
        <f>_xlfn.XLOOKUP(FIN_DATASET[[#This Row],[Method]],CATEGORY_MAP[CUENTA_IN],CATEGORY_MAP[Category])</f>
        <v>Cash</v>
      </c>
      <c r="F1741" s="3" t="str">
        <f>_xlfn.XLOOKUP(FIN_DATASET[[#This Row],[Account]],CATEGORY_MAP[CUENTA_OUT],CATEGORY_MAP[Subcategory])</f>
        <v>Monthly Fee</v>
      </c>
      <c r="G1741" s="3" t="str">
        <f>IF(OR(FIN_RAW[[#This Row],[CONCEPTO]]=0,FIN_RAW[[#This Row],[CONCEPTO]]=""),"",FIN_RAW[[#This Row],[CONCEPTO]])</f>
        <v>Mensualidad FOR (85%) ABR</v>
      </c>
      <c r="H1741" s="5">
        <f>IF(FIN_DATASET[[#This Row],[Type]]="Income", FIN_RAW[[#This Row],[VALOR (IN)]], -FIN_RAW[[#This Row],[VALOR (OUT)]])</f>
        <v>125000</v>
      </c>
      <c r="I1741" s="3" t="str">
        <f>FIN_RAW[[#This Row],[CUENTA (IN)]]</f>
        <v>Efectivo</v>
      </c>
      <c r="J1741" s="6" t="str">
        <f>FIN_RAW[[#This Row],[CUENTA (OUT)]]</f>
        <v>Mensualidad</v>
      </c>
      <c r="K1741" s="3" t="str">
        <f>IF(OR(FIN_RAW[[#This Row],[CLIENTE]]=0,FIN_RAW[[#This Row],[CLIENTE]]=" "),"",FIN_RAW[[#This Row],[CLIENTE]])</f>
        <v>Ana Milena Sánchez Patiño</v>
      </c>
      <c r="L1741" s="3" t="str">
        <f>IF(OR(FIN_RAW[[#This Row],[DEPORTISTA]]=0,FIN_RAW[[#This Row],[DEPORTISTA]]=""),"",FIN_RAW[[#This Row],[DEPORTISTA]])</f>
        <v>Matías Carvajal Sánchez</v>
      </c>
      <c r="M1741" s="3">
        <f>IF(FIN_DATASET[[#This Row],[Method]]="Efectivo",1,0)</f>
        <v>1</v>
      </c>
      <c r="N1741" s="12">
        <f>IF(FIN_DATASET[[#This Row],[Method]]="Efectivo",FIN_DATASET[[#This Row],[Amount]],0)</f>
        <v>125000</v>
      </c>
      <c r="O1741" s="3">
        <f>IF(FIN_DATASET[[#This Row],[Method]]="CxC",1,0)</f>
        <v>0</v>
      </c>
      <c r="P1741" s="11">
        <f>IF(FIN_DATASET[[#This Row],[Method]]="CxC",FIN_DATASET[[#This Row],[Amount]],0)</f>
        <v>0</v>
      </c>
      <c r="Q1741" s="3">
        <f>IF(OR(FIN_DATASET[[#This Row],[Account]]="CxP",FIN_DATASET[[#This Row],[Account]]="CxP (Liga)",FIN_DATASET[[#This Row],[Account]]="CxP (Terceros)"),1,0)</f>
        <v>0</v>
      </c>
      <c r="R1741" s="3">
        <f>IF(FIN_DATASET[[#This Row],[AP_Flag]]=1,FIN_DATASET[[#This Row],[Amount]],0)</f>
        <v>0</v>
      </c>
    </row>
    <row r="1742" spans="1:18" x14ac:dyDescent="0.2">
      <c r="A1742" s="4">
        <f>FIN_RAW[[#This Row],[FECHA]]</f>
        <v>45017</v>
      </c>
      <c r="B1742" s="3">
        <f>YEAR(FIN_DATASET[[#This Row],[Date]])</f>
        <v>2023</v>
      </c>
      <c r="C1742" s="3" t="str">
        <f>TEXT(FIN_DATASET[[#This Row],[Date]],"mmmm")</f>
        <v>April</v>
      </c>
      <c r="D1742" s="3" t="str">
        <f>IF(FIN_RAW[[#This Row],[VALOR (IN)]]&gt;0, "Income",IF(FIN_RAW[[#This Row],[VALOR (OUT)]]&gt;0, "Expense", "Check"))</f>
        <v>Income</v>
      </c>
      <c r="E1742" s="3" t="str">
        <f>_xlfn.XLOOKUP(FIN_DATASET[[#This Row],[Method]],CATEGORY_MAP[CUENTA_IN],CATEGORY_MAP[Category])</f>
        <v>Scholarships</v>
      </c>
      <c r="F1742" s="3" t="str">
        <f>_xlfn.XLOOKUP(FIN_DATASET[[#This Row],[Account]],CATEGORY_MAP[CUENTA_OUT],CATEGORY_MAP[Subcategory])</f>
        <v>Monthly Fee</v>
      </c>
      <c r="G1742" s="3" t="str">
        <f>IF(OR(FIN_RAW[[#This Row],[CONCEPTO]]=0,FIN_RAW[[#This Row],[CONCEPTO]]=""),"",FIN_RAW[[#This Row],[CONCEPTO]])</f>
        <v>Beca Hermandad (15%) ABR</v>
      </c>
      <c r="H1742" s="5">
        <f>IF(FIN_DATASET[[#This Row],[Type]]="Income", FIN_RAW[[#This Row],[VALOR (IN)]], -FIN_RAW[[#This Row],[VALOR (OUT)]])</f>
        <v>22000</v>
      </c>
      <c r="I1742" s="3" t="str">
        <f>FIN_RAW[[#This Row],[CUENTA (IN)]]</f>
        <v>Becas</v>
      </c>
      <c r="J1742" s="6" t="str">
        <f>FIN_RAW[[#This Row],[CUENTA (OUT)]]</f>
        <v>Mensualidad</v>
      </c>
      <c r="K1742" s="3" t="str">
        <f>IF(OR(FIN_RAW[[#This Row],[CLIENTE]]=0,FIN_RAW[[#This Row],[CLIENTE]]=" "),"",FIN_RAW[[#This Row],[CLIENTE]])</f>
        <v>Ana Milena Sánchez Patiño</v>
      </c>
      <c r="L1742" s="3" t="str">
        <f>IF(OR(FIN_RAW[[#This Row],[DEPORTISTA]]=0,FIN_RAW[[#This Row],[DEPORTISTA]]=""),"",FIN_RAW[[#This Row],[DEPORTISTA]])</f>
        <v>Matías Carvajal Sánchez</v>
      </c>
      <c r="M1742" s="3">
        <f>IF(FIN_DATASET[[#This Row],[Method]]="Efectivo",1,0)</f>
        <v>0</v>
      </c>
      <c r="N1742" s="12">
        <f>IF(FIN_DATASET[[#This Row],[Method]]="Efectivo",FIN_DATASET[[#This Row],[Amount]],0)</f>
        <v>0</v>
      </c>
      <c r="O1742" s="3">
        <f>IF(FIN_DATASET[[#This Row],[Method]]="CxC",1,0)</f>
        <v>0</v>
      </c>
      <c r="P1742" s="11">
        <f>IF(FIN_DATASET[[#This Row],[Method]]="CxC",FIN_DATASET[[#This Row],[Amount]],0)</f>
        <v>0</v>
      </c>
      <c r="Q1742" s="3">
        <f>IF(OR(FIN_DATASET[[#This Row],[Account]]="CxP",FIN_DATASET[[#This Row],[Account]]="CxP (Liga)",FIN_DATASET[[#This Row],[Account]]="CxP (Terceros)"),1,0)</f>
        <v>0</v>
      </c>
      <c r="R1742" s="3">
        <f>IF(FIN_DATASET[[#This Row],[AP_Flag]]=1,FIN_DATASET[[#This Row],[Amount]],0)</f>
        <v>0</v>
      </c>
    </row>
    <row r="1743" spans="1:18" x14ac:dyDescent="0.2">
      <c r="A1743" s="4">
        <f>FIN_RAW[[#This Row],[FECHA]]</f>
        <v>45017</v>
      </c>
      <c r="B1743" s="3">
        <f>YEAR(FIN_DATASET[[#This Row],[Date]])</f>
        <v>2023</v>
      </c>
      <c r="C1743" s="3" t="str">
        <f>TEXT(FIN_DATASET[[#This Row],[Date]],"mmmm")</f>
        <v>April</v>
      </c>
      <c r="D1743" s="3" t="str">
        <f>IF(FIN_RAW[[#This Row],[VALOR (IN)]]&gt;0, "Income",IF(FIN_RAW[[#This Row],[VALOR (OUT)]]&gt;0, "Expense", "Check"))</f>
        <v>Income</v>
      </c>
      <c r="E1743" s="3" t="str">
        <f>_xlfn.XLOOKUP(FIN_DATASET[[#This Row],[Method]],CATEGORY_MAP[CUENTA_IN],CATEGORY_MAP[Category])</f>
        <v>Cash</v>
      </c>
      <c r="F1743" s="3" t="str">
        <f>_xlfn.XLOOKUP(FIN_DATASET[[#This Row],[Account]],CATEGORY_MAP[CUENTA_OUT],CATEGORY_MAP[Subcategory])</f>
        <v>Monthly Fee</v>
      </c>
      <c r="G1743" s="3" t="str">
        <f>IF(OR(FIN_RAW[[#This Row],[CONCEPTO]]=0,FIN_RAW[[#This Row],[CONCEPTO]]=""),"",FIN_RAW[[#This Row],[CONCEPTO]])</f>
        <v>Mensualidad AR ABR</v>
      </c>
      <c r="H1743" s="5">
        <f>IF(FIN_DATASET[[#This Row],[Type]]="Income", FIN_RAW[[#This Row],[VALOR (IN)]], -FIN_RAW[[#This Row],[VALOR (OUT)]])</f>
        <v>197000</v>
      </c>
      <c r="I1743" s="3" t="str">
        <f>FIN_RAW[[#This Row],[CUENTA (IN)]]</f>
        <v>Efectivo</v>
      </c>
      <c r="J1743" s="6" t="str">
        <f>FIN_RAW[[#This Row],[CUENTA (OUT)]]</f>
        <v>Mensualidad</v>
      </c>
      <c r="K1743" s="3" t="str">
        <f>IF(OR(FIN_RAW[[#This Row],[CLIENTE]]=0,FIN_RAW[[#This Row],[CLIENTE]]=" "),"",FIN_RAW[[#This Row],[CLIENTE]])</f>
        <v>Ana Milena Sánchez Patiño</v>
      </c>
      <c r="L1743" s="3" t="str">
        <f>IF(OR(FIN_RAW[[#This Row],[DEPORTISTA]]=0,FIN_RAW[[#This Row],[DEPORTISTA]]=""),"",FIN_RAW[[#This Row],[DEPORTISTA]])</f>
        <v>Valentina Carvajal Sánchez</v>
      </c>
      <c r="M1743" s="3">
        <f>IF(FIN_DATASET[[#This Row],[Method]]="Efectivo",1,0)</f>
        <v>1</v>
      </c>
      <c r="N1743" s="12">
        <f>IF(FIN_DATASET[[#This Row],[Method]]="Efectivo",FIN_DATASET[[#This Row],[Amount]],0)</f>
        <v>197000</v>
      </c>
      <c r="O1743" s="3">
        <f>IF(FIN_DATASET[[#This Row],[Method]]="CxC",1,0)</f>
        <v>0</v>
      </c>
      <c r="P1743" s="11">
        <f>IF(FIN_DATASET[[#This Row],[Method]]="CxC",FIN_DATASET[[#This Row],[Amount]],0)</f>
        <v>0</v>
      </c>
      <c r="Q1743" s="3">
        <f>IF(OR(FIN_DATASET[[#This Row],[Account]]="CxP",FIN_DATASET[[#This Row],[Account]]="CxP (Liga)",FIN_DATASET[[#This Row],[Account]]="CxP (Terceros)"),1,0)</f>
        <v>0</v>
      </c>
      <c r="R1743" s="3">
        <f>IF(FIN_DATASET[[#This Row],[AP_Flag]]=1,FIN_DATASET[[#This Row],[Amount]],0)</f>
        <v>0</v>
      </c>
    </row>
    <row r="1744" spans="1:18" x14ac:dyDescent="0.2">
      <c r="A1744" s="4">
        <f>FIN_RAW[[#This Row],[FECHA]]</f>
        <v>45017</v>
      </c>
      <c r="B1744" s="3">
        <f>YEAR(FIN_DATASET[[#This Row],[Date]])</f>
        <v>2023</v>
      </c>
      <c r="C1744" s="3" t="str">
        <f>TEXT(FIN_DATASET[[#This Row],[Date]],"mmmm")</f>
        <v>April</v>
      </c>
      <c r="D1744" s="3" t="str">
        <f>IF(FIN_RAW[[#This Row],[VALOR (IN)]]&gt;0, "Income",IF(FIN_RAW[[#This Row],[VALOR (OUT)]]&gt;0, "Expense", "Check"))</f>
        <v>Income</v>
      </c>
      <c r="E1744" s="3" t="str">
        <f>_xlfn.XLOOKUP(FIN_DATASET[[#This Row],[Method]],CATEGORY_MAP[CUENTA_IN],CATEGORY_MAP[Category])</f>
        <v>Cash</v>
      </c>
      <c r="F1744" s="3" t="str">
        <f>_xlfn.XLOOKUP(FIN_DATASET[[#This Row],[Account]],CATEGORY_MAP[CUENTA_OUT],CATEGORY_MAP[Subcategory])</f>
        <v>Monthly Fee</v>
      </c>
      <c r="G1744" s="3" t="str">
        <f>IF(OR(FIN_RAW[[#This Row],[CONCEPTO]]=0,FIN_RAW[[#This Row],[CONCEPTO]]=""),"",FIN_RAW[[#This Row],[CONCEPTO]])</f>
        <v>Mensualidad AR ABR</v>
      </c>
      <c r="H1744" s="5">
        <f>IF(FIN_DATASET[[#This Row],[Type]]="Income", FIN_RAW[[#This Row],[VALOR (IN)]], -FIN_RAW[[#This Row],[VALOR (OUT)]])</f>
        <v>197000</v>
      </c>
      <c r="I1744" s="3" t="str">
        <f>FIN_RAW[[#This Row],[CUENTA (IN)]]</f>
        <v>Efectivo</v>
      </c>
      <c r="J1744" s="6" t="str">
        <f>FIN_RAW[[#This Row],[CUENTA (OUT)]]</f>
        <v>Mensualidad</v>
      </c>
      <c r="K1744" s="3" t="str">
        <f>IF(OR(FIN_RAW[[#This Row],[CLIENTE]]=0,FIN_RAW[[#This Row],[CLIENTE]]=" "),"",FIN_RAW[[#This Row],[CLIENTE]])</f>
        <v>Yanibel Peña Londoño</v>
      </c>
      <c r="L1744" s="3" t="str">
        <f>IF(OR(FIN_RAW[[#This Row],[DEPORTISTA]]=0,FIN_RAW[[#This Row],[DEPORTISTA]]=""),"",FIN_RAW[[#This Row],[DEPORTISTA]])</f>
        <v>Santiago Piedrahita Peña</v>
      </c>
      <c r="M1744" s="3">
        <f>IF(FIN_DATASET[[#This Row],[Method]]="Efectivo",1,0)</f>
        <v>1</v>
      </c>
      <c r="N1744" s="12">
        <f>IF(FIN_DATASET[[#This Row],[Method]]="Efectivo",FIN_DATASET[[#This Row],[Amount]],0)</f>
        <v>197000</v>
      </c>
      <c r="O1744" s="3">
        <f>IF(FIN_DATASET[[#This Row],[Method]]="CxC",1,0)</f>
        <v>0</v>
      </c>
      <c r="P1744" s="11">
        <f>IF(FIN_DATASET[[#This Row],[Method]]="CxC",FIN_DATASET[[#This Row],[Amount]],0)</f>
        <v>0</v>
      </c>
      <c r="Q1744" s="3">
        <f>IF(OR(FIN_DATASET[[#This Row],[Account]]="CxP",FIN_DATASET[[#This Row],[Account]]="CxP (Liga)",FIN_DATASET[[#This Row],[Account]]="CxP (Terceros)"),1,0)</f>
        <v>0</v>
      </c>
      <c r="R1744" s="3">
        <f>IF(FIN_DATASET[[#This Row],[AP_Flag]]=1,FIN_DATASET[[#This Row],[Amount]],0)</f>
        <v>0</v>
      </c>
    </row>
    <row r="1745" spans="1:18" x14ac:dyDescent="0.2">
      <c r="A1745" s="4">
        <f>FIN_RAW[[#This Row],[FECHA]]</f>
        <v>45017</v>
      </c>
      <c r="B1745" s="3">
        <f>YEAR(FIN_DATASET[[#This Row],[Date]])</f>
        <v>2023</v>
      </c>
      <c r="C1745" s="3" t="str">
        <f>TEXT(FIN_DATASET[[#This Row],[Date]],"mmmm")</f>
        <v>April</v>
      </c>
      <c r="D1745" s="3" t="str">
        <f>IF(FIN_RAW[[#This Row],[VALOR (IN)]]&gt;0, "Income",IF(FIN_RAW[[#This Row],[VALOR (OUT)]]&gt;0, "Expense", "Check"))</f>
        <v>Income</v>
      </c>
      <c r="E1745" s="3" t="str">
        <f>_xlfn.XLOOKUP(FIN_DATASET[[#This Row],[Method]],CATEGORY_MAP[CUENTA_IN],CATEGORY_MAP[Category])</f>
        <v>Cash</v>
      </c>
      <c r="F1745" s="3" t="str">
        <f>_xlfn.XLOOKUP(FIN_DATASET[[#This Row],[Account]],CATEGORY_MAP[CUENTA_OUT],CATEGORY_MAP[Subcategory])</f>
        <v>Monthly Fee</v>
      </c>
      <c r="G1745" s="3" t="str">
        <f>IF(OR(FIN_RAW[[#This Row],[CONCEPTO]]=0,FIN_RAW[[#This Row],[CONCEPTO]]=""),"",FIN_RAW[[#This Row],[CONCEPTO]])</f>
        <v>Mensualidad AR ABR</v>
      </c>
      <c r="H1745" s="5">
        <f>IF(FIN_DATASET[[#This Row],[Type]]="Income", FIN_RAW[[#This Row],[VALOR (IN)]], -FIN_RAW[[#This Row],[VALOR (OUT)]])</f>
        <v>197000</v>
      </c>
      <c r="I1745" s="3" t="str">
        <f>FIN_RAW[[#This Row],[CUENTA (IN)]]</f>
        <v>Efectivo</v>
      </c>
      <c r="J1745" s="6" t="str">
        <f>FIN_RAW[[#This Row],[CUENTA (OUT)]]</f>
        <v>Mensualidad</v>
      </c>
      <c r="K1745" s="3" t="str">
        <f>IF(OR(FIN_RAW[[#This Row],[CLIENTE]]=0,FIN_RAW[[#This Row],[CLIENTE]]=" "),"",FIN_RAW[[#This Row],[CLIENTE]])</f>
        <v>Ingrith Basto Zamorano</v>
      </c>
      <c r="L1745" s="3" t="str">
        <f>IF(OR(FIN_RAW[[#This Row],[DEPORTISTA]]=0,FIN_RAW[[#This Row],[DEPORTISTA]]=""),"",FIN_RAW[[#This Row],[DEPORTISTA]])</f>
        <v>Santiago Solórzano Basto</v>
      </c>
      <c r="M1745" s="3">
        <f>IF(FIN_DATASET[[#This Row],[Method]]="Efectivo",1,0)</f>
        <v>1</v>
      </c>
      <c r="N1745" s="12">
        <f>IF(FIN_DATASET[[#This Row],[Method]]="Efectivo",FIN_DATASET[[#This Row],[Amount]],0)</f>
        <v>197000</v>
      </c>
      <c r="O1745" s="3">
        <f>IF(FIN_DATASET[[#This Row],[Method]]="CxC",1,0)</f>
        <v>0</v>
      </c>
      <c r="P1745" s="11">
        <f>IF(FIN_DATASET[[#This Row],[Method]]="CxC",FIN_DATASET[[#This Row],[Amount]],0)</f>
        <v>0</v>
      </c>
      <c r="Q1745" s="3">
        <f>IF(OR(FIN_DATASET[[#This Row],[Account]]="CxP",FIN_DATASET[[#This Row],[Account]]="CxP (Liga)",FIN_DATASET[[#This Row],[Account]]="CxP (Terceros)"),1,0)</f>
        <v>0</v>
      </c>
      <c r="R1745" s="3">
        <f>IF(FIN_DATASET[[#This Row],[AP_Flag]]=1,FIN_DATASET[[#This Row],[Amount]],0)</f>
        <v>0</v>
      </c>
    </row>
    <row r="1746" spans="1:18" x14ac:dyDescent="0.2">
      <c r="A1746" s="4">
        <f>FIN_RAW[[#This Row],[FECHA]]</f>
        <v>45017</v>
      </c>
      <c r="B1746" s="3">
        <f>YEAR(FIN_DATASET[[#This Row],[Date]])</f>
        <v>2023</v>
      </c>
      <c r="C1746" s="3" t="str">
        <f>TEXT(FIN_DATASET[[#This Row],[Date]],"mmmm")</f>
        <v>April</v>
      </c>
      <c r="D1746" s="3" t="str">
        <f>IF(FIN_RAW[[#This Row],[VALOR (IN)]]&gt;0, "Income",IF(FIN_RAW[[#This Row],[VALOR (OUT)]]&gt;0, "Expense", "Check"))</f>
        <v>Income</v>
      </c>
      <c r="E1746" s="3" t="str">
        <f>_xlfn.XLOOKUP(FIN_DATASET[[#This Row],[Method]],CATEGORY_MAP[CUENTA_IN],CATEGORY_MAP[Category])</f>
        <v>Cash</v>
      </c>
      <c r="F1746" s="3" t="str">
        <f>_xlfn.XLOOKUP(FIN_DATASET[[#This Row],[Account]],CATEGORY_MAP[CUENTA_OUT],CATEGORY_MAP[Subcategory])</f>
        <v>Monthly Fee</v>
      </c>
      <c r="G1746" s="3" t="str">
        <f>IF(OR(FIN_RAW[[#This Row],[CONCEPTO]]=0,FIN_RAW[[#This Row],[CONCEPTO]]=""),"",FIN_RAW[[#This Row],[CONCEPTO]])</f>
        <v>Mensualidad FOR ABR</v>
      </c>
      <c r="H1746" s="5">
        <f>IF(FIN_DATASET[[#This Row],[Type]]="Income", FIN_RAW[[#This Row],[VALOR (IN)]], -FIN_RAW[[#This Row],[VALOR (OUT)]])</f>
        <v>147000</v>
      </c>
      <c r="I1746" s="3" t="str">
        <f>FIN_RAW[[#This Row],[CUENTA (IN)]]</f>
        <v>Efectivo</v>
      </c>
      <c r="J1746" s="6" t="str">
        <f>FIN_RAW[[#This Row],[CUENTA (OUT)]]</f>
        <v>Mensualidad</v>
      </c>
      <c r="K1746" s="3" t="str">
        <f>IF(OR(FIN_RAW[[#This Row],[CLIENTE]]=0,FIN_RAW[[#This Row],[CLIENTE]]=" "),"",FIN_RAW[[#This Row],[CLIENTE]])</f>
        <v>Marcela Zapata Duque</v>
      </c>
      <c r="L1746" s="3" t="str">
        <f>IF(OR(FIN_RAW[[#This Row],[DEPORTISTA]]=0,FIN_RAW[[#This Row],[DEPORTISTA]]=""),"",FIN_RAW[[#This Row],[DEPORTISTA]])</f>
        <v>Sara Zapata Zapata</v>
      </c>
      <c r="M1746" s="3">
        <f>IF(FIN_DATASET[[#This Row],[Method]]="Efectivo",1,0)</f>
        <v>1</v>
      </c>
      <c r="N1746" s="12">
        <f>IF(FIN_DATASET[[#This Row],[Method]]="Efectivo",FIN_DATASET[[#This Row],[Amount]],0)</f>
        <v>147000</v>
      </c>
      <c r="O1746" s="3">
        <f>IF(FIN_DATASET[[#This Row],[Method]]="CxC",1,0)</f>
        <v>0</v>
      </c>
      <c r="P1746" s="11">
        <f>IF(FIN_DATASET[[#This Row],[Method]]="CxC",FIN_DATASET[[#This Row],[Amount]],0)</f>
        <v>0</v>
      </c>
      <c r="Q1746" s="3">
        <f>IF(OR(FIN_DATASET[[#This Row],[Account]]="CxP",FIN_DATASET[[#This Row],[Account]]="CxP (Liga)",FIN_DATASET[[#This Row],[Account]]="CxP (Terceros)"),1,0)</f>
        <v>0</v>
      </c>
      <c r="R1746" s="3">
        <f>IF(FIN_DATASET[[#This Row],[AP_Flag]]=1,FIN_DATASET[[#This Row],[Amount]],0)</f>
        <v>0</v>
      </c>
    </row>
    <row r="1747" spans="1:18" x14ac:dyDescent="0.2">
      <c r="A1747" s="4">
        <f>FIN_RAW[[#This Row],[FECHA]]</f>
        <v>45017</v>
      </c>
      <c r="B1747" s="3">
        <f>YEAR(FIN_DATASET[[#This Row],[Date]])</f>
        <v>2023</v>
      </c>
      <c r="C1747" s="3" t="str">
        <f>TEXT(FIN_DATASET[[#This Row],[Date]],"mmmm")</f>
        <v>April</v>
      </c>
      <c r="D1747" s="3" t="str">
        <f>IF(FIN_RAW[[#This Row],[VALOR (IN)]]&gt;0, "Income",IF(FIN_RAW[[#This Row],[VALOR (OUT)]]&gt;0, "Expense", "Check"))</f>
        <v>Income</v>
      </c>
      <c r="E1747" s="3" t="str">
        <f>_xlfn.XLOOKUP(FIN_DATASET[[#This Row],[Method]],CATEGORY_MAP[CUENTA_IN],CATEGORY_MAP[Category])</f>
        <v>Cash</v>
      </c>
      <c r="F1747" s="3" t="str">
        <f>_xlfn.XLOOKUP(FIN_DATASET[[#This Row],[Account]],CATEGORY_MAP[CUENTA_OUT],CATEGORY_MAP[Subcategory])</f>
        <v>Monthly Fee</v>
      </c>
      <c r="G1747" s="3" t="str">
        <f>IF(OR(FIN_RAW[[#This Row],[CONCEPTO]]=0,FIN_RAW[[#This Row],[CONCEPTO]]=""),"",FIN_RAW[[#This Row],[CONCEPTO]])</f>
        <v>Mensualidad GIM ABR</v>
      </c>
      <c r="H1747" s="5">
        <f>IF(FIN_DATASET[[#This Row],[Type]]="Income", FIN_RAW[[#This Row],[VALOR (IN)]], -FIN_RAW[[#This Row],[VALOR (OUT)]])</f>
        <v>27000</v>
      </c>
      <c r="I1747" s="3" t="str">
        <f>FIN_RAW[[#This Row],[CUENTA (IN)]]</f>
        <v>Efectivo</v>
      </c>
      <c r="J1747" s="6" t="str">
        <f>FIN_RAW[[#This Row],[CUENTA (OUT)]]</f>
        <v>Mensualidad</v>
      </c>
      <c r="K1747" s="3" t="str">
        <f>IF(OR(FIN_RAW[[#This Row],[CLIENTE]]=0,FIN_RAW[[#This Row],[CLIENTE]]=" "),"",FIN_RAW[[#This Row],[CLIENTE]])</f>
        <v>Silvana Torres López</v>
      </c>
      <c r="L1747" s="3" t="str">
        <f>IF(OR(FIN_RAW[[#This Row],[DEPORTISTA]]=0,FIN_RAW[[#This Row],[DEPORTISTA]]=""),"",FIN_RAW[[#This Row],[DEPORTISTA]])</f>
        <v>María Paula Quintero Torres</v>
      </c>
      <c r="M1747" s="3">
        <f>IF(FIN_DATASET[[#This Row],[Method]]="Efectivo",1,0)</f>
        <v>1</v>
      </c>
      <c r="N1747" s="12">
        <f>IF(FIN_DATASET[[#This Row],[Method]]="Efectivo",FIN_DATASET[[#This Row],[Amount]],0)</f>
        <v>27000</v>
      </c>
      <c r="O1747" s="3">
        <f>IF(FIN_DATASET[[#This Row],[Method]]="CxC",1,0)</f>
        <v>0</v>
      </c>
      <c r="P1747" s="11">
        <f>IF(FIN_DATASET[[#This Row],[Method]]="CxC",FIN_DATASET[[#This Row],[Amount]],0)</f>
        <v>0</v>
      </c>
      <c r="Q1747" s="3">
        <f>IF(OR(FIN_DATASET[[#This Row],[Account]]="CxP",FIN_DATASET[[#This Row],[Account]]="CxP (Liga)",FIN_DATASET[[#This Row],[Account]]="CxP (Terceros)"),1,0)</f>
        <v>0</v>
      </c>
      <c r="R1747" s="3">
        <f>IF(FIN_DATASET[[#This Row],[AP_Flag]]=1,FIN_DATASET[[#This Row],[Amount]],0)</f>
        <v>0</v>
      </c>
    </row>
    <row r="1748" spans="1:18" x14ac:dyDescent="0.2">
      <c r="A1748" s="4">
        <f>FIN_RAW[[#This Row],[FECHA]]</f>
        <v>45017</v>
      </c>
      <c r="B1748" s="3">
        <f>YEAR(FIN_DATASET[[#This Row],[Date]])</f>
        <v>2023</v>
      </c>
      <c r="C1748" s="3" t="str">
        <f>TEXT(FIN_DATASET[[#This Row],[Date]],"mmmm")</f>
        <v>April</v>
      </c>
      <c r="D1748" s="3" t="str">
        <f>IF(FIN_RAW[[#This Row],[VALOR (IN)]]&gt;0, "Income",IF(FIN_RAW[[#This Row],[VALOR (OUT)]]&gt;0, "Expense", "Check"))</f>
        <v>Income</v>
      </c>
      <c r="E1748" s="3" t="str">
        <f>_xlfn.XLOOKUP(FIN_DATASET[[#This Row],[Method]],CATEGORY_MAP[CUENTA_IN],CATEGORY_MAP[Category])</f>
        <v>Cash</v>
      </c>
      <c r="F1748" s="3" t="str">
        <f>_xlfn.XLOOKUP(FIN_DATASET[[#This Row],[Account]],CATEGORY_MAP[CUENTA_OUT],CATEGORY_MAP[Subcategory])</f>
        <v>Monthly Fee</v>
      </c>
      <c r="G1748" s="3" t="str">
        <f>IF(OR(FIN_RAW[[#This Row],[CONCEPTO]]=0,FIN_RAW[[#This Row],[CONCEPTO]]=""),"",FIN_RAW[[#This Row],[CONCEPTO]])</f>
        <v>Mensualidad GIM ABR</v>
      </c>
      <c r="H1748" s="5">
        <f>IF(FIN_DATASET[[#This Row],[Type]]="Income", FIN_RAW[[#This Row],[VALOR (IN)]], -FIN_RAW[[#This Row],[VALOR (OUT)]])</f>
        <v>27000</v>
      </c>
      <c r="I1748" s="3" t="str">
        <f>FIN_RAW[[#This Row],[CUENTA (IN)]]</f>
        <v>Efectivo</v>
      </c>
      <c r="J1748" s="6" t="str">
        <f>FIN_RAW[[#This Row],[CUENTA (OUT)]]</f>
        <v>Mensualidad</v>
      </c>
      <c r="K1748" s="3" t="str">
        <f>IF(OR(FIN_RAW[[#This Row],[CLIENTE]]=0,FIN_RAW[[#This Row],[CLIENTE]]=" "),"",FIN_RAW[[#This Row],[CLIENTE]])</f>
        <v>Silvana Torres López</v>
      </c>
      <c r="L1748" s="3" t="str">
        <f>IF(OR(FIN_RAW[[#This Row],[DEPORTISTA]]=0,FIN_RAW[[#This Row],[DEPORTISTA]]=""),"",FIN_RAW[[#This Row],[DEPORTISTA]])</f>
        <v>Luciana Pinedo Torres</v>
      </c>
      <c r="M1748" s="3">
        <f>IF(FIN_DATASET[[#This Row],[Method]]="Efectivo",1,0)</f>
        <v>1</v>
      </c>
      <c r="N1748" s="12">
        <f>IF(FIN_DATASET[[#This Row],[Method]]="Efectivo",FIN_DATASET[[#This Row],[Amount]],0)</f>
        <v>27000</v>
      </c>
      <c r="O1748" s="3">
        <f>IF(FIN_DATASET[[#This Row],[Method]]="CxC",1,0)</f>
        <v>0</v>
      </c>
      <c r="P1748" s="11">
        <f>IF(FIN_DATASET[[#This Row],[Method]]="CxC",FIN_DATASET[[#This Row],[Amount]],0)</f>
        <v>0</v>
      </c>
      <c r="Q1748" s="3">
        <f>IF(OR(FIN_DATASET[[#This Row],[Account]]="CxP",FIN_DATASET[[#This Row],[Account]]="CxP (Liga)",FIN_DATASET[[#This Row],[Account]]="CxP (Terceros)"),1,0)</f>
        <v>0</v>
      </c>
      <c r="R1748" s="3">
        <f>IF(FIN_DATASET[[#This Row],[AP_Flag]]=1,FIN_DATASET[[#This Row],[Amount]],0)</f>
        <v>0</v>
      </c>
    </row>
    <row r="1749" spans="1:18" x14ac:dyDescent="0.2">
      <c r="A1749" s="4">
        <f>FIN_RAW[[#This Row],[FECHA]]</f>
        <v>45017</v>
      </c>
      <c r="B1749" s="3">
        <f>YEAR(FIN_DATASET[[#This Row],[Date]])</f>
        <v>2023</v>
      </c>
      <c r="C1749" s="3" t="str">
        <f>TEXT(FIN_DATASET[[#This Row],[Date]],"mmmm")</f>
        <v>April</v>
      </c>
      <c r="D1749" s="3" t="str">
        <f>IF(FIN_RAW[[#This Row],[VALOR (IN)]]&gt;0, "Income",IF(FIN_RAW[[#This Row],[VALOR (OUT)]]&gt;0, "Expense", "Check"))</f>
        <v>Income</v>
      </c>
      <c r="E1749" s="3" t="str">
        <f>_xlfn.XLOOKUP(FIN_DATASET[[#This Row],[Method]],CATEGORY_MAP[CUENTA_IN],CATEGORY_MAP[Category])</f>
        <v>Cash</v>
      </c>
      <c r="F1749" s="3" t="str">
        <f>_xlfn.XLOOKUP(FIN_DATASET[[#This Row],[Account]],CATEGORY_MAP[CUENTA_OUT],CATEGORY_MAP[Subcategory])</f>
        <v>Monthly Fee</v>
      </c>
      <c r="G1749" s="3" t="str">
        <f>IF(OR(FIN_RAW[[#This Row],[CONCEPTO]]=0,FIN_RAW[[#This Row],[CONCEPTO]]=""),"",FIN_RAW[[#This Row],[CONCEPTO]])</f>
        <v>Mensualidad GIM ABR</v>
      </c>
      <c r="H1749" s="5">
        <f>IF(FIN_DATASET[[#This Row],[Type]]="Income", FIN_RAW[[#This Row],[VALOR (IN)]], -FIN_RAW[[#This Row],[VALOR (OUT)]])</f>
        <v>27000</v>
      </c>
      <c r="I1749" s="3" t="str">
        <f>FIN_RAW[[#This Row],[CUENTA (IN)]]</f>
        <v>Efectivo</v>
      </c>
      <c r="J1749" s="6" t="str">
        <f>FIN_RAW[[#This Row],[CUENTA (OUT)]]</f>
        <v>Mensualidad</v>
      </c>
      <c r="K1749" s="3" t="str">
        <f>IF(OR(FIN_RAW[[#This Row],[CLIENTE]]=0,FIN_RAW[[#This Row],[CLIENTE]]=" "),"",FIN_RAW[[#This Row],[CLIENTE]])</f>
        <v>Silvana Torres López</v>
      </c>
      <c r="L1749" s="3" t="str">
        <f>IF(OR(FIN_RAW[[#This Row],[DEPORTISTA]]=0,FIN_RAW[[#This Row],[DEPORTISTA]]=""),"",FIN_RAW[[#This Row],[DEPORTISTA]])</f>
        <v>Valentina Quintero Torres</v>
      </c>
      <c r="M1749" s="3">
        <f>IF(FIN_DATASET[[#This Row],[Method]]="Efectivo",1,0)</f>
        <v>1</v>
      </c>
      <c r="N1749" s="12">
        <f>IF(FIN_DATASET[[#This Row],[Method]]="Efectivo",FIN_DATASET[[#This Row],[Amount]],0)</f>
        <v>27000</v>
      </c>
      <c r="O1749" s="3">
        <f>IF(FIN_DATASET[[#This Row],[Method]]="CxC",1,0)</f>
        <v>0</v>
      </c>
      <c r="P1749" s="11">
        <f>IF(FIN_DATASET[[#This Row],[Method]]="CxC",FIN_DATASET[[#This Row],[Amount]],0)</f>
        <v>0</v>
      </c>
      <c r="Q1749" s="3">
        <f>IF(OR(FIN_DATASET[[#This Row],[Account]]="CxP",FIN_DATASET[[#This Row],[Account]]="CxP (Liga)",FIN_DATASET[[#This Row],[Account]]="CxP (Terceros)"),1,0)</f>
        <v>0</v>
      </c>
      <c r="R1749" s="3">
        <f>IF(FIN_DATASET[[#This Row],[AP_Flag]]=1,FIN_DATASET[[#This Row],[Amount]],0)</f>
        <v>0</v>
      </c>
    </row>
    <row r="1750" spans="1:18" x14ac:dyDescent="0.2">
      <c r="A1750" s="4">
        <f>FIN_RAW[[#This Row],[FECHA]]</f>
        <v>45042</v>
      </c>
      <c r="B1750" s="3">
        <f>YEAR(FIN_DATASET[[#This Row],[Date]])</f>
        <v>2023</v>
      </c>
      <c r="C1750" s="3" t="str">
        <f>TEXT(FIN_DATASET[[#This Row],[Date]],"mmmm")</f>
        <v>April</v>
      </c>
      <c r="D1750" s="3" t="str">
        <f>IF(FIN_RAW[[#This Row],[VALOR (IN)]]&gt;0, "Income",IF(FIN_RAW[[#This Row],[VALOR (OUT)]]&gt;0, "Expense", "Check"))</f>
        <v>Expense</v>
      </c>
      <c r="E1750" s="3" t="str">
        <f>_xlfn.XLOOKUP(FIN_DATASET[[#This Row],[Method]],CATEGORY_MAP[CUENTA_IN],CATEGORY_MAP[Category])</f>
        <v>Cash</v>
      </c>
      <c r="F1750" s="3" t="str">
        <f>_xlfn.XLOOKUP(FIN_DATASET[[#This Row],[Account]],CATEGORY_MAP[CUENTA_OUT],CATEGORY_MAP[Subcategory])</f>
        <v>Tournaments</v>
      </c>
      <c r="G1750" s="3" t="str">
        <f>IF(OR(FIN_RAW[[#This Row],[CONCEPTO]]=0,FIN_RAW[[#This Row],[CONCEPTO]]=""),"",FIN_RAW[[#This Row],[CONCEPTO]])</f>
        <v>Refrigerio+Hidratacion IC Juvenil</v>
      </c>
      <c r="H1750" s="5">
        <f>IF(FIN_DATASET[[#This Row],[Type]]="Income", FIN_RAW[[#This Row],[VALOR (IN)]], -FIN_RAW[[#This Row],[VALOR (OUT)]])</f>
        <v>-600000</v>
      </c>
      <c r="I1750" s="3" t="str">
        <f>FIN_RAW[[#This Row],[CUENTA (IN)]]</f>
        <v>Efectivo</v>
      </c>
      <c r="J1750" s="6" t="str">
        <f>FIN_RAW[[#This Row],[CUENTA (OUT)]]</f>
        <v>Torneos</v>
      </c>
      <c r="K1750" s="3" t="str">
        <f>IF(OR(FIN_RAW[[#This Row],[CLIENTE]]=0,FIN_RAW[[#This Row],[CLIENTE]]=" "),"",FIN_RAW[[#This Row],[CLIENTE]])</f>
        <v/>
      </c>
      <c r="L1750" s="3" t="str">
        <f>IF(OR(FIN_RAW[[#This Row],[DEPORTISTA]]=0,FIN_RAW[[#This Row],[DEPORTISTA]]=""),"",FIN_RAW[[#This Row],[DEPORTISTA]])</f>
        <v/>
      </c>
      <c r="M1750" s="3">
        <f>IF(FIN_DATASET[[#This Row],[Method]]="Efectivo",1,0)</f>
        <v>1</v>
      </c>
      <c r="N1750" s="12">
        <f>IF(FIN_DATASET[[#This Row],[Method]]="Efectivo",FIN_DATASET[[#This Row],[Amount]],0)</f>
        <v>-600000</v>
      </c>
      <c r="O1750" s="3">
        <f>IF(FIN_DATASET[[#This Row],[Method]]="CxC",1,0)</f>
        <v>0</v>
      </c>
      <c r="P1750" s="11">
        <f>IF(FIN_DATASET[[#This Row],[Method]]="CxC",FIN_DATASET[[#This Row],[Amount]],0)</f>
        <v>0</v>
      </c>
      <c r="Q1750" s="3">
        <f>IF(OR(FIN_DATASET[[#This Row],[Account]]="CxP",FIN_DATASET[[#This Row],[Account]]="CxP (Liga)",FIN_DATASET[[#This Row],[Account]]="CxP (Terceros)"),1,0)</f>
        <v>0</v>
      </c>
      <c r="R1750" s="3">
        <f>IF(FIN_DATASET[[#This Row],[AP_Flag]]=1,FIN_DATASET[[#This Row],[Amount]],0)</f>
        <v>0</v>
      </c>
    </row>
    <row r="1751" spans="1:18" x14ac:dyDescent="0.2">
      <c r="A1751" s="4">
        <f>FIN_RAW[[#This Row],[FECHA]]</f>
        <v>45042</v>
      </c>
      <c r="B1751" s="3">
        <f>YEAR(FIN_DATASET[[#This Row],[Date]])</f>
        <v>2023</v>
      </c>
      <c r="C1751" s="3" t="str">
        <f>TEXT(FIN_DATASET[[#This Row],[Date]],"mmmm")</f>
        <v>April</v>
      </c>
      <c r="D1751" s="3" t="str">
        <f>IF(FIN_RAW[[#This Row],[VALOR (IN)]]&gt;0, "Income",IF(FIN_RAW[[#This Row],[VALOR (OUT)]]&gt;0, "Expense", "Check"))</f>
        <v>Expense</v>
      </c>
      <c r="E1751" s="3" t="str">
        <f>_xlfn.XLOOKUP(FIN_DATASET[[#This Row],[Method]],CATEGORY_MAP[CUENTA_IN],CATEGORY_MAP[Category])</f>
        <v>Cash</v>
      </c>
      <c r="F1751" s="3" t="str">
        <f>_xlfn.XLOOKUP(FIN_DATASET[[#This Row],[Account]],CATEGORY_MAP[CUENTA_OUT],CATEGORY_MAP[Subcategory])</f>
        <v>Tournaments</v>
      </c>
      <c r="G1751" s="3" t="str">
        <f>IF(OR(FIN_RAW[[#This Row],[CONCEPTO]]=0,FIN_RAW[[#This Row],[CONCEPTO]]=""),"",FIN_RAW[[#This Row],[CONCEPTO]])</f>
        <v>Refrigerio+Hidratacion IC Infantil</v>
      </c>
      <c r="H1751" s="5">
        <f>IF(FIN_DATASET[[#This Row],[Type]]="Income", FIN_RAW[[#This Row],[VALOR (IN)]], -FIN_RAW[[#This Row],[VALOR (OUT)]])</f>
        <v>-400000</v>
      </c>
      <c r="I1751" s="3" t="str">
        <f>FIN_RAW[[#This Row],[CUENTA (IN)]]</f>
        <v>Efectivo</v>
      </c>
      <c r="J1751" s="6" t="str">
        <f>FIN_RAW[[#This Row],[CUENTA (OUT)]]</f>
        <v>Torneos</v>
      </c>
      <c r="K1751" s="3" t="str">
        <f>IF(OR(FIN_RAW[[#This Row],[CLIENTE]]=0,FIN_RAW[[#This Row],[CLIENTE]]=" "),"",FIN_RAW[[#This Row],[CLIENTE]])</f>
        <v/>
      </c>
      <c r="L1751" s="3" t="str">
        <f>IF(OR(FIN_RAW[[#This Row],[DEPORTISTA]]=0,FIN_RAW[[#This Row],[DEPORTISTA]]=""),"",FIN_RAW[[#This Row],[DEPORTISTA]])</f>
        <v/>
      </c>
      <c r="M1751" s="3">
        <f>IF(FIN_DATASET[[#This Row],[Method]]="Efectivo",1,0)</f>
        <v>1</v>
      </c>
      <c r="N1751" s="12">
        <f>IF(FIN_DATASET[[#This Row],[Method]]="Efectivo",FIN_DATASET[[#This Row],[Amount]],0)</f>
        <v>-400000</v>
      </c>
      <c r="O1751" s="3">
        <f>IF(FIN_DATASET[[#This Row],[Method]]="CxC",1,0)</f>
        <v>0</v>
      </c>
      <c r="P1751" s="11">
        <f>IF(FIN_DATASET[[#This Row],[Method]]="CxC",FIN_DATASET[[#This Row],[Amount]],0)</f>
        <v>0</v>
      </c>
      <c r="Q1751" s="3">
        <f>IF(OR(FIN_DATASET[[#This Row],[Account]]="CxP",FIN_DATASET[[#This Row],[Account]]="CxP (Liga)",FIN_DATASET[[#This Row],[Account]]="CxP (Terceros)"),1,0)</f>
        <v>0</v>
      </c>
      <c r="R1751" s="3">
        <f>IF(FIN_DATASET[[#This Row],[AP_Flag]]=1,FIN_DATASET[[#This Row],[Amount]],0)</f>
        <v>0</v>
      </c>
    </row>
    <row r="1752" spans="1:18" x14ac:dyDescent="0.2">
      <c r="A1752" s="4">
        <f>FIN_RAW[[#This Row],[FECHA]]</f>
        <v>45042</v>
      </c>
      <c r="B1752" s="3">
        <f>YEAR(FIN_DATASET[[#This Row],[Date]])</f>
        <v>2023</v>
      </c>
      <c r="C1752" s="3" t="str">
        <f>TEXT(FIN_DATASET[[#This Row],[Date]],"mmmm")</f>
        <v>April</v>
      </c>
      <c r="D1752" s="3" t="str">
        <f>IF(FIN_RAW[[#This Row],[VALOR (IN)]]&gt;0, "Income",IF(FIN_RAW[[#This Row],[VALOR (OUT)]]&gt;0, "Expense", "Check"))</f>
        <v>Income</v>
      </c>
      <c r="E1752" s="3" t="str">
        <f>_xlfn.XLOOKUP(FIN_DATASET[[#This Row],[Method]],CATEGORY_MAP[CUENTA_IN],CATEGORY_MAP[Category])</f>
        <v>Cash</v>
      </c>
      <c r="F1752" s="3" t="str">
        <f>_xlfn.XLOOKUP(FIN_DATASET[[#This Row],[Account]],CATEGORY_MAP[CUENTA_OUT],CATEGORY_MAP[Subcategory])</f>
        <v>Other Incomes</v>
      </c>
      <c r="G1752" s="3" t="str">
        <f>IF(OR(FIN_RAW[[#This Row],[CONCEPTO]]=0,FIN_RAW[[#This Row],[CONCEPTO]]=""),"",FIN_RAW[[#This Row],[CONCEPTO]])</f>
        <v>Pruebas IC Juvenil</v>
      </c>
      <c r="H1752" s="5">
        <f>IF(FIN_DATASET[[#This Row],[Type]]="Income", FIN_RAW[[#This Row],[VALOR (IN)]], -FIN_RAW[[#This Row],[VALOR (OUT)]])</f>
        <v>88000</v>
      </c>
      <c r="I1752" s="3" t="str">
        <f>FIN_RAW[[#This Row],[CUENTA (IN)]]</f>
        <v>Efectivo</v>
      </c>
      <c r="J1752" s="6" t="str">
        <f>FIN_RAW[[#This Row],[CUENTA (OUT)]]</f>
        <v>Otros Ingresos</v>
      </c>
      <c r="K1752" s="3" t="str">
        <f>IF(OR(FIN_RAW[[#This Row],[CLIENTE]]=0,FIN_RAW[[#This Row],[CLIENTE]]=" "),"",FIN_RAW[[#This Row],[CLIENTE]])</f>
        <v>Viviana Andrade Álvarez</v>
      </c>
      <c r="L1752" s="3" t="str">
        <f>IF(OR(FIN_RAW[[#This Row],[DEPORTISTA]]=0,FIN_RAW[[#This Row],[DEPORTISTA]]=""),"",FIN_RAW[[#This Row],[DEPORTISTA]])</f>
        <v>Laura Sofía Valencia Andrade</v>
      </c>
      <c r="M1752" s="3">
        <f>IF(FIN_DATASET[[#This Row],[Method]]="Efectivo",1,0)</f>
        <v>1</v>
      </c>
      <c r="N1752" s="12">
        <f>IF(FIN_DATASET[[#This Row],[Method]]="Efectivo",FIN_DATASET[[#This Row],[Amount]],0)</f>
        <v>88000</v>
      </c>
      <c r="O1752" s="3">
        <f>IF(FIN_DATASET[[#This Row],[Method]]="CxC",1,0)</f>
        <v>0</v>
      </c>
      <c r="P1752" s="11">
        <f>IF(FIN_DATASET[[#This Row],[Method]]="CxC",FIN_DATASET[[#This Row],[Amount]],0)</f>
        <v>0</v>
      </c>
      <c r="Q1752" s="3">
        <f>IF(OR(FIN_DATASET[[#This Row],[Account]]="CxP",FIN_DATASET[[#This Row],[Account]]="CxP (Liga)",FIN_DATASET[[#This Row],[Account]]="CxP (Terceros)"),1,0)</f>
        <v>0</v>
      </c>
      <c r="R1752" s="3">
        <f>IF(FIN_DATASET[[#This Row],[AP_Flag]]=1,FIN_DATASET[[#This Row],[Amount]],0)</f>
        <v>0</v>
      </c>
    </row>
    <row r="1753" spans="1:18" x14ac:dyDescent="0.2">
      <c r="A1753" s="4">
        <f>FIN_RAW[[#This Row],[FECHA]]</f>
        <v>45042</v>
      </c>
      <c r="B1753" s="3">
        <f>YEAR(FIN_DATASET[[#This Row],[Date]])</f>
        <v>2023</v>
      </c>
      <c r="C1753" s="3" t="str">
        <f>TEXT(FIN_DATASET[[#This Row],[Date]],"mmmm")</f>
        <v>April</v>
      </c>
      <c r="D1753" s="3" t="str">
        <f>IF(FIN_RAW[[#This Row],[VALOR (IN)]]&gt;0, "Income",IF(FIN_RAW[[#This Row],[VALOR (OUT)]]&gt;0, "Expense", "Check"))</f>
        <v>Income</v>
      </c>
      <c r="E1753" s="3" t="str">
        <f>_xlfn.XLOOKUP(FIN_DATASET[[#This Row],[Method]],CATEGORY_MAP[CUENTA_IN],CATEGORY_MAP[Category])</f>
        <v>Cash</v>
      </c>
      <c r="F1753" s="3" t="str">
        <f>_xlfn.XLOOKUP(FIN_DATASET[[#This Row],[Account]],CATEGORY_MAP[CUENTA_OUT],CATEGORY_MAP[Subcategory])</f>
        <v>Other Incomes</v>
      </c>
      <c r="G1753" s="3" t="str">
        <f>IF(OR(FIN_RAW[[#This Row],[CONCEPTO]]=0,FIN_RAW[[#This Row],[CONCEPTO]]=""),"",FIN_RAW[[#This Row],[CONCEPTO]])</f>
        <v>Pruebas IC Juvenil</v>
      </c>
      <c r="H1753" s="5">
        <f>IF(FIN_DATASET[[#This Row],[Type]]="Income", FIN_RAW[[#This Row],[VALOR (IN)]], -FIN_RAW[[#This Row],[VALOR (OUT)]])</f>
        <v>88000</v>
      </c>
      <c r="I1753" s="3" t="str">
        <f>FIN_RAW[[#This Row],[CUENTA (IN)]]</f>
        <v>Efectivo</v>
      </c>
      <c r="J1753" s="6" t="str">
        <f>FIN_RAW[[#This Row],[CUENTA (OUT)]]</f>
        <v>Otros Ingresos</v>
      </c>
      <c r="K1753" s="3" t="str">
        <f>IF(OR(FIN_RAW[[#This Row],[CLIENTE]]=0,FIN_RAW[[#This Row],[CLIENTE]]=" "),"",FIN_RAW[[#This Row],[CLIENTE]])</f>
        <v>Ana Milena Sánchez Patiño</v>
      </c>
      <c r="L1753" s="3" t="str">
        <f>IF(OR(FIN_RAW[[#This Row],[DEPORTISTA]]=0,FIN_RAW[[#This Row],[DEPORTISTA]]=""),"",FIN_RAW[[#This Row],[DEPORTISTA]])</f>
        <v>Valentina Carvajal Sánchez</v>
      </c>
      <c r="M1753" s="3">
        <f>IF(FIN_DATASET[[#This Row],[Method]]="Efectivo",1,0)</f>
        <v>1</v>
      </c>
      <c r="N1753" s="12">
        <f>IF(FIN_DATASET[[#This Row],[Method]]="Efectivo",FIN_DATASET[[#This Row],[Amount]],0)</f>
        <v>88000</v>
      </c>
      <c r="O1753" s="3">
        <f>IF(FIN_DATASET[[#This Row],[Method]]="CxC",1,0)</f>
        <v>0</v>
      </c>
      <c r="P1753" s="11">
        <f>IF(FIN_DATASET[[#This Row],[Method]]="CxC",FIN_DATASET[[#This Row],[Amount]],0)</f>
        <v>0</v>
      </c>
      <c r="Q1753" s="3">
        <f>IF(OR(FIN_DATASET[[#This Row],[Account]]="CxP",FIN_DATASET[[#This Row],[Account]]="CxP (Liga)",FIN_DATASET[[#This Row],[Account]]="CxP (Terceros)"),1,0)</f>
        <v>0</v>
      </c>
      <c r="R1753" s="3">
        <f>IF(FIN_DATASET[[#This Row],[AP_Flag]]=1,FIN_DATASET[[#This Row],[Amount]],0)</f>
        <v>0</v>
      </c>
    </row>
    <row r="1754" spans="1:18" x14ac:dyDescent="0.2">
      <c r="A1754" s="4">
        <f>FIN_RAW[[#This Row],[FECHA]]</f>
        <v>45042</v>
      </c>
      <c r="B1754" s="3">
        <f>YEAR(FIN_DATASET[[#This Row],[Date]])</f>
        <v>2023</v>
      </c>
      <c r="C1754" s="3" t="str">
        <f>TEXT(FIN_DATASET[[#This Row],[Date]],"mmmm")</f>
        <v>April</v>
      </c>
      <c r="D1754" s="3" t="str">
        <f>IF(FIN_RAW[[#This Row],[VALOR (IN)]]&gt;0, "Income",IF(FIN_RAW[[#This Row],[VALOR (OUT)]]&gt;0, "Expense", "Check"))</f>
        <v>Income</v>
      </c>
      <c r="E1754" s="3" t="str">
        <f>_xlfn.XLOOKUP(FIN_DATASET[[#This Row],[Method]],CATEGORY_MAP[CUENTA_IN],CATEGORY_MAP[Category])</f>
        <v>Cash</v>
      </c>
      <c r="F1754" s="3" t="str">
        <f>_xlfn.XLOOKUP(FIN_DATASET[[#This Row],[Account]],CATEGORY_MAP[CUENTA_OUT],CATEGORY_MAP[Subcategory])</f>
        <v>Other Incomes</v>
      </c>
      <c r="G1754" s="3" t="str">
        <f>IF(OR(FIN_RAW[[#This Row],[CONCEPTO]]=0,FIN_RAW[[#This Row],[CONCEPTO]]=""),"",FIN_RAW[[#This Row],[CONCEPTO]])</f>
        <v>Pruebas IC Juvenil</v>
      </c>
      <c r="H1754" s="5">
        <f>IF(FIN_DATASET[[#This Row],[Type]]="Income", FIN_RAW[[#This Row],[VALOR (IN)]], -FIN_RAW[[#This Row],[VALOR (OUT)]])</f>
        <v>135000</v>
      </c>
      <c r="I1754" s="3" t="str">
        <f>FIN_RAW[[#This Row],[CUENTA (IN)]]</f>
        <v>Efectivo</v>
      </c>
      <c r="J1754" s="6" t="str">
        <f>FIN_RAW[[#This Row],[CUENTA (OUT)]]</f>
        <v>Otros Ingresos</v>
      </c>
      <c r="K1754" s="3" t="str">
        <f>IF(OR(FIN_RAW[[#This Row],[CLIENTE]]=0,FIN_RAW[[#This Row],[CLIENTE]]=" "),"",FIN_RAW[[#This Row],[CLIENTE]])</f>
        <v>Omar Osorio Valencia</v>
      </c>
      <c r="L1754" s="3" t="str">
        <f>IF(OR(FIN_RAW[[#This Row],[DEPORTISTA]]=0,FIN_RAW[[#This Row],[DEPORTISTA]]=""),"",FIN_RAW[[#This Row],[DEPORTISTA]])</f>
        <v>Mariana Osorio Mendoza</v>
      </c>
      <c r="M1754" s="3">
        <f>IF(FIN_DATASET[[#This Row],[Method]]="Efectivo",1,0)</f>
        <v>1</v>
      </c>
      <c r="N1754" s="12">
        <f>IF(FIN_DATASET[[#This Row],[Method]]="Efectivo",FIN_DATASET[[#This Row],[Amount]],0)</f>
        <v>135000</v>
      </c>
      <c r="O1754" s="3">
        <f>IF(FIN_DATASET[[#This Row],[Method]]="CxC",1,0)</f>
        <v>0</v>
      </c>
      <c r="P1754" s="11">
        <f>IF(FIN_DATASET[[#This Row],[Method]]="CxC",FIN_DATASET[[#This Row],[Amount]],0)</f>
        <v>0</v>
      </c>
      <c r="Q1754" s="3">
        <f>IF(OR(FIN_DATASET[[#This Row],[Account]]="CxP",FIN_DATASET[[#This Row],[Account]]="CxP (Liga)",FIN_DATASET[[#This Row],[Account]]="CxP (Terceros)"),1,0)</f>
        <v>0</v>
      </c>
      <c r="R1754" s="3">
        <f>IF(FIN_DATASET[[#This Row],[AP_Flag]]=1,FIN_DATASET[[#This Row],[Amount]],0)</f>
        <v>0</v>
      </c>
    </row>
    <row r="1755" spans="1:18" x14ac:dyDescent="0.2">
      <c r="A1755" s="4">
        <f>FIN_RAW[[#This Row],[FECHA]]</f>
        <v>45042</v>
      </c>
      <c r="B1755" s="3">
        <f>YEAR(FIN_DATASET[[#This Row],[Date]])</f>
        <v>2023</v>
      </c>
      <c r="C1755" s="3" t="str">
        <f>TEXT(FIN_DATASET[[#This Row],[Date]],"mmmm")</f>
        <v>April</v>
      </c>
      <c r="D1755" s="3" t="str">
        <f>IF(FIN_RAW[[#This Row],[VALOR (IN)]]&gt;0, "Income",IF(FIN_RAW[[#This Row],[VALOR (OUT)]]&gt;0, "Expense", "Check"))</f>
        <v>Income</v>
      </c>
      <c r="E1755" s="3" t="str">
        <f>_xlfn.XLOOKUP(FIN_DATASET[[#This Row],[Method]],CATEGORY_MAP[CUENTA_IN],CATEGORY_MAP[Category])</f>
        <v>Cash</v>
      </c>
      <c r="F1755" s="3" t="str">
        <f>_xlfn.XLOOKUP(FIN_DATASET[[#This Row],[Account]],CATEGORY_MAP[CUENTA_OUT],CATEGORY_MAP[Subcategory])</f>
        <v>Other Incomes</v>
      </c>
      <c r="G1755" s="3" t="str">
        <f>IF(OR(FIN_RAW[[#This Row],[CONCEPTO]]=0,FIN_RAW[[#This Row],[CONCEPTO]]=""),"",FIN_RAW[[#This Row],[CONCEPTO]])</f>
        <v>Pruebas IC Juvenil</v>
      </c>
      <c r="H1755" s="5">
        <f>IF(FIN_DATASET[[#This Row],[Type]]="Income", FIN_RAW[[#This Row],[VALOR (IN)]], -FIN_RAW[[#This Row],[VALOR (OUT)]])</f>
        <v>135000</v>
      </c>
      <c r="I1755" s="3" t="str">
        <f>FIN_RAW[[#This Row],[CUENTA (IN)]]</f>
        <v>Efectivo</v>
      </c>
      <c r="J1755" s="6" t="str">
        <f>FIN_RAW[[#This Row],[CUENTA (OUT)]]</f>
        <v>Otros Ingresos</v>
      </c>
      <c r="K1755" s="3" t="str">
        <f>IF(OR(FIN_RAW[[#This Row],[CLIENTE]]=0,FIN_RAW[[#This Row],[CLIENTE]]=" "),"",FIN_RAW[[#This Row],[CLIENTE]])</f>
        <v>Víctor Manuel Duque Yepes</v>
      </c>
      <c r="L1755" s="3" t="str">
        <f>IF(OR(FIN_RAW[[#This Row],[DEPORTISTA]]=0,FIN_RAW[[#This Row],[DEPORTISTA]]=""),"",FIN_RAW[[#This Row],[DEPORTISTA]])</f>
        <v>Juan Manuel Duque Pinto</v>
      </c>
      <c r="M1755" s="3">
        <f>IF(FIN_DATASET[[#This Row],[Method]]="Efectivo",1,0)</f>
        <v>1</v>
      </c>
      <c r="N1755" s="12">
        <f>IF(FIN_DATASET[[#This Row],[Method]]="Efectivo",FIN_DATASET[[#This Row],[Amount]],0)</f>
        <v>135000</v>
      </c>
      <c r="O1755" s="3">
        <f>IF(FIN_DATASET[[#This Row],[Method]]="CxC",1,0)</f>
        <v>0</v>
      </c>
      <c r="P1755" s="11">
        <f>IF(FIN_DATASET[[#This Row],[Method]]="CxC",FIN_DATASET[[#This Row],[Amount]],0)</f>
        <v>0</v>
      </c>
      <c r="Q1755" s="3">
        <f>IF(OR(FIN_DATASET[[#This Row],[Account]]="CxP",FIN_DATASET[[#This Row],[Account]]="CxP (Liga)",FIN_DATASET[[#This Row],[Account]]="CxP (Terceros)"),1,0)</f>
        <v>0</v>
      </c>
      <c r="R1755" s="3">
        <f>IF(FIN_DATASET[[#This Row],[AP_Flag]]=1,FIN_DATASET[[#This Row],[Amount]],0)</f>
        <v>0</v>
      </c>
    </row>
    <row r="1756" spans="1:18" x14ac:dyDescent="0.2">
      <c r="A1756" s="4">
        <f>FIN_RAW[[#This Row],[FECHA]]</f>
        <v>45042</v>
      </c>
      <c r="B1756" s="3">
        <f>YEAR(FIN_DATASET[[#This Row],[Date]])</f>
        <v>2023</v>
      </c>
      <c r="C1756" s="3" t="str">
        <f>TEXT(FIN_DATASET[[#This Row],[Date]],"mmmm")</f>
        <v>April</v>
      </c>
      <c r="D1756" s="3" t="str">
        <f>IF(FIN_RAW[[#This Row],[VALOR (IN)]]&gt;0, "Income",IF(FIN_RAW[[#This Row],[VALOR (OUT)]]&gt;0, "Expense", "Check"))</f>
        <v>Income</v>
      </c>
      <c r="E1756" s="3" t="str">
        <f>_xlfn.XLOOKUP(FIN_DATASET[[#This Row],[Method]],CATEGORY_MAP[CUENTA_IN],CATEGORY_MAP[Category])</f>
        <v>Cash</v>
      </c>
      <c r="F1756" s="3" t="str">
        <f>_xlfn.XLOOKUP(FIN_DATASET[[#This Row],[Account]],CATEGORY_MAP[CUENTA_OUT],CATEGORY_MAP[Subcategory])</f>
        <v>Other Incomes</v>
      </c>
      <c r="G1756" s="3" t="str">
        <f>IF(OR(FIN_RAW[[#This Row],[CONCEPTO]]=0,FIN_RAW[[#This Row],[CONCEPTO]]=""),"",FIN_RAW[[#This Row],[CONCEPTO]])</f>
        <v>Pruebas IC Juvenil</v>
      </c>
      <c r="H1756" s="5">
        <f>IF(FIN_DATASET[[#This Row],[Type]]="Income", FIN_RAW[[#This Row],[VALOR (IN)]], -FIN_RAW[[#This Row],[VALOR (OUT)]])</f>
        <v>135000</v>
      </c>
      <c r="I1756" s="3" t="str">
        <f>FIN_RAW[[#This Row],[CUENTA (IN)]]</f>
        <v>Efectivo</v>
      </c>
      <c r="J1756" s="6" t="str">
        <f>FIN_RAW[[#This Row],[CUENTA (OUT)]]</f>
        <v>Otros Ingresos</v>
      </c>
      <c r="K1756" s="3" t="str">
        <f>IF(OR(FIN_RAW[[#This Row],[CLIENTE]]=0,FIN_RAW[[#This Row],[CLIENTE]]=" "),"",FIN_RAW[[#This Row],[CLIENTE]])</f>
        <v>Diana Gómez Herrera</v>
      </c>
      <c r="L1756" s="3" t="str">
        <f>IF(OR(FIN_RAW[[#This Row],[DEPORTISTA]]=0,FIN_RAW[[#This Row],[DEPORTISTA]]=""),"",FIN_RAW[[#This Row],[DEPORTISTA]])</f>
        <v>Juan Manuel López Gómez</v>
      </c>
      <c r="M1756" s="3">
        <f>IF(FIN_DATASET[[#This Row],[Method]]="Efectivo",1,0)</f>
        <v>1</v>
      </c>
      <c r="N1756" s="12">
        <f>IF(FIN_DATASET[[#This Row],[Method]]="Efectivo",FIN_DATASET[[#This Row],[Amount]],0)</f>
        <v>135000</v>
      </c>
      <c r="O1756" s="3">
        <f>IF(FIN_DATASET[[#This Row],[Method]]="CxC",1,0)</f>
        <v>0</v>
      </c>
      <c r="P1756" s="11">
        <f>IF(FIN_DATASET[[#This Row],[Method]]="CxC",FIN_DATASET[[#This Row],[Amount]],0)</f>
        <v>0</v>
      </c>
      <c r="Q1756" s="3">
        <f>IF(OR(FIN_DATASET[[#This Row],[Account]]="CxP",FIN_DATASET[[#This Row],[Account]]="CxP (Liga)",FIN_DATASET[[#This Row],[Account]]="CxP (Terceros)"),1,0)</f>
        <v>0</v>
      </c>
      <c r="R1756" s="3">
        <f>IF(FIN_DATASET[[#This Row],[AP_Flag]]=1,FIN_DATASET[[#This Row],[Amount]],0)</f>
        <v>0</v>
      </c>
    </row>
    <row r="1757" spans="1:18" x14ac:dyDescent="0.2">
      <c r="A1757" s="4">
        <f>FIN_RAW[[#This Row],[FECHA]]</f>
        <v>45042</v>
      </c>
      <c r="B1757" s="3">
        <f>YEAR(FIN_DATASET[[#This Row],[Date]])</f>
        <v>2023</v>
      </c>
      <c r="C1757" s="3" t="str">
        <f>TEXT(FIN_DATASET[[#This Row],[Date]],"mmmm")</f>
        <v>April</v>
      </c>
      <c r="D1757" s="3" t="str">
        <f>IF(FIN_RAW[[#This Row],[VALOR (IN)]]&gt;0, "Income",IF(FIN_RAW[[#This Row],[VALOR (OUT)]]&gt;0, "Expense", "Check"))</f>
        <v>Income</v>
      </c>
      <c r="E1757" s="3" t="str">
        <f>_xlfn.XLOOKUP(FIN_DATASET[[#This Row],[Method]],CATEGORY_MAP[CUENTA_IN],CATEGORY_MAP[Category])</f>
        <v>Cash</v>
      </c>
      <c r="F1757" s="3" t="str">
        <f>_xlfn.XLOOKUP(FIN_DATASET[[#This Row],[Account]],CATEGORY_MAP[CUENTA_OUT],CATEGORY_MAP[Subcategory])</f>
        <v>Other Incomes</v>
      </c>
      <c r="G1757" s="3" t="str">
        <f>IF(OR(FIN_RAW[[#This Row],[CONCEPTO]]=0,FIN_RAW[[#This Row],[CONCEPTO]]=""),"",FIN_RAW[[#This Row],[CONCEPTO]])</f>
        <v>Pruebas IC Infantil</v>
      </c>
      <c r="H1757" s="5">
        <f>IF(FIN_DATASET[[#This Row],[Type]]="Income", FIN_RAW[[#This Row],[VALOR (IN)]], -FIN_RAW[[#This Row],[VALOR (OUT)]])</f>
        <v>135000</v>
      </c>
      <c r="I1757" s="3" t="str">
        <f>FIN_RAW[[#This Row],[CUENTA (IN)]]</f>
        <v>Efectivo</v>
      </c>
      <c r="J1757" s="6" t="str">
        <f>FIN_RAW[[#This Row],[CUENTA (OUT)]]</f>
        <v>Otros Ingresos</v>
      </c>
      <c r="K1757" s="3" t="str">
        <f>IF(OR(FIN_RAW[[#This Row],[CLIENTE]]=0,FIN_RAW[[#This Row],[CLIENTE]]=" "),"",FIN_RAW[[#This Row],[CLIENTE]])</f>
        <v>Mónica González Esguerra</v>
      </c>
      <c r="L1757" s="3" t="str">
        <f>IF(OR(FIN_RAW[[#This Row],[DEPORTISTA]]=0,FIN_RAW[[#This Row],[DEPORTISTA]]=""),"",FIN_RAW[[#This Row],[DEPORTISTA]])</f>
        <v>Mariana Vásquez González</v>
      </c>
      <c r="M1757" s="3">
        <f>IF(FIN_DATASET[[#This Row],[Method]]="Efectivo",1,0)</f>
        <v>1</v>
      </c>
      <c r="N1757" s="12">
        <f>IF(FIN_DATASET[[#This Row],[Method]]="Efectivo",FIN_DATASET[[#This Row],[Amount]],0)</f>
        <v>135000</v>
      </c>
      <c r="O1757" s="3">
        <f>IF(FIN_DATASET[[#This Row],[Method]]="CxC",1,0)</f>
        <v>0</v>
      </c>
      <c r="P1757" s="11">
        <f>IF(FIN_DATASET[[#This Row],[Method]]="CxC",FIN_DATASET[[#This Row],[Amount]],0)</f>
        <v>0</v>
      </c>
      <c r="Q1757" s="3">
        <f>IF(OR(FIN_DATASET[[#This Row],[Account]]="CxP",FIN_DATASET[[#This Row],[Account]]="CxP (Liga)",FIN_DATASET[[#This Row],[Account]]="CxP (Terceros)"),1,0)</f>
        <v>0</v>
      </c>
      <c r="R1757" s="3">
        <f>IF(FIN_DATASET[[#This Row],[AP_Flag]]=1,FIN_DATASET[[#This Row],[Amount]],0)</f>
        <v>0</v>
      </c>
    </row>
    <row r="1758" spans="1:18" x14ac:dyDescent="0.2">
      <c r="A1758" s="4">
        <f>FIN_RAW[[#This Row],[FECHA]]</f>
        <v>45042</v>
      </c>
      <c r="B1758" s="3">
        <f>YEAR(FIN_DATASET[[#This Row],[Date]])</f>
        <v>2023</v>
      </c>
      <c r="C1758" s="3" t="str">
        <f>TEXT(FIN_DATASET[[#This Row],[Date]],"mmmm")</f>
        <v>April</v>
      </c>
      <c r="D1758" s="3" t="str">
        <f>IF(FIN_RAW[[#This Row],[VALOR (IN)]]&gt;0, "Income",IF(FIN_RAW[[#This Row],[VALOR (OUT)]]&gt;0, "Expense", "Check"))</f>
        <v>Income</v>
      </c>
      <c r="E1758" s="3" t="str">
        <f>_xlfn.XLOOKUP(FIN_DATASET[[#This Row],[Method]],CATEGORY_MAP[CUENTA_IN],CATEGORY_MAP[Category])</f>
        <v>Cash</v>
      </c>
      <c r="F1758" s="3" t="str">
        <f>_xlfn.XLOOKUP(FIN_DATASET[[#This Row],[Account]],CATEGORY_MAP[CUENTA_OUT],CATEGORY_MAP[Subcategory])</f>
        <v>Other Incomes</v>
      </c>
      <c r="G1758" s="3" t="str">
        <f>IF(OR(FIN_RAW[[#This Row],[CONCEPTO]]=0,FIN_RAW[[#This Row],[CONCEPTO]]=""),"",FIN_RAW[[#This Row],[CONCEPTO]])</f>
        <v>Pruebas IC Infantil</v>
      </c>
      <c r="H1758" s="5">
        <f>IF(FIN_DATASET[[#This Row],[Type]]="Income", FIN_RAW[[#This Row],[VALOR (IN)]], -FIN_RAW[[#This Row],[VALOR (OUT)]])</f>
        <v>135000</v>
      </c>
      <c r="I1758" s="3" t="str">
        <f>FIN_RAW[[#This Row],[CUENTA (IN)]]</f>
        <v>Efectivo</v>
      </c>
      <c r="J1758" s="6" t="str">
        <f>FIN_RAW[[#This Row],[CUENTA (OUT)]]</f>
        <v>Otros Ingresos</v>
      </c>
      <c r="K1758" s="3" t="str">
        <f>IF(OR(FIN_RAW[[#This Row],[CLIENTE]]=0,FIN_RAW[[#This Row],[CLIENTE]]=" "),"",FIN_RAW[[#This Row],[CLIENTE]])</f>
        <v>Yanibel Peña Londoño</v>
      </c>
      <c r="L1758" s="3" t="str">
        <f>IF(OR(FIN_RAW[[#This Row],[DEPORTISTA]]=0,FIN_RAW[[#This Row],[DEPORTISTA]]=""),"",FIN_RAW[[#This Row],[DEPORTISTA]])</f>
        <v>Santiago Piedrahita Peña</v>
      </c>
      <c r="M1758" s="3">
        <f>IF(FIN_DATASET[[#This Row],[Method]]="Efectivo",1,0)</f>
        <v>1</v>
      </c>
      <c r="N1758" s="12">
        <f>IF(FIN_DATASET[[#This Row],[Method]]="Efectivo",FIN_DATASET[[#This Row],[Amount]],0)</f>
        <v>135000</v>
      </c>
      <c r="O1758" s="3">
        <f>IF(FIN_DATASET[[#This Row],[Method]]="CxC",1,0)</f>
        <v>0</v>
      </c>
      <c r="P1758" s="11">
        <f>IF(FIN_DATASET[[#This Row],[Method]]="CxC",FIN_DATASET[[#This Row],[Amount]],0)</f>
        <v>0</v>
      </c>
      <c r="Q1758" s="3">
        <f>IF(OR(FIN_DATASET[[#This Row],[Account]]="CxP",FIN_DATASET[[#This Row],[Account]]="CxP (Liga)",FIN_DATASET[[#This Row],[Account]]="CxP (Terceros)"),1,0)</f>
        <v>0</v>
      </c>
      <c r="R1758" s="3">
        <f>IF(FIN_DATASET[[#This Row],[AP_Flag]]=1,FIN_DATASET[[#This Row],[Amount]],0)</f>
        <v>0</v>
      </c>
    </row>
    <row r="1759" spans="1:18" x14ac:dyDescent="0.2">
      <c r="A1759" s="4">
        <f>FIN_RAW[[#This Row],[FECHA]]</f>
        <v>45042</v>
      </c>
      <c r="B1759" s="3">
        <f>YEAR(FIN_DATASET[[#This Row],[Date]])</f>
        <v>2023</v>
      </c>
      <c r="C1759" s="3" t="str">
        <f>TEXT(FIN_DATASET[[#This Row],[Date]],"mmmm")</f>
        <v>April</v>
      </c>
      <c r="D1759" s="3" t="str">
        <f>IF(FIN_RAW[[#This Row],[VALOR (IN)]]&gt;0, "Income",IF(FIN_RAW[[#This Row],[VALOR (OUT)]]&gt;0, "Expense", "Check"))</f>
        <v>Income</v>
      </c>
      <c r="E1759" s="3" t="str">
        <f>_xlfn.XLOOKUP(FIN_DATASET[[#This Row],[Method]],CATEGORY_MAP[CUENTA_IN],CATEGORY_MAP[Category])</f>
        <v>Cash</v>
      </c>
      <c r="F1759" s="3" t="str">
        <f>_xlfn.XLOOKUP(FIN_DATASET[[#This Row],[Account]],CATEGORY_MAP[CUENTA_OUT],CATEGORY_MAP[Subcategory])</f>
        <v>Other Incomes</v>
      </c>
      <c r="G1759" s="3" t="str">
        <f>IF(OR(FIN_RAW[[#This Row],[CONCEPTO]]=0,FIN_RAW[[#This Row],[CONCEPTO]]=""),"",FIN_RAW[[#This Row],[CONCEPTO]])</f>
        <v>Pruebas IC Infantil</v>
      </c>
      <c r="H1759" s="5">
        <f>IF(FIN_DATASET[[#This Row],[Type]]="Income", FIN_RAW[[#This Row],[VALOR (IN)]], -FIN_RAW[[#This Row],[VALOR (OUT)]])</f>
        <v>135000</v>
      </c>
      <c r="I1759" s="3" t="str">
        <f>FIN_RAW[[#This Row],[CUENTA (IN)]]</f>
        <v>Efectivo</v>
      </c>
      <c r="J1759" s="6" t="str">
        <f>FIN_RAW[[#This Row],[CUENTA (OUT)]]</f>
        <v>Otros Ingresos</v>
      </c>
      <c r="K1759" s="3" t="str">
        <f>IF(OR(FIN_RAW[[#This Row],[CLIENTE]]=0,FIN_RAW[[#This Row],[CLIENTE]]=" "),"",FIN_RAW[[#This Row],[CLIENTE]])</f>
        <v>Silvana Torres López</v>
      </c>
      <c r="L1759" s="3" t="str">
        <f>IF(OR(FIN_RAW[[#This Row],[DEPORTISTA]]=0,FIN_RAW[[#This Row],[DEPORTISTA]]=""),"",FIN_RAW[[#This Row],[DEPORTISTA]])</f>
        <v>Luciana Pinedo Torres</v>
      </c>
      <c r="M1759" s="3">
        <f>IF(FIN_DATASET[[#This Row],[Method]]="Efectivo",1,0)</f>
        <v>1</v>
      </c>
      <c r="N1759" s="12">
        <f>IF(FIN_DATASET[[#This Row],[Method]]="Efectivo",FIN_DATASET[[#This Row],[Amount]],0)</f>
        <v>135000</v>
      </c>
      <c r="O1759" s="3">
        <f>IF(FIN_DATASET[[#This Row],[Method]]="CxC",1,0)</f>
        <v>0</v>
      </c>
      <c r="P1759" s="11">
        <f>IF(FIN_DATASET[[#This Row],[Method]]="CxC",FIN_DATASET[[#This Row],[Amount]],0)</f>
        <v>0</v>
      </c>
      <c r="Q1759" s="3">
        <f>IF(OR(FIN_DATASET[[#This Row],[Account]]="CxP",FIN_DATASET[[#This Row],[Account]]="CxP (Liga)",FIN_DATASET[[#This Row],[Account]]="CxP (Terceros)"),1,0)</f>
        <v>0</v>
      </c>
      <c r="R1759" s="3">
        <f>IF(FIN_DATASET[[#This Row],[AP_Flag]]=1,FIN_DATASET[[#This Row],[Amount]],0)</f>
        <v>0</v>
      </c>
    </row>
    <row r="1760" spans="1:18" x14ac:dyDescent="0.2">
      <c r="A1760" s="4">
        <f>FIN_RAW[[#This Row],[FECHA]]</f>
        <v>45042</v>
      </c>
      <c r="B1760" s="3">
        <f>YEAR(FIN_DATASET[[#This Row],[Date]])</f>
        <v>2023</v>
      </c>
      <c r="C1760" s="3" t="str">
        <f>TEXT(FIN_DATASET[[#This Row],[Date]],"mmmm")</f>
        <v>April</v>
      </c>
      <c r="D1760" s="3" t="str">
        <f>IF(FIN_RAW[[#This Row],[VALOR (IN)]]&gt;0, "Income",IF(FIN_RAW[[#This Row],[VALOR (OUT)]]&gt;0, "Expense", "Check"))</f>
        <v>Income</v>
      </c>
      <c r="E1760" s="3" t="str">
        <f>_xlfn.XLOOKUP(FIN_DATASET[[#This Row],[Method]],CATEGORY_MAP[CUENTA_IN],CATEGORY_MAP[Category])</f>
        <v>Cash</v>
      </c>
      <c r="F1760" s="3" t="str">
        <f>_xlfn.XLOOKUP(FIN_DATASET[[#This Row],[Account]],CATEGORY_MAP[CUENTA_OUT],CATEGORY_MAP[Subcategory])</f>
        <v>Other Incomes</v>
      </c>
      <c r="G1760" s="3" t="str">
        <f>IF(OR(FIN_RAW[[#This Row],[CONCEPTO]]=0,FIN_RAW[[#This Row],[CONCEPTO]]=""),"",FIN_RAW[[#This Row],[CONCEPTO]])</f>
        <v>Pruebas IC Infantil</v>
      </c>
      <c r="H1760" s="5">
        <f>IF(FIN_DATASET[[#This Row],[Type]]="Income", FIN_RAW[[#This Row],[VALOR (IN)]], -FIN_RAW[[#This Row],[VALOR (OUT)]])</f>
        <v>135000</v>
      </c>
      <c r="I1760" s="3" t="str">
        <f>FIN_RAW[[#This Row],[CUENTA (IN)]]</f>
        <v>Efectivo</v>
      </c>
      <c r="J1760" s="6" t="str">
        <f>FIN_RAW[[#This Row],[CUENTA (OUT)]]</f>
        <v>Otros Ingresos</v>
      </c>
      <c r="K1760" s="3" t="str">
        <f>IF(OR(FIN_RAW[[#This Row],[CLIENTE]]=0,FIN_RAW[[#This Row],[CLIENTE]]=" "),"",FIN_RAW[[#This Row],[CLIENTE]])</f>
        <v>Diana Marcela Bravo Clavijo</v>
      </c>
      <c r="L1760" s="3" t="str">
        <f>IF(OR(FIN_RAW[[#This Row],[DEPORTISTA]]=0,FIN_RAW[[#This Row],[DEPORTISTA]]=""),"",FIN_RAW[[#This Row],[DEPORTISTA]])</f>
        <v>María Antonia Camacho Bravo</v>
      </c>
      <c r="M1760" s="3">
        <f>IF(FIN_DATASET[[#This Row],[Method]]="Efectivo",1,0)</f>
        <v>1</v>
      </c>
      <c r="N1760" s="12">
        <f>IF(FIN_DATASET[[#This Row],[Method]]="Efectivo",FIN_DATASET[[#This Row],[Amount]],0)</f>
        <v>135000</v>
      </c>
      <c r="O1760" s="3">
        <f>IF(FIN_DATASET[[#This Row],[Method]]="CxC",1,0)</f>
        <v>0</v>
      </c>
      <c r="P1760" s="11">
        <f>IF(FIN_DATASET[[#This Row],[Method]]="CxC",FIN_DATASET[[#This Row],[Amount]],0)</f>
        <v>0</v>
      </c>
      <c r="Q1760" s="3">
        <f>IF(OR(FIN_DATASET[[#This Row],[Account]]="CxP",FIN_DATASET[[#This Row],[Account]]="CxP (Liga)",FIN_DATASET[[#This Row],[Account]]="CxP (Terceros)"),1,0)</f>
        <v>0</v>
      </c>
      <c r="R1760" s="3">
        <f>IF(FIN_DATASET[[#This Row],[AP_Flag]]=1,FIN_DATASET[[#This Row],[Amount]],0)</f>
        <v>0</v>
      </c>
    </row>
    <row r="1761" spans="1:18" x14ac:dyDescent="0.2">
      <c r="A1761" s="4">
        <f>FIN_RAW[[#This Row],[FECHA]]</f>
        <v>45046</v>
      </c>
      <c r="B1761" s="3">
        <f>YEAR(FIN_DATASET[[#This Row],[Date]])</f>
        <v>2023</v>
      </c>
      <c r="C1761" s="3" t="str">
        <f>TEXT(FIN_DATASET[[#This Row],[Date]],"mmmm")</f>
        <v>April</v>
      </c>
      <c r="D1761" s="3" t="str">
        <f>IF(FIN_RAW[[#This Row],[VALOR (IN)]]&gt;0, "Income",IF(FIN_RAW[[#This Row],[VALOR (OUT)]]&gt;0, "Expense", "Check"))</f>
        <v>Expense</v>
      </c>
      <c r="E1761" s="3" t="str">
        <f>_xlfn.XLOOKUP(FIN_DATASET[[#This Row],[Method]],CATEGORY_MAP[CUENTA_IN],CATEGORY_MAP[Category])</f>
        <v>Cash</v>
      </c>
      <c r="F1761" s="3" t="str">
        <f>_xlfn.XLOOKUP(FIN_DATASET[[#This Row],[Account]],CATEGORY_MAP[CUENTA_OUT],CATEGORY_MAP[Subcategory])</f>
        <v>Payroll</v>
      </c>
      <c r="G1761" s="3" t="str">
        <f>IF(OR(FIN_RAW[[#This Row],[CONCEPTO]]=0,FIN_RAW[[#This Row],[CONCEPTO]]=""),"",FIN_RAW[[#This Row],[CONCEPTO]])</f>
        <v>Pago Nomina ABR</v>
      </c>
      <c r="H1761" s="5">
        <f>IF(FIN_DATASET[[#This Row],[Type]]="Income", FIN_RAW[[#This Row],[VALOR (IN)]], -FIN_RAW[[#This Row],[VALOR (OUT)]])</f>
        <v>-1000000</v>
      </c>
      <c r="I1761" s="3" t="str">
        <f>FIN_RAW[[#This Row],[CUENTA (IN)]]</f>
        <v>Efectivo</v>
      </c>
      <c r="J1761" s="6" t="str">
        <f>FIN_RAW[[#This Row],[CUENTA (OUT)]]</f>
        <v>Nomina</v>
      </c>
      <c r="K1761" s="3" t="str">
        <f>IF(OR(FIN_RAW[[#This Row],[CLIENTE]]=0,FIN_RAW[[#This Row],[CLIENTE]]=" "),"",FIN_RAW[[#This Row],[CLIENTE]])</f>
        <v>Miguel García Celis</v>
      </c>
      <c r="L1761" s="3" t="str">
        <f>IF(OR(FIN_RAW[[#This Row],[DEPORTISTA]]=0,FIN_RAW[[#This Row],[DEPORTISTA]]=""),"",FIN_RAW[[#This Row],[DEPORTISTA]])</f>
        <v>Miguel García Celis</v>
      </c>
      <c r="M1761" s="3">
        <f>IF(FIN_DATASET[[#This Row],[Method]]="Efectivo",1,0)</f>
        <v>1</v>
      </c>
      <c r="N1761" s="12">
        <f>IF(FIN_DATASET[[#This Row],[Method]]="Efectivo",FIN_DATASET[[#This Row],[Amount]],0)</f>
        <v>-1000000</v>
      </c>
      <c r="O1761" s="3">
        <f>IF(FIN_DATASET[[#This Row],[Method]]="CxC",1,0)</f>
        <v>0</v>
      </c>
      <c r="P1761" s="11">
        <f>IF(FIN_DATASET[[#This Row],[Method]]="CxC",FIN_DATASET[[#This Row],[Amount]],0)</f>
        <v>0</v>
      </c>
      <c r="Q1761" s="3">
        <f>IF(OR(FIN_DATASET[[#This Row],[Account]]="CxP",FIN_DATASET[[#This Row],[Account]]="CxP (Liga)",FIN_DATASET[[#This Row],[Account]]="CxP (Terceros)"),1,0)</f>
        <v>0</v>
      </c>
      <c r="R1761" s="3">
        <f>IF(FIN_DATASET[[#This Row],[AP_Flag]]=1,FIN_DATASET[[#This Row],[Amount]],0)</f>
        <v>0</v>
      </c>
    </row>
    <row r="1762" spans="1:18" x14ac:dyDescent="0.2">
      <c r="A1762" s="4">
        <f>FIN_RAW[[#This Row],[FECHA]]</f>
        <v>45046</v>
      </c>
      <c r="B1762" s="3">
        <f>YEAR(FIN_DATASET[[#This Row],[Date]])</f>
        <v>2023</v>
      </c>
      <c r="C1762" s="3" t="str">
        <f>TEXT(FIN_DATASET[[#This Row],[Date]],"mmmm")</f>
        <v>April</v>
      </c>
      <c r="D1762" s="3" t="str">
        <f>IF(FIN_RAW[[#This Row],[VALOR (IN)]]&gt;0, "Income",IF(FIN_RAW[[#This Row],[VALOR (OUT)]]&gt;0, "Expense", "Check"))</f>
        <v>Expense</v>
      </c>
      <c r="E1762" s="3" t="str">
        <f>_xlfn.XLOOKUP(FIN_DATASET[[#This Row],[Method]],CATEGORY_MAP[CUENTA_IN],CATEGORY_MAP[Category])</f>
        <v>Cash</v>
      </c>
      <c r="F1762" s="3" t="str">
        <f>_xlfn.XLOOKUP(FIN_DATASET[[#This Row],[Account]],CATEGORY_MAP[CUENTA_OUT],CATEGORY_MAP[Subcategory])</f>
        <v>Payroll</v>
      </c>
      <c r="G1762" s="3" t="str">
        <f>IF(OR(FIN_RAW[[#This Row],[CONCEPTO]]=0,FIN_RAW[[#This Row],[CONCEPTO]]=""),"",FIN_RAW[[#This Row],[CONCEPTO]])</f>
        <v>Pago Nomina ABR</v>
      </c>
      <c r="H1762" s="5">
        <f>IF(FIN_DATASET[[#This Row],[Type]]="Income", FIN_RAW[[#This Row],[VALOR (IN)]], -FIN_RAW[[#This Row],[VALOR (OUT)]])</f>
        <v>-1250000</v>
      </c>
      <c r="I1762" s="3" t="str">
        <f>FIN_RAW[[#This Row],[CUENTA (IN)]]</f>
        <v>Efectivo</v>
      </c>
      <c r="J1762" s="6" t="str">
        <f>FIN_RAW[[#This Row],[CUENTA (OUT)]]</f>
        <v>Nomina</v>
      </c>
      <c r="K1762" s="3" t="str">
        <f>IF(OR(FIN_RAW[[#This Row],[CLIENTE]]=0,FIN_RAW[[#This Row],[CLIENTE]]=" "),"",FIN_RAW[[#This Row],[CLIENTE]])</f>
        <v>Farly Apraez Betancur</v>
      </c>
      <c r="L1762" s="3" t="str">
        <f>IF(OR(FIN_RAW[[#This Row],[DEPORTISTA]]=0,FIN_RAW[[#This Row],[DEPORTISTA]]=""),"",FIN_RAW[[#This Row],[DEPORTISTA]])</f>
        <v>Farly Apraez Betancur</v>
      </c>
      <c r="M1762" s="3">
        <f>IF(FIN_DATASET[[#This Row],[Method]]="Efectivo",1,0)</f>
        <v>1</v>
      </c>
      <c r="N1762" s="12">
        <f>IF(FIN_DATASET[[#This Row],[Method]]="Efectivo",FIN_DATASET[[#This Row],[Amount]],0)</f>
        <v>-1250000</v>
      </c>
      <c r="O1762" s="3">
        <f>IF(FIN_DATASET[[#This Row],[Method]]="CxC",1,0)</f>
        <v>0</v>
      </c>
      <c r="P1762" s="11">
        <f>IF(FIN_DATASET[[#This Row],[Method]]="CxC",FIN_DATASET[[#This Row],[Amount]],0)</f>
        <v>0</v>
      </c>
      <c r="Q1762" s="3">
        <f>IF(OR(FIN_DATASET[[#This Row],[Account]]="CxP",FIN_DATASET[[#This Row],[Account]]="CxP (Liga)",FIN_DATASET[[#This Row],[Account]]="CxP (Terceros)"),1,0)</f>
        <v>0</v>
      </c>
      <c r="R1762" s="3">
        <f>IF(FIN_DATASET[[#This Row],[AP_Flag]]=1,FIN_DATASET[[#This Row],[Amount]],0)</f>
        <v>0</v>
      </c>
    </row>
    <row r="1763" spans="1:18" x14ac:dyDescent="0.2">
      <c r="A1763" s="4">
        <f>FIN_RAW[[#This Row],[FECHA]]</f>
        <v>45046</v>
      </c>
      <c r="B1763" s="3">
        <f>YEAR(FIN_DATASET[[#This Row],[Date]])</f>
        <v>2023</v>
      </c>
      <c r="C1763" s="3" t="str">
        <f>TEXT(FIN_DATASET[[#This Row],[Date]],"mmmm")</f>
        <v>April</v>
      </c>
      <c r="D1763" s="3" t="str">
        <f>IF(FIN_RAW[[#This Row],[VALOR (IN)]]&gt;0, "Income",IF(FIN_RAW[[#This Row],[VALOR (OUT)]]&gt;0, "Expense", "Check"))</f>
        <v>Expense</v>
      </c>
      <c r="E1763" s="3" t="str">
        <f>_xlfn.XLOOKUP(FIN_DATASET[[#This Row],[Method]],CATEGORY_MAP[CUENTA_IN],CATEGORY_MAP[Category])</f>
        <v>Cash</v>
      </c>
      <c r="F1763" s="3" t="str">
        <f>_xlfn.XLOOKUP(FIN_DATASET[[#This Row],[Account]],CATEGORY_MAP[CUENTA_OUT],CATEGORY_MAP[Subcategory])</f>
        <v>Payroll</v>
      </c>
      <c r="G1763" s="3" t="str">
        <f>IF(OR(FIN_RAW[[#This Row],[CONCEPTO]]=0,FIN_RAW[[#This Row],[CONCEPTO]]=""),"",FIN_RAW[[#This Row],[CONCEPTO]])</f>
        <v>Pago Nomina ABR</v>
      </c>
      <c r="H1763" s="5">
        <f>IF(FIN_DATASET[[#This Row],[Type]]="Income", FIN_RAW[[#This Row],[VALOR (IN)]], -FIN_RAW[[#This Row],[VALOR (OUT)]])</f>
        <v>-300000</v>
      </c>
      <c r="I1763" s="3" t="str">
        <f>FIN_RAW[[#This Row],[CUENTA (IN)]]</f>
        <v>Efectivo</v>
      </c>
      <c r="J1763" s="6" t="str">
        <f>FIN_RAW[[#This Row],[CUENTA (OUT)]]</f>
        <v>Nomina</v>
      </c>
      <c r="K1763" s="3" t="str">
        <f>IF(OR(FIN_RAW[[#This Row],[CLIENTE]]=0,FIN_RAW[[#This Row],[CLIENTE]]=" "),"",FIN_RAW[[#This Row],[CLIENTE]])</f>
        <v>Derwin Cuastumal Leal</v>
      </c>
      <c r="L1763" s="3" t="str">
        <f>IF(OR(FIN_RAW[[#This Row],[DEPORTISTA]]=0,FIN_RAW[[#This Row],[DEPORTISTA]]=""),"",FIN_RAW[[#This Row],[DEPORTISTA]])</f>
        <v>Derwin Cuastumal Leal</v>
      </c>
      <c r="M1763" s="3">
        <f>IF(FIN_DATASET[[#This Row],[Method]]="Efectivo",1,0)</f>
        <v>1</v>
      </c>
      <c r="N1763" s="12">
        <f>IF(FIN_DATASET[[#This Row],[Method]]="Efectivo",FIN_DATASET[[#This Row],[Amount]],0)</f>
        <v>-300000</v>
      </c>
      <c r="O1763" s="3">
        <f>IF(FIN_DATASET[[#This Row],[Method]]="CxC",1,0)</f>
        <v>0</v>
      </c>
      <c r="P1763" s="11">
        <f>IF(FIN_DATASET[[#This Row],[Method]]="CxC",FIN_DATASET[[#This Row],[Amount]],0)</f>
        <v>0</v>
      </c>
      <c r="Q1763" s="3">
        <f>IF(OR(FIN_DATASET[[#This Row],[Account]]="CxP",FIN_DATASET[[#This Row],[Account]]="CxP (Liga)",FIN_DATASET[[#This Row],[Account]]="CxP (Terceros)"),1,0)</f>
        <v>0</v>
      </c>
      <c r="R1763" s="3">
        <f>IF(FIN_DATASET[[#This Row],[AP_Flag]]=1,FIN_DATASET[[#This Row],[Amount]],0)</f>
        <v>0</v>
      </c>
    </row>
    <row r="1764" spans="1:18" x14ac:dyDescent="0.2">
      <c r="A1764" s="4">
        <f>FIN_RAW[[#This Row],[FECHA]]</f>
        <v>45046</v>
      </c>
      <c r="B1764" s="3">
        <f>YEAR(FIN_DATASET[[#This Row],[Date]])</f>
        <v>2023</v>
      </c>
      <c r="C1764" s="3" t="str">
        <f>TEXT(FIN_DATASET[[#This Row],[Date]],"mmmm")</f>
        <v>April</v>
      </c>
      <c r="D1764" s="3" t="str">
        <f>IF(FIN_RAW[[#This Row],[VALOR (IN)]]&gt;0, "Income",IF(FIN_RAW[[#This Row],[VALOR (OUT)]]&gt;0, "Expense", "Check"))</f>
        <v>Expense</v>
      </c>
      <c r="E1764" s="3" t="str">
        <f>_xlfn.XLOOKUP(FIN_DATASET[[#This Row],[Method]],CATEGORY_MAP[CUENTA_IN],CATEGORY_MAP[Category])</f>
        <v>Cash</v>
      </c>
      <c r="F1764" s="3" t="str">
        <f>_xlfn.XLOOKUP(FIN_DATASET[[#This Row],[Account]],CATEGORY_MAP[CUENTA_OUT],CATEGORY_MAP[Subcategory])</f>
        <v>Payroll</v>
      </c>
      <c r="G1764" s="3" t="str">
        <f>IF(OR(FIN_RAW[[#This Row],[CONCEPTO]]=0,FIN_RAW[[#This Row],[CONCEPTO]]=""),"",FIN_RAW[[#This Row],[CONCEPTO]])</f>
        <v>Pago Nomina ABR</v>
      </c>
      <c r="H1764" s="5">
        <f>IF(FIN_DATASET[[#This Row],[Type]]="Income", FIN_RAW[[#This Row],[VALOR (IN)]], -FIN_RAW[[#This Row],[VALOR (OUT)]])</f>
        <v>-100000</v>
      </c>
      <c r="I1764" s="3" t="str">
        <f>FIN_RAW[[#This Row],[CUENTA (IN)]]</f>
        <v>Efectivo</v>
      </c>
      <c r="J1764" s="6" t="str">
        <f>FIN_RAW[[#This Row],[CUENTA (OUT)]]</f>
        <v>Nomina</v>
      </c>
      <c r="K1764" s="3" t="str">
        <f>IF(OR(FIN_RAW[[#This Row],[CLIENTE]]=0,FIN_RAW[[#This Row],[CLIENTE]]=" "),"",FIN_RAW[[#This Row],[CLIENTE]])</f>
        <v/>
      </c>
      <c r="L1764" s="3" t="str">
        <f>IF(OR(FIN_RAW[[#This Row],[DEPORTISTA]]=0,FIN_RAW[[#This Row],[DEPORTISTA]]=""),"",FIN_RAW[[#This Row],[DEPORTISTA]])</f>
        <v/>
      </c>
      <c r="M1764" s="3">
        <f>IF(FIN_DATASET[[#This Row],[Method]]="Efectivo",1,0)</f>
        <v>1</v>
      </c>
      <c r="N1764" s="12">
        <f>IF(FIN_DATASET[[#This Row],[Method]]="Efectivo",FIN_DATASET[[#This Row],[Amount]],0)</f>
        <v>-100000</v>
      </c>
      <c r="O1764" s="3">
        <f>IF(FIN_DATASET[[#This Row],[Method]]="CxC",1,0)</f>
        <v>0</v>
      </c>
      <c r="P1764" s="11">
        <f>IF(FIN_DATASET[[#This Row],[Method]]="CxC",FIN_DATASET[[#This Row],[Amount]],0)</f>
        <v>0</v>
      </c>
      <c r="Q1764" s="3">
        <f>IF(OR(FIN_DATASET[[#This Row],[Account]]="CxP",FIN_DATASET[[#This Row],[Account]]="CxP (Liga)",FIN_DATASET[[#This Row],[Account]]="CxP (Terceros)"),1,0)</f>
        <v>0</v>
      </c>
      <c r="R1764" s="3">
        <f>IF(FIN_DATASET[[#This Row],[AP_Flag]]=1,FIN_DATASET[[#This Row],[Amount]],0)</f>
        <v>0</v>
      </c>
    </row>
    <row r="1765" spans="1:18" x14ac:dyDescent="0.2">
      <c r="A1765" s="4">
        <f>FIN_RAW[[#This Row],[FECHA]]</f>
        <v>45046</v>
      </c>
      <c r="B1765" s="3">
        <f>YEAR(FIN_DATASET[[#This Row],[Date]])</f>
        <v>2023</v>
      </c>
      <c r="C1765" s="3" t="str">
        <f>TEXT(FIN_DATASET[[#This Row],[Date]],"mmmm")</f>
        <v>April</v>
      </c>
      <c r="D1765" s="3" t="str">
        <f>IF(FIN_RAW[[#This Row],[VALOR (IN)]]&gt;0, "Income",IF(FIN_RAW[[#This Row],[VALOR (OUT)]]&gt;0, "Expense", "Check"))</f>
        <v>Expense</v>
      </c>
      <c r="E1765" s="3" t="str">
        <f>_xlfn.XLOOKUP(FIN_DATASET[[#This Row],[Method]],CATEGORY_MAP[CUENTA_IN],CATEGORY_MAP[Category])</f>
        <v>Cash</v>
      </c>
      <c r="F1765" s="3" t="str">
        <f>_xlfn.XLOOKUP(FIN_DATASET[[#This Row],[Account]],CATEGORY_MAP[CUENTA_OUT],CATEGORY_MAP[Subcategory])</f>
        <v>Payroll</v>
      </c>
      <c r="G1765" s="3" t="str">
        <f>IF(OR(FIN_RAW[[#This Row],[CONCEPTO]]=0,FIN_RAW[[#This Row],[CONCEPTO]]=""),"",FIN_RAW[[#This Row],[CONCEPTO]])</f>
        <v>Pago Nomina ABR</v>
      </c>
      <c r="H1765" s="5">
        <f>IF(FIN_DATASET[[#This Row],[Type]]="Income", FIN_RAW[[#This Row],[VALOR (IN)]], -FIN_RAW[[#This Row],[VALOR (OUT)]])</f>
        <v>-100000</v>
      </c>
      <c r="I1765" s="3" t="str">
        <f>FIN_RAW[[#This Row],[CUENTA (IN)]]</f>
        <v>Efectivo</v>
      </c>
      <c r="J1765" s="6" t="str">
        <f>FIN_RAW[[#This Row],[CUENTA (OUT)]]</f>
        <v>Nomina</v>
      </c>
      <c r="K1765" s="3" t="str">
        <f>IF(OR(FIN_RAW[[#This Row],[CLIENTE]]=0,FIN_RAW[[#This Row],[CLIENTE]]=" "),"",FIN_RAW[[#This Row],[CLIENTE]])</f>
        <v/>
      </c>
      <c r="L1765" s="3" t="str">
        <f>IF(OR(FIN_RAW[[#This Row],[DEPORTISTA]]=0,FIN_RAW[[#This Row],[DEPORTISTA]]=""),"",FIN_RAW[[#This Row],[DEPORTISTA]])</f>
        <v/>
      </c>
      <c r="M1765" s="3">
        <f>IF(FIN_DATASET[[#This Row],[Method]]="Efectivo",1,0)</f>
        <v>1</v>
      </c>
      <c r="N1765" s="12">
        <f>IF(FIN_DATASET[[#This Row],[Method]]="Efectivo",FIN_DATASET[[#This Row],[Amount]],0)</f>
        <v>-100000</v>
      </c>
      <c r="O1765" s="3">
        <f>IF(FIN_DATASET[[#This Row],[Method]]="CxC",1,0)</f>
        <v>0</v>
      </c>
      <c r="P1765" s="11">
        <f>IF(FIN_DATASET[[#This Row],[Method]]="CxC",FIN_DATASET[[#This Row],[Amount]],0)</f>
        <v>0</v>
      </c>
      <c r="Q1765" s="3">
        <f>IF(OR(FIN_DATASET[[#This Row],[Account]]="CxP",FIN_DATASET[[#This Row],[Account]]="CxP (Liga)",FIN_DATASET[[#This Row],[Account]]="CxP (Terceros)"),1,0)</f>
        <v>0</v>
      </c>
      <c r="R1765" s="3">
        <f>IF(FIN_DATASET[[#This Row],[AP_Flag]]=1,FIN_DATASET[[#This Row],[Amount]],0)</f>
        <v>0</v>
      </c>
    </row>
    <row r="1766" spans="1:18" x14ac:dyDescent="0.2">
      <c r="A1766" s="4">
        <f>FIN_RAW[[#This Row],[FECHA]]</f>
        <v>45047</v>
      </c>
      <c r="B1766" s="3">
        <f>YEAR(FIN_DATASET[[#This Row],[Date]])</f>
        <v>2023</v>
      </c>
      <c r="C1766" s="3" t="str">
        <f>TEXT(FIN_DATASET[[#This Row],[Date]],"mmmm")</f>
        <v>May</v>
      </c>
      <c r="D1766" s="3" t="str">
        <f>IF(FIN_RAW[[#This Row],[VALOR (IN)]]&gt;0, "Income",IF(FIN_RAW[[#This Row],[VALOR (OUT)]]&gt;0, "Expense", "Check"))</f>
        <v>Income</v>
      </c>
      <c r="E1766" s="3" t="str">
        <f>_xlfn.XLOOKUP(FIN_DATASET[[#This Row],[Method]],CATEGORY_MAP[CUENTA_IN],CATEGORY_MAP[Category])</f>
        <v>Scholarships</v>
      </c>
      <c r="F1766" s="3" t="str">
        <f>_xlfn.XLOOKUP(FIN_DATASET[[#This Row],[Account]],CATEGORY_MAP[CUENTA_OUT],CATEGORY_MAP[Subcategory])</f>
        <v>Monthly Fee</v>
      </c>
      <c r="G1766" s="3" t="str">
        <f>IF(OR(FIN_RAW[[#This Row],[CONCEPTO]]=0,FIN_RAW[[#This Row],[CONCEPTO]]=""),"",FIN_RAW[[#This Row],[CONCEPTO]])</f>
        <v>Beca Fundadores AR(SG) 100% MAY</v>
      </c>
      <c r="H1766" s="5">
        <f>IF(FIN_DATASET[[#This Row],[Type]]="Income", FIN_RAW[[#This Row],[VALOR (IN)]], -FIN_RAW[[#This Row],[VALOR (OUT)]])</f>
        <v>160000</v>
      </c>
      <c r="I1766" s="3" t="str">
        <f>FIN_RAW[[#This Row],[CUENTA (IN)]]</f>
        <v>Becas</v>
      </c>
      <c r="J1766" s="6" t="str">
        <f>FIN_RAW[[#This Row],[CUENTA (OUT)]]</f>
        <v>Mensualidad</v>
      </c>
      <c r="K1766" s="3" t="str">
        <f>IF(OR(FIN_RAW[[#This Row],[CLIENTE]]=0,FIN_RAW[[#This Row],[CLIENTE]]=" "),"",FIN_RAW[[#This Row],[CLIENTE]])</f>
        <v>Luis Eduardo Solarte Serna</v>
      </c>
      <c r="L1766" s="3" t="str">
        <f>IF(OR(FIN_RAW[[#This Row],[DEPORTISTA]]=0,FIN_RAW[[#This Row],[DEPORTISTA]]=""),"",FIN_RAW[[#This Row],[DEPORTISTA]])</f>
        <v>Alejandro Solarte Osorio</v>
      </c>
      <c r="M1766" s="3">
        <f>IF(FIN_DATASET[[#This Row],[Method]]="Efectivo",1,0)</f>
        <v>0</v>
      </c>
      <c r="N1766" s="12">
        <f>IF(FIN_DATASET[[#This Row],[Method]]="Efectivo",FIN_DATASET[[#This Row],[Amount]],0)</f>
        <v>0</v>
      </c>
      <c r="O1766" s="3">
        <f>IF(FIN_DATASET[[#This Row],[Method]]="CxC",1,0)</f>
        <v>0</v>
      </c>
      <c r="P1766" s="11">
        <f>IF(FIN_DATASET[[#This Row],[Method]]="CxC",FIN_DATASET[[#This Row],[Amount]],0)</f>
        <v>0</v>
      </c>
      <c r="Q1766" s="3">
        <f>IF(OR(FIN_DATASET[[#This Row],[Account]]="CxP",FIN_DATASET[[#This Row],[Account]]="CxP (Liga)",FIN_DATASET[[#This Row],[Account]]="CxP (Terceros)"),1,0)</f>
        <v>0</v>
      </c>
      <c r="R1766" s="3">
        <f>IF(FIN_DATASET[[#This Row],[AP_Flag]]=1,FIN_DATASET[[#This Row],[Amount]],0)</f>
        <v>0</v>
      </c>
    </row>
    <row r="1767" spans="1:18" x14ac:dyDescent="0.2">
      <c r="A1767" s="4">
        <f>FIN_RAW[[#This Row],[FECHA]]</f>
        <v>45047</v>
      </c>
      <c r="B1767" s="3">
        <f>YEAR(FIN_DATASET[[#This Row],[Date]])</f>
        <v>2023</v>
      </c>
      <c r="C1767" s="3" t="str">
        <f>TEXT(FIN_DATASET[[#This Row],[Date]],"mmmm")</f>
        <v>May</v>
      </c>
      <c r="D1767" s="3" t="str">
        <f>IF(FIN_RAW[[#This Row],[VALOR (IN)]]&gt;0, "Income",IF(FIN_RAW[[#This Row],[VALOR (OUT)]]&gt;0, "Expense", "Check"))</f>
        <v>Income</v>
      </c>
      <c r="E1767" s="3" t="str">
        <f>_xlfn.XLOOKUP(FIN_DATASET[[#This Row],[Method]],CATEGORY_MAP[CUENTA_IN],CATEGORY_MAP[Category])</f>
        <v>Scholarships</v>
      </c>
      <c r="F1767" s="3" t="str">
        <f>_xlfn.XLOOKUP(FIN_DATASET[[#This Row],[Account]],CATEGORY_MAP[CUENTA_OUT],CATEGORY_MAP[Subcategory])</f>
        <v>Monthly Fee</v>
      </c>
      <c r="G1767" s="3" t="str">
        <f>IF(OR(FIN_RAW[[#This Row],[CONCEPTO]]=0,FIN_RAW[[#This Row],[CONCEPTO]]=""),"",FIN_RAW[[#This Row],[CONCEPTO]])</f>
        <v>Beca Fundadores AR(SG) 100% MAY</v>
      </c>
      <c r="H1767" s="5">
        <f>IF(FIN_DATASET[[#This Row],[Type]]="Income", FIN_RAW[[#This Row],[VALOR (IN)]], -FIN_RAW[[#This Row],[VALOR (OUT)]])</f>
        <v>160000</v>
      </c>
      <c r="I1767" s="3" t="str">
        <f>FIN_RAW[[#This Row],[CUENTA (IN)]]</f>
        <v>Becas</v>
      </c>
      <c r="J1767" s="6" t="str">
        <f>FIN_RAW[[#This Row],[CUENTA (OUT)]]</f>
        <v>Mensualidad</v>
      </c>
      <c r="K1767" s="3" t="str">
        <f>IF(OR(FIN_RAW[[#This Row],[CLIENTE]]=0,FIN_RAW[[#This Row],[CLIENTE]]=" "),"",FIN_RAW[[#This Row],[CLIENTE]])</f>
        <v>Omar Osorio Valencia</v>
      </c>
      <c r="L1767" s="3" t="str">
        <f>IF(OR(FIN_RAW[[#This Row],[DEPORTISTA]]=0,FIN_RAW[[#This Row],[DEPORTISTA]]=""),"",FIN_RAW[[#This Row],[DEPORTISTA]])</f>
        <v>Juan Camilo Osorio Mendoza</v>
      </c>
      <c r="M1767" s="3">
        <f>IF(FIN_DATASET[[#This Row],[Method]]="Efectivo",1,0)</f>
        <v>0</v>
      </c>
      <c r="N1767" s="12">
        <f>IF(FIN_DATASET[[#This Row],[Method]]="Efectivo",FIN_DATASET[[#This Row],[Amount]],0)</f>
        <v>0</v>
      </c>
      <c r="O1767" s="3">
        <f>IF(FIN_DATASET[[#This Row],[Method]]="CxC",1,0)</f>
        <v>0</v>
      </c>
      <c r="P1767" s="11">
        <f>IF(FIN_DATASET[[#This Row],[Method]]="CxC",FIN_DATASET[[#This Row],[Amount]],0)</f>
        <v>0</v>
      </c>
      <c r="Q1767" s="3">
        <f>IF(OR(FIN_DATASET[[#This Row],[Account]]="CxP",FIN_DATASET[[#This Row],[Account]]="CxP (Liga)",FIN_DATASET[[#This Row],[Account]]="CxP (Terceros)"),1,0)</f>
        <v>0</v>
      </c>
      <c r="R1767" s="3">
        <f>IF(FIN_DATASET[[#This Row],[AP_Flag]]=1,FIN_DATASET[[#This Row],[Amount]],0)</f>
        <v>0</v>
      </c>
    </row>
    <row r="1768" spans="1:18" x14ac:dyDescent="0.2">
      <c r="A1768" s="4">
        <f>FIN_RAW[[#This Row],[FECHA]]</f>
        <v>45047</v>
      </c>
      <c r="B1768" s="3">
        <f>YEAR(FIN_DATASET[[#This Row],[Date]])</f>
        <v>2023</v>
      </c>
      <c r="C1768" s="3" t="str">
        <f>TEXT(FIN_DATASET[[#This Row],[Date]],"mmmm")</f>
        <v>May</v>
      </c>
      <c r="D1768" s="3" t="str">
        <f>IF(FIN_RAW[[#This Row],[VALOR (IN)]]&gt;0, "Income",IF(FIN_RAW[[#This Row],[VALOR (OUT)]]&gt;0, "Expense", "Check"))</f>
        <v>Income</v>
      </c>
      <c r="E1768" s="3" t="str">
        <f>_xlfn.XLOOKUP(FIN_DATASET[[#This Row],[Method]],CATEGORY_MAP[CUENTA_IN],CATEGORY_MAP[Category])</f>
        <v>Scholarships</v>
      </c>
      <c r="F1768" s="3" t="str">
        <f>_xlfn.XLOOKUP(FIN_DATASET[[#This Row],[Account]],CATEGORY_MAP[CUENTA_OUT],CATEGORY_MAP[Subcategory])</f>
        <v>Monthly Fee</v>
      </c>
      <c r="G1768" s="3" t="str">
        <f>IF(OR(FIN_RAW[[#This Row],[CONCEPTO]]=0,FIN_RAW[[#This Row],[CONCEPTO]]=""),"",FIN_RAW[[#This Row],[CONCEPTO]])</f>
        <v>Beca Fundadores AR(SG) 100% MAY</v>
      </c>
      <c r="H1768" s="5">
        <f>IF(FIN_DATASET[[#This Row],[Type]]="Income", FIN_RAW[[#This Row],[VALOR (IN)]], -FIN_RAW[[#This Row],[VALOR (OUT)]])</f>
        <v>160000</v>
      </c>
      <c r="I1768" s="3" t="str">
        <f>FIN_RAW[[#This Row],[CUENTA (IN)]]</f>
        <v>Becas</v>
      </c>
      <c r="J1768" s="6" t="str">
        <f>FIN_RAW[[#This Row],[CUENTA (OUT)]]</f>
        <v>Mensualidad</v>
      </c>
      <c r="K1768" s="3" t="str">
        <f>IF(OR(FIN_RAW[[#This Row],[CLIENTE]]=0,FIN_RAW[[#This Row],[CLIENTE]]=" "),"",FIN_RAW[[#This Row],[CLIENTE]])</f>
        <v>Omar Osorio Valencia</v>
      </c>
      <c r="L1768" s="3" t="str">
        <f>IF(OR(FIN_RAW[[#This Row],[DEPORTISTA]]=0,FIN_RAW[[#This Row],[DEPORTISTA]]=""),"",FIN_RAW[[#This Row],[DEPORTISTA]])</f>
        <v>Mariana Osorio Mendoza</v>
      </c>
      <c r="M1768" s="3">
        <f>IF(FIN_DATASET[[#This Row],[Method]]="Efectivo",1,0)</f>
        <v>0</v>
      </c>
      <c r="N1768" s="12">
        <f>IF(FIN_DATASET[[#This Row],[Method]]="Efectivo",FIN_DATASET[[#This Row],[Amount]],0)</f>
        <v>0</v>
      </c>
      <c r="O1768" s="3">
        <f>IF(FIN_DATASET[[#This Row],[Method]]="CxC",1,0)</f>
        <v>0</v>
      </c>
      <c r="P1768" s="11">
        <f>IF(FIN_DATASET[[#This Row],[Method]]="CxC",FIN_DATASET[[#This Row],[Amount]],0)</f>
        <v>0</v>
      </c>
      <c r="Q1768" s="3">
        <f>IF(OR(FIN_DATASET[[#This Row],[Account]]="CxP",FIN_DATASET[[#This Row],[Account]]="CxP (Liga)",FIN_DATASET[[#This Row],[Account]]="CxP (Terceros)"),1,0)</f>
        <v>0</v>
      </c>
      <c r="R1768" s="3">
        <f>IF(FIN_DATASET[[#This Row],[AP_Flag]]=1,FIN_DATASET[[#This Row],[Amount]],0)</f>
        <v>0</v>
      </c>
    </row>
    <row r="1769" spans="1:18" x14ac:dyDescent="0.2">
      <c r="A1769" s="4">
        <f>FIN_RAW[[#This Row],[FECHA]]</f>
        <v>45047</v>
      </c>
      <c r="B1769" s="3">
        <f>YEAR(FIN_DATASET[[#This Row],[Date]])</f>
        <v>2023</v>
      </c>
      <c r="C1769" s="3" t="str">
        <f>TEXT(FIN_DATASET[[#This Row],[Date]],"mmmm")</f>
        <v>May</v>
      </c>
      <c r="D1769" s="3" t="str">
        <f>IF(FIN_RAW[[#This Row],[VALOR (IN)]]&gt;0, "Income",IF(FIN_RAW[[#This Row],[VALOR (OUT)]]&gt;0, "Expense", "Check"))</f>
        <v>Income</v>
      </c>
      <c r="E1769" s="3" t="str">
        <f>_xlfn.XLOOKUP(FIN_DATASET[[#This Row],[Method]],CATEGORY_MAP[CUENTA_IN],CATEGORY_MAP[Category])</f>
        <v>Scholarships</v>
      </c>
      <c r="F1769" s="3" t="str">
        <f>_xlfn.XLOOKUP(FIN_DATASET[[#This Row],[Account]],CATEGORY_MAP[CUENTA_OUT],CATEGORY_MAP[Subcategory])</f>
        <v>Monthly Fee</v>
      </c>
      <c r="G1769" s="3" t="str">
        <f>IF(OR(FIN_RAW[[#This Row],[CONCEPTO]]=0,FIN_RAW[[#This Row],[CONCEPTO]]=""),"",FIN_RAW[[#This Row],[CONCEPTO]])</f>
        <v>Beca Fundadores AR(SG) 100% MAY</v>
      </c>
      <c r="H1769" s="5">
        <f>IF(FIN_DATASET[[#This Row],[Type]]="Income", FIN_RAW[[#This Row],[VALOR (IN)]], -FIN_RAW[[#This Row],[VALOR (OUT)]])</f>
        <v>160000</v>
      </c>
      <c r="I1769" s="3" t="str">
        <f>FIN_RAW[[#This Row],[CUENTA (IN)]]</f>
        <v>Becas</v>
      </c>
      <c r="J1769" s="6" t="str">
        <f>FIN_RAW[[#This Row],[CUENTA (OUT)]]</f>
        <v>Mensualidad</v>
      </c>
      <c r="K1769" s="3" t="str">
        <f>IF(OR(FIN_RAW[[#This Row],[CLIENTE]]=0,FIN_RAW[[#This Row],[CLIENTE]]=" "),"",FIN_RAW[[#This Row],[CLIENTE]])</f>
        <v>Silvana Torres López</v>
      </c>
      <c r="L1769" s="3" t="str">
        <f>IF(OR(FIN_RAW[[#This Row],[DEPORTISTA]]=0,FIN_RAW[[#This Row],[DEPORTISTA]]=""),"",FIN_RAW[[#This Row],[DEPORTISTA]])</f>
        <v>María Paula Quintero Torres</v>
      </c>
      <c r="M1769" s="3">
        <f>IF(FIN_DATASET[[#This Row],[Method]]="Efectivo",1,0)</f>
        <v>0</v>
      </c>
      <c r="N1769" s="12">
        <f>IF(FIN_DATASET[[#This Row],[Method]]="Efectivo",FIN_DATASET[[#This Row],[Amount]],0)</f>
        <v>0</v>
      </c>
      <c r="O1769" s="3">
        <f>IF(FIN_DATASET[[#This Row],[Method]]="CxC",1,0)</f>
        <v>0</v>
      </c>
      <c r="P1769" s="11">
        <f>IF(FIN_DATASET[[#This Row],[Method]]="CxC",FIN_DATASET[[#This Row],[Amount]],0)</f>
        <v>0</v>
      </c>
      <c r="Q1769" s="3">
        <f>IF(OR(FIN_DATASET[[#This Row],[Account]]="CxP",FIN_DATASET[[#This Row],[Account]]="CxP (Liga)",FIN_DATASET[[#This Row],[Account]]="CxP (Terceros)"),1,0)</f>
        <v>0</v>
      </c>
      <c r="R1769" s="3">
        <f>IF(FIN_DATASET[[#This Row],[AP_Flag]]=1,FIN_DATASET[[#This Row],[Amount]],0)</f>
        <v>0</v>
      </c>
    </row>
    <row r="1770" spans="1:18" x14ac:dyDescent="0.2">
      <c r="A1770" s="4">
        <f>FIN_RAW[[#This Row],[FECHA]]</f>
        <v>45047</v>
      </c>
      <c r="B1770" s="3">
        <f>YEAR(FIN_DATASET[[#This Row],[Date]])</f>
        <v>2023</v>
      </c>
      <c r="C1770" s="3" t="str">
        <f>TEXT(FIN_DATASET[[#This Row],[Date]],"mmmm")</f>
        <v>May</v>
      </c>
      <c r="D1770" s="3" t="str">
        <f>IF(FIN_RAW[[#This Row],[VALOR (IN)]]&gt;0, "Income",IF(FIN_RAW[[#This Row],[VALOR (OUT)]]&gt;0, "Expense", "Check"))</f>
        <v>Income</v>
      </c>
      <c r="E1770" s="3" t="str">
        <f>_xlfn.XLOOKUP(FIN_DATASET[[#This Row],[Method]],CATEGORY_MAP[CUENTA_IN],CATEGORY_MAP[Category])</f>
        <v>Scholarships</v>
      </c>
      <c r="F1770" s="3" t="str">
        <f>_xlfn.XLOOKUP(FIN_DATASET[[#This Row],[Account]],CATEGORY_MAP[CUENTA_OUT],CATEGORY_MAP[Subcategory])</f>
        <v>Monthly Fee</v>
      </c>
      <c r="G1770" s="3" t="str">
        <f>IF(OR(FIN_RAW[[#This Row],[CONCEPTO]]=0,FIN_RAW[[#This Row],[CONCEPTO]]=""),"",FIN_RAW[[#This Row],[CONCEPTO]])</f>
        <v>Beca Fundadores AR(SG) 100% MAY</v>
      </c>
      <c r="H1770" s="5">
        <f>IF(FIN_DATASET[[#This Row],[Type]]="Income", FIN_RAW[[#This Row],[VALOR (IN)]], -FIN_RAW[[#This Row],[VALOR (OUT)]])</f>
        <v>160000</v>
      </c>
      <c r="I1770" s="3" t="str">
        <f>FIN_RAW[[#This Row],[CUENTA (IN)]]</f>
        <v>Becas</v>
      </c>
      <c r="J1770" s="6" t="str">
        <f>FIN_RAW[[#This Row],[CUENTA (OUT)]]</f>
        <v>Mensualidad</v>
      </c>
      <c r="K1770" s="3" t="str">
        <f>IF(OR(FIN_RAW[[#This Row],[CLIENTE]]=0,FIN_RAW[[#This Row],[CLIENTE]]=" "),"",FIN_RAW[[#This Row],[CLIENTE]])</f>
        <v>Silvana Torres López</v>
      </c>
      <c r="L1770" s="3" t="str">
        <f>IF(OR(FIN_RAW[[#This Row],[DEPORTISTA]]=0,FIN_RAW[[#This Row],[DEPORTISTA]]=""),"",FIN_RAW[[#This Row],[DEPORTISTA]])</f>
        <v>Luciana Pinedo Torres</v>
      </c>
      <c r="M1770" s="3">
        <f>IF(FIN_DATASET[[#This Row],[Method]]="Efectivo",1,0)</f>
        <v>0</v>
      </c>
      <c r="N1770" s="12">
        <f>IF(FIN_DATASET[[#This Row],[Method]]="Efectivo",FIN_DATASET[[#This Row],[Amount]],0)</f>
        <v>0</v>
      </c>
      <c r="O1770" s="3">
        <f>IF(FIN_DATASET[[#This Row],[Method]]="CxC",1,0)</f>
        <v>0</v>
      </c>
      <c r="P1770" s="11">
        <f>IF(FIN_DATASET[[#This Row],[Method]]="CxC",FIN_DATASET[[#This Row],[Amount]],0)</f>
        <v>0</v>
      </c>
      <c r="Q1770" s="3">
        <f>IF(OR(FIN_DATASET[[#This Row],[Account]]="CxP",FIN_DATASET[[#This Row],[Account]]="CxP (Liga)",FIN_DATASET[[#This Row],[Account]]="CxP (Terceros)"),1,0)</f>
        <v>0</v>
      </c>
      <c r="R1770" s="3">
        <f>IF(FIN_DATASET[[#This Row],[AP_Flag]]=1,FIN_DATASET[[#This Row],[Amount]],0)</f>
        <v>0</v>
      </c>
    </row>
    <row r="1771" spans="1:18" x14ac:dyDescent="0.2">
      <c r="A1771" s="4">
        <f>FIN_RAW[[#This Row],[FECHA]]</f>
        <v>45047</v>
      </c>
      <c r="B1771" s="3">
        <f>YEAR(FIN_DATASET[[#This Row],[Date]])</f>
        <v>2023</v>
      </c>
      <c r="C1771" s="3" t="str">
        <f>TEXT(FIN_DATASET[[#This Row],[Date]],"mmmm")</f>
        <v>May</v>
      </c>
      <c r="D1771" s="3" t="str">
        <f>IF(FIN_RAW[[#This Row],[VALOR (IN)]]&gt;0, "Income",IF(FIN_RAW[[#This Row],[VALOR (OUT)]]&gt;0, "Expense", "Check"))</f>
        <v>Income</v>
      </c>
      <c r="E1771" s="3" t="str">
        <f>_xlfn.XLOOKUP(FIN_DATASET[[#This Row],[Method]],CATEGORY_MAP[CUENTA_IN],CATEGORY_MAP[Category])</f>
        <v>Scholarships</v>
      </c>
      <c r="F1771" s="3" t="str">
        <f>_xlfn.XLOOKUP(FIN_DATASET[[#This Row],[Account]],CATEGORY_MAP[CUENTA_OUT],CATEGORY_MAP[Subcategory])</f>
        <v>Monthly Fee</v>
      </c>
      <c r="G1771" s="3" t="str">
        <f>IF(OR(FIN_RAW[[#This Row],[CONCEPTO]]=0,FIN_RAW[[#This Row],[CONCEPTO]]=""),"",FIN_RAW[[#This Row],[CONCEPTO]])</f>
        <v>Beca Fundadores AR(SG) 100% MAY</v>
      </c>
      <c r="H1771" s="5">
        <f>IF(FIN_DATASET[[#This Row],[Type]]="Income", FIN_RAW[[#This Row],[VALOR (IN)]], -FIN_RAW[[#This Row],[VALOR (OUT)]])</f>
        <v>160000</v>
      </c>
      <c r="I1771" s="3" t="str">
        <f>FIN_RAW[[#This Row],[CUENTA (IN)]]</f>
        <v>Becas</v>
      </c>
      <c r="J1771" s="6" t="str">
        <f>FIN_RAW[[#This Row],[CUENTA (OUT)]]</f>
        <v>Mensualidad</v>
      </c>
      <c r="K1771" s="3" t="str">
        <f>IF(OR(FIN_RAW[[#This Row],[CLIENTE]]=0,FIN_RAW[[#This Row],[CLIENTE]]=" "),"",FIN_RAW[[#This Row],[CLIENTE]])</f>
        <v>Silvana Torres López</v>
      </c>
      <c r="L1771" s="3" t="str">
        <f>IF(OR(FIN_RAW[[#This Row],[DEPORTISTA]]=0,FIN_RAW[[#This Row],[DEPORTISTA]]=""),"",FIN_RAW[[#This Row],[DEPORTISTA]])</f>
        <v>Valentina Quintero Torres</v>
      </c>
      <c r="M1771" s="3">
        <f>IF(FIN_DATASET[[#This Row],[Method]]="Efectivo",1,0)</f>
        <v>0</v>
      </c>
      <c r="N1771" s="12">
        <f>IF(FIN_DATASET[[#This Row],[Method]]="Efectivo",FIN_DATASET[[#This Row],[Amount]],0)</f>
        <v>0</v>
      </c>
      <c r="O1771" s="3">
        <f>IF(FIN_DATASET[[#This Row],[Method]]="CxC",1,0)</f>
        <v>0</v>
      </c>
      <c r="P1771" s="11">
        <f>IF(FIN_DATASET[[#This Row],[Method]]="CxC",FIN_DATASET[[#This Row],[Amount]],0)</f>
        <v>0</v>
      </c>
      <c r="Q1771" s="3">
        <f>IF(OR(FIN_DATASET[[#This Row],[Account]]="CxP",FIN_DATASET[[#This Row],[Account]]="CxP (Liga)",FIN_DATASET[[#This Row],[Account]]="CxP (Terceros)"),1,0)</f>
        <v>0</v>
      </c>
      <c r="R1771" s="3">
        <f>IF(FIN_DATASET[[#This Row],[AP_Flag]]=1,FIN_DATASET[[#This Row],[Amount]],0)</f>
        <v>0</v>
      </c>
    </row>
    <row r="1772" spans="1:18" x14ac:dyDescent="0.2">
      <c r="A1772" s="4">
        <f>FIN_RAW[[#This Row],[FECHA]]</f>
        <v>45047</v>
      </c>
      <c r="B1772" s="3">
        <f>YEAR(FIN_DATASET[[#This Row],[Date]])</f>
        <v>2023</v>
      </c>
      <c r="C1772" s="3" t="str">
        <f>TEXT(FIN_DATASET[[#This Row],[Date]],"mmmm")</f>
        <v>May</v>
      </c>
      <c r="D1772" s="3" t="str">
        <f>IF(FIN_RAW[[#This Row],[VALOR (IN)]]&gt;0, "Income",IF(FIN_RAW[[#This Row],[VALOR (OUT)]]&gt;0, "Expense", "Check"))</f>
        <v>Income</v>
      </c>
      <c r="E1772" s="3" t="str">
        <f>_xlfn.XLOOKUP(FIN_DATASET[[#This Row],[Method]],CATEGORY_MAP[CUENTA_IN],CATEGORY_MAP[Category])</f>
        <v>Cash</v>
      </c>
      <c r="F1772" s="3" t="str">
        <f>_xlfn.XLOOKUP(FIN_DATASET[[#This Row],[Account]],CATEGORY_MAP[CUENTA_OUT],CATEGORY_MAP[Subcategory])</f>
        <v>Monthly Fee</v>
      </c>
      <c r="G1772" s="3" t="str">
        <f>IF(OR(FIN_RAW[[#This Row],[CONCEPTO]]=0,FIN_RAW[[#This Row],[CONCEPTO]]=""),"",FIN_RAW[[#This Row],[CONCEPTO]])</f>
        <v>Mensualidad FOR (85%) MAY</v>
      </c>
      <c r="H1772" s="5">
        <f>IF(FIN_DATASET[[#This Row],[Type]]="Income", FIN_RAW[[#This Row],[VALOR (IN)]], -FIN_RAW[[#This Row],[VALOR (OUT)]])</f>
        <v>125000</v>
      </c>
      <c r="I1772" s="3" t="str">
        <f>FIN_RAW[[#This Row],[CUENTA (IN)]]</f>
        <v>Efectivo</v>
      </c>
      <c r="J1772" s="6" t="str">
        <f>FIN_RAW[[#This Row],[CUENTA (OUT)]]</f>
        <v>Mensualidad</v>
      </c>
      <c r="K1772" s="3" t="str">
        <f>IF(OR(FIN_RAW[[#This Row],[CLIENTE]]=0,FIN_RAW[[#This Row],[CLIENTE]]=" "),"",FIN_RAW[[#This Row],[CLIENTE]])</f>
        <v>Diana Marcela Bravo Clavijo</v>
      </c>
      <c r="L1772" s="3" t="str">
        <f>IF(OR(FIN_RAW[[#This Row],[DEPORTISTA]]=0,FIN_RAW[[#This Row],[DEPORTISTA]]=""),"",FIN_RAW[[#This Row],[DEPORTISTA]])</f>
        <v>Adelaida Camacho Bravo</v>
      </c>
      <c r="M1772" s="3">
        <f>IF(FIN_DATASET[[#This Row],[Method]]="Efectivo",1,0)</f>
        <v>1</v>
      </c>
      <c r="N1772" s="12">
        <f>IF(FIN_DATASET[[#This Row],[Method]]="Efectivo",FIN_DATASET[[#This Row],[Amount]],0)</f>
        <v>125000</v>
      </c>
      <c r="O1772" s="3">
        <f>IF(FIN_DATASET[[#This Row],[Method]]="CxC",1,0)</f>
        <v>0</v>
      </c>
      <c r="P1772" s="11">
        <f>IF(FIN_DATASET[[#This Row],[Method]]="CxC",FIN_DATASET[[#This Row],[Amount]],0)</f>
        <v>0</v>
      </c>
      <c r="Q1772" s="3">
        <f>IF(OR(FIN_DATASET[[#This Row],[Account]]="CxP",FIN_DATASET[[#This Row],[Account]]="CxP (Liga)",FIN_DATASET[[#This Row],[Account]]="CxP (Terceros)"),1,0)</f>
        <v>0</v>
      </c>
      <c r="R1772" s="3">
        <f>IF(FIN_DATASET[[#This Row],[AP_Flag]]=1,FIN_DATASET[[#This Row],[Amount]],0)</f>
        <v>0</v>
      </c>
    </row>
    <row r="1773" spans="1:18" x14ac:dyDescent="0.2">
      <c r="A1773" s="4">
        <f>FIN_RAW[[#This Row],[FECHA]]</f>
        <v>45047</v>
      </c>
      <c r="B1773" s="3">
        <f>YEAR(FIN_DATASET[[#This Row],[Date]])</f>
        <v>2023</v>
      </c>
      <c r="C1773" s="3" t="str">
        <f>TEXT(FIN_DATASET[[#This Row],[Date]],"mmmm")</f>
        <v>May</v>
      </c>
      <c r="D1773" s="3" t="str">
        <f>IF(FIN_RAW[[#This Row],[VALOR (IN)]]&gt;0, "Income",IF(FIN_RAW[[#This Row],[VALOR (OUT)]]&gt;0, "Expense", "Check"))</f>
        <v>Income</v>
      </c>
      <c r="E1773" s="3" t="str">
        <f>_xlfn.XLOOKUP(FIN_DATASET[[#This Row],[Method]],CATEGORY_MAP[CUENTA_IN],CATEGORY_MAP[Category])</f>
        <v>Scholarships</v>
      </c>
      <c r="F1773" s="3" t="str">
        <f>_xlfn.XLOOKUP(FIN_DATASET[[#This Row],[Account]],CATEGORY_MAP[CUENTA_OUT],CATEGORY_MAP[Subcategory])</f>
        <v>Monthly Fee</v>
      </c>
      <c r="G1773" s="3" t="str">
        <f>IF(OR(FIN_RAW[[#This Row],[CONCEPTO]]=0,FIN_RAW[[#This Row],[CONCEPTO]]=""),"",FIN_RAW[[#This Row],[CONCEPTO]])</f>
        <v>Beca Hermandad (15%) MAY</v>
      </c>
      <c r="H1773" s="5">
        <f>IF(FIN_DATASET[[#This Row],[Type]]="Income", FIN_RAW[[#This Row],[VALOR (IN)]], -FIN_RAW[[#This Row],[VALOR (OUT)]])</f>
        <v>22000</v>
      </c>
      <c r="I1773" s="3" t="str">
        <f>FIN_RAW[[#This Row],[CUENTA (IN)]]</f>
        <v>Becas</v>
      </c>
      <c r="J1773" s="6" t="str">
        <f>FIN_RAW[[#This Row],[CUENTA (OUT)]]</f>
        <v>Mensualidad</v>
      </c>
      <c r="K1773" s="3" t="str">
        <f>IF(OR(FIN_RAW[[#This Row],[CLIENTE]]=0,FIN_RAW[[#This Row],[CLIENTE]]=" "),"",FIN_RAW[[#This Row],[CLIENTE]])</f>
        <v>Diana Marcela Bravo Clavijo</v>
      </c>
      <c r="L1773" s="3" t="str">
        <f>IF(OR(FIN_RAW[[#This Row],[DEPORTISTA]]=0,FIN_RAW[[#This Row],[DEPORTISTA]]=""),"",FIN_RAW[[#This Row],[DEPORTISTA]])</f>
        <v>Adelaida Camacho Bravo</v>
      </c>
      <c r="M1773" s="3">
        <f>IF(FIN_DATASET[[#This Row],[Method]]="Efectivo",1,0)</f>
        <v>0</v>
      </c>
      <c r="N1773" s="12">
        <f>IF(FIN_DATASET[[#This Row],[Method]]="Efectivo",FIN_DATASET[[#This Row],[Amount]],0)</f>
        <v>0</v>
      </c>
      <c r="O1773" s="3">
        <f>IF(FIN_DATASET[[#This Row],[Method]]="CxC",1,0)</f>
        <v>0</v>
      </c>
      <c r="P1773" s="11">
        <f>IF(FIN_DATASET[[#This Row],[Method]]="CxC",FIN_DATASET[[#This Row],[Amount]],0)</f>
        <v>0</v>
      </c>
      <c r="Q1773" s="3">
        <f>IF(OR(FIN_DATASET[[#This Row],[Account]]="CxP",FIN_DATASET[[#This Row],[Account]]="CxP (Liga)",FIN_DATASET[[#This Row],[Account]]="CxP (Terceros)"),1,0)</f>
        <v>0</v>
      </c>
      <c r="R1773" s="3">
        <f>IF(FIN_DATASET[[#This Row],[AP_Flag]]=1,FIN_DATASET[[#This Row],[Amount]],0)</f>
        <v>0</v>
      </c>
    </row>
    <row r="1774" spans="1:18" x14ac:dyDescent="0.2">
      <c r="A1774" s="4">
        <f>FIN_RAW[[#This Row],[FECHA]]</f>
        <v>45047</v>
      </c>
      <c r="B1774" s="3">
        <f>YEAR(FIN_DATASET[[#This Row],[Date]])</f>
        <v>2023</v>
      </c>
      <c r="C1774" s="3" t="str">
        <f>TEXT(FIN_DATASET[[#This Row],[Date]],"mmmm")</f>
        <v>May</v>
      </c>
      <c r="D1774" s="3" t="str">
        <f>IF(FIN_RAW[[#This Row],[VALOR (IN)]]&gt;0, "Income",IF(FIN_RAW[[#This Row],[VALOR (OUT)]]&gt;0, "Expense", "Check"))</f>
        <v>Income</v>
      </c>
      <c r="E1774" s="3" t="str">
        <f>_xlfn.XLOOKUP(FIN_DATASET[[#This Row],[Method]],CATEGORY_MAP[CUENTA_IN],CATEGORY_MAP[Category])</f>
        <v>Cash</v>
      </c>
      <c r="F1774" s="3" t="str">
        <f>_xlfn.XLOOKUP(FIN_DATASET[[#This Row],[Account]],CATEGORY_MAP[CUENTA_OUT],CATEGORY_MAP[Subcategory])</f>
        <v>Monthly Fee</v>
      </c>
      <c r="G1774" s="3" t="str">
        <f>IF(OR(FIN_RAW[[#This Row],[CONCEPTO]]=0,FIN_RAW[[#This Row],[CONCEPTO]]=""),"",FIN_RAW[[#This Row],[CONCEPTO]])</f>
        <v>Mensualidad AR MAY</v>
      </c>
      <c r="H1774" s="5">
        <f>IF(FIN_DATASET[[#This Row],[Type]]="Income", FIN_RAW[[#This Row],[VALOR (IN)]], -FIN_RAW[[#This Row],[VALOR (OUT)]])</f>
        <v>197000</v>
      </c>
      <c r="I1774" s="3" t="str">
        <f>FIN_RAW[[#This Row],[CUENTA (IN)]]</f>
        <v>Efectivo</v>
      </c>
      <c r="J1774" s="6" t="str">
        <f>FIN_RAW[[#This Row],[CUENTA (OUT)]]</f>
        <v>Mensualidad</v>
      </c>
      <c r="K1774" s="3" t="str">
        <f>IF(OR(FIN_RAW[[#This Row],[CLIENTE]]=0,FIN_RAW[[#This Row],[CLIENTE]]=" "),"",FIN_RAW[[#This Row],[CLIENTE]])</f>
        <v>Diana Marcela Bravo Clavijo</v>
      </c>
      <c r="L1774" s="3" t="str">
        <f>IF(OR(FIN_RAW[[#This Row],[DEPORTISTA]]=0,FIN_RAW[[#This Row],[DEPORTISTA]]=""),"",FIN_RAW[[#This Row],[DEPORTISTA]])</f>
        <v>María Antonia Camacho Bravo</v>
      </c>
      <c r="M1774" s="3">
        <f>IF(FIN_DATASET[[#This Row],[Method]]="Efectivo",1,0)</f>
        <v>1</v>
      </c>
      <c r="N1774" s="12">
        <f>IF(FIN_DATASET[[#This Row],[Method]]="Efectivo",FIN_DATASET[[#This Row],[Amount]],0)</f>
        <v>197000</v>
      </c>
      <c r="O1774" s="3">
        <f>IF(FIN_DATASET[[#This Row],[Method]]="CxC",1,0)</f>
        <v>0</v>
      </c>
      <c r="P1774" s="11">
        <f>IF(FIN_DATASET[[#This Row],[Method]]="CxC",FIN_DATASET[[#This Row],[Amount]],0)</f>
        <v>0</v>
      </c>
      <c r="Q1774" s="3">
        <f>IF(OR(FIN_DATASET[[#This Row],[Account]]="CxP",FIN_DATASET[[#This Row],[Account]]="CxP (Liga)",FIN_DATASET[[#This Row],[Account]]="CxP (Terceros)"),1,0)</f>
        <v>0</v>
      </c>
      <c r="R1774" s="3">
        <f>IF(FIN_DATASET[[#This Row],[AP_Flag]]=1,FIN_DATASET[[#This Row],[Amount]],0)</f>
        <v>0</v>
      </c>
    </row>
    <row r="1775" spans="1:18" x14ac:dyDescent="0.2">
      <c r="A1775" s="4">
        <f>FIN_RAW[[#This Row],[FECHA]]</f>
        <v>45047</v>
      </c>
      <c r="B1775" s="3">
        <f>YEAR(FIN_DATASET[[#This Row],[Date]])</f>
        <v>2023</v>
      </c>
      <c r="C1775" s="3" t="str">
        <f>TEXT(FIN_DATASET[[#This Row],[Date]],"mmmm")</f>
        <v>May</v>
      </c>
      <c r="D1775" s="3" t="str">
        <f>IF(FIN_RAW[[#This Row],[VALOR (IN)]]&gt;0, "Income",IF(FIN_RAW[[#This Row],[VALOR (OUT)]]&gt;0, "Expense", "Check"))</f>
        <v>Income</v>
      </c>
      <c r="E1775" s="3" t="str">
        <f>_xlfn.XLOOKUP(FIN_DATASET[[#This Row],[Method]],CATEGORY_MAP[CUENTA_IN],CATEGORY_MAP[Category])</f>
        <v>Cash</v>
      </c>
      <c r="F1775" s="3" t="str">
        <f>_xlfn.XLOOKUP(FIN_DATASET[[#This Row],[Account]],CATEGORY_MAP[CUENTA_OUT],CATEGORY_MAP[Subcategory])</f>
        <v>Monthly Fee</v>
      </c>
      <c r="G1775" s="3" t="str">
        <f>IF(OR(FIN_RAW[[#This Row],[CONCEPTO]]=0,FIN_RAW[[#This Row],[CONCEPTO]]=""),"",FIN_RAW[[#This Row],[CONCEPTO]])</f>
        <v>Mensualidad FOR MAY</v>
      </c>
      <c r="H1775" s="5">
        <f>IF(FIN_DATASET[[#This Row],[Type]]="Income", FIN_RAW[[#This Row],[VALOR (IN)]], -FIN_RAW[[#This Row],[VALOR (OUT)]])</f>
        <v>147000</v>
      </c>
      <c r="I1775" s="3" t="str">
        <f>FIN_RAW[[#This Row],[CUENTA (IN)]]</f>
        <v>Efectivo</v>
      </c>
      <c r="J1775" s="6" t="str">
        <f>FIN_RAW[[#This Row],[CUENTA (OUT)]]</f>
        <v>Mensualidad</v>
      </c>
      <c r="K1775" s="3" t="str">
        <f>IF(OR(FIN_RAW[[#This Row],[CLIENTE]]=0,FIN_RAW[[#This Row],[CLIENTE]]=" "),"",FIN_RAW[[#This Row],[CLIENTE]])</f>
        <v>Carlos Andrés Velasco Ruiz</v>
      </c>
      <c r="L1775" s="3" t="str">
        <f>IF(OR(FIN_RAW[[#This Row],[DEPORTISTA]]=0,FIN_RAW[[#This Row],[DEPORTISTA]]=""),"",FIN_RAW[[#This Row],[DEPORTISTA]])</f>
        <v>Antonella Velasco Aristizabal</v>
      </c>
      <c r="M1775" s="3">
        <f>IF(FIN_DATASET[[#This Row],[Method]]="Efectivo",1,0)</f>
        <v>1</v>
      </c>
      <c r="N1775" s="12">
        <f>IF(FIN_DATASET[[#This Row],[Method]]="Efectivo",FIN_DATASET[[#This Row],[Amount]],0)</f>
        <v>147000</v>
      </c>
      <c r="O1775" s="3">
        <f>IF(FIN_DATASET[[#This Row],[Method]]="CxC",1,0)</f>
        <v>0</v>
      </c>
      <c r="P1775" s="11">
        <f>IF(FIN_DATASET[[#This Row],[Method]]="CxC",FIN_DATASET[[#This Row],[Amount]],0)</f>
        <v>0</v>
      </c>
      <c r="Q1775" s="3">
        <f>IF(OR(FIN_DATASET[[#This Row],[Account]]="CxP",FIN_DATASET[[#This Row],[Account]]="CxP (Liga)",FIN_DATASET[[#This Row],[Account]]="CxP (Terceros)"),1,0)</f>
        <v>0</v>
      </c>
      <c r="R1775" s="3">
        <f>IF(FIN_DATASET[[#This Row],[AP_Flag]]=1,FIN_DATASET[[#This Row],[Amount]],0)</f>
        <v>0</v>
      </c>
    </row>
    <row r="1776" spans="1:18" x14ac:dyDescent="0.2">
      <c r="A1776" s="4">
        <f>FIN_RAW[[#This Row],[FECHA]]</f>
        <v>45047</v>
      </c>
      <c r="B1776" s="3">
        <f>YEAR(FIN_DATASET[[#This Row],[Date]])</f>
        <v>2023</v>
      </c>
      <c r="C1776" s="3" t="str">
        <f>TEXT(FIN_DATASET[[#This Row],[Date]],"mmmm")</f>
        <v>May</v>
      </c>
      <c r="D1776" s="3" t="str">
        <f>IF(FIN_RAW[[#This Row],[VALOR (IN)]]&gt;0, "Income",IF(FIN_RAW[[#This Row],[VALOR (OUT)]]&gt;0, "Expense", "Check"))</f>
        <v>Income</v>
      </c>
      <c r="E1776" s="3" t="str">
        <f>_xlfn.XLOOKUP(FIN_DATASET[[#This Row],[Method]],CATEGORY_MAP[CUENTA_IN],CATEGORY_MAP[Category])</f>
        <v>Cash</v>
      </c>
      <c r="F1776" s="3" t="str">
        <f>_xlfn.XLOOKUP(FIN_DATASET[[#This Row],[Account]],CATEGORY_MAP[CUENTA_OUT],CATEGORY_MAP[Subcategory])</f>
        <v>Monthly Fee</v>
      </c>
      <c r="G1776" s="3" t="str">
        <f>IF(OR(FIN_RAW[[#This Row],[CONCEPTO]]=0,FIN_RAW[[#This Row],[CONCEPTO]]=""),"",FIN_RAW[[#This Row],[CONCEPTO]])</f>
        <v>Mensualidad FOR (85%) MAY</v>
      </c>
      <c r="H1776" s="5">
        <f>IF(FIN_DATASET[[#This Row],[Type]]="Income", FIN_RAW[[#This Row],[VALOR (IN)]], -FIN_RAW[[#This Row],[VALOR (OUT)]])</f>
        <v>125000</v>
      </c>
      <c r="I1776" s="3" t="str">
        <f>FIN_RAW[[#This Row],[CUENTA (IN)]]</f>
        <v>Efectivo</v>
      </c>
      <c r="J1776" s="6" t="str">
        <f>FIN_RAW[[#This Row],[CUENTA (OUT)]]</f>
        <v>Mensualidad</v>
      </c>
      <c r="K1776" s="3" t="str">
        <f>IF(OR(FIN_RAW[[#This Row],[CLIENTE]]=0,FIN_RAW[[#This Row],[CLIENTE]]=" "),"",FIN_RAW[[#This Row],[CLIENTE]])</f>
        <v>Juan Sebastián Floyd</v>
      </c>
      <c r="L1776" s="3" t="str">
        <f>IF(OR(FIN_RAW[[#This Row],[DEPORTISTA]]=0,FIN_RAW[[#This Row],[DEPORTISTA]]=""),"",FIN_RAW[[#This Row],[DEPORTISTA]])</f>
        <v>Arianna Floyd Martínez</v>
      </c>
      <c r="M1776" s="3">
        <f>IF(FIN_DATASET[[#This Row],[Method]]="Efectivo",1,0)</f>
        <v>1</v>
      </c>
      <c r="N1776" s="12">
        <f>IF(FIN_DATASET[[#This Row],[Method]]="Efectivo",FIN_DATASET[[#This Row],[Amount]],0)</f>
        <v>125000</v>
      </c>
      <c r="O1776" s="3">
        <f>IF(FIN_DATASET[[#This Row],[Method]]="CxC",1,0)</f>
        <v>0</v>
      </c>
      <c r="P1776" s="11">
        <f>IF(FIN_DATASET[[#This Row],[Method]]="CxC",FIN_DATASET[[#This Row],[Amount]],0)</f>
        <v>0</v>
      </c>
      <c r="Q1776" s="3">
        <f>IF(OR(FIN_DATASET[[#This Row],[Account]]="CxP",FIN_DATASET[[#This Row],[Account]]="CxP (Liga)",FIN_DATASET[[#This Row],[Account]]="CxP (Terceros)"),1,0)</f>
        <v>0</v>
      </c>
      <c r="R1776" s="3">
        <f>IF(FIN_DATASET[[#This Row],[AP_Flag]]=1,FIN_DATASET[[#This Row],[Amount]],0)</f>
        <v>0</v>
      </c>
    </row>
    <row r="1777" spans="1:18" x14ac:dyDescent="0.2">
      <c r="A1777" s="4">
        <f>FIN_RAW[[#This Row],[FECHA]]</f>
        <v>45047</v>
      </c>
      <c r="B1777" s="3">
        <f>YEAR(FIN_DATASET[[#This Row],[Date]])</f>
        <v>2023</v>
      </c>
      <c r="C1777" s="3" t="str">
        <f>TEXT(FIN_DATASET[[#This Row],[Date]],"mmmm")</f>
        <v>May</v>
      </c>
      <c r="D1777" s="3" t="str">
        <f>IF(FIN_RAW[[#This Row],[VALOR (IN)]]&gt;0, "Income",IF(FIN_RAW[[#This Row],[VALOR (OUT)]]&gt;0, "Expense", "Check"))</f>
        <v>Income</v>
      </c>
      <c r="E1777" s="3" t="str">
        <f>_xlfn.XLOOKUP(FIN_DATASET[[#This Row],[Method]],CATEGORY_MAP[CUENTA_IN],CATEGORY_MAP[Category])</f>
        <v>Scholarships</v>
      </c>
      <c r="F1777" s="3" t="str">
        <f>_xlfn.XLOOKUP(FIN_DATASET[[#This Row],[Account]],CATEGORY_MAP[CUENTA_OUT],CATEGORY_MAP[Subcategory])</f>
        <v>Monthly Fee</v>
      </c>
      <c r="G1777" s="3" t="str">
        <f>IF(OR(FIN_RAW[[#This Row],[CONCEPTO]]=0,FIN_RAW[[#This Row],[CONCEPTO]]=""),"",FIN_RAW[[#This Row],[CONCEPTO]])</f>
        <v>Beca Hermandad (15%) MAY</v>
      </c>
      <c r="H1777" s="5">
        <f>IF(FIN_DATASET[[#This Row],[Type]]="Income", FIN_RAW[[#This Row],[VALOR (IN)]], -FIN_RAW[[#This Row],[VALOR (OUT)]])</f>
        <v>22000</v>
      </c>
      <c r="I1777" s="3" t="str">
        <f>FIN_RAW[[#This Row],[CUENTA (IN)]]</f>
        <v>Becas</v>
      </c>
      <c r="J1777" s="6" t="str">
        <f>FIN_RAW[[#This Row],[CUENTA (OUT)]]</f>
        <v>Mensualidad</v>
      </c>
      <c r="K1777" s="3" t="str">
        <f>IF(OR(FIN_RAW[[#This Row],[CLIENTE]]=0,FIN_RAW[[#This Row],[CLIENTE]]=" "),"",FIN_RAW[[#This Row],[CLIENTE]])</f>
        <v>Juan Sebastián Floyd</v>
      </c>
      <c r="L1777" s="3" t="str">
        <f>IF(OR(FIN_RAW[[#This Row],[DEPORTISTA]]=0,FIN_RAW[[#This Row],[DEPORTISTA]]=""),"",FIN_RAW[[#This Row],[DEPORTISTA]])</f>
        <v>Arianna Floyd Martínez</v>
      </c>
      <c r="M1777" s="3">
        <f>IF(FIN_DATASET[[#This Row],[Method]]="Efectivo",1,0)</f>
        <v>0</v>
      </c>
      <c r="N1777" s="12">
        <f>IF(FIN_DATASET[[#This Row],[Method]]="Efectivo",FIN_DATASET[[#This Row],[Amount]],0)</f>
        <v>0</v>
      </c>
      <c r="O1777" s="3">
        <f>IF(FIN_DATASET[[#This Row],[Method]]="CxC",1,0)</f>
        <v>0</v>
      </c>
      <c r="P1777" s="11">
        <f>IF(FIN_DATASET[[#This Row],[Method]]="CxC",FIN_DATASET[[#This Row],[Amount]],0)</f>
        <v>0</v>
      </c>
      <c r="Q1777" s="3">
        <f>IF(OR(FIN_DATASET[[#This Row],[Account]]="CxP",FIN_DATASET[[#This Row],[Account]]="CxP (Liga)",FIN_DATASET[[#This Row],[Account]]="CxP (Terceros)"),1,0)</f>
        <v>0</v>
      </c>
      <c r="R1777" s="3">
        <f>IF(FIN_DATASET[[#This Row],[AP_Flag]]=1,FIN_DATASET[[#This Row],[Amount]],0)</f>
        <v>0</v>
      </c>
    </row>
    <row r="1778" spans="1:18" x14ac:dyDescent="0.2">
      <c r="A1778" s="4">
        <f>FIN_RAW[[#This Row],[FECHA]]</f>
        <v>45047</v>
      </c>
      <c r="B1778" s="3">
        <f>YEAR(FIN_DATASET[[#This Row],[Date]])</f>
        <v>2023</v>
      </c>
      <c r="C1778" s="3" t="str">
        <f>TEXT(FIN_DATASET[[#This Row],[Date]],"mmmm")</f>
        <v>May</v>
      </c>
      <c r="D1778" s="3" t="str">
        <f>IF(FIN_RAW[[#This Row],[VALOR (IN)]]&gt;0, "Income",IF(FIN_RAW[[#This Row],[VALOR (OUT)]]&gt;0, "Expense", "Check"))</f>
        <v>Income</v>
      </c>
      <c r="E1778" s="3" t="str">
        <f>_xlfn.XLOOKUP(FIN_DATASET[[#This Row],[Method]],CATEGORY_MAP[CUENTA_IN],CATEGORY_MAP[Category])</f>
        <v>Cash</v>
      </c>
      <c r="F1778" s="3" t="str">
        <f>_xlfn.XLOOKUP(FIN_DATASET[[#This Row],[Account]],CATEGORY_MAP[CUENTA_OUT],CATEGORY_MAP[Subcategory])</f>
        <v>Monthly Fee</v>
      </c>
      <c r="G1778" s="3" t="str">
        <f>IF(OR(FIN_RAW[[#This Row],[CONCEPTO]]=0,FIN_RAW[[#This Row],[CONCEPTO]]=""),"",FIN_RAW[[#This Row],[CONCEPTO]])</f>
        <v>Mensualidad AR MAY</v>
      </c>
      <c r="H1778" s="5">
        <f>IF(FIN_DATASET[[#This Row],[Type]]="Income", FIN_RAW[[#This Row],[VALOR (IN)]], -FIN_RAW[[#This Row],[VALOR (OUT)]])</f>
        <v>197000</v>
      </c>
      <c r="I1778" s="3" t="str">
        <f>FIN_RAW[[#This Row],[CUENTA (IN)]]</f>
        <v>Efectivo</v>
      </c>
      <c r="J1778" s="6" t="str">
        <f>FIN_RAW[[#This Row],[CUENTA (OUT)]]</f>
        <v>Mensualidad</v>
      </c>
      <c r="K1778" s="3" t="str">
        <f>IF(OR(FIN_RAW[[#This Row],[CLIENTE]]=0,FIN_RAW[[#This Row],[CLIENTE]]=" "),"",FIN_RAW[[#This Row],[CLIENTE]])</f>
        <v>Juan Sebastián Floyd</v>
      </c>
      <c r="L1778" s="3" t="str">
        <f>IF(OR(FIN_RAW[[#This Row],[DEPORTISTA]]=0,FIN_RAW[[#This Row],[DEPORTISTA]]=""),"",FIN_RAW[[#This Row],[DEPORTISTA]])</f>
        <v>Juan Diego Floyd Martínez</v>
      </c>
      <c r="M1778" s="3">
        <f>IF(FIN_DATASET[[#This Row],[Method]]="Efectivo",1,0)</f>
        <v>1</v>
      </c>
      <c r="N1778" s="12">
        <f>IF(FIN_DATASET[[#This Row],[Method]]="Efectivo",FIN_DATASET[[#This Row],[Amount]],0)</f>
        <v>197000</v>
      </c>
      <c r="O1778" s="3">
        <f>IF(FIN_DATASET[[#This Row],[Method]]="CxC",1,0)</f>
        <v>0</v>
      </c>
      <c r="P1778" s="11">
        <f>IF(FIN_DATASET[[#This Row],[Method]]="CxC",FIN_DATASET[[#This Row],[Amount]],0)</f>
        <v>0</v>
      </c>
      <c r="Q1778" s="3">
        <f>IF(OR(FIN_DATASET[[#This Row],[Account]]="CxP",FIN_DATASET[[#This Row],[Account]]="CxP (Liga)",FIN_DATASET[[#This Row],[Account]]="CxP (Terceros)"),1,0)</f>
        <v>0</v>
      </c>
      <c r="R1778" s="3">
        <f>IF(FIN_DATASET[[#This Row],[AP_Flag]]=1,FIN_DATASET[[#This Row],[Amount]],0)</f>
        <v>0</v>
      </c>
    </row>
    <row r="1779" spans="1:18" x14ac:dyDescent="0.2">
      <c r="A1779" s="4">
        <f>FIN_RAW[[#This Row],[FECHA]]</f>
        <v>45047</v>
      </c>
      <c r="B1779" s="3">
        <f>YEAR(FIN_DATASET[[#This Row],[Date]])</f>
        <v>2023</v>
      </c>
      <c r="C1779" s="3" t="str">
        <f>TEXT(FIN_DATASET[[#This Row],[Date]],"mmmm")</f>
        <v>May</v>
      </c>
      <c r="D1779" s="3" t="str">
        <f>IF(FIN_RAW[[#This Row],[VALOR (IN)]]&gt;0, "Income",IF(FIN_RAW[[#This Row],[VALOR (OUT)]]&gt;0, "Expense", "Check"))</f>
        <v>Income</v>
      </c>
      <c r="E1779" s="3" t="str">
        <f>_xlfn.XLOOKUP(FIN_DATASET[[#This Row],[Method]],CATEGORY_MAP[CUENTA_IN],CATEGORY_MAP[Category])</f>
        <v>Cash</v>
      </c>
      <c r="F1779" s="3" t="str">
        <f>_xlfn.XLOOKUP(FIN_DATASET[[#This Row],[Account]],CATEGORY_MAP[CUENTA_OUT],CATEGORY_MAP[Subcategory])</f>
        <v>Monthly Fee</v>
      </c>
      <c r="G1779" s="3" t="str">
        <f>IF(OR(FIN_RAW[[#This Row],[CONCEPTO]]=0,FIN_RAW[[#This Row],[CONCEPTO]]=""),"",FIN_RAW[[#This Row],[CONCEPTO]])</f>
        <v>Mensualidad FOR MAY</v>
      </c>
      <c r="H1779" s="5">
        <f>IF(FIN_DATASET[[#This Row],[Type]]="Income", FIN_RAW[[#This Row],[VALOR (IN)]], -FIN_RAW[[#This Row],[VALOR (OUT)]])</f>
        <v>100000</v>
      </c>
      <c r="I1779" s="3" t="str">
        <f>FIN_RAW[[#This Row],[CUENTA (IN)]]</f>
        <v>Efectivo</v>
      </c>
      <c r="J1779" s="6" t="str">
        <f>FIN_RAW[[#This Row],[CUENTA (OUT)]]</f>
        <v>Mensualidad</v>
      </c>
      <c r="K1779" s="3" t="str">
        <f>IF(OR(FIN_RAW[[#This Row],[CLIENTE]]=0,FIN_RAW[[#This Row],[CLIENTE]]=" "),"",FIN_RAW[[#This Row],[CLIENTE]])</f>
        <v>Gina Marcela Molina Perdomo</v>
      </c>
      <c r="L1779" s="3" t="str">
        <f>IF(OR(FIN_RAW[[#This Row],[DEPORTISTA]]=0,FIN_RAW[[#This Row],[DEPORTISTA]]=""),"",FIN_RAW[[#This Row],[DEPORTISTA]])</f>
        <v>Joss Luciana Chaparro Molina</v>
      </c>
      <c r="M1779" s="3">
        <f>IF(FIN_DATASET[[#This Row],[Method]]="Efectivo",1,0)</f>
        <v>1</v>
      </c>
      <c r="N1779" s="12">
        <f>IF(FIN_DATASET[[#This Row],[Method]]="Efectivo",FIN_DATASET[[#This Row],[Amount]],0)</f>
        <v>100000</v>
      </c>
      <c r="O1779" s="3">
        <f>IF(FIN_DATASET[[#This Row],[Method]]="CxC",1,0)</f>
        <v>0</v>
      </c>
      <c r="P1779" s="11">
        <f>IF(FIN_DATASET[[#This Row],[Method]]="CxC",FIN_DATASET[[#This Row],[Amount]],0)</f>
        <v>0</v>
      </c>
      <c r="Q1779" s="3">
        <f>IF(OR(FIN_DATASET[[#This Row],[Account]]="CxP",FIN_DATASET[[#This Row],[Account]]="CxP (Liga)",FIN_DATASET[[#This Row],[Account]]="CxP (Terceros)"),1,0)</f>
        <v>0</v>
      </c>
      <c r="R1779" s="3">
        <f>IF(FIN_DATASET[[#This Row],[AP_Flag]]=1,FIN_DATASET[[#This Row],[Amount]],0)</f>
        <v>0</v>
      </c>
    </row>
    <row r="1780" spans="1:18" x14ac:dyDescent="0.2">
      <c r="A1780" s="4">
        <f>FIN_RAW[[#This Row],[FECHA]]</f>
        <v>45047</v>
      </c>
      <c r="B1780" s="3">
        <f>YEAR(FIN_DATASET[[#This Row],[Date]])</f>
        <v>2023</v>
      </c>
      <c r="C1780" s="3" t="str">
        <f>TEXT(FIN_DATASET[[#This Row],[Date]],"mmmm")</f>
        <v>May</v>
      </c>
      <c r="D1780" s="3" t="str">
        <f>IF(FIN_RAW[[#This Row],[VALOR (IN)]]&gt;0, "Income",IF(FIN_RAW[[#This Row],[VALOR (OUT)]]&gt;0, "Expense", "Check"))</f>
        <v>Income</v>
      </c>
      <c r="E1780" s="3" t="str">
        <f>_xlfn.XLOOKUP(FIN_DATASET[[#This Row],[Method]],CATEGORY_MAP[CUENTA_IN],CATEGORY_MAP[Category])</f>
        <v>Scholarships</v>
      </c>
      <c r="F1780" s="3" t="str">
        <f>_xlfn.XLOOKUP(FIN_DATASET[[#This Row],[Account]],CATEGORY_MAP[CUENTA_OUT],CATEGORY_MAP[Subcategory])</f>
        <v>Monthly Fee</v>
      </c>
      <c r="G1780" s="3" t="str">
        <f>IF(OR(FIN_RAW[[#This Row],[CONCEPTO]]=0,FIN_RAW[[#This Row],[CONCEPTO]]=""),"",FIN_RAW[[#This Row],[CONCEPTO]])</f>
        <v>Beca Apoyo Econmico (32%) MAY</v>
      </c>
      <c r="H1780" s="5">
        <f>IF(FIN_DATASET[[#This Row],[Type]]="Income", FIN_RAW[[#This Row],[VALOR (IN)]], -FIN_RAW[[#This Row],[VALOR (OUT)]])</f>
        <v>47000</v>
      </c>
      <c r="I1780" s="3" t="str">
        <f>FIN_RAW[[#This Row],[CUENTA (IN)]]</f>
        <v>Becas</v>
      </c>
      <c r="J1780" s="6" t="str">
        <f>FIN_RAW[[#This Row],[CUENTA (OUT)]]</f>
        <v>Mensualidad</v>
      </c>
      <c r="K1780" s="3" t="str">
        <f>IF(OR(FIN_RAW[[#This Row],[CLIENTE]]=0,FIN_RAW[[#This Row],[CLIENTE]]=" "),"",FIN_RAW[[#This Row],[CLIENTE]])</f>
        <v>Gina Marcela Molina Perdomo</v>
      </c>
      <c r="L1780" s="3" t="str">
        <f>IF(OR(FIN_RAW[[#This Row],[DEPORTISTA]]=0,FIN_RAW[[#This Row],[DEPORTISTA]]=""),"",FIN_RAW[[#This Row],[DEPORTISTA]])</f>
        <v>Joss Luciana Chaparro Molina</v>
      </c>
      <c r="M1780" s="3">
        <f>IF(FIN_DATASET[[#This Row],[Method]]="Efectivo",1,0)</f>
        <v>0</v>
      </c>
      <c r="N1780" s="12">
        <f>IF(FIN_DATASET[[#This Row],[Method]]="Efectivo",FIN_DATASET[[#This Row],[Amount]],0)</f>
        <v>0</v>
      </c>
      <c r="O1780" s="3">
        <f>IF(FIN_DATASET[[#This Row],[Method]]="CxC",1,0)</f>
        <v>0</v>
      </c>
      <c r="P1780" s="11">
        <f>IF(FIN_DATASET[[#This Row],[Method]]="CxC",FIN_DATASET[[#This Row],[Amount]],0)</f>
        <v>0</v>
      </c>
      <c r="Q1780" s="3">
        <f>IF(OR(FIN_DATASET[[#This Row],[Account]]="CxP",FIN_DATASET[[#This Row],[Account]]="CxP (Liga)",FIN_DATASET[[#This Row],[Account]]="CxP (Terceros)"),1,0)</f>
        <v>0</v>
      </c>
      <c r="R1780" s="3">
        <f>IF(FIN_DATASET[[#This Row],[AP_Flag]]=1,FIN_DATASET[[#This Row],[Amount]],0)</f>
        <v>0</v>
      </c>
    </row>
    <row r="1781" spans="1:18" x14ac:dyDescent="0.2">
      <c r="A1781" s="4">
        <f>FIN_RAW[[#This Row],[FECHA]]</f>
        <v>45047</v>
      </c>
      <c r="B1781" s="3">
        <f>YEAR(FIN_DATASET[[#This Row],[Date]])</f>
        <v>2023</v>
      </c>
      <c r="C1781" s="3" t="str">
        <f>TEXT(FIN_DATASET[[#This Row],[Date]],"mmmm")</f>
        <v>May</v>
      </c>
      <c r="D1781" s="3" t="str">
        <f>IF(FIN_RAW[[#This Row],[VALOR (IN)]]&gt;0, "Income",IF(FIN_RAW[[#This Row],[VALOR (OUT)]]&gt;0, "Expense", "Check"))</f>
        <v>Income</v>
      </c>
      <c r="E1781" s="3" t="str">
        <f>_xlfn.XLOOKUP(FIN_DATASET[[#This Row],[Method]],CATEGORY_MAP[CUENTA_IN],CATEGORY_MAP[Category])</f>
        <v>Cash</v>
      </c>
      <c r="F1781" s="3" t="str">
        <f>_xlfn.XLOOKUP(FIN_DATASET[[#This Row],[Account]],CATEGORY_MAP[CUENTA_OUT],CATEGORY_MAP[Subcategory])</f>
        <v>Monthly Fee</v>
      </c>
      <c r="G1781" s="3" t="str">
        <f>IF(OR(FIN_RAW[[#This Row],[CONCEPTO]]=0,FIN_RAW[[#This Row],[CONCEPTO]]=""),"",FIN_RAW[[#This Row],[CONCEPTO]])</f>
        <v>Mensualidad FOR (85%) MAY</v>
      </c>
      <c r="H1781" s="5">
        <f>IF(FIN_DATASET[[#This Row],[Type]]="Income", FIN_RAW[[#This Row],[VALOR (IN)]], -FIN_RAW[[#This Row],[VALOR (OUT)]])</f>
        <v>125000</v>
      </c>
      <c r="I1781" s="3" t="str">
        <f>FIN_RAW[[#This Row],[CUENTA (IN)]]</f>
        <v>Efectivo</v>
      </c>
      <c r="J1781" s="6" t="str">
        <f>FIN_RAW[[#This Row],[CUENTA (OUT)]]</f>
        <v>Mensualidad</v>
      </c>
      <c r="K1781" s="3" t="str">
        <f>IF(OR(FIN_RAW[[#This Row],[CLIENTE]]=0,FIN_RAW[[#This Row],[CLIENTE]]=" "),"",FIN_RAW[[#This Row],[CLIENTE]])</f>
        <v>Víctor Manuel Duque Yepes</v>
      </c>
      <c r="L1781" s="3" t="str">
        <f>IF(OR(FIN_RAW[[#This Row],[DEPORTISTA]]=0,FIN_RAW[[#This Row],[DEPORTISTA]]=""),"",FIN_RAW[[#This Row],[DEPORTISTA]])</f>
        <v>Juan Esteban Duque Pinto</v>
      </c>
      <c r="M1781" s="3">
        <f>IF(FIN_DATASET[[#This Row],[Method]]="Efectivo",1,0)</f>
        <v>1</v>
      </c>
      <c r="N1781" s="12">
        <f>IF(FIN_DATASET[[#This Row],[Method]]="Efectivo",FIN_DATASET[[#This Row],[Amount]],0)</f>
        <v>125000</v>
      </c>
      <c r="O1781" s="3">
        <f>IF(FIN_DATASET[[#This Row],[Method]]="CxC",1,0)</f>
        <v>0</v>
      </c>
      <c r="P1781" s="11">
        <f>IF(FIN_DATASET[[#This Row],[Method]]="CxC",FIN_DATASET[[#This Row],[Amount]],0)</f>
        <v>0</v>
      </c>
      <c r="Q1781" s="3">
        <f>IF(OR(FIN_DATASET[[#This Row],[Account]]="CxP",FIN_DATASET[[#This Row],[Account]]="CxP (Liga)",FIN_DATASET[[#This Row],[Account]]="CxP (Terceros)"),1,0)</f>
        <v>0</v>
      </c>
      <c r="R1781" s="3">
        <f>IF(FIN_DATASET[[#This Row],[AP_Flag]]=1,FIN_DATASET[[#This Row],[Amount]],0)</f>
        <v>0</v>
      </c>
    </row>
    <row r="1782" spans="1:18" x14ac:dyDescent="0.2">
      <c r="A1782" s="4">
        <f>FIN_RAW[[#This Row],[FECHA]]</f>
        <v>45047</v>
      </c>
      <c r="B1782" s="3">
        <f>YEAR(FIN_DATASET[[#This Row],[Date]])</f>
        <v>2023</v>
      </c>
      <c r="C1782" s="3" t="str">
        <f>TEXT(FIN_DATASET[[#This Row],[Date]],"mmmm")</f>
        <v>May</v>
      </c>
      <c r="D1782" s="3" t="str">
        <f>IF(FIN_RAW[[#This Row],[VALOR (IN)]]&gt;0, "Income",IF(FIN_RAW[[#This Row],[VALOR (OUT)]]&gt;0, "Expense", "Check"))</f>
        <v>Income</v>
      </c>
      <c r="E1782" s="3" t="str">
        <f>_xlfn.XLOOKUP(FIN_DATASET[[#This Row],[Method]],CATEGORY_MAP[CUENTA_IN],CATEGORY_MAP[Category])</f>
        <v>Scholarships</v>
      </c>
      <c r="F1782" s="3" t="str">
        <f>_xlfn.XLOOKUP(FIN_DATASET[[#This Row],[Account]],CATEGORY_MAP[CUENTA_OUT],CATEGORY_MAP[Subcategory])</f>
        <v>Monthly Fee</v>
      </c>
      <c r="G1782" s="3" t="str">
        <f>IF(OR(FIN_RAW[[#This Row],[CONCEPTO]]=0,FIN_RAW[[#This Row],[CONCEPTO]]=""),"",FIN_RAW[[#This Row],[CONCEPTO]])</f>
        <v>Beca Hermandad (15%) MAY</v>
      </c>
      <c r="H1782" s="5">
        <f>IF(FIN_DATASET[[#This Row],[Type]]="Income", FIN_RAW[[#This Row],[VALOR (IN)]], -FIN_RAW[[#This Row],[VALOR (OUT)]])</f>
        <v>22000</v>
      </c>
      <c r="I1782" s="3" t="str">
        <f>FIN_RAW[[#This Row],[CUENTA (IN)]]</f>
        <v>Becas</v>
      </c>
      <c r="J1782" s="6" t="str">
        <f>FIN_RAW[[#This Row],[CUENTA (OUT)]]</f>
        <v>Mensualidad</v>
      </c>
      <c r="K1782" s="3" t="str">
        <f>IF(OR(FIN_RAW[[#This Row],[CLIENTE]]=0,FIN_RAW[[#This Row],[CLIENTE]]=" "),"",FIN_RAW[[#This Row],[CLIENTE]])</f>
        <v>Víctor Manuel Duque Yepes</v>
      </c>
      <c r="L1782" s="3" t="str">
        <f>IF(OR(FIN_RAW[[#This Row],[DEPORTISTA]]=0,FIN_RAW[[#This Row],[DEPORTISTA]]=""),"",FIN_RAW[[#This Row],[DEPORTISTA]])</f>
        <v>Juan Esteban Duque Pinto</v>
      </c>
      <c r="M1782" s="3">
        <f>IF(FIN_DATASET[[#This Row],[Method]]="Efectivo",1,0)</f>
        <v>0</v>
      </c>
      <c r="N1782" s="12">
        <f>IF(FIN_DATASET[[#This Row],[Method]]="Efectivo",FIN_DATASET[[#This Row],[Amount]],0)</f>
        <v>0</v>
      </c>
      <c r="O1782" s="3">
        <f>IF(FIN_DATASET[[#This Row],[Method]]="CxC",1,0)</f>
        <v>0</v>
      </c>
      <c r="P1782" s="11">
        <f>IF(FIN_DATASET[[#This Row],[Method]]="CxC",FIN_DATASET[[#This Row],[Amount]],0)</f>
        <v>0</v>
      </c>
      <c r="Q1782" s="3">
        <f>IF(OR(FIN_DATASET[[#This Row],[Account]]="CxP",FIN_DATASET[[#This Row],[Account]]="CxP (Liga)",FIN_DATASET[[#This Row],[Account]]="CxP (Terceros)"),1,0)</f>
        <v>0</v>
      </c>
      <c r="R1782" s="3">
        <f>IF(FIN_DATASET[[#This Row],[AP_Flag]]=1,FIN_DATASET[[#This Row],[Amount]],0)</f>
        <v>0</v>
      </c>
    </row>
    <row r="1783" spans="1:18" x14ac:dyDescent="0.2">
      <c r="A1783" s="4">
        <f>FIN_RAW[[#This Row],[FECHA]]</f>
        <v>45047</v>
      </c>
      <c r="B1783" s="3">
        <f>YEAR(FIN_DATASET[[#This Row],[Date]])</f>
        <v>2023</v>
      </c>
      <c r="C1783" s="3" t="str">
        <f>TEXT(FIN_DATASET[[#This Row],[Date]],"mmmm")</f>
        <v>May</v>
      </c>
      <c r="D1783" s="3" t="str">
        <f>IF(FIN_RAW[[#This Row],[VALOR (IN)]]&gt;0, "Income",IF(FIN_RAW[[#This Row],[VALOR (OUT)]]&gt;0, "Expense", "Check"))</f>
        <v>Income</v>
      </c>
      <c r="E1783" s="3" t="str">
        <f>_xlfn.XLOOKUP(FIN_DATASET[[#This Row],[Method]],CATEGORY_MAP[CUENTA_IN],CATEGORY_MAP[Category])</f>
        <v>Cash</v>
      </c>
      <c r="F1783" s="3" t="str">
        <f>_xlfn.XLOOKUP(FIN_DATASET[[#This Row],[Account]],CATEGORY_MAP[CUENTA_OUT],CATEGORY_MAP[Subcategory])</f>
        <v>Monthly Fee</v>
      </c>
      <c r="G1783" s="3" t="str">
        <f>IF(OR(FIN_RAW[[#This Row],[CONCEPTO]]=0,FIN_RAW[[#This Row],[CONCEPTO]]=""),"",FIN_RAW[[#This Row],[CONCEPTO]])</f>
        <v>Mensualidad AR MAY</v>
      </c>
      <c r="H1783" s="5">
        <f>IF(FIN_DATASET[[#This Row],[Type]]="Income", FIN_RAW[[#This Row],[VALOR (IN)]], -FIN_RAW[[#This Row],[VALOR (OUT)]])</f>
        <v>197000</v>
      </c>
      <c r="I1783" s="3" t="str">
        <f>FIN_RAW[[#This Row],[CUENTA (IN)]]</f>
        <v>Efectivo</v>
      </c>
      <c r="J1783" s="6" t="str">
        <f>FIN_RAW[[#This Row],[CUENTA (OUT)]]</f>
        <v>Mensualidad</v>
      </c>
      <c r="K1783" s="3" t="str">
        <f>IF(OR(FIN_RAW[[#This Row],[CLIENTE]]=0,FIN_RAW[[#This Row],[CLIENTE]]=" "),"",FIN_RAW[[#This Row],[CLIENTE]])</f>
        <v>Víctor Manuel Duque Yepes</v>
      </c>
      <c r="L1783" s="3" t="str">
        <f>IF(OR(FIN_RAW[[#This Row],[DEPORTISTA]]=0,FIN_RAW[[#This Row],[DEPORTISTA]]=""),"",FIN_RAW[[#This Row],[DEPORTISTA]])</f>
        <v>Juan Manuel Duque Pinto</v>
      </c>
      <c r="M1783" s="3">
        <f>IF(FIN_DATASET[[#This Row],[Method]]="Efectivo",1,0)</f>
        <v>1</v>
      </c>
      <c r="N1783" s="12">
        <f>IF(FIN_DATASET[[#This Row],[Method]]="Efectivo",FIN_DATASET[[#This Row],[Amount]],0)</f>
        <v>197000</v>
      </c>
      <c r="O1783" s="3">
        <f>IF(FIN_DATASET[[#This Row],[Method]]="CxC",1,0)</f>
        <v>0</v>
      </c>
      <c r="P1783" s="11">
        <f>IF(FIN_DATASET[[#This Row],[Method]]="CxC",FIN_DATASET[[#This Row],[Amount]],0)</f>
        <v>0</v>
      </c>
      <c r="Q1783" s="3">
        <f>IF(OR(FIN_DATASET[[#This Row],[Account]]="CxP",FIN_DATASET[[#This Row],[Account]]="CxP (Liga)",FIN_DATASET[[#This Row],[Account]]="CxP (Terceros)"),1,0)</f>
        <v>0</v>
      </c>
      <c r="R1783" s="3">
        <f>IF(FIN_DATASET[[#This Row],[AP_Flag]]=1,FIN_DATASET[[#This Row],[Amount]],0)</f>
        <v>0</v>
      </c>
    </row>
    <row r="1784" spans="1:18" x14ac:dyDescent="0.2">
      <c r="A1784" s="4">
        <f>FIN_RAW[[#This Row],[FECHA]]</f>
        <v>45047</v>
      </c>
      <c r="B1784" s="3">
        <f>YEAR(FIN_DATASET[[#This Row],[Date]])</f>
        <v>2023</v>
      </c>
      <c r="C1784" s="3" t="str">
        <f>TEXT(FIN_DATASET[[#This Row],[Date]],"mmmm")</f>
        <v>May</v>
      </c>
      <c r="D1784" s="3" t="str">
        <f>IF(FIN_RAW[[#This Row],[VALOR (IN)]]&gt;0, "Income",IF(FIN_RAW[[#This Row],[VALOR (OUT)]]&gt;0, "Expense", "Check"))</f>
        <v>Income</v>
      </c>
      <c r="E1784" s="3" t="str">
        <f>_xlfn.XLOOKUP(FIN_DATASET[[#This Row],[Method]],CATEGORY_MAP[CUENTA_IN],CATEGORY_MAP[Category])</f>
        <v>Cash</v>
      </c>
      <c r="F1784" s="3" t="str">
        <f>_xlfn.XLOOKUP(FIN_DATASET[[#This Row],[Account]],CATEGORY_MAP[CUENTA_OUT],CATEGORY_MAP[Subcategory])</f>
        <v>Monthly Fee</v>
      </c>
      <c r="G1784" s="3" t="str">
        <f>IF(OR(FIN_RAW[[#This Row],[CONCEPTO]]=0,FIN_RAW[[#This Row],[CONCEPTO]]=""),"",FIN_RAW[[#This Row],[CONCEPTO]])</f>
        <v>Mensualidad AR(SG) MAY</v>
      </c>
      <c r="H1784" s="5">
        <f>IF(FIN_DATASET[[#This Row],[Type]]="Income", FIN_RAW[[#This Row],[VALOR (IN)]], -FIN_RAW[[#This Row],[VALOR (OUT)]])</f>
        <v>170000</v>
      </c>
      <c r="I1784" s="3" t="str">
        <f>FIN_RAW[[#This Row],[CUENTA (IN)]]</f>
        <v>Efectivo</v>
      </c>
      <c r="J1784" s="6" t="str">
        <f>FIN_RAW[[#This Row],[CUENTA (OUT)]]</f>
        <v>Mensualidad</v>
      </c>
      <c r="K1784" s="3" t="str">
        <f>IF(OR(FIN_RAW[[#This Row],[CLIENTE]]=0,FIN_RAW[[#This Row],[CLIENTE]]=" "),"",FIN_RAW[[#This Row],[CLIENTE]])</f>
        <v>Diana Gómez Herrera</v>
      </c>
      <c r="L1784" s="3" t="str">
        <f>IF(OR(FIN_RAW[[#This Row],[DEPORTISTA]]=0,FIN_RAW[[#This Row],[DEPORTISTA]]=""),"",FIN_RAW[[#This Row],[DEPORTISTA]])</f>
        <v>Juan Manuel López Gómez</v>
      </c>
      <c r="M1784" s="3">
        <f>IF(FIN_DATASET[[#This Row],[Method]]="Efectivo",1,0)</f>
        <v>1</v>
      </c>
      <c r="N1784" s="12">
        <f>IF(FIN_DATASET[[#This Row],[Method]]="Efectivo",FIN_DATASET[[#This Row],[Amount]],0)</f>
        <v>170000</v>
      </c>
      <c r="O1784" s="3">
        <f>IF(FIN_DATASET[[#This Row],[Method]]="CxC",1,0)</f>
        <v>0</v>
      </c>
      <c r="P1784" s="11">
        <f>IF(FIN_DATASET[[#This Row],[Method]]="CxC",FIN_DATASET[[#This Row],[Amount]],0)</f>
        <v>0</v>
      </c>
      <c r="Q1784" s="3">
        <f>IF(OR(FIN_DATASET[[#This Row],[Account]]="CxP",FIN_DATASET[[#This Row],[Account]]="CxP (Liga)",FIN_DATASET[[#This Row],[Account]]="CxP (Terceros)"),1,0)</f>
        <v>0</v>
      </c>
      <c r="R1784" s="3">
        <f>IF(FIN_DATASET[[#This Row],[AP_Flag]]=1,FIN_DATASET[[#This Row],[Amount]],0)</f>
        <v>0</v>
      </c>
    </row>
    <row r="1785" spans="1:18" x14ac:dyDescent="0.2">
      <c r="A1785" s="4">
        <f>FIN_RAW[[#This Row],[FECHA]]</f>
        <v>45047</v>
      </c>
      <c r="B1785" s="3">
        <f>YEAR(FIN_DATASET[[#This Row],[Date]])</f>
        <v>2023</v>
      </c>
      <c r="C1785" s="3" t="str">
        <f>TEXT(FIN_DATASET[[#This Row],[Date]],"mmmm")</f>
        <v>May</v>
      </c>
      <c r="D1785" s="3" t="str">
        <f>IF(FIN_RAW[[#This Row],[VALOR (IN)]]&gt;0, "Income",IF(FIN_RAW[[#This Row],[VALOR (OUT)]]&gt;0, "Expense", "Check"))</f>
        <v>Income</v>
      </c>
      <c r="E1785" s="3" t="str">
        <f>_xlfn.XLOOKUP(FIN_DATASET[[#This Row],[Method]],CATEGORY_MAP[CUENTA_IN],CATEGORY_MAP[Category])</f>
        <v>Accounts Receivable</v>
      </c>
      <c r="F1785" s="3" t="str">
        <f>_xlfn.XLOOKUP(FIN_DATASET[[#This Row],[Account]],CATEGORY_MAP[CUENTA_OUT],CATEGORY_MAP[Subcategory])</f>
        <v>Monthly Fee</v>
      </c>
      <c r="G1785" s="3" t="str">
        <f>IF(OR(FIN_RAW[[#This Row],[CONCEPTO]]=0,FIN_RAW[[#This Row],[CONCEPTO]]=""),"",FIN_RAW[[#This Row],[CONCEPTO]])</f>
        <v>Mensualidad AR(SG) MAY</v>
      </c>
      <c r="H1785" s="5">
        <f>IF(FIN_DATASET[[#This Row],[Type]]="Income", FIN_RAW[[#This Row],[VALOR (IN)]], -FIN_RAW[[#This Row],[VALOR (OUT)]])</f>
        <v>170000</v>
      </c>
      <c r="I1785" s="3" t="str">
        <f>FIN_RAW[[#This Row],[CUENTA (IN)]]</f>
        <v>CxC</v>
      </c>
      <c r="J1785" s="6" t="str">
        <f>FIN_RAW[[#This Row],[CUENTA (OUT)]]</f>
        <v>Mensualidad</v>
      </c>
      <c r="K1785" s="3" t="str">
        <f>IF(OR(FIN_RAW[[#This Row],[CLIENTE]]=0,FIN_RAW[[#This Row],[CLIENTE]]=" "),"",FIN_RAW[[#This Row],[CLIENTE]])</f>
        <v>Viviana Andrade Álvarez</v>
      </c>
      <c r="L1785" s="3" t="str">
        <f>IF(OR(FIN_RAW[[#This Row],[DEPORTISTA]]=0,FIN_RAW[[#This Row],[DEPORTISTA]]=""),"",FIN_RAW[[#This Row],[DEPORTISTA]])</f>
        <v>Laura Sofía Valencia Andrade</v>
      </c>
      <c r="M1785" s="3">
        <f>IF(FIN_DATASET[[#This Row],[Method]]="Efectivo",1,0)</f>
        <v>0</v>
      </c>
      <c r="N1785" s="12">
        <f>IF(FIN_DATASET[[#This Row],[Method]]="Efectivo",FIN_DATASET[[#This Row],[Amount]],0)</f>
        <v>0</v>
      </c>
      <c r="O1785" s="3">
        <f>IF(FIN_DATASET[[#This Row],[Method]]="CxC",1,0)</f>
        <v>1</v>
      </c>
      <c r="P1785" s="11">
        <f>IF(FIN_DATASET[[#This Row],[Method]]="CxC",FIN_DATASET[[#This Row],[Amount]],0)</f>
        <v>170000</v>
      </c>
      <c r="Q1785" s="3">
        <f>IF(OR(FIN_DATASET[[#This Row],[Account]]="CxP",FIN_DATASET[[#This Row],[Account]]="CxP (Liga)",FIN_DATASET[[#This Row],[Account]]="CxP (Terceros)"),1,0)</f>
        <v>0</v>
      </c>
      <c r="R1785" s="3">
        <f>IF(FIN_DATASET[[#This Row],[AP_Flag]]=1,FIN_DATASET[[#This Row],[Amount]],0)</f>
        <v>0</v>
      </c>
    </row>
    <row r="1786" spans="1:18" x14ac:dyDescent="0.2">
      <c r="A1786" s="4">
        <f>FIN_RAW[[#This Row],[FECHA]]</f>
        <v>45047</v>
      </c>
      <c r="B1786" s="3">
        <f>YEAR(FIN_DATASET[[#This Row],[Date]])</f>
        <v>2023</v>
      </c>
      <c r="C1786" s="3" t="str">
        <f>TEXT(FIN_DATASET[[#This Row],[Date]],"mmmm")</f>
        <v>May</v>
      </c>
      <c r="D1786" s="3" t="str">
        <f>IF(FIN_RAW[[#This Row],[VALOR (IN)]]&gt;0, "Income",IF(FIN_RAW[[#This Row],[VALOR (OUT)]]&gt;0, "Expense", "Check"))</f>
        <v>Income</v>
      </c>
      <c r="E1786" s="3" t="str">
        <f>_xlfn.XLOOKUP(FIN_DATASET[[#This Row],[Method]],CATEGORY_MAP[CUENTA_IN],CATEGORY_MAP[Category])</f>
        <v>Cash</v>
      </c>
      <c r="F1786" s="3" t="str">
        <f>_xlfn.XLOOKUP(FIN_DATASET[[#This Row],[Account]],CATEGORY_MAP[CUENTA_OUT],CATEGORY_MAP[Subcategory])</f>
        <v>Monthly Fee</v>
      </c>
      <c r="G1786" s="3" t="str">
        <f>IF(OR(FIN_RAW[[#This Row],[CONCEPTO]]=0,FIN_RAW[[#This Row],[CONCEPTO]]=""),"",FIN_RAW[[#This Row],[CONCEPTO]])</f>
        <v>Mensualidad FOR MAY</v>
      </c>
      <c r="H1786" s="5">
        <f>IF(FIN_DATASET[[#This Row],[Type]]="Income", FIN_RAW[[#This Row],[VALOR (IN)]], -FIN_RAW[[#This Row],[VALOR (OUT)]])</f>
        <v>147000</v>
      </c>
      <c r="I1786" s="3" t="str">
        <f>FIN_RAW[[#This Row],[CUENTA (IN)]]</f>
        <v>Efectivo</v>
      </c>
      <c r="J1786" s="6" t="str">
        <f>FIN_RAW[[#This Row],[CUENTA (OUT)]]</f>
        <v>Mensualidad</v>
      </c>
      <c r="K1786" s="3" t="str">
        <f>IF(OR(FIN_RAW[[#This Row],[CLIENTE]]=0,FIN_RAW[[#This Row],[CLIENTE]]=" "),"",FIN_RAW[[#This Row],[CLIENTE]])</f>
        <v>Edilma Solarte</v>
      </c>
      <c r="L1786" s="3" t="str">
        <f>IF(OR(FIN_RAW[[#This Row],[DEPORTISTA]]=0,FIN_RAW[[#This Row],[DEPORTISTA]]=""),"",FIN_RAW[[#This Row],[DEPORTISTA]])</f>
        <v>Luciana Botina Cañar</v>
      </c>
      <c r="M1786" s="3">
        <f>IF(FIN_DATASET[[#This Row],[Method]]="Efectivo",1,0)</f>
        <v>1</v>
      </c>
      <c r="N1786" s="12">
        <f>IF(FIN_DATASET[[#This Row],[Method]]="Efectivo",FIN_DATASET[[#This Row],[Amount]],0)</f>
        <v>147000</v>
      </c>
      <c r="O1786" s="3">
        <f>IF(FIN_DATASET[[#This Row],[Method]]="CxC",1,0)</f>
        <v>0</v>
      </c>
      <c r="P1786" s="11">
        <f>IF(FIN_DATASET[[#This Row],[Method]]="CxC",FIN_DATASET[[#This Row],[Amount]],0)</f>
        <v>0</v>
      </c>
      <c r="Q1786" s="3">
        <f>IF(OR(FIN_DATASET[[#This Row],[Account]]="CxP",FIN_DATASET[[#This Row],[Account]]="CxP (Liga)",FIN_DATASET[[#This Row],[Account]]="CxP (Terceros)"),1,0)</f>
        <v>0</v>
      </c>
      <c r="R1786" s="3">
        <f>IF(FIN_DATASET[[#This Row],[AP_Flag]]=1,FIN_DATASET[[#This Row],[Amount]],0)</f>
        <v>0</v>
      </c>
    </row>
    <row r="1787" spans="1:18" x14ac:dyDescent="0.2">
      <c r="A1787" s="4">
        <f>FIN_RAW[[#This Row],[FECHA]]</f>
        <v>45047</v>
      </c>
      <c r="B1787" s="3">
        <f>YEAR(FIN_DATASET[[#This Row],[Date]])</f>
        <v>2023</v>
      </c>
      <c r="C1787" s="3" t="str">
        <f>TEXT(FIN_DATASET[[#This Row],[Date]],"mmmm")</f>
        <v>May</v>
      </c>
      <c r="D1787" s="3" t="str">
        <f>IF(FIN_RAW[[#This Row],[VALOR (IN)]]&gt;0, "Income",IF(FIN_RAW[[#This Row],[VALOR (OUT)]]&gt;0, "Expense", "Check"))</f>
        <v>Income</v>
      </c>
      <c r="E1787" s="3" t="str">
        <f>_xlfn.XLOOKUP(FIN_DATASET[[#This Row],[Method]],CATEGORY_MAP[CUENTA_IN],CATEGORY_MAP[Category])</f>
        <v>Cash</v>
      </c>
      <c r="F1787" s="3" t="str">
        <f>_xlfn.XLOOKUP(FIN_DATASET[[#This Row],[Account]],CATEGORY_MAP[CUENTA_OUT],CATEGORY_MAP[Subcategory])</f>
        <v>Monthly Fee</v>
      </c>
      <c r="G1787" s="3" t="str">
        <f>IF(OR(FIN_RAW[[#This Row],[CONCEPTO]]=0,FIN_RAW[[#This Row],[CONCEPTO]]=""),"",FIN_RAW[[#This Row],[CONCEPTO]])</f>
        <v>Mensualidad AR MAY</v>
      </c>
      <c r="H1787" s="5">
        <f>IF(FIN_DATASET[[#This Row],[Type]]="Income", FIN_RAW[[#This Row],[VALOR (IN)]], -FIN_RAW[[#This Row],[VALOR (OUT)]])</f>
        <v>197000</v>
      </c>
      <c r="I1787" s="3" t="str">
        <f>FIN_RAW[[#This Row],[CUENTA (IN)]]</f>
        <v>Efectivo</v>
      </c>
      <c r="J1787" s="6" t="str">
        <f>FIN_RAW[[#This Row],[CUENTA (OUT)]]</f>
        <v>Mensualidad</v>
      </c>
      <c r="K1787" s="3" t="str">
        <f>IF(OR(FIN_RAW[[#This Row],[CLIENTE]]=0,FIN_RAW[[#This Row],[CLIENTE]]=" "),"",FIN_RAW[[#This Row],[CLIENTE]])</f>
        <v>Mónica González Esguerra</v>
      </c>
      <c r="L1787" s="3" t="str">
        <f>IF(OR(FIN_RAW[[#This Row],[DEPORTISTA]]=0,FIN_RAW[[#This Row],[DEPORTISTA]]=""),"",FIN_RAW[[#This Row],[DEPORTISTA]])</f>
        <v>Mariana Vásquez González</v>
      </c>
      <c r="M1787" s="3">
        <f>IF(FIN_DATASET[[#This Row],[Method]]="Efectivo",1,0)</f>
        <v>1</v>
      </c>
      <c r="N1787" s="12">
        <f>IF(FIN_DATASET[[#This Row],[Method]]="Efectivo",FIN_DATASET[[#This Row],[Amount]],0)</f>
        <v>197000</v>
      </c>
      <c r="O1787" s="3">
        <f>IF(FIN_DATASET[[#This Row],[Method]]="CxC",1,0)</f>
        <v>0</v>
      </c>
      <c r="P1787" s="11">
        <f>IF(FIN_DATASET[[#This Row],[Method]]="CxC",FIN_DATASET[[#This Row],[Amount]],0)</f>
        <v>0</v>
      </c>
      <c r="Q1787" s="3">
        <f>IF(OR(FIN_DATASET[[#This Row],[Account]]="CxP",FIN_DATASET[[#This Row],[Account]]="CxP (Liga)",FIN_DATASET[[#This Row],[Account]]="CxP (Terceros)"),1,0)</f>
        <v>0</v>
      </c>
      <c r="R1787" s="3">
        <f>IF(FIN_DATASET[[#This Row],[AP_Flag]]=1,FIN_DATASET[[#This Row],[Amount]],0)</f>
        <v>0</v>
      </c>
    </row>
    <row r="1788" spans="1:18" x14ac:dyDescent="0.2">
      <c r="A1788" s="4">
        <f>FIN_RAW[[#This Row],[FECHA]]</f>
        <v>45047</v>
      </c>
      <c r="B1788" s="3">
        <f>YEAR(FIN_DATASET[[#This Row],[Date]])</f>
        <v>2023</v>
      </c>
      <c r="C1788" s="3" t="str">
        <f>TEXT(FIN_DATASET[[#This Row],[Date]],"mmmm")</f>
        <v>May</v>
      </c>
      <c r="D1788" s="3" t="str">
        <f>IF(FIN_RAW[[#This Row],[VALOR (IN)]]&gt;0, "Income",IF(FIN_RAW[[#This Row],[VALOR (OUT)]]&gt;0, "Expense", "Check"))</f>
        <v>Income</v>
      </c>
      <c r="E1788" s="3" t="str">
        <f>_xlfn.XLOOKUP(FIN_DATASET[[#This Row],[Method]],CATEGORY_MAP[CUENTA_IN],CATEGORY_MAP[Category])</f>
        <v>Cash</v>
      </c>
      <c r="F1788" s="3" t="str">
        <f>_xlfn.XLOOKUP(FIN_DATASET[[#This Row],[Account]],CATEGORY_MAP[CUENTA_OUT],CATEGORY_MAP[Subcategory])</f>
        <v>Monthly Fee</v>
      </c>
      <c r="G1788" s="3" t="str">
        <f>IF(OR(FIN_RAW[[#This Row],[CONCEPTO]]=0,FIN_RAW[[#This Row],[CONCEPTO]]=""),"",FIN_RAW[[#This Row],[CONCEPTO]])</f>
        <v>Mensualidad FOR (85%) MAY</v>
      </c>
      <c r="H1788" s="5">
        <f>IF(FIN_DATASET[[#This Row],[Type]]="Income", FIN_RAW[[#This Row],[VALOR (IN)]], -FIN_RAW[[#This Row],[VALOR (OUT)]])</f>
        <v>125000</v>
      </c>
      <c r="I1788" s="3" t="str">
        <f>FIN_RAW[[#This Row],[CUENTA (IN)]]</f>
        <v>Efectivo</v>
      </c>
      <c r="J1788" s="6" t="str">
        <f>FIN_RAW[[#This Row],[CUENTA (OUT)]]</f>
        <v>Mensualidad</v>
      </c>
      <c r="K1788" s="3" t="str">
        <f>IF(OR(FIN_RAW[[#This Row],[CLIENTE]]=0,FIN_RAW[[#This Row],[CLIENTE]]=" "),"",FIN_RAW[[#This Row],[CLIENTE]])</f>
        <v>Ana Milena Sánchez Patiño</v>
      </c>
      <c r="L1788" s="3" t="str">
        <f>IF(OR(FIN_RAW[[#This Row],[DEPORTISTA]]=0,FIN_RAW[[#This Row],[DEPORTISTA]]=""),"",FIN_RAW[[#This Row],[DEPORTISTA]])</f>
        <v>Matías Carvajal Sánchez</v>
      </c>
      <c r="M1788" s="3">
        <f>IF(FIN_DATASET[[#This Row],[Method]]="Efectivo",1,0)</f>
        <v>1</v>
      </c>
      <c r="N1788" s="12">
        <f>IF(FIN_DATASET[[#This Row],[Method]]="Efectivo",FIN_DATASET[[#This Row],[Amount]],0)</f>
        <v>125000</v>
      </c>
      <c r="O1788" s="3">
        <f>IF(FIN_DATASET[[#This Row],[Method]]="CxC",1,0)</f>
        <v>0</v>
      </c>
      <c r="P1788" s="11">
        <f>IF(FIN_DATASET[[#This Row],[Method]]="CxC",FIN_DATASET[[#This Row],[Amount]],0)</f>
        <v>0</v>
      </c>
      <c r="Q1788" s="3">
        <f>IF(OR(FIN_DATASET[[#This Row],[Account]]="CxP",FIN_DATASET[[#This Row],[Account]]="CxP (Liga)",FIN_DATASET[[#This Row],[Account]]="CxP (Terceros)"),1,0)</f>
        <v>0</v>
      </c>
      <c r="R1788" s="3">
        <f>IF(FIN_DATASET[[#This Row],[AP_Flag]]=1,FIN_DATASET[[#This Row],[Amount]],0)</f>
        <v>0</v>
      </c>
    </row>
    <row r="1789" spans="1:18" x14ac:dyDescent="0.2">
      <c r="A1789" s="4">
        <f>FIN_RAW[[#This Row],[FECHA]]</f>
        <v>45047</v>
      </c>
      <c r="B1789" s="3">
        <f>YEAR(FIN_DATASET[[#This Row],[Date]])</f>
        <v>2023</v>
      </c>
      <c r="C1789" s="3" t="str">
        <f>TEXT(FIN_DATASET[[#This Row],[Date]],"mmmm")</f>
        <v>May</v>
      </c>
      <c r="D1789" s="3" t="str">
        <f>IF(FIN_RAW[[#This Row],[VALOR (IN)]]&gt;0, "Income",IF(FIN_RAW[[#This Row],[VALOR (OUT)]]&gt;0, "Expense", "Check"))</f>
        <v>Income</v>
      </c>
      <c r="E1789" s="3" t="str">
        <f>_xlfn.XLOOKUP(FIN_DATASET[[#This Row],[Method]],CATEGORY_MAP[CUENTA_IN],CATEGORY_MAP[Category])</f>
        <v>Scholarships</v>
      </c>
      <c r="F1789" s="3" t="str">
        <f>_xlfn.XLOOKUP(FIN_DATASET[[#This Row],[Account]],CATEGORY_MAP[CUENTA_OUT],CATEGORY_MAP[Subcategory])</f>
        <v>Monthly Fee</v>
      </c>
      <c r="G1789" s="3" t="str">
        <f>IF(OR(FIN_RAW[[#This Row],[CONCEPTO]]=0,FIN_RAW[[#This Row],[CONCEPTO]]=""),"",FIN_RAW[[#This Row],[CONCEPTO]])</f>
        <v>Beca Hermandad (15%) MAY</v>
      </c>
      <c r="H1789" s="5">
        <f>IF(FIN_DATASET[[#This Row],[Type]]="Income", FIN_RAW[[#This Row],[VALOR (IN)]], -FIN_RAW[[#This Row],[VALOR (OUT)]])</f>
        <v>22000</v>
      </c>
      <c r="I1789" s="3" t="str">
        <f>FIN_RAW[[#This Row],[CUENTA (IN)]]</f>
        <v>Becas</v>
      </c>
      <c r="J1789" s="6" t="str">
        <f>FIN_RAW[[#This Row],[CUENTA (OUT)]]</f>
        <v>Mensualidad</v>
      </c>
      <c r="K1789" s="3" t="str">
        <f>IF(OR(FIN_RAW[[#This Row],[CLIENTE]]=0,FIN_RAW[[#This Row],[CLIENTE]]=" "),"",FIN_RAW[[#This Row],[CLIENTE]])</f>
        <v>Ana Milena Sánchez Patiño</v>
      </c>
      <c r="L1789" s="3" t="str">
        <f>IF(OR(FIN_RAW[[#This Row],[DEPORTISTA]]=0,FIN_RAW[[#This Row],[DEPORTISTA]]=""),"",FIN_RAW[[#This Row],[DEPORTISTA]])</f>
        <v>Matías Carvajal Sánchez</v>
      </c>
      <c r="M1789" s="3">
        <f>IF(FIN_DATASET[[#This Row],[Method]]="Efectivo",1,0)</f>
        <v>0</v>
      </c>
      <c r="N1789" s="12">
        <f>IF(FIN_DATASET[[#This Row],[Method]]="Efectivo",FIN_DATASET[[#This Row],[Amount]],0)</f>
        <v>0</v>
      </c>
      <c r="O1789" s="3">
        <f>IF(FIN_DATASET[[#This Row],[Method]]="CxC",1,0)</f>
        <v>0</v>
      </c>
      <c r="P1789" s="11">
        <f>IF(FIN_DATASET[[#This Row],[Method]]="CxC",FIN_DATASET[[#This Row],[Amount]],0)</f>
        <v>0</v>
      </c>
      <c r="Q1789" s="3">
        <f>IF(OR(FIN_DATASET[[#This Row],[Account]]="CxP",FIN_DATASET[[#This Row],[Account]]="CxP (Liga)",FIN_DATASET[[#This Row],[Account]]="CxP (Terceros)"),1,0)</f>
        <v>0</v>
      </c>
      <c r="R1789" s="3">
        <f>IF(FIN_DATASET[[#This Row],[AP_Flag]]=1,FIN_DATASET[[#This Row],[Amount]],0)</f>
        <v>0</v>
      </c>
    </row>
    <row r="1790" spans="1:18" x14ac:dyDescent="0.2">
      <c r="A1790" s="4">
        <f>FIN_RAW[[#This Row],[FECHA]]</f>
        <v>45047</v>
      </c>
      <c r="B1790" s="3">
        <f>YEAR(FIN_DATASET[[#This Row],[Date]])</f>
        <v>2023</v>
      </c>
      <c r="C1790" s="3" t="str">
        <f>TEXT(FIN_DATASET[[#This Row],[Date]],"mmmm")</f>
        <v>May</v>
      </c>
      <c r="D1790" s="3" t="str">
        <f>IF(FIN_RAW[[#This Row],[VALOR (IN)]]&gt;0, "Income",IF(FIN_RAW[[#This Row],[VALOR (OUT)]]&gt;0, "Expense", "Check"))</f>
        <v>Income</v>
      </c>
      <c r="E1790" s="3" t="str">
        <f>_xlfn.XLOOKUP(FIN_DATASET[[#This Row],[Method]],CATEGORY_MAP[CUENTA_IN],CATEGORY_MAP[Category])</f>
        <v>Cash</v>
      </c>
      <c r="F1790" s="3" t="str">
        <f>_xlfn.XLOOKUP(FIN_DATASET[[#This Row],[Account]],CATEGORY_MAP[CUENTA_OUT],CATEGORY_MAP[Subcategory])</f>
        <v>Monthly Fee</v>
      </c>
      <c r="G1790" s="3" t="str">
        <f>IF(OR(FIN_RAW[[#This Row],[CONCEPTO]]=0,FIN_RAW[[#This Row],[CONCEPTO]]=""),"",FIN_RAW[[#This Row],[CONCEPTO]])</f>
        <v>Mensualidad AR MAY</v>
      </c>
      <c r="H1790" s="5">
        <f>IF(FIN_DATASET[[#This Row],[Type]]="Income", FIN_RAW[[#This Row],[VALOR (IN)]], -FIN_RAW[[#This Row],[VALOR (OUT)]])</f>
        <v>197000</v>
      </c>
      <c r="I1790" s="3" t="str">
        <f>FIN_RAW[[#This Row],[CUENTA (IN)]]</f>
        <v>Efectivo</v>
      </c>
      <c r="J1790" s="6" t="str">
        <f>FIN_RAW[[#This Row],[CUENTA (OUT)]]</f>
        <v>Mensualidad</v>
      </c>
      <c r="K1790" s="3" t="str">
        <f>IF(OR(FIN_RAW[[#This Row],[CLIENTE]]=0,FIN_RAW[[#This Row],[CLIENTE]]=" "),"",FIN_RAW[[#This Row],[CLIENTE]])</f>
        <v>Ana Milena Sánchez Patiño</v>
      </c>
      <c r="L1790" s="3" t="str">
        <f>IF(OR(FIN_RAW[[#This Row],[DEPORTISTA]]=0,FIN_RAW[[#This Row],[DEPORTISTA]]=""),"",FIN_RAW[[#This Row],[DEPORTISTA]])</f>
        <v>Valentina Carvajal Sánchez</v>
      </c>
      <c r="M1790" s="3">
        <f>IF(FIN_DATASET[[#This Row],[Method]]="Efectivo",1,0)</f>
        <v>1</v>
      </c>
      <c r="N1790" s="12">
        <f>IF(FIN_DATASET[[#This Row],[Method]]="Efectivo",FIN_DATASET[[#This Row],[Amount]],0)</f>
        <v>197000</v>
      </c>
      <c r="O1790" s="3">
        <f>IF(FIN_DATASET[[#This Row],[Method]]="CxC",1,0)</f>
        <v>0</v>
      </c>
      <c r="P1790" s="11">
        <f>IF(FIN_DATASET[[#This Row],[Method]]="CxC",FIN_DATASET[[#This Row],[Amount]],0)</f>
        <v>0</v>
      </c>
      <c r="Q1790" s="3">
        <f>IF(OR(FIN_DATASET[[#This Row],[Account]]="CxP",FIN_DATASET[[#This Row],[Account]]="CxP (Liga)",FIN_DATASET[[#This Row],[Account]]="CxP (Terceros)"),1,0)</f>
        <v>0</v>
      </c>
      <c r="R1790" s="3">
        <f>IF(FIN_DATASET[[#This Row],[AP_Flag]]=1,FIN_DATASET[[#This Row],[Amount]],0)</f>
        <v>0</v>
      </c>
    </row>
    <row r="1791" spans="1:18" x14ac:dyDescent="0.2">
      <c r="A1791" s="4">
        <f>FIN_RAW[[#This Row],[FECHA]]</f>
        <v>45047</v>
      </c>
      <c r="B1791" s="3">
        <f>YEAR(FIN_DATASET[[#This Row],[Date]])</f>
        <v>2023</v>
      </c>
      <c r="C1791" s="3" t="str">
        <f>TEXT(FIN_DATASET[[#This Row],[Date]],"mmmm")</f>
        <v>May</v>
      </c>
      <c r="D1791" s="3" t="str">
        <f>IF(FIN_RAW[[#This Row],[VALOR (IN)]]&gt;0, "Income",IF(FIN_RAW[[#This Row],[VALOR (OUT)]]&gt;0, "Expense", "Check"))</f>
        <v>Income</v>
      </c>
      <c r="E1791" s="3" t="str">
        <f>_xlfn.XLOOKUP(FIN_DATASET[[#This Row],[Method]],CATEGORY_MAP[CUENTA_IN],CATEGORY_MAP[Category])</f>
        <v>Cash</v>
      </c>
      <c r="F1791" s="3" t="str">
        <f>_xlfn.XLOOKUP(FIN_DATASET[[#This Row],[Account]],CATEGORY_MAP[CUENTA_OUT],CATEGORY_MAP[Subcategory])</f>
        <v>Monthly Fee</v>
      </c>
      <c r="G1791" s="3" t="str">
        <f>IF(OR(FIN_RAW[[#This Row],[CONCEPTO]]=0,FIN_RAW[[#This Row],[CONCEPTO]]=""),"",FIN_RAW[[#This Row],[CONCEPTO]])</f>
        <v>Mensualidad AR MAY</v>
      </c>
      <c r="H1791" s="5">
        <f>IF(FIN_DATASET[[#This Row],[Type]]="Income", FIN_RAW[[#This Row],[VALOR (IN)]], -FIN_RAW[[#This Row],[VALOR (OUT)]])</f>
        <v>197000</v>
      </c>
      <c r="I1791" s="3" t="str">
        <f>FIN_RAW[[#This Row],[CUENTA (IN)]]</f>
        <v>Efectivo</v>
      </c>
      <c r="J1791" s="6" t="str">
        <f>FIN_RAW[[#This Row],[CUENTA (OUT)]]</f>
        <v>Mensualidad</v>
      </c>
      <c r="K1791" s="3" t="str">
        <f>IF(OR(FIN_RAW[[#This Row],[CLIENTE]]=0,FIN_RAW[[#This Row],[CLIENTE]]=" "),"",FIN_RAW[[#This Row],[CLIENTE]])</f>
        <v>Yanibel Peña Londoño</v>
      </c>
      <c r="L1791" s="3" t="str">
        <f>IF(OR(FIN_RAW[[#This Row],[DEPORTISTA]]=0,FIN_RAW[[#This Row],[DEPORTISTA]]=""),"",FIN_RAW[[#This Row],[DEPORTISTA]])</f>
        <v>Santiago Piedrahita Peña</v>
      </c>
      <c r="M1791" s="3">
        <f>IF(FIN_DATASET[[#This Row],[Method]]="Efectivo",1,0)</f>
        <v>1</v>
      </c>
      <c r="N1791" s="12">
        <f>IF(FIN_DATASET[[#This Row],[Method]]="Efectivo",FIN_DATASET[[#This Row],[Amount]],0)</f>
        <v>197000</v>
      </c>
      <c r="O1791" s="3">
        <f>IF(FIN_DATASET[[#This Row],[Method]]="CxC",1,0)</f>
        <v>0</v>
      </c>
      <c r="P1791" s="11">
        <f>IF(FIN_DATASET[[#This Row],[Method]]="CxC",FIN_DATASET[[#This Row],[Amount]],0)</f>
        <v>0</v>
      </c>
      <c r="Q1791" s="3">
        <f>IF(OR(FIN_DATASET[[#This Row],[Account]]="CxP",FIN_DATASET[[#This Row],[Account]]="CxP (Liga)",FIN_DATASET[[#This Row],[Account]]="CxP (Terceros)"),1,0)</f>
        <v>0</v>
      </c>
      <c r="R1791" s="3">
        <f>IF(FIN_DATASET[[#This Row],[AP_Flag]]=1,FIN_DATASET[[#This Row],[Amount]],0)</f>
        <v>0</v>
      </c>
    </row>
    <row r="1792" spans="1:18" x14ac:dyDescent="0.2">
      <c r="A1792" s="4">
        <f>FIN_RAW[[#This Row],[FECHA]]</f>
        <v>45047</v>
      </c>
      <c r="B1792" s="3">
        <f>YEAR(FIN_DATASET[[#This Row],[Date]])</f>
        <v>2023</v>
      </c>
      <c r="C1792" s="3" t="str">
        <f>TEXT(FIN_DATASET[[#This Row],[Date]],"mmmm")</f>
        <v>May</v>
      </c>
      <c r="D1792" s="3" t="str">
        <f>IF(FIN_RAW[[#This Row],[VALOR (IN)]]&gt;0, "Income",IF(FIN_RAW[[#This Row],[VALOR (OUT)]]&gt;0, "Expense", "Check"))</f>
        <v>Income</v>
      </c>
      <c r="E1792" s="3" t="str">
        <f>_xlfn.XLOOKUP(FIN_DATASET[[#This Row],[Method]],CATEGORY_MAP[CUENTA_IN],CATEGORY_MAP[Category])</f>
        <v>Cash</v>
      </c>
      <c r="F1792" s="3" t="str">
        <f>_xlfn.XLOOKUP(FIN_DATASET[[#This Row],[Account]],CATEGORY_MAP[CUENTA_OUT],CATEGORY_MAP[Subcategory])</f>
        <v>Monthly Fee</v>
      </c>
      <c r="G1792" s="3" t="str">
        <f>IF(OR(FIN_RAW[[#This Row],[CONCEPTO]]=0,FIN_RAW[[#This Row],[CONCEPTO]]=""),"",FIN_RAW[[#This Row],[CONCEPTO]])</f>
        <v>Mensualidad AR MAY</v>
      </c>
      <c r="H1792" s="5">
        <f>IF(FIN_DATASET[[#This Row],[Type]]="Income", FIN_RAW[[#This Row],[VALOR (IN)]], -FIN_RAW[[#This Row],[VALOR (OUT)]])</f>
        <v>197000</v>
      </c>
      <c r="I1792" s="3" t="str">
        <f>FIN_RAW[[#This Row],[CUENTA (IN)]]</f>
        <v>Efectivo</v>
      </c>
      <c r="J1792" s="6" t="str">
        <f>FIN_RAW[[#This Row],[CUENTA (OUT)]]</f>
        <v>Mensualidad</v>
      </c>
      <c r="K1792" s="3" t="str">
        <f>IF(OR(FIN_RAW[[#This Row],[CLIENTE]]=0,FIN_RAW[[#This Row],[CLIENTE]]=" "),"",FIN_RAW[[#This Row],[CLIENTE]])</f>
        <v>Ingrith Basto Zamorano</v>
      </c>
      <c r="L1792" s="3" t="str">
        <f>IF(OR(FIN_RAW[[#This Row],[DEPORTISTA]]=0,FIN_RAW[[#This Row],[DEPORTISTA]]=""),"",FIN_RAW[[#This Row],[DEPORTISTA]])</f>
        <v>Santiago Solórzano Basto</v>
      </c>
      <c r="M1792" s="3">
        <f>IF(FIN_DATASET[[#This Row],[Method]]="Efectivo",1,0)</f>
        <v>1</v>
      </c>
      <c r="N1792" s="12">
        <f>IF(FIN_DATASET[[#This Row],[Method]]="Efectivo",FIN_DATASET[[#This Row],[Amount]],0)</f>
        <v>197000</v>
      </c>
      <c r="O1792" s="3">
        <f>IF(FIN_DATASET[[#This Row],[Method]]="CxC",1,0)</f>
        <v>0</v>
      </c>
      <c r="P1792" s="11">
        <f>IF(FIN_DATASET[[#This Row],[Method]]="CxC",FIN_DATASET[[#This Row],[Amount]],0)</f>
        <v>0</v>
      </c>
      <c r="Q1792" s="3">
        <f>IF(OR(FIN_DATASET[[#This Row],[Account]]="CxP",FIN_DATASET[[#This Row],[Account]]="CxP (Liga)",FIN_DATASET[[#This Row],[Account]]="CxP (Terceros)"),1,0)</f>
        <v>0</v>
      </c>
      <c r="R1792" s="3">
        <f>IF(FIN_DATASET[[#This Row],[AP_Flag]]=1,FIN_DATASET[[#This Row],[Amount]],0)</f>
        <v>0</v>
      </c>
    </row>
    <row r="1793" spans="1:18" x14ac:dyDescent="0.2">
      <c r="A1793" s="4">
        <f>FIN_RAW[[#This Row],[FECHA]]</f>
        <v>45047</v>
      </c>
      <c r="B1793" s="3">
        <f>YEAR(FIN_DATASET[[#This Row],[Date]])</f>
        <v>2023</v>
      </c>
      <c r="C1793" s="3" t="str">
        <f>TEXT(FIN_DATASET[[#This Row],[Date]],"mmmm")</f>
        <v>May</v>
      </c>
      <c r="D1793" s="3" t="str">
        <f>IF(FIN_RAW[[#This Row],[VALOR (IN)]]&gt;0, "Income",IF(FIN_RAW[[#This Row],[VALOR (OUT)]]&gt;0, "Expense", "Check"))</f>
        <v>Income</v>
      </c>
      <c r="E1793" s="3" t="str">
        <f>_xlfn.XLOOKUP(FIN_DATASET[[#This Row],[Method]],CATEGORY_MAP[CUENTA_IN],CATEGORY_MAP[Category])</f>
        <v>Cash</v>
      </c>
      <c r="F1793" s="3" t="str">
        <f>_xlfn.XLOOKUP(FIN_DATASET[[#This Row],[Account]],CATEGORY_MAP[CUENTA_OUT],CATEGORY_MAP[Subcategory])</f>
        <v>Monthly Fee</v>
      </c>
      <c r="G1793" s="3" t="str">
        <f>IF(OR(FIN_RAW[[#This Row],[CONCEPTO]]=0,FIN_RAW[[#This Row],[CONCEPTO]]=""),"",FIN_RAW[[#This Row],[CONCEPTO]])</f>
        <v>Mensualidad FOR MAY</v>
      </c>
      <c r="H1793" s="5">
        <f>IF(FIN_DATASET[[#This Row],[Type]]="Income", FIN_RAW[[#This Row],[VALOR (IN)]], -FIN_RAW[[#This Row],[VALOR (OUT)]])</f>
        <v>147000</v>
      </c>
      <c r="I1793" s="3" t="str">
        <f>FIN_RAW[[#This Row],[CUENTA (IN)]]</f>
        <v>Efectivo</v>
      </c>
      <c r="J1793" s="6" t="str">
        <f>FIN_RAW[[#This Row],[CUENTA (OUT)]]</f>
        <v>Mensualidad</v>
      </c>
      <c r="K1793" s="3" t="str">
        <f>IF(OR(FIN_RAW[[#This Row],[CLIENTE]]=0,FIN_RAW[[#This Row],[CLIENTE]]=" "),"",FIN_RAW[[#This Row],[CLIENTE]])</f>
        <v>Marcela Zapata Duque</v>
      </c>
      <c r="L1793" s="3" t="str">
        <f>IF(OR(FIN_RAW[[#This Row],[DEPORTISTA]]=0,FIN_RAW[[#This Row],[DEPORTISTA]]=""),"",FIN_RAW[[#This Row],[DEPORTISTA]])</f>
        <v>Sara Zapata Zapata</v>
      </c>
      <c r="M1793" s="3">
        <f>IF(FIN_DATASET[[#This Row],[Method]]="Efectivo",1,0)</f>
        <v>1</v>
      </c>
      <c r="N1793" s="12">
        <f>IF(FIN_DATASET[[#This Row],[Method]]="Efectivo",FIN_DATASET[[#This Row],[Amount]],0)</f>
        <v>147000</v>
      </c>
      <c r="O1793" s="3">
        <f>IF(FIN_DATASET[[#This Row],[Method]]="CxC",1,0)</f>
        <v>0</v>
      </c>
      <c r="P1793" s="11">
        <f>IF(FIN_DATASET[[#This Row],[Method]]="CxC",FIN_DATASET[[#This Row],[Amount]],0)</f>
        <v>0</v>
      </c>
      <c r="Q1793" s="3">
        <f>IF(OR(FIN_DATASET[[#This Row],[Account]]="CxP",FIN_DATASET[[#This Row],[Account]]="CxP (Liga)",FIN_DATASET[[#This Row],[Account]]="CxP (Terceros)"),1,0)</f>
        <v>0</v>
      </c>
      <c r="R1793" s="3">
        <f>IF(FIN_DATASET[[#This Row],[AP_Flag]]=1,FIN_DATASET[[#This Row],[Amount]],0)</f>
        <v>0</v>
      </c>
    </row>
    <row r="1794" spans="1:18" x14ac:dyDescent="0.2">
      <c r="A1794" s="4">
        <f>FIN_RAW[[#This Row],[FECHA]]</f>
        <v>45063</v>
      </c>
      <c r="B1794" s="3">
        <f>YEAR(FIN_DATASET[[#This Row],[Date]])</f>
        <v>2023</v>
      </c>
      <c r="C1794" s="3" t="str">
        <f>TEXT(FIN_DATASET[[#This Row],[Date]],"mmmm")</f>
        <v>May</v>
      </c>
      <c r="D1794" s="3" t="str">
        <f>IF(FIN_RAW[[#This Row],[VALOR (IN)]]&gt;0, "Income",IF(FIN_RAW[[#This Row],[VALOR (OUT)]]&gt;0, "Expense", "Check"))</f>
        <v>Expense</v>
      </c>
      <c r="E1794" s="3" t="str">
        <f>_xlfn.XLOOKUP(FIN_DATASET[[#This Row],[Method]],CATEGORY_MAP[CUENTA_IN],CATEGORY_MAP[Category])</f>
        <v>Cash</v>
      </c>
      <c r="F1794" s="3" t="str">
        <f>_xlfn.XLOOKUP(FIN_DATASET[[#This Row],[Account]],CATEGORY_MAP[CUENTA_OUT],CATEGORY_MAP[Subcategory])</f>
        <v>Athlete Support</v>
      </c>
      <c r="G1794" s="3" t="str">
        <f>IF(OR(FIN_RAW[[#This Row],[CONCEPTO]]=0,FIN_RAW[[#This Row],[CONCEPTO]]=""),"",FIN_RAW[[#This Row],[CONCEPTO]])</f>
        <v>Pago Ficha Fecna</v>
      </c>
      <c r="H1794" s="5">
        <f>IF(FIN_DATASET[[#This Row],[Type]]="Income", FIN_RAW[[#This Row],[VALOR (IN)]], -FIN_RAW[[#This Row],[VALOR (OUT)]])</f>
        <v>-1445000</v>
      </c>
      <c r="I1794" s="3" t="str">
        <f>FIN_RAW[[#This Row],[CUENTA (IN)]]</f>
        <v>Efectivo</v>
      </c>
      <c r="J1794" s="6" t="str">
        <f>FIN_RAW[[#This Row],[CUENTA (OUT)]]</f>
        <v>Apoyo Deportistas</v>
      </c>
      <c r="K1794" s="3" t="str">
        <f>IF(OR(FIN_RAW[[#This Row],[CLIENTE]]=0,FIN_RAW[[#This Row],[CLIENTE]]=" "),"",FIN_RAW[[#This Row],[CLIENTE]])</f>
        <v/>
      </c>
      <c r="L1794" s="3" t="str">
        <f>IF(OR(FIN_RAW[[#This Row],[DEPORTISTA]]=0,FIN_RAW[[#This Row],[DEPORTISTA]]=""),"",FIN_RAW[[#This Row],[DEPORTISTA]])</f>
        <v/>
      </c>
      <c r="M1794" s="3">
        <f>IF(FIN_DATASET[[#This Row],[Method]]="Efectivo",1,0)</f>
        <v>1</v>
      </c>
      <c r="N1794" s="12">
        <f>IF(FIN_DATASET[[#This Row],[Method]]="Efectivo",FIN_DATASET[[#This Row],[Amount]],0)</f>
        <v>-1445000</v>
      </c>
      <c r="O1794" s="3">
        <f>IF(FIN_DATASET[[#This Row],[Method]]="CxC",1,0)</f>
        <v>0</v>
      </c>
      <c r="P1794" s="11">
        <f>IF(FIN_DATASET[[#This Row],[Method]]="CxC",FIN_DATASET[[#This Row],[Amount]],0)</f>
        <v>0</v>
      </c>
      <c r="Q1794" s="3">
        <f>IF(OR(FIN_DATASET[[#This Row],[Account]]="CxP",FIN_DATASET[[#This Row],[Account]]="CxP (Liga)",FIN_DATASET[[#This Row],[Account]]="CxP (Terceros)"),1,0)</f>
        <v>0</v>
      </c>
      <c r="R1794" s="3">
        <f>IF(FIN_DATASET[[#This Row],[AP_Flag]]=1,FIN_DATASET[[#This Row],[Amount]],0)</f>
        <v>0</v>
      </c>
    </row>
    <row r="1795" spans="1:18" x14ac:dyDescent="0.2">
      <c r="A1795" s="4">
        <f>FIN_RAW[[#This Row],[FECHA]]</f>
        <v>45063</v>
      </c>
      <c r="B1795" s="3">
        <f>YEAR(FIN_DATASET[[#This Row],[Date]])</f>
        <v>2023</v>
      </c>
      <c r="C1795" s="3" t="str">
        <f>TEXT(FIN_DATASET[[#This Row],[Date]],"mmmm")</f>
        <v>May</v>
      </c>
      <c r="D1795" s="3" t="str">
        <f>IF(FIN_RAW[[#This Row],[VALOR (IN)]]&gt;0, "Income",IF(FIN_RAW[[#This Row],[VALOR (OUT)]]&gt;0, "Expense", "Check"))</f>
        <v>Expense</v>
      </c>
      <c r="E1795" s="3" t="str">
        <f>_xlfn.XLOOKUP(FIN_DATASET[[#This Row],[Method]],CATEGORY_MAP[CUENTA_IN],CATEGORY_MAP[Category])</f>
        <v>Accounts Payable – League</v>
      </c>
      <c r="F1795" s="3" t="str">
        <f>_xlfn.XLOOKUP(FIN_DATASET[[#This Row],[Account]],CATEGORY_MAP[CUENTA_OUT],CATEGORY_MAP[Subcategory])</f>
        <v>Tournaments</v>
      </c>
      <c r="G1795" s="3" t="str">
        <f>IF(OR(FIN_RAW[[#This Row],[CONCEPTO]]=0,FIN_RAW[[#This Row],[CONCEPTO]]=""),"",FIN_RAW[[#This Row],[CONCEPTO]])</f>
        <v>Inscripcion IC Juvenil</v>
      </c>
      <c r="H1795" s="5">
        <f>IF(FIN_DATASET[[#This Row],[Type]]="Income", FIN_RAW[[#This Row],[VALOR (IN)]], -FIN_RAW[[#This Row],[VALOR (OUT)]])</f>
        <v>-758000</v>
      </c>
      <c r="I1795" s="3" t="str">
        <f>FIN_RAW[[#This Row],[CUENTA (IN)]]</f>
        <v>CxP (Liga)</v>
      </c>
      <c r="J1795" s="6" t="str">
        <f>FIN_RAW[[#This Row],[CUENTA (OUT)]]</f>
        <v>Torneos</v>
      </c>
      <c r="K1795" s="3" t="str">
        <f>IF(OR(FIN_RAW[[#This Row],[CLIENTE]]=0,FIN_RAW[[#This Row],[CLIENTE]]=" "),"",FIN_RAW[[#This Row],[CLIENTE]])</f>
        <v/>
      </c>
      <c r="L1795" s="3" t="str">
        <f>IF(OR(FIN_RAW[[#This Row],[DEPORTISTA]]=0,FIN_RAW[[#This Row],[DEPORTISTA]]=""),"",FIN_RAW[[#This Row],[DEPORTISTA]])</f>
        <v/>
      </c>
      <c r="M1795" s="3">
        <f>IF(FIN_DATASET[[#This Row],[Method]]="Efectivo",1,0)</f>
        <v>0</v>
      </c>
      <c r="N1795" s="12">
        <f>IF(FIN_DATASET[[#This Row],[Method]]="Efectivo",FIN_DATASET[[#This Row],[Amount]],0)</f>
        <v>0</v>
      </c>
      <c r="O1795" s="3">
        <f>IF(FIN_DATASET[[#This Row],[Method]]="CxC",1,0)</f>
        <v>0</v>
      </c>
      <c r="P1795" s="11">
        <f>IF(FIN_DATASET[[#This Row],[Method]]="CxC",FIN_DATASET[[#This Row],[Amount]],0)</f>
        <v>0</v>
      </c>
      <c r="Q1795" s="3">
        <f>IF(OR(FIN_DATASET[[#This Row],[Account]]="CxP",FIN_DATASET[[#This Row],[Account]]="CxP (Liga)",FIN_DATASET[[#This Row],[Account]]="CxP (Terceros)"),1,0)</f>
        <v>0</v>
      </c>
      <c r="R1795" s="3">
        <f>IF(FIN_DATASET[[#This Row],[AP_Flag]]=1,FIN_DATASET[[#This Row],[Amount]],0)</f>
        <v>0</v>
      </c>
    </row>
    <row r="1796" spans="1:18" x14ac:dyDescent="0.2">
      <c r="A1796" s="4">
        <f>FIN_RAW[[#This Row],[FECHA]]</f>
        <v>45063</v>
      </c>
      <c r="B1796" s="3">
        <f>YEAR(FIN_DATASET[[#This Row],[Date]])</f>
        <v>2023</v>
      </c>
      <c r="C1796" s="3" t="str">
        <f>TEXT(FIN_DATASET[[#This Row],[Date]],"mmmm")</f>
        <v>May</v>
      </c>
      <c r="D1796" s="3" t="str">
        <f>IF(FIN_RAW[[#This Row],[VALOR (IN)]]&gt;0, "Income",IF(FIN_RAW[[#This Row],[VALOR (OUT)]]&gt;0, "Expense", "Check"))</f>
        <v>Expense</v>
      </c>
      <c r="E1796" s="3" t="str">
        <f>_xlfn.XLOOKUP(FIN_DATASET[[#This Row],[Method]],CATEGORY_MAP[CUENTA_IN],CATEGORY_MAP[Category])</f>
        <v>Accounts Payable – League</v>
      </c>
      <c r="F1796" s="3" t="str">
        <f>_xlfn.XLOOKUP(FIN_DATASET[[#This Row],[Account]],CATEGORY_MAP[CUENTA_OUT],CATEGORY_MAP[Subcategory])</f>
        <v>Tournaments</v>
      </c>
      <c r="G1796" s="3" t="str">
        <f>IF(OR(FIN_RAW[[#This Row],[CONCEPTO]]=0,FIN_RAW[[#This Row],[CONCEPTO]]=""),"",FIN_RAW[[#This Row],[CONCEPTO]])</f>
        <v>Inscripcion IC Infantil</v>
      </c>
      <c r="H1796" s="5">
        <f>IF(FIN_DATASET[[#This Row],[Type]]="Income", FIN_RAW[[#This Row],[VALOR (IN)]], -FIN_RAW[[#This Row],[VALOR (OUT)]])</f>
        <v>-717000</v>
      </c>
      <c r="I1796" s="3" t="str">
        <f>FIN_RAW[[#This Row],[CUENTA (IN)]]</f>
        <v>CxP (Liga)</v>
      </c>
      <c r="J1796" s="6" t="str">
        <f>FIN_RAW[[#This Row],[CUENTA (OUT)]]</f>
        <v>Torneos</v>
      </c>
      <c r="K1796" s="3" t="str">
        <f>IF(OR(FIN_RAW[[#This Row],[CLIENTE]]=0,FIN_RAW[[#This Row],[CLIENTE]]=" "),"",FIN_RAW[[#This Row],[CLIENTE]])</f>
        <v/>
      </c>
      <c r="L1796" s="3" t="str">
        <f>IF(OR(FIN_RAW[[#This Row],[DEPORTISTA]]=0,FIN_RAW[[#This Row],[DEPORTISTA]]=""),"",FIN_RAW[[#This Row],[DEPORTISTA]])</f>
        <v/>
      </c>
      <c r="M1796" s="3">
        <f>IF(FIN_DATASET[[#This Row],[Method]]="Efectivo",1,0)</f>
        <v>0</v>
      </c>
      <c r="N1796" s="12">
        <f>IF(FIN_DATASET[[#This Row],[Method]]="Efectivo",FIN_DATASET[[#This Row],[Amount]],0)</f>
        <v>0</v>
      </c>
      <c r="O1796" s="3">
        <f>IF(FIN_DATASET[[#This Row],[Method]]="CxC",1,0)</f>
        <v>0</v>
      </c>
      <c r="P1796" s="11">
        <f>IF(FIN_DATASET[[#This Row],[Method]]="CxC",FIN_DATASET[[#This Row],[Amount]],0)</f>
        <v>0</v>
      </c>
      <c r="Q1796" s="3">
        <f>IF(OR(FIN_DATASET[[#This Row],[Account]]="CxP",FIN_DATASET[[#This Row],[Account]]="CxP (Liga)",FIN_DATASET[[#This Row],[Account]]="CxP (Terceros)"),1,0)</f>
        <v>0</v>
      </c>
      <c r="R1796" s="3">
        <f>IF(FIN_DATASET[[#This Row],[AP_Flag]]=1,FIN_DATASET[[#This Row],[Amount]],0)</f>
        <v>0</v>
      </c>
    </row>
    <row r="1797" spans="1:18" x14ac:dyDescent="0.2">
      <c r="A1797" s="4">
        <f>FIN_RAW[[#This Row],[FECHA]]</f>
        <v>45077</v>
      </c>
      <c r="B1797" s="3">
        <f>YEAR(FIN_DATASET[[#This Row],[Date]])</f>
        <v>2023</v>
      </c>
      <c r="C1797" s="3" t="str">
        <f>TEXT(FIN_DATASET[[#This Row],[Date]],"mmmm")</f>
        <v>May</v>
      </c>
      <c r="D1797" s="3" t="str">
        <f>IF(FIN_RAW[[#This Row],[VALOR (IN)]]&gt;0, "Income",IF(FIN_RAW[[#This Row],[VALOR (OUT)]]&gt;0, "Expense", "Check"))</f>
        <v>Expense</v>
      </c>
      <c r="E1797" s="3" t="str">
        <f>_xlfn.XLOOKUP(FIN_DATASET[[#This Row],[Method]],CATEGORY_MAP[CUENTA_IN],CATEGORY_MAP[Category])</f>
        <v>Cash</v>
      </c>
      <c r="F1797" s="3" t="str">
        <f>_xlfn.XLOOKUP(FIN_DATASET[[#This Row],[Account]],CATEGORY_MAP[CUENTA_OUT],CATEGORY_MAP[Subcategory])</f>
        <v>Payroll</v>
      </c>
      <c r="G1797" s="3" t="str">
        <f>IF(OR(FIN_RAW[[#This Row],[CONCEPTO]]=0,FIN_RAW[[#This Row],[CONCEPTO]]=""),"",FIN_RAW[[#This Row],[CONCEPTO]])</f>
        <v>Pago Nomina MAY</v>
      </c>
      <c r="H1797" s="5">
        <f>IF(FIN_DATASET[[#This Row],[Type]]="Income", FIN_RAW[[#This Row],[VALOR (IN)]], -FIN_RAW[[#This Row],[VALOR (OUT)]])</f>
        <v>-1000000</v>
      </c>
      <c r="I1797" s="3" t="str">
        <f>FIN_RAW[[#This Row],[CUENTA (IN)]]</f>
        <v>Efectivo</v>
      </c>
      <c r="J1797" s="6" t="str">
        <f>FIN_RAW[[#This Row],[CUENTA (OUT)]]</f>
        <v>Nomina</v>
      </c>
      <c r="K1797" s="3" t="str">
        <f>IF(OR(FIN_RAW[[#This Row],[CLIENTE]]=0,FIN_RAW[[#This Row],[CLIENTE]]=" "),"",FIN_RAW[[#This Row],[CLIENTE]])</f>
        <v>Miguel García Celis</v>
      </c>
      <c r="L1797" s="3" t="str">
        <f>IF(OR(FIN_RAW[[#This Row],[DEPORTISTA]]=0,FIN_RAW[[#This Row],[DEPORTISTA]]=""),"",FIN_RAW[[#This Row],[DEPORTISTA]])</f>
        <v>Miguel García Celis</v>
      </c>
      <c r="M1797" s="3">
        <f>IF(FIN_DATASET[[#This Row],[Method]]="Efectivo",1,0)</f>
        <v>1</v>
      </c>
      <c r="N1797" s="12">
        <f>IF(FIN_DATASET[[#This Row],[Method]]="Efectivo",FIN_DATASET[[#This Row],[Amount]],0)</f>
        <v>-1000000</v>
      </c>
      <c r="O1797" s="3">
        <f>IF(FIN_DATASET[[#This Row],[Method]]="CxC",1,0)</f>
        <v>0</v>
      </c>
      <c r="P1797" s="11">
        <f>IF(FIN_DATASET[[#This Row],[Method]]="CxC",FIN_DATASET[[#This Row],[Amount]],0)</f>
        <v>0</v>
      </c>
      <c r="Q1797" s="3">
        <f>IF(OR(FIN_DATASET[[#This Row],[Account]]="CxP",FIN_DATASET[[#This Row],[Account]]="CxP (Liga)",FIN_DATASET[[#This Row],[Account]]="CxP (Terceros)"),1,0)</f>
        <v>0</v>
      </c>
      <c r="R1797" s="3">
        <f>IF(FIN_DATASET[[#This Row],[AP_Flag]]=1,FIN_DATASET[[#This Row],[Amount]],0)</f>
        <v>0</v>
      </c>
    </row>
    <row r="1798" spans="1:18" x14ac:dyDescent="0.2">
      <c r="A1798" s="4">
        <f>FIN_RAW[[#This Row],[FECHA]]</f>
        <v>45077</v>
      </c>
      <c r="B1798" s="3">
        <f>YEAR(FIN_DATASET[[#This Row],[Date]])</f>
        <v>2023</v>
      </c>
      <c r="C1798" s="3" t="str">
        <f>TEXT(FIN_DATASET[[#This Row],[Date]],"mmmm")</f>
        <v>May</v>
      </c>
      <c r="D1798" s="3" t="str">
        <f>IF(FIN_RAW[[#This Row],[VALOR (IN)]]&gt;0, "Income",IF(FIN_RAW[[#This Row],[VALOR (OUT)]]&gt;0, "Expense", "Check"))</f>
        <v>Expense</v>
      </c>
      <c r="E1798" s="3" t="str">
        <f>_xlfn.XLOOKUP(FIN_DATASET[[#This Row],[Method]],CATEGORY_MAP[CUENTA_IN],CATEGORY_MAP[Category])</f>
        <v>Cash</v>
      </c>
      <c r="F1798" s="3" t="str">
        <f>_xlfn.XLOOKUP(FIN_DATASET[[#This Row],[Account]],CATEGORY_MAP[CUENTA_OUT],CATEGORY_MAP[Subcategory])</f>
        <v>Payroll</v>
      </c>
      <c r="G1798" s="3" t="str">
        <f>IF(OR(FIN_RAW[[#This Row],[CONCEPTO]]=0,FIN_RAW[[#This Row],[CONCEPTO]]=""),"",FIN_RAW[[#This Row],[CONCEPTO]])</f>
        <v>Pago Nomina MAY</v>
      </c>
      <c r="H1798" s="5">
        <f>IF(FIN_DATASET[[#This Row],[Type]]="Income", FIN_RAW[[#This Row],[VALOR (IN)]], -FIN_RAW[[#This Row],[VALOR (OUT)]])</f>
        <v>-1250000</v>
      </c>
      <c r="I1798" s="3" t="str">
        <f>FIN_RAW[[#This Row],[CUENTA (IN)]]</f>
        <v>Efectivo</v>
      </c>
      <c r="J1798" s="6" t="str">
        <f>FIN_RAW[[#This Row],[CUENTA (OUT)]]</f>
        <v>Nomina</v>
      </c>
      <c r="K1798" s="3" t="str">
        <f>IF(OR(FIN_RAW[[#This Row],[CLIENTE]]=0,FIN_RAW[[#This Row],[CLIENTE]]=" "),"",FIN_RAW[[#This Row],[CLIENTE]])</f>
        <v>Farly Apraez Betancur</v>
      </c>
      <c r="L1798" s="3" t="str">
        <f>IF(OR(FIN_RAW[[#This Row],[DEPORTISTA]]=0,FIN_RAW[[#This Row],[DEPORTISTA]]=""),"",FIN_RAW[[#This Row],[DEPORTISTA]])</f>
        <v>Farly Apraez Betancur</v>
      </c>
      <c r="M1798" s="3">
        <f>IF(FIN_DATASET[[#This Row],[Method]]="Efectivo",1,0)</f>
        <v>1</v>
      </c>
      <c r="N1798" s="12">
        <f>IF(FIN_DATASET[[#This Row],[Method]]="Efectivo",FIN_DATASET[[#This Row],[Amount]],0)</f>
        <v>-1250000</v>
      </c>
      <c r="O1798" s="3">
        <f>IF(FIN_DATASET[[#This Row],[Method]]="CxC",1,0)</f>
        <v>0</v>
      </c>
      <c r="P1798" s="11">
        <f>IF(FIN_DATASET[[#This Row],[Method]]="CxC",FIN_DATASET[[#This Row],[Amount]],0)</f>
        <v>0</v>
      </c>
      <c r="Q1798" s="3">
        <f>IF(OR(FIN_DATASET[[#This Row],[Account]]="CxP",FIN_DATASET[[#This Row],[Account]]="CxP (Liga)",FIN_DATASET[[#This Row],[Account]]="CxP (Terceros)"),1,0)</f>
        <v>0</v>
      </c>
      <c r="R1798" s="3">
        <f>IF(FIN_DATASET[[#This Row],[AP_Flag]]=1,FIN_DATASET[[#This Row],[Amount]],0)</f>
        <v>0</v>
      </c>
    </row>
    <row r="1799" spans="1:18" x14ac:dyDescent="0.2">
      <c r="A1799" s="4">
        <f>FIN_RAW[[#This Row],[FECHA]]</f>
        <v>45077</v>
      </c>
      <c r="B1799" s="3">
        <f>YEAR(FIN_DATASET[[#This Row],[Date]])</f>
        <v>2023</v>
      </c>
      <c r="C1799" s="3" t="str">
        <f>TEXT(FIN_DATASET[[#This Row],[Date]],"mmmm")</f>
        <v>May</v>
      </c>
      <c r="D1799" s="3" t="str">
        <f>IF(FIN_RAW[[#This Row],[VALOR (IN)]]&gt;0, "Income",IF(FIN_RAW[[#This Row],[VALOR (OUT)]]&gt;0, "Expense", "Check"))</f>
        <v>Expense</v>
      </c>
      <c r="E1799" s="3" t="str">
        <f>_xlfn.XLOOKUP(FIN_DATASET[[#This Row],[Method]],CATEGORY_MAP[CUENTA_IN],CATEGORY_MAP[Category])</f>
        <v>Cash</v>
      </c>
      <c r="F1799" s="3" t="str">
        <f>_xlfn.XLOOKUP(FIN_DATASET[[#This Row],[Account]],CATEGORY_MAP[CUENTA_OUT],CATEGORY_MAP[Subcategory])</f>
        <v>Payroll</v>
      </c>
      <c r="G1799" s="3" t="str">
        <f>IF(OR(FIN_RAW[[#This Row],[CONCEPTO]]=0,FIN_RAW[[#This Row],[CONCEPTO]]=""),"",FIN_RAW[[#This Row],[CONCEPTO]])</f>
        <v>Pago Nomina MAY</v>
      </c>
      <c r="H1799" s="5">
        <f>IF(FIN_DATASET[[#This Row],[Type]]="Income", FIN_RAW[[#This Row],[VALOR (IN)]], -FIN_RAW[[#This Row],[VALOR (OUT)]])</f>
        <v>-300000</v>
      </c>
      <c r="I1799" s="3" t="str">
        <f>FIN_RAW[[#This Row],[CUENTA (IN)]]</f>
        <v>Efectivo</v>
      </c>
      <c r="J1799" s="6" t="str">
        <f>FIN_RAW[[#This Row],[CUENTA (OUT)]]</f>
        <v>Nomina</v>
      </c>
      <c r="K1799" s="3" t="str">
        <f>IF(OR(FIN_RAW[[#This Row],[CLIENTE]]=0,FIN_RAW[[#This Row],[CLIENTE]]=" "),"",FIN_RAW[[#This Row],[CLIENTE]])</f>
        <v>Derwin Cuastumal Leal</v>
      </c>
      <c r="L1799" s="3" t="str">
        <f>IF(OR(FIN_RAW[[#This Row],[DEPORTISTA]]=0,FIN_RAW[[#This Row],[DEPORTISTA]]=""),"",FIN_RAW[[#This Row],[DEPORTISTA]])</f>
        <v>Derwin Cuastumal Leal</v>
      </c>
      <c r="M1799" s="3">
        <f>IF(FIN_DATASET[[#This Row],[Method]]="Efectivo",1,0)</f>
        <v>1</v>
      </c>
      <c r="N1799" s="12">
        <f>IF(FIN_DATASET[[#This Row],[Method]]="Efectivo",FIN_DATASET[[#This Row],[Amount]],0)</f>
        <v>-300000</v>
      </c>
      <c r="O1799" s="3">
        <f>IF(FIN_DATASET[[#This Row],[Method]]="CxC",1,0)</f>
        <v>0</v>
      </c>
      <c r="P1799" s="11">
        <f>IF(FIN_DATASET[[#This Row],[Method]]="CxC",FIN_DATASET[[#This Row],[Amount]],0)</f>
        <v>0</v>
      </c>
      <c r="Q1799" s="3">
        <f>IF(OR(FIN_DATASET[[#This Row],[Account]]="CxP",FIN_DATASET[[#This Row],[Account]]="CxP (Liga)",FIN_DATASET[[#This Row],[Account]]="CxP (Terceros)"),1,0)</f>
        <v>0</v>
      </c>
      <c r="R1799" s="3">
        <f>IF(FIN_DATASET[[#This Row],[AP_Flag]]=1,FIN_DATASET[[#This Row],[Amount]],0)</f>
        <v>0</v>
      </c>
    </row>
    <row r="1800" spans="1:18" x14ac:dyDescent="0.2">
      <c r="A1800" s="4">
        <f>FIN_RAW[[#This Row],[FECHA]]</f>
        <v>45077</v>
      </c>
      <c r="B1800" s="3">
        <f>YEAR(FIN_DATASET[[#This Row],[Date]])</f>
        <v>2023</v>
      </c>
      <c r="C1800" s="3" t="str">
        <f>TEXT(FIN_DATASET[[#This Row],[Date]],"mmmm")</f>
        <v>May</v>
      </c>
      <c r="D1800" s="3" t="str">
        <f>IF(FIN_RAW[[#This Row],[VALOR (IN)]]&gt;0, "Income",IF(FIN_RAW[[#This Row],[VALOR (OUT)]]&gt;0, "Expense", "Check"))</f>
        <v>Expense</v>
      </c>
      <c r="E1800" s="3" t="str">
        <f>_xlfn.XLOOKUP(FIN_DATASET[[#This Row],[Method]],CATEGORY_MAP[CUENTA_IN],CATEGORY_MAP[Category])</f>
        <v>Cash</v>
      </c>
      <c r="F1800" s="3" t="str">
        <f>_xlfn.XLOOKUP(FIN_DATASET[[#This Row],[Account]],CATEGORY_MAP[CUENTA_OUT],CATEGORY_MAP[Subcategory])</f>
        <v>Payroll</v>
      </c>
      <c r="G1800" s="3" t="str">
        <f>IF(OR(FIN_RAW[[#This Row],[CONCEPTO]]=0,FIN_RAW[[#This Row],[CONCEPTO]]=""),"",FIN_RAW[[#This Row],[CONCEPTO]])</f>
        <v>Pago Nomina MAY</v>
      </c>
      <c r="H1800" s="5">
        <f>IF(FIN_DATASET[[#This Row],[Type]]="Income", FIN_RAW[[#This Row],[VALOR (IN)]], -FIN_RAW[[#This Row],[VALOR (OUT)]])</f>
        <v>-100000</v>
      </c>
      <c r="I1800" s="3" t="str">
        <f>FIN_RAW[[#This Row],[CUENTA (IN)]]</f>
        <v>Efectivo</v>
      </c>
      <c r="J1800" s="6" t="str">
        <f>FIN_RAW[[#This Row],[CUENTA (OUT)]]</f>
        <v>Nomina</v>
      </c>
      <c r="K1800" s="3" t="str">
        <f>IF(OR(FIN_RAW[[#This Row],[CLIENTE]]=0,FIN_RAW[[#This Row],[CLIENTE]]=" "),"",FIN_RAW[[#This Row],[CLIENTE]])</f>
        <v/>
      </c>
      <c r="L1800" s="3" t="str">
        <f>IF(OR(FIN_RAW[[#This Row],[DEPORTISTA]]=0,FIN_RAW[[#This Row],[DEPORTISTA]]=""),"",FIN_RAW[[#This Row],[DEPORTISTA]])</f>
        <v/>
      </c>
      <c r="M1800" s="3">
        <f>IF(FIN_DATASET[[#This Row],[Method]]="Efectivo",1,0)</f>
        <v>1</v>
      </c>
      <c r="N1800" s="12">
        <f>IF(FIN_DATASET[[#This Row],[Method]]="Efectivo",FIN_DATASET[[#This Row],[Amount]],0)</f>
        <v>-100000</v>
      </c>
      <c r="O1800" s="3">
        <f>IF(FIN_DATASET[[#This Row],[Method]]="CxC",1,0)</f>
        <v>0</v>
      </c>
      <c r="P1800" s="11">
        <f>IF(FIN_DATASET[[#This Row],[Method]]="CxC",FIN_DATASET[[#This Row],[Amount]],0)</f>
        <v>0</v>
      </c>
      <c r="Q1800" s="3">
        <f>IF(OR(FIN_DATASET[[#This Row],[Account]]="CxP",FIN_DATASET[[#This Row],[Account]]="CxP (Liga)",FIN_DATASET[[#This Row],[Account]]="CxP (Terceros)"),1,0)</f>
        <v>0</v>
      </c>
      <c r="R1800" s="3">
        <f>IF(FIN_DATASET[[#This Row],[AP_Flag]]=1,FIN_DATASET[[#This Row],[Amount]],0)</f>
        <v>0</v>
      </c>
    </row>
    <row r="1801" spans="1:18" x14ac:dyDescent="0.2">
      <c r="A1801" s="4">
        <f>FIN_RAW[[#This Row],[FECHA]]</f>
        <v>45077</v>
      </c>
      <c r="B1801" s="3">
        <f>YEAR(FIN_DATASET[[#This Row],[Date]])</f>
        <v>2023</v>
      </c>
      <c r="C1801" s="3" t="str">
        <f>TEXT(FIN_DATASET[[#This Row],[Date]],"mmmm")</f>
        <v>May</v>
      </c>
      <c r="D1801" s="3" t="str">
        <f>IF(FIN_RAW[[#This Row],[VALOR (IN)]]&gt;0, "Income",IF(FIN_RAW[[#This Row],[VALOR (OUT)]]&gt;0, "Expense", "Check"))</f>
        <v>Expense</v>
      </c>
      <c r="E1801" s="3" t="str">
        <f>_xlfn.XLOOKUP(FIN_DATASET[[#This Row],[Method]],CATEGORY_MAP[CUENTA_IN],CATEGORY_MAP[Category])</f>
        <v>Cash</v>
      </c>
      <c r="F1801" s="3" t="str">
        <f>_xlfn.XLOOKUP(FIN_DATASET[[#This Row],[Account]],CATEGORY_MAP[CUENTA_OUT],CATEGORY_MAP[Subcategory])</f>
        <v>Payroll</v>
      </c>
      <c r="G1801" s="3" t="str">
        <f>IF(OR(FIN_RAW[[#This Row],[CONCEPTO]]=0,FIN_RAW[[#This Row],[CONCEPTO]]=""),"",FIN_RAW[[#This Row],[CONCEPTO]])</f>
        <v>Pago Nomina MAY</v>
      </c>
      <c r="H1801" s="5">
        <f>IF(FIN_DATASET[[#This Row],[Type]]="Income", FIN_RAW[[#This Row],[VALOR (IN)]], -FIN_RAW[[#This Row],[VALOR (OUT)]])</f>
        <v>-100000</v>
      </c>
      <c r="I1801" s="3" t="str">
        <f>FIN_RAW[[#This Row],[CUENTA (IN)]]</f>
        <v>Efectivo</v>
      </c>
      <c r="J1801" s="6" t="str">
        <f>FIN_RAW[[#This Row],[CUENTA (OUT)]]</f>
        <v>Nomina</v>
      </c>
      <c r="K1801" s="3" t="str">
        <f>IF(OR(FIN_RAW[[#This Row],[CLIENTE]]=0,FIN_RAW[[#This Row],[CLIENTE]]=" "),"",FIN_RAW[[#This Row],[CLIENTE]])</f>
        <v/>
      </c>
      <c r="L1801" s="3" t="str">
        <f>IF(OR(FIN_RAW[[#This Row],[DEPORTISTA]]=0,FIN_RAW[[#This Row],[DEPORTISTA]]=""),"",FIN_RAW[[#This Row],[DEPORTISTA]])</f>
        <v/>
      </c>
      <c r="M1801" s="3">
        <f>IF(FIN_DATASET[[#This Row],[Method]]="Efectivo",1,0)</f>
        <v>1</v>
      </c>
      <c r="N1801" s="12">
        <f>IF(FIN_DATASET[[#This Row],[Method]]="Efectivo",FIN_DATASET[[#This Row],[Amount]],0)</f>
        <v>-100000</v>
      </c>
      <c r="O1801" s="3">
        <f>IF(FIN_DATASET[[#This Row],[Method]]="CxC",1,0)</f>
        <v>0</v>
      </c>
      <c r="P1801" s="11">
        <f>IF(FIN_DATASET[[#This Row],[Method]]="CxC",FIN_DATASET[[#This Row],[Amount]],0)</f>
        <v>0</v>
      </c>
      <c r="Q1801" s="3">
        <f>IF(OR(FIN_DATASET[[#This Row],[Account]]="CxP",FIN_DATASET[[#This Row],[Account]]="CxP (Liga)",FIN_DATASET[[#This Row],[Account]]="CxP (Terceros)"),1,0)</f>
        <v>0</v>
      </c>
      <c r="R1801" s="3">
        <f>IF(FIN_DATASET[[#This Row],[AP_Flag]]=1,FIN_DATASET[[#This Row],[Amount]],0)</f>
        <v>0</v>
      </c>
    </row>
    <row r="1802" spans="1:18" x14ac:dyDescent="0.2">
      <c r="A1802" s="4">
        <f>FIN_RAW[[#This Row],[FECHA]]</f>
        <v>45078</v>
      </c>
      <c r="B1802" s="3">
        <f>YEAR(FIN_DATASET[[#This Row],[Date]])</f>
        <v>2023</v>
      </c>
      <c r="C1802" s="3" t="str">
        <f>TEXT(FIN_DATASET[[#This Row],[Date]],"mmmm")</f>
        <v>June</v>
      </c>
      <c r="D1802" s="3" t="str">
        <f>IF(FIN_RAW[[#This Row],[VALOR (IN)]]&gt;0, "Income",IF(FIN_RAW[[#This Row],[VALOR (OUT)]]&gt;0, "Expense", "Check"))</f>
        <v>Income</v>
      </c>
      <c r="E1802" s="3" t="str">
        <f>_xlfn.XLOOKUP(FIN_DATASET[[#This Row],[Method]],CATEGORY_MAP[CUENTA_IN],CATEGORY_MAP[Category])</f>
        <v>Scholarships</v>
      </c>
      <c r="F1802" s="3" t="str">
        <f>_xlfn.XLOOKUP(FIN_DATASET[[#This Row],[Account]],CATEGORY_MAP[CUENTA_OUT],CATEGORY_MAP[Subcategory])</f>
        <v>Monthly Fee</v>
      </c>
      <c r="G1802" s="3" t="str">
        <f>IF(OR(FIN_RAW[[#This Row],[CONCEPTO]]=0,FIN_RAW[[#This Row],[CONCEPTO]]=""),"",FIN_RAW[[#This Row],[CONCEPTO]])</f>
        <v>Beca Fundadores AR(SG) 100% JUN</v>
      </c>
      <c r="H1802" s="5">
        <f>IF(FIN_DATASET[[#This Row],[Type]]="Income", FIN_RAW[[#This Row],[VALOR (IN)]], -FIN_RAW[[#This Row],[VALOR (OUT)]])</f>
        <v>160000</v>
      </c>
      <c r="I1802" s="3" t="str">
        <f>FIN_RAW[[#This Row],[CUENTA (IN)]]</f>
        <v>Becas</v>
      </c>
      <c r="J1802" s="6" t="str">
        <f>FIN_RAW[[#This Row],[CUENTA (OUT)]]</f>
        <v>Mensualidad</v>
      </c>
      <c r="K1802" s="3" t="str">
        <f>IF(OR(FIN_RAW[[#This Row],[CLIENTE]]=0,FIN_RAW[[#This Row],[CLIENTE]]=" "),"",FIN_RAW[[#This Row],[CLIENTE]])</f>
        <v>Luis Eduardo Solarte Serna</v>
      </c>
      <c r="L1802" s="3" t="str">
        <f>IF(OR(FIN_RAW[[#This Row],[DEPORTISTA]]=0,FIN_RAW[[#This Row],[DEPORTISTA]]=""),"",FIN_RAW[[#This Row],[DEPORTISTA]])</f>
        <v>Alejandro Solarte Osorio</v>
      </c>
      <c r="M1802" s="3">
        <f>IF(FIN_DATASET[[#This Row],[Method]]="Efectivo",1,0)</f>
        <v>0</v>
      </c>
      <c r="N1802" s="12">
        <f>IF(FIN_DATASET[[#This Row],[Method]]="Efectivo",FIN_DATASET[[#This Row],[Amount]],0)</f>
        <v>0</v>
      </c>
      <c r="O1802" s="3">
        <f>IF(FIN_DATASET[[#This Row],[Method]]="CxC",1,0)</f>
        <v>0</v>
      </c>
      <c r="P1802" s="11">
        <f>IF(FIN_DATASET[[#This Row],[Method]]="CxC",FIN_DATASET[[#This Row],[Amount]],0)</f>
        <v>0</v>
      </c>
      <c r="Q1802" s="3">
        <f>IF(OR(FIN_DATASET[[#This Row],[Account]]="CxP",FIN_DATASET[[#This Row],[Account]]="CxP (Liga)",FIN_DATASET[[#This Row],[Account]]="CxP (Terceros)"),1,0)</f>
        <v>0</v>
      </c>
      <c r="R1802" s="3">
        <f>IF(FIN_DATASET[[#This Row],[AP_Flag]]=1,FIN_DATASET[[#This Row],[Amount]],0)</f>
        <v>0</v>
      </c>
    </row>
    <row r="1803" spans="1:18" x14ac:dyDescent="0.2">
      <c r="A1803" s="4">
        <f>FIN_RAW[[#This Row],[FECHA]]</f>
        <v>45078</v>
      </c>
      <c r="B1803" s="3">
        <f>YEAR(FIN_DATASET[[#This Row],[Date]])</f>
        <v>2023</v>
      </c>
      <c r="C1803" s="3" t="str">
        <f>TEXT(FIN_DATASET[[#This Row],[Date]],"mmmm")</f>
        <v>June</v>
      </c>
      <c r="D1803" s="3" t="str">
        <f>IF(FIN_RAW[[#This Row],[VALOR (IN)]]&gt;0, "Income",IF(FIN_RAW[[#This Row],[VALOR (OUT)]]&gt;0, "Expense", "Check"))</f>
        <v>Income</v>
      </c>
      <c r="E1803" s="3" t="str">
        <f>_xlfn.XLOOKUP(FIN_DATASET[[#This Row],[Method]],CATEGORY_MAP[CUENTA_IN],CATEGORY_MAP[Category])</f>
        <v>Scholarships</v>
      </c>
      <c r="F1803" s="3" t="str">
        <f>_xlfn.XLOOKUP(FIN_DATASET[[#This Row],[Account]],CATEGORY_MAP[CUENTA_OUT],CATEGORY_MAP[Subcategory])</f>
        <v>Monthly Fee</v>
      </c>
      <c r="G1803" s="3" t="str">
        <f>IF(OR(FIN_RAW[[#This Row],[CONCEPTO]]=0,FIN_RAW[[#This Row],[CONCEPTO]]=""),"",FIN_RAW[[#This Row],[CONCEPTO]])</f>
        <v>Beca Fundadores AR(SG) 100% JUN</v>
      </c>
      <c r="H1803" s="5">
        <f>IF(FIN_DATASET[[#This Row],[Type]]="Income", FIN_RAW[[#This Row],[VALOR (IN)]], -FIN_RAW[[#This Row],[VALOR (OUT)]])</f>
        <v>160000</v>
      </c>
      <c r="I1803" s="3" t="str">
        <f>FIN_RAW[[#This Row],[CUENTA (IN)]]</f>
        <v>Becas</v>
      </c>
      <c r="J1803" s="6" t="str">
        <f>FIN_RAW[[#This Row],[CUENTA (OUT)]]</f>
        <v>Mensualidad</v>
      </c>
      <c r="K1803" s="3" t="str">
        <f>IF(OR(FIN_RAW[[#This Row],[CLIENTE]]=0,FIN_RAW[[#This Row],[CLIENTE]]=" "),"",FIN_RAW[[#This Row],[CLIENTE]])</f>
        <v>Omar Osorio Valencia</v>
      </c>
      <c r="L1803" s="3" t="str">
        <f>IF(OR(FIN_RAW[[#This Row],[DEPORTISTA]]=0,FIN_RAW[[#This Row],[DEPORTISTA]]=""),"",FIN_RAW[[#This Row],[DEPORTISTA]])</f>
        <v>Juan Camilo Osorio Mendoza</v>
      </c>
      <c r="M1803" s="3">
        <f>IF(FIN_DATASET[[#This Row],[Method]]="Efectivo",1,0)</f>
        <v>0</v>
      </c>
      <c r="N1803" s="12">
        <f>IF(FIN_DATASET[[#This Row],[Method]]="Efectivo",FIN_DATASET[[#This Row],[Amount]],0)</f>
        <v>0</v>
      </c>
      <c r="O1803" s="3">
        <f>IF(FIN_DATASET[[#This Row],[Method]]="CxC",1,0)</f>
        <v>0</v>
      </c>
      <c r="P1803" s="11">
        <f>IF(FIN_DATASET[[#This Row],[Method]]="CxC",FIN_DATASET[[#This Row],[Amount]],0)</f>
        <v>0</v>
      </c>
      <c r="Q1803" s="3">
        <f>IF(OR(FIN_DATASET[[#This Row],[Account]]="CxP",FIN_DATASET[[#This Row],[Account]]="CxP (Liga)",FIN_DATASET[[#This Row],[Account]]="CxP (Terceros)"),1,0)</f>
        <v>0</v>
      </c>
      <c r="R1803" s="3">
        <f>IF(FIN_DATASET[[#This Row],[AP_Flag]]=1,FIN_DATASET[[#This Row],[Amount]],0)</f>
        <v>0</v>
      </c>
    </row>
    <row r="1804" spans="1:18" x14ac:dyDescent="0.2">
      <c r="A1804" s="4">
        <f>FIN_RAW[[#This Row],[FECHA]]</f>
        <v>45078</v>
      </c>
      <c r="B1804" s="3">
        <f>YEAR(FIN_DATASET[[#This Row],[Date]])</f>
        <v>2023</v>
      </c>
      <c r="C1804" s="3" t="str">
        <f>TEXT(FIN_DATASET[[#This Row],[Date]],"mmmm")</f>
        <v>June</v>
      </c>
      <c r="D1804" s="3" t="str">
        <f>IF(FIN_RAW[[#This Row],[VALOR (IN)]]&gt;0, "Income",IF(FIN_RAW[[#This Row],[VALOR (OUT)]]&gt;0, "Expense", "Check"))</f>
        <v>Income</v>
      </c>
      <c r="E1804" s="3" t="str">
        <f>_xlfn.XLOOKUP(FIN_DATASET[[#This Row],[Method]],CATEGORY_MAP[CUENTA_IN],CATEGORY_MAP[Category])</f>
        <v>Scholarships</v>
      </c>
      <c r="F1804" s="3" t="str">
        <f>_xlfn.XLOOKUP(FIN_DATASET[[#This Row],[Account]],CATEGORY_MAP[CUENTA_OUT],CATEGORY_MAP[Subcategory])</f>
        <v>Monthly Fee</v>
      </c>
      <c r="G1804" s="3" t="str">
        <f>IF(OR(FIN_RAW[[#This Row],[CONCEPTO]]=0,FIN_RAW[[#This Row],[CONCEPTO]]=""),"",FIN_RAW[[#This Row],[CONCEPTO]])</f>
        <v>Beca Fundadores AR(SG) 100% JUN</v>
      </c>
      <c r="H1804" s="5">
        <f>IF(FIN_DATASET[[#This Row],[Type]]="Income", FIN_RAW[[#This Row],[VALOR (IN)]], -FIN_RAW[[#This Row],[VALOR (OUT)]])</f>
        <v>160000</v>
      </c>
      <c r="I1804" s="3" t="str">
        <f>FIN_RAW[[#This Row],[CUENTA (IN)]]</f>
        <v>Becas</v>
      </c>
      <c r="J1804" s="6" t="str">
        <f>FIN_RAW[[#This Row],[CUENTA (OUT)]]</f>
        <v>Mensualidad</v>
      </c>
      <c r="K1804" s="3" t="str">
        <f>IF(OR(FIN_RAW[[#This Row],[CLIENTE]]=0,FIN_RAW[[#This Row],[CLIENTE]]=" "),"",FIN_RAW[[#This Row],[CLIENTE]])</f>
        <v>Omar Osorio Valencia</v>
      </c>
      <c r="L1804" s="3" t="str">
        <f>IF(OR(FIN_RAW[[#This Row],[DEPORTISTA]]=0,FIN_RAW[[#This Row],[DEPORTISTA]]=""),"",FIN_RAW[[#This Row],[DEPORTISTA]])</f>
        <v>Mariana Osorio Mendoza</v>
      </c>
      <c r="M1804" s="3">
        <f>IF(FIN_DATASET[[#This Row],[Method]]="Efectivo",1,0)</f>
        <v>0</v>
      </c>
      <c r="N1804" s="12">
        <f>IF(FIN_DATASET[[#This Row],[Method]]="Efectivo",FIN_DATASET[[#This Row],[Amount]],0)</f>
        <v>0</v>
      </c>
      <c r="O1804" s="3">
        <f>IF(FIN_DATASET[[#This Row],[Method]]="CxC",1,0)</f>
        <v>0</v>
      </c>
      <c r="P1804" s="11">
        <f>IF(FIN_DATASET[[#This Row],[Method]]="CxC",FIN_DATASET[[#This Row],[Amount]],0)</f>
        <v>0</v>
      </c>
      <c r="Q1804" s="3">
        <f>IF(OR(FIN_DATASET[[#This Row],[Account]]="CxP",FIN_DATASET[[#This Row],[Account]]="CxP (Liga)",FIN_DATASET[[#This Row],[Account]]="CxP (Terceros)"),1,0)</f>
        <v>0</v>
      </c>
      <c r="R1804" s="3">
        <f>IF(FIN_DATASET[[#This Row],[AP_Flag]]=1,FIN_DATASET[[#This Row],[Amount]],0)</f>
        <v>0</v>
      </c>
    </row>
    <row r="1805" spans="1:18" x14ac:dyDescent="0.2">
      <c r="A1805" s="4">
        <f>FIN_RAW[[#This Row],[FECHA]]</f>
        <v>45078</v>
      </c>
      <c r="B1805" s="3">
        <f>YEAR(FIN_DATASET[[#This Row],[Date]])</f>
        <v>2023</v>
      </c>
      <c r="C1805" s="3" t="str">
        <f>TEXT(FIN_DATASET[[#This Row],[Date]],"mmmm")</f>
        <v>June</v>
      </c>
      <c r="D1805" s="3" t="str">
        <f>IF(FIN_RAW[[#This Row],[VALOR (IN)]]&gt;0, "Income",IF(FIN_RAW[[#This Row],[VALOR (OUT)]]&gt;0, "Expense", "Check"))</f>
        <v>Income</v>
      </c>
      <c r="E1805" s="3" t="str">
        <f>_xlfn.XLOOKUP(FIN_DATASET[[#This Row],[Method]],CATEGORY_MAP[CUENTA_IN],CATEGORY_MAP[Category])</f>
        <v>Scholarships</v>
      </c>
      <c r="F1805" s="3" t="str">
        <f>_xlfn.XLOOKUP(FIN_DATASET[[#This Row],[Account]],CATEGORY_MAP[CUENTA_OUT],CATEGORY_MAP[Subcategory])</f>
        <v>Monthly Fee</v>
      </c>
      <c r="G1805" s="3" t="str">
        <f>IF(OR(FIN_RAW[[#This Row],[CONCEPTO]]=0,FIN_RAW[[#This Row],[CONCEPTO]]=""),"",FIN_RAW[[#This Row],[CONCEPTO]])</f>
        <v>Beca Fundadores AR(SG) 100% JUN</v>
      </c>
      <c r="H1805" s="5">
        <f>IF(FIN_DATASET[[#This Row],[Type]]="Income", FIN_RAW[[#This Row],[VALOR (IN)]], -FIN_RAW[[#This Row],[VALOR (OUT)]])</f>
        <v>160000</v>
      </c>
      <c r="I1805" s="3" t="str">
        <f>FIN_RAW[[#This Row],[CUENTA (IN)]]</f>
        <v>Becas</v>
      </c>
      <c r="J1805" s="6" t="str">
        <f>FIN_RAW[[#This Row],[CUENTA (OUT)]]</f>
        <v>Mensualidad</v>
      </c>
      <c r="K1805" s="3" t="str">
        <f>IF(OR(FIN_RAW[[#This Row],[CLIENTE]]=0,FIN_RAW[[#This Row],[CLIENTE]]=" "),"",FIN_RAW[[#This Row],[CLIENTE]])</f>
        <v>Silvana Torres López</v>
      </c>
      <c r="L1805" s="3" t="str">
        <f>IF(OR(FIN_RAW[[#This Row],[DEPORTISTA]]=0,FIN_RAW[[#This Row],[DEPORTISTA]]=""),"",FIN_RAW[[#This Row],[DEPORTISTA]])</f>
        <v>María Paula Quintero Torres</v>
      </c>
      <c r="M1805" s="3">
        <f>IF(FIN_DATASET[[#This Row],[Method]]="Efectivo",1,0)</f>
        <v>0</v>
      </c>
      <c r="N1805" s="12">
        <f>IF(FIN_DATASET[[#This Row],[Method]]="Efectivo",FIN_DATASET[[#This Row],[Amount]],0)</f>
        <v>0</v>
      </c>
      <c r="O1805" s="3">
        <f>IF(FIN_DATASET[[#This Row],[Method]]="CxC",1,0)</f>
        <v>0</v>
      </c>
      <c r="P1805" s="11">
        <f>IF(FIN_DATASET[[#This Row],[Method]]="CxC",FIN_DATASET[[#This Row],[Amount]],0)</f>
        <v>0</v>
      </c>
      <c r="Q1805" s="3">
        <f>IF(OR(FIN_DATASET[[#This Row],[Account]]="CxP",FIN_DATASET[[#This Row],[Account]]="CxP (Liga)",FIN_DATASET[[#This Row],[Account]]="CxP (Terceros)"),1,0)</f>
        <v>0</v>
      </c>
      <c r="R1805" s="3">
        <f>IF(FIN_DATASET[[#This Row],[AP_Flag]]=1,FIN_DATASET[[#This Row],[Amount]],0)</f>
        <v>0</v>
      </c>
    </row>
    <row r="1806" spans="1:18" x14ac:dyDescent="0.2">
      <c r="A1806" s="4">
        <f>FIN_RAW[[#This Row],[FECHA]]</f>
        <v>45078</v>
      </c>
      <c r="B1806" s="3">
        <f>YEAR(FIN_DATASET[[#This Row],[Date]])</f>
        <v>2023</v>
      </c>
      <c r="C1806" s="3" t="str">
        <f>TEXT(FIN_DATASET[[#This Row],[Date]],"mmmm")</f>
        <v>June</v>
      </c>
      <c r="D1806" s="3" t="str">
        <f>IF(FIN_RAW[[#This Row],[VALOR (IN)]]&gt;0, "Income",IF(FIN_RAW[[#This Row],[VALOR (OUT)]]&gt;0, "Expense", "Check"))</f>
        <v>Income</v>
      </c>
      <c r="E1806" s="3" t="str">
        <f>_xlfn.XLOOKUP(FIN_DATASET[[#This Row],[Method]],CATEGORY_MAP[CUENTA_IN],CATEGORY_MAP[Category])</f>
        <v>Scholarships</v>
      </c>
      <c r="F1806" s="3" t="str">
        <f>_xlfn.XLOOKUP(FIN_DATASET[[#This Row],[Account]],CATEGORY_MAP[CUENTA_OUT],CATEGORY_MAP[Subcategory])</f>
        <v>Monthly Fee</v>
      </c>
      <c r="G1806" s="3" t="str">
        <f>IF(OR(FIN_RAW[[#This Row],[CONCEPTO]]=0,FIN_RAW[[#This Row],[CONCEPTO]]=""),"",FIN_RAW[[#This Row],[CONCEPTO]])</f>
        <v>Beca Fundadores AR(SG) 100% JUN</v>
      </c>
      <c r="H1806" s="5">
        <f>IF(FIN_DATASET[[#This Row],[Type]]="Income", FIN_RAW[[#This Row],[VALOR (IN)]], -FIN_RAW[[#This Row],[VALOR (OUT)]])</f>
        <v>160000</v>
      </c>
      <c r="I1806" s="3" t="str">
        <f>FIN_RAW[[#This Row],[CUENTA (IN)]]</f>
        <v>Becas</v>
      </c>
      <c r="J1806" s="6" t="str">
        <f>FIN_RAW[[#This Row],[CUENTA (OUT)]]</f>
        <v>Mensualidad</v>
      </c>
      <c r="K1806" s="3" t="str">
        <f>IF(OR(FIN_RAW[[#This Row],[CLIENTE]]=0,FIN_RAW[[#This Row],[CLIENTE]]=" "),"",FIN_RAW[[#This Row],[CLIENTE]])</f>
        <v>Silvana Torres López</v>
      </c>
      <c r="L1806" s="3" t="str">
        <f>IF(OR(FIN_RAW[[#This Row],[DEPORTISTA]]=0,FIN_RAW[[#This Row],[DEPORTISTA]]=""),"",FIN_RAW[[#This Row],[DEPORTISTA]])</f>
        <v>Luciana Pinedo Torres</v>
      </c>
      <c r="M1806" s="3">
        <f>IF(FIN_DATASET[[#This Row],[Method]]="Efectivo",1,0)</f>
        <v>0</v>
      </c>
      <c r="N1806" s="12">
        <f>IF(FIN_DATASET[[#This Row],[Method]]="Efectivo",FIN_DATASET[[#This Row],[Amount]],0)</f>
        <v>0</v>
      </c>
      <c r="O1806" s="3">
        <f>IF(FIN_DATASET[[#This Row],[Method]]="CxC",1,0)</f>
        <v>0</v>
      </c>
      <c r="P1806" s="11">
        <f>IF(FIN_DATASET[[#This Row],[Method]]="CxC",FIN_DATASET[[#This Row],[Amount]],0)</f>
        <v>0</v>
      </c>
      <c r="Q1806" s="3">
        <f>IF(OR(FIN_DATASET[[#This Row],[Account]]="CxP",FIN_DATASET[[#This Row],[Account]]="CxP (Liga)",FIN_DATASET[[#This Row],[Account]]="CxP (Terceros)"),1,0)</f>
        <v>0</v>
      </c>
      <c r="R1806" s="3">
        <f>IF(FIN_DATASET[[#This Row],[AP_Flag]]=1,FIN_DATASET[[#This Row],[Amount]],0)</f>
        <v>0</v>
      </c>
    </row>
    <row r="1807" spans="1:18" x14ac:dyDescent="0.2">
      <c r="A1807" s="4">
        <f>FIN_RAW[[#This Row],[FECHA]]</f>
        <v>45078</v>
      </c>
      <c r="B1807" s="3">
        <f>YEAR(FIN_DATASET[[#This Row],[Date]])</f>
        <v>2023</v>
      </c>
      <c r="C1807" s="3" t="str">
        <f>TEXT(FIN_DATASET[[#This Row],[Date]],"mmmm")</f>
        <v>June</v>
      </c>
      <c r="D1807" s="3" t="str">
        <f>IF(FIN_RAW[[#This Row],[VALOR (IN)]]&gt;0, "Income",IF(FIN_RAW[[#This Row],[VALOR (OUT)]]&gt;0, "Expense", "Check"))</f>
        <v>Income</v>
      </c>
      <c r="E1807" s="3" t="str">
        <f>_xlfn.XLOOKUP(FIN_DATASET[[#This Row],[Method]],CATEGORY_MAP[CUENTA_IN],CATEGORY_MAP[Category])</f>
        <v>Scholarships</v>
      </c>
      <c r="F1807" s="3" t="str">
        <f>_xlfn.XLOOKUP(FIN_DATASET[[#This Row],[Account]],CATEGORY_MAP[CUENTA_OUT],CATEGORY_MAP[Subcategory])</f>
        <v>Monthly Fee</v>
      </c>
      <c r="G1807" s="3" t="str">
        <f>IF(OR(FIN_RAW[[#This Row],[CONCEPTO]]=0,FIN_RAW[[#This Row],[CONCEPTO]]=""),"",FIN_RAW[[#This Row],[CONCEPTO]])</f>
        <v>Beca Fundadores AR(SG) 100% JUN</v>
      </c>
      <c r="H1807" s="5">
        <f>IF(FIN_DATASET[[#This Row],[Type]]="Income", FIN_RAW[[#This Row],[VALOR (IN)]], -FIN_RAW[[#This Row],[VALOR (OUT)]])</f>
        <v>160000</v>
      </c>
      <c r="I1807" s="3" t="str">
        <f>FIN_RAW[[#This Row],[CUENTA (IN)]]</f>
        <v>Becas</v>
      </c>
      <c r="J1807" s="6" t="str">
        <f>FIN_RAW[[#This Row],[CUENTA (OUT)]]</f>
        <v>Mensualidad</v>
      </c>
      <c r="K1807" s="3" t="str">
        <f>IF(OR(FIN_RAW[[#This Row],[CLIENTE]]=0,FIN_RAW[[#This Row],[CLIENTE]]=" "),"",FIN_RAW[[#This Row],[CLIENTE]])</f>
        <v>Silvana Torres López</v>
      </c>
      <c r="L1807" s="3" t="str">
        <f>IF(OR(FIN_RAW[[#This Row],[DEPORTISTA]]=0,FIN_RAW[[#This Row],[DEPORTISTA]]=""),"",FIN_RAW[[#This Row],[DEPORTISTA]])</f>
        <v>Valentina Quintero Torres</v>
      </c>
      <c r="M1807" s="3">
        <f>IF(FIN_DATASET[[#This Row],[Method]]="Efectivo",1,0)</f>
        <v>0</v>
      </c>
      <c r="N1807" s="12">
        <f>IF(FIN_DATASET[[#This Row],[Method]]="Efectivo",FIN_DATASET[[#This Row],[Amount]],0)</f>
        <v>0</v>
      </c>
      <c r="O1807" s="3">
        <f>IF(FIN_DATASET[[#This Row],[Method]]="CxC",1,0)</f>
        <v>0</v>
      </c>
      <c r="P1807" s="11">
        <f>IF(FIN_DATASET[[#This Row],[Method]]="CxC",FIN_DATASET[[#This Row],[Amount]],0)</f>
        <v>0</v>
      </c>
      <c r="Q1807" s="3">
        <f>IF(OR(FIN_DATASET[[#This Row],[Account]]="CxP",FIN_DATASET[[#This Row],[Account]]="CxP (Liga)",FIN_DATASET[[#This Row],[Account]]="CxP (Terceros)"),1,0)</f>
        <v>0</v>
      </c>
      <c r="R1807" s="3">
        <f>IF(FIN_DATASET[[#This Row],[AP_Flag]]=1,FIN_DATASET[[#This Row],[Amount]],0)</f>
        <v>0</v>
      </c>
    </row>
    <row r="1808" spans="1:18" x14ac:dyDescent="0.2">
      <c r="A1808" s="4">
        <f>FIN_RAW[[#This Row],[FECHA]]</f>
        <v>45078</v>
      </c>
      <c r="B1808" s="3">
        <f>YEAR(FIN_DATASET[[#This Row],[Date]])</f>
        <v>2023</v>
      </c>
      <c r="C1808" s="3" t="str">
        <f>TEXT(FIN_DATASET[[#This Row],[Date]],"mmmm")</f>
        <v>June</v>
      </c>
      <c r="D1808" s="3" t="str">
        <f>IF(FIN_RAW[[#This Row],[VALOR (IN)]]&gt;0, "Income",IF(FIN_RAW[[#This Row],[VALOR (OUT)]]&gt;0, "Expense", "Check"))</f>
        <v>Income</v>
      </c>
      <c r="E1808" s="3" t="str">
        <f>_xlfn.XLOOKUP(FIN_DATASET[[#This Row],[Method]],CATEGORY_MAP[CUENTA_IN],CATEGORY_MAP[Category])</f>
        <v>Cash</v>
      </c>
      <c r="F1808" s="3" t="str">
        <f>_xlfn.XLOOKUP(FIN_DATASET[[#This Row],[Account]],CATEGORY_MAP[CUENTA_OUT],CATEGORY_MAP[Subcategory])</f>
        <v>Monthly Fee</v>
      </c>
      <c r="G1808" s="3" t="str">
        <f>IF(OR(FIN_RAW[[#This Row],[CONCEPTO]]=0,FIN_RAW[[#This Row],[CONCEPTO]]=""),"",FIN_RAW[[#This Row],[CONCEPTO]])</f>
        <v>Mensualidad FOR (85%) JUN</v>
      </c>
      <c r="H1808" s="5">
        <f>IF(FIN_DATASET[[#This Row],[Type]]="Income", FIN_RAW[[#This Row],[VALOR (IN)]], -FIN_RAW[[#This Row],[VALOR (OUT)]])</f>
        <v>125000</v>
      </c>
      <c r="I1808" s="3" t="str">
        <f>FIN_RAW[[#This Row],[CUENTA (IN)]]</f>
        <v>Efectivo</v>
      </c>
      <c r="J1808" s="6" t="str">
        <f>FIN_RAW[[#This Row],[CUENTA (OUT)]]</f>
        <v>Mensualidad</v>
      </c>
      <c r="K1808" s="3" t="str">
        <f>IF(OR(FIN_RAW[[#This Row],[CLIENTE]]=0,FIN_RAW[[#This Row],[CLIENTE]]=" "),"",FIN_RAW[[#This Row],[CLIENTE]])</f>
        <v>Diana Marcela Bravo Clavijo</v>
      </c>
      <c r="L1808" s="3" t="str">
        <f>IF(OR(FIN_RAW[[#This Row],[DEPORTISTA]]=0,FIN_RAW[[#This Row],[DEPORTISTA]]=""),"",FIN_RAW[[#This Row],[DEPORTISTA]])</f>
        <v>Adelaida Camacho Bravo</v>
      </c>
      <c r="M1808" s="3">
        <f>IF(FIN_DATASET[[#This Row],[Method]]="Efectivo",1,0)</f>
        <v>1</v>
      </c>
      <c r="N1808" s="12">
        <f>IF(FIN_DATASET[[#This Row],[Method]]="Efectivo",FIN_DATASET[[#This Row],[Amount]],0)</f>
        <v>125000</v>
      </c>
      <c r="O1808" s="3">
        <f>IF(FIN_DATASET[[#This Row],[Method]]="CxC",1,0)</f>
        <v>0</v>
      </c>
      <c r="P1808" s="11">
        <f>IF(FIN_DATASET[[#This Row],[Method]]="CxC",FIN_DATASET[[#This Row],[Amount]],0)</f>
        <v>0</v>
      </c>
      <c r="Q1808" s="3">
        <f>IF(OR(FIN_DATASET[[#This Row],[Account]]="CxP",FIN_DATASET[[#This Row],[Account]]="CxP (Liga)",FIN_DATASET[[#This Row],[Account]]="CxP (Terceros)"),1,0)</f>
        <v>0</v>
      </c>
      <c r="R1808" s="3">
        <f>IF(FIN_DATASET[[#This Row],[AP_Flag]]=1,FIN_DATASET[[#This Row],[Amount]],0)</f>
        <v>0</v>
      </c>
    </row>
    <row r="1809" spans="1:18" x14ac:dyDescent="0.2">
      <c r="A1809" s="4">
        <f>FIN_RAW[[#This Row],[FECHA]]</f>
        <v>45078</v>
      </c>
      <c r="B1809" s="3">
        <f>YEAR(FIN_DATASET[[#This Row],[Date]])</f>
        <v>2023</v>
      </c>
      <c r="C1809" s="3" t="str">
        <f>TEXT(FIN_DATASET[[#This Row],[Date]],"mmmm")</f>
        <v>June</v>
      </c>
      <c r="D1809" s="3" t="str">
        <f>IF(FIN_RAW[[#This Row],[VALOR (IN)]]&gt;0, "Income",IF(FIN_RAW[[#This Row],[VALOR (OUT)]]&gt;0, "Expense", "Check"))</f>
        <v>Income</v>
      </c>
      <c r="E1809" s="3" t="str">
        <f>_xlfn.XLOOKUP(FIN_DATASET[[#This Row],[Method]],CATEGORY_MAP[CUENTA_IN],CATEGORY_MAP[Category])</f>
        <v>Scholarships</v>
      </c>
      <c r="F1809" s="3" t="str">
        <f>_xlfn.XLOOKUP(FIN_DATASET[[#This Row],[Account]],CATEGORY_MAP[CUENTA_OUT],CATEGORY_MAP[Subcategory])</f>
        <v>Monthly Fee</v>
      </c>
      <c r="G1809" s="3" t="str">
        <f>IF(OR(FIN_RAW[[#This Row],[CONCEPTO]]=0,FIN_RAW[[#This Row],[CONCEPTO]]=""),"",FIN_RAW[[#This Row],[CONCEPTO]])</f>
        <v>Beca Hermandad (15%) JUN</v>
      </c>
      <c r="H1809" s="5">
        <f>IF(FIN_DATASET[[#This Row],[Type]]="Income", FIN_RAW[[#This Row],[VALOR (IN)]], -FIN_RAW[[#This Row],[VALOR (OUT)]])</f>
        <v>22000</v>
      </c>
      <c r="I1809" s="3" t="str">
        <f>FIN_RAW[[#This Row],[CUENTA (IN)]]</f>
        <v>Becas</v>
      </c>
      <c r="J1809" s="6" t="str">
        <f>FIN_RAW[[#This Row],[CUENTA (OUT)]]</f>
        <v>Mensualidad</v>
      </c>
      <c r="K1809" s="3" t="str">
        <f>IF(OR(FIN_RAW[[#This Row],[CLIENTE]]=0,FIN_RAW[[#This Row],[CLIENTE]]=" "),"",FIN_RAW[[#This Row],[CLIENTE]])</f>
        <v>Diana Marcela Bravo Clavijo</v>
      </c>
      <c r="L1809" s="3" t="str">
        <f>IF(OR(FIN_RAW[[#This Row],[DEPORTISTA]]=0,FIN_RAW[[#This Row],[DEPORTISTA]]=""),"",FIN_RAW[[#This Row],[DEPORTISTA]])</f>
        <v>Adelaida Camacho Bravo</v>
      </c>
      <c r="M1809" s="3">
        <f>IF(FIN_DATASET[[#This Row],[Method]]="Efectivo",1,0)</f>
        <v>0</v>
      </c>
      <c r="N1809" s="12">
        <f>IF(FIN_DATASET[[#This Row],[Method]]="Efectivo",FIN_DATASET[[#This Row],[Amount]],0)</f>
        <v>0</v>
      </c>
      <c r="O1809" s="3">
        <f>IF(FIN_DATASET[[#This Row],[Method]]="CxC",1,0)</f>
        <v>0</v>
      </c>
      <c r="P1809" s="11">
        <f>IF(FIN_DATASET[[#This Row],[Method]]="CxC",FIN_DATASET[[#This Row],[Amount]],0)</f>
        <v>0</v>
      </c>
      <c r="Q1809" s="3">
        <f>IF(OR(FIN_DATASET[[#This Row],[Account]]="CxP",FIN_DATASET[[#This Row],[Account]]="CxP (Liga)",FIN_DATASET[[#This Row],[Account]]="CxP (Terceros)"),1,0)</f>
        <v>0</v>
      </c>
      <c r="R1809" s="3">
        <f>IF(FIN_DATASET[[#This Row],[AP_Flag]]=1,FIN_DATASET[[#This Row],[Amount]],0)</f>
        <v>0</v>
      </c>
    </row>
    <row r="1810" spans="1:18" x14ac:dyDescent="0.2">
      <c r="A1810" s="4">
        <f>FIN_RAW[[#This Row],[FECHA]]</f>
        <v>45078</v>
      </c>
      <c r="B1810" s="3">
        <f>YEAR(FIN_DATASET[[#This Row],[Date]])</f>
        <v>2023</v>
      </c>
      <c r="C1810" s="3" t="str">
        <f>TEXT(FIN_DATASET[[#This Row],[Date]],"mmmm")</f>
        <v>June</v>
      </c>
      <c r="D1810" s="3" t="str">
        <f>IF(FIN_RAW[[#This Row],[VALOR (IN)]]&gt;0, "Income",IF(FIN_RAW[[#This Row],[VALOR (OUT)]]&gt;0, "Expense", "Check"))</f>
        <v>Income</v>
      </c>
      <c r="E1810" s="3" t="str">
        <f>_xlfn.XLOOKUP(FIN_DATASET[[#This Row],[Method]],CATEGORY_MAP[CUENTA_IN],CATEGORY_MAP[Category])</f>
        <v>Cash</v>
      </c>
      <c r="F1810" s="3" t="str">
        <f>_xlfn.XLOOKUP(FIN_DATASET[[#This Row],[Account]],CATEGORY_MAP[CUENTA_OUT],CATEGORY_MAP[Subcategory])</f>
        <v>Monthly Fee</v>
      </c>
      <c r="G1810" s="3" t="str">
        <f>IF(OR(FIN_RAW[[#This Row],[CONCEPTO]]=0,FIN_RAW[[#This Row],[CONCEPTO]]=""),"",FIN_RAW[[#This Row],[CONCEPTO]])</f>
        <v>Mensualidad AR JUN</v>
      </c>
      <c r="H1810" s="5">
        <f>IF(FIN_DATASET[[#This Row],[Type]]="Income", FIN_RAW[[#This Row],[VALOR (IN)]], -FIN_RAW[[#This Row],[VALOR (OUT)]])</f>
        <v>197000</v>
      </c>
      <c r="I1810" s="3" t="str">
        <f>FIN_RAW[[#This Row],[CUENTA (IN)]]</f>
        <v>Efectivo</v>
      </c>
      <c r="J1810" s="6" t="str">
        <f>FIN_RAW[[#This Row],[CUENTA (OUT)]]</f>
        <v>Mensualidad</v>
      </c>
      <c r="K1810" s="3" t="str">
        <f>IF(OR(FIN_RAW[[#This Row],[CLIENTE]]=0,FIN_RAW[[#This Row],[CLIENTE]]=" "),"",FIN_RAW[[#This Row],[CLIENTE]])</f>
        <v>Diana Marcela Bravo Clavijo</v>
      </c>
      <c r="L1810" s="3" t="str">
        <f>IF(OR(FIN_RAW[[#This Row],[DEPORTISTA]]=0,FIN_RAW[[#This Row],[DEPORTISTA]]=""),"",FIN_RAW[[#This Row],[DEPORTISTA]])</f>
        <v>María Antonia Camacho Bravo</v>
      </c>
      <c r="M1810" s="3">
        <f>IF(FIN_DATASET[[#This Row],[Method]]="Efectivo",1,0)</f>
        <v>1</v>
      </c>
      <c r="N1810" s="12">
        <f>IF(FIN_DATASET[[#This Row],[Method]]="Efectivo",FIN_DATASET[[#This Row],[Amount]],0)</f>
        <v>197000</v>
      </c>
      <c r="O1810" s="3">
        <f>IF(FIN_DATASET[[#This Row],[Method]]="CxC",1,0)</f>
        <v>0</v>
      </c>
      <c r="P1810" s="11">
        <f>IF(FIN_DATASET[[#This Row],[Method]]="CxC",FIN_DATASET[[#This Row],[Amount]],0)</f>
        <v>0</v>
      </c>
      <c r="Q1810" s="3">
        <f>IF(OR(FIN_DATASET[[#This Row],[Account]]="CxP",FIN_DATASET[[#This Row],[Account]]="CxP (Liga)",FIN_DATASET[[#This Row],[Account]]="CxP (Terceros)"),1,0)</f>
        <v>0</v>
      </c>
      <c r="R1810" s="3">
        <f>IF(FIN_DATASET[[#This Row],[AP_Flag]]=1,FIN_DATASET[[#This Row],[Amount]],0)</f>
        <v>0</v>
      </c>
    </row>
    <row r="1811" spans="1:18" x14ac:dyDescent="0.2">
      <c r="A1811" s="4">
        <f>FIN_RAW[[#This Row],[FECHA]]</f>
        <v>45078</v>
      </c>
      <c r="B1811" s="3">
        <f>YEAR(FIN_DATASET[[#This Row],[Date]])</f>
        <v>2023</v>
      </c>
      <c r="C1811" s="3" t="str">
        <f>TEXT(FIN_DATASET[[#This Row],[Date]],"mmmm")</f>
        <v>June</v>
      </c>
      <c r="D1811" s="3" t="str">
        <f>IF(FIN_RAW[[#This Row],[VALOR (IN)]]&gt;0, "Income",IF(FIN_RAW[[#This Row],[VALOR (OUT)]]&gt;0, "Expense", "Check"))</f>
        <v>Income</v>
      </c>
      <c r="E1811" s="3" t="str">
        <f>_xlfn.XLOOKUP(FIN_DATASET[[#This Row],[Method]],CATEGORY_MAP[CUENTA_IN],CATEGORY_MAP[Category])</f>
        <v>Cash</v>
      </c>
      <c r="F1811" s="3" t="str">
        <f>_xlfn.XLOOKUP(FIN_DATASET[[#This Row],[Account]],CATEGORY_MAP[CUENTA_OUT],CATEGORY_MAP[Subcategory])</f>
        <v>Monthly Fee</v>
      </c>
      <c r="G1811" s="3" t="str">
        <f>IF(OR(FIN_RAW[[#This Row],[CONCEPTO]]=0,FIN_RAW[[#This Row],[CONCEPTO]]=""),"",FIN_RAW[[#This Row],[CONCEPTO]])</f>
        <v>Mensualidad FOR JUN</v>
      </c>
      <c r="H1811" s="5">
        <f>IF(FIN_DATASET[[#This Row],[Type]]="Income", FIN_RAW[[#This Row],[VALOR (IN)]], -FIN_RAW[[#This Row],[VALOR (OUT)]])</f>
        <v>147000</v>
      </c>
      <c r="I1811" s="3" t="str">
        <f>FIN_RAW[[#This Row],[CUENTA (IN)]]</f>
        <v>Efectivo</v>
      </c>
      <c r="J1811" s="6" t="str">
        <f>FIN_RAW[[#This Row],[CUENTA (OUT)]]</f>
        <v>Mensualidad</v>
      </c>
      <c r="K1811" s="3" t="str">
        <f>IF(OR(FIN_RAW[[#This Row],[CLIENTE]]=0,FIN_RAW[[#This Row],[CLIENTE]]=" "),"",FIN_RAW[[#This Row],[CLIENTE]])</f>
        <v>Carlos Andrés Velasco Ruiz</v>
      </c>
      <c r="L1811" s="3" t="str">
        <f>IF(OR(FIN_RAW[[#This Row],[DEPORTISTA]]=0,FIN_RAW[[#This Row],[DEPORTISTA]]=""),"",FIN_RAW[[#This Row],[DEPORTISTA]])</f>
        <v>Antonella Velasco Aristizabal</v>
      </c>
      <c r="M1811" s="3">
        <f>IF(FIN_DATASET[[#This Row],[Method]]="Efectivo",1,0)</f>
        <v>1</v>
      </c>
      <c r="N1811" s="12">
        <f>IF(FIN_DATASET[[#This Row],[Method]]="Efectivo",FIN_DATASET[[#This Row],[Amount]],0)</f>
        <v>147000</v>
      </c>
      <c r="O1811" s="3">
        <f>IF(FIN_DATASET[[#This Row],[Method]]="CxC",1,0)</f>
        <v>0</v>
      </c>
      <c r="P1811" s="11">
        <f>IF(FIN_DATASET[[#This Row],[Method]]="CxC",FIN_DATASET[[#This Row],[Amount]],0)</f>
        <v>0</v>
      </c>
      <c r="Q1811" s="3">
        <f>IF(OR(FIN_DATASET[[#This Row],[Account]]="CxP",FIN_DATASET[[#This Row],[Account]]="CxP (Liga)",FIN_DATASET[[#This Row],[Account]]="CxP (Terceros)"),1,0)</f>
        <v>0</v>
      </c>
      <c r="R1811" s="3">
        <f>IF(FIN_DATASET[[#This Row],[AP_Flag]]=1,FIN_DATASET[[#This Row],[Amount]],0)</f>
        <v>0</v>
      </c>
    </row>
    <row r="1812" spans="1:18" x14ac:dyDescent="0.2">
      <c r="A1812" s="4">
        <f>FIN_RAW[[#This Row],[FECHA]]</f>
        <v>45078</v>
      </c>
      <c r="B1812" s="3">
        <f>YEAR(FIN_DATASET[[#This Row],[Date]])</f>
        <v>2023</v>
      </c>
      <c r="C1812" s="3" t="str">
        <f>TEXT(FIN_DATASET[[#This Row],[Date]],"mmmm")</f>
        <v>June</v>
      </c>
      <c r="D1812" s="3" t="str">
        <f>IF(FIN_RAW[[#This Row],[VALOR (IN)]]&gt;0, "Income",IF(FIN_RAW[[#This Row],[VALOR (OUT)]]&gt;0, "Expense", "Check"))</f>
        <v>Income</v>
      </c>
      <c r="E1812" s="3" t="str">
        <f>_xlfn.XLOOKUP(FIN_DATASET[[#This Row],[Method]],CATEGORY_MAP[CUENTA_IN],CATEGORY_MAP[Category])</f>
        <v>Cash</v>
      </c>
      <c r="F1812" s="3" t="str">
        <f>_xlfn.XLOOKUP(FIN_DATASET[[#This Row],[Account]],CATEGORY_MAP[CUENTA_OUT],CATEGORY_MAP[Subcategory])</f>
        <v>Monthly Fee</v>
      </c>
      <c r="G1812" s="3" t="str">
        <f>IF(OR(FIN_RAW[[#This Row],[CONCEPTO]]=0,FIN_RAW[[#This Row],[CONCEPTO]]=""),"",FIN_RAW[[#This Row],[CONCEPTO]])</f>
        <v>Mensualidad FOR (85%) JUN</v>
      </c>
      <c r="H1812" s="5">
        <f>IF(FIN_DATASET[[#This Row],[Type]]="Income", FIN_RAW[[#This Row],[VALOR (IN)]], -FIN_RAW[[#This Row],[VALOR (OUT)]])</f>
        <v>125000</v>
      </c>
      <c r="I1812" s="3" t="str">
        <f>FIN_RAW[[#This Row],[CUENTA (IN)]]</f>
        <v>Efectivo</v>
      </c>
      <c r="J1812" s="6" t="str">
        <f>FIN_RAW[[#This Row],[CUENTA (OUT)]]</f>
        <v>Mensualidad</v>
      </c>
      <c r="K1812" s="3" t="str">
        <f>IF(OR(FIN_RAW[[#This Row],[CLIENTE]]=0,FIN_RAW[[#This Row],[CLIENTE]]=" "),"",FIN_RAW[[#This Row],[CLIENTE]])</f>
        <v>Juan Sebastián Floyd</v>
      </c>
      <c r="L1812" s="3" t="str">
        <f>IF(OR(FIN_RAW[[#This Row],[DEPORTISTA]]=0,FIN_RAW[[#This Row],[DEPORTISTA]]=""),"",FIN_RAW[[#This Row],[DEPORTISTA]])</f>
        <v>Arianna Floyd Martínez</v>
      </c>
      <c r="M1812" s="3">
        <f>IF(FIN_DATASET[[#This Row],[Method]]="Efectivo",1,0)</f>
        <v>1</v>
      </c>
      <c r="N1812" s="12">
        <f>IF(FIN_DATASET[[#This Row],[Method]]="Efectivo",FIN_DATASET[[#This Row],[Amount]],0)</f>
        <v>125000</v>
      </c>
      <c r="O1812" s="3">
        <f>IF(FIN_DATASET[[#This Row],[Method]]="CxC",1,0)</f>
        <v>0</v>
      </c>
      <c r="P1812" s="11">
        <f>IF(FIN_DATASET[[#This Row],[Method]]="CxC",FIN_DATASET[[#This Row],[Amount]],0)</f>
        <v>0</v>
      </c>
      <c r="Q1812" s="3">
        <f>IF(OR(FIN_DATASET[[#This Row],[Account]]="CxP",FIN_DATASET[[#This Row],[Account]]="CxP (Liga)",FIN_DATASET[[#This Row],[Account]]="CxP (Terceros)"),1,0)</f>
        <v>0</v>
      </c>
      <c r="R1812" s="3">
        <f>IF(FIN_DATASET[[#This Row],[AP_Flag]]=1,FIN_DATASET[[#This Row],[Amount]],0)</f>
        <v>0</v>
      </c>
    </row>
    <row r="1813" spans="1:18" x14ac:dyDescent="0.2">
      <c r="A1813" s="4">
        <f>FIN_RAW[[#This Row],[FECHA]]</f>
        <v>45078</v>
      </c>
      <c r="B1813" s="3">
        <f>YEAR(FIN_DATASET[[#This Row],[Date]])</f>
        <v>2023</v>
      </c>
      <c r="C1813" s="3" t="str">
        <f>TEXT(FIN_DATASET[[#This Row],[Date]],"mmmm")</f>
        <v>June</v>
      </c>
      <c r="D1813" s="3" t="str">
        <f>IF(FIN_RAW[[#This Row],[VALOR (IN)]]&gt;0, "Income",IF(FIN_RAW[[#This Row],[VALOR (OUT)]]&gt;0, "Expense", "Check"))</f>
        <v>Income</v>
      </c>
      <c r="E1813" s="3" t="str">
        <f>_xlfn.XLOOKUP(FIN_DATASET[[#This Row],[Method]],CATEGORY_MAP[CUENTA_IN],CATEGORY_MAP[Category])</f>
        <v>Scholarships</v>
      </c>
      <c r="F1813" s="3" t="str">
        <f>_xlfn.XLOOKUP(FIN_DATASET[[#This Row],[Account]],CATEGORY_MAP[CUENTA_OUT],CATEGORY_MAP[Subcategory])</f>
        <v>Monthly Fee</v>
      </c>
      <c r="G1813" s="3" t="str">
        <f>IF(OR(FIN_RAW[[#This Row],[CONCEPTO]]=0,FIN_RAW[[#This Row],[CONCEPTO]]=""),"",FIN_RAW[[#This Row],[CONCEPTO]])</f>
        <v>Beca Hermandad (15%) JUN</v>
      </c>
      <c r="H1813" s="5">
        <f>IF(FIN_DATASET[[#This Row],[Type]]="Income", FIN_RAW[[#This Row],[VALOR (IN)]], -FIN_RAW[[#This Row],[VALOR (OUT)]])</f>
        <v>22000</v>
      </c>
      <c r="I1813" s="3" t="str">
        <f>FIN_RAW[[#This Row],[CUENTA (IN)]]</f>
        <v>Becas</v>
      </c>
      <c r="J1813" s="6" t="str">
        <f>FIN_RAW[[#This Row],[CUENTA (OUT)]]</f>
        <v>Mensualidad</v>
      </c>
      <c r="K1813" s="3" t="str">
        <f>IF(OR(FIN_RAW[[#This Row],[CLIENTE]]=0,FIN_RAW[[#This Row],[CLIENTE]]=" "),"",FIN_RAW[[#This Row],[CLIENTE]])</f>
        <v>Juan Sebastián Floyd</v>
      </c>
      <c r="L1813" s="3" t="str">
        <f>IF(OR(FIN_RAW[[#This Row],[DEPORTISTA]]=0,FIN_RAW[[#This Row],[DEPORTISTA]]=""),"",FIN_RAW[[#This Row],[DEPORTISTA]])</f>
        <v>Arianna Floyd Martínez</v>
      </c>
      <c r="M1813" s="3">
        <f>IF(FIN_DATASET[[#This Row],[Method]]="Efectivo",1,0)</f>
        <v>0</v>
      </c>
      <c r="N1813" s="12">
        <f>IF(FIN_DATASET[[#This Row],[Method]]="Efectivo",FIN_DATASET[[#This Row],[Amount]],0)</f>
        <v>0</v>
      </c>
      <c r="O1813" s="3">
        <f>IF(FIN_DATASET[[#This Row],[Method]]="CxC",1,0)</f>
        <v>0</v>
      </c>
      <c r="P1813" s="11">
        <f>IF(FIN_DATASET[[#This Row],[Method]]="CxC",FIN_DATASET[[#This Row],[Amount]],0)</f>
        <v>0</v>
      </c>
      <c r="Q1813" s="3">
        <f>IF(OR(FIN_DATASET[[#This Row],[Account]]="CxP",FIN_DATASET[[#This Row],[Account]]="CxP (Liga)",FIN_DATASET[[#This Row],[Account]]="CxP (Terceros)"),1,0)</f>
        <v>0</v>
      </c>
      <c r="R1813" s="3">
        <f>IF(FIN_DATASET[[#This Row],[AP_Flag]]=1,FIN_DATASET[[#This Row],[Amount]],0)</f>
        <v>0</v>
      </c>
    </row>
    <row r="1814" spans="1:18" x14ac:dyDescent="0.2">
      <c r="A1814" s="4">
        <f>FIN_RAW[[#This Row],[FECHA]]</f>
        <v>45078</v>
      </c>
      <c r="B1814" s="3">
        <f>YEAR(FIN_DATASET[[#This Row],[Date]])</f>
        <v>2023</v>
      </c>
      <c r="C1814" s="3" t="str">
        <f>TEXT(FIN_DATASET[[#This Row],[Date]],"mmmm")</f>
        <v>June</v>
      </c>
      <c r="D1814" s="3" t="str">
        <f>IF(FIN_RAW[[#This Row],[VALOR (IN)]]&gt;0, "Income",IF(FIN_RAW[[#This Row],[VALOR (OUT)]]&gt;0, "Expense", "Check"))</f>
        <v>Income</v>
      </c>
      <c r="E1814" s="3" t="str">
        <f>_xlfn.XLOOKUP(FIN_DATASET[[#This Row],[Method]],CATEGORY_MAP[CUENTA_IN],CATEGORY_MAP[Category])</f>
        <v>Cash</v>
      </c>
      <c r="F1814" s="3" t="str">
        <f>_xlfn.XLOOKUP(FIN_DATASET[[#This Row],[Account]],CATEGORY_MAP[CUENTA_OUT],CATEGORY_MAP[Subcategory])</f>
        <v>Monthly Fee</v>
      </c>
      <c r="G1814" s="3" t="str">
        <f>IF(OR(FIN_RAW[[#This Row],[CONCEPTO]]=0,FIN_RAW[[#This Row],[CONCEPTO]]=""),"",FIN_RAW[[#This Row],[CONCEPTO]])</f>
        <v>Mensualidad AR JUN</v>
      </c>
      <c r="H1814" s="5">
        <f>IF(FIN_DATASET[[#This Row],[Type]]="Income", FIN_RAW[[#This Row],[VALOR (IN)]], -FIN_RAW[[#This Row],[VALOR (OUT)]])</f>
        <v>197000</v>
      </c>
      <c r="I1814" s="3" t="str">
        <f>FIN_RAW[[#This Row],[CUENTA (IN)]]</f>
        <v>Efectivo</v>
      </c>
      <c r="J1814" s="6" t="str">
        <f>FIN_RAW[[#This Row],[CUENTA (OUT)]]</f>
        <v>Mensualidad</v>
      </c>
      <c r="K1814" s="3" t="str">
        <f>IF(OR(FIN_RAW[[#This Row],[CLIENTE]]=0,FIN_RAW[[#This Row],[CLIENTE]]=" "),"",FIN_RAW[[#This Row],[CLIENTE]])</f>
        <v>Juan Sebastián Floyd</v>
      </c>
      <c r="L1814" s="3" t="str">
        <f>IF(OR(FIN_RAW[[#This Row],[DEPORTISTA]]=0,FIN_RAW[[#This Row],[DEPORTISTA]]=""),"",FIN_RAW[[#This Row],[DEPORTISTA]])</f>
        <v>Juan Diego Floyd Martínez</v>
      </c>
      <c r="M1814" s="3">
        <f>IF(FIN_DATASET[[#This Row],[Method]]="Efectivo",1,0)</f>
        <v>1</v>
      </c>
      <c r="N1814" s="12">
        <f>IF(FIN_DATASET[[#This Row],[Method]]="Efectivo",FIN_DATASET[[#This Row],[Amount]],0)</f>
        <v>197000</v>
      </c>
      <c r="O1814" s="3">
        <f>IF(FIN_DATASET[[#This Row],[Method]]="CxC",1,0)</f>
        <v>0</v>
      </c>
      <c r="P1814" s="11">
        <f>IF(FIN_DATASET[[#This Row],[Method]]="CxC",FIN_DATASET[[#This Row],[Amount]],0)</f>
        <v>0</v>
      </c>
      <c r="Q1814" s="3">
        <f>IF(OR(FIN_DATASET[[#This Row],[Account]]="CxP",FIN_DATASET[[#This Row],[Account]]="CxP (Liga)",FIN_DATASET[[#This Row],[Account]]="CxP (Terceros)"),1,0)</f>
        <v>0</v>
      </c>
      <c r="R1814" s="3">
        <f>IF(FIN_DATASET[[#This Row],[AP_Flag]]=1,FIN_DATASET[[#This Row],[Amount]],0)</f>
        <v>0</v>
      </c>
    </row>
    <row r="1815" spans="1:18" x14ac:dyDescent="0.2">
      <c r="A1815" s="4">
        <f>FIN_RAW[[#This Row],[FECHA]]</f>
        <v>45078</v>
      </c>
      <c r="B1815" s="3">
        <f>YEAR(FIN_DATASET[[#This Row],[Date]])</f>
        <v>2023</v>
      </c>
      <c r="C1815" s="3" t="str">
        <f>TEXT(FIN_DATASET[[#This Row],[Date]],"mmmm")</f>
        <v>June</v>
      </c>
      <c r="D1815" s="3" t="str">
        <f>IF(FIN_RAW[[#This Row],[VALOR (IN)]]&gt;0, "Income",IF(FIN_RAW[[#This Row],[VALOR (OUT)]]&gt;0, "Expense", "Check"))</f>
        <v>Income</v>
      </c>
      <c r="E1815" s="3" t="str">
        <f>_xlfn.XLOOKUP(FIN_DATASET[[#This Row],[Method]],CATEGORY_MAP[CUENTA_IN],CATEGORY_MAP[Category])</f>
        <v>Cash</v>
      </c>
      <c r="F1815" s="3" t="str">
        <f>_xlfn.XLOOKUP(FIN_DATASET[[#This Row],[Account]],CATEGORY_MAP[CUENTA_OUT],CATEGORY_MAP[Subcategory])</f>
        <v>Monthly Fee</v>
      </c>
      <c r="G1815" s="3" t="str">
        <f>IF(OR(FIN_RAW[[#This Row],[CONCEPTO]]=0,FIN_RAW[[#This Row],[CONCEPTO]]=""),"",FIN_RAW[[#This Row],[CONCEPTO]])</f>
        <v>Mensualidad FOR (85%) JUN</v>
      </c>
      <c r="H1815" s="5">
        <f>IF(FIN_DATASET[[#This Row],[Type]]="Income", FIN_RAW[[#This Row],[VALOR (IN)]], -FIN_RAW[[#This Row],[VALOR (OUT)]])</f>
        <v>125000</v>
      </c>
      <c r="I1815" s="3" t="str">
        <f>FIN_RAW[[#This Row],[CUENTA (IN)]]</f>
        <v>Efectivo</v>
      </c>
      <c r="J1815" s="6" t="str">
        <f>FIN_RAW[[#This Row],[CUENTA (OUT)]]</f>
        <v>Mensualidad</v>
      </c>
      <c r="K1815" s="3" t="str">
        <f>IF(OR(FIN_RAW[[#This Row],[CLIENTE]]=0,FIN_RAW[[#This Row],[CLIENTE]]=" "),"",FIN_RAW[[#This Row],[CLIENTE]])</f>
        <v>Víctor Manuel Duque Yepes</v>
      </c>
      <c r="L1815" s="3" t="str">
        <f>IF(OR(FIN_RAW[[#This Row],[DEPORTISTA]]=0,FIN_RAW[[#This Row],[DEPORTISTA]]=""),"",FIN_RAW[[#This Row],[DEPORTISTA]])</f>
        <v>Juan Esteban Duque Pinto</v>
      </c>
      <c r="M1815" s="3">
        <f>IF(FIN_DATASET[[#This Row],[Method]]="Efectivo",1,0)</f>
        <v>1</v>
      </c>
      <c r="N1815" s="12">
        <f>IF(FIN_DATASET[[#This Row],[Method]]="Efectivo",FIN_DATASET[[#This Row],[Amount]],0)</f>
        <v>125000</v>
      </c>
      <c r="O1815" s="3">
        <f>IF(FIN_DATASET[[#This Row],[Method]]="CxC",1,0)</f>
        <v>0</v>
      </c>
      <c r="P1815" s="11">
        <f>IF(FIN_DATASET[[#This Row],[Method]]="CxC",FIN_DATASET[[#This Row],[Amount]],0)</f>
        <v>0</v>
      </c>
      <c r="Q1815" s="3">
        <f>IF(OR(FIN_DATASET[[#This Row],[Account]]="CxP",FIN_DATASET[[#This Row],[Account]]="CxP (Liga)",FIN_DATASET[[#This Row],[Account]]="CxP (Terceros)"),1,0)</f>
        <v>0</v>
      </c>
      <c r="R1815" s="3">
        <f>IF(FIN_DATASET[[#This Row],[AP_Flag]]=1,FIN_DATASET[[#This Row],[Amount]],0)</f>
        <v>0</v>
      </c>
    </row>
    <row r="1816" spans="1:18" x14ac:dyDescent="0.2">
      <c r="A1816" s="4">
        <f>FIN_RAW[[#This Row],[FECHA]]</f>
        <v>45078</v>
      </c>
      <c r="B1816" s="3">
        <f>YEAR(FIN_DATASET[[#This Row],[Date]])</f>
        <v>2023</v>
      </c>
      <c r="C1816" s="3" t="str">
        <f>TEXT(FIN_DATASET[[#This Row],[Date]],"mmmm")</f>
        <v>June</v>
      </c>
      <c r="D1816" s="3" t="str">
        <f>IF(FIN_RAW[[#This Row],[VALOR (IN)]]&gt;0, "Income",IF(FIN_RAW[[#This Row],[VALOR (OUT)]]&gt;0, "Expense", "Check"))</f>
        <v>Income</v>
      </c>
      <c r="E1816" s="3" t="str">
        <f>_xlfn.XLOOKUP(FIN_DATASET[[#This Row],[Method]],CATEGORY_MAP[CUENTA_IN],CATEGORY_MAP[Category])</f>
        <v>Scholarships</v>
      </c>
      <c r="F1816" s="3" t="str">
        <f>_xlfn.XLOOKUP(FIN_DATASET[[#This Row],[Account]],CATEGORY_MAP[CUENTA_OUT],CATEGORY_MAP[Subcategory])</f>
        <v>Monthly Fee</v>
      </c>
      <c r="G1816" s="3" t="str">
        <f>IF(OR(FIN_RAW[[#This Row],[CONCEPTO]]=0,FIN_RAW[[#This Row],[CONCEPTO]]=""),"",FIN_RAW[[#This Row],[CONCEPTO]])</f>
        <v>Beca Hermandad (15%) JUN</v>
      </c>
      <c r="H1816" s="5">
        <f>IF(FIN_DATASET[[#This Row],[Type]]="Income", FIN_RAW[[#This Row],[VALOR (IN)]], -FIN_RAW[[#This Row],[VALOR (OUT)]])</f>
        <v>22000</v>
      </c>
      <c r="I1816" s="3" t="str">
        <f>FIN_RAW[[#This Row],[CUENTA (IN)]]</f>
        <v>Becas</v>
      </c>
      <c r="J1816" s="6" t="str">
        <f>FIN_RAW[[#This Row],[CUENTA (OUT)]]</f>
        <v>Mensualidad</v>
      </c>
      <c r="K1816" s="3" t="str">
        <f>IF(OR(FIN_RAW[[#This Row],[CLIENTE]]=0,FIN_RAW[[#This Row],[CLIENTE]]=" "),"",FIN_RAW[[#This Row],[CLIENTE]])</f>
        <v>Víctor Manuel Duque Yepes</v>
      </c>
      <c r="L1816" s="3" t="str">
        <f>IF(OR(FIN_RAW[[#This Row],[DEPORTISTA]]=0,FIN_RAW[[#This Row],[DEPORTISTA]]=""),"",FIN_RAW[[#This Row],[DEPORTISTA]])</f>
        <v>Juan Esteban Duque Pinto</v>
      </c>
      <c r="M1816" s="3">
        <f>IF(FIN_DATASET[[#This Row],[Method]]="Efectivo",1,0)</f>
        <v>0</v>
      </c>
      <c r="N1816" s="12">
        <f>IF(FIN_DATASET[[#This Row],[Method]]="Efectivo",FIN_DATASET[[#This Row],[Amount]],0)</f>
        <v>0</v>
      </c>
      <c r="O1816" s="3">
        <f>IF(FIN_DATASET[[#This Row],[Method]]="CxC",1,0)</f>
        <v>0</v>
      </c>
      <c r="P1816" s="11">
        <f>IF(FIN_DATASET[[#This Row],[Method]]="CxC",FIN_DATASET[[#This Row],[Amount]],0)</f>
        <v>0</v>
      </c>
      <c r="Q1816" s="3">
        <f>IF(OR(FIN_DATASET[[#This Row],[Account]]="CxP",FIN_DATASET[[#This Row],[Account]]="CxP (Liga)",FIN_DATASET[[#This Row],[Account]]="CxP (Terceros)"),1,0)</f>
        <v>0</v>
      </c>
      <c r="R1816" s="3">
        <f>IF(FIN_DATASET[[#This Row],[AP_Flag]]=1,FIN_DATASET[[#This Row],[Amount]],0)</f>
        <v>0</v>
      </c>
    </row>
    <row r="1817" spans="1:18" x14ac:dyDescent="0.2">
      <c r="A1817" s="4">
        <f>FIN_RAW[[#This Row],[FECHA]]</f>
        <v>45078</v>
      </c>
      <c r="B1817" s="3">
        <f>YEAR(FIN_DATASET[[#This Row],[Date]])</f>
        <v>2023</v>
      </c>
      <c r="C1817" s="3" t="str">
        <f>TEXT(FIN_DATASET[[#This Row],[Date]],"mmmm")</f>
        <v>June</v>
      </c>
      <c r="D1817" s="3" t="str">
        <f>IF(FIN_RAW[[#This Row],[VALOR (IN)]]&gt;0, "Income",IF(FIN_RAW[[#This Row],[VALOR (OUT)]]&gt;0, "Expense", "Check"))</f>
        <v>Income</v>
      </c>
      <c r="E1817" s="3" t="str">
        <f>_xlfn.XLOOKUP(FIN_DATASET[[#This Row],[Method]],CATEGORY_MAP[CUENTA_IN],CATEGORY_MAP[Category])</f>
        <v>Cash</v>
      </c>
      <c r="F1817" s="3" t="str">
        <f>_xlfn.XLOOKUP(FIN_DATASET[[#This Row],[Account]],CATEGORY_MAP[CUENTA_OUT],CATEGORY_MAP[Subcategory])</f>
        <v>Monthly Fee</v>
      </c>
      <c r="G1817" s="3" t="str">
        <f>IF(OR(FIN_RAW[[#This Row],[CONCEPTO]]=0,FIN_RAW[[#This Row],[CONCEPTO]]=""),"",FIN_RAW[[#This Row],[CONCEPTO]])</f>
        <v>Mensualidad AR JUN</v>
      </c>
      <c r="H1817" s="5">
        <f>IF(FIN_DATASET[[#This Row],[Type]]="Income", FIN_RAW[[#This Row],[VALOR (IN)]], -FIN_RAW[[#This Row],[VALOR (OUT)]])</f>
        <v>197000</v>
      </c>
      <c r="I1817" s="3" t="str">
        <f>FIN_RAW[[#This Row],[CUENTA (IN)]]</f>
        <v>Efectivo</v>
      </c>
      <c r="J1817" s="6" t="str">
        <f>FIN_RAW[[#This Row],[CUENTA (OUT)]]</f>
        <v>Mensualidad</v>
      </c>
      <c r="K1817" s="3" t="str">
        <f>IF(OR(FIN_RAW[[#This Row],[CLIENTE]]=0,FIN_RAW[[#This Row],[CLIENTE]]=" "),"",FIN_RAW[[#This Row],[CLIENTE]])</f>
        <v>Víctor Manuel Duque Yepes</v>
      </c>
      <c r="L1817" s="3" t="str">
        <f>IF(OR(FIN_RAW[[#This Row],[DEPORTISTA]]=0,FIN_RAW[[#This Row],[DEPORTISTA]]=""),"",FIN_RAW[[#This Row],[DEPORTISTA]])</f>
        <v>Juan Manuel Duque Pinto</v>
      </c>
      <c r="M1817" s="3">
        <f>IF(FIN_DATASET[[#This Row],[Method]]="Efectivo",1,0)</f>
        <v>1</v>
      </c>
      <c r="N1817" s="12">
        <f>IF(FIN_DATASET[[#This Row],[Method]]="Efectivo",FIN_DATASET[[#This Row],[Amount]],0)</f>
        <v>197000</v>
      </c>
      <c r="O1817" s="3">
        <f>IF(FIN_DATASET[[#This Row],[Method]]="CxC",1,0)</f>
        <v>0</v>
      </c>
      <c r="P1817" s="11">
        <f>IF(FIN_DATASET[[#This Row],[Method]]="CxC",FIN_DATASET[[#This Row],[Amount]],0)</f>
        <v>0</v>
      </c>
      <c r="Q1817" s="3">
        <f>IF(OR(FIN_DATASET[[#This Row],[Account]]="CxP",FIN_DATASET[[#This Row],[Account]]="CxP (Liga)",FIN_DATASET[[#This Row],[Account]]="CxP (Terceros)"),1,0)</f>
        <v>0</v>
      </c>
      <c r="R1817" s="3">
        <f>IF(FIN_DATASET[[#This Row],[AP_Flag]]=1,FIN_DATASET[[#This Row],[Amount]],0)</f>
        <v>0</v>
      </c>
    </row>
    <row r="1818" spans="1:18" x14ac:dyDescent="0.2">
      <c r="A1818" s="4">
        <f>FIN_RAW[[#This Row],[FECHA]]</f>
        <v>45078</v>
      </c>
      <c r="B1818" s="3">
        <f>YEAR(FIN_DATASET[[#This Row],[Date]])</f>
        <v>2023</v>
      </c>
      <c r="C1818" s="3" t="str">
        <f>TEXT(FIN_DATASET[[#This Row],[Date]],"mmmm")</f>
        <v>June</v>
      </c>
      <c r="D1818" s="3" t="str">
        <f>IF(FIN_RAW[[#This Row],[VALOR (IN)]]&gt;0, "Income",IF(FIN_RAW[[#This Row],[VALOR (OUT)]]&gt;0, "Expense", "Check"))</f>
        <v>Income</v>
      </c>
      <c r="E1818" s="3" t="str">
        <f>_xlfn.XLOOKUP(FIN_DATASET[[#This Row],[Method]],CATEGORY_MAP[CUENTA_IN],CATEGORY_MAP[Category])</f>
        <v>Accounts Receivable</v>
      </c>
      <c r="F1818" s="3" t="str">
        <f>_xlfn.XLOOKUP(FIN_DATASET[[#This Row],[Account]],CATEGORY_MAP[CUENTA_OUT],CATEGORY_MAP[Subcategory])</f>
        <v>Monthly Fee</v>
      </c>
      <c r="G1818" s="3" t="str">
        <f>IF(OR(FIN_RAW[[#This Row],[CONCEPTO]]=0,FIN_RAW[[#This Row],[CONCEPTO]]=""),"",FIN_RAW[[#This Row],[CONCEPTO]])</f>
        <v>Mensualidad AR(SG) JUN</v>
      </c>
      <c r="H1818" s="5">
        <f>IF(FIN_DATASET[[#This Row],[Type]]="Income", FIN_RAW[[#This Row],[VALOR (IN)]], -FIN_RAW[[#This Row],[VALOR (OUT)]])</f>
        <v>170000</v>
      </c>
      <c r="I1818" s="3" t="str">
        <f>FIN_RAW[[#This Row],[CUENTA (IN)]]</f>
        <v>CxC</v>
      </c>
      <c r="J1818" s="6" t="str">
        <f>FIN_RAW[[#This Row],[CUENTA (OUT)]]</f>
        <v>Mensualidad</v>
      </c>
      <c r="K1818" s="3" t="str">
        <f>IF(OR(FIN_RAW[[#This Row],[CLIENTE]]=0,FIN_RAW[[#This Row],[CLIENTE]]=" "),"",FIN_RAW[[#This Row],[CLIENTE]])</f>
        <v>Diana Gómez Herrera</v>
      </c>
      <c r="L1818" s="3" t="str">
        <f>IF(OR(FIN_RAW[[#This Row],[DEPORTISTA]]=0,FIN_RAW[[#This Row],[DEPORTISTA]]=""),"",FIN_RAW[[#This Row],[DEPORTISTA]])</f>
        <v>Juan Manuel López Gómez</v>
      </c>
      <c r="M1818" s="3">
        <f>IF(FIN_DATASET[[#This Row],[Method]]="Efectivo",1,0)</f>
        <v>0</v>
      </c>
      <c r="N1818" s="12">
        <f>IF(FIN_DATASET[[#This Row],[Method]]="Efectivo",FIN_DATASET[[#This Row],[Amount]],0)</f>
        <v>0</v>
      </c>
      <c r="O1818" s="3">
        <f>IF(FIN_DATASET[[#This Row],[Method]]="CxC",1,0)</f>
        <v>1</v>
      </c>
      <c r="P1818" s="11">
        <f>IF(FIN_DATASET[[#This Row],[Method]]="CxC",FIN_DATASET[[#This Row],[Amount]],0)</f>
        <v>170000</v>
      </c>
      <c r="Q1818" s="3">
        <f>IF(OR(FIN_DATASET[[#This Row],[Account]]="CxP",FIN_DATASET[[#This Row],[Account]]="CxP (Liga)",FIN_DATASET[[#This Row],[Account]]="CxP (Terceros)"),1,0)</f>
        <v>0</v>
      </c>
      <c r="R1818" s="3">
        <f>IF(FIN_DATASET[[#This Row],[AP_Flag]]=1,FIN_DATASET[[#This Row],[Amount]],0)</f>
        <v>0</v>
      </c>
    </row>
    <row r="1819" spans="1:18" x14ac:dyDescent="0.2">
      <c r="A1819" s="4">
        <f>FIN_RAW[[#This Row],[FECHA]]</f>
        <v>45078</v>
      </c>
      <c r="B1819" s="3">
        <f>YEAR(FIN_DATASET[[#This Row],[Date]])</f>
        <v>2023</v>
      </c>
      <c r="C1819" s="3" t="str">
        <f>TEXT(FIN_DATASET[[#This Row],[Date]],"mmmm")</f>
        <v>June</v>
      </c>
      <c r="D1819" s="3" t="str">
        <f>IF(FIN_RAW[[#This Row],[VALOR (IN)]]&gt;0, "Income",IF(FIN_RAW[[#This Row],[VALOR (OUT)]]&gt;0, "Expense", "Check"))</f>
        <v>Income</v>
      </c>
      <c r="E1819" s="3" t="str">
        <f>_xlfn.XLOOKUP(FIN_DATASET[[#This Row],[Method]],CATEGORY_MAP[CUENTA_IN],CATEGORY_MAP[Category])</f>
        <v>Accounts Receivable</v>
      </c>
      <c r="F1819" s="3" t="str">
        <f>_xlfn.XLOOKUP(FIN_DATASET[[#This Row],[Account]],CATEGORY_MAP[CUENTA_OUT],CATEGORY_MAP[Subcategory])</f>
        <v>Monthly Fee</v>
      </c>
      <c r="G1819" s="3" t="str">
        <f>IF(OR(FIN_RAW[[#This Row],[CONCEPTO]]=0,FIN_RAW[[#This Row],[CONCEPTO]]=""),"",FIN_RAW[[#This Row],[CONCEPTO]])</f>
        <v>Mensualidad AR(SG) JUN</v>
      </c>
      <c r="H1819" s="5">
        <f>IF(FIN_DATASET[[#This Row],[Type]]="Income", FIN_RAW[[#This Row],[VALOR (IN)]], -FIN_RAW[[#This Row],[VALOR (OUT)]])</f>
        <v>170000</v>
      </c>
      <c r="I1819" s="3" t="str">
        <f>FIN_RAW[[#This Row],[CUENTA (IN)]]</f>
        <v>CxC</v>
      </c>
      <c r="J1819" s="6" t="str">
        <f>FIN_RAW[[#This Row],[CUENTA (OUT)]]</f>
        <v>Mensualidad</v>
      </c>
      <c r="K1819" s="3" t="str">
        <f>IF(OR(FIN_RAW[[#This Row],[CLIENTE]]=0,FIN_RAW[[#This Row],[CLIENTE]]=" "),"",FIN_RAW[[#This Row],[CLIENTE]])</f>
        <v>Viviana Andrade Álvarez</v>
      </c>
      <c r="L1819" s="3" t="str">
        <f>IF(OR(FIN_RAW[[#This Row],[DEPORTISTA]]=0,FIN_RAW[[#This Row],[DEPORTISTA]]=""),"",FIN_RAW[[#This Row],[DEPORTISTA]])</f>
        <v>Laura Sofía Valencia Andrade</v>
      </c>
      <c r="M1819" s="3">
        <f>IF(FIN_DATASET[[#This Row],[Method]]="Efectivo",1,0)</f>
        <v>0</v>
      </c>
      <c r="N1819" s="12">
        <f>IF(FIN_DATASET[[#This Row],[Method]]="Efectivo",FIN_DATASET[[#This Row],[Amount]],0)</f>
        <v>0</v>
      </c>
      <c r="O1819" s="3">
        <f>IF(FIN_DATASET[[#This Row],[Method]]="CxC",1,0)</f>
        <v>1</v>
      </c>
      <c r="P1819" s="11">
        <f>IF(FIN_DATASET[[#This Row],[Method]]="CxC",FIN_DATASET[[#This Row],[Amount]],0)</f>
        <v>170000</v>
      </c>
      <c r="Q1819" s="3">
        <f>IF(OR(FIN_DATASET[[#This Row],[Account]]="CxP",FIN_DATASET[[#This Row],[Account]]="CxP (Liga)",FIN_DATASET[[#This Row],[Account]]="CxP (Terceros)"),1,0)</f>
        <v>0</v>
      </c>
      <c r="R1819" s="3">
        <f>IF(FIN_DATASET[[#This Row],[AP_Flag]]=1,FIN_DATASET[[#This Row],[Amount]],0)</f>
        <v>0</v>
      </c>
    </row>
    <row r="1820" spans="1:18" x14ac:dyDescent="0.2">
      <c r="A1820" s="4">
        <f>FIN_RAW[[#This Row],[FECHA]]</f>
        <v>45078</v>
      </c>
      <c r="B1820" s="3">
        <f>YEAR(FIN_DATASET[[#This Row],[Date]])</f>
        <v>2023</v>
      </c>
      <c r="C1820" s="3" t="str">
        <f>TEXT(FIN_DATASET[[#This Row],[Date]],"mmmm")</f>
        <v>June</v>
      </c>
      <c r="D1820" s="3" t="str">
        <f>IF(FIN_RAW[[#This Row],[VALOR (IN)]]&gt;0, "Income",IF(FIN_RAW[[#This Row],[VALOR (OUT)]]&gt;0, "Expense", "Check"))</f>
        <v>Income</v>
      </c>
      <c r="E1820" s="3" t="str">
        <f>_xlfn.XLOOKUP(FIN_DATASET[[#This Row],[Method]],CATEGORY_MAP[CUENTA_IN],CATEGORY_MAP[Category])</f>
        <v>Cash</v>
      </c>
      <c r="F1820" s="3" t="str">
        <f>_xlfn.XLOOKUP(FIN_DATASET[[#This Row],[Account]],CATEGORY_MAP[CUENTA_OUT],CATEGORY_MAP[Subcategory])</f>
        <v>Monthly Fee</v>
      </c>
      <c r="G1820" s="3" t="str">
        <f>IF(OR(FIN_RAW[[#This Row],[CONCEPTO]]=0,FIN_RAW[[#This Row],[CONCEPTO]]=""),"",FIN_RAW[[#This Row],[CONCEPTO]])</f>
        <v>Mensualidad FOR JUN</v>
      </c>
      <c r="H1820" s="5">
        <f>IF(FIN_DATASET[[#This Row],[Type]]="Income", FIN_RAW[[#This Row],[VALOR (IN)]], -FIN_RAW[[#This Row],[VALOR (OUT)]])</f>
        <v>147000</v>
      </c>
      <c r="I1820" s="3" t="str">
        <f>FIN_RAW[[#This Row],[CUENTA (IN)]]</f>
        <v>Efectivo</v>
      </c>
      <c r="J1820" s="6" t="str">
        <f>FIN_RAW[[#This Row],[CUENTA (OUT)]]</f>
        <v>Mensualidad</v>
      </c>
      <c r="K1820" s="3" t="str">
        <f>IF(OR(FIN_RAW[[#This Row],[CLIENTE]]=0,FIN_RAW[[#This Row],[CLIENTE]]=" "),"",FIN_RAW[[#This Row],[CLIENTE]])</f>
        <v>Edilma Solarte</v>
      </c>
      <c r="L1820" s="3" t="str">
        <f>IF(OR(FIN_RAW[[#This Row],[DEPORTISTA]]=0,FIN_RAW[[#This Row],[DEPORTISTA]]=""),"",FIN_RAW[[#This Row],[DEPORTISTA]])</f>
        <v>Luciana Botina Cañar</v>
      </c>
      <c r="M1820" s="3">
        <f>IF(FIN_DATASET[[#This Row],[Method]]="Efectivo",1,0)</f>
        <v>1</v>
      </c>
      <c r="N1820" s="12">
        <f>IF(FIN_DATASET[[#This Row],[Method]]="Efectivo",FIN_DATASET[[#This Row],[Amount]],0)</f>
        <v>147000</v>
      </c>
      <c r="O1820" s="3">
        <f>IF(FIN_DATASET[[#This Row],[Method]]="CxC",1,0)</f>
        <v>0</v>
      </c>
      <c r="P1820" s="11">
        <f>IF(FIN_DATASET[[#This Row],[Method]]="CxC",FIN_DATASET[[#This Row],[Amount]],0)</f>
        <v>0</v>
      </c>
      <c r="Q1820" s="3">
        <f>IF(OR(FIN_DATASET[[#This Row],[Account]]="CxP",FIN_DATASET[[#This Row],[Account]]="CxP (Liga)",FIN_DATASET[[#This Row],[Account]]="CxP (Terceros)"),1,0)</f>
        <v>0</v>
      </c>
      <c r="R1820" s="3">
        <f>IF(FIN_DATASET[[#This Row],[AP_Flag]]=1,FIN_DATASET[[#This Row],[Amount]],0)</f>
        <v>0</v>
      </c>
    </row>
    <row r="1821" spans="1:18" x14ac:dyDescent="0.2">
      <c r="A1821" s="4">
        <f>FIN_RAW[[#This Row],[FECHA]]</f>
        <v>45078</v>
      </c>
      <c r="B1821" s="3">
        <f>YEAR(FIN_DATASET[[#This Row],[Date]])</f>
        <v>2023</v>
      </c>
      <c r="C1821" s="3" t="str">
        <f>TEXT(FIN_DATASET[[#This Row],[Date]],"mmmm")</f>
        <v>June</v>
      </c>
      <c r="D1821" s="3" t="str">
        <f>IF(FIN_RAW[[#This Row],[VALOR (IN)]]&gt;0, "Income",IF(FIN_RAW[[#This Row],[VALOR (OUT)]]&gt;0, "Expense", "Check"))</f>
        <v>Income</v>
      </c>
      <c r="E1821" s="3" t="str">
        <f>_xlfn.XLOOKUP(FIN_DATASET[[#This Row],[Method]],CATEGORY_MAP[CUENTA_IN],CATEGORY_MAP[Category])</f>
        <v>Cash</v>
      </c>
      <c r="F1821" s="3" t="str">
        <f>_xlfn.XLOOKUP(FIN_DATASET[[#This Row],[Account]],CATEGORY_MAP[CUENTA_OUT],CATEGORY_MAP[Subcategory])</f>
        <v>Monthly Fee</v>
      </c>
      <c r="G1821" s="3" t="str">
        <f>IF(OR(FIN_RAW[[#This Row],[CONCEPTO]]=0,FIN_RAW[[#This Row],[CONCEPTO]]=""),"",FIN_RAW[[#This Row],[CONCEPTO]])</f>
        <v>Mensualidad AR JUN</v>
      </c>
      <c r="H1821" s="5">
        <f>IF(FIN_DATASET[[#This Row],[Type]]="Income", FIN_RAW[[#This Row],[VALOR (IN)]], -FIN_RAW[[#This Row],[VALOR (OUT)]])</f>
        <v>197000</v>
      </c>
      <c r="I1821" s="3" t="str">
        <f>FIN_RAW[[#This Row],[CUENTA (IN)]]</f>
        <v>Efectivo</v>
      </c>
      <c r="J1821" s="6" t="str">
        <f>FIN_RAW[[#This Row],[CUENTA (OUT)]]</f>
        <v>Mensualidad</v>
      </c>
      <c r="K1821" s="3" t="str">
        <f>IF(OR(FIN_RAW[[#This Row],[CLIENTE]]=0,FIN_RAW[[#This Row],[CLIENTE]]=" "),"",FIN_RAW[[#This Row],[CLIENTE]])</f>
        <v>Mónica González Esguerra</v>
      </c>
      <c r="L1821" s="3" t="str">
        <f>IF(OR(FIN_RAW[[#This Row],[DEPORTISTA]]=0,FIN_RAW[[#This Row],[DEPORTISTA]]=""),"",FIN_RAW[[#This Row],[DEPORTISTA]])</f>
        <v>Mariana Vásquez González</v>
      </c>
      <c r="M1821" s="3">
        <f>IF(FIN_DATASET[[#This Row],[Method]]="Efectivo",1,0)</f>
        <v>1</v>
      </c>
      <c r="N1821" s="12">
        <f>IF(FIN_DATASET[[#This Row],[Method]]="Efectivo",FIN_DATASET[[#This Row],[Amount]],0)</f>
        <v>197000</v>
      </c>
      <c r="O1821" s="3">
        <f>IF(FIN_DATASET[[#This Row],[Method]]="CxC",1,0)</f>
        <v>0</v>
      </c>
      <c r="P1821" s="11">
        <f>IF(FIN_DATASET[[#This Row],[Method]]="CxC",FIN_DATASET[[#This Row],[Amount]],0)</f>
        <v>0</v>
      </c>
      <c r="Q1821" s="3">
        <f>IF(OR(FIN_DATASET[[#This Row],[Account]]="CxP",FIN_DATASET[[#This Row],[Account]]="CxP (Liga)",FIN_DATASET[[#This Row],[Account]]="CxP (Terceros)"),1,0)</f>
        <v>0</v>
      </c>
      <c r="R1821" s="3">
        <f>IF(FIN_DATASET[[#This Row],[AP_Flag]]=1,FIN_DATASET[[#This Row],[Amount]],0)</f>
        <v>0</v>
      </c>
    </row>
    <row r="1822" spans="1:18" x14ac:dyDescent="0.2">
      <c r="A1822" s="4">
        <f>FIN_RAW[[#This Row],[FECHA]]</f>
        <v>45078</v>
      </c>
      <c r="B1822" s="3">
        <f>YEAR(FIN_DATASET[[#This Row],[Date]])</f>
        <v>2023</v>
      </c>
      <c r="C1822" s="3" t="str">
        <f>TEXT(FIN_DATASET[[#This Row],[Date]],"mmmm")</f>
        <v>June</v>
      </c>
      <c r="D1822" s="3" t="str">
        <f>IF(FIN_RAW[[#This Row],[VALOR (IN)]]&gt;0, "Income",IF(FIN_RAW[[#This Row],[VALOR (OUT)]]&gt;0, "Expense", "Check"))</f>
        <v>Income</v>
      </c>
      <c r="E1822" s="3" t="str">
        <f>_xlfn.XLOOKUP(FIN_DATASET[[#This Row],[Method]],CATEGORY_MAP[CUENTA_IN],CATEGORY_MAP[Category])</f>
        <v>Cash</v>
      </c>
      <c r="F1822" s="3" t="str">
        <f>_xlfn.XLOOKUP(FIN_DATASET[[#This Row],[Account]],CATEGORY_MAP[CUENTA_OUT],CATEGORY_MAP[Subcategory])</f>
        <v>Monthly Fee</v>
      </c>
      <c r="G1822" s="3" t="str">
        <f>IF(OR(FIN_RAW[[#This Row],[CONCEPTO]]=0,FIN_RAW[[#This Row],[CONCEPTO]]=""),"",FIN_RAW[[#This Row],[CONCEPTO]])</f>
        <v>Mensualidad FOR (85%) JUN</v>
      </c>
      <c r="H1822" s="5">
        <f>IF(FIN_DATASET[[#This Row],[Type]]="Income", FIN_RAW[[#This Row],[VALOR (IN)]], -FIN_RAW[[#This Row],[VALOR (OUT)]])</f>
        <v>125000</v>
      </c>
      <c r="I1822" s="3" t="str">
        <f>FIN_RAW[[#This Row],[CUENTA (IN)]]</f>
        <v>Efectivo</v>
      </c>
      <c r="J1822" s="6" t="str">
        <f>FIN_RAW[[#This Row],[CUENTA (OUT)]]</f>
        <v>Mensualidad</v>
      </c>
      <c r="K1822" s="3" t="str">
        <f>IF(OR(FIN_RAW[[#This Row],[CLIENTE]]=0,FIN_RAW[[#This Row],[CLIENTE]]=" "),"",FIN_RAW[[#This Row],[CLIENTE]])</f>
        <v>Ana Milena Sánchez Patiño</v>
      </c>
      <c r="L1822" s="3" t="str">
        <f>IF(OR(FIN_RAW[[#This Row],[DEPORTISTA]]=0,FIN_RAW[[#This Row],[DEPORTISTA]]=""),"",FIN_RAW[[#This Row],[DEPORTISTA]])</f>
        <v>Matías Carvajal Sánchez</v>
      </c>
      <c r="M1822" s="3">
        <f>IF(FIN_DATASET[[#This Row],[Method]]="Efectivo",1,0)</f>
        <v>1</v>
      </c>
      <c r="N1822" s="12">
        <f>IF(FIN_DATASET[[#This Row],[Method]]="Efectivo",FIN_DATASET[[#This Row],[Amount]],0)</f>
        <v>125000</v>
      </c>
      <c r="O1822" s="3">
        <f>IF(FIN_DATASET[[#This Row],[Method]]="CxC",1,0)</f>
        <v>0</v>
      </c>
      <c r="P1822" s="11">
        <f>IF(FIN_DATASET[[#This Row],[Method]]="CxC",FIN_DATASET[[#This Row],[Amount]],0)</f>
        <v>0</v>
      </c>
      <c r="Q1822" s="3">
        <f>IF(OR(FIN_DATASET[[#This Row],[Account]]="CxP",FIN_DATASET[[#This Row],[Account]]="CxP (Liga)",FIN_DATASET[[#This Row],[Account]]="CxP (Terceros)"),1,0)</f>
        <v>0</v>
      </c>
      <c r="R1822" s="3">
        <f>IF(FIN_DATASET[[#This Row],[AP_Flag]]=1,FIN_DATASET[[#This Row],[Amount]],0)</f>
        <v>0</v>
      </c>
    </row>
    <row r="1823" spans="1:18" x14ac:dyDescent="0.2">
      <c r="A1823" s="4">
        <f>FIN_RAW[[#This Row],[FECHA]]</f>
        <v>45078</v>
      </c>
      <c r="B1823" s="3">
        <f>YEAR(FIN_DATASET[[#This Row],[Date]])</f>
        <v>2023</v>
      </c>
      <c r="C1823" s="3" t="str">
        <f>TEXT(FIN_DATASET[[#This Row],[Date]],"mmmm")</f>
        <v>June</v>
      </c>
      <c r="D1823" s="3" t="str">
        <f>IF(FIN_RAW[[#This Row],[VALOR (IN)]]&gt;0, "Income",IF(FIN_RAW[[#This Row],[VALOR (OUT)]]&gt;0, "Expense", "Check"))</f>
        <v>Income</v>
      </c>
      <c r="E1823" s="3" t="str">
        <f>_xlfn.XLOOKUP(FIN_DATASET[[#This Row],[Method]],CATEGORY_MAP[CUENTA_IN],CATEGORY_MAP[Category])</f>
        <v>Scholarships</v>
      </c>
      <c r="F1823" s="3" t="str">
        <f>_xlfn.XLOOKUP(FIN_DATASET[[#This Row],[Account]],CATEGORY_MAP[CUENTA_OUT],CATEGORY_MAP[Subcategory])</f>
        <v>Monthly Fee</v>
      </c>
      <c r="G1823" s="3" t="str">
        <f>IF(OR(FIN_RAW[[#This Row],[CONCEPTO]]=0,FIN_RAW[[#This Row],[CONCEPTO]]=""),"",FIN_RAW[[#This Row],[CONCEPTO]])</f>
        <v>Beca Hermandad (15%) JUN</v>
      </c>
      <c r="H1823" s="5">
        <f>IF(FIN_DATASET[[#This Row],[Type]]="Income", FIN_RAW[[#This Row],[VALOR (IN)]], -FIN_RAW[[#This Row],[VALOR (OUT)]])</f>
        <v>22000</v>
      </c>
      <c r="I1823" s="3" t="str">
        <f>FIN_RAW[[#This Row],[CUENTA (IN)]]</f>
        <v>Becas</v>
      </c>
      <c r="J1823" s="6" t="str">
        <f>FIN_RAW[[#This Row],[CUENTA (OUT)]]</f>
        <v>Mensualidad</v>
      </c>
      <c r="K1823" s="3" t="str">
        <f>IF(OR(FIN_RAW[[#This Row],[CLIENTE]]=0,FIN_RAW[[#This Row],[CLIENTE]]=" "),"",FIN_RAW[[#This Row],[CLIENTE]])</f>
        <v>Ana Milena Sánchez Patiño</v>
      </c>
      <c r="L1823" s="3" t="str">
        <f>IF(OR(FIN_RAW[[#This Row],[DEPORTISTA]]=0,FIN_RAW[[#This Row],[DEPORTISTA]]=""),"",FIN_RAW[[#This Row],[DEPORTISTA]])</f>
        <v>Matías Carvajal Sánchez</v>
      </c>
      <c r="M1823" s="3">
        <f>IF(FIN_DATASET[[#This Row],[Method]]="Efectivo",1,0)</f>
        <v>0</v>
      </c>
      <c r="N1823" s="12">
        <f>IF(FIN_DATASET[[#This Row],[Method]]="Efectivo",FIN_DATASET[[#This Row],[Amount]],0)</f>
        <v>0</v>
      </c>
      <c r="O1823" s="3">
        <f>IF(FIN_DATASET[[#This Row],[Method]]="CxC",1,0)</f>
        <v>0</v>
      </c>
      <c r="P1823" s="11">
        <f>IF(FIN_DATASET[[#This Row],[Method]]="CxC",FIN_DATASET[[#This Row],[Amount]],0)</f>
        <v>0</v>
      </c>
      <c r="Q1823" s="3">
        <f>IF(OR(FIN_DATASET[[#This Row],[Account]]="CxP",FIN_DATASET[[#This Row],[Account]]="CxP (Liga)",FIN_DATASET[[#This Row],[Account]]="CxP (Terceros)"),1,0)</f>
        <v>0</v>
      </c>
      <c r="R1823" s="3">
        <f>IF(FIN_DATASET[[#This Row],[AP_Flag]]=1,FIN_DATASET[[#This Row],[Amount]],0)</f>
        <v>0</v>
      </c>
    </row>
    <row r="1824" spans="1:18" x14ac:dyDescent="0.2">
      <c r="A1824" s="4">
        <f>FIN_RAW[[#This Row],[FECHA]]</f>
        <v>45078</v>
      </c>
      <c r="B1824" s="3">
        <f>YEAR(FIN_DATASET[[#This Row],[Date]])</f>
        <v>2023</v>
      </c>
      <c r="C1824" s="3" t="str">
        <f>TEXT(FIN_DATASET[[#This Row],[Date]],"mmmm")</f>
        <v>June</v>
      </c>
      <c r="D1824" s="3" t="str">
        <f>IF(FIN_RAW[[#This Row],[VALOR (IN)]]&gt;0, "Income",IF(FIN_RAW[[#This Row],[VALOR (OUT)]]&gt;0, "Expense", "Check"))</f>
        <v>Income</v>
      </c>
      <c r="E1824" s="3" t="str">
        <f>_xlfn.XLOOKUP(FIN_DATASET[[#This Row],[Method]],CATEGORY_MAP[CUENTA_IN],CATEGORY_MAP[Category])</f>
        <v>Cash</v>
      </c>
      <c r="F1824" s="3" t="str">
        <f>_xlfn.XLOOKUP(FIN_DATASET[[#This Row],[Account]],CATEGORY_MAP[CUENTA_OUT],CATEGORY_MAP[Subcategory])</f>
        <v>Monthly Fee</v>
      </c>
      <c r="G1824" s="3" t="str">
        <f>IF(OR(FIN_RAW[[#This Row],[CONCEPTO]]=0,FIN_RAW[[#This Row],[CONCEPTO]]=""),"",FIN_RAW[[#This Row],[CONCEPTO]])</f>
        <v>Mensualidad AR JUN</v>
      </c>
      <c r="H1824" s="5">
        <f>IF(FIN_DATASET[[#This Row],[Type]]="Income", FIN_RAW[[#This Row],[VALOR (IN)]], -FIN_RAW[[#This Row],[VALOR (OUT)]])</f>
        <v>197000</v>
      </c>
      <c r="I1824" s="3" t="str">
        <f>FIN_RAW[[#This Row],[CUENTA (IN)]]</f>
        <v>Efectivo</v>
      </c>
      <c r="J1824" s="6" t="str">
        <f>FIN_RAW[[#This Row],[CUENTA (OUT)]]</f>
        <v>Mensualidad</v>
      </c>
      <c r="K1824" s="3" t="str">
        <f>IF(OR(FIN_RAW[[#This Row],[CLIENTE]]=0,FIN_RAW[[#This Row],[CLIENTE]]=" "),"",FIN_RAW[[#This Row],[CLIENTE]])</f>
        <v>Ana Milena Sánchez Patiño</v>
      </c>
      <c r="L1824" s="3" t="str">
        <f>IF(OR(FIN_RAW[[#This Row],[DEPORTISTA]]=0,FIN_RAW[[#This Row],[DEPORTISTA]]=""),"",FIN_RAW[[#This Row],[DEPORTISTA]])</f>
        <v>Valentina Carvajal Sánchez</v>
      </c>
      <c r="M1824" s="3">
        <f>IF(FIN_DATASET[[#This Row],[Method]]="Efectivo",1,0)</f>
        <v>1</v>
      </c>
      <c r="N1824" s="12">
        <f>IF(FIN_DATASET[[#This Row],[Method]]="Efectivo",FIN_DATASET[[#This Row],[Amount]],0)</f>
        <v>197000</v>
      </c>
      <c r="O1824" s="3">
        <f>IF(FIN_DATASET[[#This Row],[Method]]="CxC",1,0)</f>
        <v>0</v>
      </c>
      <c r="P1824" s="11">
        <f>IF(FIN_DATASET[[#This Row],[Method]]="CxC",FIN_DATASET[[#This Row],[Amount]],0)</f>
        <v>0</v>
      </c>
      <c r="Q1824" s="3">
        <f>IF(OR(FIN_DATASET[[#This Row],[Account]]="CxP",FIN_DATASET[[#This Row],[Account]]="CxP (Liga)",FIN_DATASET[[#This Row],[Account]]="CxP (Terceros)"),1,0)</f>
        <v>0</v>
      </c>
      <c r="R1824" s="3">
        <f>IF(FIN_DATASET[[#This Row],[AP_Flag]]=1,FIN_DATASET[[#This Row],[Amount]],0)</f>
        <v>0</v>
      </c>
    </row>
    <row r="1825" spans="1:18" x14ac:dyDescent="0.2">
      <c r="A1825" s="4">
        <f>FIN_RAW[[#This Row],[FECHA]]</f>
        <v>45078</v>
      </c>
      <c r="B1825" s="3">
        <f>YEAR(FIN_DATASET[[#This Row],[Date]])</f>
        <v>2023</v>
      </c>
      <c r="C1825" s="3" t="str">
        <f>TEXT(FIN_DATASET[[#This Row],[Date]],"mmmm")</f>
        <v>June</v>
      </c>
      <c r="D1825" s="3" t="str">
        <f>IF(FIN_RAW[[#This Row],[VALOR (IN)]]&gt;0, "Income",IF(FIN_RAW[[#This Row],[VALOR (OUT)]]&gt;0, "Expense", "Check"))</f>
        <v>Income</v>
      </c>
      <c r="E1825" s="3" t="str">
        <f>_xlfn.XLOOKUP(FIN_DATASET[[#This Row],[Method]],CATEGORY_MAP[CUENTA_IN],CATEGORY_MAP[Category])</f>
        <v>Cash</v>
      </c>
      <c r="F1825" s="3" t="str">
        <f>_xlfn.XLOOKUP(FIN_DATASET[[#This Row],[Account]],CATEGORY_MAP[CUENTA_OUT],CATEGORY_MAP[Subcategory])</f>
        <v>Monthly Fee</v>
      </c>
      <c r="G1825" s="3" t="str">
        <f>IF(OR(FIN_RAW[[#This Row],[CONCEPTO]]=0,FIN_RAW[[#This Row],[CONCEPTO]]=""),"",FIN_RAW[[#This Row],[CONCEPTO]])</f>
        <v>Mensualidad AR JUN</v>
      </c>
      <c r="H1825" s="5">
        <f>IF(FIN_DATASET[[#This Row],[Type]]="Income", FIN_RAW[[#This Row],[VALOR (IN)]], -FIN_RAW[[#This Row],[VALOR (OUT)]])</f>
        <v>197000</v>
      </c>
      <c r="I1825" s="3" t="str">
        <f>FIN_RAW[[#This Row],[CUENTA (IN)]]</f>
        <v>Efectivo</v>
      </c>
      <c r="J1825" s="6" t="str">
        <f>FIN_RAW[[#This Row],[CUENTA (OUT)]]</f>
        <v>Mensualidad</v>
      </c>
      <c r="K1825" s="3" t="str">
        <f>IF(OR(FIN_RAW[[#This Row],[CLIENTE]]=0,FIN_RAW[[#This Row],[CLIENTE]]=" "),"",FIN_RAW[[#This Row],[CLIENTE]])</f>
        <v>Yanibel Peña Londoño</v>
      </c>
      <c r="L1825" s="3" t="str">
        <f>IF(OR(FIN_RAW[[#This Row],[DEPORTISTA]]=0,FIN_RAW[[#This Row],[DEPORTISTA]]=""),"",FIN_RAW[[#This Row],[DEPORTISTA]])</f>
        <v>Santiago Piedrahita Peña</v>
      </c>
      <c r="M1825" s="3">
        <f>IF(FIN_DATASET[[#This Row],[Method]]="Efectivo",1,0)</f>
        <v>1</v>
      </c>
      <c r="N1825" s="12">
        <f>IF(FIN_DATASET[[#This Row],[Method]]="Efectivo",FIN_DATASET[[#This Row],[Amount]],0)</f>
        <v>197000</v>
      </c>
      <c r="O1825" s="3">
        <f>IF(FIN_DATASET[[#This Row],[Method]]="CxC",1,0)</f>
        <v>0</v>
      </c>
      <c r="P1825" s="11">
        <f>IF(FIN_DATASET[[#This Row],[Method]]="CxC",FIN_DATASET[[#This Row],[Amount]],0)</f>
        <v>0</v>
      </c>
      <c r="Q1825" s="3">
        <f>IF(OR(FIN_DATASET[[#This Row],[Account]]="CxP",FIN_DATASET[[#This Row],[Account]]="CxP (Liga)",FIN_DATASET[[#This Row],[Account]]="CxP (Terceros)"),1,0)</f>
        <v>0</v>
      </c>
      <c r="R1825" s="3">
        <f>IF(FIN_DATASET[[#This Row],[AP_Flag]]=1,FIN_DATASET[[#This Row],[Amount]],0)</f>
        <v>0</v>
      </c>
    </row>
    <row r="1826" spans="1:18" x14ac:dyDescent="0.2">
      <c r="A1826" s="4">
        <f>FIN_RAW[[#This Row],[FECHA]]</f>
        <v>45078</v>
      </c>
      <c r="B1826" s="3">
        <f>YEAR(FIN_DATASET[[#This Row],[Date]])</f>
        <v>2023</v>
      </c>
      <c r="C1826" s="3" t="str">
        <f>TEXT(FIN_DATASET[[#This Row],[Date]],"mmmm")</f>
        <v>June</v>
      </c>
      <c r="D1826" s="3" t="str">
        <f>IF(FIN_RAW[[#This Row],[VALOR (IN)]]&gt;0, "Income",IF(FIN_RAW[[#This Row],[VALOR (OUT)]]&gt;0, "Expense", "Check"))</f>
        <v>Income</v>
      </c>
      <c r="E1826" s="3" t="str">
        <f>_xlfn.XLOOKUP(FIN_DATASET[[#This Row],[Method]],CATEGORY_MAP[CUENTA_IN],CATEGORY_MAP[Category])</f>
        <v>Cash</v>
      </c>
      <c r="F1826" s="3" t="str">
        <f>_xlfn.XLOOKUP(FIN_DATASET[[#This Row],[Account]],CATEGORY_MAP[CUENTA_OUT],CATEGORY_MAP[Subcategory])</f>
        <v>Monthly Fee</v>
      </c>
      <c r="G1826" s="3" t="str">
        <f>IF(OR(FIN_RAW[[#This Row],[CONCEPTO]]=0,FIN_RAW[[#This Row],[CONCEPTO]]=""),"",FIN_RAW[[#This Row],[CONCEPTO]])</f>
        <v>Mensualidad AR JUN</v>
      </c>
      <c r="H1826" s="5">
        <f>IF(FIN_DATASET[[#This Row],[Type]]="Income", FIN_RAW[[#This Row],[VALOR (IN)]], -FIN_RAW[[#This Row],[VALOR (OUT)]])</f>
        <v>197000</v>
      </c>
      <c r="I1826" s="3" t="str">
        <f>FIN_RAW[[#This Row],[CUENTA (IN)]]</f>
        <v>Efectivo</v>
      </c>
      <c r="J1826" s="6" t="str">
        <f>FIN_RAW[[#This Row],[CUENTA (OUT)]]</f>
        <v>Mensualidad</v>
      </c>
      <c r="K1826" s="3" t="str">
        <f>IF(OR(FIN_RAW[[#This Row],[CLIENTE]]=0,FIN_RAW[[#This Row],[CLIENTE]]=" "),"",FIN_RAW[[#This Row],[CLIENTE]])</f>
        <v>Ingrith Basto Zamorano</v>
      </c>
      <c r="L1826" s="3" t="str">
        <f>IF(OR(FIN_RAW[[#This Row],[DEPORTISTA]]=0,FIN_RAW[[#This Row],[DEPORTISTA]]=""),"",FIN_RAW[[#This Row],[DEPORTISTA]])</f>
        <v>Santiago Solórzano Basto</v>
      </c>
      <c r="M1826" s="3">
        <f>IF(FIN_DATASET[[#This Row],[Method]]="Efectivo",1,0)</f>
        <v>1</v>
      </c>
      <c r="N1826" s="12">
        <f>IF(FIN_DATASET[[#This Row],[Method]]="Efectivo",FIN_DATASET[[#This Row],[Amount]],0)</f>
        <v>197000</v>
      </c>
      <c r="O1826" s="3">
        <f>IF(FIN_DATASET[[#This Row],[Method]]="CxC",1,0)</f>
        <v>0</v>
      </c>
      <c r="P1826" s="11">
        <f>IF(FIN_DATASET[[#This Row],[Method]]="CxC",FIN_DATASET[[#This Row],[Amount]],0)</f>
        <v>0</v>
      </c>
      <c r="Q1826" s="3">
        <f>IF(OR(FIN_DATASET[[#This Row],[Account]]="CxP",FIN_DATASET[[#This Row],[Account]]="CxP (Liga)",FIN_DATASET[[#This Row],[Account]]="CxP (Terceros)"),1,0)</f>
        <v>0</v>
      </c>
      <c r="R1826" s="3">
        <f>IF(FIN_DATASET[[#This Row],[AP_Flag]]=1,FIN_DATASET[[#This Row],[Amount]],0)</f>
        <v>0</v>
      </c>
    </row>
    <row r="1827" spans="1:18" x14ac:dyDescent="0.2">
      <c r="A1827" s="4">
        <f>FIN_RAW[[#This Row],[FECHA]]</f>
        <v>45078</v>
      </c>
      <c r="B1827" s="3">
        <f>YEAR(FIN_DATASET[[#This Row],[Date]])</f>
        <v>2023</v>
      </c>
      <c r="C1827" s="3" t="str">
        <f>TEXT(FIN_DATASET[[#This Row],[Date]],"mmmm")</f>
        <v>June</v>
      </c>
      <c r="D1827" s="3" t="str">
        <f>IF(FIN_RAW[[#This Row],[VALOR (IN)]]&gt;0, "Income",IF(FIN_RAW[[#This Row],[VALOR (OUT)]]&gt;0, "Expense", "Check"))</f>
        <v>Income</v>
      </c>
      <c r="E1827" s="3" t="str">
        <f>_xlfn.XLOOKUP(FIN_DATASET[[#This Row],[Method]],CATEGORY_MAP[CUENTA_IN],CATEGORY_MAP[Category])</f>
        <v>Cash</v>
      </c>
      <c r="F1827" s="3" t="str">
        <f>_xlfn.XLOOKUP(FIN_DATASET[[#This Row],[Account]],CATEGORY_MAP[CUENTA_OUT],CATEGORY_MAP[Subcategory])</f>
        <v>Monthly Fee</v>
      </c>
      <c r="G1827" s="3" t="str">
        <f>IF(OR(FIN_RAW[[#This Row],[CONCEPTO]]=0,FIN_RAW[[#This Row],[CONCEPTO]]=""),"",FIN_RAW[[#This Row],[CONCEPTO]])</f>
        <v>Mensualidad FOR JUN</v>
      </c>
      <c r="H1827" s="5">
        <f>IF(FIN_DATASET[[#This Row],[Type]]="Income", FIN_RAW[[#This Row],[VALOR (IN)]], -FIN_RAW[[#This Row],[VALOR (OUT)]])</f>
        <v>147000</v>
      </c>
      <c r="I1827" s="3" t="str">
        <f>FIN_RAW[[#This Row],[CUENTA (IN)]]</f>
        <v>Efectivo</v>
      </c>
      <c r="J1827" s="6" t="str">
        <f>FIN_RAW[[#This Row],[CUENTA (OUT)]]</f>
        <v>Mensualidad</v>
      </c>
      <c r="K1827" s="3" t="str">
        <f>IF(OR(FIN_RAW[[#This Row],[CLIENTE]]=0,FIN_RAW[[#This Row],[CLIENTE]]=" "),"",FIN_RAW[[#This Row],[CLIENTE]])</f>
        <v>Marcela Zapata Duque</v>
      </c>
      <c r="L1827" s="3" t="str">
        <f>IF(OR(FIN_RAW[[#This Row],[DEPORTISTA]]=0,FIN_RAW[[#This Row],[DEPORTISTA]]=""),"",FIN_RAW[[#This Row],[DEPORTISTA]])</f>
        <v>Sara Zapata Zapata</v>
      </c>
      <c r="M1827" s="3">
        <f>IF(FIN_DATASET[[#This Row],[Method]]="Efectivo",1,0)</f>
        <v>1</v>
      </c>
      <c r="N1827" s="12">
        <f>IF(FIN_DATASET[[#This Row],[Method]]="Efectivo",FIN_DATASET[[#This Row],[Amount]],0)</f>
        <v>147000</v>
      </c>
      <c r="O1827" s="3">
        <f>IF(FIN_DATASET[[#This Row],[Method]]="CxC",1,0)</f>
        <v>0</v>
      </c>
      <c r="P1827" s="11">
        <f>IF(FIN_DATASET[[#This Row],[Method]]="CxC",FIN_DATASET[[#This Row],[Amount]],0)</f>
        <v>0</v>
      </c>
      <c r="Q1827" s="3">
        <f>IF(OR(FIN_DATASET[[#This Row],[Account]]="CxP",FIN_DATASET[[#This Row],[Account]]="CxP (Liga)",FIN_DATASET[[#This Row],[Account]]="CxP (Terceros)"),1,0)</f>
        <v>0</v>
      </c>
      <c r="R1827" s="3">
        <f>IF(FIN_DATASET[[#This Row],[AP_Flag]]=1,FIN_DATASET[[#This Row],[Amount]],0)</f>
        <v>0</v>
      </c>
    </row>
    <row r="1828" spans="1:18" x14ac:dyDescent="0.2">
      <c r="A1828" s="4">
        <f>FIN_RAW[[#This Row],[FECHA]]</f>
        <v>45107</v>
      </c>
      <c r="B1828" s="3">
        <f>YEAR(FIN_DATASET[[#This Row],[Date]])</f>
        <v>2023</v>
      </c>
      <c r="C1828" s="3" t="str">
        <f>TEXT(FIN_DATASET[[#This Row],[Date]],"mmmm")</f>
        <v>June</v>
      </c>
      <c r="D1828" s="3" t="str">
        <f>IF(FIN_RAW[[#This Row],[VALOR (IN)]]&gt;0, "Income",IF(FIN_RAW[[#This Row],[VALOR (OUT)]]&gt;0, "Expense", "Check"))</f>
        <v>Expense</v>
      </c>
      <c r="E1828" s="3" t="str">
        <f>_xlfn.XLOOKUP(FIN_DATASET[[#This Row],[Method]],CATEGORY_MAP[CUENTA_IN],CATEGORY_MAP[Category])</f>
        <v>Cash</v>
      </c>
      <c r="F1828" s="3" t="str">
        <f>_xlfn.XLOOKUP(FIN_DATASET[[#This Row],[Account]],CATEGORY_MAP[CUENTA_OUT],CATEGORY_MAP[Subcategory])</f>
        <v>Payroll</v>
      </c>
      <c r="G1828" s="3" t="str">
        <f>IF(OR(FIN_RAW[[#This Row],[CONCEPTO]]=0,FIN_RAW[[#This Row],[CONCEPTO]]=""),"",FIN_RAW[[#This Row],[CONCEPTO]])</f>
        <v>Pago Nomina JUN</v>
      </c>
      <c r="H1828" s="5">
        <f>IF(FIN_DATASET[[#This Row],[Type]]="Income", FIN_RAW[[#This Row],[VALOR (IN)]], -FIN_RAW[[#This Row],[VALOR (OUT)]])</f>
        <v>-1000000</v>
      </c>
      <c r="I1828" s="3" t="str">
        <f>FIN_RAW[[#This Row],[CUENTA (IN)]]</f>
        <v>Efectivo</v>
      </c>
      <c r="J1828" s="6" t="str">
        <f>FIN_RAW[[#This Row],[CUENTA (OUT)]]</f>
        <v>Nomina</v>
      </c>
      <c r="K1828" s="3" t="str">
        <f>IF(OR(FIN_RAW[[#This Row],[CLIENTE]]=0,FIN_RAW[[#This Row],[CLIENTE]]=" "),"",FIN_RAW[[#This Row],[CLIENTE]])</f>
        <v>Miguel García Celis</v>
      </c>
      <c r="L1828" s="3" t="str">
        <f>IF(OR(FIN_RAW[[#This Row],[DEPORTISTA]]=0,FIN_RAW[[#This Row],[DEPORTISTA]]=""),"",FIN_RAW[[#This Row],[DEPORTISTA]])</f>
        <v>Miguel García Celis</v>
      </c>
      <c r="M1828" s="3">
        <f>IF(FIN_DATASET[[#This Row],[Method]]="Efectivo",1,0)</f>
        <v>1</v>
      </c>
      <c r="N1828" s="12">
        <f>IF(FIN_DATASET[[#This Row],[Method]]="Efectivo",FIN_DATASET[[#This Row],[Amount]],0)</f>
        <v>-1000000</v>
      </c>
      <c r="O1828" s="3">
        <f>IF(FIN_DATASET[[#This Row],[Method]]="CxC",1,0)</f>
        <v>0</v>
      </c>
      <c r="P1828" s="11">
        <f>IF(FIN_DATASET[[#This Row],[Method]]="CxC",FIN_DATASET[[#This Row],[Amount]],0)</f>
        <v>0</v>
      </c>
      <c r="Q1828" s="3">
        <f>IF(OR(FIN_DATASET[[#This Row],[Account]]="CxP",FIN_DATASET[[#This Row],[Account]]="CxP (Liga)",FIN_DATASET[[#This Row],[Account]]="CxP (Terceros)"),1,0)</f>
        <v>0</v>
      </c>
      <c r="R1828" s="3">
        <f>IF(FIN_DATASET[[#This Row],[AP_Flag]]=1,FIN_DATASET[[#This Row],[Amount]],0)</f>
        <v>0</v>
      </c>
    </row>
    <row r="1829" spans="1:18" x14ac:dyDescent="0.2">
      <c r="A1829" s="4">
        <f>FIN_RAW[[#This Row],[FECHA]]</f>
        <v>45107</v>
      </c>
      <c r="B1829" s="3">
        <f>YEAR(FIN_DATASET[[#This Row],[Date]])</f>
        <v>2023</v>
      </c>
      <c r="C1829" s="3" t="str">
        <f>TEXT(FIN_DATASET[[#This Row],[Date]],"mmmm")</f>
        <v>June</v>
      </c>
      <c r="D1829" s="3" t="str">
        <f>IF(FIN_RAW[[#This Row],[VALOR (IN)]]&gt;0, "Income",IF(FIN_RAW[[#This Row],[VALOR (OUT)]]&gt;0, "Expense", "Check"))</f>
        <v>Expense</v>
      </c>
      <c r="E1829" s="3" t="str">
        <f>_xlfn.XLOOKUP(FIN_DATASET[[#This Row],[Method]],CATEGORY_MAP[CUENTA_IN],CATEGORY_MAP[Category])</f>
        <v>Cash</v>
      </c>
      <c r="F1829" s="3" t="str">
        <f>_xlfn.XLOOKUP(FIN_DATASET[[#This Row],[Account]],CATEGORY_MAP[CUENTA_OUT],CATEGORY_MAP[Subcategory])</f>
        <v>Payroll</v>
      </c>
      <c r="G1829" s="3" t="str">
        <f>IF(OR(FIN_RAW[[#This Row],[CONCEPTO]]=0,FIN_RAW[[#This Row],[CONCEPTO]]=""),"",FIN_RAW[[#This Row],[CONCEPTO]])</f>
        <v>Pago Nomina JUN</v>
      </c>
      <c r="H1829" s="5">
        <f>IF(FIN_DATASET[[#This Row],[Type]]="Income", FIN_RAW[[#This Row],[VALOR (IN)]], -FIN_RAW[[#This Row],[VALOR (OUT)]])</f>
        <v>-1250000</v>
      </c>
      <c r="I1829" s="3" t="str">
        <f>FIN_RAW[[#This Row],[CUENTA (IN)]]</f>
        <v>Efectivo</v>
      </c>
      <c r="J1829" s="6" t="str">
        <f>FIN_RAW[[#This Row],[CUENTA (OUT)]]</f>
        <v>Nomina</v>
      </c>
      <c r="K1829" s="3" t="str">
        <f>IF(OR(FIN_RAW[[#This Row],[CLIENTE]]=0,FIN_RAW[[#This Row],[CLIENTE]]=" "),"",FIN_RAW[[#This Row],[CLIENTE]])</f>
        <v>Farly Apraez Betancur</v>
      </c>
      <c r="L1829" s="3" t="str">
        <f>IF(OR(FIN_RAW[[#This Row],[DEPORTISTA]]=0,FIN_RAW[[#This Row],[DEPORTISTA]]=""),"",FIN_RAW[[#This Row],[DEPORTISTA]])</f>
        <v>Farly Apraez Betancur</v>
      </c>
      <c r="M1829" s="3">
        <f>IF(FIN_DATASET[[#This Row],[Method]]="Efectivo",1,0)</f>
        <v>1</v>
      </c>
      <c r="N1829" s="12">
        <f>IF(FIN_DATASET[[#This Row],[Method]]="Efectivo",FIN_DATASET[[#This Row],[Amount]],0)</f>
        <v>-1250000</v>
      </c>
      <c r="O1829" s="3">
        <f>IF(FIN_DATASET[[#This Row],[Method]]="CxC",1,0)</f>
        <v>0</v>
      </c>
      <c r="P1829" s="11">
        <f>IF(FIN_DATASET[[#This Row],[Method]]="CxC",FIN_DATASET[[#This Row],[Amount]],0)</f>
        <v>0</v>
      </c>
      <c r="Q1829" s="3">
        <f>IF(OR(FIN_DATASET[[#This Row],[Account]]="CxP",FIN_DATASET[[#This Row],[Account]]="CxP (Liga)",FIN_DATASET[[#This Row],[Account]]="CxP (Terceros)"),1,0)</f>
        <v>0</v>
      </c>
      <c r="R1829" s="3">
        <f>IF(FIN_DATASET[[#This Row],[AP_Flag]]=1,FIN_DATASET[[#This Row],[Amount]],0)</f>
        <v>0</v>
      </c>
    </row>
    <row r="1830" spans="1:18" x14ac:dyDescent="0.2">
      <c r="A1830" s="4">
        <f>FIN_RAW[[#This Row],[FECHA]]</f>
        <v>45107</v>
      </c>
      <c r="B1830" s="3">
        <f>YEAR(FIN_DATASET[[#This Row],[Date]])</f>
        <v>2023</v>
      </c>
      <c r="C1830" s="3" t="str">
        <f>TEXT(FIN_DATASET[[#This Row],[Date]],"mmmm")</f>
        <v>June</v>
      </c>
      <c r="D1830" s="3" t="str">
        <f>IF(FIN_RAW[[#This Row],[VALOR (IN)]]&gt;0, "Income",IF(FIN_RAW[[#This Row],[VALOR (OUT)]]&gt;0, "Expense", "Check"))</f>
        <v>Expense</v>
      </c>
      <c r="E1830" s="3" t="str">
        <f>_xlfn.XLOOKUP(FIN_DATASET[[#This Row],[Method]],CATEGORY_MAP[CUENTA_IN],CATEGORY_MAP[Category])</f>
        <v>Cash</v>
      </c>
      <c r="F1830" s="3" t="str">
        <f>_xlfn.XLOOKUP(FIN_DATASET[[#This Row],[Account]],CATEGORY_MAP[CUENTA_OUT],CATEGORY_MAP[Subcategory])</f>
        <v>Payroll</v>
      </c>
      <c r="G1830" s="3" t="str">
        <f>IF(OR(FIN_RAW[[#This Row],[CONCEPTO]]=0,FIN_RAW[[#This Row],[CONCEPTO]]=""),"",FIN_RAW[[#This Row],[CONCEPTO]])</f>
        <v>Pago Nomina JUN</v>
      </c>
      <c r="H1830" s="5">
        <f>IF(FIN_DATASET[[#This Row],[Type]]="Income", FIN_RAW[[#This Row],[VALOR (IN)]], -FIN_RAW[[#This Row],[VALOR (OUT)]])</f>
        <v>-310000</v>
      </c>
      <c r="I1830" s="3" t="str">
        <f>FIN_RAW[[#This Row],[CUENTA (IN)]]</f>
        <v>Efectivo</v>
      </c>
      <c r="J1830" s="6" t="str">
        <f>FIN_RAW[[#This Row],[CUENTA (OUT)]]</f>
        <v>Nomina</v>
      </c>
      <c r="K1830" s="3" t="str">
        <f>IF(OR(FIN_RAW[[#This Row],[CLIENTE]]=0,FIN_RAW[[#This Row],[CLIENTE]]=" "),"",FIN_RAW[[#This Row],[CLIENTE]])</f>
        <v>Derwin Cuastumal Leal</v>
      </c>
      <c r="L1830" s="3" t="str">
        <f>IF(OR(FIN_RAW[[#This Row],[DEPORTISTA]]=0,FIN_RAW[[#This Row],[DEPORTISTA]]=""),"",FIN_RAW[[#This Row],[DEPORTISTA]])</f>
        <v>Derwin Cuastumal Leal</v>
      </c>
      <c r="M1830" s="3">
        <f>IF(FIN_DATASET[[#This Row],[Method]]="Efectivo",1,0)</f>
        <v>1</v>
      </c>
      <c r="N1830" s="12">
        <f>IF(FIN_DATASET[[#This Row],[Method]]="Efectivo",FIN_DATASET[[#This Row],[Amount]],0)</f>
        <v>-310000</v>
      </c>
      <c r="O1830" s="3">
        <f>IF(FIN_DATASET[[#This Row],[Method]]="CxC",1,0)</f>
        <v>0</v>
      </c>
      <c r="P1830" s="11">
        <f>IF(FIN_DATASET[[#This Row],[Method]]="CxC",FIN_DATASET[[#This Row],[Amount]],0)</f>
        <v>0</v>
      </c>
      <c r="Q1830" s="3">
        <f>IF(OR(FIN_DATASET[[#This Row],[Account]]="CxP",FIN_DATASET[[#This Row],[Account]]="CxP (Liga)",FIN_DATASET[[#This Row],[Account]]="CxP (Terceros)"),1,0)</f>
        <v>0</v>
      </c>
      <c r="R1830" s="3">
        <f>IF(FIN_DATASET[[#This Row],[AP_Flag]]=1,FIN_DATASET[[#This Row],[Amount]],0)</f>
        <v>0</v>
      </c>
    </row>
    <row r="1831" spans="1:18" x14ac:dyDescent="0.2">
      <c r="A1831" s="4">
        <f>FIN_RAW[[#This Row],[FECHA]]</f>
        <v>45107</v>
      </c>
      <c r="B1831" s="3">
        <f>YEAR(FIN_DATASET[[#This Row],[Date]])</f>
        <v>2023</v>
      </c>
      <c r="C1831" s="3" t="str">
        <f>TEXT(FIN_DATASET[[#This Row],[Date]],"mmmm")</f>
        <v>June</v>
      </c>
      <c r="D1831" s="3" t="str">
        <f>IF(FIN_RAW[[#This Row],[VALOR (IN)]]&gt;0, "Income",IF(FIN_RAW[[#This Row],[VALOR (OUT)]]&gt;0, "Expense", "Check"))</f>
        <v>Expense</v>
      </c>
      <c r="E1831" s="3" t="str">
        <f>_xlfn.XLOOKUP(FIN_DATASET[[#This Row],[Method]],CATEGORY_MAP[CUENTA_IN],CATEGORY_MAP[Category])</f>
        <v>Cash</v>
      </c>
      <c r="F1831" s="3" t="str">
        <f>_xlfn.XLOOKUP(FIN_DATASET[[#This Row],[Account]],CATEGORY_MAP[CUENTA_OUT],CATEGORY_MAP[Subcategory])</f>
        <v>Payroll</v>
      </c>
      <c r="G1831" s="3" t="str">
        <f>IF(OR(FIN_RAW[[#This Row],[CONCEPTO]]=0,FIN_RAW[[#This Row],[CONCEPTO]]=""),"",FIN_RAW[[#This Row],[CONCEPTO]])</f>
        <v>Pago Nomina JUN</v>
      </c>
      <c r="H1831" s="5">
        <f>IF(FIN_DATASET[[#This Row],[Type]]="Income", FIN_RAW[[#This Row],[VALOR (IN)]], -FIN_RAW[[#This Row],[VALOR (OUT)]])</f>
        <v>-100000</v>
      </c>
      <c r="I1831" s="3" t="str">
        <f>FIN_RAW[[#This Row],[CUENTA (IN)]]</f>
        <v>Efectivo</v>
      </c>
      <c r="J1831" s="6" t="str">
        <f>FIN_RAW[[#This Row],[CUENTA (OUT)]]</f>
        <v>Nomina</v>
      </c>
      <c r="K1831" s="3" t="str">
        <f>IF(OR(FIN_RAW[[#This Row],[CLIENTE]]=0,FIN_RAW[[#This Row],[CLIENTE]]=" "),"",FIN_RAW[[#This Row],[CLIENTE]])</f>
        <v/>
      </c>
      <c r="L1831" s="3" t="str">
        <f>IF(OR(FIN_RAW[[#This Row],[DEPORTISTA]]=0,FIN_RAW[[#This Row],[DEPORTISTA]]=""),"",FIN_RAW[[#This Row],[DEPORTISTA]])</f>
        <v/>
      </c>
      <c r="M1831" s="3">
        <f>IF(FIN_DATASET[[#This Row],[Method]]="Efectivo",1,0)</f>
        <v>1</v>
      </c>
      <c r="N1831" s="12">
        <f>IF(FIN_DATASET[[#This Row],[Method]]="Efectivo",FIN_DATASET[[#This Row],[Amount]],0)</f>
        <v>-100000</v>
      </c>
      <c r="O1831" s="3">
        <f>IF(FIN_DATASET[[#This Row],[Method]]="CxC",1,0)</f>
        <v>0</v>
      </c>
      <c r="P1831" s="11">
        <f>IF(FIN_DATASET[[#This Row],[Method]]="CxC",FIN_DATASET[[#This Row],[Amount]],0)</f>
        <v>0</v>
      </c>
      <c r="Q1831" s="3">
        <f>IF(OR(FIN_DATASET[[#This Row],[Account]]="CxP",FIN_DATASET[[#This Row],[Account]]="CxP (Liga)",FIN_DATASET[[#This Row],[Account]]="CxP (Terceros)"),1,0)</f>
        <v>0</v>
      </c>
      <c r="R1831" s="3">
        <f>IF(FIN_DATASET[[#This Row],[AP_Flag]]=1,FIN_DATASET[[#This Row],[Amount]],0)</f>
        <v>0</v>
      </c>
    </row>
    <row r="1832" spans="1:18" x14ac:dyDescent="0.2">
      <c r="A1832" s="4">
        <f>FIN_RAW[[#This Row],[FECHA]]</f>
        <v>45107</v>
      </c>
      <c r="B1832" s="3">
        <f>YEAR(FIN_DATASET[[#This Row],[Date]])</f>
        <v>2023</v>
      </c>
      <c r="C1832" s="3" t="str">
        <f>TEXT(FIN_DATASET[[#This Row],[Date]],"mmmm")</f>
        <v>June</v>
      </c>
      <c r="D1832" s="3" t="str">
        <f>IF(FIN_RAW[[#This Row],[VALOR (IN)]]&gt;0, "Income",IF(FIN_RAW[[#This Row],[VALOR (OUT)]]&gt;0, "Expense", "Check"))</f>
        <v>Expense</v>
      </c>
      <c r="E1832" s="3" t="str">
        <f>_xlfn.XLOOKUP(FIN_DATASET[[#This Row],[Method]],CATEGORY_MAP[CUENTA_IN],CATEGORY_MAP[Category])</f>
        <v>Cash</v>
      </c>
      <c r="F1832" s="3" t="str">
        <f>_xlfn.XLOOKUP(FIN_DATASET[[#This Row],[Account]],CATEGORY_MAP[CUENTA_OUT],CATEGORY_MAP[Subcategory])</f>
        <v>Payroll</v>
      </c>
      <c r="G1832" s="3" t="str">
        <f>IF(OR(FIN_RAW[[#This Row],[CONCEPTO]]=0,FIN_RAW[[#This Row],[CONCEPTO]]=""),"",FIN_RAW[[#This Row],[CONCEPTO]])</f>
        <v>Pago Nomina JUN</v>
      </c>
      <c r="H1832" s="5">
        <f>IF(FIN_DATASET[[#This Row],[Type]]="Income", FIN_RAW[[#This Row],[VALOR (IN)]], -FIN_RAW[[#This Row],[VALOR (OUT)]])</f>
        <v>-200000</v>
      </c>
      <c r="I1832" s="3" t="str">
        <f>FIN_RAW[[#This Row],[CUENTA (IN)]]</f>
        <v>Efectivo</v>
      </c>
      <c r="J1832" s="6" t="str">
        <f>FIN_RAW[[#This Row],[CUENTA (OUT)]]</f>
        <v>Nomina</v>
      </c>
      <c r="K1832" s="3" t="str">
        <f>IF(OR(FIN_RAW[[#This Row],[CLIENTE]]=0,FIN_RAW[[#This Row],[CLIENTE]]=" "),"",FIN_RAW[[#This Row],[CLIENTE]])</f>
        <v/>
      </c>
      <c r="L1832" s="3" t="str">
        <f>IF(OR(FIN_RAW[[#This Row],[DEPORTISTA]]=0,FIN_RAW[[#This Row],[DEPORTISTA]]=""),"",FIN_RAW[[#This Row],[DEPORTISTA]])</f>
        <v/>
      </c>
      <c r="M1832" s="3">
        <f>IF(FIN_DATASET[[#This Row],[Method]]="Efectivo",1,0)</f>
        <v>1</v>
      </c>
      <c r="N1832" s="12">
        <f>IF(FIN_DATASET[[#This Row],[Method]]="Efectivo",FIN_DATASET[[#This Row],[Amount]],0)</f>
        <v>-200000</v>
      </c>
      <c r="O1832" s="3">
        <f>IF(FIN_DATASET[[#This Row],[Method]]="CxC",1,0)</f>
        <v>0</v>
      </c>
      <c r="P1832" s="11">
        <f>IF(FIN_DATASET[[#This Row],[Method]]="CxC",FIN_DATASET[[#This Row],[Amount]],0)</f>
        <v>0</v>
      </c>
      <c r="Q1832" s="3">
        <f>IF(OR(FIN_DATASET[[#This Row],[Account]]="CxP",FIN_DATASET[[#This Row],[Account]]="CxP (Liga)",FIN_DATASET[[#This Row],[Account]]="CxP (Terceros)"),1,0)</f>
        <v>0</v>
      </c>
      <c r="R1832" s="3">
        <f>IF(FIN_DATASET[[#This Row],[AP_Flag]]=1,FIN_DATASET[[#This Row],[Amount]],0)</f>
        <v>0</v>
      </c>
    </row>
    <row r="1833" spans="1:18" x14ac:dyDescent="0.2">
      <c r="A1833" s="4">
        <f>FIN_RAW[[#This Row],[FECHA]]</f>
        <v>45108</v>
      </c>
      <c r="B1833" s="3">
        <f>YEAR(FIN_DATASET[[#This Row],[Date]])</f>
        <v>2023</v>
      </c>
      <c r="C1833" s="3" t="str">
        <f>TEXT(FIN_DATASET[[#This Row],[Date]],"mmmm")</f>
        <v>July</v>
      </c>
      <c r="D1833" s="3" t="str">
        <f>IF(FIN_RAW[[#This Row],[VALOR (IN)]]&gt;0, "Income",IF(FIN_RAW[[#This Row],[VALOR (OUT)]]&gt;0, "Expense", "Check"))</f>
        <v>Income</v>
      </c>
      <c r="E1833" s="3" t="str">
        <f>_xlfn.XLOOKUP(FIN_DATASET[[#This Row],[Method]],CATEGORY_MAP[CUENTA_IN],CATEGORY_MAP[Category])</f>
        <v>Scholarships</v>
      </c>
      <c r="F1833" s="3" t="str">
        <f>_xlfn.XLOOKUP(FIN_DATASET[[#This Row],[Account]],CATEGORY_MAP[CUENTA_OUT],CATEGORY_MAP[Subcategory])</f>
        <v>Monthly Fee</v>
      </c>
      <c r="G1833" s="3" t="str">
        <f>IF(OR(FIN_RAW[[#This Row],[CONCEPTO]]=0,FIN_RAW[[#This Row],[CONCEPTO]]=""),"",FIN_RAW[[#This Row],[CONCEPTO]])</f>
        <v>Beca Fundadores AR(SG) 100% JUL</v>
      </c>
      <c r="H1833" s="5">
        <f>IF(FIN_DATASET[[#This Row],[Type]]="Income", FIN_RAW[[#This Row],[VALOR (IN)]], -FIN_RAW[[#This Row],[VALOR (OUT)]])</f>
        <v>160000</v>
      </c>
      <c r="I1833" s="3" t="str">
        <f>FIN_RAW[[#This Row],[CUENTA (IN)]]</f>
        <v>Becas</v>
      </c>
      <c r="J1833" s="6" t="str">
        <f>FIN_RAW[[#This Row],[CUENTA (OUT)]]</f>
        <v>Mensualidad</v>
      </c>
      <c r="K1833" s="3" t="str">
        <f>IF(OR(FIN_RAW[[#This Row],[CLIENTE]]=0,FIN_RAW[[#This Row],[CLIENTE]]=" "),"",FIN_RAW[[#This Row],[CLIENTE]])</f>
        <v>Luis Eduardo Solarte Serna</v>
      </c>
      <c r="L1833" s="3" t="str">
        <f>IF(OR(FIN_RAW[[#This Row],[DEPORTISTA]]=0,FIN_RAW[[#This Row],[DEPORTISTA]]=""),"",FIN_RAW[[#This Row],[DEPORTISTA]])</f>
        <v>Alejandro Solarte Osorio</v>
      </c>
      <c r="M1833" s="3">
        <f>IF(FIN_DATASET[[#This Row],[Method]]="Efectivo",1,0)</f>
        <v>0</v>
      </c>
      <c r="N1833" s="12">
        <f>IF(FIN_DATASET[[#This Row],[Method]]="Efectivo",FIN_DATASET[[#This Row],[Amount]],0)</f>
        <v>0</v>
      </c>
      <c r="O1833" s="3">
        <f>IF(FIN_DATASET[[#This Row],[Method]]="CxC",1,0)</f>
        <v>0</v>
      </c>
      <c r="P1833" s="11">
        <f>IF(FIN_DATASET[[#This Row],[Method]]="CxC",FIN_DATASET[[#This Row],[Amount]],0)</f>
        <v>0</v>
      </c>
      <c r="Q1833" s="3">
        <f>IF(OR(FIN_DATASET[[#This Row],[Account]]="CxP",FIN_DATASET[[#This Row],[Account]]="CxP (Liga)",FIN_DATASET[[#This Row],[Account]]="CxP (Terceros)"),1,0)</f>
        <v>0</v>
      </c>
      <c r="R1833" s="3">
        <f>IF(FIN_DATASET[[#This Row],[AP_Flag]]=1,FIN_DATASET[[#This Row],[Amount]],0)</f>
        <v>0</v>
      </c>
    </row>
    <row r="1834" spans="1:18" x14ac:dyDescent="0.2">
      <c r="A1834" s="4">
        <f>FIN_RAW[[#This Row],[FECHA]]</f>
        <v>45108</v>
      </c>
      <c r="B1834" s="3">
        <f>YEAR(FIN_DATASET[[#This Row],[Date]])</f>
        <v>2023</v>
      </c>
      <c r="C1834" s="3" t="str">
        <f>TEXT(FIN_DATASET[[#This Row],[Date]],"mmmm")</f>
        <v>July</v>
      </c>
      <c r="D1834" s="3" t="str">
        <f>IF(FIN_RAW[[#This Row],[VALOR (IN)]]&gt;0, "Income",IF(FIN_RAW[[#This Row],[VALOR (OUT)]]&gt;0, "Expense", "Check"))</f>
        <v>Income</v>
      </c>
      <c r="E1834" s="3" t="str">
        <f>_xlfn.XLOOKUP(FIN_DATASET[[#This Row],[Method]],CATEGORY_MAP[CUENTA_IN],CATEGORY_MAP[Category])</f>
        <v>Scholarships</v>
      </c>
      <c r="F1834" s="3" t="str">
        <f>_xlfn.XLOOKUP(FIN_DATASET[[#This Row],[Account]],CATEGORY_MAP[CUENTA_OUT],CATEGORY_MAP[Subcategory])</f>
        <v>Monthly Fee</v>
      </c>
      <c r="G1834" s="3" t="str">
        <f>IF(OR(FIN_RAW[[#This Row],[CONCEPTO]]=0,FIN_RAW[[#This Row],[CONCEPTO]]=""),"",FIN_RAW[[#This Row],[CONCEPTO]])</f>
        <v>Beca Fundadores AR(SG) 100% JUL</v>
      </c>
      <c r="H1834" s="5">
        <f>IF(FIN_DATASET[[#This Row],[Type]]="Income", FIN_RAW[[#This Row],[VALOR (IN)]], -FIN_RAW[[#This Row],[VALOR (OUT)]])</f>
        <v>160000</v>
      </c>
      <c r="I1834" s="3" t="str">
        <f>FIN_RAW[[#This Row],[CUENTA (IN)]]</f>
        <v>Becas</v>
      </c>
      <c r="J1834" s="6" t="str">
        <f>FIN_RAW[[#This Row],[CUENTA (OUT)]]</f>
        <v>Mensualidad</v>
      </c>
      <c r="K1834" s="3" t="str">
        <f>IF(OR(FIN_RAW[[#This Row],[CLIENTE]]=0,FIN_RAW[[#This Row],[CLIENTE]]=" "),"",FIN_RAW[[#This Row],[CLIENTE]])</f>
        <v>Omar Osorio Valencia</v>
      </c>
      <c r="L1834" s="3" t="str">
        <f>IF(OR(FIN_RAW[[#This Row],[DEPORTISTA]]=0,FIN_RAW[[#This Row],[DEPORTISTA]]=""),"",FIN_RAW[[#This Row],[DEPORTISTA]])</f>
        <v>Juan Camilo Osorio Mendoza</v>
      </c>
      <c r="M1834" s="3">
        <f>IF(FIN_DATASET[[#This Row],[Method]]="Efectivo",1,0)</f>
        <v>0</v>
      </c>
      <c r="N1834" s="12">
        <f>IF(FIN_DATASET[[#This Row],[Method]]="Efectivo",FIN_DATASET[[#This Row],[Amount]],0)</f>
        <v>0</v>
      </c>
      <c r="O1834" s="3">
        <f>IF(FIN_DATASET[[#This Row],[Method]]="CxC",1,0)</f>
        <v>0</v>
      </c>
      <c r="P1834" s="11">
        <f>IF(FIN_DATASET[[#This Row],[Method]]="CxC",FIN_DATASET[[#This Row],[Amount]],0)</f>
        <v>0</v>
      </c>
      <c r="Q1834" s="3">
        <f>IF(OR(FIN_DATASET[[#This Row],[Account]]="CxP",FIN_DATASET[[#This Row],[Account]]="CxP (Liga)",FIN_DATASET[[#This Row],[Account]]="CxP (Terceros)"),1,0)</f>
        <v>0</v>
      </c>
      <c r="R1834" s="3">
        <f>IF(FIN_DATASET[[#This Row],[AP_Flag]]=1,FIN_DATASET[[#This Row],[Amount]],0)</f>
        <v>0</v>
      </c>
    </row>
    <row r="1835" spans="1:18" x14ac:dyDescent="0.2">
      <c r="A1835" s="4">
        <f>FIN_RAW[[#This Row],[FECHA]]</f>
        <v>45108</v>
      </c>
      <c r="B1835" s="3">
        <f>YEAR(FIN_DATASET[[#This Row],[Date]])</f>
        <v>2023</v>
      </c>
      <c r="C1835" s="3" t="str">
        <f>TEXT(FIN_DATASET[[#This Row],[Date]],"mmmm")</f>
        <v>July</v>
      </c>
      <c r="D1835" s="3" t="str">
        <f>IF(FIN_RAW[[#This Row],[VALOR (IN)]]&gt;0, "Income",IF(FIN_RAW[[#This Row],[VALOR (OUT)]]&gt;0, "Expense", "Check"))</f>
        <v>Income</v>
      </c>
      <c r="E1835" s="3" t="str">
        <f>_xlfn.XLOOKUP(FIN_DATASET[[#This Row],[Method]],CATEGORY_MAP[CUENTA_IN],CATEGORY_MAP[Category])</f>
        <v>Scholarships</v>
      </c>
      <c r="F1835" s="3" t="str">
        <f>_xlfn.XLOOKUP(FIN_DATASET[[#This Row],[Account]],CATEGORY_MAP[CUENTA_OUT],CATEGORY_MAP[Subcategory])</f>
        <v>Monthly Fee</v>
      </c>
      <c r="G1835" s="3" t="str">
        <f>IF(OR(FIN_RAW[[#This Row],[CONCEPTO]]=0,FIN_RAW[[#This Row],[CONCEPTO]]=""),"",FIN_RAW[[#This Row],[CONCEPTO]])</f>
        <v>Beca Fundadores AR(SG) 100% JUL</v>
      </c>
      <c r="H1835" s="5">
        <f>IF(FIN_DATASET[[#This Row],[Type]]="Income", FIN_RAW[[#This Row],[VALOR (IN)]], -FIN_RAW[[#This Row],[VALOR (OUT)]])</f>
        <v>160000</v>
      </c>
      <c r="I1835" s="3" t="str">
        <f>FIN_RAW[[#This Row],[CUENTA (IN)]]</f>
        <v>Becas</v>
      </c>
      <c r="J1835" s="6" t="str">
        <f>FIN_RAW[[#This Row],[CUENTA (OUT)]]</f>
        <v>Mensualidad</v>
      </c>
      <c r="K1835" s="3" t="str">
        <f>IF(OR(FIN_RAW[[#This Row],[CLIENTE]]=0,FIN_RAW[[#This Row],[CLIENTE]]=" "),"",FIN_RAW[[#This Row],[CLIENTE]])</f>
        <v>Omar Osorio Valencia</v>
      </c>
      <c r="L1835" s="3" t="str">
        <f>IF(OR(FIN_RAW[[#This Row],[DEPORTISTA]]=0,FIN_RAW[[#This Row],[DEPORTISTA]]=""),"",FIN_RAW[[#This Row],[DEPORTISTA]])</f>
        <v>Mariana Osorio Mendoza</v>
      </c>
      <c r="M1835" s="3">
        <f>IF(FIN_DATASET[[#This Row],[Method]]="Efectivo",1,0)</f>
        <v>0</v>
      </c>
      <c r="N1835" s="12">
        <f>IF(FIN_DATASET[[#This Row],[Method]]="Efectivo",FIN_DATASET[[#This Row],[Amount]],0)</f>
        <v>0</v>
      </c>
      <c r="O1835" s="3">
        <f>IF(FIN_DATASET[[#This Row],[Method]]="CxC",1,0)</f>
        <v>0</v>
      </c>
      <c r="P1835" s="11">
        <f>IF(FIN_DATASET[[#This Row],[Method]]="CxC",FIN_DATASET[[#This Row],[Amount]],0)</f>
        <v>0</v>
      </c>
      <c r="Q1835" s="3">
        <f>IF(OR(FIN_DATASET[[#This Row],[Account]]="CxP",FIN_DATASET[[#This Row],[Account]]="CxP (Liga)",FIN_DATASET[[#This Row],[Account]]="CxP (Terceros)"),1,0)</f>
        <v>0</v>
      </c>
      <c r="R1835" s="3">
        <f>IF(FIN_DATASET[[#This Row],[AP_Flag]]=1,FIN_DATASET[[#This Row],[Amount]],0)</f>
        <v>0</v>
      </c>
    </row>
    <row r="1836" spans="1:18" x14ac:dyDescent="0.2">
      <c r="A1836" s="4">
        <f>FIN_RAW[[#This Row],[FECHA]]</f>
        <v>45108</v>
      </c>
      <c r="B1836" s="3">
        <f>YEAR(FIN_DATASET[[#This Row],[Date]])</f>
        <v>2023</v>
      </c>
      <c r="C1836" s="3" t="str">
        <f>TEXT(FIN_DATASET[[#This Row],[Date]],"mmmm")</f>
        <v>July</v>
      </c>
      <c r="D1836" s="3" t="str">
        <f>IF(FIN_RAW[[#This Row],[VALOR (IN)]]&gt;0, "Income",IF(FIN_RAW[[#This Row],[VALOR (OUT)]]&gt;0, "Expense", "Check"))</f>
        <v>Income</v>
      </c>
      <c r="E1836" s="3" t="str">
        <f>_xlfn.XLOOKUP(FIN_DATASET[[#This Row],[Method]],CATEGORY_MAP[CUENTA_IN],CATEGORY_MAP[Category])</f>
        <v>Scholarships</v>
      </c>
      <c r="F1836" s="3" t="str">
        <f>_xlfn.XLOOKUP(FIN_DATASET[[#This Row],[Account]],CATEGORY_MAP[CUENTA_OUT],CATEGORY_MAP[Subcategory])</f>
        <v>Monthly Fee</v>
      </c>
      <c r="G1836" s="3" t="str">
        <f>IF(OR(FIN_RAW[[#This Row],[CONCEPTO]]=0,FIN_RAW[[#This Row],[CONCEPTO]]=""),"",FIN_RAW[[#This Row],[CONCEPTO]])</f>
        <v>Beca Fundadores AR(SG) 100% JUL</v>
      </c>
      <c r="H1836" s="5">
        <f>IF(FIN_DATASET[[#This Row],[Type]]="Income", FIN_RAW[[#This Row],[VALOR (IN)]], -FIN_RAW[[#This Row],[VALOR (OUT)]])</f>
        <v>160000</v>
      </c>
      <c r="I1836" s="3" t="str">
        <f>FIN_RAW[[#This Row],[CUENTA (IN)]]</f>
        <v>Becas</v>
      </c>
      <c r="J1836" s="6" t="str">
        <f>FIN_RAW[[#This Row],[CUENTA (OUT)]]</f>
        <v>Mensualidad</v>
      </c>
      <c r="K1836" s="3" t="str">
        <f>IF(OR(FIN_RAW[[#This Row],[CLIENTE]]=0,FIN_RAW[[#This Row],[CLIENTE]]=" "),"",FIN_RAW[[#This Row],[CLIENTE]])</f>
        <v>Silvana Torres López</v>
      </c>
      <c r="L1836" s="3" t="str">
        <f>IF(OR(FIN_RAW[[#This Row],[DEPORTISTA]]=0,FIN_RAW[[#This Row],[DEPORTISTA]]=""),"",FIN_RAW[[#This Row],[DEPORTISTA]])</f>
        <v>María Paula Quintero Torres</v>
      </c>
      <c r="M1836" s="3">
        <f>IF(FIN_DATASET[[#This Row],[Method]]="Efectivo",1,0)</f>
        <v>0</v>
      </c>
      <c r="N1836" s="12">
        <f>IF(FIN_DATASET[[#This Row],[Method]]="Efectivo",FIN_DATASET[[#This Row],[Amount]],0)</f>
        <v>0</v>
      </c>
      <c r="O1836" s="3">
        <f>IF(FIN_DATASET[[#This Row],[Method]]="CxC",1,0)</f>
        <v>0</v>
      </c>
      <c r="P1836" s="11">
        <f>IF(FIN_DATASET[[#This Row],[Method]]="CxC",FIN_DATASET[[#This Row],[Amount]],0)</f>
        <v>0</v>
      </c>
      <c r="Q1836" s="3">
        <f>IF(OR(FIN_DATASET[[#This Row],[Account]]="CxP",FIN_DATASET[[#This Row],[Account]]="CxP (Liga)",FIN_DATASET[[#This Row],[Account]]="CxP (Terceros)"),1,0)</f>
        <v>0</v>
      </c>
      <c r="R1836" s="3">
        <f>IF(FIN_DATASET[[#This Row],[AP_Flag]]=1,FIN_DATASET[[#This Row],[Amount]],0)</f>
        <v>0</v>
      </c>
    </row>
    <row r="1837" spans="1:18" x14ac:dyDescent="0.2">
      <c r="A1837" s="4">
        <f>FIN_RAW[[#This Row],[FECHA]]</f>
        <v>45108</v>
      </c>
      <c r="B1837" s="3">
        <f>YEAR(FIN_DATASET[[#This Row],[Date]])</f>
        <v>2023</v>
      </c>
      <c r="C1837" s="3" t="str">
        <f>TEXT(FIN_DATASET[[#This Row],[Date]],"mmmm")</f>
        <v>July</v>
      </c>
      <c r="D1837" s="3" t="str">
        <f>IF(FIN_RAW[[#This Row],[VALOR (IN)]]&gt;0, "Income",IF(FIN_RAW[[#This Row],[VALOR (OUT)]]&gt;0, "Expense", "Check"))</f>
        <v>Income</v>
      </c>
      <c r="E1837" s="3" t="str">
        <f>_xlfn.XLOOKUP(FIN_DATASET[[#This Row],[Method]],CATEGORY_MAP[CUENTA_IN],CATEGORY_MAP[Category])</f>
        <v>Scholarships</v>
      </c>
      <c r="F1837" s="3" t="str">
        <f>_xlfn.XLOOKUP(FIN_DATASET[[#This Row],[Account]],CATEGORY_MAP[CUENTA_OUT],CATEGORY_MAP[Subcategory])</f>
        <v>Monthly Fee</v>
      </c>
      <c r="G1837" s="3" t="str">
        <f>IF(OR(FIN_RAW[[#This Row],[CONCEPTO]]=0,FIN_RAW[[#This Row],[CONCEPTO]]=""),"",FIN_RAW[[#This Row],[CONCEPTO]])</f>
        <v>Beca Fundadores AR(SG) 100% JUL</v>
      </c>
      <c r="H1837" s="5">
        <f>IF(FIN_DATASET[[#This Row],[Type]]="Income", FIN_RAW[[#This Row],[VALOR (IN)]], -FIN_RAW[[#This Row],[VALOR (OUT)]])</f>
        <v>160000</v>
      </c>
      <c r="I1837" s="3" t="str">
        <f>FIN_RAW[[#This Row],[CUENTA (IN)]]</f>
        <v>Becas</v>
      </c>
      <c r="J1837" s="6" t="str">
        <f>FIN_RAW[[#This Row],[CUENTA (OUT)]]</f>
        <v>Mensualidad</v>
      </c>
      <c r="K1837" s="3" t="str">
        <f>IF(OR(FIN_RAW[[#This Row],[CLIENTE]]=0,FIN_RAW[[#This Row],[CLIENTE]]=" "),"",FIN_RAW[[#This Row],[CLIENTE]])</f>
        <v>Silvana Torres López</v>
      </c>
      <c r="L1837" s="3" t="str">
        <f>IF(OR(FIN_RAW[[#This Row],[DEPORTISTA]]=0,FIN_RAW[[#This Row],[DEPORTISTA]]=""),"",FIN_RAW[[#This Row],[DEPORTISTA]])</f>
        <v>Luciana Pinedo Torres</v>
      </c>
      <c r="M1837" s="3">
        <f>IF(FIN_DATASET[[#This Row],[Method]]="Efectivo",1,0)</f>
        <v>0</v>
      </c>
      <c r="N1837" s="12">
        <f>IF(FIN_DATASET[[#This Row],[Method]]="Efectivo",FIN_DATASET[[#This Row],[Amount]],0)</f>
        <v>0</v>
      </c>
      <c r="O1837" s="3">
        <f>IF(FIN_DATASET[[#This Row],[Method]]="CxC",1,0)</f>
        <v>0</v>
      </c>
      <c r="P1837" s="11">
        <f>IF(FIN_DATASET[[#This Row],[Method]]="CxC",FIN_DATASET[[#This Row],[Amount]],0)</f>
        <v>0</v>
      </c>
      <c r="Q1837" s="3">
        <f>IF(OR(FIN_DATASET[[#This Row],[Account]]="CxP",FIN_DATASET[[#This Row],[Account]]="CxP (Liga)",FIN_DATASET[[#This Row],[Account]]="CxP (Terceros)"),1,0)</f>
        <v>0</v>
      </c>
      <c r="R1837" s="3">
        <f>IF(FIN_DATASET[[#This Row],[AP_Flag]]=1,FIN_DATASET[[#This Row],[Amount]],0)</f>
        <v>0</v>
      </c>
    </row>
    <row r="1838" spans="1:18" x14ac:dyDescent="0.2">
      <c r="A1838" s="4">
        <f>FIN_RAW[[#This Row],[FECHA]]</f>
        <v>45108</v>
      </c>
      <c r="B1838" s="3">
        <f>YEAR(FIN_DATASET[[#This Row],[Date]])</f>
        <v>2023</v>
      </c>
      <c r="C1838" s="3" t="str">
        <f>TEXT(FIN_DATASET[[#This Row],[Date]],"mmmm")</f>
        <v>July</v>
      </c>
      <c r="D1838" s="3" t="str">
        <f>IF(FIN_RAW[[#This Row],[VALOR (IN)]]&gt;0, "Income",IF(FIN_RAW[[#This Row],[VALOR (OUT)]]&gt;0, "Expense", "Check"))</f>
        <v>Income</v>
      </c>
      <c r="E1838" s="3" t="str">
        <f>_xlfn.XLOOKUP(FIN_DATASET[[#This Row],[Method]],CATEGORY_MAP[CUENTA_IN],CATEGORY_MAP[Category])</f>
        <v>Scholarships</v>
      </c>
      <c r="F1838" s="3" t="str">
        <f>_xlfn.XLOOKUP(FIN_DATASET[[#This Row],[Account]],CATEGORY_MAP[CUENTA_OUT],CATEGORY_MAP[Subcategory])</f>
        <v>Monthly Fee</v>
      </c>
      <c r="G1838" s="3" t="str">
        <f>IF(OR(FIN_RAW[[#This Row],[CONCEPTO]]=0,FIN_RAW[[#This Row],[CONCEPTO]]=""),"",FIN_RAW[[#This Row],[CONCEPTO]])</f>
        <v>Beca Fundadores AR(SG) 100% JUL</v>
      </c>
      <c r="H1838" s="5">
        <f>IF(FIN_DATASET[[#This Row],[Type]]="Income", FIN_RAW[[#This Row],[VALOR (IN)]], -FIN_RAW[[#This Row],[VALOR (OUT)]])</f>
        <v>160000</v>
      </c>
      <c r="I1838" s="3" t="str">
        <f>FIN_RAW[[#This Row],[CUENTA (IN)]]</f>
        <v>Becas</v>
      </c>
      <c r="J1838" s="6" t="str">
        <f>FIN_RAW[[#This Row],[CUENTA (OUT)]]</f>
        <v>Mensualidad</v>
      </c>
      <c r="K1838" s="3" t="str">
        <f>IF(OR(FIN_RAW[[#This Row],[CLIENTE]]=0,FIN_RAW[[#This Row],[CLIENTE]]=" "),"",FIN_RAW[[#This Row],[CLIENTE]])</f>
        <v>Silvana Torres López</v>
      </c>
      <c r="L1838" s="3" t="str">
        <f>IF(OR(FIN_RAW[[#This Row],[DEPORTISTA]]=0,FIN_RAW[[#This Row],[DEPORTISTA]]=""),"",FIN_RAW[[#This Row],[DEPORTISTA]])</f>
        <v>Valentina Quintero Torres</v>
      </c>
      <c r="M1838" s="3">
        <f>IF(FIN_DATASET[[#This Row],[Method]]="Efectivo",1,0)</f>
        <v>0</v>
      </c>
      <c r="N1838" s="12">
        <f>IF(FIN_DATASET[[#This Row],[Method]]="Efectivo",FIN_DATASET[[#This Row],[Amount]],0)</f>
        <v>0</v>
      </c>
      <c r="O1838" s="3">
        <f>IF(FIN_DATASET[[#This Row],[Method]]="CxC",1,0)</f>
        <v>0</v>
      </c>
      <c r="P1838" s="11">
        <f>IF(FIN_DATASET[[#This Row],[Method]]="CxC",FIN_DATASET[[#This Row],[Amount]],0)</f>
        <v>0</v>
      </c>
      <c r="Q1838" s="3">
        <f>IF(OR(FIN_DATASET[[#This Row],[Account]]="CxP",FIN_DATASET[[#This Row],[Account]]="CxP (Liga)",FIN_DATASET[[#This Row],[Account]]="CxP (Terceros)"),1,0)</f>
        <v>0</v>
      </c>
      <c r="R1838" s="3">
        <f>IF(FIN_DATASET[[#This Row],[AP_Flag]]=1,FIN_DATASET[[#This Row],[Amount]],0)</f>
        <v>0</v>
      </c>
    </row>
    <row r="1839" spans="1:18" x14ac:dyDescent="0.2">
      <c r="A1839" s="4">
        <f>FIN_RAW[[#This Row],[FECHA]]</f>
        <v>45108</v>
      </c>
      <c r="B1839" s="3">
        <f>YEAR(FIN_DATASET[[#This Row],[Date]])</f>
        <v>2023</v>
      </c>
      <c r="C1839" s="3" t="str">
        <f>TEXT(FIN_DATASET[[#This Row],[Date]],"mmmm")</f>
        <v>July</v>
      </c>
      <c r="D1839" s="3" t="str">
        <f>IF(FIN_RAW[[#This Row],[VALOR (IN)]]&gt;0, "Income",IF(FIN_RAW[[#This Row],[VALOR (OUT)]]&gt;0, "Expense", "Check"))</f>
        <v>Income</v>
      </c>
      <c r="E1839" s="3" t="str">
        <f>_xlfn.XLOOKUP(FIN_DATASET[[#This Row],[Method]],CATEGORY_MAP[CUENTA_IN],CATEGORY_MAP[Category])</f>
        <v>Cash</v>
      </c>
      <c r="F1839" s="3" t="str">
        <f>_xlfn.XLOOKUP(FIN_DATASET[[#This Row],[Account]],CATEGORY_MAP[CUENTA_OUT],CATEGORY_MAP[Subcategory])</f>
        <v>Monthly Fee</v>
      </c>
      <c r="G1839" s="3" t="str">
        <f>IF(OR(FIN_RAW[[#This Row],[CONCEPTO]]=0,FIN_RAW[[#This Row],[CONCEPTO]]=""),"",FIN_RAW[[#This Row],[CONCEPTO]])</f>
        <v>Mensualidad FOR (85%) JUL</v>
      </c>
      <c r="H1839" s="5">
        <f>IF(FIN_DATASET[[#This Row],[Type]]="Income", FIN_RAW[[#This Row],[VALOR (IN)]], -FIN_RAW[[#This Row],[VALOR (OUT)]])</f>
        <v>125000</v>
      </c>
      <c r="I1839" s="3" t="str">
        <f>FIN_RAW[[#This Row],[CUENTA (IN)]]</f>
        <v>Efectivo</v>
      </c>
      <c r="J1839" s="6" t="str">
        <f>FIN_RAW[[#This Row],[CUENTA (OUT)]]</f>
        <v>Mensualidad</v>
      </c>
      <c r="K1839" s="3" t="str">
        <f>IF(OR(FIN_RAW[[#This Row],[CLIENTE]]=0,FIN_RAW[[#This Row],[CLIENTE]]=" "),"",FIN_RAW[[#This Row],[CLIENTE]])</f>
        <v>Diana Marcela Bravo Clavijo</v>
      </c>
      <c r="L1839" s="3" t="str">
        <f>IF(OR(FIN_RAW[[#This Row],[DEPORTISTA]]=0,FIN_RAW[[#This Row],[DEPORTISTA]]=""),"",FIN_RAW[[#This Row],[DEPORTISTA]])</f>
        <v>Adelaida Camacho Bravo</v>
      </c>
      <c r="M1839" s="3">
        <f>IF(FIN_DATASET[[#This Row],[Method]]="Efectivo",1,0)</f>
        <v>1</v>
      </c>
      <c r="N1839" s="12">
        <f>IF(FIN_DATASET[[#This Row],[Method]]="Efectivo",FIN_DATASET[[#This Row],[Amount]],0)</f>
        <v>125000</v>
      </c>
      <c r="O1839" s="3">
        <f>IF(FIN_DATASET[[#This Row],[Method]]="CxC",1,0)</f>
        <v>0</v>
      </c>
      <c r="P1839" s="11">
        <f>IF(FIN_DATASET[[#This Row],[Method]]="CxC",FIN_DATASET[[#This Row],[Amount]],0)</f>
        <v>0</v>
      </c>
      <c r="Q1839" s="3">
        <f>IF(OR(FIN_DATASET[[#This Row],[Account]]="CxP",FIN_DATASET[[#This Row],[Account]]="CxP (Liga)",FIN_DATASET[[#This Row],[Account]]="CxP (Terceros)"),1,0)</f>
        <v>0</v>
      </c>
      <c r="R1839" s="3">
        <f>IF(FIN_DATASET[[#This Row],[AP_Flag]]=1,FIN_DATASET[[#This Row],[Amount]],0)</f>
        <v>0</v>
      </c>
    </row>
    <row r="1840" spans="1:18" x14ac:dyDescent="0.2">
      <c r="A1840" s="4">
        <f>FIN_RAW[[#This Row],[FECHA]]</f>
        <v>45108</v>
      </c>
      <c r="B1840" s="3">
        <f>YEAR(FIN_DATASET[[#This Row],[Date]])</f>
        <v>2023</v>
      </c>
      <c r="C1840" s="3" t="str">
        <f>TEXT(FIN_DATASET[[#This Row],[Date]],"mmmm")</f>
        <v>July</v>
      </c>
      <c r="D1840" s="3" t="str">
        <f>IF(FIN_RAW[[#This Row],[VALOR (IN)]]&gt;0, "Income",IF(FIN_RAW[[#This Row],[VALOR (OUT)]]&gt;0, "Expense", "Check"))</f>
        <v>Income</v>
      </c>
      <c r="E1840" s="3" t="str">
        <f>_xlfn.XLOOKUP(FIN_DATASET[[#This Row],[Method]],CATEGORY_MAP[CUENTA_IN],CATEGORY_MAP[Category])</f>
        <v>Scholarships</v>
      </c>
      <c r="F1840" s="3" t="str">
        <f>_xlfn.XLOOKUP(FIN_DATASET[[#This Row],[Account]],CATEGORY_MAP[CUENTA_OUT],CATEGORY_MAP[Subcategory])</f>
        <v>Monthly Fee</v>
      </c>
      <c r="G1840" s="3" t="str">
        <f>IF(OR(FIN_RAW[[#This Row],[CONCEPTO]]=0,FIN_RAW[[#This Row],[CONCEPTO]]=""),"",FIN_RAW[[#This Row],[CONCEPTO]])</f>
        <v>Beca Hermandad (15%) JUL</v>
      </c>
      <c r="H1840" s="5">
        <f>IF(FIN_DATASET[[#This Row],[Type]]="Income", FIN_RAW[[#This Row],[VALOR (IN)]], -FIN_RAW[[#This Row],[VALOR (OUT)]])</f>
        <v>22000</v>
      </c>
      <c r="I1840" s="3" t="str">
        <f>FIN_RAW[[#This Row],[CUENTA (IN)]]</f>
        <v>Becas</v>
      </c>
      <c r="J1840" s="6" t="str">
        <f>FIN_RAW[[#This Row],[CUENTA (OUT)]]</f>
        <v>Mensualidad</v>
      </c>
      <c r="K1840" s="3" t="str">
        <f>IF(OR(FIN_RAW[[#This Row],[CLIENTE]]=0,FIN_RAW[[#This Row],[CLIENTE]]=" "),"",FIN_RAW[[#This Row],[CLIENTE]])</f>
        <v>Diana Marcela Bravo Clavijo</v>
      </c>
      <c r="L1840" s="3" t="str">
        <f>IF(OR(FIN_RAW[[#This Row],[DEPORTISTA]]=0,FIN_RAW[[#This Row],[DEPORTISTA]]=""),"",FIN_RAW[[#This Row],[DEPORTISTA]])</f>
        <v>Adelaida Camacho Bravo</v>
      </c>
      <c r="M1840" s="3">
        <f>IF(FIN_DATASET[[#This Row],[Method]]="Efectivo",1,0)</f>
        <v>0</v>
      </c>
      <c r="N1840" s="12">
        <f>IF(FIN_DATASET[[#This Row],[Method]]="Efectivo",FIN_DATASET[[#This Row],[Amount]],0)</f>
        <v>0</v>
      </c>
      <c r="O1840" s="3">
        <f>IF(FIN_DATASET[[#This Row],[Method]]="CxC",1,0)</f>
        <v>0</v>
      </c>
      <c r="P1840" s="11">
        <f>IF(FIN_DATASET[[#This Row],[Method]]="CxC",FIN_DATASET[[#This Row],[Amount]],0)</f>
        <v>0</v>
      </c>
      <c r="Q1840" s="3">
        <f>IF(OR(FIN_DATASET[[#This Row],[Account]]="CxP",FIN_DATASET[[#This Row],[Account]]="CxP (Liga)",FIN_DATASET[[#This Row],[Account]]="CxP (Terceros)"),1,0)</f>
        <v>0</v>
      </c>
      <c r="R1840" s="3">
        <f>IF(FIN_DATASET[[#This Row],[AP_Flag]]=1,FIN_DATASET[[#This Row],[Amount]],0)</f>
        <v>0</v>
      </c>
    </row>
    <row r="1841" spans="1:18" x14ac:dyDescent="0.2">
      <c r="A1841" s="4">
        <f>FIN_RAW[[#This Row],[FECHA]]</f>
        <v>45108</v>
      </c>
      <c r="B1841" s="3">
        <f>YEAR(FIN_DATASET[[#This Row],[Date]])</f>
        <v>2023</v>
      </c>
      <c r="C1841" s="3" t="str">
        <f>TEXT(FIN_DATASET[[#This Row],[Date]],"mmmm")</f>
        <v>July</v>
      </c>
      <c r="D1841" s="3" t="str">
        <f>IF(FIN_RAW[[#This Row],[VALOR (IN)]]&gt;0, "Income",IF(FIN_RAW[[#This Row],[VALOR (OUT)]]&gt;0, "Expense", "Check"))</f>
        <v>Income</v>
      </c>
      <c r="E1841" s="3" t="str">
        <f>_xlfn.XLOOKUP(FIN_DATASET[[#This Row],[Method]],CATEGORY_MAP[CUENTA_IN],CATEGORY_MAP[Category])</f>
        <v>Cash</v>
      </c>
      <c r="F1841" s="3" t="str">
        <f>_xlfn.XLOOKUP(FIN_DATASET[[#This Row],[Account]],CATEGORY_MAP[CUENTA_OUT],CATEGORY_MAP[Subcategory])</f>
        <v>Monthly Fee</v>
      </c>
      <c r="G1841" s="3" t="str">
        <f>IF(OR(FIN_RAW[[#This Row],[CONCEPTO]]=0,FIN_RAW[[#This Row],[CONCEPTO]]=""),"",FIN_RAW[[#This Row],[CONCEPTO]])</f>
        <v>Mensualidad AR JUL</v>
      </c>
      <c r="H1841" s="5">
        <f>IF(FIN_DATASET[[#This Row],[Type]]="Income", FIN_RAW[[#This Row],[VALOR (IN)]], -FIN_RAW[[#This Row],[VALOR (OUT)]])</f>
        <v>197000</v>
      </c>
      <c r="I1841" s="3" t="str">
        <f>FIN_RAW[[#This Row],[CUENTA (IN)]]</f>
        <v>Efectivo</v>
      </c>
      <c r="J1841" s="6" t="str">
        <f>FIN_RAW[[#This Row],[CUENTA (OUT)]]</f>
        <v>Mensualidad</v>
      </c>
      <c r="K1841" s="3" t="str">
        <f>IF(OR(FIN_RAW[[#This Row],[CLIENTE]]=0,FIN_RAW[[#This Row],[CLIENTE]]=" "),"",FIN_RAW[[#This Row],[CLIENTE]])</f>
        <v>Diana Marcela Bravo Clavijo</v>
      </c>
      <c r="L1841" s="3" t="str">
        <f>IF(OR(FIN_RAW[[#This Row],[DEPORTISTA]]=0,FIN_RAW[[#This Row],[DEPORTISTA]]=""),"",FIN_RAW[[#This Row],[DEPORTISTA]])</f>
        <v>María Antonia Camacho Bravo</v>
      </c>
      <c r="M1841" s="3">
        <f>IF(FIN_DATASET[[#This Row],[Method]]="Efectivo",1,0)</f>
        <v>1</v>
      </c>
      <c r="N1841" s="12">
        <f>IF(FIN_DATASET[[#This Row],[Method]]="Efectivo",FIN_DATASET[[#This Row],[Amount]],0)</f>
        <v>197000</v>
      </c>
      <c r="O1841" s="3">
        <f>IF(FIN_DATASET[[#This Row],[Method]]="CxC",1,0)</f>
        <v>0</v>
      </c>
      <c r="P1841" s="11">
        <f>IF(FIN_DATASET[[#This Row],[Method]]="CxC",FIN_DATASET[[#This Row],[Amount]],0)</f>
        <v>0</v>
      </c>
      <c r="Q1841" s="3">
        <f>IF(OR(FIN_DATASET[[#This Row],[Account]]="CxP",FIN_DATASET[[#This Row],[Account]]="CxP (Liga)",FIN_DATASET[[#This Row],[Account]]="CxP (Terceros)"),1,0)</f>
        <v>0</v>
      </c>
      <c r="R1841" s="3">
        <f>IF(FIN_DATASET[[#This Row],[AP_Flag]]=1,FIN_DATASET[[#This Row],[Amount]],0)</f>
        <v>0</v>
      </c>
    </row>
    <row r="1842" spans="1:18" x14ac:dyDescent="0.2">
      <c r="A1842" s="4">
        <f>FIN_RAW[[#This Row],[FECHA]]</f>
        <v>45108</v>
      </c>
      <c r="B1842" s="3">
        <f>YEAR(FIN_DATASET[[#This Row],[Date]])</f>
        <v>2023</v>
      </c>
      <c r="C1842" s="3" t="str">
        <f>TEXT(FIN_DATASET[[#This Row],[Date]],"mmmm")</f>
        <v>July</v>
      </c>
      <c r="D1842" s="3" t="str">
        <f>IF(FIN_RAW[[#This Row],[VALOR (IN)]]&gt;0, "Income",IF(FIN_RAW[[#This Row],[VALOR (OUT)]]&gt;0, "Expense", "Check"))</f>
        <v>Income</v>
      </c>
      <c r="E1842" s="3" t="str">
        <f>_xlfn.XLOOKUP(FIN_DATASET[[#This Row],[Method]],CATEGORY_MAP[CUENTA_IN],CATEGORY_MAP[Category])</f>
        <v>Cash</v>
      </c>
      <c r="F1842" s="3" t="str">
        <f>_xlfn.XLOOKUP(FIN_DATASET[[#This Row],[Account]],CATEGORY_MAP[CUENTA_OUT],CATEGORY_MAP[Subcategory])</f>
        <v>Monthly Fee</v>
      </c>
      <c r="G1842" s="3" t="str">
        <f>IF(OR(FIN_RAW[[#This Row],[CONCEPTO]]=0,FIN_RAW[[#This Row],[CONCEPTO]]=""),"",FIN_RAW[[#This Row],[CONCEPTO]])</f>
        <v>Mensualidad FOR JUL</v>
      </c>
      <c r="H1842" s="5">
        <f>IF(FIN_DATASET[[#This Row],[Type]]="Income", FIN_RAW[[#This Row],[VALOR (IN)]], -FIN_RAW[[#This Row],[VALOR (OUT)]])</f>
        <v>147000</v>
      </c>
      <c r="I1842" s="3" t="str">
        <f>FIN_RAW[[#This Row],[CUENTA (IN)]]</f>
        <v>Efectivo</v>
      </c>
      <c r="J1842" s="6" t="str">
        <f>FIN_RAW[[#This Row],[CUENTA (OUT)]]</f>
        <v>Mensualidad</v>
      </c>
      <c r="K1842" s="3" t="str">
        <f>IF(OR(FIN_RAW[[#This Row],[CLIENTE]]=0,FIN_RAW[[#This Row],[CLIENTE]]=" "),"",FIN_RAW[[#This Row],[CLIENTE]])</f>
        <v>Carlos Andrés Velasco Ruiz</v>
      </c>
      <c r="L1842" s="3" t="str">
        <f>IF(OR(FIN_RAW[[#This Row],[DEPORTISTA]]=0,FIN_RAW[[#This Row],[DEPORTISTA]]=""),"",FIN_RAW[[#This Row],[DEPORTISTA]])</f>
        <v>Antonella Velasco Aristizabal</v>
      </c>
      <c r="M1842" s="3">
        <f>IF(FIN_DATASET[[#This Row],[Method]]="Efectivo",1,0)</f>
        <v>1</v>
      </c>
      <c r="N1842" s="12">
        <f>IF(FIN_DATASET[[#This Row],[Method]]="Efectivo",FIN_DATASET[[#This Row],[Amount]],0)</f>
        <v>147000</v>
      </c>
      <c r="O1842" s="3">
        <f>IF(FIN_DATASET[[#This Row],[Method]]="CxC",1,0)</f>
        <v>0</v>
      </c>
      <c r="P1842" s="11">
        <f>IF(FIN_DATASET[[#This Row],[Method]]="CxC",FIN_DATASET[[#This Row],[Amount]],0)</f>
        <v>0</v>
      </c>
      <c r="Q1842" s="3">
        <f>IF(OR(FIN_DATASET[[#This Row],[Account]]="CxP",FIN_DATASET[[#This Row],[Account]]="CxP (Liga)",FIN_DATASET[[#This Row],[Account]]="CxP (Terceros)"),1,0)</f>
        <v>0</v>
      </c>
      <c r="R1842" s="3">
        <f>IF(FIN_DATASET[[#This Row],[AP_Flag]]=1,FIN_DATASET[[#This Row],[Amount]],0)</f>
        <v>0</v>
      </c>
    </row>
    <row r="1843" spans="1:18" x14ac:dyDescent="0.2">
      <c r="A1843" s="4">
        <f>FIN_RAW[[#This Row],[FECHA]]</f>
        <v>45108</v>
      </c>
      <c r="B1843" s="3">
        <f>YEAR(FIN_DATASET[[#This Row],[Date]])</f>
        <v>2023</v>
      </c>
      <c r="C1843" s="3" t="str">
        <f>TEXT(FIN_DATASET[[#This Row],[Date]],"mmmm")</f>
        <v>July</v>
      </c>
      <c r="D1843" s="3" t="str">
        <f>IF(FIN_RAW[[#This Row],[VALOR (IN)]]&gt;0, "Income",IF(FIN_RAW[[#This Row],[VALOR (OUT)]]&gt;0, "Expense", "Check"))</f>
        <v>Income</v>
      </c>
      <c r="E1843" s="3" t="str">
        <f>_xlfn.XLOOKUP(FIN_DATASET[[#This Row],[Method]],CATEGORY_MAP[CUENTA_IN],CATEGORY_MAP[Category])</f>
        <v>Cash</v>
      </c>
      <c r="F1843" s="3" t="str">
        <f>_xlfn.XLOOKUP(FIN_DATASET[[#This Row],[Account]],CATEGORY_MAP[CUENTA_OUT],CATEGORY_MAP[Subcategory])</f>
        <v>Monthly Fee</v>
      </c>
      <c r="G1843" s="3" t="str">
        <f>IF(OR(FIN_RAW[[#This Row],[CONCEPTO]]=0,FIN_RAW[[#This Row],[CONCEPTO]]=""),"",FIN_RAW[[#This Row],[CONCEPTO]])</f>
        <v>Mensualidad FOR (85%) JUL</v>
      </c>
      <c r="H1843" s="5">
        <f>IF(FIN_DATASET[[#This Row],[Type]]="Income", FIN_RAW[[#This Row],[VALOR (IN)]], -FIN_RAW[[#This Row],[VALOR (OUT)]])</f>
        <v>125000</v>
      </c>
      <c r="I1843" s="3" t="str">
        <f>FIN_RAW[[#This Row],[CUENTA (IN)]]</f>
        <v>Efectivo</v>
      </c>
      <c r="J1843" s="6" t="str">
        <f>FIN_RAW[[#This Row],[CUENTA (OUT)]]</f>
        <v>Mensualidad</v>
      </c>
      <c r="K1843" s="3" t="str">
        <f>IF(OR(FIN_RAW[[#This Row],[CLIENTE]]=0,FIN_RAW[[#This Row],[CLIENTE]]=" "),"",FIN_RAW[[#This Row],[CLIENTE]])</f>
        <v>Juan Sebastián Floyd</v>
      </c>
      <c r="L1843" s="3" t="str">
        <f>IF(OR(FIN_RAW[[#This Row],[DEPORTISTA]]=0,FIN_RAW[[#This Row],[DEPORTISTA]]=""),"",FIN_RAW[[#This Row],[DEPORTISTA]])</f>
        <v>Arianna Floyd Martínez</v>
      </c>
      <c r="M1843" s="3">
        <f>IF(FIN_DATASET[[#This Row],[Method]]="Efectivo",1,0)</f>
        <v>1</v>
      </c>
      <c r="N1843" s="12">
        <f>IF(FIN_DATASET[[#This Row],[Method]]="Efectivo",FIN_DATASET[[#This Row],[Amount]],0)</f>
        <v>125000</v>
      </c>
      <c r="O1843" s="3">
        <f>IF(FIN_DATASET[[#This Row],[Method]]="CxC",1,0)</f>
        <v>0</v>
      </c>
      <c r="P1843" s="11">
        <f>IF(FIN_DATASET[[#This Row],[Method]]="CxC",FIN_DATASET[[#This Row],[Amount]],0)</f>
        <v>0</v>
      </c>
      <c r="Q1843" s="3">
        <f>IF(OR(FIN_DATASET[[#This Row],[Account]]="CxP",FIN_DATASET[[#This Row],[Account]]="CxP (Liga)",FIN_DATASET[[#This Row],[Account]]="CxP (Terceros)"),1,0)</f>
        <v>0</v>
      </c>
      <c r="R1843" s="3">
        <f>IF(FIN_DATASET[[#This Row],[AP_Flag]]=1,FIN_DATASET[[#This Row],[Amount]],0)</f>
        <v>0</v>
      </c>
    </row>
    <row r="1844" spans="1:18" x14ac:dyDescent="0.2">
      <c r="A1844" s="4">
        <f>FIN_RAW[[#This Row],[FECHA]]</f>
        <v>45108</v>
      </c>
      <c r="B1844" s="3">
        <f>YEAR(FIN_DATASET[[#This Row],[Date]])</f>
        <v>2023</v>
      </c>
      <c r="C1844" s="3" t="str">
        <f>TEXT(FIN_DATASET[[#This Row],[Date]],"mmmm")</f>
        <v>July</v>
      </c>
      <c r="D1844" s="3" t="str">
        <f>IF(FIN_RAW[[#This Row],[VALOR (IN)]]&gt;0, "Income",IF(FIN_RAW[[#This Row],[VALOR (OUT)]]&gt;0, "Expense", "Check"))</f>
        <v>Income</v>
      </c>
      <c r="E1844" s="3" t="str">
        <f>_xlfn.XLOOKUP(FIN_DATASET[[#This Row],[Method]],CATEGORY_MAP[CUENTA_IN],CATEGORY_MAP[Category])</f>
        <v>Scholarships</v>
      </c>
      <c r="F1844" s="3" t="str">
        <f>_xlfn.XLOOKUP(FIN_DATASET[[#This Row],[Account]],CATEGORY_MAP[CUENTA_OUT],CATEGORY_MAP[Subcategory])</f>
        <v>Monthly Fee</v>
      </c>
      <c r="G1844" s="3" t="str">
        <f>IF(OR(FIN_RAW[[#This Row],[CONCEPTO]]=0,FIN_RAW[[#This Row],[CONCEPTO]]=""),"",FIN_RAW[[#This Row],[CONCEPTO]])</f>
        <v>Beca Hermandad (15%) JUL</v>
      </c>
      <c r="H1844" s="5">
        <f>IF(FIN_DATASET[[#This Row],[Type]]="Income", FIN_RAW[[#This Row],[VALOR (IN)]], -FIN_RAW[[#This Row],[VALOR (OUT)]])</f>
        <v>22000</v>
      </c>
      <c r="I1844" s="3" t="str">
        <f>FIN_RAW[[#This Row],[CUENTA (IN)]]</f>
        <v>Becas</v>
      </c>
      <c r="J1844" s="6" t="str">
        <f>FIN_RAW[[#This Row],[CUENTA (OUT)]]</f>
        <v>Mensualidad</v>
      </c>
      <c r="K1844" s="3" t="str">
        <f>IF(OR(FIN_RAW[[#This Row],[CLIENTE]]=0,FIN_RAW[[#This Row],[CLIENTE]]=" "),"",FIN_RAW[[#This Row],[CLIENTE]])</f>
        <v>Juan Sebastián Floyd</v>
      </c>
      <c r="L1844" s="3" t="str">
        <f>IF(OR(FIN_RAW[[#This Row],[DEPORTISTA]]=0,FIN_RAW[[#This Row],[DEPORTISTA]]=""),"",FIN_RAW[[#This Row],[DEPORTISTA]])</f>
        <v>Arianna Floyd Martínez</v>
      </c>
      <c r="M1844" s="3">
        <f>IF(FIN_DATASET[[#This Row],[Method]]="Efectivo",1,0)</f>
        <v>0</v>
      </c>
      <c r="N1844" s="12">
        <f>IF(FIN_DATASET[[#This Row],[Method]]="Efectivo",FIN_DATASET[[#This Row],[Amount]],0)</f>
        <v>0</v>
      </c>
      <c r="O1844" s="3">
        <f>IF(FIN_DATASET[[#This Row],[Method]]="CxC",1,0)</f>
        <v>0</v>
      </c>
      <c r="P1844" s="11">
        <f>IF(FIN_DATASET[[#This Row],[Method]]="CxC",FIN_DATASET[[#This Row],[Amount]],0)</f>
        <v>0</v>
      </c>
      <c r="Q1844" s="3">
        <f>IF(OR(FIN_DATASET[[#This Row],[Account]]="CxP",FIN_DATASET[[#This Row],[Account]]="CxP (Liga)",FIN_DATASET[[#This Row],[Account]]="CxP (Terceros)"),1,0)</f>
        <v>0</v>
      </c>
      <c r="R1844" s="3">
        <f>IF(FIN_DATASET[[#This Row],[AP_Flag]]=1,FIN_DATASET[[#This Row],[Amount]],0)</f>
        <v>0</v>
      </c>
    </row>
    <row r="1845" spans="1:18" x14ac:dyDescent="0.2">
      <c r="A1845" s="4">
        <f>FIN_RAW[[#This Row],[FECHA]]</f>
        <v>45108</v>
      </c>
      <c r="B1845" s="3">
        <f>YEAR(FIN_DATASET[[#This Row],[Date]])</f>
        <v>2023</v>
      </c>
      <c r="C1845" s="3" t="str">
        <f>TEXT(FIN_DATASET[[#This Row],[Date]],"mmmm")</f>
        <v>July</v>
      </c>
      <c r="D1845" s="3" t="str">
        <f>IF(FIN_RAW[[#This Row],[VALOR (IN)]]&gt;0, "Income",IF(FIN_RAW[[#This Row],[VALOR (OUT)]]&gt;0, "Expense", "Check"))</f>
        <v>Income</v>
      </c>
      <c r="E1845" s="3" t="str">
        <f>_xlfn.XLOOKUP(FIN_DATASET[[#This Row],[Method]],CATEGORY_MAP[CUENTA_IN],CATEGORY_MAP[Category])</f>
        <v>Cash</v>
      </c>
      <c r="F1845" s="3" t="str">
        <f>_xlfn.XLOOKUP(FIN_DATASET[[#This Row],[Account]],CATEGORY_MAP[CUENTA_OUT],CATEGORY_MAP[Subcategory])</f>
        <v>Monthly Fee</v>
      </c>
      <c r="G1845" s="3" t="str">
        <f>IF(OR(FIN_RAW[[#This Row],[CONCEPTO]]=0,FIN_RAW[[#This Row],[CONCEPTO]]=""),"",FIN_RAW[[#This Row],[CONCEPTO]])</f>
        <v>Mensualidad AR JUL</v>
      </c>
      <c r="H1845" s="5">
        <f>IF(FIN_DATASET[[#This Row],[Type]]="Income", FIN_RAW[[#This Row],[VALOR (IN)]], -FIN_RAW[[#This Row],[VALOR (OUT)]])</f>
        <v>197000</v>
      </c>
      <c r="I1845" s="3" t="str">
        <f>FIN_RAW[[#This Row],[CUENTA (IN)]]</f>
        <v>Efectivo</v>
      </c>
      <c r="J1845" s="6" t="str">
        <f>FIN_RAW[[#This Row],[CUENTA (OUT)]]</f>
        <v>Mensualidad</v>
      </c>
      <c r="K1845" s="3" t="str">
        <f>IF(OR(FIN_RAW[[#This Row],[CLIENTE]]=0,FIN_RAW[[#This Row],[CLIENTE]]=" "),"",FIN_RAW[[#This Row],[CLIENTE]])</f>
        <v>Juan Sebastián Floyd</v>
      </c>
      <c r="L1845" s="3" t="str">
        <f>IF(OR(FIN_RAW[[#This Row],[DEPORTISTA]]=0,FIN_RAW[[#This Row],[DEPORTISTA]]=""),"",FIN_RAW[[#This Row],[DEPORTISTA]])</f>
        <v>Juan Diego Floyd Martínez</v>
      </c>
      <c r="M1845" s="3">
        <f>IF(FIN_DATASET[[#This Row],[Method]]="Efectivo",1,0)</f>
        <v>1</v>
      </c>
      <c r="N1845" s="12">
        <f>IF(FIN_DATASET[[#This Row],[Method]]="Efectivo",FIN_DATASET[[#This Row],[Amount]],0)</f>
        <v>197000</v>
      </c>
      <c r="O1845" s="3">
        <f>IF(FIN_DATASET[[#This Row],[Method]]="CxC",1,0)</f>
        <v>0</v>
      </c>
      <c r="P1845" s="11">
        <f>IF(FIN_DATASET[[#This Row],[Method]]="CxC",FIN_DATASET[[#This Row],[Amount]],0)</f>
        <v>0</v>
      </c>
      <c r="Q1845" s="3">
        <f>IF(OR(FIN_DATASET[[#This Row],[Account]]="CxP",FIN_DATASET[[#This Row],[Account]]="CxP (Liga)",FIN_DATASET[[#This Row],[Account]]="CxP (Terceros)"),1,0)</f>
        <v>0</v>
      </c>
      <c r="R1845" s="3">
        <f>IF(FIN_DATASET[[#This Row],[AP_Flag]]=1,FIN_DATASET[[#This Row],[Amount]],0)</f>
        <v>0</v>
      </c>
    </row>
    <row r="1846" spans="1:18" x14ac:dyDescent="0.2">
      <c r="A1846" s="4">
        <f>FIN_RAW[[#This Row],[FECHA]]</f>
        <v>45108</v>
      </c>
      <c r="B1846" s="3">
        <f>YEAR(FIN_DATASET[[#This Row],[Date]])</f>
        <v>2023</v>
      </c>
      <c r="C1846" s="3" t="str">
        <f>TEXT(FIN_DATASET[[#This Row],[Date]],"mmmm")</f>
        <v>July</v>
      </c>
      <c r="D1846" s="3" t="str">
        <f>IF(FIN_RAW[[#This Row],[VALOR (IN)]]&gt;0, "Income",IF(FIN_RAW[[#This Row],[VALOR (OUT)]]&gt;0, "Expense", "Check"))</f>
        <v>Income</v>
      </c>
      <c r="E1846" s="3" t="str">
        <f>_xlfn.XLOOKUP(FIN_DATASET[[#This Row],[Method]],CATEGORY_MAP[CUENTA_IN],CATEGORY_MAP[Category])</f>
        <v>Cash</v>
      </c>
      <c r="F1846" s="3" t="str">
        <f>_xlfn.XLOOKUP(FIN_DATASET[[#This Row],[Account]],CATEGORY_MAP[CUENTA_OUT],CATEGORY_MAP[Subcategory])</f>
        <v>Monthly Fee</v>
      </c>
      <c r="G1846" s="3" t="str">
        <f>IF(OR(FIN_RAW[[#This Row],[CONCEPTO]]=0,FIN_RAW[[#This Row],[CONCEPTO]]=""),"",FIN_RAW[[#This Row],[CONCEPTO]])</f>
        <v>Mensualidad FOR (85%) JUL</v>
      </c>
      <c r="H1846" s="5">
        <f>IF(FIN_DATASET[[#This Row],[Type]]="Income", FIN_RAW[[#This Row],[VALOR (IN)]], -FIN_RAW[[#This Row],[VALOR (OUT)]])</f>
        <v>125000</v>
      </c>
      <c r="I1846" s="3" t="str">
        <f>FIN_RAW[[#This Row],[CUENTA (IN)]]</f>
        <v>Efectivo</v>
      </c>
      <c r="J1846" s="6" t="str">
        <f>FIN_RAW[[#This Row],[CUENTA (OUT)]]</f>
        <v>Mensualidad</v>
      </c>
      <c r="K1846" s="3" t="str">
        <f>IF(OR(FIN_RAW[[#This Row],[CLIENTE]]=0,FIN_RAW[[#This Row],[CLIENTE]]=" "),"",FIN_RAW[[#This Row],[CLIENTE]])</f>
        <v>Víctor Manuel Duque Yepes</v>
      </c>
      <c r="L1846" s="3" t="str">
        <f>IF(OR(FIN_RAW[[#This Row],[DEPORTISTA]]=0,FIN_RAW[[#This Row],[DEPORTISTA]]=""),"",FIN_RAW[[#This Row],[DEPORTISTA]])</f>
        <v>Juan Esteban Duque Pinto</v>
      </c>
      <c r="M1846" s="3">
        <f>IF(FIN_DATASET[[#This Row],[Method]]="Efectivo",1,0)</f>
        <v>1</v>
      </c>
      <c r="N1846" s="12">
        <f>IF(FIN_DATASET[[#This Row],[Method]]="Efectivo",FIN_DATASET[[#This Row],[Amount]],0)</f>
        <v>125000</v>
      </c>
      <c r="O1846" s="3">
        <f>IF(FIN_DATASET[[#This Row],[Method]]="CxC",1,0)</f>
        <v>0</v>
      </c>
      <c r="P1846" s="11">
        <f>IF(FIN_DATASET[[#This Row],[Method]]="CxC",FIN_DATASET[[#This Row],[Amount]],0)</f>
        <v>0</v>
      </c>
      <c r="Q1846" s="3">
        <f>IF(OR(FIN_DATASET[[#This Row],[Account]]="CxP",FIN_DATASET[[#This Row],[Account]]="CxP (Liga)",FIN_DATASET[[#This Row],[Account]]="CxP (Terceros)"),1,0)</f>
        <v>0</v>
      </c>
      <c r="R1846" s="3">
        <f>IF(FIN_DATASET[[#This Row],[AP_Flag]]=1,FIN_DATASET[[#This Row],[Amount]],0)</f>
        <v>0</v>
      </c>
    </row>
    <row r="1847" spans="1:18" x14ac:dyDescent="0.2">
      <c r="A1847" s="4">
        <f>FIN_RAW[[#This Row],[FECHA]]</f>
        <v>45108</v>
      </c>
      <c r="B1847" s="3">
        <f>YEAR(FIN_DATASET[[#This Row],[Date]])</f>
        <v>2023</v>
      </c>
      <c r="C1847" s="3" t="str">
        <f>TEXT(FIN_DATASET[[#This Row],[Date]],"mmmm")</f>
        <v>July</v>
      </c>
      <c r="D1847" s="3" t="str">
        <f>IF(FIN_RAW[[#This Row],[VALOR (IN)]]&gt;0, "Income",IF(FIN_RAW[[#This Row],[VALOR (OUT)]]&gt;0, "Expense", "Check"))</f>
        <v>Income</v>
      </c>
      <c r="E1847" s="3" t="str">
        <f>_xlfn.XLOOKUP(FIN_DATASET[[#This Row],[Method]],CATEGORY_MAP[CUENTA_IN],CATEGORY_MAP[Category])</f>
        <v>Scholarships</v>
      </c>
      <c r="F1847" s="3" t="str">
        <f>_xlfn.XLOOKUP(FIN_DATASET[[#This Row],[Account]],CATEGORY_MAP[CUENTA_OUT],CATEGORY_MAP[Subcategory])</f>
        <v>Monthly Fee</v>
      </c>
      <c r="G1847" s="3" t="str">
        <f>IF(OR(FIN_RAW[[#This Row],[CONCEPTO]]=0,FIN_RAW[[#This Row],[CONCEPTO]]=""),"",FIN_RAW[[#This Row],[CONCEPTO]])</f>
        <v>Beca Hermandad (15%) JUL</v>
      </c>
      <c r="H1847" s="5">
        <f>IF(FIN_DATASET[[#This Row],[Type]]="Income", FIN_RAW[[#This Row],[VALOR (IN)]], -FIN_RAW[[#This Row],[VALOR (OUT)]])</f>
        <v>22000</v>
      </c>
      <c r="I1847" s="3" t="str">
        <f>FIN_RAW[[#This Row],[CUENTA (IN)]]</f>
        <v>Becas</v>
      </c>
      <c r="J1847" s="6" t="str">
        <f>FIN_RAW[[#This Row],[CUENTA (OUT)]]</f>
        <v>Mensualidad</v>
      </c>
      <c r="K1847" s="3" t="str">
        <f>IF(OR(FIN_RAW[[#This Row],[CLIENTE]]=0,FIN_RAW[[#This Row],[CLIENTE]]=" "),"",FIN_RAW[[#This Row],[CLIENTE]])</f>
        <v>Víctor Manuel Duque Yepes</v>
      </c>
      <c r="L1847" s="3" t="str">
        <f>IF(OR(FIN_RAW[[#This Row],[DEPORTISTA]]=0,FIN_RAW[[#This Row],[DEPORTISTA]]=""),"",FIN_RAW[[#This Row],[DEPORTISTA]])</f>
        <v>Juan Esteban Duque Pinto</v>
      </c>
      <c r="M1847" s="3">
        <f>IF(FIN_DATASET[[#This Row],[Method]]="Efectivo",1,0)</f>
        <v>0</v>
      </c>
      <c r="N1847" s="12">
        <f>IF(FIN_DATASET[[#This Row],[Method]]="Efectivo",FIN_DATASET[[#This Row],[Amount]],0)</f>
        <v>0</v>
      </c>
      <c r="O1847" s="3">
        <f>IF(FIN_DATASET[[#This Row],[Method]]="CxC",1,0)</f>
        <v>0</v>
      </c>
      <c r="P1847" s="11">
        <f>IF(FIN_DATASET[[#This Row],[Method]]="CxC",FIN_DATASET[[#This Row],[Amount]],0)</f>
        <v>0</v>
      </c>
      <c r="Q1847" s="3">
        <f>IF(OR(FIN_DATASET[[#This Row],[Account]]="CxP",FIN_DATASET[[#This Row],[Account]]="CxP (Liga)",FIN_DATASET[[#This Row],[Account]]="CxP (Terceros)"),1,0)</f>
        <v>0</v>
      </c>
      <c r="R1847" s="3">
        <f>IF(FIN_DATASET[[#This Row],[AP_Flag]]=1,FIN_DATASET[[#This Row],[Amount]],0)</f>
        <v>0</v>
      </c>
    </row>
    <row r="1848" spans="1:18" x14ac:dyDescent="0.2">
      <c r="A1848" s="4">
        <f>FIN_RAW[[#This Row],[FECHA]]</f>
        <v>45108</v>
      </c>
      <c r="B1848" s="3">
        <f>YEAR(FIN_DATASET[[#This Row],[Date]])</f>
        <v>2023</v>
      </c>
      <c r="C1848" s="3" t="str">
        <f>TEXT(FIN_DATASET[[#This Row],[Date]],"mmmm")</f>
        <v>July</v>
      </c>
      <c r="D1848" s="3" t="str">
        <f>IF(FIN_RAW[[#This Row],[VALOR (IN)]]&gt;0, "Income",IF(FIN_RAW[[#This Row],[VALOR (OUT)]]&gt;0, "Expense", "Check"))</f>
        <v>Income</v>
      </c>
      <c r="E1848" s="3" t="str">
        <f>_xlfn.XLOOKUP(FIN_DATASET[[#This Row],[Method]],CATEGORY_MAP[CUENTA_IN],CATEGORY_MAP[Category])</f>
        <v>Cash</v>
      </c>
      <c r="F1848" s="3" t="str">
        <f>_xlfn.XLOOKUP(FIN_DATASET[[#This Row],[Account]],CATEGORY_MAP[CUENTA_OUT],CATEGORY_MAP[Subcategory])</f>
        <v>Monthly Fee</v>
      </c>
      <c r="G1848" s="3" t="str">
        <f>IF(OR(FIN_RAW[[#This Row],[CONCEPTO]]=0,FIN_RAW[[#This Row],[CONCEPTO]]=""),"",FIN_RAW[[#This Row],[CONCEPTO]])</f>
        <v>Mensualidad AR JUL</v>
      </c>
      <c r="H1848" s="5">
        <f>IF(FIN_DATASET[[#This Row],[Type]]="Income", FIN_RAW[[#This Row],[VALOR (IN)]], -FIN_RAW[[#This Row],[VALOR (OUT)]])</f>
        <v>197000</v>
      </c>
      <c r="I1848" s="3" t="str">
        <f>FIN_RAW[[#This Row],[CUENTA (IN)]]</f>
        <v>Efectivo</v>
      </c>
      <c r="J1848" s="6" t="str">
        <f>FIN_RAW[[#This Row],[CUENTA (OUT)]]</f>
        <v>Mensualidad</v>
      </c>
      <c r="K1848" s="3" t="str">
        <f>IF(OR(FIN_RAW[[#This Row],[CLIENTE]]=0,FIN_RAW[[#This Row],[CLIENTE]]=" "),"",FIN_RAW[[#This Row],[CLIENTE]])</f>
        <v>Víctor Manuel Duque Yepes</v>
      </c>
      <c r="L1848" s="3" t="str">
        <f>IF(OR(FIN_RAW[[#This Row],[DEPORTISTA]]=0,FIN_RAW[[#This Row],[DEPORTISTA]]=""),"",FIN_RAW[[#This Row],[DEPORTISTA]])</f>
        <v>Juan Manuel Duque Pinto</v>
      </c>
      <c r="M1848" s="3">
        <f>IF(FIN_DATASET[[#This Row],[Method]]="Efectivo",1,0)</f>
        <v>1</v>
      </c>
      <c r="N1848" s="12">
        <f>IF(FIN_DATASET[[#This Row],[Method]]="Efectivo",FIN_DATASET[[#This Row],[Amount]],0)</f>
        <v>197000</v>
      </c>
      <c r="O1848" s="3">
        <f>IF(FIN_DATASET[[#This Row],[Method]]="CxC",1,0)</f>
        <v>0</v>
      </c>
      <c r="P1848" s="11">
        <f>IF(FIN_DATASET[[#This Row],[Method]]="CxC",FIN_DATASET[[#This Row],[Amount]],0)</f>
        <v>0</v>
      </c>
      <c r="Q1848" s="3">
        <f>IF(OR(FIN_DATASET[[#This Row],[Account]]="CxP",FIN_DATASET[[#This Row],[Account]]="CxP (Liga)",FIN_DATASET[[#This Row],[Account]]="CxP (Terceros)"),1,0)</f>
        <v>0</v>
      </c>
      <c r="R1848" s="3">
        <f>IF(FIN_DATASET[[#This Row],[AP_Flag]]=1,FIN_DATASET[[#This Row],[Amount]],0)</f>
        <v>0</v>
      </c>
    </row>
    <row r="1849" spans="1:18" x14ac:dyDescent="0.2">
      <c r="A1849" s="4">
        <f>FIN_RAW[[#This Row],[FECHA]]</f>
        <v>45108</v>
      </c>
      <c r="B1849" s="3">
        <f>YEAR(FIN_DATASET[[#This Row],[Date]])</f>
        <v>2023</v>
      </c>
      <c r="C1849" s="3" t="str">
        <f>TEXT(FIN_DATASET[[#This Row],[Date]],"mmmm")</f>
        <v>July</v>
      </c>
      <c r="D1849" s="3" t="str">
        <f>IF(FIN_RAW[[#This Row],[VALOR (IN)]]&gt;0, "Income",IF(FIN_RAW[[#This Row],[VALOR (OUT)]]&gt;0, "Expense", "Check"))</f>
        <v>Income</v>
      </c>
      <c r="E1849" s="3" t="str">
        <f>_xlfn.XLOOKUP(FIN_DATASET[[#This Row],[Method]],CATEGORY_MAP[CUENTA_IN],CATEGORY_MAP[Category])</f>
        <v>Accounts Receivable</v>
      </c>
      <c r="F1849" s="3" t="str">
        <f>_xlfn.XLOOKUP(FIN_DATASET[[#This Row],[Account]],CATEGORY_MAP[CUENTA_OUT],CATEGORY_MAP[Subcategory])</f>
        <v>Monthly Fee</v>
      </c>
      <c r="G1849" s="3" t="str">
        <f>IF(OR(FIN_RAW[[#This Row],[CONCEPTO]]=0,FIN_RAW[[#This Row],[CONCEPTO]]=""),"",FIN_RAW[[#This Row],[CONCEPTO]])</f>
        <v>Mensualidad AR(SG) JUL</v>
      </c>
      <c r="H1849" s="5">
        <f>IF(FIN_DATASET[[#This Row],[Type]]="Income", FIN_RAW[[#This Row],[VALOR (IN)]], -FIN_RAW[[#This Row],[VALOR (OUT)]])</f>
        <v>170000</v>
      </c>
      <c r="I1849" s="3" t="str">
        <f>FIN_RAW[[#This Row],[CUENTA (IN)]]</f>
        <v>CxC</v>
      </c>
      <c r="J1849" s="6" t="str">
        <f>FIN_RAW[[#This Row],[CUENTA (OUT)]]</f>
        <v>Mensualidad</v>
      </c>
      <c r="K1849" s="3" t="str">
        <f>IF(OR(FIN_RAW[[#This Row],[CLIENTE]]=0,FIN_RAW[[#This Row],[CLIENTE]]=" "),"",FIN_RAW[[#This Row],[CLIENTE]])</f>
        <v>Diana Gómez Herrera</v>
      </c>
      <c r="L1849" s="3" t="str">
        <f>IF(OR(FIN_RAW[[#This Row],[DEPORTISTA]]=0,FIN_RAW[[#This Row],[DEPORTISTA]]=""),"",FIN_RAW[[#This Row],[DEPORTISTA]])</f>
        <v>Juan Manuel López Gómez</v>
      </c>
      <c r="M1849" s="3">
        <f>IF(FIN_DATASET[[#This Row],[Method]]="Efectivo",1,0)</f>
        <v>0</v>
      </c>
      <c r="N1849" s="12">
        <f>IF(FIN_DATASET[[#This Row],[Method]]="Efectivo",FIN_DATASET[[#This Row],[Amount]],0)</f>
        <v>0</v>
      </c>
      <c r="O1849" s="3">
        <f>IF(FIN_DATASET[[#This Row],[Method]]="CxC",1,0)</f>
        <v>1</v>
      </c>
      <c r="P1849" s="11">
        <f>IF(FIN_DATASET[[#This Row],[Method]]="CxC",FIN_DATASET[[#This Row],[Amount]],0)</f>
        <v>170000</v>
      </c>
      <c r="Q1849" s="3">
        <f>IF(OR(FIN_DATASET[[#This Row],[Account]]="CxP",FIN_DATASET[[#This Row],[Account]]="CxP (Liga)",FIN_DATASET[[#This Row],[Account]]="CxP (Terceros)"),1,0)</f>
        <v>0</v>
      </c>
      <c r="R1849" s="3">
        <f>IF(FIN_DATASET[[#This Row],[AP_Flag]]=1,FIN_DATASET[[#This Row],[Amount]],0)</f>
        <v>0</v>
      </c>
    </row>
    <row r="1850" spans="1:18" x14ac:dyDescent="0.2">
      <c r="A1850" s="4">
        <f>FIN_RAW[[#This Row],[FECHA]]</f>
        <v>45108</v>
      </c>
      <c r="B1850" s="3">
        <f>YEAR(FIN_DATASET[[#This Row],[Date]])</f>
        <v>2023</v>
      </c>
      <c r="C1850" s="3" t="str">
        <f>TEXT(FIN_DATASET[[#This Row],[Date]],"mmmm")</f>
        <v>July</v>
      </c>
      <c r="D1850" s="3" t="str">
        <f>IF(FIN_RAW[[#This Row],[VALOR (IN)]]&gt;0, "Income",IF(FIN_RAW[[#This Row],[VALOR (OUT)]]&gt;0, "Expense", "Check"))</f>
        <v>Income</v>
      </c>
      <c r="E1850" s="3" t="str">
        <f>_xlfn.XLOOKUP(FIN_DATASET[[#This Row],[Method]],CATEGORY_MAP[CUENTA_IN],CATEGORY_MAP[Category])</f>
        <v>Accounts Receivable</v>
      </c>
      <c r="F1850" s="3" t="str">
        <f>_xlfn.XLOOKUP(FIN_DATASET[[#This Row],[Account]],CATEGORY_MAP[CUENTA_OUT],CATEGORY_MAP[Subcategory])</f>
        <v>Monthly Fee</v>
      </c>
      <c r="G1850" s="3" t="str">
        <f>IF(OR(FIN_RAW[[#This Row],[CONCEPTO]]=0,FIN_RAW[[#This Row],[CONCEPTO]]=""),"",FIN_RAW[[#This Row],[CONCEPTO]])</f>
        <v>Mensualidad AR(SG) JUL</v>
      </c>
      <c r="H1850" s="5">
        <f>IF(FIN_DATASET[[#This Row],[Type]]="Income", FIN_RAW[[#This Row],[VALOR (IN)]], -FIN_RAW[[#This Row],[VALOR (OUT)]])</f>
        <v>170000</v>
      </c>
      <c r="I1850" s="3" t="str">
        <f>FIN_RAW[[#This Row],[CUENTA (IN)]]</f>
        <v>CxC</v>
      </c>
      <c r="J1850" s="6" t="str">
        <f>FIN_RAW[[#This Row],[CUENTA (OUT)]]</f>
        <v>Mensualidad</v>
      </c>
      <c r="K1850" s="3" t="str">
        <f>IF(OR(FIN_RAW[[#This Row],[CLIENTE]]=0,FIN_RAW[[#This Row],[CLIENTE]]=" "),"",FIN_RAW[[#This Row],[CLIENTE]])</f>
        <v>Viviana Andrade Álvarez</v>
      </c>
      <c r="L1850" s="3" t="str">
        <f>IF(OR(FIN_RAW[[#This Row],[DEPORTISTA]]=0,FIN_RAW[[#This Row],[DEPORTISTA]]=""),"",FIN_RAW[[#This Row],[DEPORTISTA]])</f>
        <v>Laura Sofía Valencia Andrade</v>
      </c>
      <c r="M1850" s="3">
        <f>IF(FIN_DATASET[[#This Row],[Method]]="Efectivo",1,0)</f>
        <v>0</v>
      </c>
      <c r="N1850" s="12">
        <f>IF(FIN_DATASET[[#This Row],[Method]]="Efectivo",FIN_DATASET[[#This Row],[Amount]],0)</f>
        <v>0</v>
      </c>
      <c r="O1850" s="3">
        <f>IF(FIN_DATASET[[#This Row],[Method]]="CxC",1,0)</f>
        <v>1</v>
      </c>
      <c r="P1850" s="11">
        <f>IF(FIN_DATASET[[#This Row],[Method]]="CxC",FIN_DATASET[[#This Row],[Amount]],0)</f>
        <v>170000</v>
      </c>
      <c r="Q1850" s="3">
        <f>IF(OR(FIN_DATASET[[#This Row],[Account]]="CxP",FIN_DATASET[[#This Row],[Account]]="CxP (Liga)",FIN_DATASET[[#This Row],[Account]]="CxP (Terceros)"),1,0)</f>
        <v>0</v>
      </c>
      <c r="R1850" s="3">
        <f>IF(FIN_DATASET[[#This Row],[AP_Flag]]=1,FIN_DATASET[[#This Row],[Amount]],0)</f>
        <v>0</v>
      </c>
    </row>
    <row r="1851" spans="1:18" x14ac:dyDescent="0.2">
      <c r="A1851" s="4">
        <f>FIN_RAW[[#This Row],[FECHA]]</f>
        <v>45108</v>
      </c>
      <c r="B1851" s="3">
        <f>YEAR(FIN_DATASET[[#This Row],[Date]])</f>
        <v>2023</v>
      </c>
      <c r="C1851" s="3" t="str">
        <f>TEXT(FIN_DATASET[[#This Row],[Date]],"mmmm")</f>
        <v>July</v>
      </c>
      <c r="D1851" s="3" t="str">
        <f>IF(FIN_RAW[[#This Row],[VALOR (IN)]]&gt;0, "Income",IF(FIN_RAW[[#This Row],[VALOR (OUT)]]&gt;0, "Expense", "Check"))</f>
        <v>Income</v>
      </c>
      <c r="E1851" s="3" t="str">
        <f>_xlfn.XLOOKUP(FIN_DATASET[[#This Row],[Method]],CATEGORY_MAP[CUENTA_IN],CATEGORY_MAP[Category])</f>
        <v>Cash</v>
      </c>
      <c r="F1851" s="3" t="str">
        <f>_xlfn.XLOOKUP(FIN_DATASET[[#This Row],[Account]],CATEGORY_MAP[CUENTA_OUT],CATEGORY_MAP[Subcategory])</f>
        <v>Monthly Fee</v>
      </c>
      <c r="G1851" s="3" t="str">
        <f>IF(OR(FIN_RAW[[#This Row],[CONCEPTO]]=0,FIN_RAW[[#This Row],[CONCEPTO]]=""),"",FIN_RAW[[#This Row],[CONCEPTO]])</f>
        <v>Mensualidad FOR JUL</v>
      </c>
      <c r="H1851" s="5">
        <f>IF(FIN_DATASET[[#This Row],[Type]]="Income", FIN_RAW[[#This Row],[VALOR (IN)]], -FIN_RAW[[#This Row],[VALOR (OUT)]])</f>
        <v>147000</v>
      </c>
      <c r="I1851" s="3" t="str">
        <f>FIN_RAW[[#This Row],[CUENTA (IN)]]</f>
        <v>Efectivo</v>
      </c>
      <c r="J1851" s="6" t="str">
        <f>FIN_RAW[[#This Row],[CUENTA (OUT)]]</f>
        <v>Mensualidad</v>
      </c>
      <c r="K1851" s="3" t="str">
        <f>IF(OR(FIN_RAW[[#This Row],[CLIENTE]]=0,FIN_RAW[[#This Row],[CLIENTE]]=" "),"",FIN_RAW[[#This Row],[CLIENTE]])</f>
        <v>Edilma Solarte</v>
      </c>
      <c r="L1851" s="3" t="str">
        <f>IF(OR(FIN_RAW[[#This Row],[DEPORTISTA]]=0,FIN_RAW[[#This Row],[DEPORTISTA]]=""),"",FIN_RAW[[#This Row],[DEPORTISTA]])</f>
        <v>Luciana Botina Cañar</v>
      </c>
      <c r="M1851" s="3">
        <f>IF(FIN_DATASET[[#This Row],[Method]]="Efectivo",1,0)</f>
        <v>1</v>
      </c>
      <c r="N1851" s="12">
        <f>IF(FIN_DATASET[[#This Row],[Method]]="Efectivo",FIN_DATASET[[#This Row],[Amount]],0)</f>
        <v>147000</v>
      </c>
      <c r="O1851" s="3">
        <f>IF(FIN_DATASET[[#This Row],[Method]]="CxC",1,0)</f>
        <v>0</v>
      </c>
      <c r="P1851" s="11">
        <f>IF(FIN_DATASET[[#This Row],[Method]]="CxC",FIN_DATASET[[#This Row],[Amount]],0)</f>
        <v>0</v>
      </c>
      <c r="Q1851" s="3">
        <f>IF(OR(FIN_DATASET[[#This Row],[Account]]="CxP",FIN_DATASET[[#This Row],[Account]]="CxP (Liga)",FIN_DATASET[[#This Row],[Account]]="CxP (Terceros)"),1,0)</f>
        <v>0</v>
      </c>
      <c r="R1851" s="3">
        <f>IF(FIN_DATASET[[#This Row],[AP_Flag]]=1,FIN_DATASET[[#This Row],[Amount]],0)</f>
        <v>0</v>
      </c>
    </row>
    <row r="1852" spans="1:18" x14ac:dyDescent="0.2">
      <c r="A1852" s="4">
        <f>FIN_RAW[[#This Row],[FECHA]]</f>
        <v>45108</v>
      </c>
      <c r="B1852" s="3">
        <f>YEAR(FIN_DATASET[[#This Row],[Date]])</f>
        <v>2023</v>
      </c>
      <c r="C1852" s="3" t="str">
        <f>TEXT(FIN_DATASET[[#This Row],[Date]],"mmmm")</f>
        <v>July</v>
      </c>
      <c r="D1852" s="3" t="str">
        <f>IF(FIN_RAW[[#This Row],[VALOR (IN)]]&gt;0, "Income",IF(FIN_RAW[[#This Row],[VALOR (OUT)]]&gt;0, "Expense", "Check"))</f>
        <v>Income</v>
      </c>
      <c r="E1852" s="3" t="str">
        <f>_xlfn.XLOOKUP(FIN_DATASET[[#This Row],[Method]],CATEGORY_MAP[CUENTA_IN],CATEGORY_MAP[Category])</f>
        <v>Cash</v>
      </c>
      <c r="F1852" s="3" t="str">
        <f>_xlfn.XLOOKUP(FIN_DATASET[[#This Row],[Account]],CATEGORY_MAP[CUENTA_OUT],CATEGORY_MAP[Subcategory])</f>
        <v>Monthly Fee</v>
      </c>
      <c r="G1852" s="3" t="str">
        <f>IF(OR(FIN_RAW[[#This Row],[CONCEPTO]]=0,FIN_RAW[[#This Row],[CONCEPTO]]=""),"",FIN_RAW[[#This Row],[CONCEPTO]])</f>
        <v>Mensualidad AR JUL</v>
      </c>
      <c r="H1852" s="5">
        <f>IF(FIN_DATASET[[#This Row],[Type]]="Income", FIN_RAW[[#This Row],[VALOR (IN)]], -FIN_RAW[[#This Row],[VALOR (OUT)]])</f>
        <v>197000</v>
      </c>
      <c r="I1852" s="3" t="str">
        <f>FIN_RAW[[#This Row],[CUENTA (IN)]]</f>
        <v>Efectivo</v>
      </c>
      <c r="J1852" s="6" t="str">
        <f>FIN_RAW[[#This Row],[CUENTA (OUT)]]</f>
        <v>Mensualidad</v>
      </c>
      <c r="K1852" s="3" t="str">
        <f>IF(OR(FIN_RAW[[#This Row],[CLIENTE]]=0,FIN_RAW[[#This Row],[CLIENTE]]=" "),"",FIN_RAW[[#This Row],[CLIENTE]])</f>
        <v>Mónica González Esguerra</v>
      </c>
      <c r="L1852" s="3" t="str">
        <f>IF(OR(FIN_RAW[[#This Row],[DEPORTISTA]]=0,FIN_RAW[[#This Row],[DEPORTISTA]]=""),"",FIN_RAW[[#This Row],[DEPORTISTA]])</f>
        <v>Mariana Vásquez González</v>
      </c>
      <c r="M1852" s="3">
        <f>IF(FIN_DATASET[[#This Row],[Method]]="Efectivo",1,0)</f>
        <v>1</v>
      </c>
      <c r="N1852" s="12">
        <f>IF(FIN_DATASET[[#This Row],[Method]]="Efectivo",FIN_DATASET[[#This Row],[Amount]],0)</f>
        <v>197000</v>
      </c>
      <c r="O1852" s="3">
        <f>IF(FIN_DATASET[[#This Row],[Method]]="CxC",1,0)</f>
        <v>0</v>
      </c>
      <c r="P1852" s="11">
        <f>IF(FIN_DATASET[[#This Row],[Method]]="CxC",FIN_DATASET[[#This Row],[Amount]],0)</f>
        <v>0</v>
      </c>
      <c r="Q1852" s="3">
        <f>IF(OR(FIN_DATASET[[#This Row],[Account]]="CxP",FIN_DATASET[[#This Row],[Account]]="CxP (Liga)",FIN_DATASET[[#This Row],[Account]]="CxP (Terceros)"),1,0)</f>
        <v>0</v>
      </c>
      <c r="R1852" s="3">
        <f>IF(FIN_DATASET[[#This Row],[AP_Flag]]=1,FIN_DATASET[[#This Row],[Amount]],0)</f>
        <v>0</v>
      </c>
    </row>
    <row r="1853" spans="1:18" x14ac:dyDescent="0.2">
      <c r="A1853" s="4">
        <f>FIN_RAW[[#This Row],[FECHA]]</f>
        <v>45108</v>
      </c>
      <c r="B1853" s="3">
        <f>YEAR(FIN_DATASET[[#This Row],[Date]])</f>
        <v>2023</v>
      </c>
      <c r="C1853" s="3" t="str">
        <f>TEXT(FIN_DATASET[[#This Row],[Date]],"mmmm")</f>
        <v>July</v>
      </c>
      <c r="D1853" s="3" t="str">
        <f>IF(FIN_RAW[[#This Row],[VALOR (IN)]]&gt;0, "Income",IF(FIN_RAW[[#This Row],[VALOR (OUT)]]&gt;0, "Expense", "Check"))</f>
        <v>Income</v>
      </c>
      <c r="E1853" s="3" t="str">
        <f>_xlfn.XLOOKUP(FIN_DATASET[[#This Row],[Method]],CATEGORY_MAP[CUENTA_IN],CATEGORY_MAP[Category])</f>
        <v>Cash</v>
      </c>
      <c r="F1853" s="3" t="str">
        <f>_xlfn.XLOOKUP(FIN_DATASET[[#This Row],[Account]],CATEGORY_MAP[CUENTA_OUT],CATEGORY_MAP[Subcategory])</f>
        <v>Monthly Fee</v>
      </c>
      <c r="G1853" s="3" t="str">
        <f>IF(OR(FIN_RAW[[#This Row],[CONCEPTO]]=0,FIN_RAW[[#This Row],[CONCEPTO]]=""),"",FIN_RAW[[#This Row],[CONCEPTO]])</f>
        <v>Mensualidad FOR (85%) JUL</v>
      </c>
      <c r="H1853" s="5">
        <f>IF(FIN_DATASET[[#This Row],[Type]]="Income", FIN_RAW[[#This Row],[VALOR (IN)]], -FIN_RAW[[#This Row],[VALOR (OUT)]])</f>
        <v>125000</v>
      </c>
      <c r="I1853" s="3" t="str">
        <f>FIN_RAW[[#This Row],[CUENTA (IN)]]</f>
        <v>Efectivo</v>
      </c>
      <c r="J1853" s="6" t="str">
        <f>FIN_RAW[[#This Row],[CUENTA (OUT)]]</f>
        <v>Mensualidad</v>
      </c>
      <c r="K1853" s="3" t="str">
        <f>IF(OR(FIN_RAW[[#This Row],[CLIENTE]]=0,FIN_RAW[[#This Row],[CLIENTE]]=" "),"",FIN_RAW[[#This Row],[CLIENTE]])</f>
        <v>Ana Milena Sánchez Patiño</v>
      </c>
      <c r="L1853" s="3" t="str">
        <f>IF(OR(FIN_RAW[[#This Row],[DEPORTISTA]]=0,FIN_RAW[[#This Row],[DEPORTISTA]]=""),"",FIN_RAW[[#This Row],[DEPORTISTA]])</f>
        <v>Matías Carvajal Sánchez</v>
      </c>
      <c r="M1853" s="3">
        <f>IF(FIN_DATASET[[#This Row],[Method]]="Efectivo",1,0)</f>
        <v>1</v>
      </c>
      <c r="N1853" s="12">
        <f>IF(FIN_DATASET[[#This Row],[Method]]="Efectivo",FIN_DATASET[[#This Row],[Amount]],0)</f>
        <v>125000</v>
      </c>
      <c r="O1853" s="3">
        <f>IF(FIN_DATASET[[#This Row],[Method]]="CxC",1,0)</f>
        <v>0</v>
      </c>
      <c r="P1853" s="11">
        <f>IF(FIN_DATASET[[#This Row],[Method]]="CxC",FIN_DATASET[[#This Row],[Amount]],0)</f>
        <v>0</v>
      </c>
      <c r="Q1853" s="3">
        <f>IF(OR(FIN_DATASET[[#This Row],[Account]]="CxP",FIN_DATASET[[#This Row],[Account]]="CxP (Liga)",FIN_DATASET[[#This Row],[Account]]="CxP (Terceros)"),1,0)</f>
        <v>0</v>
      </c>
      <c r="R1853" s="3">
        <f>IF(FIN_DATASET[[#This Row],[AP_Flag]]=1,FIN_DATASET[[#This Row],[Amount]],0)</f>
        <v>0</v>
      </c>
    </row>
    <row r="1854" spans="1:18" x14ac:dyDescent="0.2">
      <c r="A1854" s="4">
        <f>FIN_RAW[[#This Row],[FECHA]]</f>
        <v>45108</v>
      </c>
      <c r="B1854" s="3">
        <f>YEAR(FIN_DATASET[[#This Row],[Date]])</f>
        <v>2023</v>
      </c>
      <c r="C1854" s="3" t="str">
        <f>TEXT(FIN_DATASET[[#This Row],[Date]],"mmmm")</f>
        <v>July</v>
      </c>
      <c r="D1854" s="3" t="str">
        <f>IF(FIN_RAW[[#This Row],[VALOR (IN)]]&gt;0, "Income",IF(FIN_RAW[[#This Row],[VALOR (OUT)]]&gt;0, "Expense", "Check"))</f>
        <v>Income</v>
      </c>
      <c r="E1854" s="3" t="str">
        <f>_xlfn.XLOOKUP(FIN_DATASET[[#This Row],[Method]],CATEGORY_MAP[CUENTA_IN],CATEGORY_MAP[Category])</f>
        <v>Scholarships</v>
      </c>
      <c r="F1854" s="3" t="str">
        <f>_xlfn.XLOOKUP(FIN_DATASET[[#This Row],[Account]],CATEGORY_MAP[CUENTA_OUT],CATEGORY_MAP[Subcategory])</f>
        <v>Monthly Fee</v>
      </c>
      <c r="G1854" s="3" t="str">
        <f>IF(OR(FIN_RAW[[#This Row],[CONCEPTO]]=0,FIN_RAW[[#This Row],[CONCEPTO]]=""),"",FIN_RAW[[#This Row],[CONCEPTO]])</f>
        <v>Beca Hermandad (15%) JUL</v>
      </c>
      <c r="H1854" s="5">
        <f>IF(FIN_DATASET[[#This Row],[Type]]="Income", FIN_RAW[[#This Row],[VALOR (IN)]], -FIN_RAW[[#This Row],[VALOR (OUT)]])</f>
        <v>22000</v>
      </c>
      <c r="I1854" s="3" t="str">
        <f>FIN_RAW[[#This Row],[CUENTA (IN)]]</f>
        <v>Becas</v>
      </c>
      <c r="J1854" s="6" t="str">
        <f>FIN_RAW[[#This Row],[CUENTA (OUT)]]</f>
        <v>Mensualidad</v>
      </c>
      <c r="K1854" s="3" t="str">
        <f>IF(OR(FIN_RAW[[#This Row],[CLIENTE]]=0,FIN_RAW[[#This Row],[CLIENTE]]=" "),"",FIN_RAW[[#This Row],[CLIENTE]])</f>
        <v>Ana Milena Sánchez Patiño</v>
      </c>
      <c r="L1854" s="3" t="str">
        <f>IF(OR(FIN_RAW[[#This Row],[DEPORTISTA]]=0,FIN_RAW[[#This Row],[DEPORTISTA]]=""),"",FIN_RAW[[#This Row],[DEPORTISTA]])</f>
        <v>Matías Carvajal Sánchez</v>
      </c>
      <c r="M1854" s="3">
        <f>IF(FIN_DATASET[[#This Row],[Method]]="Efectivo",1,0)</f>
        <v>0</v>
      </c>
      <c r="N1854" s="12">
        <f>IF(FIN_DATASET[[#This Row],[Method]]="Efectivo",FIN_DATASET[[#This Row],[Amount]],0)</f>
        <v>0</v>
      </c>
      <c r="O1854" s="3">
        <f>IF(FIN_DATASET[[#This Row],[Method]]="CxC",1,0)</f>
        <v>0</v>
      </c>
      <c r="P1854" s="11">
        <f>IF(FIN_DATASET[[#This Row],[Method]]="CxC",FIN_DATASET[[#This Row],[Amount]],0)</f>
        <v>0</v>
      </c>
      <c r="Q1854" s="3">
        <f>IF(OR(FIN_DATASET[[#This Row],[Account]]="CxP",FIN_DATASET[[#This Row],[Account]]="CxP (Liga)",FIN_DATASET[[#This Row],[Account]]="CxP (Terceros)"),1,0)</f>
        <v>0</v>
      </c>
      <c r="R1854" s="3">
        <f>IF(FIN_DATASET[[#This Row],[AP_Flag]]=1,FIN_DATASET[[#This Row],[Amount]],0)</f>
        <v>0</v>
      </c>
    </row>
    <row r="1855" spans="1:18" x14ac:dyDescent="0.2">
      <c r="A1855" s="4">
        <f>FIN_RAW[[#This Row],[FECHA]]</f>
        <v>45108</v>
      </c>
      <c r="B1855" s="3">
        <f>YEAR(FIN_DATASET[[#This Row],[Date]])</f>
        <v>2023</v>
      </c>
      <c r="C1855" s="3" t="str">
        <f>TEXT(FIN_DATASET[[#This Row],[Date]],"mmmm")</f>
        <v>July</v>
      </c>
      <c r="D1855" s="3" t="str">
        <f>IF(FIN_RAW[[#This Row],[VALOR (IN)]]&gt;0, "Income",IF(FIN_RAW[[#This Row],[VALOR (OUT)]]&gt;0, "Expense", "Check"))</f>
        <v>Income</v>
      </c>
      <c r="E1855" s="3" t="str">
        <f>_xlfn.XLOOKUP(FIN_DATASET[[#This Row],[Method]],CATEGORY_MAP[CUENTA_IN],CATEGORY_MAP[Category])</f>
        <v>Cash</v>
      </c>
      <c r="F1855" s="3" t="str">
        <f>_xlfn.XLOOKUP(FIN_DATASET[[#This Row],[Account]],CATEGORY_MAP[CUENTA_OUT],CATEGORY_MAP[Subcategory])</f>
        <v>Monthly Fee</v>
      </c>
      <c r="G1855" s="3" t="str">
        <f>IF(OR(FIN_RAW[[#This Row],[CONCEPTO]]=0,FIN_RAW[[#This Row],[CONCEPTO]]=""),"",FIN_RAW[[#This Row],[CONCEPTO]])</f>
        <v>Mensualidad AR JUL</v>
      </c>
      <c r="H1855" s="5">
        <f>IF(FIN_DATASET[[#This Row],[Type]]="Income", FIN_RAW[[#This Row],[VALOR (IN)]], -FIN_RAW[[#This Row],[VALOR (OUT)]])</f>
        <v>197000</v>
      </c>
      <c r="I1855" s="3" t="str">
        <f>FIN_RAW[[#This Row],[CUENTA (IN)]]</f>
        <v>Efectivo</v>
      </c>
      <c r="J1855" s="6" t="str">
        <f>FIN_RAW[[#This Row],[CUENTA (OUT)]]</f>
        <v>Mensualidad</v>
      </c>
      <c r="K1855" s="3" t="str">
        <f>IF(OR(FIN_RAW[[#This Row],[CLIENTE]]=0,FIN_RAW[[#This Row],[CLIENTE]]=" "),"",FIN_RAW[[#This Row],[CLIENTE]])</f>
        <v>Ana Milena Sánchez Patiño</v>
      </c>
      <c r="L1855" s="3" t="str">
        <f>IF(OR(FIN_RAW[[#This Row],[DEPORTISTA]]=0,FIN_RAW[[#This Row],[DEPORTISTA]]=""),"",FIN_RAW[[#This Row],[DEPORTISTA]])</f>
        <v>Valentina Carvajal Sánchez</v>
      </c>
      <c r="M1855" s="3">
        <f>IF(FIN_DATASET[[#This Row],[Method]]="Efectivo",1,0)</f>
        <v>1</v>
      </c>
      <c r="N1855" s="12">
        <f>IF(FIN_DATASET[[#This Row],[Method]]="Efectivo",FIN_DATASET[[#This Row],[Amount]],0)</f>
        <v>197000</v>
      </c>
      <c r="O1855" s="3">
        <f>IF(FIN_DATASET[[#This Row],[Method]]="CxC",1,0)</f>
        <v>0</v>
      </c>
      <c r="P1855" s="11">
        <f>IF(FIN_DATASET[[#This Row],[Method]]="CxC",FIN_DATASET[[#This Row],[Amount]],0)</f>
        <v>0</v>
      </c>
      <c r="Q1855" s="3">
        <f>IF(OR(FIN_DATASET[[#This Row],[Account]]="CxP",FIN_DATASET[[#This Row],[Account]]="CxP (Liga)",FIN_DATASET[[#This Row],[Account]]="CxP (Terceros)"),1,0)</f>
        <v>0</v>
      </c>
      <c r="R1855" s="3">
        <f>IF(FIN_DATASET[[#This Row],[AP_Flag]]=1,FIN_DATASET[[#This Row],[Amount]],0)</f>
        <v>0</v>
      </c>
    </row>
    <row r="1856" spans="1:18" x14ac:dyDescent="0.2">
      <c r="A1856" s="4">
        <f>FIN_RAW[[#This Row],[FECHA]]</f>
        <v>45108</v>
      </c>
      <c r="B1856" s="3">
        <f>YEAR(FIN_DATASET[[#This Row],[Date]])</f>
        <v>2023</v>
      </c>
      <c r="C1856" s="3" t="str">
        <f>TEXT(FIN_DATASET[[#This Row],[Date]],"mmmm")</f>
        <v>July</v>
      </c>
      <c r="D1856" s="3" t="str">
        <f>IF(FIN_RAW[[#This Row],[VALOR (IN)]]&gt;0, "Income",IF(FIN_RAW[[#This Row],[VALOR (OUT)]]&gt;0, "Expense", "Check"))</f>
        <v>Income</v>
      </c>
      <c r="E1856" s="3" t="str">
        <f>_xlfn.XLOOKUP(FIN_DATASET[[#This Row],[Method]],CATEGORY_MAP[CUENTA_IN],CATEGORY_MAP[Category])</f>
        <v>Cash</v>
      </c>
      <c r="F1856" s="3" t="str">
        <f>_xlfn.XLOOKUP(FIN_DATASET[[#This Row],[Account]],CATEGORY_MAP[CUENTA_OUT],CATEGORY_MAP[Subcategory])</f>
        <v>Monthly Fee</v>
      </c>
      <c r="G1856" s="3" t="str">
        <f>IF(OR(FIN_RAW[[#This Row],[CONCEPTO]]=0,FIN_RAW[[#This Row],[CONCEPTO]]=""),"",FIN_RAW[[#This Row],[CONCEPTO]])</f>
        <v>Mensualidad AR JUL</v>
      </c>
      <c r="H1856" s="5">
        <f>IF(FIN_DATASET[[#This Row],[Type]]="Income", FIN_RAW[[#This Row],[VALOR (IN)]], -FIN_RAW[[#This Row],[VALOR (OUT)]])</f>
        <v>197000</v>
      </c>
      <c r="I1856" s="3" t="str">
        <f>FIN_RAW[[#This Row],[CUENTA (IN)]]</f>
        <v>Efectivo</v>
      </c>
      <c r="J1856" s="6" t="str">
        <f>FIN_RAW[[#This Row],[CUENTA (OUT)]]</f>
        <v>Mensualidad</v>
      </c>
      <c r="K1856" s="3" t="str">
        <f>IF(OR(FIN_RAW[[#This Row],[CLIENTE]]=0,FIN_RAW[[#This Row],[CLIENTE]]=" "),"",FIN_RAW[[#This Row],[CLIENTE]])</f>
        <v>Yanibel Peña Londoño</v>
      </c>
      <c r="L1856" s="3" t="str">
        <f>IF(OR(FIN_RAW[[#This Row],[DEPORTISTA]]=0,FIN_RAW[[#This Row],[DEPORTISTA]]=""),"",FIN_RAW[[#This Row],[DEPORTISTA]])</f>
        <v>Santiago Piedrahita Peña</v>
      </c>
      <c r="M1856" s="3">
        <f>IF(FIN_DATASET[[#This Row],[Method]]="Efectivo",1,0)</f>
        <v>1</v>
      </c>
      <c r="N1856" s="12">
        <f>IF(FIN_DATASET[[#This Row],[Method]]="Efectivo",FIN_DATASET[[#This Row],[Amount]],0)</f>
        <v>197000</v>
      </c>
      <c r="O1856" s="3">
        <f>IF(FIN_DATASET[[#This Row],[Method]]="CxC",1,0)</f>
        <v>0</v>
      </c>
      <c r="P1856" s="11">
        <f>IF(FIN_DATASET[[#This Row],[Method]]="CxC",FIN_DATASET[[#This Row],[Amount]],0)</f>
        <v>0</v>
      </c>
      <c r="Q1856" s="3">
        <f>IF(OR(FIN_DATASET[[#This Row],[Account]]="CxP",FIN_DATASET[[#This Row],[Account]]="CxP (Liga)",FIN_DATASET[[#This Row],[Account]]="CxP (Terceros)"),1,0)</f>
        <v>0</v>
      </c>
      <c r="R1856" s="3">
        <f>IF(FIN_DATASET[[#This Row],[AP_Flag]]=1,FIN_DATASET[[#This Row],[Amount]],0)</f>
        <v>0</v>
      </c>
    </row>
    <row r="1857" spans="1:18" x14ac:dyDescent="0.2">
      <c r="A1857" s="4">
        <f>FIN_RAW[[#This Row],[FECHA]]</f>
        <v>45108</v>
      </c>
      <c r="B1857" s="3">
        <f>YEAR(FIN_DATASET[[#This Row],[Date]])</f>
        <v>2023</v>
      </c>
      <c r="C1857" s="3" t="str">
        <f>TEXT(FIN_DATASET[[#This Row],[Date]],"mmmm")</f>
        <v>July</v>
      </c>
      <c r="D1857" s="3" t="str">
        <f>IF(FIN_RAW[[#This Row],[VALOR (IN)]]&gt;0, "Income",IF(FIN_RAW[[#This Row],[VALOR (OUT)]]&gt;0, "Expense", "Check"))</f>
        <v>Income</v>
      </c>
      <c r="E1857" s="3" t="str">
        <f>_xlfn.XLOOKUP(FIN_DATASET[[#This Row],[Method]],CATEGORY_MAP[CUENTA_IN],CATEGORY_MAP[Category])</f>
        <v>Cash</v>
      </c>
      <c r="F1857" s="3" t="str">
        <f>_xlfn.XLOOKUP(FIN_DATASET[[#This Row],[Account]],CATEGORY_MAP[CUENTA_OUT],CATEGORY_MAP[Subcategory])</f>
        <v>Monthly Fee</v>
      </c>
      <c r="G1857" s="3" t="str">
        <f>IF(OR(FIN_RAW[[#This Row],[CONCEPTO]]=0,FIN_RAW[[#This Row],[CONCEPTO]]=""),"",FIN_RAW[[#This Row],[CONCEPTO]])</f>
        <v>Mensualidad AR JUL</v>
      </c>
      <c r="H1857" s="5">
        <f>IF(FIN_DATASET[[#This Row],[Type]]="Income", FIN_RAW[[#This Row],[VALOR (IN)]], -FIN_RAW[[#This Row],[VALOR (OUT)]])</f>
        <v>197000</v>
      </c>
      <c r="I1857" s="3" t="str">
        <f>FIN_RAW[[#This Row],[CUENTA (IN)]]</f>
        <v>Efectivo</v>
      </c>
      <c r="J1857" s="6" t="str">
        <f>FIN_RAW[[#This Row],[CUENTA (OUT)]]</f>
        <v>Mensualidad</v>
      </c>
      <c r="K1857" s="3" t="str">
        <f>IF(OR(FIN_RAW[[#This Row],[CLIENTE]]=0,FIN_RAW[[#This Row],[CLIENTE]]=" "),"",FIN_RAW[[#This Row],[CLIENTE]])</f>
        <v>Ingrith Basto Zamorano</v>
      </c>
      <c r="L1857" s="3" t="str">
        <f>IF(OR(FIN_RAW[[#This Row],[DEPORTISTA]]=0,FIN_RAW[[#This Row],[DEPORTISTA]]=""),"",FIN_RAW[[#This Row],[DEPORTISTA]])</f>
        <v>Santiago Solórzano Basto</v>
      </c>
      <c r="M1857" s="3">
        <f>IF(FIN_DATASET[[#This Row],[Method]]="Efectivo",1,0)</f>
        <v>1</v>
      </c>
      <c r="N1857" s="12">
        <f>IF(FIN_DATASET[[#This Row],[Method]]="Efectivo",FIN_DATASET[[#This Row],[Amount]],0)</f>
        <v>197000</v>
      </c>
      <c r="O1857" s="3">
        <f>IF(FIN_DATASET[[#This Row],[Method]]="CxC",1,0)</f>
        <v>0</v>
      </c>
      <c r="P1857" s="11">
        <f>IF(FIN_DATASET[[#This Row],[Method]]="CxC",FIN_DATASET[[#This Row],[Amount]],0)</f>
        <v>0</v>
      </c>
      <c r="Q1857" s="3">
        <f>IF(OR(FIN_DATASET[[#This Row],[Account]]="CxP",FIN_DATASET[[#This Row],[Account]]="CxP (Liga)",FIN_DATASET[[#This Row],[Account]]="CxP (Terceros)"),1,0)</f>
        <v>0</v>
      </c>
      <c r="R1857" s="3">
        <f>IF(FIN_DATASET[[#This Row],[AP_Flag]]=1,FIN_DATASET[[#This Row],[Amount]],0)</f>
        <v>0</v>
      </c>
    </row>
    <row r="1858" spans="1:18" x14ac:dyDescent="0.2">
      <c r="A1858" s="4">
        <f>FIN_RAW[[#This Row],[FECHA]]</f>
        <v>45108</v>
      </c>
      <c r="B1858" s="3">
        <f>YEAR(FIN_DATASET[[#This Row],[Date]])</f>
        <v>2023</v>
      </c>
      <c r="C1858" s="3" t="str">
        <f>TEXT(FIN_DATASET[[#This Row],[Date]],"mmmm")</f>
        <v>July</v>
      </c>
      <c r="D1858" s="3" t="str">
        <f>IF(FIN_RAW[[#This Row],[VALOR (IN)]]&gt;0, "Income",IF(FIN_RAW[[#This Row],[VALOR (OUT)]]&gt;0, "Expense", "Check"))</f>
        <v>Income</v>
      </c>
      <c r="E1858" s="3" t="str">
        <f>_xlfn.XLOOKUP(FIN_DATASET[[#This Row],[Method]],CATEGORY_MAP[CUENTA_IN],CATEGORY_MAP[Category])</f>
        <v>Cash</v>
      </c>
      <c r="F1858" s="3" t="str">
        <f>_xlfn.XLOOKUP(FIN_DATASET[[#This Row],[Account]],CATEGORY_MAP[CUENTA_OUT],CATEGORY_MAP[Subcategory])</f>
        <v>Monthly Fee</v>
      </c>
      <c r="G1858" s="3" t="str">
        <f>IF(OR(FIN_RAW[[#This Row],[CONCEPTO]]=0,FIN_RAW[[#This Row],[CONCEPTO]]=""),"",FIN_RAW[[#This Row],[CONCEPTO]])</f>
        <v>Mensualidad FOR JUL</v>
      </c>
      <c r="H1858" s="5">
        <f>IF(FIN_DATASET[[#This Row],[Type]]="Income", FIN_RAW[[#This Row],[VALOR (IN)]], -FIN_RAW[[#This Row],[VALOR (OUT)]])</f>
        <v>147000</v>
      </c>
      <c r="I1858" s="3" t="str">
        <f>FIN_RAW[[#This Row],[CUENTA (IN)]]</f>
        <v>Efectivo</v>
      </c>
      <c r="J1858" s="6" t="str">
        <f>FIN_RAW[[#This Row],[CUENTA (OUT)]]</f>
        <v>Mensualidad</v>
      </c>
      <c r="K1858" s="3" t="str">
        <f>IF(OR(FIN_RAW[[#This Row],[CLIENTE]]=0,FIN_RAW[[#This Row],[CLIENTE]]=" "),"",FIN_RAW[[#This Row],[CLIENTE]])</f>
        <v>Marcela Zapata Duque</v>
      </c>
      <c r="L1858" s="3" t="str">
        <f>IF(OR(FIN_RAW[[#This Row],[DEPORTISTA]]=0,FIN_RAW[[#This Row],[DEPORTISTA]]=""),"",FIN_RAW[[#This Row],[DEPORTISTA]])</f>
        <v>Sara Zapata Zapata</v>
      </c>
      <c r="M1858" s="3">
        <f>IF(FIN_DATASET[[#This Row],[Method]]="Efectivo",1,0)</f>
        <v>1</v>
      </c>
      <c r="N1858" s="12">
        <f>IF(FIN_DATASET[[#This Row],[Method]]="Efectivo",FIN_DATASET[[#This Row],[Amount]],0)</f>
        <v>147000</v>
      </c>
      <c r="O1858" s="3">
        <f>IF(FIN_DATASET[[#This Row],[Method]]="CxC",1,0)</f>
        <v>0</v>
      </c>
      <c r="P1858" s="11">
        <f>IF(FIN_DATASET[[#This Row],[Method]]="CxC",FIN_DATASET[[#This Row],[Amount]],0)</f>
        <v>0</v>
      </c>
      <c r="Q1858" s="3">
        <f>IF(OR(FIN_DATASET[[#This Row],[Account]]="CxP",FIN_DATASET[[#This Row],[Account]]="CxP (Liga)",FIN_DATASET[[#This Row],[Account]]="CxP (Terceros)"),1,0)</f>
        <v>0</v>
      </c>
      <c r="R1858" s="3">
        <f>IF(FIN_DATASET[[#This Row],[AP_Flag]]=1,FIN_DATASET[[#This Row],[Amount]],0)</f>
        <v>0</v>
      </c>
    </row>
    <row r="1859" spans="1:18" x14ac:dyDescent="0.2">
      <c r="A1859" s="4">
        <f>FIN_RAW[[#This Row],[FECHA]]</f>
        <v>45138</v>
      </c>
      <c r="B1859" s="3">
        <f>YEAR(FIN_DATASET[[#This Row],[Date]])</f>
        <v>2023</v>
      </c>
      <c r="C1859" s="3" t="str">
        <f>TEXT(FIN_DATASET[[#This Row],[Date]],"mmmm")</f>
        <v>July</v>
      </c>
      <c r="D1859" s="3" t="str">
        <f>IF(FIN_RAW[[#This Row],[VALOR (IN)]]&gt;0, "Income",IF(FIN_RAW[[#This Row],[VALOR (OUT)]]&gt;0, "Expense", "Check"))</f>
        <v>Expense</v>
      </c>
      <c r="E1859" s="3" t="str">
        <f>_xlfn.XLOOKUP(FIN_DATASET[[#This Row],[Method]],CATEGORY_MAP[CUENTA_IN],CATEGORY_MAP[Category])</f>
        <v>Cash</v>
      </c>
      <c r="F1859" s="3" t="str">
        <f>_xlfn.XLOOKUP(FIN_DATASET[[#This Row],[Account]],CATEGORY_MAP[CUENTA_OUT],CATEGORY_MAP[Subcategory])</f>
        <v>Payroll</v>
      </c>
      <c r="G1859" s="3" t="str">
        <f>IF(OR(FIN_RAW[[#This Row],[CONCEPTO]]=0,FIN_RAW[[#This Row],[CONCEPTO]]=""),"",FIN_RAW[[#This Row],[CONCEPTO]])</f>
        <v>Pago Nomina JUL</v>
      </c>
      <c r="H1859" s="5">
        <f>IF(FIN_DATASET[[#This Row],[Type]]="Income", FIN_RAW[[#This Row],[VALOR (IN)]], -FIN_RAW[[#This Row],[VALOR (OUT)]])</f>
        <v>-1000000</v>
      </c>
      <c r="I1859" s="3" t="str">
        <f>FIN_RAW[[#This Row],[CUENTA (IN)]]</f>
        <v>Efectivo</v>
      </c>
      <c r="J1859" s="6" t="str">
        <f>FIN_RAW[[#This Row],[CUENTA (OUT)]]</f>
        <v>Nomina</v>
      </c>
      <c r="K1859" s="3" t="str">
        <f>IF(OR(FIN_RAW[[#This Row],[CLIENTE]]=0,FIN_RAW[[#This Row],[CLIENTE]]=" "),"",FIN_RAW[[#This Row],[CLIENTE]])</f>
        <v>Miguel García Celis</v>
      </c>
      <c r="L1859" s="3" t="str">
        <f>IF(OR(FIN_RAW[[#This Row],[DEPORTISTA]]=0,FIN_RAW[[#This Row],[DEPORTISTA]]=""),"",FIN_RAW[[#This Row],[DEPORTISTA]])</f>
        <v>Miguel García Celis</v>
      </c>
      <c r="M1859" s="3">
        <f>IF(FIN_DATASET[[#This Row],[Method]]="Efectivo",1,0)</f>
        <v>1</v>
      </c>
      <c r="N1859" s="12">
        <f>IF(FIN_DATASET[[#This Row],[Method]]="Efectivo",FIN_DATASET[[#This Row],[Amount]],0)</f>
        <v>-1000000</v>
      </c>
      <c r="O1859" s="3">
        <f>IF(FIN_DATASET[[#This Row],[Method]]="CxC",1,0)</f>
        <v>0</v>
      </c>
      <c r="P1859" s="11">
        <f>IF(FIN_DATASET[[#This Row],[Method]]="CxC",FIN_DATASET[[#This Row],[Amount]],0)</f>
        <v>0</v>
      </c>
      <c r="Q1859" s="3">
        <f>IF(OR(FIN_DATASET[[#This Row],[Account]]="CxP",FIN_DATASET[[#This Row],[Account]]="CxP (Liga)",FIN_DATASET[[#This Row],[Account]]="CxP (Terceros)"),1,0)</f>
        <v>0</v>
      </c>
      <c r="R1859" s="3">
        <f>IF(FIN_DATASET[[#This Row],[AP_Flag]]=1,FIN_DATASET[[#This Row],[Amount]],0)</f>
        <v>0</v>
      </c>
    </row>
    <row r="1860" spans="1:18" x14ac:dyDescent="0.2">
      <c r="A1860" s="4">
        <f>FIN_RAW[[#This Row],[FECHA]]</f>
        <v>45138</v>
      </c>
      <c r="B1860" s="3">
        <f>YEAR(FIN_DATASET[[#This Row],[Date]])</f>
        <v>2023</v>
      </c>
      <c r="C1860" s="3" t="str">
        <f>TEXT(FIN_DATASET[[#This Row],[Date]],"mmmm")</f>
        <v>July</v>
      </c>
      <c r="D1860" s="3" t="str">
        <f>IF(FIN_RAW[[#This Row],[VALOR (IN)]]&gt;0, "Income",IF(FIN_RAW[[#This Row],[VALOR (OUT)]]&gt;0, "Expense", "Check"))</f>
        <v>Expense</v>
      </c>
      <c r="E1860" s="3" t="str">
        <f>_xlfn.XLOOKUP(FIN_DATASET[[#This Row],[Method]],CATEGORY_MAP[CUENTA_IN],CATEGORY_MAP[Category])</f>
        <v>Cash</v>
      </c>
      <c r="F1860" s="3" t="str">
        <f>_xlfn.XLOOKUP(FIN_DATASET[[#This Row],[Account]],CATEGORY_MAP[CUENTA_OUT],CATEGORY_MAP[Subcategory])</f>
        <v>Payroll</v>
      </c>
      <c r="G1860" s="3" t="str">
        <f>IF(OR(FIN_RAW[[#This Row],[CONCEPTO]]=0,FIN_RAW[[#This Row],[CONCEPTO]]=""),"",FIN_RAW[[#This Row],[CONCEPTO]])</f>
        <v>Pago Nomina JUL</v>
      </c>
      <c r="H1860" s="5">
        <f>IF(FIN_DATASET[[#This Row],[Type]]="Income", FIN_RAW[[#This Row],[VALOR (IN)]], -FIN_RAW[[#This Row],[VALOR (OUT)]])</f>
        <v>-1100000</v>
      </c>
      <c r="I1860" s="3" t="str">
        <f>FIN_RAW[[#This Row],[CUENTA (IN)]]</f>
        <v>Efectivo</v>
      </c>
      <c r="J1860" s="6" t="str">
        <f>FIN_RAW[[#This Row],[CUENTA (OUT)]]</f>
        <v>Nomina</v>
      </c>
      <c r="K1860" s="3" t="str">
        <f>IF(OR(FIN_RAW[[#This Row],[CLIENTE]]=0,FIN_RAW[[#This Row],[CLIENTE]]=" "),"",FIN_RAW[[#This Row],[CLIENTE]])</f>
        <v>Farly Apraez Betancur</v>
      </c>
      <c r="L1860" s="3" t="str">
        <f>IF(OR(FIN_RAW[[#This Row],[DEPORTISTA]]=0,FIN_RAW[[#This Row],[DEPORTISTA]]=""),"",FIN_RAW[[#This Row],[DEPORTISTA]])</f>
        <v>Farly Apraez Betancur</v>
      </c>
      <c r="M1860" s="3">
        <f>IF(FIN_DATASET[[#This Row],[Method]]="Efectivo",1,0)</f>
        <v>1</v>
      </c>
      <c r="N1860" s="12">
        <f>IF(FIN_DATASET[[#This Row],[Method]]="Efectivo",FIN_DATASET[[#This Row],[Amount]],0)</f>
        <v>-1100000</v>
      </c>
      <c r="O1860" s="3">
        <f>IF(FIN_DATASET[[#This Row],[Method]]="CxC",1,0)</f>
        <v>0</v>
      </c>
      <c r="P1860" s="11">
        <f>IF(FIN_DATASET[[#This Row],[Method]]="CxC",FIN_DATASET[[#This Row],[Amount]],0)</f>
        <v>0</v>
      </c>
      <c r="Q1860" s="3">
        <f>IF(OR(FIN_DATASET[[#This Row],[Account]]="CxP",FIN_DATASET[[#This Row],[Account]]="CxP (Liga)",FIN_DATASET[[#This Row],[Account]]="CxP (Terceros)"),1,0)</f>
        <v>0</v>
      </c>
      <c r="R1860" s="3">
        <f>IF(FIN_DATASET[[#This Row],[AP_Flag]]=1,FIN_DATASET[[#This Row],[Amount]],0)</f>
        <v>0</v>
      </c>
    </row>
    <row r="1861" spans="1:18" x14ac:dyDescent="0.2">
      <c r="A1861" s="4">
        <f>FIN_RAW[[#This Row],[FECHA]]</f>
        <v>45138</v>
      </c>
      <c r="B1861" s="3">
        <f>YEAR(FIN_DATASET[[#This Row],[Date]])</f>
        <v>2023</v>
      </c>
      <c r="C1861" s="3" t="str">
        <f>TEXT(FIN_DATASET[[#This Row],[Date]],"mmmm")</f>
        <v>July</v>
      </c>
      <c r="D1861" s="3" t="str">
        <f>IF(FIN_RAW[[#This Row],[VALOR (IN)]]&gt;0, "Income",IF(FIN_RAW[[#This Row],[VALOR (OUT)]]&gt;0, "Expense", "Check"))</f>
        <v>Expense</v>
      </c>
      <c r="E1861" s="3" t="str">
        <f>_xlfn.XLOOKUP(FIN_DATASET[[#This Row],[Method]],CATEGORY_MAP[CUENTA_IN],CATEGORY_MAP[Category])</f>
        <v>Cash</v>
      </c>
      <c r="F1861" s="3" t="str">
        <f>_xlfn.XLOOKUP(FIN_DATASET[[#This Row],[Account]],CATEGORY_MAP[CUENTA_OUT],CATEGORY_MAP[Subcategory])</f>
        <v>Payroll</v>
      </c>
      <c r="G1861" s="3" t="str">
        <f>IF(OR(FIN_RAW[[#This Row],[CONCEPTO]]=0,FIN_RAW[[#This Row],[CONCEPTO]]=""),"",FIN_RAW[[#This Row],[CONCEPTO]])</f>
        <v>Pago Nomina JUL</v>
      </c>
      <c r="H1861" s="5">
        <f>IF(FIN_DATASET[[#This Row],[Type]]="Income", FIN_RAW[[#This Row],[VALOR (IN)]], -FIN_RAW[[#This Row],[VALOR (OUT)]])</f>
        <v>-900000</v>
      </c>
      <c r="I1861" s="3" t="str">
        <f>FIN_RAW[[#This Row],[CUENTA (IN)]]</f>
        <v>Efectivo</v>
      </c>
      <c r="J1861" s="6" t="str">
        <f>FIN_RAW[[#This Row],[CUENTA (OUT)]]</f>
        <v>Nomina</v>
      </c>
      <c r="K1861" s="3" t="str">
        <f>IF(OR(FIN_RAW[[#This Row],[CLIENTE]]=0,FIN_RAW[[#This Row],[CLIENTE]]=" "),"",FIN_RAW[[#This Row],[CLIENTE]])</f>
        <v>Derwin Cuastumal Leal</v>
      </c>
      <c r="L1861" s="3" t="str">
        <f>IF(OR(FIN_RAW[[#This Row],[DEPORTISTA]]=0,FIN_RAW[[#This Row],[DEPORTISTA]]=""),"",FIN_RAW[[#This Row],[DEPORTISTA]])</f>
        <v>Derwin Cuastumal Leal</v>
      </c>
      <c r="M1861" s="3">
        <f>IF(FIN_DATASET[[#This Row],[Method]]="Efectivo",1,0)</f>
        <v>1</v>
      </c>
      <c r="N1861" s="12">
        <f>IF(FIN_DATASET[[#This Row],[Method]]="Efectivo",FIN_DATASET[[#This Row],[Amount]],0)</f>
        <v>-900000</v>
      </c>
      <c r="O1861" s="3">
        <f>IF(FIN_DATASET[[#This Row],[Method]]="CxC",1,0)</f>
        <v>0</v>
      </c>
      <c r="P1861" s="11">
        <f>IF(FIN_DATASET[[#This Row],[Method]]="CxC",FIN_DATASET[[#This Row],[Amount]],0)</f>
        <v>0</v>
      </c>
      <c r="Q1861" s="3">
        <f>IF(OR(FIN_DATASET[[#This Row],[Account]]="CxP",FIN_DATASET[[#This Row],[Account]]="CxP (Liga)",FIN_DATASET[[#This Row],[Account]]="CxP (Terceros)"),1,0)</f>
        <v>0</v>
      </c>
      <c r="R1861" s="3">
        <f>IF(FIN_DATASET[[#This Row],[AP_Flag]]=1,FIN_DATASET[[#This Row],[Amount]],0)</f>
        <v>0</v>
      </c>
    </row>
    <row r="1862" spans="1:18" x14ac:dyDescent="0.2">
      <c r="A1862" s="4">
        <f>FIN_RAW[[#This Row],[FECHA]]</f>
        <v>45138</v>
      </c>
      <c r="B1862" s="3">
        <f>YEAR(FIN_DATASET[[#This Row],[Date]])</f>
        <v>2023</v>
      </c>
      <c r="C1862" s="3" t="str">
        <f>TEXT(FIN_DATASET[[#This Row],[Date]],"mmmm")</f>
        <v>July</v>
      </c>
      <c r="D1862" s="3" t="str">
        <f>IF(FIN_RAW[[#This Row],[VALOR (IN)]]&gt;0, "Income",IF(FIN_RAW[[#This Row],[VALOR (OUT)]]&gt;0, "Expense", "Check"))</f>
        <v>Expense</v>
      </c>
      <c r="E1862" s="3" t="str">
        <f>_xlfn.XLOOKUP(FIN_DATASET[[#This Row],[Method]],CATEGORY_MAP[CUENTA_IN],CATEGORY_MAP[Category])</f>
        <v>Cash</v>
      </c>
      <c r="F1862" s="3" t="str">
        <f>_xlfn.XLOOKUP(FIN_DATASET[[#This Row],[Account]],CATEGORY_MAP[CUENTA_OUT],CATEGORY_MAP[Subcategory])</f>
        <v>Payroll</v>
      </c>
      <c r="G1862" s="3" t="str">
        <f>IF(OR(FIN_RAW[[#This Row],[CONCEPTO]]=0,FIN_RAW[[#This Row],[CONCEPTO]]=""),"",FIN_RAW[[#This Row],[CONCEPTO]])</f>
        <v>Pago Nomina JUL</v>
      </c>
      <c r="H1862" s="5">
        <f>IF(FIN_DATASET[[#This Row],[Type]]="Income", FIN_RAW[[#This Row],[VALOR (IN)]], -FIN_RAW[[#This Row],[VALOR (OUT)]])</f>
        <v>-100000</v>
      </c>
      <c r="I1862" s="3" t="str">
        <f>FIN_RAW[[#This Row],[CUENTA (IN)]]</f>
        <v>Efectivo</v>
      </c>
      <c r="J1862" s="6" t="str">
        <f>FIN_RAW[[#This Row],[CUENTA (OUT)]]</f>
        <v>Nomina</v>
      </c>
      <c r="K1862" s="3" t="str">
        <f>IF(OR(FIN_RAW[[#This Row],[CLIENTE]]=0,FIN_RAW[[#This Row],[CLIENTE]]=" "),"",FIN_RAW[[#This Row],[CLIENTE]])</f>
        <v/>
      </c>
      <c r="L1862" s="3" t="str">
        <f>IF(OR(FIN_RAW[[#This Row],[DEPORTISTA]]=0,FIN_RAW[[#This Row],[DEPORTISTA]]=""),"",FIN_RAW[[#This Row],[DEPORTISTA]])</f>
        <v/>
      </c>
      <c r="M1862" s="3">
        <f>IF(FIN_DATASET[[#This Row],[Method]]="Efectivo",1,0)</f>
        <v>1</v>
      </c>
      <c r="N1862" s="12">
        <f>IF(FIN_DATASET[[#This Row],[Method]]="Efectivo",FIN_DATASET[[#This Row],[Amount]],0)</f>
        <v>-100000</v>
      </c>
      <c r="O1862" s="3">
        <f>IF(FIN_DATASET[[#This Row],[Method]]="CxC",1,0)</f>
        <v>0</v>
      </c>
      <c r="P1862" s="11">
        <f>IF(FIN_DATASET[[#This Row],[Method]]="CxC",FIN_DATASET[[#This Row],[Amount]],0)</f>
        <v>0</v>
      </c>
      <c r="Q1862" s="3">
        <f>IF(OR(FIN_DATASET[[#This Row],[Account]]="CxP",FIN_DATASET[[#This Row],[Account]]="CxP (Liga)",FIN_DATASET[[#This Row],[Account]]="CxP (Terceros)"),1,0)</f>
        <v>0</v>
      </c>
      <c r="R1862" s="3">
        <f>IF(FIN_DATASET[[#This Row],[AP_Flag]]=1,FIN_DATASET[[#This Row],[Amount]],0)</f>
        <v>0</v>
      </c>
    </row>
    <row r="1863" spans="1:18" x14ac:dyDescent="0.2">
      <c r="A1863" s="4">
        <f>FIN_RAW[[#This Row],[FECHA]]</f>
        <v>45139</v>
      </c>
      <c r="B1863" s="3">
        <f>YEAR(FIN_DATASET[[#This Row],[Date]])</f>
        <v>2023</v>
      </c>
      <c r="C1863" s="3" t="str">
        <f>TEXT(FIN_DATASET[[#This Row],[Date]],"mmmm")</f>
        <v>August</v>
      </c>
      <c r="D1863" s="3" t="str">
        <f>IF(FIN_RAW[[#This Row],[VALOR (IN)]]&gt;0, "Income",IF(FIN_RAW[[#This Row],[VALOR (OUT)]]&gt;0, "Expense", "Check"))</f>
        <v>Income</v>
      </c>
      <c r="E1863" s="3" t="str">
        <f>_xlfn.XLOOKUP(FIN_DATASET[[#This Row],[Method]],CATEGORY_MAP[CUENTA_IN],CATEGORY_MAP[Category])</f>
        <v>Scholarships</v>
      </c>
      <c r="F1863" s="3" t="str">
        <f>_xlfn.XLOOKUP(FIN_DATASET[[#This Row],[Account]],CATEGORY_MAP[CUENTA_OUT],CATEGORY_MAP[Subcategory])</f>
        <v>Monthly Fee</v>
      </c>
      <c r="G1863" s="3" t="str">
        <f>IF(OR(FIN_RAW[[#This Row],[CONCEPTO]]=0,FIN_RAW[[#This Row],[CONCEPTO]]=""),"",FIN_RAW[[#This Row],[CONCEPTO]])</f>
        <v>Beca Fundadores AR(SG) 100% AGO</v>
      </c>
      <c r="H1863" s="5">
        <f>IF(FIN_DATASET[[#This Row],[Type]]="Income", FIN_RAW[[#This Row],[VALOR (IN)]], -FIN_RAW[[#This Row],[VALOR (OUT)]])</f>
        <v>160000</v>
      </c>
      <c r="I1863" s="3" t="str">
        <f>FIN_RAW[[#This Row],[CUENTA (IN)]]</f>
        <v>Becas</v>
      </c>
      <c r="J1863" s="6" t="str">
        <f>FIN_RAW[[#This Row],[CUENTA (OUT)]]</f>
        <v>Mensualidad</v>
      </c>
      <c r="K1863" s="3" t="str">
        <f>IF(OR(FIN_RAW[[#This Row],[CLIENTE]]=0,FIN_RAW[[#This Row],[CLIENTE]]=" "),"",FIN_RAW[[#This Row],[CLIENTE]])</f>
        <v>Luis Eduardo Solarte Serna</v>
      </c>
      <c r="L1863" s="3" t="str">
        <f>IF(OR(FIN_RAW[[#This Row],[DEPORTISTA]]=0,FIN_RAW[[#This Row],[DEPORTISTA]]=""),"",FIN_RAW[[#This Row],[DEPORTISTA]])</f>
        <v>Alejandro Solarte Osorio</v>
      </c>
      <c r="M1863" s="3">
        <f>IF(FIN_DATASET[[#This Row],[Method]]="Efectivo",1,0)</f>
        <v>0</v>
      </c>
      <c r="N1863" s="12">
        <f>IF(FIN_DATASET[[#This Row],[Method]]="Efectivo",FIN_DATASET[[#This Row],[Amount]],0)</f>
        <v>0</v>
      </c>
      <c r="O1863" s="3">
        <f>IF(FIN_DATASET[[#This Row],[Method]]="CxC",1,0)</f>
        <v>0</v>
      </c>
      <c r="P1863" s="11">
        <f>IF(FIN_DATASET[[#This Row],[Method]]="CxC",FIN_DATASET[[#This Row],[Amount]],0)</f>
        <v>0</v>
      </c>
      <c r="Q1863" s="3">
        <f>IF(OR(FIN_DATASET[[#This Row],[Account]]="CxP",FIN_DATASET[[#This Row],[Account]]="CxP (Liga)",FIN_DATASET[[#This Row],[Account]]="CxP (Terceros)"),1,0)</f>
        <v>0</v>
      </c>
      <c r="R1863" s="3">
        <f>IF(FIN_DATASET[[#This Row],[AP_Flag]]=1,FIN_DATASET[[#This Row],[Amount]],0)</f>
        <v>0</v>
      </c>
    </row>
    <row r="1864" spans="1:18" x14ac:dyDescent="0.2">
      <c r="A1864" s="4">
        <f>FIN_RAW[[#This Row],[FECHA]]</f>
        <v>45139</v>
      </c>
      <c r="B1864" s="3">
        <f>YEAR(FIN_DATASET[[#This Row],[Date]])</f>
        <v>2023</v>
      </c>
      <c r="C1864" s="3" t="str">
        <f>TEXT(FIN_DATASET[[#This Row],[Date]],"mmmm")</f>
        <v>August</v>
      </c>
      <c r="D1864" s="3" t="str">
        <f>IF(FIN_RAW[[#This Row],[VALOR (IN)]]&gt;0, "Income",IF(FIN_RAW[[#This Row],[VALOR (OUT)]]&gt;0, "Expense", "Check"))</f>
        <v>Income</v>
      </c>
      <c r="E1864" s="3" t="str">
        <f>_xlfn.XLOOKUP(FIN_DATASET[[#This Row],[Method]],CATEGORY_MAP[CUENTA_IN],CATEGORY_MAP[Category])</f>
        <v>Scholarships</v>
      </c>
      <c r="F1864" s="3" t="str">
        <f>_xlfn.XLOOKUP(FIN_DATASET[[#This Row],[Account]],CATEGORY_MAP[CUENTA_OUT],CATEGORY_MAP[Subcategory])</f>
        <v>Monthly Fee</v>
      </c>
      <c r="G1864" s="3" t="str">
        <f>IF(OR(FIN_RAW[[#This Row],[CONCEPTO]]=0,FIN_RAW[[#This Row],[CONCEPTO]]=""),"",FIN_RAW[[#This Row],[CONCEPTO]])</f>
        <v>Beca Fundadores AR(SG) 100% AGO</v>
      </c>
      <c r="H1864" s="5">
        <f>IF(FIN_DATASET[[#This Row],[Type]]="Income", FIN_RAW[[#This Row],[VALOR (IN)]], -FIN_RAW[[#This Row],[VALOR (OUT)]])</f>
        <v>160000</v>
      </c>
      <c r="I1864" s="3" t="str">
        <f>FIN_RAW[[#This Row],[CUENTA (IN)]]</f>
        <v>Becas</v>
      </c>
      <c r="J1864" s="6" t="str">
        <f>FIN_RAW[[#This Row],[CUENTA (OUT)]]</f>
        <v>Mensualidad</v>
      </c>
      <c r="K1864" s="3" t="str">
        <f>IF(OR(FIN_RAW[[#This Row],[CLIENTE]]=0,FIN_RAW[[#This Row],[CLIENTE]]=" "),"",FIN_RAW[[#This Row],[CLIENTE]])</f>
        <v>Omar Osorio Valencia</v>
      </c>
      <c r="L1864" s="3" t="str">
        <f>IF(OR(FIN_RAW[[#This Row],[DEPORTISTA]]=0,FIN_RAW[[#This Row],[DEPORTISTA]]=""),"",FIN_RAW[[#This Row],[DEPORTISTA]])</f>
        <v>Juan Camilo Osorio Mendoza</v>
      </c>
      <c r="M1864" s="3">
        <f>IF(FIN_DATASET[[#This Row],[Method]]="Efectivo",1,0)</f>
        <v>0</v>
      </c>
      <c r="N1864" s="12">
        <f>IF(FIN_DATASET[[#This Row],[Method]]="Efectivo",FIN_DATASET[[#This Row],[Amount]],0)</f>
        <v>0</v>
      </c>
      <c r="O1864" s="3">
        <f>IF(FIN_DATASET[[#This Row],[Method]]="CxC",1,0)</f>
        <v>0</v>
      </c>
      <c r="P1864" s="11">
        <f>IF(FIN_DATASET[[#This Row],[Method]]="CxC",FIN_DATASET[[#This Row],[Amount]],0)</f>
        <v>0</v>
      </c>
      <c r="Q1864" s="3">
        <f>IF(OR(FIN_DATASET[[#This Row],[Account]]="CxP",FIN_DATASET[[#This Row],[Account]]="CxP (Liga)",FIN_DATASET[[#This Row],[Account]]="CxP (Terceros)"),1,0)</f>
        <v>0</v>
      </c>
      <c r="R1864" s="3">
        <f>IF(FIN_DATASET[[#This Row],[AP_Flag]]=1,FIN_DATASET[[#This Row],[Amount]],0)</f>
        <v>0</v>
      </c>
    </row>
    <row r="1865" spans="1:18" x14ac:dyDescent="0.2">
      <c r="A1865" s="4">
        <f>FIN_RAW[[#This Row],[FECHA]]</f>
        <v>45139</v>
      </c>
      <c r="B1865" s="3">
        <f>YEAR(FIN_DATASET[[#This Row],[Date]])</f>
        <v>2023</v>
      </c>
      <c r="C1865" s="3" t="str">
        <f>TEXT(FIN_DATASET[[#This Row],[Date]],"mmmm")</f>
        <v>August</v>
      </c>
      <c r="D1865" s="3" t="str">
        <f>IF(FIN_RAW[[#This Row],[VALOR (IN)]]&gt;0, "Income",IF(FIN_RAW[[#This Row],[VALOR (OUT)]]&gt;0, "Expense", "Check"))</f>
        <v>Income</v>
      </c>
      <c r="E1865" s="3" t="str">
        <f>_xlfn.XLOOKUP(FIN_DATASET[[#This Row],[Method]],CATEGORY_MAP[CUENTA_IN],CATEGORY_MAP[Category])</f>
        <v>Scholarships</v>
      </c>
      <c r="F1865" s="3" t="str">
        <f>_xlfn.XLOOKUP(FIN_DATASET[[#This Row],[Account]],CATEGORY_MAP[CUENTA_OUT],CATEGORY_MAP[Subcategory])</f>
        <v>Monthly Fee</v>
      </c>
      <c r="G1865" s="3" t="str">
        <f>IF(OR(FIN_RAW[[#This Row],[CONCEPTO]]=0,FIN_RAW[[#This Row],[CONCEPTO]]=""),"",FIN_RAW[[#This Row],[CONCEPTO]])</f>
        <v>Beca Fundadores AR(SG) 100% AGO</v>
      </c>
      <c r="H1865" s="5">
        <f>IF(FIN_DATASET[[#This Row],[Type]]="Income", FIN_RAW[[#This Row],[VALOR (IN)]], -FIN_RAW[[#This Row],[VALOR (OUT)]])</f>
        <v>160000</v>
      </c>
      <c r="I1865" s="3" t="str">
        <f>FIN_RAW[[#This Row],[CUENTA (IN)]]</f>
        <v>Becas</v>
      </c>
      <c r="J1865" s="6" t="str">
        <f>FIN_RAW[[#This Row],[CUENTA (OUT)]]</f>
        <v>Mensualidad</v>
      </c>
      <c r="K1865" s="3" t="str">
        <f>IF(OR(FIN_RAW[[#This Row],[CLIENTE]]=0,FIN_RAW[[#This Row],[CLIENTE]]=" "),"",FIN_RAW[[#This Row],[CLIENTE]])</f>
        <v>Omar Osorio Valencia</v>
      </c>
      <c r="L1865" s="3" t="str">
        <f>IF(OR(FIN_RAW[[#This Row],[DEPORTISTA]]=0,FIN_RAW[[#This Row],[DEPORTISTA]]=""),"",FIN_RAW[[#This Row],[DEPORTISTA]])</f>
        <v>Mariana Osorio Mendoza</v>
      </c>
      <c r="M1865" s="3">
        <f>IF(FIN_DATASET[[#This Row],[Method]]="Efectivo",1,0)</f>
        <v>0</v>
      </c>
      <c r="N1865" s="12">
        <f>IF(FIN_DATASET[[#This Row],[Method]]="Efectivo",FIN_DATASET[[#This Row],[Amount]],0)</f>
        <v>0</v>
      </c>
      <c r="O1865" s="3">
        <f>IF(FIN_DATASET[[#This Row],[Method]]="CxC",1,0)</f>
        <v>0</v>
      </c>
      <c r="P1865" s="11">
        <f>IF(FIN_DATASET[[#This Row],[Method]]="CxC",FIN_DATASET[[#This Row],[Amount]],0)</f>
        <v>0</v>
      </c>
      <c r="Q1865" s="3">
        <f>IF(OR(FIN_DATASET[[#This Row],[Account]]="CxP",FIN_DATASET[[#This Row],[Account]]="CxP (Liga)",FIN_DATASET[[#This Row],[Account]]="CxP (Terceros)"),1,0)</f>
        <v>0</v>
      </c>
      <c r="R1865" s="3">
        <f>IF(FIN_DATASET[[#This Row],[AP_Flag]]=1,FIN_DATASET[[#This Row],[Amount]],0)</f>
        <v>0</v>
      </c>
    </row>
    <row r="1866" spans="1:18" x14ac:dyDescent="0.2">
      <c r="A1866" s="4">
        <f>FIN_RAW[[#This Row],[FECHA]]</f>
        <v>45139</v>
      </c>
      <c r="B1866" s="3">
        <f>YEAR(FIN_DATASET[[#This Row],[Date]])</f>
        <v>2023</v>
      </c>
      <c r="C1866" s="3" t="str">
        <f>TEXT(FIN_DATASET[[#This Row],[Date]],"mmmm")</f>
        <v>August</v>
      </c>
      <c r="D1866" s="3" t="str">
        <f>IF(FIN_RAW[[#This Row],[VALOR (IN)]]&gt;0, "Income",IF(FIN_RAW[[#This Row],[VALOR (OUT)]]&gt;0, "Expense", "Check"))</f>
        <v>Income</v>
      </c>
      <c r="E1866" s="3" t="str">
        <f>_xlfn.XLOOKUP(FIN_DATASET[[#This Row],[Method]],CATEGORY_MAP[CUENTA_IN],CATEGORY_MAP[Category])</f>
        <v>Scholarships</v>
      </c>
      <c r="F1866" s="3" t="str">
        <f>_xlfn.XLOOKUP(FIN_DATASET[[#This Row],[Account]],CATEGORY_MAP[CUENTA_OUT],CATEGORY_MAP[Subcategory])</f>
        <v>Monthly Fee</v>
      </c>
      <c r="G1866" s="3" t="str">
        <f>IF(OR(FIN_RAW[[#This Row],[CONCEPTO]]=0,FIN_RAW[[#This Row],[CONCEPTO]]=""),"",FIN_RAW[[#This Row],[CONCEPTO]])</f>
        <v>Beca Fundadores AR(SG) 100% AGO</v>
      </c>
      <c r="H1866" s="5">
        <f>IF(FIN_DATASET[[#This Row],[Type]]="Income", FIN_RAW[[#This Row],[VALOR (IN)]], -FIN_RAW[[#This Row],[VALOR (OUT)]])</f>
        <v>160000</v>
      </c>
      <c r="I1866" s="3" t="str">
        <f>FIN_RAW[[#This Row],[CUENTA (IN)]]</f>
        <v>Becas</v>
      </c>
      <c r="J1866" s="6" t="str">
        <f>FIN_RAW[[#This Row],[CUENTA (OUT)]]</f>
        <v>Mensualidad</v>
      </c>
      <c r="K1866" s="3" t="str">
        <f>IF(OR(FIN_RAW[[#This Row],[CLIENTE]]=0,FIN_RAW[[#This Row],[CLIENTE]]=" "),"",FIN_RAW[[#This Row],[CLIENTE]])</f>
        <v>Silvana Torres López</v>
      </c>
      <c r="L1866" s="3" t="str">
        <f>IF(OR(FIN_RAW[[#This Row],[DEPORTISTA]]=0,FIN_RAW[[#This Row],[DEPORTISTA]]=""),"",FIN_RAW[[#This Row],[DEPORTISTA]])</f>
        <v>María Paula Quintero Torres</v>
      </c>
      <c r="M1866" s="3">
        <f>IF(FIN_DATASET[[#This Row],[Method]]="Efectivo",1,0)</f>
        <v>0</v>
      </c>
      <c r="N1866" s="12">
        <f>IF(FIN_DATASET[[#This Row],[Method]]="Efectivo",FIN_DATASET[[#This Row],[Amount]],0)</f>
        <v>0</v>
      </c>
      <c r="O1866" s="3">
        <f>IF(FIN_DATASET[[#This Row],[Method]]="CxC",1,0)</f>
        <v>0</v>
      </c>
      <c r="P1866" s="11">
        <f>IF(FIN_DATASET[[#This Row],[Method]]="CxC",FIN_DATASET[[#This Row],[Amount]],0)</f>
        <v>0</v>
      </c>
      <c r="Q1866" s="3">
        <f>IF(OR(FIN_DATASET[[#This Row],[Account]]="CxP",FIN_DATASET[[#This Row],[Account]]="CxP (Liga)",FIN_DATASET[[#This Row],[Account]]="CxP (Terceros)"),1,0)</f>
        <v>0</v>
      </c>
      <c r="R1866" s="3">
        <f>IF(FIN_DATASET[[#This Row],[AP_Flag]]=1,FIN_DATASET[[#This Row],[Amount]],0)</f>
        <v>0</v>
      </c>
    </row>
    <row r="1867" spans="1:18" x14ac:dyDescent="0.2">
      <c r="A1867" s="4">
        <f>FIN_RAW[[#This Row],[FECHA]]</f>
        <v>45139</v>
      </c>
      <c r="B1867" s="3">
        <f>YEAR(FIN_DATASET[[#This Row],[Date]])</f>
        <v>2023</v>
      </c>
      <c r="C1867" s="3" t="str">
        <f>TEXT(FIN_DATASET[[#This Row],[Date]],"mmmm")</f>
        <v>August</v>
      </c>
      <c r="D1867" s="3" t="str">
        <f>IF(FIN_RAW[[#This Row],[VALOR (IN)]]&gt;0, "Income",IF(FIN_RAW[[#This Row],[VALOR (OUT)]]&gt;0, "Expense", "Check"))</f>
        <v>Income</v>
      </c>
      <c r="E1867" s="3" t="str">
        <f>_xlfn.XLOOKUP(FIN_DATASET[[#This Row],[Method]],CATEGORY_MAP[CUENTA_IN],CATEGORY_MAP[Category])</f>
        <v>Scholarships</v>
      </c>
      <c r="F1867" s="3" t="str">
        <f>_xlfn.XLOOKUP(FIN_DATASET[[#This Row],[Account]],CATEGORY_MAP[CUENTA_OUT],CATEGORY_MAP[Subcategory])</f>
        <v>Monthly Fee</v>
      </c>
      <c r="G1867" s="3" t="str">
        <f>IF(OR(FIN_RAW[[#This Row],[CONCEPTO]]=0,FIN_RAW[[#This Row],[CONCEPTO]]=""),"",FIN_RAW[[#This Row],[CONCEPTO]])</f>
        <v>Beca Fundadores AR(SG) 100% AGO</v>
      </c>
      <c r="H1867" s="5">
        <f>IF(FIN_DATASET[[#This Row],[Type]]="Income", FIN_RAW[[#This Row],[VALOR (IN)]], -FIN_RAW[[#This Row],[VALOR (OUT)]])</f>
        <v>160000</v>
      </c>
      <c r="I1867" s="3" t="str">
        <f>FIN_RAW[[#This Row],[CUENTA (IN)]]</f>
        <v>Becas</v>
      </c>
      <c r="J1867" s="6" t="str">
        <f>FIN_RAW[[#This Row],[CUENTA (OUT)]]</f>
        <v>Mensualidad</v>
      </c>
      <c r="K1867" s="3" t="str">
        <f>IF(OR(FIN_RAW[[#This Row],[CLIENTE]]=0,FIN_RAW[[#This Row],[CLIENTE]]=" "),"",FIN_RAW[[#This Row],[CLIENTE]])</f>
        <v>Silvana Torres López</v>
      </c>
      <c r="L1867" s="3" t="str">
        <f>IF(OR(FIN_RAW[[#This Row],[DEPORTISTA]]=0,FIN_RAW[[#This Row],[DEPORTISTA]]=""),"",FIN_RAW[[#This Row],[DEPORTISTA]])</f>
        <v>Luciana Pinedo Torres</v>
      </c>
      <c r="M1867" s="3">
        <f>IF(FIN_DATASET[[#This Row],[Method]]="Efectivo",1,0)</f>
        <v>0</v>
      </c>
      <c r="N1867" s="12">
        <f>IF(FIN_DATASET[[#This Row],[Method]]="Efectivo",FIN_DATASET[[#This Row],[Amount]],0)</f>
        <v>0</v>
      </c>
      <c r="O1867" s="3">
        <f>IF(FIN_DATASET[[#This Row],[Method]]="CxC",1,0)</f>
        <v>0</v>
      </c>
      <c r="P1867" s="11">
        <f>IF(FIN_DATASET[[#This Row],[Method]]="CxC",FIN_DATASET[[#This Row],[Amount]],0)</f>
        <v>0</v>
      </c>
      <c r="Q1867" s="3">
        <f>IF(OR(FIN_DATASET[[#This Row],[Account]]="CxP",FIN_DATASET[[#This Row],[Account]]="CxP (Liga)",FIN_DATASET[[#This Row],[Account]]="CxP (Terceros)"),1,0)</f>
        <v>0</v>
      </c>
      <c r="R1867" s="3">
        <f>IF(FIN_DATASET[[#This Row],[AP_Flag]]=1,FIN_DATASET[[#This Row],[Amount]],0)</f>
        <v>0</v>
      </c>
    </row>
    <row r="1868" spans="1:18" x14ac:dyDescent="0.2">
      <c r="A1868" s="4">
        <f>FIN_RAW[[#This Row],[FECHA]]</f>
        <v>45139</v>
      </c>
      <c r="B1868" s="3">
        <f>YEAR(FIN_DATASET[[#This Row],[Date]])</f>
        <v>2023</v>
      </c>
      <c r="C1868" s="3" t="str">
        <f>TEXT(FIN_DATASET[[#This Row],[Date]],"mmmm")</f>
        <v>August</v>
      </c>
      <c r="D1868" s="3" t="str">
        <f>IF(FIN_RAW[[#This Row],[VALOR (IN)]]&gt;0, "Income",IF(FIN_RAW[[#This Row],[VALOR (OUT)]]&gt;0, "Expense", "Check"))</f>
        <v>Income</v>
      </c>
      <c r="E1868" s="3" t="str">
        <f>_xlfn.XLOOKUP(FIN_DATASET[[#This Row],[Method]],CATEGORY_MAP[CUENTA_IN],CATEGORY_MAP[Category])</f>
        <v>Scholarships</v>
      </c>
      <c r="F1868" s="3" t="str">
        <f>_xlfn.XLOOKUP(FIN_DATASET[[#This Row],[Account]],CATEGORY_MAP[CUENTA_OUT],CATEGORY_MAP[Subcategory])</f>
        <v>Monthly Fee</v>
      </c>
      <c r="G1868" s="3" t="str">
        <f>IF(OR(FIN_RAW[[#This Row],[CONCEPTO]]=0,FIN_RAW[[#This Row],[CONCEPTO]]=""),"",FIN_RAW[[#This Row],[CONCEPTO]])</f>
        <v>Beca Fundadores AR(SG) 100% AGO</v>
      </c>
      <c r="H1868" s="5">
        <f>IF(FIN_DATASET[[#This Row],[Type]]="Income", FIN_RAW[[#This Row],[VALOR (IN)]], -FIN_RAW[[#This Row],[VALOR (OUT)]])</f>
        <v>160000</v>
      </c>
      <c r="I1868" s="3" t="str">
        <f>FIN_RAW[[#This Row],[CUENTA (IN)]]</f>
        <v>Becas</v>
      </c>
      <c r="J1868" s="6" t="str">
        <f>FIN_RAW[[#This Row],[CUENTA (OUT)]]</f>
        <v>Mensualidad</v>
      </c>
      <c r="K1868" s="3" t="str">
        <f>IF(OR(FIN_RAW[[#This Row],[CLIENTE]]=0,FIN_RAW[[#This Row],[CLIENTE]]=" "),"",FIN_RAW[[#This Row],[CLIENTE]])</f>
        <v>Silvana Torres López</v>
      </c>
      <c r="L1868" s="3" t="str">
        <f>IF(OR(FIN_RAW[[#This Row],[DEPORTISTA]]=0,FIN_RAW[[#This Row],[DEPORTISTA]]=""),"",FIN_RAW[[#This Row],[DEPORTISTA]])</f>
        <v>Valentina Quintero Torres</v>
      </c>
      <c r="M1868" s="3">
        <f>IF(FIN_DATASET[[#This Row],[Method]]="Efectivo",1,0)</f>
        <v>0</v>
      </c>
      <c r="N1868" s="12">
        <f>IF(FIN_DATASET[[#This Row],[Method]]="Efectivo",FIN_DATASET[[#This Row],[Amount]],0)</f>
        <v>0</v>
      </c>
      <c r="O1868" s="3">
        <f>IF(FIN_DATASET[[#This Row],[Method]]="CxC",1,0)</f>
        <v>0</v>
      </c>
      <c r="P1868" s="11">
        <f>IF(FIN_DATASET[[#This Row],[Method]]="CxC",FIN_DATASET[[#This Row],[Amount]],0)</f>
        <v>0</v>
      </c>
      <c r="Q1868" s="3">
        <f>IF(OR(FIN_DATASET[[#This Row],[Account]]="CxP",FIN_DATASET[[#This Row],[Account]]="CxP (Liga)",FIN_DATASET[[#This Row],[Account]]="CxP (Terceros)"),1,0)</f>
        <v>0</v>
      </c>
      <c r="R1868" s="3">
        <f>IF(FIN_DATASET[[#This Row],[AP_Flag]]=1,FIN_DATASET[[#This Row],[Amount]],0)</f>
        <v>0</v>
      </c>
    </row>
    <row r="1869" spans="1:18" x14ac:dyDescent="0.2">
      <c r="A1869" s="4">
        <f>FIN_RAW[[#This Row],[FECHA]]</f>
        <v>45139</v>
      </c>
      <c r="B1869" s="3">
        <f>YEAR(FIN_DATASET[[#This Row],[Date]])</f>
        <v>2023</v>
      </c>
      <c r="C1869" s="3" t="str">
        <f>TEXT(FIN_DATASET[[#This Row],[Date]],"mmmm")</f>
        <v>August</v>
      </c>
      <c r="D1869" s="3" t="str">
        <f>IF(FIN_RAW[[#This Row],[VALOR (IN)]]&gt;0, "Income",IF(FIN_RAW[[#This Row],[VALOR (OUT)]]&gt;0, "Expense", "Check"))</f>
        <v>Income</v>
      </c>
      <c r="E1869" s="3" t="str">
        <f>_xlfn.XLOOKUP(FIN_DATASET[[#This Row],[Method]],CATEGORY_MAP[CUENTA_IN],CATEGORY_MAP[Category])</f>
        <v>Cash</v>
      </c>
      <c r="F1869" s="3" t="str">
        <f>_xlfn.XLOOKUP(FIN_DATASET[[#This Row],[Account]],CATEGORY_MAP[CUENTA_OUT],CATEGORY_MAP[Subcategory])</f>
        <v>Monthly Fee</v>
      </c>
      <c r="G1869" s="3" t="str">
        <f>IF(OR(FIN_RAW[[#This Row],[CONCEPTO]]=0,FIN_RAW[[#This Row],[CONCEPTO]]=""),"",FIN_RAW[[#This Row],[CONCEPTO]])</f>
        <v>Mensualidad FOR (85%) AGO</v>
      </c>
      <c r="H1869" s="5">
        <f>IF(FIN_DATASET[[#This Row],[Type]]="Income", FIN_RAW[[#This Row],[VALOR (IN)]], -FIN_RAW[[#This Row],[VALOR (OUT)]])</f>
        <v>125000</v>
      </c>
      <c r="I1869" s="3" t="str">
        <f>FIN_RAW[[#This Row],[CUENTA (IN)]]</f>
        <v>Efectivo</v>
      </c>
      <c r="J1869" s="6" t="str">
        <f>FIN_RAW[[#This Row],[CUENTA (OUT)]]</f>
        <v>Mensualidad</v>
      </c>
      <c r="K1869" s="3" t="str">
        <f>IF(OR(FIN_RAW[[#This Row],[CLIENTE]]=0,FIN_RAW[[#This Row],[CLIENTE]]=" "),"",FIN_RAW[[#This Row],[CLIENTE]])</f>
        <v>Diana Marcela Bravo Clavijo</v>
      </c>
      <c r="L1869" s="3" t="str">
        <f>IF(OR(FIN_RAW[[#This Row],[DEPORTISTA]]=0,FIN_RAW[[#This Row],[DEPORTISTA]]=""),"",FIN_RAW[[#This Row],[DEPORTISTA]])</f>
        <v>Adelaida Camacho Bravo</v>
      </c>
      <c r="M1869" s="3">
        <f>IF(FIN_DATASET[[#This Row],[Method]]="Efectivo",1,0)</f>
        <v>1</v>
      </c>
      <c r="N1869" s="12">
        <f>IF(FIN_DATASET[[#This Row],[Method]]="Efectivo",FIN_DATASET[[#This Row],[Amount]],0)</f>
        <v>125000</v>
      </c>
      <c r="O1869" s="3">
        <f>IF(FIN_DATASET[[#This Row],[Method]]="CxC",1,0)</f>
        <v>0</v>
      </c>
      <c r="P1869" s="11">
        <f>IF(FIN_DATASET[[#This Row],[Method]]="CxC",FIN_DATASET[[#This Row],[Amount]],0)</f>
        <v>0</v>
      </c>
      <c r="Q1869" s="3">
        <f>IF(OR(FIN_DATASET[[#This Row],[Account]]="CxP",FIN_DATASET[[#This Row],[Account]]="CxP (Liga)",FIN_DATASET[[#This Row],[Account]]="CxP (Terceros)"),1,0)</f>
        <v>0</v>
      </c>
      <c r="R1869" s="3">
        <f>IF(FIN_DATASET[[#This Row],[AP_Flag]]=1,FIN_DATASET[[#This Row],[Amount]],0)</f>
        <v>0</v>
      </c>
    </row>
    <row r="1870" spans="1:18" x14ac:dyDescent="0.2">
      <c r="A1870" s="4">
        <f>FIN_RAW[[#This Row],[FECHA]]</f>
        <v>45139</v>
      </c>
      <c r="B1870" s="3">
        <f>YEAR(FIN_DATASET[[#This Row],[Date]])</f>
        <v>2023</v>
      </c>
      <c r="C1870" s="3" t="str">
        <f>TEXT(FIN_DATASET[[#This Row],[Date]],"mmmm")</f>
        <v>August</v>
      </c>
      <c r="D1870" s="3" t="str">
        <f>IF(FIN_RAW[[#This Row],[VALOR (IN)]]&gt;0, "Income",IF(FIN_RAW[[#This Row],[VALOR (OUT)]]&gt;0, "Expense", "Check"))</f>
        <v>Income</v>
      </c>
      <c r="E1870" s="3" t="str">
        <f>_xlfn.XLOOKUP(FIN_DATASET[[#This Row],[Method]],CATEGORY_MAP[CUENTA_IN],CATEGORY_MAP[Category])</f>
        <v>Scholarships</v>
      </c>
      <c r="F1870" s="3" t="str">
        <f>_xlfn.XLOOKUP(FIN_DATASET[[#This Row],[Account]],CATEGORY_MAP[CUENTA_OUT],CATEGORY_MAP[Subcategory])</f>
        <v>Monthly Fee</v>
      </c>
      <c r="G1870" s="3" t="str">
        <f>IF(OR(FIN_RAW[[#This Row],[CONCEPTO]]=0,FIN_RAW[[#This Row],[CONCEPTO]]=""),"",FIN_RAW[[#This Row],[CONCEPTO]])</f>
        <v>Beca Hermandad (15%) AGO</v>
      </c>
      <c r="H1870" s="5">
        <f>IF(FIN_DATASET[[#This Row],[Type]]="Income", FIN_RAW[[#This Row],[VALOR (IN)]], -FIN_RAW[[#This Row],[VALOR (OUT)]])</f>
        <v>22000</v>
      </c>
      <c r="I1870" s="3" t="str">
        <f>FIN_RAW[[#This Row],[CUENTA (IN)]]</f>
        <v>Becas</v>
      </c>
      <c r="J1870" s="6" t="str">
        <f>FIN_RAW[[#This Row],[CUENTA (OUT)]]</f>
        <v>Mensualidad</v>
      </c>
      <c r="K1870" s="3" t="str">
        <f>IF(OR(FIN_RAW[[#This Row],[CLIENTE]]=0,FIN_RAW[[#This Row],[CLIENTE]]=" "),"",FIN_RAW[[#This Row],[CLIENTE]])</f>
        <v>Diana Marcela Bravo Clavijo</v>
      </c>
      <c r="L1870" s="3" t="str">
        <f>IF(OR(FIN_RAW[[#This Row],[DEPORTISTA]]=0,FIN_RAW[[#This Row],[DEPORTISTA]]=""),"",FIN_RAW[[#This Row],[DEPORTISTA]])</f>
        <v>Adelaida Camacho Bravo</v>
      </c>
      <c r="M1870" s="3">
        <f>IF(FIN_DATASET[[#This Row],[Method]]="Efectivo",1,0)</f>
        <v>0</v>
      </c>
      <c r="N1870" s="12">
        <f>IF(FIN_DATASET[[#This Row],[Method]]="Efectivo",FIN_DATASET[[#This Row],[Amount]],0)</f>
        <v>0</v>
      </c>
      <c r="O1870" s="3">
        <f>IF(FIN_DATASET[[#This Row],[Method]]="CxC",1,0)</f>
        <v>0</v>
      </c>
      <c r="P1870" s="11">
        <f>IF(FIN_DATASET[[#This Row],[Method]]="CxC",FIN_DATASET[[#This Row],[Amount]],0)</f>
        <v>0</v>
      </c>
      <c r="Q1870" s="3">
        <f>IF(OR(FIN_DATASET[[#This Row],[Account]]="CxP",FIN_DATASET[[#This Row],[Account]]="CxP (Liga)",FIN_DATASET[[#This Row],[Account]]="CxP (Terceros)"),1,0)</f>
        <v>0</v>
      </c>
      <c r="R1870" s="3">
        <f>IF(FIN_DATASET[[#This Row],[AP_Flag]]=1,FIN_DATASET[[#This Row],[Amount]],0)</f>
        <v>0</v>
      </c>
    </row>
    <row r="1871" spans="1:18" x14ac:dyDescent="0.2">
      <c r="A1871" s="4">
        <f>FIN_RAW[[#This Row],[FECHA]]</f>
        <v>45139</v>
      </c>
      <c r="B1871" s="3">
        <f>YEAR(FIN_DATASET[[#This Row],[Date]])</f>
        <v>2023</v>
      </c>
      <c r="C1871" s="3" t="str">
        <f>TEXT(FIN_DATASET[[#This Row],[Date]],"mmmm")</f>
        <v>August</v>
      </c>
      <c r="D1871" s="3" t="str">
        <f>IF(FIN_RAW[[#This Row],[VALOR (IN)]]&gt;0, "Income",IF(FIN_RAW[[#This Row],[VALOR (OUT)]]&gt;0, "Expense", "Check"))</f>
        <v>Income</v>
      </c>
      <c r="E1871" s="3" t="str">
        <f>_xlfn.XLOOKUP(FIN_DATASET[[#This Row],[Method]],CATEGORY_MAP[CUENTA_IN],CATEGORY_MAP[Category])</f>
        <v>Cash</v>
      </c>
      <c r="F1871" s="3" t="str">
        <f>_xlfn.XLOOKUP(FIN_DATASET[[#This Row],[Account]],CATEGORY_MAP[CUENTA_OUT],CATEGORY_MAP[Subcategory])</f>
        <v>Monthly Fee</v>
      </c>
      <c r="G1871" s="3" t="str">
        <f>IF(OR(FIN_RAW[[#This Row],[CONCEPTO]]=0,FIN_RAW[[#This Row],[CONCEPTO]]=""),"",FIN_RAW[[#This Row],[CONCEPTO]])</f>
        <v>Mensualidad AR AGO</v>
      </c>
      <c r="H1871" s="5">
        <f>IF(FIN_DATASET[[#This Row],[Type]]="Income", FIN_RAW[[#This Row],[VALOR (IN)]], -FIN_RAW[[#This Row],[VALOR (OUT)]])</f>
        <v>197000</v>
      </c>
      <c r="I1871" s="3" t="str">
        <f>FIN_RAW[[#This Row],[CUENTA (IN)]]</f>
        <v>Efectivo</v>
      </c>
      <c r="J1871" s="6" t="str">
        <f>FIN_RAW[[#This Row],[CUENTA (OUT)]]</f>
        <v>Mensualidad</v>
      </c>
      <c r="K1871" s="3" t="str">
        <f>IF(OR(FIN_RAW[[#This Row],[CLIENTE]]=0,FIN_RAW[[#This Row],[CLIENTE]]=" "),"",FIN_RAW[[#This Row],[CLIENTE]])</f>
        <v>Diana Marcela Bravo Clavijo</v>
      </c>
      <c r="L1871" s="3" t="str">
        <f>IF(OR(FIN_RAW[[#This Row],[DEPORTISTA]]=0,FIN_RAW[[#This Row],[DEPORTISTA]]=""),"",FIN_RAW[[#This Row],[DEPORTISTA]])</f>
        <v>María Antonia Camacho Bravo</v>
      </c>
      <c r="M1871" s="3">
        <f>IF(FIN_DATASET[[#This Row],[Method]]="Efectivo",1,0)</f>
        <v>1</v>
      </c>
      <c r="N1871" s="12">
        <f>IF(FIN_DATASET[[#This Row],[Method]]="Efectivo",FIN_DATASET[[#This Row],[Amount]],0)</f>
        <v>197000</v>
      </c>
      <c r="O1871" s="3">
        <f>IF(FIN_DATASET[[#This Row],[Method]]="CxC",1,0)</f>
        <v>0</v>
      </c>
      <c r="P1871" s="11">
        <f>IF(FIN_DATASET[[#This Row],[Method]]="CxC",FIN_DATASET[[#This Row],[Amount]],0)</f>
        <v>0</v>
      </c>
      <c r="Q1871" s="3">
        <f>IF(OR(FIN_DATASET[[#This Row],[Account]]="CxP",FIN_DATASET[[#This Row],[Account]]="CxP (Liga)",FIN_DATASET[[#This Row],[Account]]="CxP (Terceros)"),1,0)</f>
        <v>0</v>
      </c>
      <c r="R1871" s="3">
        <f>IF(FIN_DATASET[[#This Row],[AP_Flag]]=1,FIN_DATASET[[#This Row],[Amount]],0)</f>
        <v>0</v>
      </c>
    </row>
    <row r="1872" spans="1:18" x14ac:dyDescent="0.2">
      <c r="A1872" s="4">
        <f>FIN_RAW[[#This Row],[FECHA]]</f>
        <v>45139</v>
      </c>
      <c r="B1872" s="3">
        <f>YEAR(FIN_DATASET[[#This Row],[Date]])</f>
        <v>2023</v>
      </c>
      <c r="C1872" s="3" t="str">
        <f>TEXT(FIN_DATASET[[#This Row],[Date]],"mmmm")</f>
        <v>August</v>
      </c>
      <c r="D1872" s="3" t="str">
        <f>IF(FIN_RAW[[#This Row],[VALOR (IN)]]&gt;0, "Income",IF(FIN_RAW[[#This Row],[VALOR (OUT)]]&gt;0, "Expense", "Check"))</f>
        <v>Income</v>
      </c>
      <c r="E1872" s="3" t="str">
        <f>_xlfn.XLOOKUP(FIN_DATASET[[#This Row],[Method]],CATEGORY_MAP[CUENTA_IN],CATEGORY_MAP[Category])</f>
        <v>Cash</v>
      </c>
      <c r="F1872" s="3" t="str">
        <f>_xlfn.XLOOKUP(FIN_DATASET[[#This Row],[Account]],CATEGORY_MAP[CUENTA_OUT],CATEGORY_MAP[Subcategory])</f>
        <v>Monthly Fee</v>
      </c>
      <c r="G1872" s="3" t="str">
        <f>IF(OR(FIN_RAW[[#This Row],[CONCEPTO]]=0,FIN_RAW[[#This Row],[CONCEPTO]]=""),"",FIN_RAW[[#This Row],[CONCEPTO]])</f>
        <v>Mensualidad FOR AGO</v>
      </c>
      <c r="H1872" s="5">
        <f>IF(FIN_DATASET[[#This Row],[Type]]="Income", FIN_RAW[[#This Row],[VALOR (IN)]], -FIN_RAW[[#This Row],[VALOR (OUT)]])</f>
        <v>147000</v>
      </c>
      <c r="I1872" s="3" t="str">
        <f>FIN_RAW[[#This Row],[CUENTA (IN)]]</f>
        <v>Efectivo</v>
      </c>
      <c r="J1872" s="6" t="str">
        <f>FIN_RAW[[#This Row],[CUENTA (OUT)]]</f>
        <v>Mensualidad</v>
      </c>
      <c r="K1872" s="3" t="str">
        <f>IF(OR(FIN_RAW[[#This Row],[CLIENTE]]=0,FIN_RAW[[#This Row],[CLIENTE]]=" "),"",FIN_RAW[[#This Row],[CLIENTE]])</f>
        <v>Carlos Andrés Velasco Ruiz</v>
      </c>
      <c r="L1872" s="3" t="str">
        <f>IF(OR(FIN_RAW[[#This Row],[DEPORTISTA]]=0,FIN_RAW[[#This Row],[DEPORTISTA]]=""),"",FIN_RAW[[#This Row],[DEPORTISTA]])</f>
        <v>Antonella Velasco Aristizabal</v>
      </c>
      <c r="M1872" s="3">
        <f>IF(FIN_DATASET[[#This Row],[Method]]="Efectivo",1,0)</f>
        <v>1</v>
      </c>
      <c r="N1872" s="12">
        <f>IF(FIN_DATASET[[#This Row],[Method]]="Efectivo",FIN_DATASET[[#This Row],[Amount]],0)</f>
        <v>147000</v>
      </c>
      <c r="O1872" s="3">
        <f>IF(FIN_DATASET[[#This Row],[Method]]="CxC",1,0)</f>
        <v>0</v>
      </c>
      <c r="P1872" s="11">
        <f>IF(FIN_DATASET[[#This Row],[Method]]="CxC",FIN_DATASET[[#This Row],[Amount]],0)</f>
        <v>0</v>
      </c>
      <c r="Q1872" s="3">
        <f>IF(OR(FIN_DATASET[[#This Row],[Account]]="CxP",FIN_DATASET[[#This Row],[Account]]="CxP (Liga)",FIN_DATASET[[#This Row],[Account]]="CxP (Terceros)"),1,0)</f>
        <v>0</v>
      </c>
      <c r="R1872" s="3">
        <f>IF(FIN_DATASET[[#This Row],[AP_Flag]]=1,FIN_DATASET[[#This Row],[Amount]],0)</f>
        <v>0</v>
      </c>
    </row>
    <row r="1873" spans="1:18" x14ac:dyDescent="0.2">
      <c r="A1873" s="4">
        <f>FIN_RAW[[#This Row],[FECHA]]</f>
        <v>45139</v>
      </c>
      <c r="B1873" s="3">
        <f>YEAR(FIN_DATASET[[#This Row],[Date]])</f>
        <v>2023</v>
      </c>
      <c r="C1873" s="3" t="str">
        <f>TEXT(FIN_DATASET[[#This Row],[Date]],"mmmm")</f>
        <v>August</v>
      </c>
      <c r="D1873" s="3" t="str">
        <f>IF(FIN_RAW[[#This Row],[VALOR (IN)]]&gt;0, "Income",IF(FIN_RAW[[#This Row],[VALOR (OUT)]]&gt;0, "Expense", "Check"))</f>
        <v>Income</v>
      </c>
      <c r="E1873" s="3" t="str">
        <f>_xlfn.XLOOKUP(FIN_DATASET[[#This Row],[Method]],CATEGORY_MAP[CUENTA_IN],CATEGORY_MAP[Category])</f>
        <v>Cash</v>
      </c>
      <c r="F1873" s="3" t="str">
        <f>_xlfn.XLOOKUP(FIN_DATASET[[#This Row],[Account]],CATEGORY_MAP[CUENTA_OUT],CATEGORY_MAP[Subcategory])</f>
        <v>Monthly Fee</v>
      </c>
      <c r="G1873" s="3" t="str">
        <f>IF(OR(FIN_RAW[[#This Row],[CONCEPTO]]=0,FIN_RAW[[#This Row],[CONCEPTO]]=""),"",FIN_RAW[[#This Row],[CONCEPTO]])</f>
        <v>Mensualidad FOR (85%) AGO</v>
      </c>
      <c r="H1873" s="5">
        <f>IF(FIN_DATASET[[#This Row],[Type]]="Income", FIN_RAW[[#This Row],[VALOR (IN)]], -FIN_RAW[[#This Row],[VALOR (OUT)]])</f>
        <v>125000</v>
      </c>
      <c r="I1873" s="3" t="str">
        <f>FIN_RAW[[#This Row],[CUENTA (IN)]]</f>
        <v>Efectivo</v>
      </c>
      <c r="J1873" s="6" t="str">
        <f>FIN_RAW[[#This Row],[CUENTA (OUT)]]</f>
        <v>Mensualidad</v>
      </c>
      <c r="K1873" s="3" t="str">
        <f>IF(OR(FIN_RAW[[#This Row],[CLIENTE]]=0,FIN_RAW[[#This Row],[CLIENTE]]=" "),"",FIN_RAW[[#This Row],[CLIENTE]])</f>
        <v>Juan Sebastián Floyd</v>
      </c>
      <c r="L1873" s="3" t="str">
        <f>IF(OR(FIN_RAW[[#This Row],[DEPORTISTA]]=0,FIN_RAW[[#This Row],[DEPORTISTA]]=""),"",FIN_RAW[[#This Row],[DEPORTISTA]])</f>
        <v>Arianna Floyd Martínez</v>
      </c>
      <c r="M1873" s="3">
        <f>IF(FIN_DATASET[[#This Row],[Method]]="Efectivo",1,0)</f>
        <v>1</v>
      </c>
      <c r="N1873" s="12">
        <f>IF(FIN_DATASET[[#This Row],[Method]]="Efectivo",FIN_DATASET[[#This Row],[Amount]],0)</f>
        <v>125000</v>
      </c>
      <c r="O1873" s="3">
        <f>IF(FIN_DATASET[[#This Row],[Method]]="CxC",1,0)</f>
        <v>0</v>
      </c>
      <c r="P1873" s="11">
        <f>IF(FIN_DATASET[[#This Row],[Method]]="CxC",FIN_DATASET[[#This Row],[Amount]],0)</f>
        <v>0</v>
      </c>
      <c r="Q1873" s="3">
        <f>IF(OR(FIN_DATASET[[#This Row],[Account]]="CxP",FIN_DATASET[[#This Row],[Account]]="CxP (Liga)",FIN_DATASET[[#This Row],[Account]]="CxP (Terceros)"),1,0)</f>
        <v>0</v>
      </c>
      <c r="R1873" s="3">
        <f>IF(FIN_DATASET[[#This Row],[AP_Flag]]=1,FIN_DATASET[[#This Row],[Amount]],0)</f>
        <v>0</v>
      </c>
    </row>
    <row r="1874" spans="1:18" x14ac:dyDescent="0.2">
      <c r="A1874" s="4">
        <f>FIN_RAW[[#This Row],[FECHA]]</f>
        <v>45139</v>
      </c>
      <c r="B1874" s="3">
        <f>YEAR(FIN_DATASET[[#This Row],[Date]])</f>
        <v>2023</v>
      </c>
      <c r="C1874" s="3" t="str">
        <f>TEXT(FIN_DATASET[[#This Row],[Date]],"mmmm")</f>
        <v>August</v>
      </c>
      <c r="D1874" s="3" t="str">
        <f>IF(FIN_RAW[[#This Row],[VALOR (IN)]]&gt;0, "Income",IF(FIN_RAW[[#This Row],[VALOR (OUT)]]&gt;0, "Expense", "Check"))</f>
        <v>Income</v>
      </c>
      <c r="E1874" s="3" t="str">
        <f>_xlfn.XLOOKUP(FIN_DATASET[[#This Row],[Method]],CATEGORY_MAP[CUENTA_IN],CATEGORY_MAP[Category])</f>
        <v>Scholarships</v>
      </c>
      <c r="F1874" s="3" t="str">
        <f>_xlfn.XLOOKUP(FIN_DATASET[[#This Row],[Account]],CATEGORY_MAP[CUENTA_OUT],CATEGORY_MAP[Subcategory])</f>
        <v>Monthly Fee</v>
      </c>
      <c r="G1874" s="3" t="str">
        <f>IF(OR(FIN_RAW[[#This Row],[CONCEPTO]]=0,FIN_RAW[[#This Row],[CONCEPTO]]=""),"",FIN_RAW[[#This Row],[CONCEPTO]])</f>
        <v>Beca Hermandad (15%) AGO</v>
      </c>
      <c r="H1874" s="5">
        <f>IF(FIN_DATASET[[#This Row],[Type]]="Income", FIN_RAW[[#This Row],[VALOR (IN)]], -FIN_RAW[[#This Row],[VALOR (OUT)]])</f>
        <v>22000</v>
      </c>
      <c r="I1874" s="3" t="str">
        <f>FIN_RAW[[#This Row],[CUENTA (IN)]]</f>
        <v>Becas</v>
      </c>
      <c r="J1874" s="6" t="str">
        <f>FIN_RAW[[#This Row],[CUENTA (OUT)]]</f>
        <v>Mensualidad</v>
      </c>
      <c r="K1874" s="3" t="str">
        <f>IF(OR(FIN_RAW[[#This Row],[CLIENTE]]=0,FIN_RAW[[#This Row],[CLIENTE]]=" "),"",FIN_RAW[[#This Row],[CLIENTE]])</f>
        <v>Juan Sebastián Floyd</v>
      </c>
      <c r="L1874" s="3" t="str">
        <f>IF(OR(FIN_RAW[[#This Row],[DEPORTISTA]]=0,FIN_RAW[[#This Row],[DEPORTISTA]]=""),"",FIN_RAW[[#This Row],[DEPORTISTA]])</f>
        <v>Arianna Floyd Martínez</v>
      </c>
      <c r="M1874" s="3">
        <f>IF(FIN_DATASET[[#This Row],[Method]]="Efectivo",1,0)</f>
        <v>0</v>
      </c>
      <c r="N1874" s="12">
        <f>IF(FIN_DATASET[[#This Row],[Method]]="Efectivo",FIN_DATASET[[#This Row],[Amount]],0)</f>
        <v>0</v>
      </c>
      <c r="O1874" s="3">
        <f>IF(FIN_DATASET[[#This Row],[Method]]="CxC",1,0)</f>
        <v>0</v>
      </c>
      <c r="P1874" s="11">
        <f>IF(FIN_DATASET[[#This Row],[Method]]="CxC",FIN_DATASET[[#This Row],[Amount]],0)</f>
        <v>0</v>
      </c>
      <c r="Q1874" s="3">
        <f>IF(OR(FIN_DATASET[[#This Row],[Account]]="CxP",FIN_DATASET[[#This Row],[Account]]="CxP (Liga)",FIN_DATASET[[#This Row],[Account]]="CxP (Terceros)"),1,0)</f>
        <v>0</v>
      </c>
      <c r="R1874" s="3">
        <f>IF(FIN_DATASET[[#This Row],[AP_Flag]]=1,FIN_DATASET[[#This Row],[Amount]],0)</f>
        <v>0</v>
      </c>
    </row>
    <row r="1875" spans="1:18" x14ac:dyDescent="0.2">
      <c r="A1875" s="4">
        <f>FIN_RAW[[#This Row],[FECHA]]</f>
        <v>45139</v>
      </c>
      <c r="B1875" s="3">
        <f>YEAR(FIN_DATASET[[#This Row],[Date]])</f>
        <v>2023</v>
      </c>
      <c r="C1875" s="3" t="str">
        <f>TEXT(FIN_DATASET[[#This Row],[Date]],"mmmm")</f>
        <v>August</v>
      </c>
      <c r="D1875" s="3" t="str">
        <f>IF(FIN_RAW[[#This Row],[VALOR (IN)]]&gt;0, "Income",IF(FIN_RAW[[#This Row],[VALOR (OUT)]]&gt;0, "Expense", "Check"))</f>
        <v>Income</v>
      </c>
      <c r="E1875" s="3" t="str">
        <f>_xlfn.XLOOKUP(FIN_DATASET[[#This Row],[Method]],CATEGORY_MAP[CUENTA_IN],CATEGORY_MAP[Category])</f>
        <v>Cash</v>
      </c>
      <c r="F1875" s="3" t="str">
        <f>_xlfn.XLOOKUP(FIN_DATASET[[#This Row],[Account]],CATEGORY_MAP[CUENTA_OUT],CATEGORY_MAP[Subcategory])</f>
        <v>Monthly Fee</v>
      </c>
      <c r="G1875" s="3" t="str">
        <f>IF(OR(FIN_RAW[[#This Row],[CONCEPTO]]=0,FIN_RAW[[#This Row],[CONCEPTO]]=""),"",FIN_RAW[[#This Row],[CONCEPTO]])</f>
        <v>Mensualidad AR AGO</v>
      </c>
      <c r="H1875" s="5">
        <f>IF(FIN_DATASET[[#This Row],[Type]]="Income", FIN_RAW[[#This Row],[VALOR (IN)]], -FIN_RAW[[#This Row],[VALOR (OUT)]])</f>
        <v>197000</v>
      </c>
      <c r="I1875" s="3" t="str">
        <f>FIN_RAW[[#This Row],[CUENTA (IN)]]</f>
        <v>Efectivo</v>
      </c>
      <c r="J1875" s="6" t="str">
        <f>FIN_RAW[[#This Row],[CUENTA (OUT)]]</f>
        <v>Mensualidad</v>
      </c>
      <c r="K1875" s="3" t="str">
        <f>IF(OR(FIN_RAW[[#This Row],[CLIENTE]]=0,FIN_RAW[[#This Row],[CLIENTE]]=" "),"",FIN_RAW[[#This Row],[CLIENTE]])</f>
        <v>Juan Sebastián Floyd</v>
      </c>
      <c r="L1875" s="3" t="str">
        <f>IF(OR(FIN_RAW[[#This Row],[DEPORTISTA]]=0,FIN_RAW[[#This Row],[DEPORTISTA]]=""),"",FIN_RAW[[#This Row],[DEPORTISTA]])</f>
        <v>Juan Diego Floyd Martínez</v>
      </c>
      <c r="M1875" s="3">
        <f>IF(FIN_DATASET[[#This Row],[Method]]="Efectivo",1,0)</f>
        <v>1</v>
      </c>
      <c r="N1875" s="12">
        <f>IF(FIN_DATASET[[#This Row],[Method]]="Efectivo",FIN_DATASET[[#This Row],[Amount]],0)</f>
        <v>197000</v>
      </c>
      <c r="O1875" s="3">
        <f>IF(FIN_DATASET[[#This Row],[Method]]="CxC",1,0)</f>
        <v>0</v>
      </c>
      <c r="P1875" s="11">
        <f>IF(FIN_DATASET[[#This Row],[Method]]="CxC",FIN_DATASET[[#This Row],[Amount]],0)</f>
        <v>0</v>
      </c>
      <c r="Q1875" s="3">
        <f>IF(OR(FIN_DATASET[[#This Row],[Account]]="CxP",FIN_DATASET[[#This Row],[Account]]="CxP (Liga)",FIN_DATASET[[#This Row],[Account]]="CxP (Terceros)"),1,0)</f>
        <v>0</v>
      </c>
      <c r="R1875" s="3">
        <f>IF(FIN_DATASET[[#This Row],[AP_Flag]]=1,FIN_DATASET[[#This Row],[Amount]],0)</f>
        <v>0</v>
      </c>
    </row>
    <row r="1876" spans="1:18" x14ac:dyDescent="0.2">
      <c r="A1876" s="4">
        <f>FIN_RAW[[#This Row],[FECHA]]</f>
        <v>45139</v>
      </c>
      <c r="B1876" s="3">
        <f>YEAR(FIN_DATASET[[#This Row],[Date]])</f>
        <v>2023</v>
      </c>
      <c r="C1876" s="3" t="str">
        <f>TEXT(FIN_DATASET[[#This Row],[Date]],"mmmm")</f>
        <v>August</v>
      </c>
      <c r="D1876" s="3" t="str">
        <f>IF(FIN_RAW[[#This Row],[VALOR (IN)]]&gt;0, "Income",IF(FIN_RAW[[#This Row],[VALOR (OUT)]]&gt;0, "Expense", "Check"))</f>
        <v>Income</v>
      </c>
      <c r="E1876" s="3" t="str">
        <f>_xlfn.XLOOKUP(FIN_DATASET[[#This Row],[Method]],CATEGORY_MAP[CUENTA_IN],CATEGORY_MAP[Category])</f>
        <v>Cash</v>
      </c>
      <c r="F1876" s="3" t="str">
        <f>_xlfn.XLOOKUP(FIN_DATASET[[#This Row],[Account]],CATEGORY_MAP[CUENTA_OUT],CATEGORY_MAP[Subcategory])</f>
        <v>Monthly Fee</v>
      </c>
      <c r="G1876" s="3" t="str">
        <f>IF(OR(FIN_RAW[[#This Row],[CONCEPTO]]=0,FIN_RAW[[#This Row],[CONCEPTO]]=""),"",FIN_RAW[[#This Row],[CONCEPTO]])</f>
        <v>Mensualidad FOR (85%) AGO</v>
      </c>
      <c r="H1876" s="5">
        <f>IF(FIN_DATASET[[#This Row],[Type]]="Income", FIN_RAW[[#This Row],[VALOR (IN)]], -FIN_RAW[[#This Row],[VALOR (OUT)]])</f>
        <v>125000</v>
      </c>
      <c r="I1876" s="3" t="str">
        <f>FIN_RAW[[#This Row],[CUENTA (IN)]]</f>
        <v>Efectivo</v>
      </c>
      <c r="J1876" s="6" t="str">
        <f>FIN_RAW[[#This Row],[CUENTA (OUT)]]</f>
        <v>Mensualidad</v>
      </c>
      <c r="K1876" s="3" t="str">
        <f>IF(OR(FIN_RAW[[#This Row],[CLIENTE]]=0,FIN_RAW[[#This Row],[CLIENTE]]=" "),"",FIN_RAW[[#This Row],[CLIENTE]])</f>
        <v>Víctor Manuel Duque Yepes</v>
      </c>
      <c r="L1876" s="3" t="str">
        <f>IF(OR(FIN_RAW[[#This Row],[DEPORTISTA]]=0,FIN_RAW[[#This Row],[DEPORTISTA]]=""),"",FIN_RAW[[#This Row],[DEPORTISTA]])</f>
        <v>Juan Esteban Duque Pinto</v>
      </c>
      <c r="M1876" s="3">
        <f>IF(FIN_DATASET[[#This Row],[Method]]="Efectivo",1,0)</f>
        <v>1</v>
      </c>
      <c r="N1876" s="12">
        <f>IF(FIN_DATASET[[#This Row],[Method]]="Efectivo",FIN_DATASET[[#This Row],[Amount]],0)</f>
        <v>125000</v>
      </c>
      <c r="O1876" s="3">
        <f>IF(FIN_DATASET[[#This Row],[Method]]="CxC",1,0)</f>
        <v>0</v>
      </c>
      <c r="P1876" s="11">
        <f>IF(FIN_DATASET[[#This Row],[Method]]="CxC",FIN_DATASET[[#This Row],[Amount]],0)</f>
        <v>0</v>
      </c>
      <c r="Q1876" s="3">
        <f>IF(OR(FIN_DATASET[[#This Row],[Account]]="CxP",FIN_DATASET[[#This Row],[Account]]="CxP (Liga)",FIN_DATASET[[#This Row],[Account]]="CxP (Terceros)"),1,0)</f>
        <v>0</v>
      </c>
      <c r="R1876" s="3">
        <f>IF(FIN_DATASET[[#This Row],[AP_Flag]]=1,FIN_DATASET[[#This Row],[Amount]],0)</f>
        <v>0</v>
      </c>
    </row>
    <row r="1877" spans="1:18" x14ac:dyDescent="0.2">
      <c r="A1877" s="4">
        <f>FIN_RAW[[#This Row],[FECHA]]</f>
        <v>45139</v>
      </c>
      <c r="B1877" s="3">
        <f>YEAR(FIN_DATASET[[#This Row],[Date]])</f>
        <v>2023</v>
      </c>
      <c r="C1877" s="3" t="str">
        <f>TEXT(FIN_DATASET[[#This Row],[Date]],"mmmm")</f>
        <v>August</v>
      </c>
      <c r="D1877" s="3" t="str">
        <f>IF(FIN_RAW[[#This Row],[VALOR (IN)]]&gt;0, "Income",IF(FIN_RAW[[#This Row],[VALOR (OUT)]]&gt;0, "Expense", "Check"))</f>
        <v>Income</v>
      </c>
      <c r="E1877" s="3" t="str">
        <f>_xlfn.XLOOKUP(FIN_DATASET[[#This Row],[Method]],CATEGORY_MAP[CUENTA_IN],CATEGORY_MAP[Category])</f>
        <v>Scholarships</v>
      </c>
      <c r="F1877" s="3" t="str">
        <f>_xlfn.XLOOKUP(FIN_DATASET[[#This Row],[Account]],CATEGORY_MAP[CUENTA_OUT],CATEGORY_MAP[Subcategory])</f>
        <v>Monthly Fee</v>
      </c>
      <c r="G1877" s="3" t="str">
        <f>IF(OR(FIN_RAW[[#This Row],[CONCEPTO]]=0,FIN_RAW[[#This Row],[CONCEPTO]]=""),"",FIN_RAW[[#This Row],[CONCEPTO]])</f>
        <v>Beca Hermandad (15%) AGO</v>
      </c>
      <c r="H1877" s="5">
        <f>IF(FIN_DATASET[[#This Row],[Type]]="Income", FIN_RAW[[#This Row],[VALOR (IN)]], -FIN_RAW[[#This Row],[VALOR (OUT)]])</f>
        <v>22000</v>
      </c>
      <c r="I1877" s="3" t="str">
        <f>FIN_RAW[[#This Row],[CUENTA (IN)]]</f>
        <v>Becas</v>
      </c>
      <c r="J1877" s="6" t="str">
        <f>FIN_RAW[[#This Row],[CUENTA (OUT)]]</f>
        <v>Mensualidad</v>
      </c>
      <c r="K1877" s="3" t="str">
        <f>IF(OR(FIN_RAW[[#This Row],[CLIENTE]]=0,FIN_RAW[[#This Row],[CLIENTE]]=" "),"",FIN_RAW[[#This Row],[CLIENTE]])</f>
        <v>Víctor Manuel Duque Yepes</v>
      </c>
      <c r="L1877" s="3" t="str">
        <f>IF(OR(FIN_RAW[[#This Row],[DEPORTISTA]]=0,FIN_RAW[[#This Row],[DEPORTISTA]]=""),"",FIN_RAW[[#This Row],[DEPORTISTA]])</f>
        <v>Juan Esteban Duque Pinto</v>
      </c>
      <c r="M1877" s="3">
        <f>IF(FIN_DATASET[[#This Row],[Method]]="Efectivo",1,0)</f>
        <v>0</v>
      </c>
      <c r="N1877" s="12">
        <f>IF(FIN_DATASET[[#This Row],[Method]]="Efectivo",FIN_DATASET[[#This Row],[Amount]],0)</f>
        <v>0</v>
      </c>
      <c r="O1877" s="3">
        <f>IF(FIN_DATASET[[#This Row],[Method]]="CxC",1,0)</f>
        <v>0</v>
      </c>
      <c r="P1877" s="11">
        <f>IF(FIN_DATASET[[#This Row],[Method]]="CxC",FIN_DATASET[[#This Row],[Amount]],0)</f>
        <v>0</v>
      </c>
      <c r="Q1877" s="3">
        <f>IF(OR(FIN_DATASET[[#This Row],[Account]]="CxP",FIN_DATASET[[#This Row],[Account]]="CxP (Liga)",FIN_DATASET[[#This Row],[Account]]="CxP (Terceros)"),1,0)</f>
        <v>0</v>
      </c>
      <c r="R1877" s="3">
        <f>IF(FIN_DATASET[[#This Row],[AP_Flag]]=1,FIN_DATASET[[#This Row],[Amount]],0)</f>
        <v>0</v>
      </c>
    </row>
    <row r="1878" spans="1:18" x14ac:dyDescent="0.2">
      <c r="A1878" s="4">
        <f>FIN_RAW[[#This Row],[FECHA]]</f>
        <v>45139</v>
      </c>
      <c r="B1878" s="3">
        <f>YEAR(FIN_DATASET[[#This Row],[Date]])</f>
        <v>2023</v>
      </c>
      <c r="C1878" s="3" t="str">
        <f>TEXT(FIN_DATASET[[#This Row],[Date]],"mmmm")</f>
        <v>August</v>
      </c>
      <c r="D1878" s="3" t="str">
        <f>IF(FIN_RAW[[#This Row],[VALOR (IN)]]&gt;0, "Income",IF(FIN_RAW[[#This Row],[VALOR (OUT)]]&gt;0, "Expense", "Check"))</f>
        <v>Income</v>
      </c>
      <c r="E1878" s="3" t="str">
        <f>_xlfn.XLOOKUP(FIN_DATASET[[#This Row],[Method]],CATEGORY_MAP[CUENTA_IN],CATEGORY_MAP[Category])</f>
        <v>Cash</v>
      </c>
      <c r="F1878" s="3" t="str">
        <f>_xlfn.XLOOKUP(FIN_DATASET[[#This Row],[Account]],CATEGORY_MAP[CUENTA_OUT],CATEGORY_MAP[Subcategory])</f>
        <v>Monthly Fee</v>
      </c>
      <c r="G1878" s="3" t="str">
        <f>IF(OR(FIN_RAW[[#This Row],[CONCEPTO]]=0,FIN_RAW[[#This Row],[CONCEPTO]]=""),"",FIN_RAW[[#This Row],[CONCEPTO]])</f>
        <v>Mensualidad AR AGO</v>
      </c>
      <c r="H1878" s="5">
        <f>IF(FIN_DATASET[[#This Row],[Type]]="Income", FIN_RAW[[#This Row],[VALOR (IN)]], -FIN_RAW[[#This Row],[VALOR (OUT)]])</f>
        <v>197000</v>
      </c>
      <c r="I1878" s="3" t="str">
        <f>FIN_RAW[[#This Row],[CUENTA (IN)]]</f>
        <v>Efectivo</v>
      </c>
      <c r="J1878" s="6" t="str">
        <f>FIN_RAW[[#This Row],[CUENTA (OUT)]]</f>
        <v>Mensualidad</v>
      </c>
      <c r="K1878" s="3" t="str">
        <f>IF(OR(FIN_RAW[[#This Row],[CLIENTE]]=0,FIN_RAW[[#This Row],[CLIENTE]]=" "),"",FIN_RAW[[#This Row],[CLIENTE]])</f>
        <v>Víctor Manuel Duque Yepes</v>
      </c>
      <c r="L1878" s="3" t="str">
        <f>IF(OR(FIN_RAW[[#This Row],[DEPORTISTA]]=0,FIN_RAW[[#This Row],[DEPORTISTA]]=""),"",FIN_RAW[[#This Row],[DEPORTISTA]])</f>
        <v>Juan Manuel Duque Pinto</v>
      </c>
      <c r="M1878" s="3">
        <f>IF(FIN_DATASET[[#This Row],[Method]]="Efectivo",1,0)</f>
        <v>1</v>
      </c>
      <c r="N1878" s="12">
        <f>IF(FIN_DATASET[[#This Row],[Method]]="Efectivo",FIN_DATASET[[#This Row],[Amount]],0)</f>
        <v>197000</v>
      </c>
      <c r="O1878" s="3">
        <f>IF(FIN_DATASET[[#This Row],[Method]]="CxC",1,0)</f>
        <v>0</v>
      </c>
      <c r="P1878" s="11">
        <f>IF(FIN_DATASET[[#This Row],[Method]]="CxC",FIN_DATASET[[#This Row],[Amount]],0)</f>
        <v>0</v>
      </c>
      <c r="Q1878" s="3">
        <f>IF(OR(FIN_DATASET[[#This Row],[Account]]="CxP",FIN_DATASET[[#This Row],[Account]]="CxP (Liga)",FIN_DATASET[[#This Row],[Account]]="CxP (Terceros)"),1,0)</f>
        <v>0</v>
      </c>
      <c r="R1878" s="3">
        <f>IF(FIN_DATASET[[#This Row],[AP_Flag]]=1,FIN_DATASET[[#This Row],[Amount]],0)</f>
        <v>0</v>
      </c>
    </row>
    <row r="1879" spans="1:18" x14ac:dyDescent="0.2">
      <c r="A1879" s="4">
        <f>FIN_RAW[[#This Row],[FECHA]]</f>
        <v>45139</v>
      </c>
      <c r="B1879" s="3">
        <f>YEAR(FIN_DATASET[[#This Row],[Date]])</f>
        <v>2023</v>
      </c>
      <c r="C1879" s="3" t="str">
        <f>TEXT(FIN_DATASET[[#This Row],[Date]],"mmmm")</f>
        <v>August</v>
      </c>
      <c r="D1879" s="3" t="str">
        <f>IF(FIN_RAW[[#This Row],[VALOR (IN)]]&gt;0, "Income",IF(FIN_RAW[[#This Row],[VALOR (OUT)]]&gt;0, "Expense", "Check"))</f>
        <v>Income</v>
      </c>
      <c r="E1879" s="3" t="str">
        <f>_xlfn.XLOOKUP(FIN_DATASET[[#This Row],[Method]],CATEGORY_MAP[CUENTA_IN],CATEGORY_MAP[Category])</f>
        <v>Accounts Receivable</v>
      </c>
      <c r="F1879" s="3" t="str">
        <f>_xlfn.XLOOKUP(FIN_DATASET[[#This Row],[Account]],CATEGORY_MAP[CUENTA_OUT],CATEGORY_MAP[Subcategory])</f>
        <v>Monthly Fee</v>
      </c>
      <c r="G1879" s="3" t="str">
        <f>IF(OR(FIN_RAW[[#This Row],[CONCEPTO]]=0,FIN_RAW[[#This Row],[CONCEPTO]]=""),"",FIN_RAW[[#This Row],[CONCEPTO]])</f>
        <v>Mensualidad AR(SG) AGO</v>
      </c>
      <c r="H1879" s="5">
        <f>IF(FIN_DATASET[[#This Row],[Type]]="Income", FIN_RAW[[#This Row],[VALOR (IN)]], -FIN_RAW[[#This Row],[VALOR (OUT)]])</f>
        <v>170000</v>
      </c>
      <c r="I1879" s="3" t="str">
        <f>FIN_RAW[[#This Row],[CUENTA (IN)]]</f>
        <v>CxC</v>
      </c>
      <c r="J1879" s="6" t="str">
        <f>FIN_RAW[[#This Row],[CUENTA (OUT)]]</f>
        <v>Mensualidad</v>
      </c>
      <c r="K1879" s="3" t="str">
        <f>IF(OR(FIN_RAW[[#This Row],[CLIENTE]]=0,FIN_RAW[[#This Row],[CLIENTE]]=" "),"",FIN_RAW[[#This Row],[CLIENTE]])</f>
        <v>Diana Gómez Herrera</v>
      </c>
      <c r="L1879" s="3" t="str">
        <f>IF(OR(FIN_RAW[[#This Row],[DEPORTISTA]]=0,FIN_RAW[[#This Row],[DEPORTISTA]]=""),"",FIN_RAW[[#This Row],[DEPORTISTA]])</f>
        <v>Juan Manuel López Gómez</v>
      </c>
      <c r="M1879" s="3">
        <f>IF(FIN_DATASET[[#This Row],[Method]]="Efectivo",1,0)</f>
        <v>0</v>
      </c>
      <c r="N1879" s="12">
        <f>IF(FIN_DATASET[[#This Row],[Method]]="Efectivo",FIN_DATASET[[#This Row],[Amount]],0)</f>
        <v>0</v>
      </c>
      <c r="O1879" s="3">
        <f>IF(FIN_DATASET[[#This Row],[Method]]="CxC",1,0)</f>
        <v>1</v>
      </c>
      <c r="P1879" s="11">
        <f>IF(FIN_DATASET[[#This Row],[Method]]="CxC",FIN_DATASET[[#This Row],[Amount]],0)</f>
        <v>170000</v>
      </c>
      <c r="Q1879" s="3">
        <f>IF(OR(FIN_DATASET[[#This Row],[Account]]="CxP",FIN_DATASET[[#This Row],[Account]]="CxP (Liga)",FIN_DATASET[[#This Row],[Account]]="CxP (Terceros)"),1,0)</f>
        <v>0</v>
      </c>
      <c r="R1879" s="3">
        <f>IF(FIN_DATASET[[#This Row],[AP_Flag]]=1,FIN_DATASET[[#This Row],[Amount]],0)</f>
        <v>0</v>
      </c>
    </row>
    <row r="1880" spans="1:18" x14ac:dyDescent="0.2">
      <c r="A1880" s="4">
        <f>FIN_RAW[[#This Row],[FECHA]]</f>
        <v>45139</v>
      </c>
      <c r="B1880" s="3">
        <f>YEAR(FIN_DATASET[[#This Row],[Date]])</f>
        <v>2023</v>
      </c>
      <c r="C1880" s="3" t="str">
        <f>TEXT(FIN_DATASET[[#This Row],[Date]],"mmmm")</f>
        <v>August</v>
      </c>
      <c r="D1880" s="3" t="str">
        <f>IF(FIN_RAW[[#This Row],[VALOR (IN)]]&gt;0, "Income",IF(FIN_RAW[[#This Row],[VALOR (OUT)]]&gt;0, "Expense", "Check"))</f>
        <v>Income</v>
      </c>
      <c r="E1880" s="3" t="str">
        <f>_xlfn.XLOOKUP(FIN_DATASET[[#This Row],[Method]],CATEGORY_MAP[CUENTA_IN],CATEGORY_MAP[Category])</f>
        <v>Accounts Receivable</v>
      </c>
      <c r="F1880" s="3" t="str">
        <f>_xlfn.XLOOKUP(FIN_DATASET[[#This Row],[Account]],CATEGORY_MAP[CUENTA_OUT],CATEGORY_MAP[Subcategory])</f>
        <v>Monthly Fee</v>
      </c>
      <c r="G1880" s="3" t="str">
        <f>IF(OR(FIN_RAW[[#This Row],[CONCEPTO]]=0,FIN_RAW[[#This Row],[CONCEPTO]]=""),"",FIN_RAW[[#This Row],[CONCEPTO]])</f>
        <v>Mensualidad AR(SG) AGO</v>
      </c>
      <c r="H1880" s="5">
        <f>IF(FIN_DATASET[[#This Row],[Type]]="Income", FIN_RAW[[#This Row],[VALOR (IN)]], -FIN_RAW[[#This Row],[VALOR (OUT)]])</f>
        <v>170000</v>
      </c>
      <c r="I1880" s="3" t="str">
        <f>FIN_RAW[[#This Row],[CUENTA (IN)]]</f>
        <v>CxC</v>
      </c>
      <c r="J1880" s="6" t="str">
        <f>FIN_RAW[[#This Row],[CUENTA (OUT)]]</f>
        <v>Mensualidad</v>
      </c>
      <c r="K1880" s="3" t="str">
        <f>IF(OR(FIN_RAW[[#This Row],[CLIENTE]]=0,FIN_RAW[[#This Row],[CLIENTE]]=" "),"",FIN_RAW[[#This Row],[CLIENTE]])</f>
        <v>Viviana Andrade Álvarez</v>
      </c>
      <c r="L1880" s="3" t="str">
        <f>IF(OR(FIN_RAW[[#This Row],[DEPORTISTA]]=0,FIN_RAW[[#This Row],[DEPORTISTA]]=""),"",FIN_RAW[[#This Row],[DEPORTISTA]])</f>
        <v>Laura Sofía Valencia Andrade</v>
      </c>
      <c r="M1880" s="3">
        <f>IF(FIN_DATASET[[#This Row],[Method]]="Efectivo",1,0)</f>
        <v>0</v>
      </c>
      <c r="N1880" s="12">
        <f>IF(FIN_DATASET[[#This Row],[Method]]="Efectivo",FIN_DATASET[[#This Row],[Amount]],0)</f>
        <v>0</v>
      </c>
      <c r="O1880" s="3">
        <f>IF(FIN_DATASET[[#This Row],[Method]]="CxC",1,0)</f>
        <v>1</v>
      </c>
      <c r="P1880" s="11">
        <f>IF(FIN_DATASET[[#This Row],[Method]]="CxC",FIN_DATASET[[#This Row],[Amount]],0)</f>
        <v>170000</v>
      </c>
      <c r="Q1880" s="3">
        <f>IF(OR(FIN_DATASET[[#This Row],[Account]]="CxP",FIN_DATASET[[#This Row],[Account]]="CxP (Liga)",FIN_DATASET[[#This Row],[Account]]="CxP (Terceros)"),1,0)</f>
        <v>0</v>
      </c>
      <c r="R1880" s="3">
        <f>IF(FIN_DATASET[[#This Row],[AP_Flag]]=1,FIN_DATASET[[#This Row],[Amount]],0)</f>
        <v>0</v>
      </c>
    </row>
    <row r="1881" spans="1:18" x14ac:dyDescent="0.2">
      <c r="A1881" s="4">
        <f>FIN_RAW[[#This Row],[FECHA]]</f>
        <v>45139</v>
      </c>
      <c r="B1881" s="3">
        <f>YEAR(FIN_DATASET[[#This Row],[Date]])</f>
        <v>2023</v>
      </c>
      <c r="C1881" s="3" t="str">
        <f>TEXT(FIN_DATASET[[#This Row],[Date]],"mmmm")</f>
        <v>August</v>
      </c>
      <c r="D1881" s="3" t="str">
        <f>IF(FIN_RAW[[#This Row],[VALOR (IN)]]&gt;0, "Income",IF(FIN_RAW[[#This Row],[VALOR (OUT)]]&gt;0, "Expense", "Check"))</f>
        <v>Income</v>
      </c>
      <c r="E1881" s="3" t="str">
        <f>_xlfn.XLOOKUP(FIN_DATASET[[#This Row],[Method]],CATEGORY_MAP[CUENTA_IN],CATEGORY_MAP[Category])</f>
        <v>Cash</v>
      </c>
      <c r="F1881" s="3" t="str">
        <f>_xlfn.XLOOKUP(FIN_DATASET[[#This Row],[Account]],CATEGORY_MAP[CUENTA_OUT],CATEGORY_MAP[Subcategory])</f>
        <v>Monthly Fee</v>
      </c>
      <c r="G1881" s="3" t="str">
        <f>IF(OR(FIN_RAW[[#This Row],[CONCEPTO]]=0,FIN_RAW[[#This Row],[CONCEPTO]]=""),"",FIN_RAW[[#This Row],[CONCEPTO]])</f>
        <v>Mensualidad FOR AGO</v>
      </c>
      <c r="H1881" s="5">
        <f>IF(FIN_DATASET[[#This Row],[Type]]="Income", FIN_RAW[[#This Row],[VALOR (IN)]], -FIN_RAW[[#This Row],[VALOR (OUT)]])</f>
        <v>147000</v>
      </c>
      <c r="I1881" s="3" t="str">
        <f>FIN_RAW[[#This Row],[CUENTA (IN)]]</f>
        <v>Efectivo</v>
      </c>
      <c r="J1881" s="6" t="str">
        <f>FIN_RAW[[#This Row],[CUENTA (OUT)]]</f>
        <v>Mensualidad</v>
      </c>
      <c r="K1881" s="3" t="str">
        <f>IF(OR(FIN_RAW[[#This Row],[CLIENTE]]=0,FIN_RAW[[#This Row],[CLIENTE]]=" "),"",FIN_RAW[[#This Row],[CLIENTE]])</f>
        <v>Edilma Solarte</v>
      </c>
      <c r="L1881" s="3" t="str">
        <f>IF(OR(FIN_RAW[[#This Row],[DEPORTISTA]]=0,FIN_RAW[[#This Row],[DEPORTISTA]]=""),"",FIN_RAW[[#This Row],[DEPORTISTA]])</f>
        <v>Luciana Botina Cañar</v>
      </c>
      <c r="M1881" s="3">
        <f>IF(FIN_DATASET[[#This Row],[Method]]="Efectivo",1,0)</f>
        <v>1</v>
      </c>
      <c r="N1881" s="12">
        <f>IF(FIN_DATASET[[#This Row],[Method]]="Efectivo",FIN_DATASET[[#This Row],[Amount]],0)</f>
        <v>147000</v>
      </c>
      <c r="O1881" s="3">
        <f>IF(FIN_DATASET[[#This Row],[Method]]="CxC",1,0)</f>
        <v>0</v>
      </c>
      <c r="P1881" s="11">
        <f>IF(FIN_DATASET[[#This Row],[Method]]="CxC",FIN_DATASET[[#This Row],[Amount]],0)</f>
        <v>0</v>
      </c>
      <c r="Q1881" s="3">
        <f>IF(OR(FIN_DATASET[[#This Row],[Account]]="CxP",FIN_DATASET[[#This Row],[Account]]="CxP (Liga)",FIN_DATASET[[#This Row],[Account]]="CxP (Terceros)"),1,0)</f>
        <v>0</v>
      </c>
      <c r="R1881" s="3">
        <f>IF(FIN_DATASET[[#This Row],[AP_Flag]]=1,FIN_DATASET[[#This Row],[Amount]],0)</f>
        <v>0</v>
      </c>
    </row>
    <row r="1882" spans="1:18" x14ac:dyDescent="0.2">
      <c r="A1882" s="4">
        <f>FIN_RAW[[#This Row],[FECHA]]</f>
        <v>45139</v>
      </c>
      <c r="B1882" s="3">
        <f>YEAR(FIN_DATASET[[#This Row],[Date]])</f>
        <v>2023</v>
      </c>
      <c r="C1882" s="3" t="str">
        <f>TEXT(FIN_DATASET[[#This Row],[Date]],"mmmm")</f>
        <v>August</v>
      </c>
      <c r="D1882" s="3" t="str">
        <f>IF(FIN_RAW[[#This Row],[VALOR (IN)]]&gt;0, "Income",IF(FIN_RAW[[#This Row],[VALOR (OUT)]]&gt;0, "Expense", "Check"))</f>
        <v>Income</v>
      </c>
      <c r="E1882" s="3" t="str">
        <f>_xlfn.XLOOKUP(FIN_DATASET[[#This Row],[Method]],CATEGORY_MAP[CUENTA_IN],CATEGORY_MAP[Category])</f>
        <v>Cash</v>
      </c>
      <c r="F1882" s="3" t="str">
        <f>_xlfn.XLOOKUP(FIN_DATASET[[#This Row],[Account]],CATEGORY_MAP[CUENTA_OUT],CATEGORY_MAP[Subcategory])</f>
        <v>Monthly Fee</v>
      </c>
      <c r="G1882" s="3" t="str">
        <f>IF(OR(FIN_RAW[[#This Row],[CONCEPTO]]=0,FIN_RAW[[#This Row],[CONCEPTO]]=""),"",FIN_RAW[[#This Row],[CONCEPTO]])</f>
        <v>Mensualidad AR AGO</v>
      </c>
      <c r="H1882" s="5">
        <f>IF(FIN_DATASET[[#This Row],[Type]]="Income", FIN_RAW[[#This Row],[VALOR (IN)]], -FIN_RAW[[#This Row],[VALOR (OUT)]])</f>
        <v>197000</v>
      </c>
      <c r="I1882" s="3" t="str">
        <f>FIN_RAW[[#This Row],[CUENTA (IN)]]</f>
        <v>Efectivo</v>
      </c>
      <c r="J1882" s="6" t="str">
        <f>FIN_RAW[[#This Row],[CUENTA (OUT)]]</f>
        <v>Mensualidad</v>
      </c>
      <c r="K1882" s="3" t="str">
        <f>IF(OR(FIN_RAW[[#This Row],[CLIENTE]]=0,FIN_RAW[[#This Row],[CLIENTE]]=" "),"",FIN_RAW[[#This Row],[CLIENTE]])</f>
        <v>Mónica González Esguerra</v>
      </c>
      <c r="L1882" s="3" t="str">
        <f>IF(OR(FIN_RAW[[#This Row],[DEPORTISTA]]=0,FIN_RAW[[#This Row],[DEPORTISTA]]=""),"",FIN_RAW[[#This Row],[DEPORTISTA]])</f>
        <v>Mariana Vásquez González</v>
      </c>
      <c r="M1882" s="3">
        <f>IF(FIN_DATASET[[#This Row],[Method]]="Efectivo",1,0)</f>
        <v>1</v>
      </c>
      <c r="N1882" s="12">
        <f>IF(FIN_DATASET[[#This Row],[Method]]="Efectivo",FIN_DATASET[[#This Row],[Amount]],0)</f>
        <v>197000</v>
      </c>
      <c r="O1882" s="3">
        <f>IF(FIN_DATASET[[#This Row],[Method]]="CxC",1,0)</f>
        <v>0</v>
      </c>
      <c r="P1882" s="11">
        <f>IF(FIN_DATASET[[#This Row],[Method]]="CxC",FIN_DATASET[[#This Row],[Amount]],0)</f>
        <v>0</v>
      </c>
      <c r="Q1882" s="3">
        <f>IF(OR(FIN_DATASET[[#This Row],[Account]]="CxP",FIN_DATASET[[#This Row],[Account]]="CxP (Liga)",FIN_DATASET[[#This Row],[Account]]="CxP (Terceros)"),1,0)</f>
        <v>0</v>
      </c>
      <c r="R1882" s="3">
        <f>IF(FIN_DATASET[[#This Row],[AP_Flag]]=1,FIN_DATASET[[#This Row],[Amount]],0)</f>
        <v>0</v>
      </c>
    </row>
    <row r="1883" spans="1:18" x14ac:dyDescent="0.2">
      <c r="A1883" s="4">
        <f>FIN_RAW[[#This Row],[FECHA]]</f>
        <v>45139</v>
      </c>
      <c r="B1883" s="3">
        <f>YEAR(FIN_DATASET[[#This Row],[Date]])</f>
        <v>2023</v>
      </c>
      <c r="C1883" s="3" t="str">
        <f>TEXT(FIN_DATASET[[#This Row],[Date]],"mmmm")</f>
        <v>August</v>
      </c>
      <c r="D1883" s="3" t="str">
        <f>IF(FIN_RAW[[#This Row],[VALOR (IN)]]&gt;0, "Income",IF(FIN_RAW[[#This Row],[VALOR (OUT)]]&gt;0, "Expense", "Check"))</f>
        <v>Income</v>
      </c>
      <c r="E1883" s="3" t="str">
        <f>_xlfn.XLOOKUP(FIN_DATASET[[#This Row],[Method]],CATEGORY_MAP[CUENTA_IN],CATEGORY_MAP[Category])</f>
        <v>Cash</v>
      </c>
      <c r="F1883" s="3" t="str">
        <f>_xlfn.XLOOKUP(FIN_DATASET[[#This Row],[Account]],CATEGORY_MAP[CUENTA_OUT],CATEGORY_MAP[Subcategory])</f>
        <v>Monthly Fee</v>
      </c>
      <c r="G1883" s="3" t="str">
        <f>IF(OR(FIN_RAW[[#This Row],[CONCEPTO]]=0,FIN_RAW[[#This Row],[CONCEPTO]]=""),"",FIN_RAW[[#This Row],[CONCEPTO]])</f>
        <v>Mensualidad FOR (85%) AGO</v>
      </c>
      <c r="H1883" s="5">
        <f>IF(FIN_DATASET[[#This Row],[Type]]="Income", FIN_RAW[[#This Row],[VALOR (IN)]], -FIN_RAW[[#This Row],[VALOR (OUT)]])</f>
        <v>125000</v>
      </c>
      <c r="I1883" s="3" t="str">
        <f>FIN_RAW[[#This Row],[CUENTA (IN)]]</f>
        <v>Efectivo</v>
      </c>
      <c r="J1883" s="6" t="str">
        <f>FIN_RAW[[#This Row],[CUENTA (OUT)]]</f>
        <v>Mensualidad</v>
      </c>
      <c r="K1883" s="3" t="str">
        <f>IF(OR(FIN_RAW[[#This Row],[CLIENTE]]=0,FIN_RAW[[#This Row],[CLIENTE]]=" "),"",FIN_RAW[[#This Row],[CLIENTE]])</f>
        <v>Ana Milena Sánchez Patiño</v>
      </c>
      <c r="L1883" s="3" t="str">
        <f>IF(OR(FIN_RAW[[#This Row],[DEPORTISTA]]=0,FIN_RAW[[#This Row],[DEPORTISTA]]=""),"",FIN_RAW[[#This Row],[DEPORTISTA]])</f>
        <v>Matías Carvajal Sánchez</v>
      </c>
      <c r="M1883" s="3">
        <f>IF(FIN_DATASET[[#This Row],[Method]]="Efectivo",1,0)</f>
        <v>1</v>
      </c>
      <c r="N1883" s="12">
        <f>IF(FIN_DATASET[[#This Row],[Method]]="Efectivo",FIN_DATASET[[#This Row],[Amount]],0)</f>
        <v>125000</v>
      </c>
      <c r="O1883" s="3">
        <f>IF(FIN_DATASET[[#This Row],[Method]]="CxC",1,0)</f>
        <v>0</v>
      </c>
      <c r="P1883" s="11">
        <f>IF(FIN_DATASET[[#This Row],[Method]]="CxC",FIN_DATASET[[#This Row],[Amount]],0)</f>
        <v>0</v>
      </c>
      <c r="Q1883" s="3">
        <f>IF(OR(FIN_DATASET[[#This Row],[Account]]="CxP",FIN_DATASET[[#This Row],[Account]]="CxP (Liga)",FIN_DATASET[[#This Row],[Account]]="CxP (Terceros)"),1,0)</f>
        <v>0</v>
      </c>
      <c r="R1883" s="3">
        <f>IF(FIN_DATASET[[#This Row],[AP_Flag]]=1,FIN_DATASET[[#This Row],[Amount]],0)</f>
        <v>0</v>
      </c>
    </row>
    <row r="1884" spans="1:18" x14ac:dyDescent="0.2">
      <c r="A1884" s="4">
        <f>FIN_RAW[[#This Row],[FECHA]]</f>
        <v>45139</v>
      </c>
      <c r="B1884" s="3">
        <f>YEAR(FIN_DATASET[[#This Row],[Date]])</f>
        <v>2023</v>
      </c>
      <c r="C1884" s="3" t="str">
        <f>TEXT(FIN_DATASET[[#This Row],[Date]],"mmmm")</f>
        <v>August</v>
      </c>
      <c r="D1884" s="3" t="str">
        <f>IF(FIN_RAW[[#This Row],[VALOR (IN)]]&gt;0, "Income",IF(FIN_RAW[[#This Row],[VALOR (OUT)]]&gt;0, "Expense", "Check"))</f>
        <v>Income</v>
      </c>
      <c r="E1884" s="3" t="str">
        <f>_xlfn.XLOOKUP(FIN_DATASET[[#This Row],[Method]],CATEGORY_MAP[CUENTA_IN],CATEGORY_MAP[Category])</f>
        <v>Scholarships</v>
      </c>
      <c r="F1884" s="3" t="str">
        <f>_xlfn.XLOOKUP(FIN_DATASET[[#This Row],[Account]],CATEGORY_MAP[CUENTA_OUT],CATEGORY_MAP[Subcategory])</f>
        <v>Monthly Fee</v>
      </c>
      <c r="G1884" s="3" t="str">
        <f>IF(OR(FIN_RAW[[#This Row],[CONCEPTO]]=0,FIN_RAW[[#This Row],[CONCEPTO]]=""),"",FIN_RAW[[#This Row],[CONCEPTO]])</f>
        <v>Beca Hermandad (15%) AGO</v>
      </c>
      <c r="H1884" s="5">
        <f>IF(FIN_DATASET[[#This Row],[Type]]="Income", FIN_RAW[[#This Row],[VALOR (IN)]], -FIN_RAW[[#This Row],[VALOR (OUT)]])</f>
        <v>22000</v>
      </c>
      <c r="I1884" s="3" t="str">
        <f>FIN_RAW[[#This Row],[CUENTA (IN)]]</f>
        <v>Becas</v>
      </c>
      <c r="J1884" s="6" t="str">
        <f>FIN_RAW[[#This Row],[CUENTA (OUT)]]</f>
        <v>Mensualidad</v>
      </c>
      <c r="K1884" s="3" t="str">
        <f>IF(OR(FIN_RAW[[#This Row],[CLIENTE]]=0,FIN_RAW[[#This Row],[CLIENTE]]=" "),"",FIN_RAW[[#This Row],[CLIENTE]])</f>
        <v>Ana Milena Sánchez Patiño</v>
      </c>
      <c r="L1884" s="3" t="str">
        <f>IF(OR(FIN_RAW[[#This Row],[DEPORTISTA]]=0,FIN_RAW[[#This Row],[DEPORTISTA]]=""),"",FIN_RAW[[#This Row],[DEPORTISTA]])</f>
        <v>Matías Carvajal Sánchez</v>
      </c>
      <c r="M1884" s="3">
        <f>IF(FIN_DATASET[[#This Row],[Method]]="Efectivo",1,0)</f>
        <v>0</v>
      </c>
      <c r="N1884" s="12">
        <f>IF(FIN_DATASET[[#This Row],[Method]]="Efectivo",FIN_DATASET[[#This Row],[Amount]],0)</f>
        <v>0</v>
      </c>
      <c r="O1884" s="3">
        <f>IF(FIN_DATASET[[#This Row],[Method]]="CxC",1,0)</f>
        <v>0</v>
      </c>
      <c r="P1884" s="11">
        <f>IF(FIN_DATASET[[#This Row],[Method]]="CxC",FIN_DATASET[[#This Row],[Amount]],0)</f>
        <v>0</v>
      </c>
      <c r="Q1884" s="3">
        <f>IF(OR(FIN_DATASET[[#This Row],[Account]]="CxP",FIN_DATASET[[#This Row],[Account]]="CxP (Liga)",FIN_DATASET[[#This Row],[Account]]="CxP (Terceros)"),1,0)</f>
        <v>0</v>
      </c>
      <c r="R1884" s="3">
        <f>IF(FIN_DATASET[[#This Row],[AP_Flag]]=1,FIN_DATASET[[#This Row],[Amount]],0)</f>
        <v>0</v>
      </c>
    </row>
    <row r="1885" spans="1:18" x14ac:dyDescent="0.2">
      <c r="A1885" s="4">
        <f>FIN_RAW[[#This Row],[FECHA]]</f>
        <v>45139</v>
      </c>
      <c r="B1885" s="3">
        <f>YEAR(FIN_DATASET[[#This Row],[Date]])</f>
        <v>2023</v>
      </c>
      <c r="C1885" s="3" t="str">
        <f>TEXT(FIN_DATASET[[#This Row],[Date]],"mmmm")</f>
        <v>August</v>
      </c>
      <c r="D1885" s="3" t="str">
        <f>IF(FIN_RAW[[#This Row],[VALOR (IN)]]&gt;0, "Income",IF(FIN_RAW[[#This Row],[VALOR (OUT)]]&gt;0, "Expense", "Check"))</f>
        <v>Income</v>
      </c>
      <c r="E1885" s="3" t="str">
        <f>_xlfn.XLOOKUP(FIN_DATASET[[#This Row],[Method]],CATEGORY_MAP[CUENTA_IN],CATEGORY_MAP[Category])</f>
        <v>Cash</v>
      </c>
      <c r="F1885" s="3" t="str">
        <f>_xlfn.XLOOKUP(FIN_DATASET[[#This Row],[Account]],CATEGORY_MAP[CUENTA_OUT],CATEGORY_MAP[Subcategory])</f>
        <v>Monthly Fee</v>
      </c>
      <c r="G1885" s="3" t="str">
        <f>IF(OR(FIN_RAW[[#This Row],[CONCEPTO]]=0,FIN_RAW[[#This Row],[CONCEPTO]]=""),"",FIN_RAW[[#This Row],[CONCEPTO]])</f>
        <v>Mensualidad AR AGO</v>
      </c>
      <c r="H1885" s="5">
        <f>IF(FIN_DATASET[[#This Row],[Type]]="Income", FIN_RAW[[#This Row],[VALOR (IN)]], -FIN_RAW[[#This Row],[VALOR (OUT)]])</f>
        <v>197000</v>
      </c>
      <c r="I1885" s="3" t="str">
        <f>FIN_RAW[[#This Row],[CUENTA (IN)]]</f>
        <v>Efectivo</v>
      </c>
      <c r="J1885" s="6" t="str">
        <f>FIN_RAW[[#This Row],[CUENTA (OUT)]]</f>
        <v>Mensualidad</v>
      </c>
      <c r="K1885" s="3" t="str">
        <f>IF(OR(FIN_RAW[[#This Row],[CLIENTE]]=0,FIN_RAW[[#This Row],[CLIENTE]]=" "),"",FIN_RAW[[#This Row],[CLIENTE]])</f>
        <v>Ana Milena Sánchez Patiño</v>
      </c>
      <c r="L1885" s="3" t="str">
        <f>IF(OR(FIN_RAW[[#This Row],[DEPORTISTA]]=0,FIN_RAW[[#This Row],[DEPORTISTA]]=""),"",FIN_RAW[[#This Row],[DEPORTISTA]])</f>
        <v>Valentina Carvajal Sánchez</v>
      </c>
      <c r="M1885" s="3">
        <f>IF(FIN_DATASET[[#This Row],[Method]]="Efectivo",1,0)</f>
        <v>1</v>
      </c>
      <c r="N1885" s="12">
        <f>IF(FIN_DATASET[[#This Row],[Method]]="Efectivo",FIN_DATASET[[#This Row],[Amount]],0)</f>
        <v>197000</v>
      </c>
      <c r="O1885" s="3">
        <f>IF(FIN_DATASET[[#This Row],[Method]]="CxC",1,0)</f>
        <v>0</v>
      </c>
      <c r="P1885" s="11">
        <f>IF(FIN_DATASET[[#This Row],[Method]]="CxC",FIN_DATASET[[#This Row],[Amount]],0)</f>
        <v>0</v>
      </c>
      <c r="Q1885" s="3">
        <f>IF(OR(FIN_DATASET[[#This Row],[Account]]="CxP",FIN_DATASET[[#This Row],[Account]]="CxP (Liga)",FIN_DATASET[[#This Row],[Account]]="CxP (Terceros)"),1,0)</f>
        <v>0</v>
      </c>
      <c r="R1885" s="3">
        <f>IF(FIN_DATASET[[#This Row],[AP_Flag]]=1,FIN_DATASET[[#This Row],[Amount]],0)</f>
        <v>0</v>
      </c>
    </row>
    <row r="1886" spans="1:18" x14ac:dyDescent="0.2">
      <c r="A1886" s="4">
        <f>FIN_RAW[[#This Row],[FECHA]]</f>
        <v>45139</v>
      </c>
      <c r="B1886" s="3">
        <f>YEAR(FIN_DATASET[[#This Row],[Date]])</f>
        <v>2023</v>
      </c>
      <c r="C1886" s="3" t="str">
        <f>TEXT(FIN_DATASET[[#This Row],[Date]],"mmmm")</f>
        <v>August</v>
      </c>
      <c r="D1886" s="3" t="str">
        <f>IF(FIN_RAW[[#This Row],[VALOR (IN)]]&gt;0, "Income",IF(FIN_RAW[[#This Row],[VALOR (OUT)]]&gt;0, "Expense", "Check"))</f>
        <v>Income</v>
      </c>
      <c r="E1886" s="3" t="str">
        <f>_xlfn.XLOOKUP(FIN_DATASET[[#This Row],[Method]],CATEGORY_MAP[CUENTA_IN],CATEGORY_MAP[Category])</f>
        <v>Cash</v>
      </c>
      <c r="F1886" s="3" t="str">
        <f>_xlfn.XLOOKUP(FIN_DATASET[[#This Row],[Account]],CATEGORY_MAP[CUENTA_OUT],CATEGORY_MAP[Subcategory])</f>
        <v>Monthly Fee</v>
      </c>
      <c r="G1886" s="3" t="str">
        <f>IF(OR(FIN_RAW[[#This Row],[CONCEPTO]]=0,FIN_RAW[[#This Row],[CONCEPTO]]=""),"",FIN_RAW[[#This Row],[CONCEPTO]])</f>
        <v>Mensualidad AR AGO</v>
      </c>
      <c r="H1886" s="5">
        <f>IF(FIN_DATASET[[#This Row],[Type]]="Income", FIN_RAW[[#This Row],[VALOR (IN)]], -FIN_RAW[[#This Row],[VALOR (OUT)]])</f>
        <v>197000</v>
      </c>
      <c r="I1886" s="3" t="str">
        <f>FIN_RAW[[#This Row],[CUENTA (IN)]]</f>
        <v>Efectivo</v>
      </c>
      <c r="J1886" s="6" t="str">
        <f>FIN_RAW[[#This Row],[CUENTA (OUT)]]</f>
        <v>Mensualidad</v>
      </c>
      <c r="K1886" s="3" t="str">
        <f>IF(OR(FIN_RAW[[#This Row],[CLIENTE]]=0,FIN_RAW[[#This Row],[CLIENTE]]=" "),"",FIN_RAW[[#This Row],[CLIENTE]])</f>
        <v>Ingrith Basto Zamorano</v>
      </c>
      <c r="L1886" s="3" t="str">
        <f>IF(OR(FIN_RAW[[#This Row],[DEPORTISTA]]=0,FIN_RAW[[#This Row],[DEPORTISTA]]=""),"",FIN_RAW[[#This Row],[DEPORTISTA]])</f>
        <v>Santiago Solórzano Basto</v>
      </c>
      <c r="M1886" s="3">
        <f>IF(FIN_DATASET[[#This Row],[Method]]="Efectivo",1,0)</f>
        <v>1</v>
      </c>
      <c r="N1886" s="12">
        <f>IF(FIN_DATASET[[#This Row],[Method]]="Efectivo",FIN_DATASET[[#This Row],[Amount]],0)</f>
        <v>197000</v>
      </c>
      <c r="O1886" s="3">
        <f>IF(FIN_DATASET[[#This Row],[Method]]="CxC",1,0)</f>
        <v>0</v>
      </c>
      <c r="P1886" s="11">
        <f>IF(FIN_DATASET[[#This Row],[Method]]="CxC",FIN_DATASET[[#This Row],[Amount]],0)</f>
        <v>0</v>
      </c>
      <c r="Q1886" s="3">
        <f>IF(OR(FIN_DATASET[[#This Row],[Account]]="CxP",FIN_DATASET[[#This Row],[Account]]="CxP (Liga)",FIN_DATASET[[#This Row],[Account]]="CxP (Terceros)"),1,0)</f>
        <v>0</v>
      </c>
      <c r="R1886" s="3">
        <f>IF(FIN_DATASET[[#This Row],[AP_Flag]]=1,FIN_DATASET[[#This Row],[Amount]],0)</f>
        <v>0</v>
      </c>
    </row>
    <row r="1887" spans="1:18" x14ac:dyDescent="0.2">
      <c r="A1887" s="4">
        <f>FIN_RAW[[#This Row],[FECHA]]</f>
        <v>45139</v>
      </c>
      <c r="B1887" s="3">
        <f>YEAR(FIN_DATASET[[#This Row],[Date]])</f>
        <v>2023</v>
      </c>
      <c r="C1887" s="3" t="str">
        <f>TEXT(FIN_DATASET[[#This Row],[Date]],"mmmm")</f>
        <v>August</v>
      </c>
      <c r="D1887" s="3" t="str">
        <f>IF(FIN_RAW[[#This Row],[VALOR (IN)]]&gt;0, "Income",IF(FIN_RAW[[#This Row],[VALOR (OUT)]]&gt;0, "Expense", "Check"))</f>
        <v>Income</v>
      </c>
      <c r="E1887" s="3" t="str">
        <f>_xlfn.XLOOKUP(FIN_DATASET[[#This Row],[Method]],CATEGORY_MAP[CUENTA_IN],CATEGORY_MAP[Category])</f>
        <v>Cash</v>
      </c>
      <c r="F1887" s="3" t="str">
        <f>_xlfn.XLOOKUP(FIN_DATASET[[#This Row],[Account]],CATEGORY_MAP[CUENTA_OUT],CATEGORY_MAP[Subcategory])</f>
        <v>Monthly Fee</v>
      </c>
      <c r="G1887" s="3" t="str">
        <f>IF(OR(FIN_RAW[[#This Row],[CONCEPTO]]=0,FIN_RAW[[#This Row],[CONCEPTO]]=""),"",FIN_RAW[[#This Row],[CONCEPTO]])</f>
        <v>Mensualidad FOR AGO</v>
      </c>
      <c r="H1887" s="5">
        <f>IF(FIN_DATASET[[#This Row],[Type]]="Income", FIN_RAW[[#This Row],[VALOR (IN)]], -FIN_RAW[[#This Row],[VALOR (OUT)]])</f>
        <v>147000</v>
      </c>
      <c r="I1887" s="3" t="str">
        <f>FIN_RAW[[#This Row],[CUENTA (IN)]]</f>
        <v>Efectivo</v>
      </c>
      <c r="J1887" s="6" t="str">
        <f>FIN_RAW[[#This Row],[CUENTA (OUT)]]</f>
        <v>Mensualidad</v>
      </c>
      <c r="K1887" s="3" t="str">
        <f>IF(OR(FIN_RAW[[#This Row],[CLIENTE]]=0,FIN_RAW[[#This Row],[CLIENTE]]=" "),"",FIN_RAW[[#This Row],[CLIENTE]])</f>
        <v>Marcela Zapata Duque</v>
      </c>
      <c r="L1887" s="3" t="str">
        <f>IF(OR(FIN_RAW[[#This Row],[DEPORTISTA]]=0,FIN_RAW[[#This Row],[DEPORTISTA]]=""),"",FIN_RAW[[#This Row],[DEPORTISTA]])</f>
        <v>Sara Zapata Zapata</v>
      </c>
      <c r="M1887" s="3">
        <f>IF(FIN_DATASET[[#This Row],[Method]]="Efectivo",1,0)</f>
        <v>1</v>
      </c>
      <c r="N1887" s="12">
        <f>IF(FIN_DATASET[[#This Row],[Method]]="Efectivo",FIN_DATASET[[#This Row],[Amount]],0)</f>
        <v>147000</v>
      </c>
      <c r="O1887" s="3">
        <f>IF(FIN_DATASET[[#This Row],[Method]]="CxC",1,0)</f>
        <v>0</v>
      </c>
      <c r="P1887" s="11">
        <f>IF(FIN_DATASET[[#This Row],[Method]]="CxC",FIN_DATASET[[#This Row],[Amount]],0)</f>
        <v>0</v>
      </c>
      <c r="Q1887" s="3">
        <f>IF(OR(FIN_DATASET[[#This Row],[Account]]="CxP",FIN_DATASET[[#This Row],[Account]]="CxP (Liga)",FIN_DATASET[[#This Row],[Account]]="CxP (Terceros)"),1,0)</f>
        <v>0</v>
      </c>
      <c r="R1887" s="3">
        <f>IF(FIN_DATASET[[#This Row],[AP_Flag]]=1,FIN_DATASET[[#This Row],[Amount]],0)</f>
        <v>0</v>
      </c>
    </row>
    <row r="1888" spans="1:18" x14ac:dyDescent="0.2">
      <c r="A1888" s="4">
        <f>FIN_RAW[[#This Row],[FECHA]]</f>
        <v>45169</v>
      </c>
      <c r="B1888" s="3">
        <f>YEAR(FIN_DATASET[[#This Row],[Date]])</f>
        <v>2023</v>
      </c>
      <c r="C1888" s="3" t="str">
        <f>TEXT(FIN_DATASET[[#This Row],[Date]],"mmmm")</f>
        <v>August</v>
      </c>
      <c r="D1888" s="3" t="str">
        <f>IF(FIN_RAW[[#This Row],[VALOR (IN)]]&gt;0, "Income",IF(FIN_RAW[[#This Row],[VALOR (OUT)]]&gt;0, "Expense", "Check"))</f>
        <v>Expense</v>
      </c>
      <c r="E1888" s="3" t="str">
        <f>_xlfn.XLOOKUP(FIN_DATASET[[#This Row],[Method]],CATEGORY_MAP[CUENTA_IN],CATEGORY_MAP[Category])</f>
        <v>Cash</v>
      </c>
      <c r="F1888" s="3" t="str">
        <f>_xlfn.XLOOKUP(FIN_DATASET[[#This Row],[Account]],CATEGORY_MAP[CUENTA_OUT],CATEGORY_MAP[Subcategory])</f>
        <v>Payroll</v>
      </c>
      <c r="G1888" s="3" t="str">
        <f>IF(OR(FIN_RAW[[#This Row],[CONCEPTO]]=0,FIN_RAW[[#This Row],[CONCEPTO]]=""),"",FIN_RAW[[#This Row],[CONCEPTO]])</f>
        <v>Pago Nomina AGO</v>
      </c>
      <c r="H1888" s="5">
        <f>IF(FIN_DATASET[[#This Row],[Type]]="Income", FIN_RAW[[#This Row],[VALOR (IN)]], -FIN_RAW[[#This Row],[VALOR (OUT)]])</f>
        <v>-1100000</v>
      </c>
      <c r="I1888" s="3" t="str">
        <f>FIN_RAW[[#This Row],[CUENTA (IN)]]</f>
        <v>Efectivo</v>
      </c>
      <c r="J1888" s="6" t="str">
        <f>FIN_RAW[[#This Row],[CUENTA (OUT)]]</f>
        <v>Nomina</v>
      </c>
      <c r="K1888" s="3" t="str">
        <f>IF(OR(FIN_RAW[[#This Row],[CLIENTE]]=0,FIN_RAW[[#This Row],[CLIENTE]]=" "),"",FIN_RAW[[#This Row],[CLIENTE]])</f>
        <v>Farly Apraez Betancur</v>
      </c>
      <c r="L1888" s="3" t="str">
        <f>IF(OR(FIN_RAW[[#This Row],[DEPORTISTA]]=0,FIN_RAW[[#This Row],[DEPORTISTA]]=""),"",FIN_RAW[[#This Row],[DEPORTISTA]])</f>
        <v>Farly Apraez Betancur</v>
      </c>
      <c r="M1888" s="3">
        <f>IF(FIN_DATASET[[#This Row],[Method]]="Efectivo",1,0)</f>
        <v>1</v>
      </c>
      <c r="N1888" s="12">
        <f>IF(FIN_DATASET[[#This Row],[Method]]="Efectivo",FIN_DATASET[[#This Row],[Amount]],0)</f>
        <v>-1100000</v>
      </c>
      <c r="O1888" s="3">
        <f>IF(FIN_DATASET[[#This Row],[Method]]="CxC",1,0)</f>
        <v>0</v>
      </c>
      <c r="P1888" s="11">
        <f>IF(FIN_DATASET[[#This Row],[Method]]="CxC",FIN_DATASET[[#This Row],[Amount]],0)</f>
        <v>0</v>
      </c>
      <c r="Q1888" s="3">
        <f>IF(OR(FIN_DATASET[[#This Row],[Account]]="CxP",FIN_DATASET[[#This Row],[Account]]="CxP (Liga)",FIN_DATASET[[#This Row],[Account]]="CxP (Terceros)"),1,0)</f>
        <v>0</v>
      </c>
      <c r="R1888" s="3">
        <f>IF(FIN_DATASET[[#This Row],[AP_Flag]]=1,FIN_DATASET[[#This Row],[Amount]],0)</f>
        <v>0</v>
      </c>
    </row>
    <row r="1889" spans="1:18" x14ac:dyDescent="0.2">
      <c r="A1889" s="4">
        <f>FIN_RAW[[#This Row],[FECHA]]</f>
        <v>45169</v>
      </c>
      <c r="B1889" s="3">
        <f>YEAR(FIN_DATASET[[#This Row],[Date]])</f>
        <v>2023</v>
      </c>
      <c r="C1889" s="3" t="str">
        <f>TEXT(FIN_DATASET[[#This Row],[Date]],"mmmm")</f>
        <v>August</v>
      </c>
      <c r="D1889" s="3" t="str">
        <f>IF(FIN_RAW[[#This Row],[VALOR (IN)]]&gt;0, "Income",IF(FIN_RAW[[#This Row],[VALOR (OUT)]]&gt;0, "Expense", "Check"))</f>
        <v>Expense</v>
      </c>
      <c r="E1889" s="3" t="str">
        <f>_xlfn.XLOOKUP(FIN_DATASET[[#This Row],[Method]],CATEGORY_MAP[CUENTA_IN],CATEGORY_MAP[Category])</f>
        <v>Cash</v>
      </c>
      <c r="F1889" s="3" t="str">
        <f>_xlfn.XLOOKUP(FIN_DATASET[[#This Row],[Account]],CATEGORY_MAP[CUENTA_OUT],CATEGORY_MAP[Subcategory])</f>
        <v>Payroll</v>
      </c>
      <c r="G1889" s="3" t="str">
        <f>IF(OR(FIN_RAW[[#This Row],[CONCEPTO]]=0,FIN_RAW[[#This Row],[CONCEPTO]]=""),"",FIN_RAW[[#This Row],[CONCEPTO]])</f>
        <v>Pago Nomina AGO</v>
      </c>
      <c r="H1889" s="5">
        <f>IF(FIN_DATASET[[#This Row],[Type]]="Income", FIN_RAW[[#This Row],[VALOR (IN)]], -FIN_RAW[[#This Row],[VALOR (OUT)]])</f>
        <v>-900000</v>
      </c>
      <c r="I1889" s="3" t="str">
        <f>FIN_RAW[[#This Row],[CUENTA (IN)]]</f>
        <v>Efectivo</v>
      </c>
      <c r="J1889" s="6" t="str">
        <f>FIN_RAW[[#This Row],[CUENTA (OUT)]]</f>
        <v>Nomina</v>
      </c>
      <c r="K1889" s="3" t="str">
        <f>IF(OR(FIN_RAW[[#This Row],[CLIENTE]]=0,FIN_RAW[[#This Row],[CLIENTE]]=" "),"",FIN_RAW[[#This Row],[CLIENTE]])</f>
        <v>Derwin Cuastumal Leal</v>
      </c>
      <c r="L1889" s="3" t="str">
        <f>IF(OR(FIN_RAW[[#This Row],[DEPORTISTA]]=0,FIN_RAW[[#This Row],[DEPORTISTA]]=""),"",FIN_RAW[[#This Row],[DEPORTISTA]])</f>
        <v>Derwin Cuastumal Leal</v>
      </c>
      <c r="M1889" s="3">
        <f>IF(FIN_DATASET[[#This Row],[Method]]="Efectivo",1,0)</f>
        <v>1</v>
      </c>
      <c r="N1889" s="12">
        <f>IF(FIN_DATASET[[#This Row],[Method]]="Efectivo",FIN_DATASET[[#This Row],[Amount]],0)</f>
        <v>-900000</v>
      </c>
      <c r="O1889" s="3">
        <f>IF(FIN_DATASET[[#This Row],[Method]]="CxC",1,0)</f>
        <v>0</v>
      </c>
      <c r="P1889" s="11">
        <f>IF(FIN_DATASET[[#This Row],[Method]]="CxC",FIN_DATASET[[#This Row],[Amount]],0)</f>
        <v>0</v>
      </c>
      <c r="Q1889" s="3">
        <f>IF(OR(FIN_DATASET[[#This Row],[Account]]="CxP",FIN_DATASET[[#This Row],[Account]]="CxP (Liga)",FIN_DATASET[[#This Row],[Account]]="CxP (Terceros)"),1,0)</f>
        <v>0</v>
      </c>
      <c r="R1889" s="3">
        <f>IF(FIN_DATASET[[#This Row],[AP_Flag]]=1,FIN_DATASET[[#This Row],[Amount]],0)</f>
        <v>0</v>
      </c>
    </row>
    <row r="1890" spans="1:18" x14ac:dyDescent="0.2">
      <c r="A1890" s="4">
        <f>FIN_RAW[[#This Row],[FECHA]]</f>
        <v>45169</v>
      </c>
      <c r="B1890" s="3">
        <f>YEAR(FIN_DATASET[[#This Row],[Date]])</f>
        <v>2023</v>
      </c>
      <c r="C1890" s="3" t="str">
        <f>TEXT(FIN_DATASET[[#This Row],[Date]],"mmmm")</f>
        <v>August</v>
      </c>
      <c r="D1890" s="3" t="str">
        <f>IF(FIN_RAW[[#This Row],[VALOR (IN)]]&gt;0, "Income",IF(FIN_RAW[[#This Row],[VALOR (OUT)]]&gt;0, "Expense", "Check"))</f>
        <v>Expense</v>
      </c>
      <c r="E1890" s="3" t="str">
        <f>_xlfn.XLOOKUP(FIN_DATASET[[#This Row],[Method]],CATEGORY_MAP[CUENTA_IN],CATEGORY_MAP[Category])</f>
        <v>Cash</v>
      </c>
      <c r="F1890" s="3" t="str">
        <f>_xlfn.XLOOKUP(FIN_DATASET[[#This Row],[Account]],CATEGORY_MAP[CUENTA_OUT],CATEGORY_MAP[Subcategory])</f>
        <v>Payroll</v>
      </c>
      <c r="G1890" s="3" t="str">
        <f>IF(OR(FIN_RAW[[#This Row],[CONCEPTO]]=0,FIN_RAW[[#This Row],[CONCEPTO]]=""),"",FIN_RAW[[#This Row],[CONCEPTO]])</f>
        <v>Pago Nomina AGO</v>
      </c>
      <c r="H1890" s="5">
        <f>IF(FIN_DATASET[[#This Row],[Type]]="Income", FIN_RAW[[#This Row],[VALOR (IN)]], -FIN_RAW[[#This Row],[VALOR (OUT)]])</f>
        <v>-100000</v>
      </c>
      <c r="I1890" s="3" t="str">
        <f>FIN_RAW[[#This Row],[CUENTA (IN)]]</f>
        <v>Efectivo</v>
      </c>
      <c r="J1890" s="6" t="str">
        <f>FIN_RAW[[#This Row],[CUENTA (OUT)]]</f>
        <v>Nomina</v>
      </c>
      <c r="K1890" s="3" t="str">
        <f>IF(OR(FIN_RAW[[#This Row],[CLIENTE]]=0,FIN_RAW[[#This Row],[CLIENTE]]=" "),"",FIN_RAW[[#This Row],[CLIENTE]])</f>
        <v/>
      </c>
      <c r="L1890" s="3" t="str">
        <f>IF(OR(FIN_RAW[[#This Row],[DEPORTISTA]]=0,FIN_RAW[[#This Row],[DEPORTISTA]]=""),"",FIN_RAW[[#This Row],[DEPORTISTA]])</f>
        <v/>
      </c>
      <c r="M1890" s="3">
        <f>IF(FIN_DATASET[[#This Row],[Method]]="Efectivo",1,0)</f>
        <v>1</v>
      </c>
      <c r="N1890" s="12">
        <f>IF(FIN_DATASET[[#This Row],[Method]]="Efectivo",FIN_DATASET[[#This Row],[Amount]],0)</f>
        <v>-100000</v>
      </c>
      <c r="O1890" s="3">
        <f>IF(FIN_DATASET[[#This Row],[Method]]="CxC",1,0)</f>
        <v>0</v>
      </c>
      <c r="P1890" s="11">
        <f>IF(FIN_DATASET[[#This Row],[Method]]="CxC",FIN_DATASET[[#This Row],[Amount]],0)</f>
        <v>0</v>
      </c>
      <c r="Q1890" s="3">
        <f>IF(OR(FIN_DATASET[[#This Row],[Account]]="CxP",FIN_DATASET[[#This Row],[Account]]="CxP (Liga)",FIN_DATASET[[#This Row],[Account]]="CxP (Terceros)"),1,0)</f>
        <v>0</v>
      </c>
      <c r="R1890" s="3">
        <f>IF(FIN_DATASET[[#This Row],[AP_Flag]]=1,FIN_DATASET[[#This Row],[Amount]],0)</f>
        <v>0</v>
      </c>
    </row>
    <row r="1891" spans="1:18" x14ac:dyDescent="0.2">
      <c r="A1891" s="4">
        <f>FIN_RAW[[#This Row],[FECHA]]</f>
        <v>45170</v>
      </c>
      <c r="B1891" s="3">
        <f>YEAR(FIN_DATASET[[#This Row],[Date]])</f>
        <v>2023</v>
      </c>
      <c r="C1891" s="3" t="str">
        <f>TEXT(FIN_DATASET[[#This Row],[Date]],"mmmm")</f>
        <v>September</v>
      </c>
      <c r="D1891" s="3" t="str">
        <f>IF(FIN_RAW[[#This Row],[VALOR (IN)]]&gt;0, "Income",IF(FIN_RAW[[#This Row],[VALOR (OUT)]]&gt;0, "Expense", "Check"))</f>
        <v>Income</v>
      </c>
      <c r="E1891" s="3" t="str">
        <f>_xlfn.XLOOKUP(FIN_DATASET[[#This Row],[Method]],CATEGORY_MAP[CUENTA_IN],CATEGORY_MAP[Category])</f>
        <v>Scholarships</v>
      </c>
      <c r="F1891" s="3" t="str">
        <f>_xlfn.XLOOKUP(FIN_DATASET[[#This Row],[Account]],CATEGORY_MAP[CUENTA_OUT],CATEGORY_MAP[Subcategory])</f>
        <v>Monthly Fee</v>
      </c>
      <c r="G1891" s="3" t="str">
        <f>IF(OR(FIN_RAW[[#This Row],[CONCEPTO]]=0,FIN_RAW[[#This Row],[CONCEPTO]]=""),"",FIN_RAW[[#This Row],[CONCEPTO]])</f>
        <v>Beca Fundadores AR(SG) 100% SEP</v>
      </c>
      <c r="H1891" s="5">
        <f>IF(FIN_DATASET[[#This Row],[Type]]="Income", FIN_RAW[[#This Row],[VALOR (IN)]], -FIN_RAW[[#This Row],[VALOR (OUT)]])</f>
        <v>160000</v>
      </c>
      <c r="I1891" s="3" t="str">
        <f>FIN_RAW[[#This Row],[CUENTA (IN)]]</f>
        <v>Becas</v>
      </c>
      <c r="J1891" s="6" t="str">
        <f>FIN_RAW[[#This Row],[CUENTA (OUT)]]</f>
        <v>Mensualidad</v>
      </c>
      <c r="K1891" s="3" t="str">
        <f>IF(OR(FIN_RAW[[#This Row],[CLIENTE]]=0,FIN_RAW[[#This Row],[CLIENTE]]=" "),"",FIN_RAW[[#This Row],[CLIENTE]])</f>
        <v>Luis Eduardo Solarte Serna</v>
      </c>
      <c r="L1891" s="3" t="str">
        <f>IF(OR(FIN_RAW[[#This Row],[DEPORTISTA]]=0,FIN_RAW[[#This Row],[DEPORTISTA]]=""),"",FIN_RAW[[#This Row],[DEPORTISTA]])</f>
        <v>Alejandro Solarte Osorio</v>
      </c>
      <c r="M1891" s="3">
        <f>IF(FIN_DATASET[[#This Row],[Method]]="Efectivo",1,0)</f>
        <v>0</v>
      </c>
      <c r="N1891" s="12">
        <f>IF(FIN_DATASET[[#This Row],[Method]]="Efectivo",FIN_DATASET[[#This Row],[Amount]],0)</f>
        <v>0</v>
      </c>
      <c r="O1891" s="3">
        <f>IF(FIN_DATASET[[#This Row],[Method]]="CxC",1,0)</f>
        <v>0</v>
      </c>
      <c r="P1891" s="11">
        <f>IF(FIN_DATASET[[#This Row],[Method]]="CxC",FIN_DATASET[[#This Row],[Amount]],0)</f>
        <v>0</v>
      </c>
      <c r="Q1891" s="3">
        <f>IF(OR(FIN_DATASET[[#This Row],[Account]]="CxP",FIN_DATASET[[#This Row],[Account]]="CxP (Liga)",FIN_DATASET[[#This Row],[Account]]="CxP (Terceros)"),1,0)</f>
        <v>0</v>
      </c>
      <c r="R1891" s="3">
        <f>IF(FIN_DATASET[[#This Row],[AP_Flag]]=1,FIN_DATASET[[#This Row],[Amount]],0)</f>
        <v>0</v>
      </c>
    </row>
    <row r="1892" spans="1:18" x14ac:dyDescent="0.2">
      <c r="A1892" s="4">
        <f>FIN_RAW[[#This Row],[FECHA]]</f>
        <v>45170</v>
      </c>
      <c r="B1892" s="3">
        <f>YEAR(FIN_DATASET[[#This Row],[Date]])</f>
        <v>2023</v>
      </c>
      <c r="C1892" s="3" t="str">
        <f>TEXT(FIN_DATASET[[#This Row],[Date]],"mmmm")</f>
        <v>September</v>
      </c>
      <c r="D1892" s="3" t="str">
        <f>IF(FIN_RAW[[#This Row],[VALOR (IN)]]&gt;0, "Income",IF(FIN_RAW[[#This Row],[VALOR (OUT)]]&gt;0, "Expense", "Check"))</f>
        <v>Income</v>
      </c>
      <c r="E1892" s="3" t="str">
        <f>_xlfn.XLOOKUP(FIN_DATASET[[#This Row],[Method]],CATEGORY_MAP[CUENTA_IN],CATEGORY_MAP[Category])</f>
        <v>Scholarships</v>
      </c>
      <c r="F1892" s="3" t="str">
        <f>_xlfn.XLOOKUP(FIN_DATASET[[#This Row],[Account]],CATEGORY_MAP[CUENTA_OUT],CATEGORY_MAP[Subcategory])</f>
        <v>Monthly Fee</v>
      </c>
      <c r="G1892" s="3" t="str">
        <f>IF(OR(FIN_RAW[[#This Row],[CONCEPTO]]=0,FIN_RAW[[#This Row],[CONCEPTO]]=""),"",FIN_RAW[[#This Row],[CONCEPTO]])</f>
        <v>Beca Fundadores AR(SG) 100% SEP</v>
      </c>
      <c r="H1892" s="5">
        <f>IF(FIN_DATASET[[#This Row],[Type]]="Income", FIN_RAW[[#This Row],[VALOR (IN)]], -FIN_RAW[[#This Row],[VALOR (OUT)]])</f>
        <v>160000</v>
      </c>
      <c r="I1892" s="3" t="str">
        <f>FIN_RAW[[#This Row],[CUENTA (IN)]]</f>
        <v>Becas</v>
      </c>
      <c r="J1892" s="6" t="str">
        <f>FIN_RAW[[#This Row],[CUENTA (OUT)]]</f>
        <v>Mensualidad</v>
      </c>
      <c r="K1892" s="3" t="str">
        <f>IF(OR(FIN_RAW[[#This Row],[CLIENTE]]=0,FIN_RAW[[#This Row],[CLIENTE]]=" "),"",FIN_RAW[[#This Row],[CLIENTE]])</f>
        <v>Omar Osorio Valencia</v>
      </c>
      <c r="L1892" s="3" t="str">
        <f>IF(OR(FIN_RAW[[#This Row],[DEPORTISTA]]=0,FIN_RAW[[#This Row],[DEPORTISTA]]=""),"",FIN_RAW[[#This Row],[DEPORTISTA]])</f>
        <v>Juan Camilo Osorio Mendoza</v>
      </c>
      <c r="M1892" s="3">
        <f>IF(FIN_DATASET[[#This Row],[Method]]="Efectivo",1,0)</f>
        <v>0</v>
      </c>
      <c r="N1892" s="12">
        <f>IF(FIN_DATASET[[#This Row],[Method]]="Efectivo",FIN_DATASET[[#This Row],[Amount]],0)</f>
        <v>0</v>
      </c>
      <c r="O1892" s="3">
        <f>IF(FIN_DATASET[[#This Row],[Method]]="CxC",1,0)</f>
        <v>0</v>
      </c>
      <c r="P1892" s="11">
        <f>IF(FIN_DATASET[[#This Row],[Method]]="CxC",FIN_DATASET[[#This Row],[Amount]],0)</f>
        <v>0</v>
      </c>
      <c r="Q1892" s="3">
        <f>IF(OR(FIN_DATASET[[#This Row],[Account]]="CxP",FIN_DATASET[[#This Row],[Account]]="CxP (Liga)",FIN_DATASET[[#This Row],[Account]]="CxP (Terceros)"),1,0)</f>
        <v>0</v>
      </c>
      <c r="R1892" s="3">
        <f>IF(FIN_DATASET[[#This Row],[AP_Flag]]=1,FIN_DATASET[[#This Row],[Amount]],0)</f>
        <v>0</v>
      </c>
    </row>
    <row r="1893" spans="1:18" x14ac:dyDescent="0.2">
      <c r="A1893" s="4">
        <f>FIN_RAW[[#This Row],[FECHA]]</f>
        <v>45170</v>
      </c>
      <c r="B1893" s="3">
        <f>YEAR(FIN_DATASET[[#This Row],[Date]])</f>
        <v>2023</v>
      </c>
      <c r="C1893" s="3" t="str">
        <f>TEXT(FIN_DATASET[[#This Row],[Date]],"mmmm")</f>
        <v>September</v>
      </c>
      <c r="D1893" s="3" t="str">
        <f>IF(FIN_RAW[[#This Row],[VALOR (IN)]]&gt;0, "Income",IF(FIN_RAW[[#This Row],[VALOR (OUT)]]&gt;0, "Expense", "Check"))</f>
        <v>Income</v>
      </c>
      <c r="E1893" s="3" t="str">
        <f>_xlfn.XLOOKUP(FIN_DATASET[[#This Row],[Method]],CATEGORY_MAP[CUENTA_IN],CATEGORY_MAP[Category])</f>
        <v>Scholarships</v>
      </c>
      <c r="F1893" s="3" t="str">
        <f>_xlfn.XLOOKUP(FIN_DATASET[[#This Row],[Account]],CATEGORY_MAP[CUENTA_OUT],CATEGORY_MAP[Subcategory])</f>
        <v>Monthly Fee</v>
      </c>
      <c r="G1893" s="3" t="str">
        <f>IF(OR(FIN_RAW[[#This Row],[CONCEPTO]]=0,FIN_RAW[[#This Row],[CONCEPTO]]=""),"",FIN_RAW[[#This Row],[CONCEPTO]])</f>
        <v>Beca Fundadores AR(SG) 100% SEP</v>
      </c>
      <c r="H1893" s="5">
        <f>IF(FIN_DATASET[[#This Row],[Type]]="Income", FIN_RAW[[#This Row],[VALOR (IN)]], -FIN_RAW[[#This Row],[VALOR (OUT)]])</f>
        <v>160000</v>
      </c>
      <c r="I1893" s="3" t="str">
        <f>FIN_RAW[[#This Row],[CUENTA (IN)]]</f>
        <v>Becas</v>
      </c>
      <c r="J1893" s="6" t="str">
        <f>FIN_RAW[[#This Row],[CUENTA (OUT)]]</f>
        <v>Mensualidad</v>
      </c>
      <c r="K1893" s="3" t="str">
        <f>IF(OR(FIN_RAW[[#This Row],[CLIENTE]]=0,FIN_RAW[[#This Row],[CLIENTE]]=" "),"",FIN_RAW[[#This Row],[CLIENTE]])</f>
        <v>Omar Osorio Valencia</v>
      </c>
      <c r="L1893" s="3" t="str">
        <f>IF(OR(FIN_RAW[[#This Row],[DEPORTISTA]]=0,FIN_RAW[[#This Row],[DEPORTISTA]]=""),"",FIN_RAW[[#This Row],[DEPORTISTA]])</f>
        <v>Mariana Osorio Mendoza</v>
      </c>
      <c r="M1893" s="3">
        <f>IF(FIN_DATASET[[#This Row],[Method]]="Efectivo",1,0)</f>
        <v>0</v>
      </c>
      <c r="N1893" s="12">
        <f>IF(FIN_DATASET[[#This Row],[Method]]="Efectivo",FIN_DATASET[[#This Row],[Amount]],0)</f>
        <v>0</v>
      </c>
      <c r="O1893" s="3">
        <f>IF(FIN_DATASET[[#This Row],[Method]]="CxC",1,0)</f>
        <v>0</v>
      </c>
      <c r="P1893" s="11">
        <f>IF(FIN_DATASET[[#This Row],[Method]]="CxC",FIN_DATASET[[#This Row],[Amount]],0)</f>
        <v>0</v>
      </c>
      <c r="Q1893" s="3">
        <f>IF(OR(FIN_DATASET[[#This Row],[Account]]="CxP",FIN_DATASET[[#This Row],[Account]]="CxP (Liga)",FIN_DATASET[[#This Row],[Account]]="CxP (Terceros)"),1,0)</f>
        <v>0</v>
      </c>
      <c r="R1893" s="3">
        <f>IF(FIN_DATASET[[#This Row],[AP_Flag]]=1,FIN_DATASET[[#This Row],[Amount]],0)</f>
        <v>0</v>
      </c>
    </row>
    <row r="1894" spans="1:18" x14ac:dyDescent="0.2">
      <c r="A1894" s="4">
        <f>FIN_RAW[[#This Row],[FECHA]]</f>
        <v>45170</v>
      </c>
      <c r="B1894" s="3">
        <f>YEAR(FIN_DATASET[[#This Row],[Date]])</f>
        <v>2023</v>
      </c>
      <c r="C1894" s="3" t="str">
        <f>TEXT(FIN_DATASET[[#This Row],[Date]],"mmmm")</f>
        <v>September</v>
      </c>
      <c r="D1894" s="3" t="str">
        <f>IF(FIN_RAW[[#This Row],[VALOR (IN)]]&gt;0, "Income",IF(FIN_RAW[[#This Row],[VALOR (OUT)]]&gt;0, "Expense", "Check"))</f>
        <v>Income</v>
      </c>
      <c r="E1894" s="3" t="str">
        <f>_xlfn.XLOOKUP(FIN_DATASET[[#This Row],[Method]],CATEGORY_MAP[CUENTA_IN],CATEGORY_MAP[Category])</f>
        <v>Scholarships</v>
      </c>
      <c r="F1894" s="3" t="str">
        <f>_xlfn.XLOOKUP(FIN_DATASET[[#This Row],[Account]],CATEGORY_MAP[CUENTA_OUT],CATEGORY_MAP[Subcategory])</f>
        <v>Monthly Fee</v>
      </c>
      <c r="G1894" s="3" t="str">
        <f>IF(OR(FIN_RAW[[#This Row],[CONCEPTO]]=0,FIN_RAW[[#This Row],[CONCEPTO]]=""),"",FIN_RAW[[#This Row],[CONCEPTO]])</f>
        <v>Beca Fundadores AR(SG) 100% SEP</v>
      </c>
      <c r="H1894" s="5">
        <f>IF(FIN_DATASET[[#This Row],[Type]]="Income", FIN_RAW[[#This Row],[VALOR (IN)]], -FIN_RAW[[#This Row],[VALOR (OUT)]])</f>
        <v>160000</v>
      </c>
      <c r="I1894" s="3" t="str">
        <f>FIN_RAW[[#This Row],[CUENTA (IN)]]</f>
        <v>Becas</v>
      </c>
      <c r="J1894" s="6" t="str">
        <f>FIN_RAW[[#This Row],[CUENTA (OUT)]]</f>
        <v>Mensualidad</v>
      </c>
      <c r="K1894" s="3" t="str">
        <f>IF(OR(FIN_RAW[[#This Row],[CLIENTE]]=0,FIN_RAW[[#This Row],[CLIENTE]]=" "),"",FIN_RAW[[#This Row],[CLIENTE]])</f>
        <v>Silvana Torres López</v>
      </c>
      <c r="L1894" s="3" t="str">
        <f>IF(OR(FIN_RAW[[#This Row],[DEPORTISTA]]=0,FIN_RAW[[#This Row],[DEPORTISTA]]=""),"",FIN_RAW[[#This Row],[DEPORTISTA]])</f>
        <v>María Paula Quintero Torres</v>
      </c>
      <c r="M1894" s="3">
        <f>IF(FIN_DATASET[[#This Row],[Method]]="Efectivo",1,0)</f>
        <v>0</v>
      </c>
      <c r="N1894" s="12">
        <f>IF(FIN_DATASET[[#This Row],[Method]]="Efectivo",FIN_DATASET[[#This Row],[Amount]],0)</f>
        <v>0</v>
      </c>
      <c r="O1894" s="3">
        <f>IF(FIN_DATASET[[#This Row],[Method]]="CxC",1,0)</f>
        <v>0</v>
      </c>
      <c r="P1894" s="11">
        <f>IF(FIN_DATASET[[#This Row],[Method]]="CxC",FIN_DATASET[[#This Row],[Amount]],0)</f>
        <v>0</v>
      </c>
      <c r="Q1894" s="3">
        <f>IF(OR(FIN_DATASET[[#This Row],[Account]]="CxP",FIN_DATASET[[#This Row],[Account]]="CxP (Liga)",FIN_DATASET[[#This Row],[Account]]="CxP (Terceros)"),1,0)</f>
        <v>0</v>
      </c>
      <c r="R1894" s="3">
        <f>IF(FIN_DATASET[[#This Row],[AP_Flag]]=1,FIN_DATASET[[#This Row],[Amount]],0)</f>
        <v>0</v>
      </c>
    </row>
    <row r="1895" spans="1:18" x14ac:dyDescent="0.2">
      <c r="A1895" s="4">
        <f>FIN_RAW[[#This Row],[FECHA]]</f>
        <v>45170</v>
      </c>
      <c r="B1895" s="3">
        <f>YEAR(FIN_DATASET[[#This Row],[Date]])</f>
        <v>2023</v>
      </c>
      <c r="C1895" s="3" t="str">
        <f>TEXT(FIN_DATASET[[#This Row],[Date]],"mmmm")</f>
        <v>September</v>
      </c>
      <c r="D1895" s="3" t="str">
        <f>IF(FIN_RAW[[#This Row],[VALOR (IN)]]&gt;0, "Income",IF(FIN_RAW[[#This Row],[VALOR (OUT)]]&gt;0, "Expense", "Check"))</f>
        <v>Income</v>
      </c>
      <c r="E1895" s="3" t="str">
        <f>_xlfn.XLOOKUP(FIN_DATASET[[#This Row],[Method]],CATEGORY_MAP[CUENTA_IN],CATEGORY_MAP[Category])</f>
        <v>Scholarships</v>
      </c>
      <c r="F1895" s="3" t="str">
        <f>_xlfn.XLOOKUP(FIN_DATASET[[#This Row],[Account]],CATEGORY_MAP[CUENTA_OUT],CATEGORY_MAP[Subcategory])</f>
        <v>Monthly Fee</v>
      </c>
      <c r="G1895" s="3" t="str">
        <f>IF(OR(FIN_RAW[[#This Row],[CONCEPTO]]=0,FIN_RAW[[#This Row],[CONCEPTO]]=""),"",FIN_RAW[[#This Row],[CONCEPTO]])</f>
        <v>Beca Fundadores AR(SG) 100% SEP</v>
      </c>
      <c r="H1895" s="5">
        <f>IF(FIN_DATASET[[#This Row],[Type]]="Income", FIN_RAW[[#This Row],[VALOR (IN)]], -FIN_RAW[[#This Row],[VALOR (OUT)]])</f>
        <v>160000</v>
      </c>
      <c r="I1895" s="3" t="str">
        <f>FIN_RAW[[#This Row],[CUENTA (IN)]]</f>
        <v>Becas</v>
      </c>
      <c r="J1895" s="6" t="str">
        <f>FIN_RAW[[#This Row],[CUENTA (OUT)]]</f>
        <v>Mensualidad</v>
      </c>
      <c r="K1895" s="3" t="str">
        <f>IF(OR(FIN_RAW[[#This Row],[CLIENTE]]=0,FIN_RAW[[#This Row],[CLIENTE]]=" "),"",FIN_RAW[[#This Row],[CLIENTE]])</f>
        <v>Silvana Torres López</v>
      </c>
      <c r="L1895" s="3" t="str">
        <f>IF(OR(FIN_RAW[[#This Row],[DEPORTISTA]]=0,FIN_RAW[[#This Row],[DEPORTISTA]]=""),"",FIN_RAW[[#This Row],[DEPORTISTA]])</f>
        <v>Luciana Pinedo Torres</v>
      </c>
      <c r="M1895" s="3">
        <f>IF(FIN_DATASET[[#This Row],[Method]]="Efectivo",1,0)</f>
        <v>0</v>
      </c>
      <c r="N1895" s="12">
        <f>IF(FIN_DATASET[[#This Row],[Method]]="Efectivo",FIN_DATASET[[#This Row],[Amount]],0)</f>
        <v>0</v>
      </c>
      <c r="O1895" s="3">
        <f>IF(FIN_DATASET[[#This Row],[Method]]="CxC",1,0)</f>
        <v>0</v>
      </c>
      <c r="P1895" s="11">
        <f>IF(FIN_DATASET[[#This Row],[Method]]="CxC",FIN_DATASET[[#This Row],[Amount]],0)</f>
        <v>0</v>
      </c>
      <c r="Q1895" s="3">
        <f>IF(OR(FIN_DATASET[[#This Row],[Account]]="CxP",FIN_DATASET[[#This Row],[Account]]="CxP (Liga)",FIN_DATASET[[#This Row],[Account]]="CxP (Terceros)"),1,0)</f>
        <v>0</v>
      </c>
      <c r="R1895" s="3">
        <f>IF(FIN_DATASET[[#This Row],[AP_Flag]]=1,FIN_DATASET[[#This Row],[Amount]],0)</f>
        <v>0</v>
      </c>
    </row>
    <row r="1896" spans="1:18" x14ac:dyDescent="0.2">
      <c r="A1896" s="4">
        <f>FIN_RAW[[#This Row],[FECHA]]</f>
        <v>45170</v>
      </c>
      <c r="B1896" s="3">
        <f>YEAR(FIN_DATASET[[#This Row],[Date]])</f>
        <v>2023</v>
      </c>
      <c r="C1896" s="3" t="str">
        <f>TEXT(FIN_DATASET[[#This Row],[Date]],"mmmm")</f>
        <v>September</v>
      </c>
      <c r="D1896" s="3" t="str">
        <f>IF(FIN_RAW[[#This Row],[VALOR (IN)]]&gt;0, "Income",IF(FIN_RAW[[#This Row],[VALOR (OUT)]]&gt;0, "Expense", "Check"))</f>
        <v>Income</v>
      </c>
      <c r="E1896" s="3" t="str">
        <f>_xlfn.XLOOKUP(FIN_DATASET[[#This Row],[Method]],CATEGORY_MAP[CUENTA_IN],CATEGORY_MAP[Category])</f>
        <v>Scholarships</v>
      </c>
      <c r="F1896" s="3" t="str">
        <f>_xlfn.XLOOKUP(FIN_DATASET[[#This Row],[Account]],CATEGORY_MAP[CUENTA_OUT],CATEGORY_MAP[Subcategory])</f>
        <v>Monthly Fee</v>
      </c>
      <c r="G1896" s="3" t="str">
        <f>IF(OR(FIN_RAW[[#This Row],[CONCEPTO]]=0,FIN_RAW[[#This Row],[CONCEPTO]]=""),"",FIN_RAW[[#This Row],[CONCEPTO]])</f>
        <v>Beca Fundadores AR(SG) 100% SEP</v>
      </c>
      <c r="H1896" s="5">
        <f>IF(FIN_DATASET[[#This Row],[Type]]="Income", FIN_RAW[[#This Row],[VALOR (IN)]], -FIN_RAW[[#This Row],[VALOR (OUT)]])</f>
        <v>160000</v>
      </c>
      <c r="I1896" s="3" t="str">
        <f>FIN_RAW[[#This Row],[CUENTA (IN)]]</f>
        <v>Becas</v>
      </c>
      <c r="J1896" s="6" t="str">
        <f>FIN_RAW[[#This Row],[CUENTA (OUT)]]</f>
        <v>Mensualidad</v>
      </c>
      <c r="K1896" s="3" t="str">
        <f>IF(OR(FIN_RAW[[#This Row],[CLIENTE]]=0,FIN_RAW[[#This Row],[CLIENTE]]=" "),"",FIN_RAW[[#This Row],[CLIENTE]])</f>
        <v>Silvana Torres López</v>
      </c>
      <c r="L1896" s="3" t="str">
        <f>IF(OR(FIN_RAW[[#This Row],[DEPORTISTA]]=0,FIN_RAW[[#This Row],[DEPORTISTA]]=""),"",FIN_RAW[[#This Row],[DEPORTISTA]])</f>
        <v>Valentina Quintero Torres</v>
      </c>
      <c r="M1896" s="3">
        <f>IF(FIN_DATASET[[#This Row],[Method]]="Efectivo",1,0)</f>
        <v>0</v>
      </c>
      <c r="N1896" s="12">
        <f>IF(FIN_DATASET[[#This Row],[Method]]="Efectivo",FIN_DATASET[[#This Row],[Amount]],0)</f>
        <v>0</v>
      </c>
      <c r="O1896" s="3">
        <f>IF(FIN_DATASET[[#This Row],[Method]]="CxC",1,0)</f>
        <v>0</v>
      </c>
      <c r="P1896" s="11">
        <f>IF(FIN_DATASET[[#This Row],[Method]]="CxC",FIN_DATASET[[#This Row],[Amount]],0)</f>
        <v>0</v>
      </c>
      <c r="Q1896" s="3">
        <f>IF(OR(FIN_DATASET[[#This Row],[Account]]="CxP",FIN_DATASET[[#This Row],[Account]]="CxP (Liga)",FIN_DATASET[[#This Row],[Account]]="CxP (Terceros)"),1,0)</f>
        <v>0</v>
      </c>
      <c r="R1896" s="3">
        <f>IF(FIN_DATASET[[#This Row],[AP_Flag]]=1,FIN_DATASET[[#This Row],[Amount]],0)</f>
        <v>0</v>
      </c>
    </row>
    <row r="1897" spans="1:18" x14ac:dyDescent="0.2">
      <c r="A1897" s="4">
        <f>FIN_RAW[[#This Row],[FECHA]]</f>
        <v>45170</v>
      </c>
      <c r="B1897" s="3">
        <f>YEAR(FIN_DATASET[[#This Row],[Date]])</f>
        <v>2023</v>
      </c>
      <c r="C1897" s="3" t="str">
        <f>TEXT(FIN_DATASET[[#This Row],[Date]],"mmmm")</f>
        <v>September</v>
      </c>
      <c r="D1897" s="3" t="str">
        <f>IF(FIN_RAW[[#This Row],[VALOR (IN)]]&gt;0, "Income",IF(FIN_RAW[[#This Row],[VALOR (OUT)]]&gt;0, "Expense", "Check"))</f>
        <v>Income</v>
      </c>
      <c r="E1897" s="3" t="str">
        <f>_xlfn.XLOOKUP(FIN_DATASET[[#This Row],[Method]],CATEGORY_MAP[CUENTA_IN],CATEGORY_MAP[Category])</f>
        <v>Cash</v>
      </c>
      <c r="F1897" s="3" t="str">
        <f>_xlfn.XLOOKUP(FIN_DATASET[[#This Row],[Account]],CATEGORY_MAP[CUENTA_OUT],CATEGORY_MAP[Subcategory])</f>
        <v>Monthly Fee</v>
      </c>
      <c r="G1897" s="3" t="str">
        <f>IF(OR(FIN_RAW[[#This Row],[CONCEPTO]]=0,FIN_RAW[[#This Row],[CONCEPTO]]=""),"",FIN_RAW[[#This Row],[CONCEPTO]])</f>
        <v>Mensualidad FOR (85%) SEP</v>
      </c>
      <c r="H1897" s="5">
        <f>IF(FIN_DATASET[[#This Row],[Type]]="Income", FIN_RAW[[#This Row],[VALOR (IN)]], -FIN_RAW[[#This Row],[VALOR (OUT)]])</f>
        <v>125000</v>
      </c>
      <c r="I1897" s="3" t="str">
        <f>FIN_RAW[[#This Row],[CUENTA (IN)]]</f>
        <v>Efectivo</v>
      </c>
      <c r="J1897" s="6" t="str">
        <f>FIN_RAW[[#This Row],[CUENTA (OUT)]]</f>
        <v>Mensualidad</v>
      </c>
      <c r="K1897" s="3" t="str">
        <f>IF(OR(FIN_RAW[[#This Row],[CLIENTE]]=0,FIN_RAW[[#This Row],[CLIENTE]]=" "),"",FIN_RAW[[#This Row],[CLIENTE]])</f>
        <v>Diana Marcela Bravo Clavijo</v>
      </c>
      <c r="L1897" s="3" t="str">
        <f>IF(OR(FIN_RAW[[#This Row],[DEPORTISTA]]=0,FIN_RAW[[#This Row],[DEPORTISTA]]=""),"",FIN_RAW[[#This Row],[DEPORTISTA]])</f>
        <v>Adelaida Camacho Bravo</v>
      </c>
      <c r="M1897" s="3">
        <f>IF(FIN_DATASET[[#This Row],[Method]]="Efectivo",1,0)</f>
        <v>1</v>
      </c>
      <c r="N1897" s="12">
        <f>IF(FIN_DATASET[[#This Row],[Method]]="Efectivo",FIN_DATASET[[#This Row],[Amount]],0)</f>
        <v>125000</v>
      </c>
      <c r="O1897" s="3">
        <f>IF(FIN_DATASET[[#This Row],[Method]]="CxC",1,0)</f>
        <v>0</v>
      </c>
      <c r="P1897" s="11">
        <f>IF(FIN_DATASET[[#This Row],[Method]]="CxC",FIN_DATASET[[#This Row],[Amount]],0)</f>
        <v>0</v>
      </c>
      <c r="Q1897" s="3">
        <f>IF(OR(FIN_DATASET[[#This Row],[Account]]="CxP",FIN_DATASET[[#This Row],[Account]]="CxP (Liga)",FIN_DATASET[[#This Row],[Account]]="CxP (Terceros)"),1,0)</f>
        <v>0</v>
      </c>
      <c r="R1897" s="3">
        <f>IF(FIN_DATASET[[#This Row],[AP_Flag]]=1,FIN_DATASET[[#This Row],[Amount]],0)</f>
        <v>0</v>
      </c>
    </row>
    <row r="1898" spans="1:18" x14ac:dyDescent="0.2">
      <c r="A1898" s="4">
        <f>FIN_RAW[[#This Row],[FECHA]]</f>
        <v>45170</v>
      </c>
      <c r="B1898" s="3">
        <f>YEAR(FIN_DATASET[[#This Row],[Date]])</f>
        <v>2023</v>
      </c>
      <c r="C1898" s="3" t="str">
        <f>TEXT(FIN_DATASET[[#This Row],[Date]],"mmmm")</f>
        <v>September</v>
      </c>
      <c r="D1898" s="3" t="str">
        <f>IF(FIN_RAW[[#This Row],[VALOR (IN)]]&gt;0, "Income",IF(FIN_RAW[[#This Row],[VALOR (OUT)]]&gt;0, "Expense", "Check"))</f>
        <v>Income</v>
      </c>
      <c r="E1898" s="3" t="str">
        <f>_xlfn.XLOOKUP(FIN_DATASET[[#This Row],[Method]],CATEGORY_MAP[CUENTA_IN],CATEGORY_MAP[Category])</f>
        <v>Scholarships</v>
      </c>
      <c r="F1898" s="3" t="str">
        <f>_xlfn.XLOOKUP(FIN_DATASET[[#This Row],[Account]],CATEGORY_MAP[CUENTA_OUT],CATEGORY_MAP[Subcategory])</f>
        <v>Monthly Fee</v>
      </c>
      <c r="G1898" s="3" t="str">
        <f>IF(OR(FIN_RAW[[#This Row],[CONCEPTO]]=0,FIN_RAW[[#This Row],[CONCEPTO]]=""),"",FIN_RAW[[#This Row],[CONCEPTO]])</f>
        <v>Beca Hermandad (15%) SEP</v>
      </c>
      <c r="H1898" s="5">
        <f>IF(FIN_DATASET[[#This Row],[Type]]="Income", FIN_RAW[[#This Row],[VALOR (IN)]], -FIN_RAW[[#This Row],[VALOR (OUT)]])</f>
        <v>22000</v>
      </c>
      <c r="I1898" s="3" t="str">
        <f>FIN_RAW[[#This Row],[CUENTA (IN)]]</f>
        <v>Becas</v>
      </c>
      <c r="J1898" s="6" t="str">
        <f>FIN_RAW[[#This Row],[CUENTA (OUT)]]</f>
        <v>Mensualidad</v>
      </c>
      <c r="K1898" s="3" t="str">
        <f>IF(OR(FIN_RAW[[#This Row],[CLIENTE]]=0,FIN_RAW[[#This Row],[CLIENTE]]=" "),"",FIN_RAW[[#This Row],[CLIENTE]])</f>
        <v>Diana Marcela Bravo Clavijo</v>
      </c>
      <c r="L1898" s="3" t="str">
        <f>IF(OR(FIN_RAW[[#This Row],[DEPORTISTA]]=0,FIN_RAW[[#This Row],[DEPORTISTA]]=""),"",FIN_RAW[[#This Row],[DEPORTISTA]])</f>
        <v>Adelaida Camacho Bravo</v>
      </c>
      <c r="M1898" s="3">
        <f>IF(FIN_DATASET[[#This Row],[Method]]="Efectivo",1,0)</f>
        <v>0</v>
      </c>
      <c r="N1898" s="12">
        <f>IF(FIN_DATASET[[#This Row],[Method]]="Efectivo",FIN_DATASET[[#This Row],[Amount]],0)</f>
        <v>0</v>
      </c>
      <c r="O1898" s="3">
        <f>IF(FIN_DATASET[[#This Row],[Method]]="CxC",1,0)</f>
        <v>0</v>
      </c>
      <c r="P1898" s="11">
        <f>IF(FIN_DATASET[[#This Row],[Method]]="CxC",FIN_DATASET[[#This Row],[Amount]],0)</f>
        <v>0</v>
      </c>
      <c r="Q1898" s="3">
        <f>IF(OR(FIN_DATASET[[#This Row],[Account]]="CxP",FIN_DATASET[[#This Row],[Account]]="CxP (Liga)",FIN_DATASET[[#This Row],[Account]]="CxP (Terceros)"),1,0)</f>
        <v>0</v>
      </c>
      <c r="R1898" s="3">
        <f>IF(FIN_DATASET[[#This Row],[AP_Flag]]=1,FIN_DATASET[[#This Row],[Amount]],0)</f>
        <v>0</v>
      </c>
    </row>
    <row r="1899" spans="1:18" x14ac:dyDescent="0.2">
      <c r="A1899" s="4">
        <f>FIN_RAW[[#This Row],[FECHA]]</f>
        <v>45170</v>
      </c>
      <c r="B1899" s="3">
        <f>YEAR(FIN_DATASET[[#This Row],[Date]])</f>
        <v>2023</v>
      </c>
      <c r="C1899" s="3" t="str">
        <f>TEXT(FIN_DATASET[[#This Row],[Date]],"mmmm")</f>
        <v>September</v>
      </c>
      <c r="D1899" s="3" t="str">
        <f>IF(FIN_RAW[[#This Row],[VALOR (IN)]]&gt;0, "Income",IF(FIN_RAW[[#This Row],[VALOR (OUT)]]&gt;0, "Expense", "Check"))</f>
        <v>Income</v>
      </c>
      <c r="E1899" s="3" t="str">
        <f>_xlfn.XLOOKUP(FIN_DATASET[[#This Row],[Method]],CATEGORY_MAP[CUENTA_IN],CATEGORY_MAP[Category])</f>
        <v>Cash</v>
      </c>
      <c r="F1899" s="3" t="str">
        <f>_xlfn.XLOOKUP(FIN_DATASET[[#This Row],[Account]],CATEGORY_MAP[CUENTA_OUT],CATEGORY_MAP[Subcategory])</f>
        <v>Monthly Fee</v>
      </c>
      <c r="G1899" s="3" t="str">
        <f>IF(OR(FIN_RAW[[#This Row],[CONCEPTO]]=0,FIN_RAW[[#This Row],[CONCEPTO]]=""),"",FIN_RAW[[#This Row],[CONCEPTO]])</f>
        <v>Mensualidad AR SEP</v>
      </c>
      <c r="H1899" s="5">
        <f>IF(FIN_DATASET[[#This Row],[Type]]="Income", FIN_RAW[[#This Row],[VALOR (IN)]], -FIN_RAW[[#This Row],[VALOR (OUT)]])</f>
        <v>197000</v>
      </c>
      <c r="I1899" s="3" t="str">
        <f>FIN_RAW[[#This Row],[CUENTA (IN)]]</f>
        <v>Efectivo</v>
      </c>
      <c r="J1899" s="6" t="str">
        <f>FIN_RAW[[#This Row],[CUENTA (OUT)]]</f>
        <v>Mensualidad</v>
      </c>
      <c r="K1899" s="3" t="str">
        <f>IF(OR(FIN_RAW[[#This Row],[CLIENTE]]=0,FIN_RAW[[#This Row],[CLIENTE]]=" "),"",FIN_RAW[[#This Row],[CLIENTE]])</f>
        <v>Diana Marcela Bravo Clavijo</v>
      </c>
      <c r="L1899" s="3" t="str">
        <f>IF(OR(FIN_RAW[[#This Row],[DEPORTISTA]]=0,FIN_RAW[[#This Row],[DEPORTISTA]]=""),"",FIN_RAW[[#This Row],[DEPORTISTA]])</f>
        <v>María Antonia Camacho Bravo</v>
      </c>
      <c r="M1899" s="3">
        <f>IF(FIN_DATASET[[#This Row],[Method]]="Efectivo",1,0)</f>
        <v>1</v>
      </c>
      <c r="N1899" s="12">
        <f>IF(FIN_DATASET[[#This Row],[Method]]="Efectivo",FIN_DATASET[[#This Row],[Amount]],0)</f>
        <v>197000</v>
      </c>
      <c r="O1899" s="3">
        <f>IF(FIN_DATASET[[#This Row],[Method]]="CxC",1,0)</f>
        <v>0</v>
      </c>
      <c r="P1899" s="11">
        <f>IF(FIN_DATASET[[#This Row],[Method]]="CxC",FIN_DATASET[[#This Row],[Amount]],0)</f>
        <v>0</v>
      </c>
      <c r="Q1899" s="3">
        <f>IF(OR(FIN_DATASET[[#This Row],[Account]]="CxP",FIN_DATASET[[#This Row],[Account]]="CxP (Liga)",FIN_DATASET[[#This Row],[Account]]="CxP (Terceros)"),1,0)</f>
        <v>0</v>
      </c>
      <c r="R1899" s="3">
        <f>IF(FIN_DATASET[[#This Row],[AP_Flag]]=1,FIN_DATASET[[#This Row],[Amount]],0)</f>
        <v>0</v>
      </c>
    </row>
    <row r="1900" spans="1:18" x14ac:dyDescent="0.2">
      <c r="A1900" s="4">
        <f>FIN_RAW[[#This Row],[FECHA]]</f>
        <v>45170</v>
      </c>
      <c r="B1900" s="3">
        <f>YEAR(FIN_DATASET[[#This Row],[Date]])</f>
        <v>2023</v>
      </c>
      <c r="C1900" s="3" t="str">
        <f>TEXT(FIN_DATASET[[#This Row],[Date]],"mmmm")</f>
        <v>September</v>
      </c>
      <c r="D1900" s="3" t="str">
        <f>IF(FIN_RAW[[#This Row],[VALOR (IN)]]&gt;0, "Income",IF(FIN_RAW[[#This Row],[VALOR (OUT)]]&gt;0, "Expense", "Check"))</f>
        <v>Income</v>
      </c>
      <c r="E1900" s="3" t="str">
        <f>_xlfn.XLOOKUP(FIN_DATASET[[#This Row],[Method]],CATEGORY_MAP[CUENTA_IN],CATEGORY_MAP[Category])</f>
        <v>Cash</v>
      </c>
      <c r="F1900" s="3" t="str">
        <f>_xlfn.XLOOKUP(FIN_DATASET[[#This Row],[Account]],CATEGORY_MAP[CUENTA_OUT],CATEGORY_MAP[Subcategory])</f>
        <v>Monthly Fee</v>
      </c>
      <c r="G1900" s="3" t="str">
        <f>IF(OR(FIN_RAW[[#This Row],[CONCEPTO]]=0,FIN_RAW[[#This Row],[CONCEPTO]]=""),"",FIN_RAW[[#This Row],[CONCEPTO]])</f>
        <v>Mensualidad FOR SEP</v>
      </c>
      <c r="H1900" s="5">
        <f>IF(FIN_DATASET[[#This Row],[Type]]="Income", FIN_RAW[[#This Row],[VALOR (IN)]], -FIN_RAW[[#This Row],[VALOR (OUT)]])</f>
        <v>147000</v>
      </c>
      <c r="I1900" s="3" t="str">
        <f>FIN_RAW[[#This Row],[CUENTA (IN)]]</f>
        <v>Efectivo</v>
      </c>
      <c r="J1900" s="6" t="str">
        <f>FIN_RAW[[#This Row],[CUENTA (OUT)]]</f>
        <v>Mensualidad</v>
      </c>
      <c r="K1900" s="3" t="str">
        <f>IF(OR(FIN_RAW[[#This Row],[CLIENTE]]=0,FIN_RAW[[#This Row],[CLIENTE]]=" "),"",FIN_RAW[[#This Row],[CLIENTE]])</f>
        <v>Carlos Andrés Velasco Ruiz</v>
      </c>
      <c r="L1900" s="3" t="str">
        <f>IF(OR(FIN_RAW[[#This Row],[DEPORTISTA]]=0,FIN_RAW[[#This Row],[DEPORTISTA]]=""),"",FIN_RAW[[#This Row],[DEPORTISTA]])</f>
        <v>Antonella Velasco Aristizabal</v>
      </c>
      <c r="M1900" s="3">
        <f>IF(FIN_DATASET[[#This Row],[Method]]="Efectivo",1,0)</f>
        <v>1</v>
      </c>
      <c r="N1900" s="12">
        <f>IF(FIN_DATASET[[#This Row],[Method]]="Efectivo",FIN_DATASET[[#This Row],[Amount]],0)</f>
        <v>147000</v>
      </c>
      <c r="O1900" s="3">
        <f>IF(FIN_DATASET[[#This Row],[Method]]="CxC",1,0)</f>
        <v>0</v>
      </c>
      <c r="P1900" s="11">
        <f>IF(FIN_DATASET[[#This Row],[Method]]="CxC",FIN_DATASET[[#This Row],[Amount]],0)</f>
        <v>0</v>
      </c>
      <c r="Q1900" s="3">
        <f>IF(OR(FIN_DATASET[[#This Row],[Account]]="CxP",FIN_DATASET[[#This Row],[Account]]="CxP (Liga)",FIN_DATASET[[#This Row],[Account]]="CxP (Terceros)"),1,0)</f>
        <v>0</v>
      </c>
      <c r="R1900" s="3">
        <f>IF(FIN_DATASET[[#This Row],[AP_Flag]]=1,FIN_DATASET[[#This Row],[Amount]],0)</f>
        <v>0</v>
      </c>
    </row>
    <row r="1901" spans="1:18" x14ac:dyDescent="0.2">
      <c r="A1901" s="4">
        <f>FIN_RAW[[#This Row],[FECHA]]</f>
        <v>45170</v>
      </c>
      <c r="B1901" s="3">
        <f>YEAR(FIN_DATASET[[#This Row],[Date]])</f>
        <v>2023</v>
      </c>
      <c r="C1901" s="3" t="str">
        <f>TEXT(FIN_DATASET[[#This Row],[Date]],"mmmm")</f>
        <v>September</v>
      </c>
      <c r="D1901" s="3" t="str">
        <f>IF(FIN_RAW[[#This Row],[VALOR (IN)]]&gt;0, "Income",IF(FIN_RAW[[#This Row],[VALOR (OUT)]]&gt;0, "Expense", "Check"))</f>
        <v>Income</v>
      </c>
      <c r="E1901" s="3" t="str">
        <f>_xlfn.XLOOKUP(FIN_DATASET[[#This Row],[Method]],CATEGORY_MAP[CUENTA_IN],CATEGORY_MAP[Category])</f>
        <v>Cash</v>
      </c>
      <c r="F1901" s="3" t="str">
        <f>_xlfn.XLOOKUP(FIN_DATASET[[#This Row],[Account]],CATEGORY_MAP[CUENTA_OUT],CATEGORY_MAP[Subcategory])</f>
        <v>Monthly Fee</v>
      </c>
      <c r="G1901" s="3" t="str">
        <f>IF(OR(FIN_RAW[[#This Row],[CONCEPTO]]=0,FIN_RAW[[#This Row],[CONCEPTO]]=""),"",FIN_RAW[[#This Row],[CONCEPTO]])</f>
        <v>Mensualidad FOR (85%) SEP</v>
      </c>
      <c r="H1901" s="5">
        <f>IF(FIN_DATASET[[#This Row],[Type]]="Income", FIN_RAW[[#This Row],[VALOR (IN)]], -FIN_RAW[[#This Row],[VALOR (OUT)]])</f>
        <v>125000</v>
      </c>
      <c r="I1901" s="3" t="str">
        <f>FIN_RAW[[#This Row],[CUENTA (IN)]]</f>
        <v>Efectivo</v>
      </c>
      <c r="J1901" s="6" t="str">
        <f>FIN_RAW[[#This Row],[CUENTA (OUT)]]</f>
        <v>Mensualidad</v>
      </c>
      <c r="K1901" s="3" t="str">
        <f>IF(OR(FIN_RAW[[#This Row],[CLIENTE]]=0,FIN_RAW[[#This Row],[CLIENTE]]=" "),"",FIN_RAW[[#This Row],[CLIENTE]])</f>
        <v>Juan Sebastián Floyd</v>
      </c>
      <c r="L1901" s="3" t="str">
        <f>IF(OR(FIN_RAW[[#This Row],[DEPORTISTA]]=0,FIN_RAW[[#This Row],[DEPORTISTA]]=""),"",FIN_RAW[[#This Row],[DEPORTISTA]])</f>
        <v>Arianna Floyd Martínez</v>
      </c>
      <c r="M1901" s="3">
        <f>IF(FIN_DATASET[[#This Row],[Method]]="Efectivo",1,0)</f>
        <v>1</v>
      </c>
      <c r="N1901" s="12">
        <f>IF(FIN_DATASET[[#This Row],[Method]]="Efectivo",FIN_DATASET[[#This Row],[Amount]],0)</f>
        <v>125000</v>
      </c>
      <c r="O1901" s="3">
        <f>IF(FIN_DATASET[[#This Row],[Method]]="CxC",1,0)</f>
        <v>0</v>
      </c>
      <c r="P1901" s="11">
        <f>IF(FIN_DATASET[[#This Row],[Method]]="CxC",FIN_DATASET[[#This Row],[Amount]],0)</f>
        <v>0</v>
      </c>
      <c r="Q1901" s="3">
        <f>IF(OR(FIN_DATASET[[#This Row],[Account]]="CxP",FIN_DATASET[[#This Row],[Account]]="CxP (Liga)",FIN_DATASET[[#This Row],[Account]]="CxP (Terceros)"),1,0)</f>
        <v>0</v>
      </c>
      <c r="R1901" s="3">
        <f>IF(FIN_DATASET[[#This Row],[AP_Flag]]=1,FIN_DATASET[[#This Row],[Amount]],0)</f>
        <v>0</v>
      </c>
    </row>
    <row r="1902" spans="1:18" x14ac:dyDescent="0.2">
      <c r="A1902" s="4">
        <f>FIN_RAW[[#This Row],[FECHA]]</f>
        <v>45170</v>
      </c>
      <c r="B1902" s="3">
        <f>YEAR(FIN_DATASET[[#This Row],[Date]])</f>
        <v>2023</v>
      </c>
      <c r="C1902" s="3" t="str">
        <f>TEXT(FIN_DATASET[[#This Row],[Date]],"mmmm")</f>
        <v>September</v>
      </c>
      <c r="D1902" s="3" t="str">
        <f>IF(FIN_RAW[[#This Row],[VALOR (IN)]]&gt;0, "Income",IF(FIN_RAW[[#This Row],[VALOR (OUT)]]&gt;0, "Expense", "Check"))</f>
        <v>Income</v>
      </c>
      <c r="E1902" s="3" t="str">
        <f>_xlfn.XLOOKUP(FIN_DATASET[[#This Row],[Method]],CATEGORY_MAP[CUENTA_IN],CATEGORY_MAP[Category])</f>
        <v>Scholarships</v>
      </c>
      <c r="F1902" s="3" t="str">
        <f>_xlfn.XLOOKUP(FIN_DATASET[[#This Row],[Account]],CATEGORY_MAP[CUENTA_OUT],CATEGORY_MAP[Subcategory])</f>
        <v>Monthly Fee</v>
      </c>
      <c r="G1902" s="3" t="str">
        <f>IF(OR(FIN_RAW[[#This Row],[CONCEPTO]]=0,FIN_RAW[[#This Row],[CONCEPTO]]=""),"",FIN_RAW[[#This Row],[CONCEPTO]])</f>
        <v>Beca Hermandad (15%) SEP</v>
      </c>
      <c r="H1902" s="5">
        <f>IF(FIN_DATASET[[#This Row],[Type]]="Income", FIN_RAW[[#This Row],[VALOR (IN)]], -FIN_RAW[[#This Row],[VALOR (OUT)]])</f>
        <v>22000</v>
      </c>
      <c r="I1902" s="3" t="str">
        <f>FIN_RAW[[#This Row],[CUENTA (IN)]]</f>
        <v>Becas</v>
      </c>
      <c r="J1902" s="6" t="str">
        <f>FIN_RAW[[#This Row],[CUENTA (OUT)]]</f>
        <v>Mensualidad</v>
      </c>
      <c r="K1902" s="3" t="str">
        <f>IF(OR(FIN_RAW[[#This Row],[CLIENTE]]=0,FIN_RAW[[#This Row],[CLIENTE]]=" "),"",FIN_RAW[[#This Row],[CLIENTE]])</f>
        <v>Juan Sebastián Floyd</v>
      </c>
      <c r="L1902" s="3" t="str">
        <f>IF(OR(FIN_RAW[[#This Row],[DEPORTISTA]]=0,FIN_RAW[[#This Row],[DEPORTISTA]]=""),"",FIN_RAW[[#This Row],[DEPORTISTA]])</f>
        <v>Arianna Floyd Martínez</v>
      </c>
      <c r="M1902" s="3">
        <f>IF(FIN_DATASET[[#This Row],[Method]]="Efectivo",1,0)</f>
        <v>0</v>
      </c>
      <c r="N1902" s="12">
        <f>IF(FIN_DATASET[[#This Row],[Method]]="Efectivo",FIN_DATASET[[#This Row],[Amount]],0)</f>
        <v>0</v>
      </c>
      <c r="O1902" s="3">
        <f>IF(FIN_DATASET[[#This Row],[Method]]="CxC",1,0)</f>
        <v>0</v>
      </c>
      <c r="P1902" s="11">
        <f>IF(FIN_DATASET[[#This Row],[Method]]="CxC",FIN_DATASET[[#This Row],[Amount]],0)</f>
        <v>0</v>
      </c>
      <c r="Q1902" s="3">
        <f>IF(OR(FIN_DATASET[[#This Row],[Account]]="CxP",FIN_DATASET[[#This Row],[Account]]="CxP (Liga)",FIN_DATASET[[#This Row],[Account]]="CxP (Terceros)"),1,0)</f>
        <v>0</v>
      </c>
      <c r="R1902" s="3">
        <f>IF(FIN_DATASET[[#This Row],[AP_Flag]]=1,FIN_DATASET[[#This Row],[Amount]],0)</f>
        <v>0</v>
      </c>
    </row>
    <row r="1903" spans="1:18" x14ac:dyDescent="0.2">
      <c r="A1903" s="4">
        <f>FIN_RAW[[#This Row],[FECHA]]</f>
        <v>45170</v>
      </c>
      <c r="B1903" s="3">
        <f>YEAR(FIN_DATASET[[#This Row],[Date]])</f>
        <v>2023</v>
      </c>
      <c r="C1903" s="3" t="str">
        <f>TEXT(FIN_DATASET[[#This Row],[Date]],"mmmm")</f>
        <v>September</v>
      </c>
      <c r="D1903" s="3" t="str">
        <f>IF(FIN_RAW[[#This Row],[VALOR (IN)]]&gt;0, "Income",IF(FIN_RAW[[#This Row],[VALOR (OUT)]]&gt;0, "Expense", "Check"))</f>
        <v>Income</v>
      </c>
      <c r="E1903" s="3" t="str">
        <f>_xlfn.XLOOKUP(FIN_DATASET[[#This Row],[Method]],CATEGORY_MAP[CUENTA_IN],CATEGORY_MAP[Category])</f>
        <v>Cash</v>
      </c>
      <c r="F1903" s="3" t="str">
        <f>_xlfn.XLOOKUP(FIN_DATASET[[#This Row],[Account]],CATEGORY_MAP[CUENTA_OUT],CATEGORY_MAP[Subcategory])</f>
        <v>Monthly Fee</v>
      </c>
      <c r="G1903" s="3" t="str">
        <f>IF(OR(FIN_RAW[[#This Row],[CONCEPTO]]=0,FIN_RAW[[#This Row],[CONCEPTO]]=""),"",FIN_RAW[[#This Row],[CONCEPTO]])</f>
        <v>Mensualidad AR SEP</v>
      </c>
      <c r="H1903" s="5">
        <f>IF(FIN_DATASET[[#This Row],[Type]]="Income", FIN_RAW[[#This Row],[VALOR (IN)]], -FIN_RAW[[#This Row],[VALOR (OUT)]])</f>
        <v>197000</v>
      </c>
      <c r="I1903" s="3" t="str">
        <f>FIN_RAW[[#This Row],[CUENTA (IN)]]</f>
        <v>Efectivo</v>
      </c>
      <c r="J1903" s="6" t="str">
        <f>FIN_RAW[[#This Row],[CUENTA (OUT)]]</f>
        <v>Mensualidad</v>
      </c>
      <c r="K1903" s="3" t="str">
        <f>IF(OR(FIN_RAW[[#This Row],[CLIENTE]]=0,FIN_RAW[[#This Row],[CLIENTE]]=" "),"",FIN_RAW[[#This Row],[CLIENTE]])</f>
        <v>Juan Sebastián Floyd</v>
      </c>
      <c r="L1903" s="3" t="str">
        <f>IF(OR(FIN_RAW[[#This Row],[DEPORTISTA]]=0,FIN_RAW[[#This Row],[DEPORTISTA]]=""),"",FIN_RAW[[#This Row],[DEPORTISTA]])</f>
        <v>Juan Diego Floyd Martínez</v>
      </c>
      <c r="M1903" s="3">
        <f>IF(FIN_DATASET[[#This Row],[Method]]="Efectivo",1,0)</f>
        <v>1</v>
      </c>
      <c r="N1903" s="12">
        <f>IF(FIN_DATASET[[#This Row],[Method]]="Efectivo",FIN_DATASET[[#This Row],[Amount]],0)</f>
        <v>197000</v>
      </c>
      <c r="O1903" s="3">
        <f>IF(FIN_DATASET[[#This Row],[Method]]="CxC",1,0)</f>
        <v>0</v>
      </c>
      <c r="P1903" s="11">
        <f>IF(FIN_DATASET[[#This Row],[Method]]="CxC",FIN_DATASET[[#This Row],[Amount]],0)</f>
        <v>0</v>
      </c>
      <c r="Q1903" s="3">
        <f>IF(OR(FIN_DATASET[[#This Row],[Account]]="CxP",FIN_DATASET[[#This Row],[Account]]="CxP (Liga)",FIN_DATASET[[#This Row],[Account]]="CxP (Terceros)"),1,0)</f>
        <v>0</v>
      </c>
      <c r="R1903" s="3">
        <f>IF(FIN_DATASET[[#This Row],[AP_Flag]]=1,FIN_DATASET[[#This Row],[Amount]],0)</f>
        <v>0</v>
      </c>
    </row>
    <row r="1904" spans="1:18" x14ac:dyDescent="0.2">
      <c r="A1904" s="4">
        <f>FIN_RAW[[#This Row],[FECHA]]</f>
        <v>45170</v>
      </c>
      <c r="B1904" s="3">
        <f>YEAR(FIN_DATASET[[#This Row],[Date]])</f>
        <v>2023</v>
      </c>
      <c r="C1904" s="3" t="str">
        <f>TEXT(FIN_DATASET[[#This Row],[Date]],"mmmm")</f>
        <v>September</v>
      </c>
      <c r="D1904" s="3" t="str">
        <f>IF(FIN_RAW[[#This Row],[VALOR (IN)]]&gt;0, "Income",IF(FIN_RAW[[#This Row],[VALOR (OUT)]]&gt;0, "Expense", "Check"))</f>
        <v>Income</v>
      </c>
      <c r="E1904" s="3" t="str">
        <f>_xlfn.XLOOKUP(FIN_DATASET[[#This Row],[Method]],CATEGORY_MAP[CUENTA_IN],CATEGORY_MAP[Category])</f>
        <v>Cash</v>
      </c>
      <c r="F1904" s="3" t="str">
        <f>_xlfn.XLOOKUP(FIN_DATASET[[#This Row],[Account]],CATEGORY_MAP[CUENTA_OUT],CATEGORY_MAP[Subcategory])</f>
        <v>Monthly Fee</v>
      </c>
      <c r="G1904" s="3" t="str">
        <f>IF(OR(FIN_RAW[[#This Row],[CONCEPTO]]=0,FIN_RAW[[#This Row],[CONCEPTO]]=""),"",FIN_RAW[[#This Row],[CONCEPTO]])</f>
        <v>Mensualidad FOR (85%) SEP</v>
      </c>
      <c r="H1904" s="5">
        <f>IF(FIN_DATASET[[#This Row],[Type]]="Income", FIN_RAW[[#This Row],[VALOR (IN)]], -FIN_RAW[[#This Row],[VALOR (OUT)]])</f>
        <v>125000</v>
      </c>
      <c r="I1904" s="3" t="str">
        <f>FIN_RAW[[#This Row],[CUENTA (IN)]]</f>
        <v>Efectivo</v>
      </c>
      <c r="J1904" s="6" t="str">
        <f>FIN_RAW[[#This Row],[CUENTA (OUT)]]</f>
        <v>Mensualidad</v>
      </c>
      <c r="K1904" s="3" t="str">
        <f>IF(OR(FIN_RAW[[#This Row],[CLIENTE]]=0,FIN_RAW[[#This Row],[CLIENTE]]=" "),"",FIN_RAW[[#This Row],[CLIENTE]])</f>
        <v>Víctor Manuel Duque Yepes</v>
      </c>
      <c r="L1904" s="3" t="str">
        <f>IF(OR(FIN_RAW[[#This Row],[DEPORTISTA]]=0,FIN_RAW[[#This Row],[DEPORTISTA]]=""),"",FIN_RAW[[#This Row],[DEPORTISTA]])</f>
        <v>Juan Esteban Duque Pinto</v>
      </c>
      <c r="M1904" s="3">
        <f>IF(FIN_DATASET[[#This Row],[Method]]="Efectivo",1,0)</f>
        <v>1</v>
      </c>
      <c r="N1904" s="12">
        <f>IF(FIN_DATASET[[#This Row],[Method]]="Efectivo",FIN_DATASET[[#This Row],[Amount]],0)</f>
        <v>125000</v>
      </c>
      <c r="O1904" s="3">
        <f>IF(FIN_DATASET[[#This Row],[Method]]="CxC",1,0)</f>
        <v>0</v>
      </c>
      <c r="P1904" s="11">
        <f>IF(FIN_DATASET[[#This Row],[Method]]="CxC",FIN_DATASET[[#This Row],[Amount]],0)</f>
        <v>0</v>
      </c>
      <c r="Q1904" s="3">
        <f>IF(OR(FIN_DATASET[[#This Row],[Account]]="CxP",FIN_DATASET[[#This Row],[Account]]="CxP (Liga)",FIN_DATASET[[#This Row],[Account]]="CxP (Terceros)"),1,0)</f>
        <v>0</v>
      </c>
      <c r="R1904" s="3">
        <f>IF(FIN_DATASET[[#This Row],[AP_Flag]]=1,FIN_DATASET[[#This Row],[Amount]],0)</f>
        <v>0</v>
      </c>
    </row>
    <row r="1905" spans="1:18" x14ac:dyDescent="0.2">
      <c r="A1905" s="4">
        <f>FIN_RAW[[#This Row],[FECHA]]</f>
        <v>45170</v>
      </c>
      <c r="B1905" s="3">
        <f>YEAR(FIN_DATASET[[#This Row],[Date]])</f>
        <v>2023</v>
      </c>
      <c r="C1905" s="3" t="str">
        <f>TEXT(FIN_DATASET[[#This Row],[Date]],"mmmm")</f>
        <v>September</v>
      </c>
      <c r="D1905" s="3" t="str">
        <f>IF(FIN_RAW[[#This Row],[VALOR (IN)]]&gt;0, "Income",IF(FIN_RAW[[#This Row],[VALOR (OUT)]]&gt;0, "Expense", "Check"))</f>
        <v>Income</v>
      </c>
      <c r="E1905" s="3" t="str">
        <f>_xlfn.XLOOKUP(FIN_DATASET[[#This Row],[Method]],CATEGORY_MAP[CUENTA_IN],CATEGORY_MAP[Category])</f>
        <v>Scholarships</v>
      </c>
      <c r="F1905" s="3" t="str">
        <f>_xlfn.XLOOKUP(FIN_DATASET[[#This Row],[Account]],CATEGORY_MAP[CUENTA_OUT],CATEGORY_MAP[Subcategory])</f>
        <v>Monthly Fee</v>
      </c>
      <c r="G1905" s="3" t="str">
        <f>IF(OR(FIN_RAW[[#This Row],[CONCEPTO]]=0,FIN_RAW[[#This Row],[CONCEPTO]]=""),"",FIN_RAW[[#This Row],[CONCEPTO]])</f>
        <v>Beca Hermandad (15%) SEP</v>
      </c>
      <c r="H1905" s="5">
        <f>IF(FIN_DATASET[[#This Row],[Type]]="Income", FIN_RAW[[#This Row],[VALOR (IN)]], -FIN_RAW[[#This Row],[VALOR (OUT)]])</f>
        <v>22000</v>
      </c>
      <c r="I1905" s="3" t="str">
        <f>FIN_RAW[[#This Row],[CUENTA (IN)]]</f>
        <v>Becas</v>
      </c>
      <c r="J1905" s="6" t="str">
        <f>FIN_RAW[[#This Row],[CUENTA (OUT)]]</f>
        <v>Mensualidad</v>
      </c>
      <c r="K1905" s="3" t="str">
        <f>IF(OR(FIN_RAW[[#This Row],[CLIENTE]]=0,FIN_RAW[[#This Row],[CLIENTE]]=" "),"",FIN_RAW[[#This Row],[CLIENTE]])</f>
        <v>Víctor Manuel Duque Yepes</v>
      </c>
      <c r="L1905" s="3" t="str">
        <f>IF(OR(FIN_RAW[[#This Row],[DEPORTISTA]]=0,FIN_RAW[[#This Row],[DEPORTISTA]]=""),"",FIN_RAW[[#This Row],[DEPORTISTA]])</f>
        <v>Juan Esteban Duque Pinto</v>
      </c>
      <c r="M1905" s="3">
        <f>IF(FIN_DATASET[[#This Row],[Method]]="Efectivo",1,0)</f>
        <v>0</v>
      </c>
      <c r="N1905" s="12">
        <f>IF(FIN_DATASET[[#This Row],[Method]]="Efectivo",FIN_DATASET[[#This Row],[Amount]],0)</f>
        <v>0</v>
      </c>
      <c r="O1905" s="3">
        <f>IF(FIN_DATASET[[#This Row],[Method]]="CxC",1,0)</f>
        <v>0</v>
      </c>
      <c r="P1905" s="11">
        <f>IF(FIN_DATASET[[#This Row],[Method]]="CxC",FIN_DATASET[[#This Row],[Amount]],0)</f>
        <v>0</v>
      </c>
      <c r="Q1905" s="3">
        <f>IF(OR(FIN_DATASET[[#This Row],[Account]]="CxP",FIN_DATASET[[#This Row],[Account]]="CxP (Liga)",FIN_DATASET[[#This Row],[Account]]="CxP (Terceros)"),1,0)</f>
        <v>0</v>
      </c>
      <c r="R1905" s="3">
        <f>IF(FIN_DATASET[[#This Row],[AP_Flag]]=1,FIN_DATASET[[#This Row],[Amount]],0)</f>
        <v>0</v>
      </c>
    </row>
    <row r="1906" spans="1:18" x14ac:dyDescent="0.2">
      <c r="A1906" s="4">
        <f>FIN_RAW[[#This Row],[FECHA]]</f>
        <v>45170</v>
      </c>
      <c r="B1906" s="3">
        <f>YEAR(FIN_DATASET[[#This Row],[Date]])</f>
        <v>2023</v>
      </c>
      <c r="C1906" s="3" t="str">
        <f>TEXT(FIN_DATASET[[#This Row],[Date]],"mmmm")</f>
        <v>September</v>
      </c>
      <c r="D1906" s="3" t="str">
        <f>IF(FIN_RAW[[#This Row],[VALOR (IN)]]&gt;0, "Income",IF(FIN_RAW[[#This Row],[VALOR (OUT)]]&gt;0, "Expense", "Check"))</f>
        <v>Income</v>
      </c>
      <c r="E1906" s="3" t="str">
        <f>_xlfn.XLOOKUP(FIN_DATASET[[#This Row],[Method]],CATEGORY_MAP[CUENTA_IN],CATEGORY_MAP[Category])</f>
        <v>Cash</v>
      </c>
      <c r="F1906" s="3" t="str">
        <f>_xlfn.XLOOKUP(FIN_DATASET[[#This Row],[Account]],CATEGORY_MAP[CUENTA_OUT],CATEGORY_MAP[Subcategory])</f>
        <v>Monthly Fee</v>
      </c>
      <c r="G1906" s="3" t="str">
        <f>IF(OR(FIN_RAW[[#This Row],[CONCEPTO]]=0,FIN_RAW[[#This Row],[CONCEPTO]]=""),"",FIN_RAW[[#This Row],[CONCEPTO]])</f>
        <v>Mensualidad AR SEP</v>
      </c>
      <c r="H1906" s="5">
        <f>IF(FIN_DATASET[[#This Row],[Type]]="Income", FIN_RAW[[#This Row],[VALOR (IN)]], -FIN_RAW[[#This Row],[VALOR (OUT)]])</f>
        <v>197000</v>
      </c>
      <c r="I1906" s="3" t="str">
        <f>FIN_RAW[[#This Row],[CUENTA (IN)]]</f>
        <v>Efectivo</v>
      </c>
      <c r="J1906" s="6" t="str">
        <f>FIN_RAW[[#This Row],[CUENTA (OUT)]]</f>
        <v>Mensualidad</v>
      </c>
      <c r="K1906" s="3" t="str">
        <f>IF(OR(FIN_RAW[[#This Row],[CLIENTE]]=0,FIN_RAW[[#This Row],[CLIENTE]]=" "),"",FIN_RAW[[#This Row],[CLIENTE]])</f>
        <v>Víctor Manuel Duque Yepes</v>
      </c>
      <c r="L1906" s="3" t="str">
        <f>IF(OR(FIN_RAW[[#This Row],[DEPORTISTA]]=0,FIN_RAW[[#This Row],[DEPORTISTA]]=""),"",FIN_RAW[[#This Row],[DEPORTISTA]])</f>
        <v>Juan Manuel Duque Pinto</v>
      </c>
      <c r="M1906" s="3">
        <f>IF(FIN_DATASET[[#This Row],[Method]]="Efectivo",1,0)</f>
        <v>1</v>
      </c>
      <c r="N1906" s="12">
        <f>IF(FIN_DATASET[[#This Row],[Method]]="Efectivo",FIN_DATASET[[#This Row],[Amount]],0)</f>
        <v>197000</v>
      </c>
      <c r="O1906" s="3">
        <f>IF(FIN_DATASET[[#This Row],[Method]]="CxC",1,0)</f>
        <v>0</v>
      </c>
      <c r="P1906" s="11">
        <f>IF(FIN_DATASET[[#This Row],[Method]]="CxC",FIN_DATASET[[#This Row],[Amount]],0)</f>
        <v>0</v>
      </c>
      <c r="Q1906" s="3">
        <f>IF(OR(FIN_DATASET[[#This Row],[Account]]="CxP",FIN_DATASET[[#This Row],[Account]]="CxP (Liga)",FIN_DATASET[[#This Row],[Account]]="CxP (Terceros)"),1,0)</f>
        <v>0</v>
      </c>
      <c r="R1906" s="3">
        <f>IF(FIN_DATASET[[#This Row],[AP_Flag]]=1,FIN_DATASET[[#This Row],[Amount]],0)</f>
        <v>0</v>
      </c>
    </row>
    <row r="1907" spans="1:18" x14ac:dyDescent="0.2">
      <c r="A1907" s="4">
        <f>FIN_RAW[[#This Row],[FECHA]]</f>
        <v>45170</v>
      </c>
      <c r="B1907" s="3">
        <f>YEAR(FIN_DATASET[[#This Row],[Date]])</f>
        <v>2023</v>
      </c>
      <c r="C1907" s="3" t="str">
        <f>TEXT(FIN_DATASET[[#This Row],[Date]],"mmmm")</f>
        <v>September</v>
      </c>
      <c r="D1907" s="3" t="str">
        <f>IF(FIN_RAW[[#This Row],[VALOR (IN)]]&gt;0, "Income",IF(FIN_RAW[[#This Row],[VALOR (OUT)]]&gt;0, "Expense", "Check"))</f>
        <v>Income</v>
      </c>
      <c r="E1907" s="3" t="str">
        <f>_xlfn.XLOOKUP(FIN_DATASET[[#This Row],[Method]],CATEGORY_MAP[CUENTA_IN],CATEGORY_MAP[Category])</f>
        <v>Accounts Receivable</v>
      </c>
      <c r="F1907" s="3" t="str">
        <f>_xlfn.XLOOKUP(FIN_DATASET[[#This Row],[Account]],CATEGORY_MAP[CUENTA_OUT],CATEGORY_MAP[Subcategory])</f>
        <v>Monthly Fee</v>
      </c>
      <c r="G1907" s="3" t="str">
        <f>IF(OR(FIN_RAW[[#This Row],[CONCEPTO]]=0,FIN_RAW[[#This Row],[CONCEPTO]]=""),"",FIN_RAW[[#This Row],[CONCEPTO]])</f>
        <v>Mensualidad AR(SG) SEP</v>
      </c>
      <c r="H1907" s="5">
        <f>IF(FIN_DATASET[[#This Row],[Type]]="Income", FIN_RAW[[#This Row],[VALOR (IN)]], -FIN_RAW[[#This Row],[VALOR (OUT)]])</f>
        <v>170000</v>
      </c>
      <c r="I1907" s="3" t="str">
        <f>FIN_RAW[[#This Row],[CUENTA (IN)]]</f>
        <v>CxC</v>
      </c>
      <c r="J1907" s="6" t="str">
        <f>FIN_RAW[[#This Row],[CUENTA (OUT)]]</f>
        <v>Mensualidad</v>
      </c>
      <c r="K1907" s="3" t="str">
        <f>IF(OR(FIN_RAW[[#This Row],[CLIENTE]]=0,FIN_RAW[[#This Row],[CLIENTE]]=" "),"",FIN_RAW[[#This Row],[CLIENTE]])</f>
        <v>Diana Gómez Herrera</v>
      </c>
      <c r="L1907" s="3" t="str">
        <f>IF(OR(FIN_RAW[[#This Row],[DEPORTISTA]]=0,FIN_RAW[[#This Row],[DEPORTISTA]]=""),"",FIN_RAW[[#This Row],[DEPORTISTA]])</f>
        <v>Juan Manuel López Gómez</v>
      </c>
      <c r="M1907" s="3">
        <f>IF(FIN_DATASET[[#This Row],[Method]]="Efectivo",1,0)</f>
        <v>0</v>
      </c>
      <c r="N1907" s="12">
        <f>IF(FIN_DATASET[[#This Row],[Method]]="Efectivo",FIN_DATASET[[#This Row],[Amount]],0)</f>
        <v>0</v>
      </c>
      <c r="O1907" s="3">
        <f>IF(FIN_DATASET[[#This Row],[Method]]="CxC",1,0)</f>
        <v>1</v>
      </c>
      <c r="P1907" s="11">
        <f>IF(FIN_DATASET[[#This Row],[Method]]="CxC",FIN_DATASET[[#This Row],[Amount]],0)</f>
        <v>170000</v>
      </c>
      <c r="Q1907" s="3">
        <f>IF(OR(FIN_DATASET[[#This Row],[Account]]="CxP",FIN_DATASET[[#This Row],[Account]]="CxP (Liga)",FIN_DATASET[[#This Row],[Account]]="CxP (Terceros)"),1,0)</f>
        <v>0</v>
      </c>
      <c r="R1907" s="3">
        <f>IF(FIN_DATASET[[#This Row],[AP_Flag]]=1,FIN_DATASET[[#This Row],[Amount]],0)</f>
        <v>0</v>
      </c>
    </row>
    <row r="1908" spans="1:18" x14ac:dyDescent="0.2">
      <c r="A1908" s="4">
        <f>FIN_RAW[[#This Row],[FECHA]]</f>
        <v>45170</v>
      </c>
      <c r="B1908" s="3">
        <f>YEAR(FIN_DATASET[[#This Row],[Date]])</f>
        <v>2023</v>
      </c>
      <c r="C1908" s="3" t="str">
        <f>TEXT(FIN_DATASET[[#This Row],[Date]],"mmmm")</f>
        <v>September</v>
      </c>
      <c r="D1908" s="3" t="str">
        <f>IF(FIN_RAW[[#This Row],[VALOR (IN)]]&gt;0, "Income",IF(FIN_RAW[[#This Row],[VALOR (OUT)]]&gt;0, "Expense", "Check"))</f>
        <v>Income</v>
      </c>
      <c r="E1908" s="3" t="str">
        <f>_xlfn.XLOOKUP(FIN_DATASET[[#This Row],[Method]],CATEGORY_MAP[CUENTA_IN],CATEGORY_MAP[Category])</f>
        <v>Accounts Receivable</v>
      </c>
      <c r="F1908" s="3" t="str">
        <f>_xlfn.XLOOKUP(FIN_DATASET[[#This Row],[Account]],CATEGORY_MAP[CUENTA_OUT],CATEGORY_MAP[Subcategory])</f>
        <v>Monthly Fee</v>
      </c>
      <c r="G1908" s="3" t="str">
        <f>IF(OR(FIN_RAW[[#This Row],[CONCEPTO]]=0,FIN_RAW[[#This Row],[CONCEPTO]]=""),"",FIN_RAW[[#This Row],[CONCEPTO]])</f>
        <v>Mensualidad AR(SG) SEP</v>
      </c>
      <c r="H1908" s="5">
        <f>IF(FIN_DATASET[[#This Row],[Type]]="Income", FIN_RAW[[#This Row],[VALOR (IN)]], -FIN_RAW[[#This Row],[VALOR (OUT)]])</f>
        <v>170000</v>
      </c>
      <c r="I1908" s="3" t="str">
        <f>FIN_RAW[[#This Row],[CUENTA (IN)]]</f>
        <v>CxC</v>
      </c>
      <c r="J1908" s="6" t="str">
        <f>FIN_RAW[[#This Row],[CUENTA (OUT)]]</f>
        <v>Mensualidad</v>
      </c>
      <c r="K1908" s="3" t="str">
        <f>IF(OR(FIN_RAW[[#This Row],[CLIENTE]]=0,FIN_RAW[[#This Row],[CLIENTE]]=" "),"",FIN_RAW[[#This Row],[CLIENTE]])</f>
        <v>Viviana Andrade Álvarez</v>
      </c>
      <c r="L1908" s="3" t="str">
        <f>IF(OR(FIN_RAW[[#This Row],[DEPORTISTA]]=0,FIN_RAW[[#This Row],[DEPORTISTA]]=""),"",FIN_RAW[[#This Row],[DEPORTISTA]])</f>
        <v>Laura Sofía Valencia Andrade</v>
      </c>
      <c r="M1908" s="3">
        <f>IF(FIN_DATASET[[#This Row],[Method]]="Efectivo",1,0)</f>
        <v>0</v>
      </c>
      <c r="N1908" s="12">
        <f>IF(FIN_DATASET[[#This Row],[Method]]="Efectivo",FIN_DATASET[[#This Row],[Amount]],0)</f>
        <v>0</v>
      </c>
      <c r="O1908" s="3">
        <f>IF(FIN_DATASET[[#This Row],[Method]]="CxC",1,0)</f>
        <v>1</v>
      </c>
      <c r="P1908" s="11">
        <f>IF(FIN_DATASET[[#This Row],[Method]]="CxC",FIN_DATASET[[#This Row],[Amount]],0)</f>
        <v>170000</v>
      </c>
      <c r="Q1908" s="3">
        <f>IF(OR(FIN_DATASET[[#This Row],[Account]]="CxP",FIN_DATASET[[#This Row],[Account]]="CxP (Liga)",FIN_DATASET[[#This Row],[Account]]="CxP (Terceros)"),1,0)</f>
        <v>0</v>
      </c>
      <c r="R1908" s="3">
        <f>IF(FIN_DATASET[[#This Row],[AP_Flag]]=1,FIN_DATASET[[#This Row],[Amount]],0)</f>
        <v>0</v>
      </c>
    </row>
    <row r="1909" spans="1:18" x14ac:dyDescent="0.2">
      <c r="A1909" s="4">
        <f>FIN_RAW[[#This Row],[FECHA]]</f>
        <v>45170</v>
      </c>
      <c r="B1909" s="3">
        <f>YEAR(FIN_DATASET[[#This Row],[Date]])</f>
        <v>2023</v>
      </c>
      <c r="C1909" s="3" t="str">
        <f>TEXT(FIN_DATASET[[#This Row],[Date]],"mmmm")</f>
        <v>September</v>
      </c>
      <c r="D1909" s="3" t="str">
        <f>IF(FIN_RAW[[#This Row],[VALOR (IN)]]&gt;0, "Income",IF(FIN_RAW[[#This Row],[VALOR (OUT)]]&gt;0, "Expense", "Check"))</f>
        <v>Income</v>
      </c>
      <c r="E1909" s="3" t="str">
        <f>_xlfn.XLOOKUP(FIN_DATASET[[#This Row],[Method]],CATEGORY_MAP[CUENTA_IN],CATEGORY_MAP[Category])</f>
        <v>Cash</v>
      </c>
      <c r="F1909" s="3" t="str">
        <f>_xlfn.XLOOKUP(FIN_DATASET[[#This Row],[Account]],CATEGORY_MAP[CUENTA_OUT],CATEGORY_MAP[Subcategory])</f>
        <v>Monthly Fee</v>
      </c>
      <c r="G1909" s="3" t="str">
        <f>IF(OR(FIN_RAW[[#This Row],[CONCEPTO]]=0,FIN_RAW[[#This Row],[CONCEPTO]]=""),"",FIN_RAW[[#This Row],[CONCEPTO]])</f>
        <v>Mensualidad FOR SEP</v>
      </c>
      <c r="H1909" s="5">
        <f>IF(FIN_DATASET[[#This Row],[Type]]="Income", FIN_RAW[[#This Row],[VALOR (IN)]], -FIN_RAW[[#This Row],[VALOR (OUT)]])</f>
        <v>147000</v>
      </c>
      <c r="I1909" s="3" t="str">
        <f>FIN_RAW[[#This Row],[CUENTA (IN)]]</f>
        <v>Efectivo</v>
      </c>
      <c r="J1909" s="6" t="str">
        <f>FIN_RAW[[#This Row],[CUENTA (OUT)]]</f>
        <v>Mensualidad</v>
      </c>
      <c r="K1909" s="3" t="str">
        <f>IF(OR(FIN_RAW[[#This Row],[CLIENTE]]=0,FIN_RAW[[#This Row],[CLIENTE]]=" "),"",FIN_RAW[[#This Row],[CLIENTE]])</f>
        <v>Edilma Solarte</v>
      </c>
      <c r="L1909" s="3" t="str">
        <f>IF(OR(FIN_RAW[[#This Row],[DEPORTISTA]]=0,FIN_RAW[[#This Row],[DEPORTISTA]]=""),"",FIN_RAW[[#This Row],[DEPORTISTA]])</f>
        <v>Luciana Botina Cañar</v>
      </c>
      <c r="M1909" s="3">
        <f>IF(FIN_DATASET[[#This Row],[Method]]="Efectivo",1,0)</f>
        <v>1</v>
      </c>
      <c r="N1909" s="12">
        <f>IF(FIN_DATASET[[#This Row],[Method]]="Efectivo",FIN_DATASET[[#This Row],[Amount]],0)</f>
        <v>147000</v>
      </c>
      <c r="O1909" s="3">
        <f>IF(FIN_DATASET[[#This Row],[Method]]="CxC",1,0)</f>
        <v>0</v>
      </c>
      <c r="P1909" s="11">
        <f>IF(FIN_DATASET[[#This Row],[Method]]="CxC",FIN_DATASET[[#This Row],[Amount]],0)</f>
        <v>0</v>
      </c>
      <c r="Q1909" s="3">
        <f>IF(OR(FIN_DATASET[[#This Row],[Account]]="CxP",FIN_DATASET[[#This Row],[Account]]="CxP (Liga)",FIN_DATASET[[#This Row],[Account]]="CxP (Terceros)"),1,0)</f>
        <v>0</v>
      </c>
      <c r="R1909" s="3">
        <f>IF(FIN_DATASET[[#This Row],[AP_Flag]]=1,FIN_DATASET[[#This Row],[Amount]],0)</f>
        <v>0</v>
      </c>
    </row>
    <row r="1910" spans="1:18" x14ac:dyDescent="0.2">
      <c r="A1910" s="4">
        <f>FIN_RAW[[#This Row],[FECHA]]</f>
        <v>45170</v>
      </c>
      <c r="B1910" s="3">
        <f>YEAR(FIN_DATASET[[#This Row],[Date]])</f>
        <v>2023</v>
      </c>
      <c r="C1910" s="3" t="str">
        <f>TEXT(FIN_DATASET[[#This Row],[Date]],"mmmm")</f>
        <v>September</v>
      </c>
      <c r="D1910" s="3" t="str">
        <f>IF(FIN_RAW[[#This Row],[VALOR (IN)]]&gt;0, "Income",IF(FIN_RAW[[#This Row],[VALOR (OUT)]]&gt;0, "Expense", "Check"))</f>
        <v>Income</v>
      </c>
      <c r="E1910" s="3" t="str">
        <f>_xlfn.XLOOKUP(FIN_DATASET[[#This Row],[Method]],CATEGORY_MAP[CUENTA_IN],CATEGORY_MAP[Category])</f>
        <v>Cash</v>
      </c>
      <c r="F1910" s="3" t="str">
        <f>_xlfn.XLOOKUP(FIN_DATASET[[#This Row],[Account]],CATEGORY_MAP[CUENTA_OUT],CATEGORY_MAP[Subcategory])</f>
        <v>Monthly Fee</v>
      </c>
      <c r="G1910" s="3" t="str">
        <f>IF(OR(FIN_RAW[[#This Row],[CONCEPTO]]=0,FIN_RAW[[#This Row],[CONCEPTO]]=""),"",FIN_RAW[[#This Row],[CONCEPTO]])</f>
        <v>Mensualidad AR SEP</v>
      </c>
      <c r="H1910" s="5">
        <f>IF(FIN_DATASET[[#This Row],[Type]]="Income", FIN_RAW[[#This Row],[VALOR (IN)]], -FIN_RAW[[#This Row],[VALOR (OUT)]])</f>
        <v>197000</v>
      </c>
      <c r="I1910" s="3" t="str">
        <f>FIN_RAW[[#This Row],[CUENTA (IN)]]</f>
        <v>Efectivo</v>
      </c>
      <c r="J1910" s="6" t="str">
        <f>FIN_RAW[[#This Row],[CUENTA (OUT)]]</f>
        <v>Mensualidad</v>
      </c>
      <c r="K1910" s="3" t="str">
        <f>IF(OR(FIN_RAW[[#This Row],[CLIENTE]]=0,FIN_RAW[[#This Row],[CLIENTE]]=" "),"",FIN_RAW[[#This Row],[CLIENTE]])</f>
        <v>Mónica González Esguerra</v>
      </c>
      <c r="L1910" s="3" t="str">
        <f>IF(OR(FIN_RAW[[#This Row],[DEPORTISTA]]=0,FIN_RAW[[#This Row],[DEPORTISTA]]=""),"",FIN_RAW[[#This Row],[DEPORTISTA]])</f>
        <v>Mariana Vásquez González</v>
      </c>
      <c r="M1910" s="3">
        <f>IF(FIN_DATASET[[#This Row],[Method]]="Efectivo",1,0)</f>
        <v>1</v>
      </c>
      <c r="N1910" s="12">
        <f>IF(FIN_DATASET[[#This Row],[Method]]="Efectivo",FIN_DATASET[[#This Row],[Amount]],0)</f>
        <v>197000</v>
      </c>
      <c r="O1910" s="3">
        <f>IF(FIN_DATASET[[#This Row],[Method]]="CxC",1,0)</f>
        <v>0</v>
      </c>
      <c r="P1910" s="11">
        <f>IF(FIN_DATASET[[#This Row],[Method]]="CxC",FIN_DATASET[[#This Row],[Amount]],0)</f>
        <v>0</v>
      </c>
      <c r="Q1910" s="3">
        <f>IF(OR(FIN_DATASET[[#This Row],[Account]]="CxP",FIN_DATASET[[#This Row],[Account]]="CxP (Liga)",FIN_DATASET[[#This Row],[Account]]="CxP (Terceros)"),1,0)</f>
        <v>0</v>
      </c>
      <c r="R1910" s="3">
        <f>IF(FIN_DATASET[[#This Row],[AP_Flag]]=1,FIN_DATASET[[#This Row],[Amount]],0)</f>
        <v>0</v>
      </c>
    </row>
    <row r="1911" spans="1:18" x14ac:dyDescent="0.2">
      <c r="A1911" s="4">
        <f>FIN_RAW[[#This Row],[FECHA]]</f>
        <v>45170</v>
      </c>
      <c r="B1911" s="3">
        <f>YEAR(FIN_DATASET[[#This Row],[Date]])</f>
        <v>2023</v>
      </c>
      <c r="C1911" s="3" t="str">
        <f>TEXT(FIN_DATASET[[#This Row],[Date]],"mmmm")</f>
        <v>September</v>
      </c>
      <c r="D1911" s="3" t="str">
        <f>IF(FIN_RAW[[#This Row],[VALOR (IN)]]&gt;0, "Income",IF(FIN_RAW[[#This Row],[VALOR (OUT)]]&gt;0, "Expense", "Check"))</f>
        <v>Income</v>
      </c>
      <c r="E1911" s="3" t="str">
        <f>_xlfn.XLOOKUP(FIN_DATASET[[#This Row],[Method]],CATEGORY_MAP[CUENTA_IN],CATEGORY_MAP[Category])</f>
        <v>Cash</v>
      </c>
      <c r="F1911" s="3" t="str">
        <f>_xlfn.XLOOKUP(FIN_DATASET[[#This Row],[Account]],CATEGORY_MAP[CUENTA_OUT],CATEGORY_MAP[Subcategory])</f>
        <v>Monthly Fee</v>
      </c>
      <c r="G1911" s="3" t="str">
        <f>IF(OR(FIN_RAW[[#This Row],[CONCEPTO]]=0,FIN_RAW[[#This Row],[CONCEPTO]]=""),"",FIN_RAW[[#This Row],[CONCEPTO]])</f>
        <v>Mensualidad FOR (100%) SEP</v>
      </c>
      <c r="H1911" s="5">
        <f>IF(FIN_DATASET[[#This Row],[Type]]="Income", FIN_RAW[[#This Row],[VALOR (IN)]], -FIN_RAW[[#This Row],[VALOR (OUT)]])</f>
        <v>147000</v>
      </c>
      <c r="I1911" s="3" t="str">
        <f>FIN_RAW[[#This Row],[CUENTA (IN)]]</f>
        <v>Efectivo</v>
      </c>
      <c r="J1911" s="6" t="str">
        <f>FIN_RAW[[#This Row],[CUENTA (OUT)]]</f>
        <v>Mensualidad</v>
      </c>
      <c r="K1911" s="3" t="str">
        <f>IF(OR(FIN_RAW[[#This Row],[CLIENTE]]=0,FIN_RAW[[#This Row],[CLIENTE]]=" "),"",FIN_RAW[[#This Row],[CLIENTE]])</f>
        <v>Ana Milena Sánchez Patiño</v>
      </c>
      <c r="L1911" s="3" t="str">
        <f>IF(OR(FIN_RAW[[#This Row],[DEPORTISTA]]=0,FIN_RAW[[#This Row],[DEPORTISTA]]=""),"",FIN_RAW[[#This Row],[DEPORTISTA]])</f>
        <v>Matías Carvajal Sánchez</v>
      </c>
      <c r="M1911" s="3">
        <f>IF(FIN_DATASET[[#This Row],[Method]]="Efectivo",1,0)</f>
        <v>1</v>
      </c>
      <c r="N1911" s="12">
        <f>IF(FIN_DATASET[[#This Row],[Method]]="Efectivo",FIN_DATASET[[#This Row],[Amount]],0)</f>
        <v>147000</v>
      </c>
      <c r="O1911" s="3">
        <f>IF(FIN_DATASET[[#This Row],[Method]]="CxC",1,0)</f>
        <v>0</v>
      </c>
      <c r="P1911" s="11">
        <f>IF(FIN_DATASET[[#This Row],[Method]]="CxC",FIN_DATASET[[#This Row],[Amount]],0)</f>
        <v>0</v>
      </c>
      <c r="Q1911" s="3">
        <f>IF(OR(FIN_DATASET[[#This Row],[Account]]="CxP",FIN_DATASET[[#This Row],[Account]]="CxP (Liga)",FIN_DATASET[[#This Row],[Account]]="CxP (Terceros)"),1,0)</f>
        <v>0</v>
      </c>
      <c r="R1911" s="3">
        <f>IF(FIN_DATASET[[#This Row],[AP_Flag]]=1,FIN_DATASET[[#This Row],[Amount]],0)</f>
        <v>0</v>
      </c>
    </row>
    <row r="1912" spans="1:18" x14ac:dyDescent="0.2">
      <c r="A1912" s="4">
        <f>FIN_RAW[[#This Row],[FECHA]]</f>
        <v>45170</v>
      </c>
      <c r="B1912" s="3">
        <f>YEAR(FIN_DATASET[[#This Row],[Date]])</f>
        <v>2023</v>
      </c>
      <c r="C1912" s="3" t="str">
        <f>TEXT(FIN_DATASET[[#This Row],[Date]],"mmmm")</f>
        <v>September</v>
      </c>
      <c r="D1912" s="3" t="str">
        <f>IF(FIN_RAW[[#This Row],[VALOR (IN)]]&gt;0, "Income",IF(FIN_RAW[[#This Row],[VALOR (OUT)]]&gt;0, "Expense", "Check"))</f>
        <v>Income</v>
      </c>
      <c r="E1912" s="3" t="str">
        <f>_xlfn.XLOOKUP(FIN_DATASET[[#This Row],[Method]],CATEGORY_MAP[CUENTA_IN],CATEGORY_MAP[Category])</f>
        <v>Cash</v>
      </c>
      <c r="F1912" s="3" t="str">
        <f>_xlfn.XLOOKUP(FIN_DATASET[[#This Row],[Account]],CATEGORY_MAP[CUENTA_OUT],CATEGORY_MAP[Subcategory])</f>
        <v>Monthly Fee</v>
      </c>
      <c r="G1912" s="3" t="str">
        <f>IF(OR(FIN_RAW[[#This Row],[CONCEPTO]]=0,FIN_RAW[[#This Row],[CONCEPTO]]=""),"",FIN_RAW[[#This Row],[CONCEPTO]])</f>
        <v>Mensualidad AR SEP</v>
      </c>
      <c r="H1912" s="5">
        <f>IF(FIN_DATASET[[#This Row],[Type]]="Income", FIN_RAW[[#This Row],[VALOR (IN)]], -FIN_RAW[[#This Row],[VALOR (OUT)]])</f>
        <v>197000</v>
      </c>
      <c r="I1912" s="3" t="str">
        <f>FIN_RAW[[#This Row],[CUENTA (IN)]]</f>
        <v>Efectivo</v>
      </c>
      <c r="J1912" s="6" t="str">
        <f>FIN_RAW[[#This Row],[CUENTA (OUT)]]</f>
        <v>Mensualidad</v>
      </c>
      <c r="K1912" s="3" t="str">
        <f>IF(OR(FIN_RAW[[#This Row],[CLIENTE]]=0,FIN_RAW[[#This Row],[CLIENTE]]=" "),"",FIN_RAW[[#This Row],[CLIENTE]])</f>
        <v>Yanibel Peña Londoño</v>
      </c>
      <c r="L1912" s="3" t="str">
        <f>IF(OR(FIN_RAW[[#This Row],[DEPORTISTA]]=0,FIN_RAW[[#This Row],[DEPORTISTA]]=""),"",FIN_RAW[[#This Row],[DEPORTISTA]])</f>
        <v>Santiago Piedrahita Peña</v>
      </c>
      <c r="M1912" s="3">
        <f>IF(FIN_DATASET[[#This Row],[Method]]="Efectivo",1,0)</f>
        <v>1</v>
      </c>
      <c r="N1912" s="12">
        <f>IF(FIN_DATASET[[#This Row],[Method]]="Efectivo",FIN_DATASET[[#This Row],[Amount]],0)</f>
        <v>197000</v>
      </c>
      <c r="O1912" s="3">
        <f>IF(FIN_DATASET[[#This Row],[Method]]="CxC",1,0)</f>
        <v>0</v>
      </c>
      <c r="P1912" s="11">
        <f>IF(FIN_DATASET[[#This Row],[Method]]="CxC",FIN_DATASET[[#This Row],[Amount]],0)</f>
        <v>0</v>
      </c>
      <c r="Q1912" s="3">
        <f>IF(OR(FIN_DATASET[[#This Row],[Account]]="CxP",FIN_DATASET[[#This Row],[Account]]="CxP (Liga)",FIN_DATASET[[#This Row],[Account]]="CxP (Terceros)"),1,0)</f>
        <v>0</v>
      </c>
      <c r="R1912" s="3">
        <f>IF(FIN_DATASET[[#This Row],[AP_Flag]]=1,FIN_DATASET[[#This Row],[Amount]],0)</f>
        <v>0</v>
      </c>
    </row>
    <row r="1913" spans="1:18" x14ac:dyDescent="0.2">
      <c r="A1913" s="4">
        <f>FIN_RAW[[#This Row],[FECHA]]</f>
        <v>45170</v>
      </c>
      <c r="B1913" s="3">
        <f>YEAR(FIN_DATASET[[#This Row],[Date]])</f>
        <v>2023</v>
      </c>
      <c r="C1913" s="3" t="str">
        <f>TEXT(FIN_DATASET[[#This Row],[Date]],"mmmm")</f>
        <v>September</v>
      </c>
      <c r="D1913" s="3" t="str">
        <f>IF(FIN_RAW[[#This Row],[VALOR (IN)]]&gt;0, "Income",IF(FIN_RAW[[#This Row],[VALOR (OUT)]]&gt;0, "Expense", "Check"))</f>
        <v>Income</v>
      </c>
      <c r="E1913" s="3" t="str">
        <f>_xlfn.XLOOKUP(FIN_DATASET[[#This Row],[Method]],CATEGORY_MAP[CUENTA_IN],CATEGORY_MAP[Category])</f>
        <v>Cash</v>
      </c>
      <c r="F1913" s="3" t="str">
        <f>_xlfn.XLOOKUP(FIN_DATASET[[#This Row],[Account]],CATEGORY_MAP[CUENTA_OUT],CATEGORY_MAP[Subcategory])</f>
        <v>Monthly Fee</v>
      </c>
      <c r="G1913" s="3" t="str">
        <f>IF(OR(FIN_RAW[[#This Row],[CONCEPTO]]=0,FIN_RAW[[#This Row],[CONCEPTO]]=""),"",FIN_RAW[[#This Row],[CONCEPTO]])</f>
        <v>Mensualidad AR SEP</v>
      </c>
      <c r="H1913" s="5">
        <f>IF(FIN_DATASET[[#This Row],[Type]]="Income", FIN_RAW[[#This Row],[VALOR (IN)]], -FIN_RAW[[#This Row],[VALOR (OUT)]])</f>
        <v>197000</v>
      </c>
      <c r="I1913" s="3" t="str">
        <f>FIN_RAW[[#This Row],[CUENTA (IN)]]</f>
        <v>Efectivo</v>
      </c>
      <c r="J1913" s="6" t="str">
        <f>FIN_RAW[[#This Row],[CUENTA (OUT)]]</f>
        <v>Mensualidad</v>
      </c>
      <c r="K1913" s="3" t="str">
        <f>IF(OR(FIN_RAW[[#This Row],[CLIENTE]]=0,FIN_RAW[[#This Row],[CLIENTE]]=" "),"",FIN_RAW[[#This Row],[CLIENTE]])</f>
        <v>Ingrith Basto Zamorano</v>
      </c>
      <c r="L1913" s="3" t="str">
        <f>IF(OR(FIN_RAW[[#This Row],[DEPORTISTA]]=0,FIN_RAW[[#This Row],[DEPORTISTA]]=""),"",FIN_RAW[[#This Row],[DEPORTISTA]])</f>
        <v>Santiago Solórzano Basto</v>
      </c>
      <c r="M1913" s="3">
        <f>IF(FIN_DATASET[[#This Row],[Method]]="Efectivo",1,0)</f>
        <v>1</v>
      </c>
      <c r="N1913" s="12">
        <f>IF(FIN_DATASET[[#This Row],[Method]]="Efectivo",FIN_DATASET[[#This Row],[Amount]],0)</f>
        <v>197000</v>
      </c>
      <c r="O1913" s="3">
        <f>IF(FIN_DATASET[[#This Row],[Method]]="CxC",1,0)</f>
        <v>0</v>
      </c>
      <c r="P1913" s="11">
        <f>IF(FIN_DATASET[[#This Row],[Method]]="CxC",FIN_DATASET[[#This Row],[Amount]],0)</f>
        <v>0</v>
      </c>
      <c r="Q1913" s="3">
        <f>IF(OR(FIN_DATASET[[#This Row],[Account]]="CxP",FIN_DATASET[[#This Row],[Account]]="CxP (Liga)",FIN_DATASET[[#This Row],[Account]]="CxP (Terceros)"),1,0)</f>
        <v>0</v>
      </c>
      <c r="R1913" s="3">
        <f>IF(FIN_DATASET[[#This Row],[AP_Flag]]=1,FIN_DATASET[[#This Row],[Amount]],0)</f>
        <v>0</v>
      </c>
    </row>
    <row r="1914" spans="1:18" x14ac:dyDescent="0.2">
      <c r="A1914" s="4">
        <f>FIN_RAW[[#This Row],[FECHA]]</f>
        <v>45170</v>
      </c>
      <c r="B1914" s="3">
        <f>YEAR(FIN_DATASET[[#This Row],[Date]])</f>
        <v>2023</v>
      </c>
      <c r="C1914" s="3" t="str">
        <f>TEXT(FIN_DATASET[[#This Row],[Date]],"mmmm")</f>
        <v>September</v>
      </c>
      <c r="D1914" s="3" t="str">
        <f>IF(FIN_RAW[[#This Row],[VALOR (IN)]]&gt;0, "Income",IF(FIN_RAW[[#This Row],[VALOR (OUT)]]&gt;0, "Expense", "Check"))</f>
        <v>Income</v>
      </c>
      <c r="E1914" s="3" t="str">
        <f>_xlfn.XLOOKUP(FIN_DATASET[[#This Row],[Method]],CATEGORY_MAP[CUENTA_IN],CATEGORY_MAP[Category])</f>
        <v>Cash</v>
      </c>
      <c r="F1914" s="3" t="str">
        <f>_xlfn.XLOOKUP(FIN_DATASET[[#This Row],[Account]],CATEGORY_MAP[CUENTA_OUT],CATEGORY_MAP[Subcategory])</f>
        <v>Monthly Fee</v>
      </c>
      <c r="G1914" s="3" t="str">
        <f>IF(OR(FIN_RAW[[#This Row],[CONCEPTO]]=0,FIN_RAW[[#This Row],[CONCEPTO]]=""),"",FIN_RAW[[#This Row],[CONCEPTO]])</f>
        <v>Mensualidad FOR SEP</v>
      </c>
      <c r="H1914" s="5">
        <f>IF(FIN_DATASET[[#This Row],[Type]]="Income", FIN_RAW[[#This Row],[VALOR (IN)]], -FIN_RAW[[#This Row],[VALOR (OUT)]])</f>
        <v>147000</v>
      </c>
      <c r="I1914" s="3" t="str">
        <f>FIN_RAW[[#This Row],[CUENTA (IN)]]</f>
        <v>Efectivo</v>
      </c>
      <c r="J1914" s="6" t="str">
        <f>FIN_RAW[[#This Row],[CUENTA (OUT)]]</f>
        <v>Mensualidad</v>
      </c>
      <c r="K1914" s="3" t="str">
        <f>IF(OR(FIN_RAW[[#This Row],[CLIENTE]]=0,FIN_RAW[[#This Row],[CLIENTE]]=" "),"",FIN_RAW[[#This Row],[CLIENTE]])</f>
        <v>Marcela Zapata Duque</v>
      </c>
      <c r="L1914" s="3" t="str">
        <f>IF(OR(FIN_RAW[[#This Row],[DEPORTISTA]]=0,FIN_RAW[[#This Row],[DEPORTISTA]]=""),"",FIN_RAW[[#This Row],[DEPORTISTA]])</f>
        <v>Sara Zapata Zapata</v>
      </c>
      <c r="M1914" s="3">
        <f>IF(FIN_DATASET[[#This Row],[Method]]="Efectivo",1,0)</f>
        <v>1</v>
      </c>
      <c r="N1914" s="12">
        <f>IF(FIN_DATASET[[#This Row],[Method]]="Efectivo",FIN_DATASET[[#This Row],[Amount]],0)</f>
        <v>147000</v>
      </c>
      <c r="O1914" s="3">
        <f>IF(FIN_DATASET[[#This Row],[Method]]="CxC",1,0)</f>
        <v>0</v>
      </c>
      <c r="P1914" s="11">
        <f>IF(FIN_DATASET[[#This Row],[Method]]="CxC",FIN_DATASET[[#This Row],[Amount]],0)</f>
        <v>0</v>
      </c>
      <c r="Q1914" s="3">
        <f>IF(OR(FIN_DATASET[[#This Row],[Account]]="CxP",FIN_DATASET[[#This Row],[Account]]="CxP (Liga)",FIN_DATASET[[#This Row],[Account]]="CxP (Terceros)"),1,0)</f>
        <v>0</v>
      </c>
      <c r="R1914" s="3">
        <f>IF(FIN_DATASET[[#This Row],[AP_Flag]]=1,FIN_DATASET[[#This Row],[Amount]],0)</f>
        <v>0</v>
      </c>
    </row>
    <row r="1915" spans="1:18" x14ac:dyDescent="0.2">
      <c r="A1915" s="4">
        <f>FIN_RAW[[#This Row],[FECHA]]</f>
        <v>45170</v>
      </c>
      <c r="B1915" s="3">
        <f>YEAR(FIN_DATASET[[#This Row],[Date]])</f>
        <v>2023</v>
      </c>
      <c r="C1915" s="3" t="str">
        <f>TEXT(FIN_DATASET[[#This Row],[Date]],"mmmm")</f>
        <v>September</v>
      </c>
      <c r="D1915" s="3" t="str">
        <f>IF(FIN_RAW[[#This Row],[VALOR (IN)]]&gt;0, "Income",IF(FIN_RAW[[#This Row],[VALOR (OUT)]]&gt;0, "Expense", "Check"))</f>
        <v>Income</v>
      </c>
      <c r="E1915" s="3" t="str">
        <f>_xlfn.XLOOKUP(FIN_DATASET[[#This Row],[Method]],CATEGORY_MAP[CUENTA_IN],CATEGORY_MAP[Category])</f>
        <v>Cash</v>
      </c>
      <c r="F1915" s="3" t="str">
        <f>_xlfn.XLOOKUP(FIN_DATASET[[#This Row],[Account]],CATEGORY_MAP[CUENTA_OUT],CATEGORY_MAP[Subcategory])</f>
        <v>Monthly Fee</v>
      </c>
      <c r="G1915" s="3" t="str">
        <f>IF(OR(FIN_RAW[[#This Row],[CONCEPTO]]=0,FIN_RAW[[#This Row],[CONCEPTO]]=""),"",FIN_RAW[[#This Row],[CONCEPTO]])</f>
        <v>Mensualidad FOR SEP</v>
      </c>
      <c r="H1915" s="5">
        <f>IF(FIN_DATASET[[#This Row],[Type]]="Income", FIN_RAW[[#This Row],[VALOR (IN)]], -FIN_RAW[[#This Row],[VALOR (OUT)]])</f>
        <v>167000</v>
      </c>
      <c r="I1915" s="3" t="str">
        <f>FIN_RAW[[#This Row],[CUENTA (IN)]]</f>
        <v>Efectivo</v>
      </c>
      <c r="J1915" s="6" t="str">
        <f>FIN_RAW[[#This Row],[CUENTA (OUT)]]</f>
        <v>Mensualidad</v>
      </c>
      <c r="K1915" s="3" t="str">
        <f>IF(OR(FIN_RAW[[#This Row],[CLIENTE]]=0,FIN_RAW[[#This Row],[CLIENTE]]=" "),"",FIN_RAW[[#This Row],[CLIENTE]])</f>
        <v>Paula Andrea Cruz</v>
      </c>
      <c r="L1915" s="3" t="str">
        <f>IF(OR(FIN_RAW[[#This Row],[DEPORTISTA]]=0,FIN_RAW[[#This Row],[DEPORTISTA]]=""),"",FIN_RAW[[#This Row],[DEPORTISTA]])</f>
        <v>Victoria David Cruz</v>
      </c>
      <c r="M1915" s="3">
        <f>IF(FIN_DATASET[[#This Row],[Method]]="Efectivo",1,0)</f>
        <v>1</v>
      </c>
      <c r="N1915" s="12">
        <f>IF(FIN_DATASET[[#This Row],[Method]]="Efectivo",FIN_DATASET[[#This Row],[Amount]],0)</f>
        <v>167000</v>
      </c>
      <c r="O1915" s="3">
        <f>IF(FIN_DATASET[[#This Row],[Method]]="CxC",1,0)</f>
        <v>0</v>
      </c>
      <c r="P1915" s="11">
        <f>IF(FIN_DATASET[[#This Row],[Method]]="CxC",FIN_DATASET[[#This Row],[Amount]],0)</f>
        <v>0</v>
      </c>
      <c r="Q1915" s="3">
        <f>IF(OR(FIN_DATASET[[#This Row],[Account]]="CxP",FIN_DATASET[[#This Row],[Account]]="CxP (Liga)",FIN_DATASET[[#This Row],[Account]]="CxP (Terceros)"),1,0)</f>
        <v>0</v>
      </c>
      <c r="R1915" s="3">
        <f>IF(FIN_DATASET[[#This Row],[AP_Flag]]=1,FIN_DATASET[[#This Row],[Amount]],0)</f>
        <v>0</v>
      </c>
    </row>
    <row r="1916" spans="1:18" x14ac:dyDescent="0.2">
      <c r="A1916" s="4">
        <f>FIN_RAW[[#This Row],[FECHA]]</f>
        <v>45184</v>
      </c>
      <c r="B1916" s="3">
        <f>YEAR(FIN_DATASET[[#This Row],[Date]])</f>
        <v>2023</v>
      </c>
      <c r="C1916" s="3" t="str">
        <f>TEXT(FIN_DATASET[[#This Row],[Date]],"mmmm")</f>
        <v>September</v>
      </c>
      <c r="D1916" s="3" t="str">
        <f>IF(FIN_RAW[[#This Row],[VALOR (IN)]]&gt;0, "Income",IF(FIN_RAW[[#This Row],[VALOR (OUT)]]&gt;0, "Expense", "Check"))</f>
        <v>Income</v>
      </c>
      <c r="E1916" s="3" t="str">
        <f>_xlfn.XLOOKUP(FIN_DATASET[[#This Row],[Method]],CATEGORY_MAP[CUENTA_IN],CATEGORY_MAP[Category])</f>
        <v>Cash</v>
      </c>
      <c r="F1916" s="3" t="str">
        <f>_xlfn.XLOOKUP(FIN_DATASET[[#This Row],[Account]],CATEGORY_MAP[CUENTA_OUT],CATEGORY_MAP[Subcategory])</f>
        <v>Other Incomes</v>
      </c>
      <c r="G1916" s="3" t="str">
        <f>IF(OR(FIN_RAW[[#This Row],[CONCEPTO]]=0,FIN_RAW[[#This Row],[CONCEPTO]]=""),"",FIN_RAW[[#This Row],[CONCEPTO]])</f>
        <v>Pruebas 1er Festival Novatos</v>
      </c>
      <c r="H1916" s="5">
        <f>IF(FIN_DATASET[[#This Row],[Type]]="Income", FIN_RAW[[#This Row],[VALOR (IN)]], -FIN_RAW[[#This Row],[VALOR (OUT)]])</f>
        <v>50000</v>
      </c>
      <c r="I1916" s="3" t="str">
        <f>FIN_RAW[[#This Row],[CUENTA (IN)]]</f>
        <v>Efectivo</v>
      </c>
      <c r="J1916" s="6" t="str">
        <f>FIN_RAW[[#This Row],[CUENTA (OUT)]]</f>
        <v>Otros Ingresos</v>
      </c>
      <c r="K1916" s="3" t="str">
        <f>IF(OR(FIN_RAW[[#This Row],[CLIENTE]]=0,FIN_RAW[[#This Row],[CLIENTE]]=" "),"",FIN_RAW[[#This Row],[CLIENTE]])</f>
        <v>Diana Marcela Bravo Clavijo</v>
      </c>
      <c r="L1916" s="3" t="str">
        <f>IF(OR(FIN_RAW[[#This Row],[DEPORTISTA]]=0,FIN_RAW[[#This Row],[DEPORTISTA]]=""),"",FIN_RAW[[#This Row],[DEPORTISTA]])</f>
        <v>Adelaida Camacho Bravo</v>
      </c>
      <c r="M1916" s="3">
        <f>IF(FIN_DATASET[[#This Row],[Method]]="Efectivo",1,0)</f>
        <v>1</v>
      </c>
      <c r="N1916" s="12">
        <f>IF(FIN_DATASET[[#This Row],[Method]]="Efectivo",FIN_DATASET[[#This Row],[Amount]],0)</f>
        <v>50000</v>
      </c>
      <c r="O1916" s="3">
        <f>IF(FIN_DATASET[[#This Row],[Method]]="CxC",1,0)</f>
        <v>0</v>
      </c>
      <c r="P1916" s="11">
        <f>IF(FIN_DATASET[[#This Row],[Method]]="CxC",FIN_DATASET[[#This Row],[Amount]],0)</f>
        <v>0</v>
      </c>
      <c r="Q1916" s="3">
        <f>IF(OR(FIN_DATASET[[#This Row],[Account]]="CxP",FIN_DATASET[[#This Row],[Account]]="CxP (Liga)",FIN_DATASET[[#This Row],[Account]]="CxP (Terceros)"),1,0)</f>
        <v>0</v>
      </c>
      <c r="R1916" s="3">
        <f>IF(FIN_DATASET[[#This Row],[AP_Flag]]=1,FIN_DATASET[[#This Row],[Amount]],0)</f>
        <v>0</v>
      </c>
    </row>
    <row r="1917" spans="1:18" x14ac:dyDescent="0.2">
      <c r="A1917" s="4">
        <f>FIN_RAW[[#This Row],[FECHA]]</f>
        <v>45184</v>
      </c>
      <c r="B1917" s="3">
        <f>YEAR(FIN_DATASET[[#This Row],[Date]])</f>
        <v>2023</v>
      </c>
      <c r="C1917" s="3" t="str">
        <f>TEXT(FIN_DATASET[[#This Row],[Date]],"mmmm")</f>
        <v>September</v>
      </c>
      <c r="D1917" s="3" t="str">
        <f>IF(FIN_RAW[[#This Row],[VALOR (IN)]]&gt;0, "Income",IF(FIN_RAW[[#This Row],[VALOR (OUT)]]&gt;0, "Expense", "Check"))</f>
        <v>Income</v>
      </c>
      <c r="E1917" s="3" t="str">
        <f>_xlfn.XLOOKUP(FIN_DATASET[[#This Row],[Method]],CATEGORY_MAP[CUENTA_IN],CATEGORY_MAP[Category])</f>
        <v>Cash</v>
      </c>
      <c r="F1917" s="3" t="str">
        <f>_xlfn.XLOOKUP(FIN_DATASET[[#This Row],[Account]],CATEGORY_MAP[CUENTA_OUT],CATEGORY_MAP[Subcategory])</f>
        <v>Other Incomes</v>
      </c>
      <c r="G1917" s="3" t="str">
        <f>IF(OR(FIN_RAW[[#This Row],[CONCEPTO]]=0,FIN_RAW[[#This Row],[CONCEPTO]]=""),"",FIN_RAW[[#This Row],[CONCEPTO]])</f>
        <v>Pruebas 1er Festival Novatos</v>
      </c>
      <c r="H1917" s="5">
        <f>IF(FIN_DATASET[[#This Row],[Type]]="Income", FIN_RAW[[#This Row],[VALOR (IN)]], -FIN_RAW[[#This Row],[VALOR (OUT)]])</f>
        <v>50000</v>
      </c>
      <c r="I1917" s="3" t="str">
        <f>FIN_RAW[[#This Row],[CUENTA (IN)]]</f>
        <v>Efectivo</v>
      </c>
      <c r="J1917" s="6" t="str">
        <f>FIN_RAW[[#This Row],[CUENTA (OUT)]]</f>
        <v>Otros Ingresos</v>
      </c>
      <c r="K1917" s="3" t="str">
        <f>IF(OR(FIN_RAW[[#This Row],[CLIENTE]]=0,FIN_RAW[[#This Row],[CLIENTE]]=" "),"",FIN_RAW[[#This Row],[CLIENTE]])</f>
        <v>Carlos Andrés Velasco Ruiz</v>
      </c>
      <c r="L1917" s="3" t="str">
        <f>IF(OR(FIN_RAW[[#This Row],[DEPORTISTA]]=0,FIN_RAW[[#This Row],[DEPORTISTA]]=""),"",FIN_RAW[[#This Row],[DEPORTISTA]])</f>
        <v>Antonella Velasco Aristizabal</v>
      </c>
      <c r="M1917" s="3">
        <f>IF(FIN_DATASET[[#This Row],[Method]]="Efectivo",1,0)</f>
        <v>1</v>
      </c>
      <c r="N1917" s="12">
        <f>IF(FIN_DATASET[[#This Row],[Method]]="Efectivo",FIN_DATASET[[#This Row],[Amount]],0)</f>
        <v>50000</v>
      </c>
      <c r="O1917" s="3">
        <f>IF(FIN_DATASET[[#This Row],[Method]]="CxC",1,0)</f>
        <v>0</v>
      </c>
      <c r="P1917" s="11">
        <f>IF(FIN_DATASET[[#This Row],[Method]]="CxC",FIN_DATASET[[#This Row],[Amount]],0)</f>
        <v>0</v>
      </c>
      <c r="Q1917" s="3">
        <f>IF(OR(FIN_DATASET[[#This Row],[Account]]="CxP",FIN_DATASET[[#This Row],[Account]]="CxP (Liga)",FIN_DATASET[[#This Row],[Account]]="CxP (Terceros)"),1,0)</f>
        <v>0</v>
      </c>
      <c r="R1917" s="3">
        <f>IF(FIN_DATASET[[#This Row],[AP_Flag]]=1,FIN_DATASET[[#This Row],[Amount]],0)</f>
        <v>0</v>
      </c>
    </row>
    <row r="1918" spans="1:18" x14ac:dyDescent="0.2">
      <c r="A1918" s="4">
        <f>FIN_RAW[[#This Row],[FECHA]]</f>
        <v>45184</v>
      </c>
      <c r="B1918" s="3">
        <f>YEAR(FIN_DATASET[[#This Row],[Date]])</f>
        <v>2023</v>
      </c>
      <c r="C1918" s="3" t="str">
        <f>TEXT(FIN_DATASET[[#This Row],[Date]],"mmmm")</f>
        <v>September</v>
      </c>
      <c r="D1918" s="3" t="str">
        <f>IF(FIN_RAW[[#This Row],[VALOR (IN)]]&gt;0, "Income",IF(FIN_RAW[[#This Row],[VALOR (OUT)]]&gt;0, "Expense", "Check"))</f>
        <v>Income</v>
      </c>
      <c r="E1918" s="3" t="str">
        <f>_xlfn.XLOOKUP(FIN_DATASET[[#This Row],[Method]],CATEGORY_MAP[CUENTA_IN],CATEGORY_MAP[Category])</f>
        <v>Cash</v>
      </c>
      <c r="F1918" s="3" t="str">
        <f>_xlfn.XLOOKUP(FIN_DATASET[[#This Row],[Account]],CATEGORY_MAP[CUENTA_OUT],CATEGORY_MAP[Subcategory])</f>
        <v>Other Incomes</v>
      </c>
      <c r="G1918" s="3" t="str">
        <f>IF(OR(FIN_RAW[[#This Row],[CONCEPTO]]=0,FIN_RAW[[#This Row],[CONCEPTO]]=""),"",FIN_RAW[[#This Row],[CONCEPTO]])</f>
        <v>Pruebas 1er Festival Novatos</v>
      </c>
      <c r="H1918" s="5">
        <f>IF(FIN_DATASET[[#This Row],[Type]]="Income", FIN_RAW[[#This Row],[VALOR (IN)]], -FIN_RAW[[#This Row],[VALOR (OUT)]])</f>
        <v>50000</v>
      </c>
      <c r="I1918" s="3" t="str">
        <f>FIN_RAW[[#This Row],[CUENTA (IN)]]</f>
        <v>Efectivo</v>
      </c>
      <c r="J1918" s="6" t="str">
        <f>FIN_RAW[[#This Row],[CUENTA (OUT)]]</f>
        <v>Otros Ingresos</v>
      </c>
      <c r="K1918" s="3" t="str">
        <f>IF(OR(FIN_RAW[[#This Row],[CLIENTE]]=0,FIN_RAW[[#This Row],[CLIENTE]]=" "),"",FIN_RAW[[#This Row],[CLIENTE]])</f>
        <v>Juan Sebastián Floyd</v>
      </c>
      <c r="L1918" s="3" t="str">
        <f>IF(OR(FIN_RAW[[#This Row],[DEPORTISTA]]=0,FIN_RAW[[#This Row],[DEPORTISTA]]=""),"",FIN_RAW[[#This Row],[DEPORTISTA]])</f>
        <v>Arianna Floyd Martínez</v>
      </c>
      <c r="M1918" s="3">
        <f>IF(FIN_DATASET[[#This Row],[Method]]="Efectivo",1,0)</f>
        <v>1</v>
      </c>
      <c r="N1918" s="12">
        <f>IF(FIN_DATASET[[#This Row],[Method]]="Efectivo",FIN_DATASET[[#This Row],[Amount]],0)</f>
        <v>50000</v>
      </c>
      <c r="O1918" s="3">
        <f>IF(FIN_DATASET[[#This Row],[Method]]="CxC",1,0)</f>
        <v>0</v>
      </c>
      <c r="P1918" s="11">
        <f>IF(FIN_DATASET[[#This Row],[Method]]="CxC",FIN_DATASET[[#This Row],[Amount]],0)</f>
        <v>0</v>
      </c>
      <c r="Q1918" s="3">
        <f>IF(OR(FIN_DATASET[[#This Row],[Account]]="CxP",FIN_DATASET[[#This Row],[Account]]="CxP (Liga)",FIN_DATASET[[#This Row],[Account]]="CxP (Terceros)"),1,0)</f>
        <v>0</v>
      </c>
      <c r="R1918" s="3">
        <f>IF(FIN_DATASET[[#This Row],[AP_Flag]]=1,FIN_DATASET[[#This Row],[Amount]],0)</f>
        <v>0</v>
      </c>
    </row>
    <row r="1919" spans="1:18" x14ac:dyDescent="0.2">
      <c r="A1919" s="4">
        <f>FIN_RAW[[#This Row],[FECHA]]</f>
        <v>45184</v>
      </c>
      <c r="B1919" s="3">
        <f>YEAR(FIN_DATASET[[#This Row],[Date]])</f>
        <v>2023</v>
      </c>
      <c r="C1919" s="3" t="str">
        <f>TEXT(FIN_DATASET[[#This Row],[Date]],"mmmm")</f>
        <v>September</v>
      </c>
      <c r="D1919" s="3" t="str">
        <f>IF(FIN_RAW[[#This Row],[VALOR (IN)]]&gt;0, "Income",IF(FIN_RAW[[#This Row],[VALOR (OUT)]]&gt;0, "Expense", "Check"))</f>
        <v>Income</v>
      </c>
      <c r="E1919" s="3" t="str">
        <f>_xlfn.XLOOKUP(FIN_DATASET[[#This Row],[Method]],CATEGORY_MAP[CUENTA_IN],CATEGORY_MAP[Category])</f>
        <v>Cash</v>
      </c>
      <c r="F1919" s="3" t="str">
        <f>_xlfn.XLOOKUP(FIN_DATASET[[#This Row],[Account]],CATEGORY_MAP[CUENTA_OUT],CATEGORY_MAP[Subcategory])</f>
        <v>Other Incomes</v>
      </c>
      <c r="G1919" s="3" t="str">
        <f>IF(OR(FIN_RAW[[#This Row],[CONCEPTO]]=0,FIN_RAW[[#This Row],[CONCEPTO]]=""),"",FIN_RAW[[#This Row],[CONCEPTO]])</f>
        <v>Pruebas 1er Festival Novatos</v>
      </c>
      <c r="H1919" s="5">
        <f>IF(FIN_DATASET[[#This Row],[Type]]="Income", FIN_RAW[[#This Row],[VALOR (IN)]], -FIN_RAW[[#This Row],[VALOR (OUT)]])</f>
        <v>50000</v>
      </c>
      <c r="I1919" s="3" t="str">
        <f>FIN_RAW[[#This Row],[CUENTA (IN)]]</f>
        <v>Efectivo</v>
      </c>
      <c r="J1919" s="6" t="str">
        <f>FIN_RAW[[#This Row],[CUENTA (OUT)]]</f>
        <v>Otros Ingresos</v>
      </c>
      <c r="K1919" s="3" t="str">
        <f>IF(OR(FIN_RAW[[#This Row],[CLIENTE]]=0,FIN_RAW[[#This Row],[CLIENTE]]=" "),"",FIN_RAW[[#This Row],[CLIENTE]])</f>
        <v>Ana Milena Sánchez Patiño</v>
      </c>
      <c r="L1919" s="3" t="str">
        <f>IF(OR(FIN_RAW[[#This Row],[DEPORTISTA]]=0,FIN_RAW[[#This Row],[DEPORTISTA]]=""),"",FIN_RAW[[#This Row],[DEPORTISTA]])</f>
        <v>Matías Carvajal Sánchez</v>
      </c>
      <c r="M1919" s="3">
        <f>IF(FIN_DATASET[[#This Row],[Method]]="Efectivo",1,0)</f>
        <v>1</v>
      </c>
      <c r="N1919" s="12">
        <f>IF(FIN_DATASET[[#This Row],[Method]]="Efectivo",FIN_DATASET[[#This Row],[Amount]],0)</f>
        <v>50000</v>
      </c>
      <c r="O1919" s="3">
        <f>IF(FIN_DATASET[[#This Row],[Method]]="CxC",1,0)</f>
        <v>0</v>
      </c>
      <c r="P1919" s="11">
        <f>IF(FIN_DATASET[[#This Row],[Method]]="CxC",FIN_DATASET[[#This Row],[Amount]],0)</f>
        <v>0</v>
      </c>
      <c r="Q1919" s="3">
        <f>IF(OR(FIN_DATASET[[#This Row],[Account]]="CxP",FIN_DATASET[[#This Row],[Account]]="CxP (Liga)",FIN_DATASET[[#This Row],[Account]]="CxP (Terceros)"),1,0)</f>
        <v>0</v>
      </c>
      <c r="R1919" s="3">
        <f>IF(FIN_DATASET[[#This Row],[AP_Flag]]=1,FIN_DATASET[[#This Row],[Amount]],0)</f>
        <v>0</v>
      </c>
    </row>
    <row r="1920" spans="1:18" x14ac:dyDescent="0.2">
      <c r="A1920" s="4">
        <f>FIN_RAW[[#This Row],[FECHA]]</f>
        <v>45184</v>
      </c>
      <c r="B1920" s="3">
        <f>YEAR(FIN_DATASET[[#This Row],[Date]])</f>
        <v>2023</v>
      </c>
      <c r="C1920" s="3" t="str">
        <f>TEXT(FIN_DATASET[[#This Row],[Date]],"mmmm")</f>
        <v>September</v>
      </c>
      <c r="D1920" s="3" t="str">
        <f>IF(FIN_RAW[[#This Row],[VALOR (IN)]]&gt;0, "Income",IF(FIN_RAW[[#This Row],[VALOR (OUT)]]&gt;0, "Expense", "Check"))</f>
        <v>Income</v>
      </c>
      <c r="E1920" s="3" t="str">
        <f>_xlfn.XLOOKUP(FIN_DATASET[[#This Row],[Method]],CATEGORY_MAP[CUENTA_IN],CATEGORY_MAP[Category])</f>
        <v>Cash</v>
      </c>
      <c r="F1920" s="3" t="str">
        <f>_xlfn.XLOOKUP(FIN_DATASET[[#This Row],[Account]],CATEGORY_MAP[CUENTA_OUT],CATEGORY_MAP[Subcategory])</f>
        <v>Other Incomes</v>
      </c>
      <c r="G1920" s="3" t="str">
        <f>IF(OR(FIN_RAW[[#This Row],[CONCEPTO]]=0,FIN_RAW[[#This Row],[CONCEPTO]]=""),"",FIN_RAW[[#This Row],[CONCEPTO]])</f>
        <v>Pruebas 1er Festival Novatos</v>
      </c>
      <c r="H1920" s="5">
        <f>IF(FIN_DATASET[[#This Row],[Type]]="Income", FIN_RAW[[#This Row],[VALOR (IN)]], -FIN_RAW[[#This Row],[VALOR (OUT)]])</f>
        <v>50000</v>
      </c>
      <c r="I1920" s="3" t="str">
        <f>FIN_RAW[[#This Row],[CUENTA (IN)]]</f>
        <v>Efectivo</v>
      </c>
      <c r="J1920" s="6" t="str">
        <f>FIN_RAW[[#This Row],[CUENTA (OUT)]]</f>
        <v>Otros Ingresos</v>
      </c>
      <c r="K1920" s="3" t="str">
        <f>IF(OR(FIN_RAW[[#This Row],[CLIENTE]]=0,FIN_RAW[[#This Row],[CLIENTE]]=" "),"",FIN_RAW[[#This Row],[CLIENTE]])</f>
        <v>Víctor Manuel Duque Yepes</v>
      </c>
      <c r="L1920" s="3" t="str">
        <f>IF(OR(FIN_RAW[[#This Row],[DEPORTISTA]]=0,FIN_RAW[[#This Row],[DEPORTISTA]]=""),"",FIN_RAW[[#This Row],[DEPORTISTA]])</f>
        <v>Juan Esteban Duque Pinto</v>
      </c>
      <c r="M1920" s="3">
        <f>IF(FIN_DATASET[[#This Row],[Method]]="Efectivo",1,0)</f>
        <v>1</v>
      </c>
      <c r="N1920" s="12">
        <f>IF(FIN_DATASET[[#This Row],[Method]]="Efectivo",FIN_DATASET[[#This Row],[Amount]],0)</f>
        <v>50000</v>
      </c>
      <c r="O1920" s="3">
        <f>IF(FIN_DATASET[[#This Row],[Method]]="CxC",1,0)</f>
        <v>0</v>
      </c>
      <c r="P1920" s="11">
        <f>IF(FIN_DATASET[[#This Row],[Method]]="CxC",FIN_DATASET[[#This Row],[Amount]],0)</f>
        <v>0</v>
      </c>
      <c r="Q1920" s="3">
        <f>IF(OR(FIN_DATASET[[#This Row],[Account]]="CxP",FIN_DATASET[[#This Row],[Account]]="CxP (Liga)",FIN_DATASET[[#This Row],[Account]]="CxP (Terceros)"),1,0)</f>
        <v>0</v>
      </c>
      <c r="R1920" s="3">
        <f>IF(FIN_DATASET[[#This Row],[AP_Flag]]=1,FIN_DATASET[[#This Row],[Amount]],0)</f>
        <v>0</v>
      </c>
    </row>
    <row r="1921" spans="1:18" x14ac:dyDescent="0.2">
      <c r="A1921" s="4">
        <f>FIN_RAW[[#This Row],[FECHA]]</f>
        <v>45184</v>
      </c>
      <c r="B1921" s="3">
        <f>YEAR(FIN_DATASET[[#This Row],[Date]])</f>
        <v>2023</v>
      </c>
      <c r="C1921" s="3" t="str">
        <f>TEXT(FIN_DATASET[[#This Row],[Date]],"mmmm")</f>
        <v>September</v>
      </c>
      <c r="D1921" s="3" t="str">
        <f>IF(FIN_RAW[[#This Row],[VALOR (IN)]]&gt;0, "Income",IF(FIN_RAW[[#This Row],[VALOR (OUT)]]&gt;0, "Expense", "Check"))</f>
        <v>Income</v>
      </c>
      <c r="E1921" s="3" t="str">
        <f>_xlfn.XLOOKUP(FIN_DATASET[[#This Row],[Method]],CATEGORY_MAP[CUENTA_IN],CATEGORY_MAP[Category])</f>
        <v>Cash</v>
      </c>
      <c r="F1921" s="3" t="str">
        <f>_xlfn.XLOOKUP(FIN_DATASET[[#This Row],[Account]],CATEGORY_MAP[CUENTA_OUT],CATEGORY_MAP[Subcategory])</f>
        <v>Other Incomes</v>
      </c>
      <c r="G1921" s="3" t="str">
        <f>IF(OR(FIN_RAW[[#This Row],[CONCEPTO]]=0,FIN_RAW[[#This Row],[CONCEPTO]]=""),"",FIN_RAW[[#This Row],[CONCEPTO]])</f>
        <v>Pruebas 1er Festival Novatos</v>
      </c>
      <c r="H1921" s="5">
        <f>IF(FIN_DATASET[[#This Row],[Type]]="Income", FIN_RAW[[#This Row],[VALOR (IN)]], -FIN_RAW[[#This Row],[VALOR (OUT)]])</f>
        <v>50000</v>
      </c>
      <c r="I1921" s="3" t="str">
        <f>FIN_RAW[[#This Row],[CUENTA (IN)]]</f>
        <v>Efectivo</v>
      </c>
      <c r="J1921" s="6" t="str">
        <f>FIN_RAW[[#This Row],[CUENTA (OUT)]]</f>
        <v>Otros Ingresos</v>
      </c>
      <c r="K1921" s="3" t="str">
        <f>IF(OR(FIN_RAW[[#This Row],[CLIENTE]]=0,FIN_RAW[[#This Row],[CLIENTE]]=" "),"",FIN_RAW[[#This Row],[CLIENTE]])</f>
        <v>Marcela Zapata Duque</v>
      </c>
      <c r="L1921" s="3" t="str">
        <f>IF(OR(FIN_RAW[[#This Row],[DEPORTISTA]]=0,FIN_RAW[[#This Row],[DEPORTISTA]]=""),"",FIN_RAW[[#This Row],[DEPORTISTA]])</f>
        <v>Sara Zapata Zapata</v>
      </c>
      <c r="M1921" s="3">
        <f>IF(FIN_DATASET[[#This Row],[Method]]="Efectivo",1,0)</f>
        <v>1</v>
      </c>
      <c r="N1921" s="12">
        <f>IF(FIN_DATASET[[#This Row],[Method]]="Efectivo",FIN_DATASET[[#This Row],[Amount]],0)</f>
        <v>50000</v>
      </c>
      <c r="O1921" s="3">
        <f>IF(FIN_DATASET[[#This Row],[Method]]="CxC",1,0)</f>
        <v>0</v>
      </c>
      <c r="P1921" s="11">
        <f>IF(FIN_DATASET[[#This Row],[Method]]="CxC",FIN_DATASET[[#This Row],[Amount]],0)</f>
        <v>0</v>
      </c>
      <c r="Q1921" s="3">
        <f>IF(OR(FIN_DATASET[[#This Row],[Account]]="CxP",FIN_DATASET[[#This Row],[Account]]="CxP (Liga)",FIN_DATASET[[#This Row],[Account]]="CxP (Terceros)"),1,0)</f>
        <v>0</v>
      </c>
      <c r="R1921" s="3">
        <f>IF(FIN_DATASET[[#This Row],[AP_Flag]]=1,FIN_DATASET[[#This Row],[Amount]],0)</f>
        <v>0</v>
      </c>
    </row>
    <row r="1922" spans="1:18" x14ac:dyDescent="0.2">
      <c r="A1922" s="4">
        <f>FIN_RAW[[#This Row],[FECHA]]</f>
        <v>45184</v>
      </c>
      <c r="B1922" s="3">
        <f>YEAR(FIN_DATASET[[#This Row],[Date]])</f>
        <v>2023</v>
      </c>
      <c r="C1922" s="3" t="str">
        <f>TEXT(FIN_DATASET[[#This Row],[Date]],"mmmm")</f>
        <v>September</v>
      </c>
      <c r="D1922" s="3" t="str">
        <f>IF(FIN_RAW[[#This Row],[VALOR (IN)]]&gt;0, "Income",IF(FIN_RAW[[#This Row],[VALOR (OUT)]]&gt;0, "Expense", "Check"))</f>
        <v>Expense</v>
      </c>
      <c r="E1922" s="3" t="str">
        <f>_xlfn.XLOOKUP(FIN_DATASET[[#This Row],[Method]],CATEGORY_MAP[CUENTA_IN],CATEGORY_MAP[Category])</f>
        <v>Accounts Payable – League</v>
      </c>
      <c r="F1922" s="3" t="str">
        <f>_xlfn.XLOOKUP(FIN_DATASET[[#This Row],[Account]],CATEGORY_MAP[CUENTA_OUT],CATEGORY_MAP[Subcategory])</f>
        <v>Tournaments</v>
      </c>
      <c r="G1922" s="3" t="str">
        <f>IF(OR(FIN_RAW[[#This Row],[CONCEPTO]]=0,FIN_RAW[[#This Row],[CONCEPTO]]=""),"",FIN_RAW[[#This Row],[CONCEPTO]])</f>
        <v>Inscripcion 1er Festival Novatos</v>
      </c>
      <c r="H1922" s="5">
        <f>IF(FIN_DATASET[[#This Row],[Type]]="Income", FIN_RAW[[#This Row],[VALOR (IN)]], -FIN_RAW[[#This Row],[VALOR (OUT)]])</f>
        <v>-350000</v>
      </c>
      <c r="I1922" s="3" t="str">
        <f>FIN_RAW[[#This Row],[CUENTA (IN)]]</f>
        <v>CxP (Liga)</v>
      </c>
      <c r="J1922" s="6" t="str">
        <f>FIN_RAW[[#This Row],[CUENTA (OUT)]]</f>
        <v>Torneos</v>
      </c>
      <c r="K1922" s="3" t="str">
        <f>IF(OR(FIN_RAW[[#This Row],[CLIENTE]]=0,FIN_RAW[[#This Row],[CLIENTE]]=" "),"",FIN_RAW[[#This Row],[CLIENTE]])</f>
        <v/>
      </c>
      <c r="L1922" s="3" t="str">
        <f>IF(OR(FIN_RAW[[#This Row],[DEPORTISTA]]=0,FIN_RAW[[#This Row],[DEPORTISTA]]=""),"",FIN_RAW[[#This Row],[DEPORTISTA]])</f>
        <v/>
      </c>
      <c r="M1922" s="3">
        <f>IF(FIN_DATASET[[#This Row],[Method]]="Efectivo",1,0)</f>
        <v>0</v>
      </c>
      <c r="N1922" s="12">
        <f>IF(FIN_DATASET[[#This Row],[Method]]="Efectivo",FIN_DATASET[[#This Row],[Amount]],0)</f>
        <v>0</v>
      </c>
      <c r="O1922" s="3">
        <f>IF(FIN_DATASET[[#This Row],[Method]]="CxC",1,0)</f>
        <v>0</v>
      </c>
      <c r="P1922" s="11">
        <f>IF(FIN_DATASET[[#This Row],[Method]]="CxC",FIN_DATASET[[#This Row],[Amount]],0)</f>
        <v>0</v>
      </c>
      <c r="Q1922" s="3">
        <f>IF(OR(FIN_DATASET[[#This Row],[Account]]="CxP",FIN_DATASET[[#This Row],[Account]]="CxP (Liga)",FIN_DATASET[[#This Row],[Account]]="CxP (Terceros)"),1,0)</f>
        <v>0</v>
      </c>
      <c r="R1922" s="3">
        <f>IF(FIN_DATASET[[#This Row],[AP_Flag]]=1,FIN_DATASET[[#This Row],[Amount]],0)</f>
        <v>0</v>
      </c>
    </row>
    <row r="1923" spans="1:18" x14ac:dyDescent="0.2">
      <c r="A1923" s="4">
        <f>FIN_RAW[[#This Row],[FECHA]]</f>
        <v>45199</v>
      </c>
      <c r="B1923" s="3">
        <f>YEAR(FIN_DATASET[[#This Row],[Date]])</f>
        <v>2023</v>
      </c>
      <c r="C1923" s="3" t="str">
        <f>TEXT(FIN_DATASET[[#This Row],[Date]],"mmmm")</f>
        <v>September</v>
      </c>
      <c r="D1923" s="3" t="str">
        <f>IF(FIN_RAW[[#This Row],[VALOR (IN)]]&gt;0, "Income",IF(FIN_RAW[[#This Row],[VALOR (OUT)]]&gt;0, "Expense", "Check"))</f>
        <v>Expense</v>
      </c>
      <c r="E1923" s="3" t="str">
        <f>_xlfn.XLOOKUP(FIN_DATASET[[#This Row],[Method]],CATEGORY_MAP[CUENTA_IN],CATEGORY_MAP[Category])</f>
        <v>Cash</v>
      </c>
      <c r="F1923" s="3" t="str">
        <f>_xlfn.XLOOKUP(FIN_DATASET[[#This Row],[Account]],CATEGORY_MAP[CUENTA_OUT],CATEGORY_MAP[Subcategory])</f>
        <v>Operating Expenses</v>
      </c>
      <c r="G1923" s="3" t="str">
        <f>IF(OR(FIN_RAW[[#This Row],[CONCEPTO]]=0,FIN_RAW[[#This Row],[CONCEPTO]]=""),"",FIN_RAW[[#This Row],[CONCEPTO]])</f>
        <v>CajiTornado</v>
      </c>
      <c r="H1923" s="5">
        <f>IF(FIN_DATASET[[#This Row],[Type]]="Income", FIN_RAW[[#This Row],[VALOR (IN)]], -FIN_RAW[[#This Row],[VALOR (OUT)]])</f>
        <v>-52000</v>
      </c>
      <c r="I1923" s="3" t="str">
        <f>FIN_RAW[[#This Row],[CUENTA (IN)]]</f>
        <v>Efectivo</v>
      </c>
      <c r="J1923" s="6" t="str">
        <f>FIN_RAW[[#This Row],[CUENTA (OUT)]]</f>
        <v>Otros Gastos</v>
      </c>
      <c r="K1923" s="3" t="str">
        <f>IF(OR(FIN_RAW[[#This Row],[CLIENTE]]=0,FIN_RAW[[#This Row],[CLIENTE]]=" "),"",FIN_RAW[[#This Row],[CLIENTE]])</f>
        <v/>
      </c>
      <c r="L1923" s="3" t="str">
        <f>IF(OR(FIN_RAW[[#This Row],[DEPORTISTA]]=0,FIN_RAW[[#This Row],[DEPORTISTA]]=""),"",FIN_RAW[[#This Row],[DEPORTISTA]])</f>
        <v/>
      </c>
      <c r="M1923" s="3">
        <f>IF(FIN_DATASET[[#This Row],[Method]]="Efectivo",1,0)</f>
        <v>1</v>
      </c>
      <c r="N1923" s="12">
        <f>IF(FIN_DATASET[[#This Row],[Method]]="Efectivo",FIN_DATASET[[#This Row],[Amount]],0)</f>
        <v>-52000</v>
      </c>
      <c r="O1923" s="3">
        <f>IF(FIN_DATASET[[#This Row],[Method]]="CxC",1,0)</f>
        <v>0</v>
      </c>
      <c r="P1923" s="11">
        <f>IF(FIN_DATASET[[#This Row],[Method]]="CxC",FIN_DATASET[[#This Row],[Amount]],0)</f>
        <v>0</v>
      </c>
      <c r="Q1923" s="3">
        <f>IF(OR(FIN_DATASET[[#This Row],[Account]]="CxP",FIN_DATASET[[#This Row],[Account]]="CxP (Liga)",FIN_DATASET[[#This Row],[Account]]="CxP (Terceros)"),1,0)</f>
        <v>0</v>
      </c>
      <c r="R1923" s="3">
        <f>IF(FIN_DATASET[[#This Row],[AP_Flag]]=1,FIN_DATASET[[#This Row],[Amount]],0)</f>
        <v>0</v>
      </c>
    </row>
    <row r="1924" spans="1:18" x14ac:dyDescent="0.2">
      <c r="A1924" s="4">
        <f>FIN_RAW[[#This Row],[FECHA]]</f>
        <v>45199</v>
      </c>
      <c r="B1924" s="3">
        <f>YEAR(FIN_DATASET[[#This Row],[Date]])</f>
        <v>2023</v>
      </c>
      <c r="C1924" s="3" t="str">
        <f>TEXT(FIN_DATASET[[#This Row],[Date]],"mmmm")</f>
        <v>September</v>
      </c>
      <c r="D1924" s="3" t="str">
        <f>IF(FIN_RAW[[#This Row],[VALOR (IN)]]&gt;0, "Income",IF(FIN_RAW[[#This Row],[VALOR (OUT)]]&gt;0, "Expense", "Check"))</f>
        <v>Expense</v>
      </c>
      <c r="E1924" s="3" t="str">
        <f>_xlfn.XLOOKUP(FIN_DATASET[[#This Row],[Method]],CATEGORY_MAP[CUENTA_IN],CATEGORY_MAP[Category])</f>
        <v>Cash</v>
      </c>
      <c r="F1924" s="3" t="str">
        <f>_xlfn.XLOOKUP(FIN_DATASET[[#This Row],[Account]],CATEGORY_MAP[CUENTA_OUT],CATEGORY_MAP[Subcategory])</f>
        <v>Payroll</v>
      </c>
      <c r="G1924" s="3" t="str">
        <f>IF(OR(FIN_RAW[[#This Row],[CONCEPTO]]=0,FIN_RAW[[#This Row],[CONCEPTO]]=""),"",FIN_RAW[[#This Row],[CONCEPTO]])</f>
        <v>Pago Nomina SEP</v>
      </c>
      <c r="H1924" s="5">
        <f>IF(FIN_DATASET[[#This Row],[Type]]="Income", FIN_RAW[[#This Row],[VALOR (IN)]], -FIN_RAW[[#This Row],[VALOR (OUT)]])</f>
        <v>-1100000</v>
      </c>
      <c r="I1924" s="3" t="str">
        <f>FIN_RAW[[#This Row],[CUENTA (IN)]]</f>
        <v>Efectivo</v>
      </c>
      <c r="J1924" s="6" t="str">
        <f>FIN_RAW[[#This Row],[CUENTA (OUT)]]</f>
        <v>Nomina</v>
      </c>
      <c r="K1924" s="3" t="str">
        <f>IF(OR(FIN_RAW[[#This Row],[CLIENTE]]=0,FIN_RAW[[#This Row],[CLIENTE]]=" "),"",FIN_RAW[[#This Row],[CLIENTE]])</f>
        <v>Farly Apraez Betancur</v>
      </c>
      <c r="L1924" s="3" t="str">
        <f>IF(OR(FIN_RAW[[#This Row],[DEPORTISTA]]=0,FIN_RAW[[#This Row],[DEPORTISTA]]=""),"",FIN_RAW[[#This Row],[DEPORTISTA]])</f>
        <v>Farly Apraez Betancur</v>
      </c>
      <c r="M1924" s="3">
        <f>IF(FIN_DATASET[[#This Row],[Method]]="Efectivo",1,0)</f>
        <v>1</v>
      </c>
      <c r="N1924" s="12">
        <f>IF(FIN_DATASET[[#This Row],[Method]]="Efectivo",FIN_DATASET[[#This Row],[Amount]],0)</f>
        <v>-1100000</v>
      </c>
      <c r="O1924" s="3">
        <f>IF(FIN_DATASET[[#This Row],[Method]]="CxC",1,0)</f>
        <v>0</v>
      </c>
      <c r="P1924" s="11">
        <f>IF(FIN_DATASET[[#This Row],[Method]]="CxC",FIN_DATASET[[#This Row],[Amount]],0)</f>
        <v>0</v>
      </c>
      <c r="Q1924" s="3">
        <f>IF(OR(FIN_DATASET[[#This Row],[Account]]="CxP",FIN_DATASET[[#This Row],[Account]]="CxP (Liga)",FIN_DATASET[[#This Row],[Account]]="CxP (Terceros)"),1,0)</f>
        <v>0</v>
      </c>
      <c r="R1924" s="3">
        <f>IF(FIN_DATASET[[#This Row],[AP_Flag]]=1,FIN_DATASET[[#This Row],[Amount]],0)</f>
        <v>0</v>
      </c>
    </row>
    <row r="1925" spans="1:18" x14ac:dyDescent="0.2">
      <c r="A1925" s="4">
        <f>FIN_RAW[[#This Row],[FECHA]]</f>
        <v>45199</v>
      </c>
      <c r="B1925" s="3">
        <f>YEAR(FIN_DATASET[[#This Row],[Date]])</f>
        <v>2023</v>
      </c>
      <c r="C1925" s="3" t="str">
        <f>TEXT(FIN_DATASET[[#This Row],[Date]],"mmmm")</f>
        <v>September</v>
      </c>
      <c r="D1925" s="3" t="str">
        <f>IF(FIN_RAW[[#This Row],[VALOR (IN)]]&gt;0, "Income",IF(FIN_RAW[[#This Row],[VALOR (OUT)]]&gt;0, "Expense", "Check"))</f>
        <v>Expense</v>
      </c>
      <c r="E1925" s="3" t="str">
        <f>_xlfn.XLOOKUP(FIN_DATASET[[#This Row],[Method]],CATEGORY_MAP[CUENTA_IN],CATEGORY_MAP[Category])</f>
        <v>Cash</v>
      </c>
      <c r="F1925" s="3" t="str">
        <f>_xlfn.XLOOKUP(FIN_DATASET[[#This Row],[Account]],CATEGORY_MAP[CUENTA_OUT],CATEGORY_MAP[Subcategory])</f>
        <v>Payroll</v>
      </c>
      <c r="G1925" s="3" t="str">
        <f>IF(OR(FIN_RAW[[#This Row],[CONCEPTO]]=0,FIN_RAW[[#This Row],[CONCEPTO]]=""),"",FIN_RAW[[#This Row],[CONCEPTO]])</f>
        <v>Pago Nomina SEP</v>
      </c>
      <c r="H1925" s="5">
        <f>IF(FIN_DATASET[[#This Row],[Type]]="Income", FIN_RAW[[#This Row],[VALOR (IN)]], -FIN_RAW[[#This Row],[VALOR (OUT)]])</f>
        <v>-900000</v>
      </c>
      <c r="I1925" s="3" t="str">
        <f>FIN_RAW[[#This Row],[CUENTA (IN)]]</f>
        <v>Efectivo</v>
      </c>
      <c r="J1925" s="6" t="str">
        <f>FIN_RAW[[#This Row],[CUENTA (OUT)]]</f>
        <v>Nomina</v>
      </c>
      <c r="K1925" s="3" t="str">
        <f>IF(OR(FIN_RAW[[#This Row],[CLIENTE]]=0,FIN_RAW[[#This Row],[CLIENTE]]=" "),"",FIN_RAW[[#This Row],[CLIENTE]])</f>
        <v>Derwin Cuastumal Leal</v>
      </c>
      <c r="L1925" s="3" t="str">
        <f>IF(OR(FIN_RAW[[#This Row],[DEPORTISTA]]=0,FIN_RAW[[#This Row],[DEPORTISTA]]=""),"",FIN_RAW[[#This Row],[DEPORTISTA]])</f>
        <v>Derwin Cuastumal Leal</v>
      </c>
      <c r="M1925" s="3">
        <f>IF(FIN_DATASET[[#This Row],[Method]]="Efectivo",1,0)</f>
        <v>1</v>
      </c>
      <c r="N1925" s="12">
        <f>IF(FIN_DATASET[[#This Row],[Method]]="Efectivo",FIN_DATASET[[#This Row],[Amount]],0)</f>
        <v>-900000</v>
      </c>
      <c r="O1925" s="3">
        <f>IF(FIN_DATASET[[#This Row],[Method]]="CxC",1,0)</f>
        <v>0</v>
      </c>
      <c r="P1925" s="11">
        <f>IF(FIN_DATASET[[#This Row],[Method]]="CxC",FIN_DATASET[[#This Row],[Amount]],0)</f>
        <v>0</v>
      </c>
      <c r="Q1925" s="3">
        <f>IF(OR(FIN_DATASET[[#This Row],[Account]]="CxP",FIN_DATASET[[#This Row],[Account]]="CxP (Liga)",FIN_DATASET[[#This Row],[Account]]="CxP (Terceros)"),1,0)</f>
        <v>0</v>
      </c>
      <c r="R1925" s="3">
        <f>IF(FIN_DATASET[[#This Row],[AP_Flag]]=1,FIN_DATASET[[#This Row],[Amount]],0)</f>
        <v>0</v>
      </c>
    </row>
    <row r="1926" spans="1:18" x14ac:dyDescent="0.2">
      <c r="A1926" s="4">
        <f>FIN_RAW[[#This Row],[FECHA]]</f>
        <v>45199</v>
      </c>
      <c r="B1926" s="3">
        <f>YEAR(FIN_DATASET[[#This Row],[Date]])</f>
        <v>2023</v>
      </c>
      <c r="C1926" s="3" t="str">
        <f>TEXT(FIN_DATASET[[#This Row],[Date]],"mmmm")</f>
        <v>September</v>
      </c>
      <c r="D1926" s="3" t="str">
        <f>IF(FIN_RAW[[#This Row],[VALOR (IN)]]&gt;0, "Income",IF(FIN_RAW[[#This Row],[VALOR (OUT)]]&gt;0, "Expense", "Check"))</f>
        <v>Expense</v>
      </c>
      <c r="E1926" s="3" t="str">
        <f>_xlfn.XLOOKUP(FIN_DATASET[[#This Row],[Method]],CATEGORY_MAP[CUENTA_IN],CATEGORY_MAP[Category])</f>
        <v>Cash</v>
      </c>
      <c r="F1926" s="3" t="str">
        <f>_xlfn.XLOOKUP(FIN_DATASET[[#This Row],[Account]],CATEGORY_MAP[CUENTA_OUT],CATEGORY_MAP[Subcategory])</f>
        <v>Payroll</v>
      </c>
      <c r="G1926" s="3" t="str">
        <f>IF(OR(FIN_RAW[[#This Row],[CONCEPTO]]=0,FIN_RAW[[#This Row],[CONCEPTO]]=""),"",FIN_RAW[[#This Row],[CONCEPTO]])</f>
        <v>Pago Nomina SEP</v>
      </c>
      <c r="H1926" s="5">
        <f>IF(FIN_DATASET[[#This Row],[Type]]="Income", FIN_RAW[[#This Row],[VALOR (IN)]], -FIN_RAW[[#This Row],[VALOR (OUT)]])</f>
        <v>-100000</v>
      </c>
      <c r="I1926" s="3" t="str">
        <f>FIN_RAW[[#This Row],[CUENTA (IN)]]</f>
        <v>Efectivo</v>
      </c>
      <c r="J1926" s="6" t="str">
        <f>FIN_RAW[[#This Row],[CUENTA (OUT)]]</f>
        <v>Nomina</v>
      </c>
      <c r="K1926" s="3" t="str">
        <f>IF(OR(FIN_RAW[[#This Row],[CLIENTE]]=0,FIN_RAW[[#This Row],[CLIENTE]]=" "),"",FIN_RAW[[#This Row],[CLIENTE]])</f>
        <v/>
      </c>
      <c r="L1926" s="3" t="str">
        <f>IF(OR(FIN_RAW[[#This Row],[DEPORTISTA]]=0,FIN_RAW[[#This Row],[DEPORTISTA]]=""),"",FIN_RAW[[#This Row],[DEPORTISTA]])</f>
        <v/>
      </c>
      <c r="M1926" s="3">
        <f>IF(FIN_DATASET[[#This Row],[Method]]="Efectivo",1,0)</f>
        <v>1</v>
      </c>
      <c r="N1926" s="12">
        <f>IF(FIN_DATASET[[#This Row],[Method]]="Efectivo",FIN_DATASET[[#This Row],[Amount]],0)</f>
        <v>-100000</v>
      </c>
      <c r="O1926" s="3">
        <f>IF(FIN_DATASET[[#This Row],[Method]]="CxC",1,0)</f>
        <v>0</v>
      </c>
      <c r="P1926" s="11">
        <f>IF(FIN_DATASET[[#This Row],[Method]]="CxC",FIN_DATASET[[#This Row],[Amount]],0)</f>
        <v>0</v>
      </c>
      <c r="Q1926" s="3">
        <f>IF(OR(FIN_DATASET[[#This Row],[Account]]="CxP",FIN_DATASET[[#This Row],[Account]]="CxP (Liga)",FIN_DATASET[[#This Row],[Account]]="CxP (Terceros)"),1,0)</f>
        <v>0</v>
      </c>
      <c r="R1926" s="3">
        <f>IF(FIN_DATASET[[#This Row],[AP_Flag]]=1,FIN_DATASET[[#This Row],[Amount]],0)</f>
        <v>0</v>
      </c>
    </row>
    <row r="1927" spans="1:18" x14ac:dyDescent="0.2">
      <c r="A1927" s="4">
        <f>FIN_RAW[[#This Row],[FECHA]]</f>
        <v>45201</v>
      </c>
      <c r="B1927" s="3">
        <f>YEAR(FIN_DATASET[[#This Row],[Date]])</f>
        <v>2023</v>
      </c>
      <c r="C1927" s="3" t="str">
        <f>TEXT(FIN_DATASET[[#This Row],[Date]],"mmmm")</f>
        <v>October</v>
      </c>
      <c r="D1927" s="3" t="str">
        <f>IF(FIN_RAW[[#This Row],[VALOR (IN)]]&gt;0, "Income",IF(FIN_RAW[[#This Row],[VALOR (OUT)]]&gt;0, "Expense", "Check"))</f>
        <v>Income</v>
      </c>
      <c r="E1927" s="3" t="str">
        <f>_xlfn.XLOOKUP(FIN_DATASET[[#This Row],[Method]],CATEGORY_MAP[CUENTA_IN],CATEGORY_MAP[Category])</f>
        <v>Scholarships</v>
      </c>
      <c r="F1927" s="3" t="str">
        <f>_xlfn.XLOOKUP(FIN_DATASET[[#This Row],[Account]],CATEGORY_MAP[CUENTA_OUT],CATEGORY_MAP[Subcategory])</f>
        <v>Monthly Fee</v>
      </c>
      <c r="G1927" s="3" t="str">
        <f>IF(OR(FIN_RAW[[#This Row],[CONCEPTO]]=0,FIN_RAW[[#This Row],[CONCEPTO]]=""),"",FIN_RAW[[#This Row],[CONCEPTO]])</f>
        <v>Beca Fundadores AR(SG) 100% OCT</v>
      </c>
      <c r="H1927" s="5">
        <f>IF(FIN_DATASET[[#This Row],[Type]]="Income", FIN_RAW[[#This Row],[VALOR (IN)]], -FIN_RAW[[#This Row],[VALOR (OUT)]])</f>
        <v>160000</v>
      </c>
      <c r="I1927" s="3" t="str">
        <f>FIN_RAW[[#This Row],[CUENTA (IN)]]</f>
        <v>Becas</v>
      </c>
      <c r="J1927" s="6" t="str">
        <f>FIN_RAW[[#This Row],[CUENTA (OUT)]]</f>
        <v>Mensualidad</v>
      </c>
      <c r="K1927" s="3" t="str">
        <f>IF(OR(FIN_RAW[[#This Row],[CLIENTE]]=0,FIN_RAW[[#This Row],[CLIENTE]]=" "),"",FIN_RAW[[#This Row],[CLIENTE]])</f>
        <v>Luis Eduardo Solarte Serna</v>
      </c>
      <c r="L1927" s="3" t="str">
        <f>IF(OR(FIN_RAW[[#This Row],[DEPORTISTA]]=0,FIN_RAW[[#This Row],[DEPORTISTA]]=""),"",FIN_RAW[[#This Row],[DEPORTISTA]])</f>
        <v>Alejandro Solarte Osorio</v>
      </c>
      <c r="M1927" s="3">
        <f>IF(FIN_DATASET[[#This Row],[Method]]="Efectivo",1,0)</f>
        <v>0</v>
      </c>
      <c r="N1927" s="12">
        <f>IF(FIN_DATASET[[#This Row],[Method]]="Efectivo",FIN_DATASET[[#This Row],[Amount]],0)</f>
        <v>0</v>
      </c>
      <c r="O1927" s="3">
        <f>IF(FIN_DATASET[[#This Row],[Method]]="CxC",1,0)</f>
        <v>0</v>
      </c>
      <c r="P1927" s="11">
        <f>IF(FIN_DATASET[[#This Row],[Method]]="CxC",FIN_DATASET[[#This Row],[Amount]],0)</f>
        <v>0</v>
      </c>
      <c r="Q1927" s="3">
        <f>IF(OR(FIN_DATASET[[#This Row],[Account]]="CxP",FIN_DATASET[[#This Row],[Account]]="CxP (Liga)",FIN_DATASET[[#This Row],[Account]]="CxP (Terceros)"),1,0)</f>
        <v>0</v>
      </c>
      <c r="R1927" s="3">
        <f>IF(FIN_DATASET[[#This Row],[AP_Flag]]=1,FIN_DATASET[[#This Row],[Amount]],0)</f>
        <v>0</v>
      </c>
    </row>
    <row r="1928" spans="1:18" x14ac:dyDescent="0.2">
      <c r="A1928" s="4">
        <f>FIN_RAW[[#This Row],[FECHA]]</f>
        <v>45201</v>
      </c>
      <c r="B1928" s="3">
        <f>YEAR(FIN_DATASET[[#This Row],[Date]])</f>
        <v>2023</v>
      </c>
      <c r="C1928" s="3" t="str">
        <f>TEXT(FIN_DATASET[[#This Row],[Date]],"mmmm")</f>
        <v>October</v>
      </c>
      <c r="D1928" s="3" t="str">
        <f>IF(FIN_RAW[[#This Row],[VALOR (IN)]]&gt;0, "Income",IF(FIN_RAW[[#This Row],[VALOR (OUT)]]&gt;0, "Expense", "Check"))</f>
        <v>Income</v>
      </c>
      <c r="E1928" s="3" t="str">
        <f>_xlfn.XLOOKUP(FIN_DATASET[[#This Row],[Method]],CATEGORY_MAP[CUENTA_IN],CATEGORY_MAP[Category])</f>
        <v>Scholarships</v>
      </c>
      <c r="F1928" s="3" t="str">
        <f>_xlfn.XLOOKUP(FIN_DATASET[[#This Row],[Account]],CATEGORY_MAP[CUENTA_OUT],CATEGORY_MAP[Subcategory])</f>
        <v>Monthly Fee</v>
      </c>
      <c r="G1928" s="3" t="str">
        <f>IF(OR(FIN_RAW[[#This Row],[CONCEPTO]]=0,FIN_RAW[[#This Row],[CONCEPTO]]=""),"",FIN_RAW[[#This Row],[CONCEPTO]])</f>
        <v>Beca Fundadores AR(SG) 100% OCT</v>
      </c>
      <c r="H1928" s="5">
        <f>IF(FIN_DATASET[[#This Row],[Type]]="Income", FIN_RAW[[#This Row],[VALOR (IN)]], -FIN_RAW[[#This Row],[VALOR (OUT)]])</f>
        <v>160000</v>
      </c>
      <c r="I1928" s="3" t="str">
        <f>FIN_RAW[[#This Row],[CUENTA (IN)]]</f>
        <v>Becas</v>
      </c>
      <c r="J1928" s="6" t="str">
        <f>FIN_RAW[[#This Row],[CUENTA (OUT)]]</f>
        <v>Mensualidad</v>
      </c>
      <c r="K1928" s="3" t="str">
        <f>IF(OR(FIN_RAW[[#This Row],[CLIENTE]]=0,FIN_RAW[[#This Row],[CLIENTE]]=" "),"",FIN_RAW[[#This Row],[CLIENTE]])</f>
        <v>Omar Osorio Valencia</v>
      </c>
      <c r="L1928" s="3" t="str">
        <f>IF(OR(FIN_RAW[[#This Row],[DEPORTISTA]]=0,FIN_RAW[[#This Row],[DEPORTISTA]]=""),"",FIN_RAW[[#This Row],[DEPORTISTA]])</f>
        <v>Juan Camilo Osorio Mendoza</v>
      </c>
      <c r="M1928" s="3">
        <f>IF(FIN_DATASET[[#This Row],[Method]]="Efectivo",1,0)</f>
        <v>0</v>
      </c>
      <c r="N1928" s="12">
        <f>IF(FIN_DATASET[[#This Row],[Method]]="Efectivo",FIN_DATASET[[#This Row],[Amount]],0)</f>
        <v>0</v>
      </c>
      <c r="O1928" s="3">
        <f>IF(FIN_DATASET[[#This Row],[Method]]="CxC",1,0)</f>
        <v>0</v>
      </c>
      <c r="P1928" s="11">
        <f>IF(FIN_DATASET[[#This Row],[Method]]="CxC",FIN_DATASET[[#This Row],[Amount]],0)</f>
        <v>0</v>
      </c>
      <c r="Q1928" s="3">
        <f>IF(OR(FIN_DATASET[[#This Row],[Account]]="CxP",FIN_DATASET[[#This Row],[Account]]="CxP (Liga)",FIN_DATASET[[#This Row],[Account]]="CxP (Terceros)"),1,0)</f>
        <v>0</v>
      </c>
      <c r="R1928" s="3">
        <f>IF(FIN_DATASET[[#This Row],[AP_Flag]]=1,FIN_DATASET[[#This Row],[Amount]],0)</f>
        <v>0</v>
      </c>
    </row>
    <row r="1929" spans="1:18" x14ac:dyDescent="0.2">
      <c r="A1929" s="4">
        <f>FIN_RAW[[#This Row],[FECHA]]</f>
        <v>45201</v>
      </c>
      <c r="B1929" s="3">
        <f>YEAR(FIN_DATASET[[#This Row],[Date]])</f>
        <v>2023</v>
      </c>
      <c r="C1929" s="3" t="str">
        <f>TEXT(FIN_DATASET[[#This Row],[Date]],"mmmm")</f>
        <v>October</v>
      </c>
      <c r="D1929" s="3" t="str">
        <f>IF(FIN_RAW[[#This Row],[VALOR (IN)]]&gt;0, "Income",IF(FIN_RAW[[#This Row],[VALOR (OUT)]]&gt;0, "Expense", "Check"))</f>
        <v>Income</v>
      </c>
      <c r="E1929" s="3" t="str">
        <f>_xlfn.XLOOKUP(FIN_DATASET[[#This Row],[Method]],CATEGORY_MAP[CUENTA_IN],CATEGORY_MAP[Category])</f>
        <v>Scholarships</v>
      </c>
      <c r="F1929" s="3" t="str">
        <f>_xlfn.XLOOKUP(FIN_DATASET[[#This Row],[Account]],CATEGORY_MAP[CUENTA_OUT],CATEGORY_MAP[Subcategory])</f>
        <v>Monthly Fee</v>
      </c>
      <c r="G1929" s="3" t="str">
        <f>IF(OR(FIN_RAW[[#This Row],[CONCEPTO]]=0,FIN_RAW[[#This Row],[CONCEPTO]]=""),"",FIN_RAW[[#This Row],[CONCEPTO]])</f>
        <v>Beca Fundadores AR(SG) 100% OCT</v>
      </c>
      <c r="H1929" s="5">
        <f>IF(FIN_DATASET[[#This Row],[Type]]="Income", FIN_RAW[[#This Row],[VALOR (IN)]], -FIN_RAW[[#This Row],[VALOR (OUT)]])</f>
        <v>160000</v>
      </c>
      <c r="I1929" s="3" t="str">
        <f>FIN_RAW[[#This Row],[CUENTA (IN)]]</f>
        <v>Becas</v>
      </c>
      <c r="J1929" s="6" t="str">
        <f>FIN_RAW[[#This Row],[CUENTA (OUT)]]</f>
        <v>Mensualidad</v>
      </c>
      <c r="K1929" s="3" t="str">
        <f>IF(OR(FIN_RAW[[#This Row],[CLIENTE]]=0,FIN_RAW[[#This Row],[CLIENTE]]=" "),"",FIN_RAW[[#This Row],[CLIENTE]])</f>
        <v>Omar Osorio Valencia</v>
      </c>
      <c r="L1929" s="3" t="str">
        <f>IF(OR(FIN_RAW[[#This Row],[DEPORTISTA]]=0,FIN_RAW[[#This Row],[DEPORTISTA]]=""),"",FIN_RAW[[#This Row],[DEPORTISTA]])</f>
        <v>Mariana Osorio Mendoza</v>
      </c>
      <c r="M1929" s="3">
        <f>IF(FIN_DATASET[[#This Row],[Method]]="Efectivo",1,0)</f>
        <v>0</v>
      </c>
      <c r="N1929" s="12">
        <f>IF(FIN_DATASET[[#This Row],[Method]]="Efectivo",FIN_DATASET[[#This Row],[Amount]],0)</f>
        <v>0</v>
      </c>
      <c r="O1929" s="3">
        <f>IF(FIN_DATASET[[#This Row],[Method]]="CxC",1,0)</f>
        <v>0</v>
      </c>
      <c r="P1929" s="11">
        <f>IF(FIN_DATASET[[#This Row],[Method]]="CxC",FIN_DATASET[[#This Row],[Amount]],0)</f>
        <v>0</v>
      </c>
      <c r="Q1929" s="3">
        <f>IF(OR(FIN_DATASET[[#This Row],[Account]]="CxP",FIN_DATASET[[#This Row],[Account]]="CxP (Liga)",FIN_DATASET[[#This Row],[Account]]="CxP (Terceros)"),1,0)</f>
        <v>0</v>
      </c>
      <c r="R1929" s="3">
        <f>IF(FIN_DATASET[[#This Row],[AP_Flag]]=1,FIN_DATASET[[#This Row],[Amount]],0)</f>
        <v>0</v>
      </c>
    </row>
    <row r="1930" spans="1:18" x14ac:dyDescent="0.2">
      <c r="A1930" s="4">
        <f>FIN_RAW[[#This Row],[FECHA]]</f>
        <v>45201</v>
      </c>
      <c r="B1930" s="3">
        <f>YEAR(FIN_DATASET[[#This Row],[Date]])</f>
        <v>2023</v>
      </c>
      <c r="C1930" s="3" t="str">
        <f>TEXT(FIN_DATASET[[#This Row],[Date]],"mmmm")</f>
        <v>October</v>
      </c>
      <c r="D1930" s="3" t="str">
        <f>IF(FIN_RAW[[#This Row],[VALOR (IN)]]&gt;0, "Income",IF(FIN_RAW[[#This Row],[VALOR (OUT)]]&gt;0, "Expense", "Check"))</f>
        <v>Income</v>
      </c>
      <c r="E1930" s="3" t="str">
        <f>_xlfn.XLOOKUP(FIN_DATASET[[#This Row],[Method]],CATEGORY_MAP[CUENTA_IN],CATEGORY_MAP[Category])</f>
        <v>Scholarships</v>
      </c>
      <c r="F1930" s="3" t="str">
        <f>_xlfn.XLOOKUP(FIN_DATASET[[#This Row],[Account]],CATEGORY_MAP[CUENTA_OUT],CATEGORY_MAP[Subcategory])</f>
        <v>Monthly Fee</v>
      </c>
      <c r="G1930" s="3" t="str">
        <f>IF(OR(FIN_RAW[[#This Row],[CONCEPTO]]=0,FIN_RAW[[#This Row],[CONCEPTO]]=""),"",FIN_RAW[[#This Row],[CONCEPTO]])</f>
        <v>Beca Fundadores AR(SG) 100% OCT</v>
      </c>
      <c r="H1930" s="5">
        <f>IF(FIN_DATASET[[#This Row],[Type]]="Income", FIN_RAW[[#This Row],[VALOR (IN)]], -FIN_RAW[[#This Row],[VALOR (OUT)]])</f>
        <v>160000</v>
      </c>
      <c r="I1930" s="3" t="str">
        <f>FIN_RAW[[#This Row],[CUENTA (IN)]]</f>
        <v>Becas</v>
      </c>
      <c r="J1930" s="6" t="str">
        <f>FIN_RAW[[#This Row],[CUENTA (OUT)]]</f>
        <v>Mensualidad</v>
      </c>
      <c r="K1930" s="3" t="str">
        <f>IF(OR(FIN_RAW[[#This Row],[CLIENTE]]=0,FIN_RAW[[#This Row],[CLIENTE]]=" "),"",FIN_RAW[[#This Row],[CLIENTE]])</f>
        <v>Silvana Torres López</v>
      </c>
      <c r="L1930" s="3" t="str">
        <f>IF(OR(FIN_RAW[[#This Row],[DEPORTISTA]]=0,FIN_RAW[[#This Row],[DEPORTISTA]]=""),"",FIN_RAW[[#This Row],[DEPORTISTA]])</f>
        <v>María Paula Quintero Torres</v>
      </c>
      <c r="M1930" s="3">
        <f>IF(FIN_DATASET[[#This Row],[Method]]="Efectivo",1,0)</f>
        <v>0</v>
      </c>
      <c r="N1930" s="12">
        <f>IF(FIN_DATASET[[#This Row],[Method]]="Efectivo",FIN_DATASET[[#This Row],[Amount]],0)</f>
        <v>0</v>
      </c>
      <c r="O1930" s="3">
        <f>IF(FIN_DATASET[[#This Row],[Method]]="CxC",1,0)</f>
        <v>0</v>
      </c>
      <c r="P1930" s="11">
        <f>IF(FIN_DATASET[[#This Row],[Method]]="CxC",FIN_DATASET[[#This Row],[Amount]],0)</f>
        <v>0</v>
      </c>
      <c r="Q1930" s="3">
        <f>IF(OR(FIN_DATASET[[#This Row],[Account]]="CxP",FIN_DATASET[[#This Row],[Account]]="CxP (Liga)",FIN_DATASET[[#This Row],[Account]]="CxP (Terceros)"),1,0)</f>
        <v>0</v>
      </c>
      <c r="R1930" s="3">
        <f>IF(FIN_DATASET[[#This Row],[AP_Flag]]=1,FIN_DATASET[[#This Row],[Amount]],0)</f>
        <v>0</v>
      </c>
    </row>
    <row r="1931" spans="1:18" x14ac:dyDescent="0.2">
      <c r="A1931" s="4">
        <f>FIN_RAW[[#This Row],[FECHA]]</f>
        <v>45201</v>
      </c>
      <c r="B1931" s="3">
        <f>YEAR(FIN_DATASET[[#This Row],[Date]])</f>
        <v>2023</v>
      </c>
      <c r="C1931" s="3" t="str">
        <f>TEXT(FIN_DATASET[[#This Row],[Date]],"mmmm")</f>
        <v>October</v>
      </c>
      <c r="D1931" s="3" t="str">
        <f>IF(FIN_RAW[[#This Row],[VALOR (IN)]]&gt;0, "Income",IF(FIN_RAW[[#This Row],[VALOR (OUT)]]&gt;0, "Expense", "Check"))</f>
        <v>Income</v>
      </c>
      <c r="E1931" s="3" t="str">
        <f>_xlfn.XLOOKUP(FIN_DATASET[[#This Row],[Method]],CATEGORY_MAP[CUENTA_IN],CATEGORY_MAP[Category])</f>
        <v>Scholarships</v>
      </c>
      <c r="F1931" s="3" t="str">
        <f>_xlfn.XLOOKUP(FIN_DATASET[[#This Row],[Account]],CATEGORY_MAP[CUENTA_OUT],CATEGORY_MAP[Subcategory])</f>
        <v>Monthly Fee</v>
      </c>
      <c r="G1931" s="3" t="str">
        <f>IF(OR(FIN_RAW[[#This Row],[CONCEPTO]]=0,FIN_RAW[[#This Row],[CONCEPTO]]=""),"",FIN_RAW[[#This Row],[CONCEPTO]])</f>
        <v>Beca Fundadores AR(SG) 100% OCT</v>
      </c>
      <c r="H1931" s="5">
        <f>IF(FIN_DATASET[[#This Row],[Type]]="Income", FIN_RAW[[#This Row],[VALOR (IN)]], -FIN_RAW[[#This Row],[VALOR (OUT)]])</f>
        <v>160000</v>
      </c>
      <c r="I1931" s="3" t="str">
        <f>FIN_RAW[[#This Row],[CUENTA (IN)]]</f>
        <v>Becas</v>
      </c>
      <c r="J1931" s="6" t="str">
        <f>FIN_RAW[[#This Row],[CUENTA (OUT)]]</f>
        <v>Mensualidad</v>
      </c>
      <c r="K1931" s="3" t="str">
        <f>IF(OR(FIN_RAW[[#This Row],[CLIENTE]]=0,FIN_RAW[[#This Row],[CLIENTE]]=" "),"",FIN_RAW[[#This Row],[CLIENTE]])</f>
        <v>Silvana Torres López</v>
      </c>
      <c r="L1931" s="3" t="str">
        <f>IF(OR(FIN_RAW[[#This Row],[DEPORTISTA]]=0,FIN_RAW[[#This Row],[DEPORTISTA]]=""),"",FIN_RAW[[#This Row],[DEPORTISTA]])</f>
        <v>Luciana Pinedo Torres</v>
      </c>
      <c r="M1931" s="3">
        <f>IF(FIN_DATASET[[#This Row],[Method]]="Efectivo",1,0)</f>
        <v>0</v>
      </c>
      <c r="N1931" s="12">
        <f>IF(FIN_DATASET[[#This Row],[Method]]="Efectivo",FIN_DATASET[[#This Row],[Amount]],0)</f>
        <v>0</v>
      </c>
      <c r="O1931" s="3">
        <f>IF(FIN_DATASET[[#This Row],[Method]]="CxC",1,0)</f>
        <v>0</v>
      </c>
      <c r="P1931" s="11">
        <f>IF(FIN_DATASET[[#This Row],[Method]]="CxC",FIN_DATASET[[#This Row],[Amount]],0)</f>
        <v>0</v>
      </c>
      <c r="Q1931" s="3">
        <f>IF(OR(FIN_DATASET[[#This Row],[Account]]="CxP",FIN_DATASET[[#This Row],[Account]]="CxP (Liga)",FIN_DATASET[[#This Row],[Account]]="CxP (Terceros)"),1,0)</f>
        <v>0</v>
      </c>
      <c r="R1931" s="3">
        <f>IF(FIN_DATASET[[#This Row],[AP_Flag]]=1,FIN_DATASET[[#This Row],[Amount]],0)</f>
        <v>0</v>
      </c>
    </row>
    <row r="1932" spans="1:18" x14ac:dyDescent="0.2">
      <c r="A1932" s="4">
        <f>FIN_RAW[[#This Row],[FECHA]]</f>
        <v>45201</v>
      </c>
      <c r="B1932" s="3">
        <f>YEAR(FIN_DATASET[[#This Row],[Date]])</f>
        <v>2023</v>
      </c>
      <c r="C1932" s="3" t="str">
        <f>TEXT(FIN_DATASET[[#This Row],[Date]],"mmmm")</f>
        <v>October</v>
      </c>
      <c r="D1932" s="3" t="str">
        <f>IF(FIN_RAW[[#This Row],[VALOR (IN)]]&gt;0, "Income",IF(FIN_RAW[[#This Row],[VALOR (OUT)]]&gt;0, "Expense", "Check"))</f>
        <v>Income</v>
      </c>
      <c r="E1932" s="3" t="str">
        <f>_xlfn.XLOOKUP(FIN_DATASET[[#This Row],[Method]],CATEGORY_MAP[CUENTA_IN],CATEGORY_MAP[Category])</f>
        <v>Scholarships</v>
      </c>
      <c r="F1932" s="3" t="str">
        <f>_xlfn.XLOOKUP(FIN_DATASET[[#This Row],[Account]],CATEGORY_MAP[CUENTA_OUT],CATEGORY_MAP[Subcategory])</f>
        <v>Monthly Fee</v>
      </c>
      <c r="G1932" s="3" t="str">
        <f>IF(OR(FIN_RAW[[#This Row],[CONCEPTO]]=0,FIN_RAW[[#This Row],[CONCEPTO]]=""),"",FIN_RAW[[#This Row],[CONCEPTO]])</f>
        <v>Beca Fundadores AR(SG) 100% OCT</v>
      </c>
      <c r="H1932" s="5">
        <f>IF(FIN_DATASET[[#This Row],[Type]]="Income", FIN_RAW[[#This Row],[VALOR (IN)]], -FIN_RAW[[#This Row],[VALOR (OUT)]])</f>
        <v>160000</v>
      </c>
      <c r="I1932" s="3" t="str">
        <f>FIN_RAW[[#This Row],[CUENTA (IN)]]</f>
        <v>Becas</v>
      </c>
      <c r="J1932" s="6" t="str">
        <f>FIN_RAW[[#This Row],[CUENTA (OUT)]]</f>
        <v>Mensualidad</v>
      </c>
      <c r="K1932" s="3" t="str">
        <f>IF(OR(FIN_RAW[[#This Row],[CLIENTE]]=0,FIN_RAW[[#This Row],[CLIENTE]]=" "),"",FIN_RAW[[#This Row],[CLIENTE]])</f>
        <v>Silvana Torres López</v>
      </c>
      <c r="L1932" s="3" t="str">
        <f>IF(OR(FIN_RAW[[#This Row],[DEPORTISTA]]=0,FIN_RAW[[#This Row],[DEPORTISTA]]=""),"",FIN_RAW[[#This Row],[DEPORTISTA]])</f>
        <v>Valentina Quintero Torres</v>
      </c>
      <c r="M1932" s="3">
        <f>IF(FIN_DATASET[[#This Row],[Method]]="Efectivo",1,0)</f>
        <v>0</v>
      </c>
      <c r="N1932" s="12">
        <f>IF(FIN_DATASET[[#This Row],[Method]]="Efectivo",FIN_DATASET[[#This Row],[Amount]],0)</f>
        <v>0</v>
      </c>
      <c r="O1932" s="3">
        <f>IF(FIN_DATASET[[#This Row],[Method]]="CxC",1,0)</f>
        <v>0</v>
      </c>
      <c r="P1932" s="11">
        <f>IF(FIN_DATASET[[#This Row],[Method]]="CxC",FIN_DATASET[[#This Row],[Amount]],0)</f>
        <v>0</v>
      </c>
      <c r="Q1932" s="3">
        <f>IF(OR(FIN_DATASET[[#This Row],[Account]]="CxP",FIN_DATASET[[#This Row],[Account]]="CxP (Liga)",FIN_DATASET[[#This Row],[Account]]="CxP (Terceros)"),1,0)</f>
        <v>0</v>
      </c>
      <c r="R1932" s="3">
        <f>IF(FIN_DATASET[[#This Row],[AP_Flag]]=1,FIN_DATASET[[#This Row],[Amount]],0)</f>
        <v>0</v>
      </c>
    </row>
    <row r="1933" spans="1:18" x14ac:dyDescent="0.2">
      <c r="A1933" s="4">
        <f>FIN_RAW[[#This Row],[FECHA]]</f>
        <v>45201</v>
      </c>
      <c r="B1933" s="3">
        <f>YEAR(FIN_DATASET[[#This Row],[Date]])</f>
        <v>2023</v>
      </c>
      <c r="C1933" s="3" t="str">
        <f>TEXT(FIN_DATASET[[#This Row],[Date]],"mmmm")</f>
        <v>October</v>
      </c>
      <c r="D1933" s="3" t="str">
        <f>IF(FIN_RAW[[#This Row],[VALOR (IN)]]&gt;0, "Income",IF(FIN_RAW[[#This Row],[VALOR (OUT)]]&gt;0, "Expense", "Check"))</f>
        <v>Income</v>
      </c>
      <c r="E1933" s="3" t="str">
        <f>_xlfn.XLOOKUP(FIN_DATASET[[#This Row],[Method]],CATEGORY_MAP[CUENTA_IN],CATEGORY_MAP[Category])</f>
        <v>Cash</v>
      </c>
      <c r="F1933" s="3" t="str">
        <f>_xlfn.XLOOKUP(FIN_DATASET[[#This Row],[Account]],CATEGORY_MAP[CUENTA_OUT],CATEGORY_MAP[Subcategory])</f>
        <v>Monthly Fee</v>
      </c>
      <c r="G1933" s="3" t="str">
        <f>IF(OR(FIN_RAW[[#This Row],[CONCEPTO]]=0,FIN_RAW[[#This Row],[CONCEPTO]]=""),"",FIN_RAW[[#This Row],[CONCEPTO]])</f>
        <v>Mensualidad FOR (85%) OCT</v>
      </c>
      <c r="H1933" s="5">
        <f>IF(FIN_DATASET[[#This Row],[Type]]="Income", FIN_RAW[[#This Row],[VALOR (IN)]], -FIN_RAW[[#This Row],[VALOR (OUT)]])</f>
        <v>125000</v>
      </c>
      <c r="I1933" s="3" t="str">
        <f>FIN_RAW[[#This Row],[CUENTA (IN)]]</f>
        <v>Efectivo</v>
      </c>
      <c r="J1933" s="6" t="str">
        <f>FIN_RAW[[#This Row],[CUENTA (OUT)]]</f>
        <v>Mensualidad</v>
      </c>
      <c r="K1933" s="3" t="str">
        <f>IF(OR(FIN_RAW[[#This Row],[CLIENTE]]=0,FIN_RAW[[#This Row],[CLIENTE]]=" "),"",FIN_RAW[[#This Row],[CLIENTE]])</f>
        <v>Diana Marcela Bravo Clavijo</v>
      </c>
      <c r="L1933" s="3" t="str">
        <f>IF(OR(FIN_RAW[[#This Row],[DEPORTISTA]]=0,FIN_RAW[[#This Row],[DEPORTISTA]]=""),"",FIN_RAW[[#This Row],[DEPORTISTA]])</f>
        <v>Adelaida Camacho Bravo</v>
      </c>
      <c r="M1933" s="3">
        <f>IF(FIN_DATASET[[#This Row],[Method]]="Efectivo",1,0)</f>
        <v>1</v>
      </c>
      <c r="N1933" s="12">
        <f>IF(FIN_DATASET[[#This Row],[Method]]="Efectivo",FIN_DATASET[[#This Row],[Amount]],0)</f>
        <v>125000</v>
      </c>
      <c r="O1933" s="3">
        <f>IF(FIN_DATASET[[#This Row],[Method]]="CxC",1,0)</f>
        <v>0</v>
      </c>
      <c r="P1933" s="11">
        <f>IF(FIN_DATASET[[#This Row],[Method]]="CxC",FIN_DATASET[[#This Row],[Amount]],0)</f>
        <v>0</v>
      </c>
      <c r="Q1933" s="3">
        <f>IF(OR(FIN_DATASET[[#This Row],[Account]]="CxP",FIN_DATASET[[#This Row],[Account]]="CxP (Liga)",FIN_DATASET[[#This Row],[Account]]="CxP (Terceros)"),1,0)</f>
        <v>0</v>
      </c>
      <c r="R1933" s="3">
        <f>IF(FIN_DATASET[[#This Row],[AP_Flag]]=1,FIN_DATASET[[#This Row],[Amount]],0)</f>
        <v>0</v>
      </c>
    </row>
    <row r="1934" spans="1:18" x14ac:dyDescent="0.2">
      <c r="A1934" s="4">
        <f>FIN_RAW[[#This Row],[FECHA]]</f>
        <v>45201</v>
      </c>
      <c r="B1934" s="3">
        <f>YEAR(FIN_DATASET[[#This Row],[Date]])</f>
        <v>2023</v>
      </c>
      <c r="C1934" s="3" t="str">
        <f>TEXT(FIN_DATASET[[#This Row],[Date]],"mmmm")</f>
        <v>October</v>
      </c>
      <c r="D1934" s="3" t="str">
        <f>IF(FIN_RAW[[#This Row],[VALOR (IN)]]&gt;0, "Income",IF(FIN_RAW[[#This Row],[VALOR (OUT)]]&gt;0, "Expense", "Check"))</f>
        <v>Income</v>
      </c>
      <c r="E1934" s="3" t="str">
        <f>_xlfn.XLOOKUP(FIN_DATASET[[#This Row],[Method]],CATEGORY_MAP[CUENTA_IN],CATEGORY_MAP[Category])</f>
        <v>Scholarships</v>
      </c>
      <c r="F1934" s="3" t="str">
        <f>_xlfn.XLOOKUP(FIN_DATASET[[#This Row],[Account]],CATEGORY_MAP[CUENTA_OUT],CATEGORY_MAP[Subcategory])</f>
        <v>Monthly Fee</v>
      </c>
      <c r="G1934" s="3" t="str">
        <f>IF(OR(FIN_RAW[[#This Row],[CONCEPTO]]=0,FIN_RAW[[#This Row],[CONCEPTO]]=""),"",FIN_RAW[[#This Row],[CONCEPTO]])</f>
        <v>Beca Hermandad (15%) OCT</v>
      </c>
      <c r="H1934" s="5">
        <f>IF(FIN_DATASET[[#This Row],[Type]]="Income", FIN_RAW[[#This Row],[VALOR (IN)]], -FIN_RAW[[#This Row],[VALOR (OUT)]])</f>
        <v>22000</v>
      </c>
      <c r="I1934" s="3" t="str">
        <f>FIN_RAW[[#This Row],[CUENTA (IN)]]</f>
        <v>Becas</v>
      </c>
      <c r="J1934" s="6" t="str">
        <f>FIN_RAW[[#This Row],[CUENTA (OUT)]]</f>
        <v>Mensualidad</v>
      </c>
      <c r="K1934" s="3" t="str">
        <f>IF(OR(FIN_RAW[[#This Row],[CLIENTE]]=0,FIN_RAW[[#This Row],[CLIENTE]]=" "),"",FIN_RAW[[#This Row],[CLIENTE]])</f>
        <v>Diana Marcela Bravo Clavijo</v>
      </c>
      <c r="L1934" s="3" t="str">
        <f>IF(OR(FIN_RAW[[#This Row],[DEPORTISTA]]=0,FIN_RAW[[#This Row],[DEPORTISTA]]=""),"",FIN_RAW[[#This Row],[DEPORTISTA]])</f>
        <v>Adelaida Camacho Bravo</v>
      </c>
      <c r="M1934" s="3">
        <f>IF(FIN_DATASET[[#This Row],[Method]]="Efectivo",1,0)</f>
        <v>0</v>
      </c>
      <c r="N1934" s="12">
        <f>IF(FIN_DATASET[[#This Row],[Method]]="Efectivo",FIN_DATASET[[#This Row],[Amount]],0)</f>
        <v>0</v>
      </c>
      <c r="O1934" s="3">
        <f>IF(FIN_DATASET[[#This Row],[Method]]="CxC",1,0)</f>
        <v>0</v>
      </c>
      <c r="P1934" s="11">
        <f>IF(FIN_DATASET[[#This Row],[Method]]="CxC",FIN_DATASET[[#This Row],[Amount]],0)</f>
        <v>0</v>
      </c>
      <c r="Q1934" s="3">
        <f>IF(OR(FIN_DATASET[[#This Row],[Account]]="CxP",FIN_DATASET[[#This Row],[Account]]="CxP (Liga)",FIN_DATASET[[#This Row],[Account]]="CxP (Terceros)"),1,0)</f>
        <v>0</v>
      </c>
      <c r="R1934" s="3">
        <f>IF(FIN_DATASET[[#This Row],[AP_Flag]]=1,FIN_DATASET[[#This Row],[Amount]],0)</f>
        <v>0</v>
      </c>
    </row>
    <row r="1935" spans="1:18" x14ac:dyDescent="0.2">
      <c r="A1935" s="4">
        <f>FIN_RAW[[#This Row],[FECHA]]</f>
        <v>45201</v>
      </c>
      <c r="B1935" s="3">
        <f>YEAR(FIN_DATASET[[#This Row],[Date]])</f>
        <v>2023</v>
      </c>
      <c r="C1935" s="3" t="str">
        <f>TEXT(FIN_DATASET[[#This Row],[Date]],"mmmm")</f>
        <v>October</v>
      </c>
      <c r="D1935" s="3" t="str">
        <f>IF(FIN_RAW[[#This Row],[VALOR (IN)]]&gt;0, "Income",IF(FIN_RAW[[#This Row],[VALOR (OUT)]]&gt;0, "Expense", "Check"))</f>
        <v>Income</v>
      </c>
      <c r="E1935" s="3" t="str">
        <f>_xlfn.XLOOKUP(FIN_DATASET[[#This Row],[Method]],CATEGORY_MAP[CUENTA_IN],CATEGORY_MAP[Category])</f>
        <v>Cash</v>
      </c>
      <c r="F1935" s="3" t="str">
        <f>_xlfn.XLOOKUP(FIN_DATASET[[#This Row],[Account]],CATEGORY_MAP[CUENTA_OUT],CATEGORY_MAP[Subcategory])</f>
        <v>Monthly Fee</v>
      </c>
      <c r="G1935" s="3" t="str">
        <f>IF(OR(FIN_RAW[[#This Row],[CONCEPTO]]=0,FIN_RAW[[#This Row],[CONCEPTO]]=""),"",FIN_RAW[[#This Row],[CONCEPTO]])</f>
        <v>Mensualidad AR OCT</v>
      </c>
      <c r="H1935" s="5">
        <f>IF(FIN_DATASET[[#This Row],[Type]]="Income", FIN_RAW[[#This Row],[VALOR (IN)]], -FIN_RAW[[#This Row],[VALOR (OUT)]])</f>
        <v>197000</v>
      </c>
      <c r="I1935" s="3" t="str">
        <f>FIN_RAW[[#This Row],[CUENTA (IN)]]</f>
        <v>Efectivo</v>
      </c>
      <c r="J1935" s="6" t="str">
        <f>FIN_RAW[[#This Row],[CUENTA (OUT)]]</f>
        <v>Mensualidad</v>
      </c>
      <c r="K1935" s="3" t="str">
        <f>IF(OR(FIN_RAW[[#This Row],[CLIENTE]]=0,FIN_RAW[[#This Row],[CLIENTE]]=" "),"",FIN_RAW[[#This Row],[CLIENTE]])</f>
        <v>Diana Marcela Bravo Clavijo</v>
      </c>
      <c r="L1935" s="3" t="str">
        <f>IF(OR(FIN_RAW[[#This Row],[DEPORTISTA]]=0,FIN_RAW[[#This Row],[DEPORTISTA]]=""),"",FIN_RAW[[#This Row],[DEPORTISTA]])</f>
        <v>María Antonia Camacho Bravo</v>
      </c>
      <c r="M1935" s="3">
        <f>IF(FIN_DATASET[[#This Row],[Method]]="Efectivo",1,0)</f>
        <v>1</v>
      </c>
      <c r="N1935" s="12">
        <f>IF(FIN_DATASET[[#This Row],[Method]]="Efectivo",FIN_DATASET[[#This Row],[Amount]],0)</f>
        <v>197000</v>
      </c>
      <c r="O1935" s="3">
        <f>IF(FIN_DATASET[[#This Row],[Method]]="CxC",1,0)</f>
        <v>0</v>
      </c>
      <c r="P1935" s="11">
        <f>IF(FIN_DATASET[[#This Row],[Method]]="CxC",FIN_DATASET[[#This Row],[Amount]],0)</f>
        <v>0</v>
      </c>
      <c r="Q1935" s="3">
        <f>IF(OR(FIN_DATASET[[#This Row],[Account]]="CxP",FIN_DATASET[[#This Row],[Account]]="CxP (Liga)",FIN_DATASET[[#This Row],[Account]]="CxP (Terceros)"),1,0)</f>
        <v>0</v>
      </c>
      <c r="R1935" s="3">
        <f>IF(FIN_DATASET[[#This Row],[AP_Flag]]=1,FIN_DATASET[[#This Row],[Amount]],0)</f>
        <v>0</v>
      </c>
    </row>
    <row r="1936" spans="1:18" x14ac:dyDescent="0.2">
      <c r="A1936" s="4">
        <f>FIN_RAW[[#This Row],[FECHA]]</f>
        <v>45201</v>
      </c>
      <c r="B1936" s="3">
        <f>YEAR(FIN_DATASET[[#This Row],[Date]])</f>
        <v>2023</v>
      </c>
      <c r="C1936" s="3" t="str">
        <f>TEXT(FIN_DATASET[[#This Row],[Date]],"mmmm")</f>
        <v>October</v>
      </c>
      <c r="D1936" s="3" t="str">
        <f>IF(FIN_RAW[[#This Row],[VALOR (IN)]]&gt;0, "Income",IF(FIN_RAW[[#This Row],[VALOR (OUT)]]&gt;0, "Expense", "Check"))</f>
        <v>Income</v>
      </c>
      <c r="E1936" s="3" t="str">
        <f>_xlfn.XLOOKUP(FIN_DATASET[[#This Row],[Method]],CATEGORY_MAP[CUENTA_IN],CATEGORY_MAP[Category])</f>
        <v>Cash</v>
      </c>
      <c r="F1936" s="3" t="str">
        <f>_xlfn.XLOOKUP(FIN_DATASET[[#This Row],[Account]],CATEGORY_MAP[CUENTA_OUT],CATEGORY_MAP[Subcategory])</f>
        <v>Monthly Fee</v>
      </c>
      <c r="G1936" s="3" t="str">
        <f>IF(OR(FIN_RAW[[#This Row],[CONCEPTO]]=0,FIN_RAW[[#This Row],[CONCEPTO]]=""),"",FIN_RAW[[#This Row],[CONCEPTO]])</f>
        <v>Mensualidad FOR OCT</v>
      </c>
      <c r="H1936" s="5">
        <f>IF(FIN_DATASET[[#This Row],[Type]]="Income", FIN_RAW[[#This Row],[VALOR (IN)]], -FIN_RAW[[#This Row],[VALOR (OUT)]])</f>
        <v>147000</v>
      </c>
      <c r="I1936" s="3" t="str">
        <f>FIN_RAW[[#This Row],[CUENTA (IN)]]</f>
        <v>Efectivo</v>
      </c>
      <c r="J1936" s="6" t="str">
        <f>FIN_RAW[[#This Row],[CUENTA (OUT)]]</f>
        <v>Mensualidad</v>
      </c>
      <c r="K1936" s="3" t="str">
        <f>IF(OR(FIN_RAW[[#This Row],[CLIENTE]]=0,FIN_RAW[[#This Row],[CLIENTE]]=" "),"",FIN_RAW[[#This Row],[CLIENTE]])</f>
        <v>Carlos Andrés Velasco Ruiz</v>
      </c>
      <c r="L1936" s="3" t="str">
        <f>IF(OR(FIN_RAW[[#This Row],[DEPORTISTA]]=0,FIN_RAW[[#This Row],[DEPORTISTA]]=""),"",FIN_RAW[[#This Row],[DEPORTISTA]])</f>
        <v>Antonella Velasco Aristizabal</v>
      </c>
      <c r="M1936" s="3">
        <f>IF(FIN_DATASET[[#This Row],[Method]]="Efectivo",1,0)</f>
        <v>1</v>
      </c>
      <c r="N1936" s="12">
        <f>IF(FIN_DATASET[[#This Row],[Method]]="Efectivo",FIN_DATASET[[#This Row],[Amount]],0)</f>
        <v>147000</v>
      </c>
      <c r="O1936" s="3">
        <f>IF(FIN_DATASET[[#This Row],[Method]]="CxC",1,0)</f>
        <v>0</v>
      </c>
      <c r="P1936" s="11">
        <f>IF(FIN_DATASET[[#This Row],[Method]]="CxC",FIN_DATASET[[#This Row],[Amount]],0)</f>
        <v>0</v>
      </c>
      <c r="Q1936" s="3">
        <f>IF(OR(FIN_DATASET[[#This Row],[Account]]="CxP",FIN_DATASET[[#This Row],[Account]]="CxP (Liga)",FIN_DATASET[[#This Row],[Account]]="CxP (Terceros)"),1,0)</f>
        <v>0</v>
      </c>
      <c r="R1936" s="3">
        <f>IF(FIN_DATASET[[#This Row],[AP_Flag]]=1,FIN_DATASET[[#This Row],[Amount]],0)</f>
        <v>0</v>
      </c>
    </row>
    <row r="1937" spans="1:18" x14ac:dyDescent="0.2">
      <c r="A1937" s="4">
        <f>FIN_RAW[[#This Row],[FECHA]]</f>
        <v>45201</v>
      </c>
      <c r="B1937" s="3">
        <f>YEAR(FIN_DATASET[[#This Row],[Date]])</f>
        <v>2023</v>
      </c>
      <c r="C1937" s="3" t="str">
        <f>TEXT(FIN_DATASET[[#This Row],[Date]],"mmmm")</f>
        <v>October</v>
      </c>
      <c r="D1937" s="3" t="str">
        <f>IF(FIN_RAW[[#This Row],[VALOR (IN)]]&gt;0, "Income",IF(FIN_RAW[[#This Row],[VALOR (OUT)]]&gt;0, "Expense", "Check"))</f>
        <v>Income</v>
      </c>
      <c r="E1937" s="3" t="str">
        <f>_xlfn.XLOOKUP(FIN_DATASET[[#This Row],[Method]],CATEGORY_MAP[CUENTA_IN],CATEGORY_MAP[Category])</f>
        <v>Cash</v>
      </c>
      <c r="F1937" s="3" t="str">
        <f>_xlfn.XLOOKUP(FIN_DATASET[[#This Row],[Account]],CATEGORY_MAP[CUENTA_OUT],CATEGORY_MAP[Subcategory])</f>
        <v>Monthly Fee</v>
      </c>
      <c r="G1937" s="3" t="str">
        <f>IF(OR(FIN_RAW[[#This Row],[CONCEPTO]]=0,FIN_RAW[[#This Row],[CONCEPTO]]=""),"",FIN_RAW[[#This Row],[CONCEPTO]])</f>
        <v>Mensualidad FOR (85%) OCT</v>
      </c>
      <c r="H1937" s="5">
        <f>IF(FIN_DATASET[[#This Row],[Type]]="Income", FIN_RAW[[#This Row],[VALOR (IN)]], -FIN_RAW[[#This Row],[VALOR (OUT)]])</f>
        <v>125000</v>
      </c>
      <c r="I1937" s="3" t="str">
        <f>FIN_RAW[[#This Row],[CUENTA (IN)]]</f>
        <v>Efectivo</v>
      </c>
      <c r="J1937" s="6" t="str">
        <f>FIN_RAW[[#This Row],[CUENTA (OUT)]]</f>
        <v>Mensualidad</v>
      </c>
      <c r="K1937" s="3" t="str">
        <f>IF(OR(FIN_RAW[[#This Row],[CLIENTE]]=0,FIN_RAW[[#This Row],[CLIENTE]]=" "),"",FIN_RAW[[#This Row],[CLIENTE]])</f>
        <v>Juan Sebastián Floyd</v>
      </c>
      <c r="L1937" s="3" t="str">
        <f>IF(OR(FIN_RAW[[#This Row],[DEPORTISTA]]=0,FIN_RAW[[#This Row],[DEPORTISTA]]=""),"",FIN_RAW[[#This Row],[DEPORTISTA]])</f>
        <v>Arianna Floyd Martínez</v>
      </c>
      <c r="M1937" s="3">
        <f>IF(FIN_DATASET[[#This Row],[Method]]="Efectivo",1,0)</f>
        <v>1</v>
      </c>
      <c r="N1937" s="12">
        <f>IF(FIN_DATASET[[#This Row],[Method]]="Efectivo",FIN_DATASET[[#This Row],[Amount]],0)</f>
        <v>125000</v>
      </c>
      <c r="O1937" s="3">
        <f>IF(FIN_DATASET[[#This Row],[Method]]="CxC",1,0)</f>
        <v>0</v>
      </c>
      <c r="P1937" s="11">
        <f>IF(FIN_DATASET[[#This Row],[Method]]="CxC",FIN_DATASET[[#This Row],[Amount]],0)</f>
        <v>0</v>
      </c>
      <c r="Q1937" s="3">
        <f>IF(OR(FIN_DATASET[[#This Row],[Account]]="CxP",FIN_DATASET[[#This Row],[Account]]="CxP (Liga)",FIN_DATASET[[#This Row],[Account]]="CxP (Terceros)"),1,0)</f>
        <v>0</v>
      </c>
      <c r="R1937" s="3">
        <f>IF(FIN_DATASET[[#This Row],[AP_Flag]]=1,FIN_DATASET[[#This Row],[Amount]],0)</f>
        <v>0</v>
      </c>
    </row>
    <row r="1938" spans="1:18" x14ac:dyDescent="0.2">
      <c r="A1938" s="4">
        <f>FIN_RAW[[#This Row],[FECHA]]</f>
        <v>45201</v>
      </c>
      <c r="B1938" s="3">
        <f>YEAR(FIN_DATASET[[#This Row],[Date]])</f>
        <v>2023</v>
      </c>
      <c r="C1938" s="3" t="str">
        <f>TEXT(FIN_DATASET[[#This Row],[Date]],"mmmm")</f>
        <v>October</v>
      </c>
      <c r="D1938" s="3" t="str">
        <f>IF(FIN_RAW[[#This Row],[VALOR (IN)]]&gt;0, "Income",IF(FIN_RAW[[#This Row],[VALOR (OUT)]]&gt;0, "Expense", "Check"))</f>
        <v>Income</v>
      </c>
      <c r="E1938" s="3" t="str">
        <f>_xlfn.XLOOKUP(FIN_DATASET[[#This Row],[Method]],CATEGORY_MAP[CUENTA_IN],CATEGORY_MAP[Category])</f>
        <v>Scholarships</v>
      </c>
      <c r="F1938" s="3" t="str">
        <f>_xlfn.XLOOKUP(FIN_DATASET[[#This Row],[Account]],CATEGORY_MAP[CUENTA_OUT],CATEGORY_MAP[Subcategory])</f>
        <v>Monthly Fee</v>
      </c>
      <c r="G1938" s="3" t="str">
        <f>IF(OR(FIN_RAW[[#This Row],[CONCEPTO]]=0,FIN_RAW[[#This Row],[CONCEPTO]]=""),"",FIN_RAW[[#This Row],[CONCEPTO]])</f>
        <v>Beca Hermandad (15%) OCT</v>
      </c>
      <c r="H1938" s="5">
        <f>IF(FIN_DATASET[[#This Row],[Type]]="Income", FIN_RAW[[#This Row],[VALOR (IN)]], -FIN_RAW[[#This Row],[VALOR (OUT)]])</f>
        <v>22000</v>
      </c>
      <c r="I1938" s="3" t="str">
        <f>FIN_RAW[[#This Row],[CUENTA (IN)]]</f>
        <v>Becas</v>
      </c>
      <c r="J1938" s="6" t="str">
        <f>FIN_RAW[[#This Row],[CUENTA (OUT)]]</f>
        <v>Mensualidad</v>
      </c>
      <c r="K1938" s="3" t="str">
        <f>IF(OR(FIN_RAW[[#This Row],[CLIENTE]]=0,FIN_RAW[[#This Row],[CLIENTE]]=" "),"",FIN_RAW[[#This Row],[CLIENTE]])</f>
        <v>Juan Sebastián Floyd</v>
      </c>
      <c r="L1938" s="3" t="str">
        <f>IF(OR(FIN_RAW[[#This Row],[DEPORTISTA]]=0,FIN_RAW[[#This Row],[DEPORTISTA]]=""),"",FIN_RAW[[#This Row],[DEPORTISTA]])</f>
        <v>Arianna Floyd Martínez</v>
      </c>
      <c r="M1938" s="3">
        <f>IF(FIN_DATASET[[#This Row],[Method]]="Efectivo",1,0)</f>
        <v>0</v>
      </c>
      <c r="N1938" s="12">
        <f>IF(FIN_DATASET[[#This Row],[Method]]="Efectivo",FIN_DATASET[[#This Row],[Amount]],0)</f>
        <v>0</v>
      </c>
      <c r="O1938" s="3">
        <f>IF(FIN_DATASET[[#This Row],[Method]]="CxC",1,0)</f>
        <v>0</v>
      </c>
      <c r="P1938" s="11">
        <f>IF(FIN_DATASET[[#This Row],[Method]]="CxC",FIN_DATASET[[#This Row],[Amount]],0)</f>
        <v>0</v>
      </c>
      <c r="Q1938" s="3">
        <f>IF(OR(FIN_DATASET[[#This Row],[Account]]="CxP",FIN_DATASET[[#This Row],[Account]]="CxP (Liga)",FIN_DATASET[[#This Row],[Account]]="CxP (Terceros)"),1,0)</f>
        <v>0</v>
      </c>
      <c r="R1938" s="3">
        <f>IF(FIN_DATASET[[#This Row],[AP_Flag]]=1,FIN_DATASET[[#This Row],[Amount]],0)</f>
        <v>0</v>
      </c>
    </row>
    <row r="1939" spans="1:18" x14ac:dyDescent="0.2">
      <c r="A1939" s="4">
        <f>FIN_RAW[[#This Row],[FECHA]]</f>
        <v>45201</v>
      </c>
      <c r="B1939" s="3">
        <f>YEAR(FIN_DATASET[[#This Row],[Date]])</f>
        <v>2023</v>
      </c>
      <c r="C1939" s="3" t="str">
        <f>TEXT(FIN_DATASET[[#This Row],[Date]],"mmmm")</f>
        <v>October</v>
      </c>
      <c r="D1939" s="3" t="str">
        <f>IF(FIN_RAW[[#This Row],[VALOR (IN)]]&gt;0, "Income",IF(FIN_RAW[[#This Row],[VALOR (OUT)]]&gt;0, "Expense", "Check"))</f>
        <v>Income</v>
      </c>
      <c r="E1939" s="3" t="str">
        <f>_xlfn.XLOOKUP(FIN_DATASET[[#This Row],[Method]],CATEGORY_MAP[CUENTA_IN],CATEGORY_MAP[Category])</f>
        <v>Cash</v>
      </c>
      <c r="F1939" s="3" t="str">
        <f>_xlfn.XLOOKUP(FIN_DATASET[[#This Row],[Account]],CATEGORY_MAP[CUENTA_OUT],CATEGORY_MAP[Subcategory])</f>
        <v>Monthly Fee</v>
      </c>
      <c r="G1939" s="3" t="str">
        <f>IF(OR(FIN_RAW[[#This Row],[CONCEPTO]]=0,FIN_RAW[[#This Row],[CONCEPTO]]=""),"",FIN_RAW[[#This Row],[CONCEPTO]])</f>
        <v>Mensualidad AR OCT</v>
      </c>
      <c r="H1939" s="5">
        <f>IF(FIN_DATASET[[#This Row],[Type]]="Income", FIN_RAW[[#This Row],[VALOR (IN)]], -FIN_RAW[[#This Row],[VALOR (OUT)]])</f>
        <v>197000</v>
      </c>
      <c r="I1939" s="3" t="str">
        <f>FIN_RAW[[#This Row],[CUENTA (IN)]]</f>
        <v>Efectivo</v>
      </c>
      <c r="J1939" s="6" t="str">
        <f>FIN_RAW[[#This Row],[CUENTA (OUT)]]</f>
        <v>Mensualidad</v>
      </c>
      <c r="K1939" s="3" t="str">
        <f>IF(OR(FIN_RAW[[#This Row],[CLIENTE]]=0,FIN_RAW[[#This Row],[CLIENTE]]=" "),"",FIN_RAW[[#This Row],[CLIENTE]])</f>
        <v>Juan Sebastián Floyd</v>
      </c>
      <c r="L1939" s="3" t="str">
        <f>IF(OR(FIN_RAW[[#This Row],[DEPORTISTA]]=0,FIN_RAW[[#This Row],[DEPORTISTA]]=""),"",FIN_RAW[[#This Row],[DEPORTISTA]])</f>
        <v>Juan Diego Floyd Martínez</v>
      </c>
      <c r="M1939" s="3">
        <f>IF(FIN_DATASET[[#This Row],[Method]]="Efectivo",1,0)</f>
        <v>1</v>
      </c>
      <c r="N1939" s="12">
        <f>IF(FIN_DATASET[[#This Row],[Method]]="Efectivo",FIN_DATASET[[#This Row],[Amount]],0)</f>
        <v>197000</v>
      </c>
      <c r="O1939" s="3">
        <f>IF(FIN_DATASET[[#This Row],[Method]]="CxC",1,0)</f>
        <v>0</v>
      </c>
      <c r="P1939" s="11">
        <f>IF(FIN_DATASET[[#This Row],[Method]]="CxC",FIN_DATASET[[#This Row],[Amount]],0)</f>
        <v>0</v>
      </c>
      <c r="Q1939" s="3">
        <f>IF(OR(FIN_DATASET[[#This Row],[Account]]="CxP",FIN_DATASET[[#This Row],[Account]]="CxP (Liga)",FIN_DATASET[[#This Row],[Account]]="CxP (Terceros)"),1,0)</f>
        <v>0</v>
      </c>
      <c r="R1939" s="3">
        <f>IF(FIN_DATASET[[#This Row],[AP_Flag]]=1,FIN_DATASET[[#This Row],[Amount]],0)</f>
        <v>0</v>
      </c>
    </row>
    <row r="1940" spans="1:18" x14ac:dyDescent="0.2">
      <c r="A1940" s="4">
        <f>FIN_RAW[[#This Row],[FECHA]]</f>
        <v>45201</v>
      </c>
      <c r="B1940" s="3">
        <f>YEAR(FIN_DATASET[[#This Row],[Date]])</f>
        <v>2023</v>
      </c>
      <c r="C1940" s="3" t="str">
        <f>TEXT(FIN_DATASET[[#This Row],[Date]],"mmmm")</f>
        <v>October</v>
      </c>
      <c r="D1940" s="3" t="str">
        <f>IF(FIN_RAW[[#This Row],[VALOR (IN)]]&gt;0, "Income",IF(FIN_RAW[[#This Row],[VALOR (OUT)]]&gt;0, "Expense", "Check"))</f>
        <v>Income</v>
      </c>
      <c r="E1940" s="3" t="str">
        <f>_xlfn.XLOOKUP(FIN_DATASET[[#This Row],[Method]],CATEGORY_MAP[CUENTA_IN],CATEGORY_MAP[Category])</f>
        <v>Cash</v>
      </c>
      <c r="F1940" s="3" t="str">
        <f>_xlfn.XLOOKUP(FIN_DATASET[[#This Row],[Account]],CATEGORY_MAP[CUENTA_OUT],CATEGORY_MAP[Subcategory])</f>
        <v>Monthly Fee</v>
      </c>
      <c r="G1940" s="3" t="str">
        <f>IF(OR(FIN_RAW[[#This Row],[CONCEPTO]]=0,FIN_RAW[[#This Row],[CONCEPTO]]=""),"",FIN_RAW[[#This Row],[CONCEPTO]])</f>
        <v>Mensualidad FOR (85%) OCT</v>
      </c>
      <c r="H1940" s="5">
        <f>IF(FIN_DATASET[[#This Row],[Type]]="Income", FIN_RAW[[#This Row],[VALOR (IN)]], -FIN_RAW[[#This Row],[VALOR (OUT)]])</f>
        <v>125000</v>
      </c>
      <c r="I1940" s="3" t="str">
        <f>FIN_RAW[[#This Row],[CUENTA (IN)]]</f>
        <v>Efectivo</v>
      </c>
      <c r="J1940" s="6" t="str">
        <f>FIN_RAW[[#This Row],[CUENTA (OUT)]]</f>
        <v>Mensualidad</v>
      </c>
      <c r="K1940" s="3" t="str">
        <f>IF(OR(FIN_RAW[[#This Row],[CLIENTE]]=0,FIN_RAW[[#This Row],[CLIENTE]]=" "),"",FIN_RAW[[#This Row],[CLIENTE]])</f>
        <v>Víctor Manuel Duque Yepes</v>
      </c>
      <c r="L1940" s="3" t="str">
        <f>IF(OR(FIN_RAW[[#This Row],[DEPORTISTA]]=0,FIN_RAW[[#This Row],[DEPORTISTA]]=""),"",FIN_RAW[[#This Row],[DEPORTISTA]])</f>
        <v>Juan Esteban Duque Pinto</v>
      </c>
      <c r="M1940" s="3">
        <f>IF(FIN_DATASET[[#This Row],[Method]]="Efectivo",1,0)</f>
        <v>1</v>
      </c>
      <c r="N1940" s="12">
        <f>IF(FIN_DATASET[[#This Row],[Method]]="Efectivo",FIN_DATASET[[#This Row],[Amount]],0)</f>
        <v>125000</v>
      </c>
      <c r="O1940" s="3">
        <f>IF(FIN_DATASET[[#This Row],[Method]]="CxC",1,0)</f>
        <v>0</v>
      </c>
      <c r="P1940" s="11">
        <f>IF(FIN_DATASET[[#This Row],[Method]]="CxC",FIN_DATASET[[#This Row],[Amount]],0)</f>
        <v>0</v>
      </c>
      <c r="Q1940" s="3">
        <f>IF(OR(FIN_DATASET[[#This Row],[Account]]="CxP",FIN_DATASET[[#This Row],[Account]]="CxP (Liga)",FIN_DATASET[[#This Row],[Account]]="CxP (Terceros)"),1,0)</f>
        <v>0</v>
      </c>
      <c r="R1940" s="3">
        <f>IF(FIN_DATASET[[#This Row],[AP_Flag]]=1,FIN_DATASET[[#This Row],[Amount]],0)</f>
        <v>0</v>
      </c>
    </row>
    <row r="1941" spans="1:18" x14ac:dyDescent="0.2">
      <c r="A1941" s="4">
        <f>FIN_RAW[[#This Row],[FECHA]]</f>
        <v>45201</v>
      </c>
      <c r="B1941" s="3">
        <f>YEAR(FIN_DATASET[[#This Row],[Date]])</f>
        <v>2023</v>
      </c>
      <c r="C1941" s="3" t="str">
        <f>TEXT(FIN_DATASET[[#This Row],[Date]],"mmmm")</f>
        <v>October</v>
      </c>
      <c r="D1941" s="3" t="str">
        <f>IF(FIN_RAW[[#This Row],[VALOR (IN)]]&gt;0, "Income",IF(FIN_RAW[[#This Row],[VALOR (OUT)]]&gt;0, "Expense", "Check"))</f>
        <v>Income</v>
      </c>
      <c r="E1941" s="3" t="str">
        <f>_xlfn.XLOOKUP(FIN_DATASET[[#This Row],[Method]],CATEGORY_MAP[CUENTA_IN],CATEGORY_MAP[Category])</f>
        <v>Scholarships</v>
      </c>
      <c r="F1941" s="3" t="str">
        <f>_xlfn.XLOOKUP(FIN_DATASET[[#This Row],[Account]],CATEGORY_MAP[CUENTA_OUT],CATEGORY_MAP[Subcategory])</f>
        <v>Monthly Fee</v>
      </c>
      <c r="G1941" s="3" t="str">
        <f>IF(OR(FIN_RAW[[#This Row],[CONCEPTO]]=0,FIN_RAW[[#This Row],[CONCEPTO]]=""),"",FIN_RAW[[#This Row],[CONCEPTO]])</f>
        <v>Beca Hermandad (15%) OCT</v>
      </c>
      <c r="H1941" s="5">
        <f>IF(FIN_DATASET[[#This Row],[Type]]="Income", FIN_RAW[[#This Row],[VALOR (IN)]], -FIN_RAW[[#This Row],[VALOR (OUT)]])</f>
        <v>22000</v>
      </c>
      <c r="I1941" s="3" t="str">
        <f>FIN_RAW[[#This Row],[CUENTA (IN)]]</f>
        <v>Becas</v>
      </c>
      <c r="J1941" s="6" t="str">
        <f>FIN_RAW[[#This Row],[CUENTA (OUT)]]</f>
        <v>Mensualidad</v>
      </c>
      <c r="K1941" s="3" t="str">
        <f>IF(OR(FIN_RAW[[#This Row],[CLIENTE]]=0,FIN_RAW[[#This Row],[CLIENTE]]=" "),"",FIN_RAW[[#This Row],[CLIENTE]])</f>
        <v>Víctor Manuel Duque Yepes</v>
      </c>
      <c r="L1941" s="3" t="str">
        <f>IF(OR(FIN_RAW[[#This Row],[DEPORTISTA]]=0,FIN_RAW[[#This Row],[DEPORTISTA]]=""),"",FIN_RAW[[#This Row],[DEPORTISTA]])</f>
        <v>Juan Esteban Duque Pinto</v>
      </c>
      <c r="M1941" s="3">
        <f>IF(FIN_DATASET[[#This Row],[Method]]="Efectivo",1,0)</f>
        <v>0</v>
      </c>
      <c r="N1941" s="12">
        <f>IF(FIN_DATASET[[#This Row],[Method]]="Efectivo",FIN_DATASET[[#This Row],[Amount]],0)</f>
        <v>0</v>
      </c>
      <c r="O1941" s="3">
        <f>IF(FIN_DATASET[[#This Row],[Method]]="CxC",1,0)</f>
        <v>0</v>
      </c>
      <c r="P1941" s="11">
        <f>IF(FIN_DATASET[[#This Row],[Method]]="CxC",FIN_DATASET[[#This Row],[Amount]],0)</f>
        <v>0</v>
      </c>
      <c r="Q1941" s="3">
        <f>IF(OR(FIN_DATASET[[#This Row],[Account]]="CxP",FIN_DATASET[[#This Row],[Account]]="CxP (Liga)",FIN_DATASET[[#This Row],[Account]]="CxP (Terceros)"),1,0)</f>
        <v>0</v>
      </c>
      <c r="R1941" s="3">
        <f>IF(FIN_DATASET[[#This Row],[AP_Flag]]=1,FIN_DATASET[[#This Row],[Amount]],0)</f>
        <v>0</v>
      </c>
    </row>
    <row r="1942" spans="1:18" x14ac:dyDescent="0.2">
      <c r="A1942" s="4">
        <f>FIN_RAW[[#This Row],[FECHA]]</f>
        <v>45201</v>
      </c>
      <c r="B1942" s="3">
        <f>YEAR(FIN_DATASET[[#This Row],[Date]])</f>
        <v>2023</v>
      </c>
      <c r="C1942" s="3" t="str">
        <f>TEXT(FIN_DATASET[[#This Row],[Date]],"mmmm")</f>
        <v>October</v>
      </c>
      <c r="D1942" s="3" t="str">
        <f>IF(FIN_RAW[[#This Row],[VALOR (IN)]]&gt;0, "Income",IF(FIN_RAW[[#This Row],[VALOR (OUT)]]&gt;0, "Expense", "Check"))</f>
        <v>Income</v>
      </c>
      <c r="E1942" s="3" t="str">
        <f>_xlfn.XLOOKUP(FIN_DATASET[[#This Row],[Method]],CATEGORY_MAP[CUENTA_IN],CATEGORY_MAP[Category])</f>
        <v>Cash</v>
      </c>
      <c r="F1942" s="3" t="str">
        <f>_xlfn.XLOOKUP(FIN_DATASET[[#This Row],[Account]],CATEGORY_MAP[CUENTA_OUT],CATEGORY_MAP[Subcategory])</f>
        <v>Monthly Fee</v>
      </c>
      <c r="G1942" s="3" t="str">
        <f>IF(OR(FIN_RAW[[#This Row],[CONCEPTO]]=0,FIN_RAW[[#This Row],[CONCEPTO]]=""),"",FIN_RAW[[#This Row],[CONCEPTO]])</f>
        <v>Mensualidad AR OCT</v>
      </c>
      <c r="H1942" s="5">
        <f>IF(FIN_DATASET[[#This Row],[Type]]="Income", FIN_RAW[[#This Row],[VALOR (IN)]], -FIN_RAW[[#This Row],[VALOR (OUT)]])</f>
        <v>197000</v>
      </c>
      <c r="I1942" s="3" t="str">
        <f>FIN_RAW[[#This Row],[CUENTA (IN)]]</f>
        <v>Efectivo</v>
      </c>
      <c r="J1942" s="6" t="str">
        <f>FIN_RAW[[#This Row],[CUENTA (OUT)]]</f>
        <v>Mensualidad</v>
      </c>
      <c r="K1942" s="3" t="str">
        <f>IF(OR(FIN_RAW[[#This Row],[CLIENTE]]=0,FIN_RAW[[#This Row],[CLIENTE]]=" "),"",FIN_RAW[[#This Row],[CLIENTE]])</f>
        <v>Víctor Manuel Duque Yepes</v>
      </c>
      <c r="L1942" s="3" t="str">
        <f>IF(OR(FIN_RAW[[#This Row],[DEPORTISTA]]=0,FIN_RAW[[#This Row],[DEPORTISTA]]=""),"",FIN_RAW[[#This Row],[DEPORTISTA]])</f>
        <v>Juan Manuel Duque Pinto</v>
      </c>
      <c r="M1942" s="3">
        <f>IF(FIN_DATASET[[#This Row],[Method]]="Efectivo",1,0)</f>
        <v>1</v>
      </c>
      <c r="N1942" s="12">
        <f>IF(FIN_DATASET[[#This Row],[Method]]="Efectivo",FIN_DATASET[[#This Row],[Amount]],0)</f>
        <v>197000</v>
      </c>
      <c r="O1942" s="3">
        <f>IF(FIN_DATASET[[#This Row],[Method]]="CxC",1,0)</f>
        <v>0</v>
      </c>
      <c r="P1942" s="11">
        <f>IF(FIN_DATASET[[#This Row],[Method]]="CxC",FIN_DATASET[[#This Row],[Amount]],0)</f>
        <v>0</v>
      </c>
      <c r="Q1942" s="3">
        <f>IF(OR(FIN_DATASET[[#This Row],[Account]]="CxP",FIN_DATASET[[#This Row],[Account]]="CxP (Liga)",FIN_DATASET[[#This Row],[Account]]="CxP (Terceros)"),1,0)</f>
        <v>0</v>
      </c>
      <c r="R1942" s="3">
        <f>IF(FIN_DATASET[[#This Row],[AP_Flag]]=1,FIN_DATASET[[#This Row],[Amount]],0)</f>
        <v>0</v>
      </c>
    </row>
    <row r="1943" spans="1:18" x14ac:dyDescent="0.2">
      <c r="A1943" s="4">
        <f>FIN_RAW[[#This Row],[FECHA]]</f>
        <v>45201</v>
      </c>
      <c r="B1943" s="3">
        <f>YEAR(FIN_DATASET[[#This Row],[Date]])</f>
        <v>2023</v>
      </c>
      <c r="C1943" s="3" t="str">
        <f>TEXT(FIN_DATASET[[#This Row],[Date]],"mmmm")</f>
        <v>October</v>
      </c>
      <c r="D1943" s="3" t="str">
        <f>IF(FIN_RAW[[#This Row],[VALOR (IN)]]&gt;0, "Income",IF(FIN_RAW[[#This Row],[VALOR (OUT)]]&gt;0, "Expense", "Check"))</f>
        <v>Income</v>
      </c>
      <c r="E1943" s="3" t="str">
        <f>_xlfn.XLOOKUP(FIN_DATASET[[#This Row],[Method]],CATEGORY_MAP[CUENTA_IN],CATEGORY_MAP[Category])</f>
        <v>Accounts Receivable</v>
      </c>
      <c r="F1943" s="3" t="str">
        <f>_xlfn.XLOOKUP(FIN_DATASET[[#This Row],[Account]],CATEGORY_MAP[CUENTA_OUT],CATEGORY_MAP[Subcategory])</f>
        <v>Monthly Fee</v>
      </c>
      <c r="G1943" s="3" t="str">
        <f>IF(OR(FIN_RAW[[#This Row],[CONCEPTO]]=0,FIN_RAW[[#This Row],[CONCEPTO]]=""),"",FIN_RAW[[#This Row],[CONCEPTO]])</f>
        <v>Mensualidad AR(SG) OCT</v>
      </c>
      <c r="H1943" s="5">
        <f>IF(FIN_DATASET[[#This Row],[Type]]="Income", FIN_RAW[[#This Row],[VALOR (IN)]], -FIN_RAW[[#This Row],[VALOR (OUT)]])</f>
        <v>170000</v>
      </c>
      <c r="I1943" s="3" t="str">
        <f>FIN_RAW[[#This Row],[CUENTA (IN)]]</f>
        <v>CxC</v>
      </c>
      <c r="J1943" s="6" t="str">
        <f>FIN_RAW[[#This Row],[CUENTA (OUT)]]</f>
        <v>Mensualidad</v>
      </c>
      <c r="K1943" s="3" t="str">
        <f>IF(OR(FIN_RAW[[#This Row],[CLIENTE]]=0,FIN_RAW[[#This Row],[CLIENTE]]=" "),"",FIN_RAW[[#This Row],[CLIENTE]])</f>
        <v>Diana Gómez Herrera</v>
      </c>
      <c r="L1943" s="3" t="str">
        <f>IF(OR(FIN_RAW[[#This Row],[DEPORTISTA]]=0,FIN_RAW[[#This Row],[DEPORTISTA]]=""),"",FIN_RAW[[#This Row],[DEPORTISTA]])</f>
        <v>Juan Manuel López Gómez</v>
      </c>
      <c r="M1943" s="3">
        <f>IF(FIN_DATASET[[#This Row],[Method]]="Efectivo",1,0)</f>
        <v>0</v>
      </c>
      <c r="N1943" s="12">
        <f>IF(FIN_DATASET[[#This Row],[Method]]="Efectivo",FIN_DATASET[[#This Row],[Amount]],0)</f>
        <v>0</v>
      </c>
      <c r="O1943" s="3">
        <f>IF(FIN_DATASET[[#This Row],[Method]]="CxC",1,0)</f>
        <v>1</v>
      </c>
      <c r="P1943" s="11">
        <f>IF(FIN_DATASET[[#This Row],[Method]]="CxC",FIN_DATASET[[#This Row],[Amount]],0)</f>
        <v>170000</v>
      </c>
      <c r="Q1943" s="3">
        <f>IF(OR(FIN_DATASET[[#This Row],[Account]]="CxP",FIN_DATASET[[#This Row],[Account]]="CxP (Liga)",FIN_DATASET[[#This Row],[Account]]="CxP (Terceros)"),1,0)</f>
        <v>0</v>
      </c>
      <c r="R1943" s="3">
        <f>IF(FIN_DATASET[[#This Row],[AP_Flag]]=1,FIN_DATASET[[#This Row],[Amount]],0)</f>
        <v>0</v>
      </c>
    </row>
    <row r="1944" spans="1:18" x14ac:dyDescent="0.2">
      <c r="A1944" s="4">
        <f>FIN_RAW[[#This Row],[FECHA]]</f>
        <v>45201</v>
      </c>
      <c r="B1944" s="3">
        <f>YEAR(FIN_DATASET[[#This Row],[Date]])</f>
        <v>2023</v>
      </c>
      <c r="C1944" s="3" t="str">
        <f>TEXT(FIN_DATASET[[#This Row],[Date]],"mmmm")</f>
        <v>October</v>
      </c>
      <c r="D1944" s="3" t="str">
        <f>IF(FIN_RAW[[#This Row],[VALOR (IN)]]&gt;0, "Income",IF(FIN_RAW[[#This Row],[VALOR (OUT)]]&gt;0, "Expense", "Check"))</f>
        <v>Income</v>
      </c>
      <c r="E1944" s="3" t="str">
        <f>_xlfn.XLOOKUP(FIN_DATASET[[#This Row],[Method]],CATEGORY_MAP[CUENTA_IN],CATEGORY_MAP[Category])</f>
        <v>Cash</v>
      </c>
      <c r="F1944" s="3" t="str">
        <f>_xlfn.XLOOKUP(FIN_DATASET[[#This Row],[Account]],CATEGORY_MAP[CUENTA_OUT],CATEGORY_MAP[Subcategory])</f>
        <v>Monthly Fee</v>
      </c>
      <c r="G1944" s="3" t="str">
        <f>IF(OR(FIN_RAW[[#This Row],[CONCEPTO]]=0,FIN_RAW[[#This Row],[CONCEPTO]]=""),"",FIN_RAW[[#This Row],[CONCEPTO]])</f>
        <v>Mensualidad AR OCT</v>
      </c>
      <c r="H1944" s="5">
        <f>IF(FIN_DATASET[[#This Row],[Type]]="Income", FIN_RAW[[#This Row],[VALOR (IN)]], -FIN_RAW[[#This Row],[VALOR (OUT)]])</f>
        <v>197000</v>
      </c>
      <c r="I1944" s="3" t="str">
        <f>FIN_RAW[[#This Row],[CUENTA (IN)]]</f>
        <v>Efectivo</v>
      </c>
      <c r="J1944" s="6" t="str">
        <f>FIN_RAW[[#This Row],[CUENTA (OUT)]]</f>
        <v>Mensualidad</v>
      </c>
      <c r="K1944" s="3" t="str">
        <f>IF(OR(FIN_RAW[[#This Row],[CLIENTE]]=0,FIN_RAW[[#This Row],[CLIENTE]]=" "),"",FIN_RAW[[#This Row],[CLIENTE]])</f>
        <v>Mónica González Esguerra</v>
      </c>
      <c r="L1944" s="3" t="str">
        <f>IF(OR(FIN_RAW[[#This Row],[DEPORTISTA]]=0,FIN_RAW[[#This Row],[DEPORTISTA]]=""),"",FIN_RAW[[#This Row],[DEPORTISTA]])</f>
        <v>Mariana Vásquez González</v>
      </c>
      <c r="M1944" s="3">
        <f>IF(FIN_DATASET[[#This Row],[Method]]="Efectivo",1,0)</f>
        <v>1</v>
      </c>
      <c r="N1944" s="12">
        <f>IF(FIN_DATASET[[#This Row],[Method]]="Efectivo",FIN_DATASET[[#This Row],[Amount]],0)</f>
        <v>197000</v>
      </c>
      <c r="O1944" s="3">
        <f>IF(FIN_DATASET[[#This Row],[Method]]="CxC",1,0)</f>
        <v>0</v>
      </c>
      <c r="P1944" s="11">
        <f>IF(FIN_DATASET[[#This Row],[Method]]="CxC",FIN_DATASET[[#This Row],[Amount]],0)</f>
        <v>0</v>
      </c>
      <c r="Q1944" s="3">
        <f>IF(OR(FIN_DATASET[[#This Row],[Account]]="CxP",FIN_DATASET[[#This Row],[Account]]="CxP (Liga)",FIN_DATASET[[#This Row],[Account]]="CxP (Terceros)"),1,0)</f>
        <v>0</v>
      </c>
      <c r="R1944" s="3">
        <f>IF(FIN_DATASET[[#This Row],[AP_Flag]]=1,FIN_DATASET[[#This Row],[Amount]],0)</f>
        <v>0</v>
      </c>
    </row>
    <row r="1945" spans="1:18" x14ac:dyDescent="0.2">
      <c r="A1945" s="4">
        <f>FIN_RAW[[#This Row],[FECHA]]</f>
        <v>45201</v>
      </c>
      <c r="B1945" s="3">
        <f>YEAR(FIN_DATASET[[#This Row],[Date]])</f>
        <v>2023</v>
      </c>
      <c r="C1945" s="3" t="str">
        <f>TEXT(FIN_DATASET[[#This Row],[Date]],"mmmm")</f>
        <v>October</v>
      </c>
      <c r="D1945" s="3" t="str">
        <f>IF(FIN_RAW[[#This Row],[VALOR (IN)]]&gt;0, "Income",IF(FIN_RAW[[#This Row],[VALOR (OUT)]]&gt;0, "Expense", "Check"))</f>
        <v>Income</v>
      </c>
      <c r="E1945" s="3" t="str">
        <f>_xlfn.XLOOKUP(FIN_DATASET[[#This Row],[Method]],CATEGORY_MAP[CUENTA_IN],CATEGORY_MAP[Category])</f>
        <v>Cash</v>
      </c>
      <c r="F1945" s="3" t="str">
        <f>_xlfn.XLOOKUP(FIN_DATASET[[#This Row],[Account]],CATEGORY_MAP[CUENTA_OUT],CATEGORY_MAP[Subcategory])</f>
        <v>Monthly Fee</v>
      </c>
      <c r="G1945" s="3" t="str">
        <f>IF(OR(FIN_RAW[[#This Row],[CONCEPTO]]=0,FIN_RAW[[#This Row],[CONCEPTO]]=""),"",FIN_RAW[[#This Row],[CONCEPTO]])</f>
        <v>Mensualidad FOR (100%) OCT</v>
      </c>
      <c r="H1945" s="5">
        <f>IF(FIN_DATASET[[#This Row],[Type]]="Income", FIN_RAW[[#This Row],[VALOR (IN)]], -FIN_RAW[[#This Row],[VALOR (OUT)]])</f>
        <v>147000</v>
      </c>
      <c r="I1945" s="3" t="str">
        <f>FIN_RAW[[#This Row],[CUENTA (IN)]]</f>
        <v>Efectivo</v>
      </c>
      <c r="J1945" s="6" t="str">
        <f>FIN_RAW[[#This Row],[CUENTA (OUT)]]</f>
        <v>Mensualidad</v>
      </c>
      <c r="K1945" s="3" t="str">
        <f>IF(OR(FIN_RAW[[#This Row],[CLIENTE]]=0,FIN_RAW[[#This Row],[CLIENTE]]=" "),"",FIN_RAW[[#This Row],[CLIENTE]])</f>
        <v>Ana Milena Sánchez Patiño</v>
      </c>
      <c r="L1945" s="3" t="str">
        <f>IF(OR(FIN_RAW[[#This Row],[DEPORTISTA]]=0,FIN_RAW[[#This Row],[DEPORTISTA]]=""),"",FIN_RAW[[#This Row],[DEPORTISTA]])</f>
        <v>Matías Carvajal Sánchez</v>
      </c>
      <c r="M1945" s="3">
        <f>IF(FIN_DATASET[[#This Row],[Method]]="Efectivo",1,0)</f>
        <v>1</v>
      </c>
      <c r="N1945" s="12">
        <f>IF(FIN_DATASET[[#This Row],[Method]]="Efectivo",FIN_DATASET[[#This Row],[Amount]],0)</f>
        <v>147000</v>
      </c>
      <c r="O1945" s="3">
        <f>IF(FIN_DATASET[[#This Row],[Method]]="CxC",1,0)</f>
        <v>0</v>
      </c>
      <c r="P1945" s="11">
        <f>IF(FIN_DATASET[[#This Row],[Method]]="CxC",FIN_DATASET[[#This Row],[Amount]],0)</f>
        <v>0</v>
      </c>
      <c r="Q1945" s="3">
        <f>IF(OR(FIN_DATASET[[#This Row],[Account]]="CxP",FIN_DATASET[[#This Row],[Account]]="CxP (Liga)",FIN_DATASET[[#This Row],[Account]]="CxP (Terceros)"),1,0)</f>
        <v>0</v>
      </c>
      <c r="R1945" s="3">
        <f>IF(FIN_DATASET[[#This Row],[AP_Flag]]=1,FIN_DATASET[[#This Row],[Amount]],0)</f>
        <v>0</v>
      </c>
    </row>
    <row r="1946" spans="1:18" x14ac:dyDescent="0.2">
      <c r="A1946" s="4">
        <f>FIN_RAW[[#This Row],[FECHA]]</f>
        <v>45201</v>
      </c>
      <c r="B1946" s="3">
        <f>YEAR(FIN_DATASET[[#This Row],[Date]])</f>
        <v>2023</v>
      </c>
      <c r="C1946" s="3" t="str">
        <f>TEXT(FIN_DATASET[[#This Row],[Date]],"mmmm")</f>
        <v>October</v>
      </c>
      <c r="D1946" s="3" t="str">
        <f>IF(FIN_RAW[[#This Row],[VALOR (IN)]]&gt;0, "Income",IF(FIN_RAW[[#This Row],[VALOR (OUT)]]&gt;0, "Expense", "Check"))</f>
        <v>Income</v>
      </c>
      <c r="E1946" s="3" t="str">
        <f>_xlfn.XLOOKUP(FIN_DATASET[[#This Row],[Method]],CATEGORY_MAP[CUENTA_IN],CATEGORY_MAP[Category])</f>
        <v>Cash</v>
      </c>
      <c r="F1946" s="3" t="str">
        <f>_xlfn.XLOOKUP(FIN_DATASET[[#This Row],[Account]],CATEGORY_MAP[CUENTA_OUT],CATEGORY_MAP[Subcategory])</f>
        <v>Monthly Fee</v>
      </c>
      <c r="G1946" s="3" t="str">
        <f>IF(OR(FIN_RAW[[#This Row],[CONCEPTO]]=0,FIN_RAW[[#This Row],[CONCEPTO]]=""),"",FIN_RAW[[#This Row],[CONCEPTO]])</f>
        <v>Mensualidad AR OCT</v>
      </c>
      <c r="H1946" s="5">
        <f>IF(FIN_DATASET[[#This Row],[Type]]="Income", FIN_RAW[[#This Row],[VALOR (IN)]], -FIN_RAW[[#This Row],[VALOR (OUT)]])</f>
        <v>197000</v>
      </c>
      <c r="I1946" s="3" t="str">
        <f>FIN_RAW[[#This Row],[CUENTA (IN)]]</f>
        <v>Efectivo</v>
      </c>
      <c r="J1946" s="6" t="str">
        <f>FIN_RAW[[#This Row],[CUENTA (OUT)]]</f>
        <v>Mensualidad</v>
      </c>
      <c r="K1946" s="3" t="str">
        <f>IF(OR(FIN_RAW[[#This Row],[CLIENTE]]=0,FIN_RAW[[#This Row],[CLIENTE]]=" "),"",FIN_RAW[[#This Row],[CLIENTE]])</f>
        <v>Yanibel Peña Londoño</v>
      </c>
      <c r="L1946" s="3" t="str">
        <f>IF(OR(FIN_RAW[[#This Row],[DEPORTISTA]]=0,FIN_RAW[[#This Row],[DEPORTISTA]]=""),"",FIN_RAW[[#This Row],[DEPORTISTA]])</f>
        <v>Santiago Piedrahita Peña</v>
      </c>
      <c r="M1946" s="3">
        <f>IF(FIN_DATASET[[#This Row],[Method]]="Efectivo",1,0)</f>
        <v>1</v>
      </c>
      <c r="N1946" s="12">
        <f>IF(FIN_DATASET[[#This Row],[Method]]="Efectivo",FIN_DATASET[[#This Row],[Amount]],0)</f>
        <v>197000</v>
      </c>
      <c r="O1946" s="3">
        <f>IF(FIN_DATASET[[#This Row],[Method]]="CxC",1,0)</f>
        <v>0</v>
      </c>
      <c r="P1946" s="11">
        <f>IF(FIN_DATASET[[#This Row],[Method]]="CxC",FIN_DATASET[[#This Row],[Amount]],0)</f>
        <v>0</v>
      </c>
      <c r="Q1946" s="3">
        <f>IF(OR(FIN_DATASET[[#This Row],[Account]]="CxP",FIN_DATASET[[#This Row],[Account]]="CxP (Liga)",FIN_DATASET[[#This Row],[Account]]="CxP (Terceros)"),1,0)</f>
        <v>0</v>
      </c>
      <c r="R1946" s="3">
        <f>IF(FIN_DATASET[[#This Row],[AP_Flag]]=1,FIN_DATASET[[#This Row],[Amount]],0)</f>
        <v>0</v>
      </c>
    </row>
    <row r="1947" spans="1:18" x14ac:dyDescent="0.2">
      <c r="A1947" s="4">
        <f>FIN_RAW[[#This Row],[FECHA]]</f>
        <v>45201</v>
      </c>
      <c r="B1947" s="3">
        <f>YEAR(FIN_DATASET[[#This Row],[Date]])</f>
        <v>2023</v>
      </c>
      <c r="C1947" s="3" t="str">
        <f>TEXT(FIN_DATASET[[#This Row],[Date]],"mmmm")</f>
        <v>October</v>
      </c>
      <c r="D1947" s="3" t="str">
        <f>IF(FIN_RAW[[#This Row],[VALOR (IN)]]&gt;0, "Income",IF(FIN_RAW[[#This Row],[VALOR (OUT)]]&gt;0, "Expense", "Check"))</f>
        <v>Income</v>
      </c>
      <c r="E1947" s="3" t="str">
        <f>_xlfn.XLOOKUP(FIN_DATASET[[#This Row],[Method]],CATEGORY_MAP[CUENTA_IN],CATEGORY_MAP[Category])</f>
        <v>Cash</v>
      </c>
      <c r="F1947" s="3" t="str">
        <f>_xlfn.XLOOKUP(FIN_DATASET[[#This Row],[Account]],CATEGORY_MAP[CUENTA_OUT],CATEGORY_MAP[Subcategory])</f>
        <v>Monthly Fee</v>
      </c>
      <c r="G1947" s="3" t="str">
        <f>IF(OR(FIN_RAW[[#This Row],[CONCEPTO]]=0,FIN_RAW[[#This Row],[CONCEPTO]]=""),"",FIN_RAW[[#This Row],[CONCEPTO]])</f>
        <v>Mensualidad AR OCT</v>
      </c>
      <c r="H1947" s="5">
        <f>IF(FIN_DATASET[[#This Row],[Type]]="Income", FIN_RAW[[#This Row],[VALOR (IN)]], -FIN_RAW[[#This Row],[VALOR (OUT)]])</f>
        <v>197000</v>
      </c>
      <c r="I1947" s="3" t="str">
        <f>FIN_RAW[[#This Row],[CUENTA (IN)]]</f>
        <v>Efectivo</v>
      </c>
      <c r="J1947" s="6" t="str">
        <f>FIN_RAW[[#This Row],[CUENTA (OUT)]]</f>
        <v>Mensualidad</v>
      </c>
      <c r="K1947" s="3" t="str">
        <f>IF(OR(FIN_RAW[[#This Row],[CLIENTE]]=0,FIN_RAW[[#This Row],[CLIENTE]]=" "),"",FIN_RAW[[#This Row],[CLIENTE]])</f>
        <v>Ingrith Basto Zamorano</v>
      </c>
      <c r="L1947" s="3" t="str">
        <f>IF(OR(FIN_RAW[[#This Row],[DEPORTISTA]]=0,FIN_RAW[[#This Row],[DEPORTISTA]]=""),"",FIN_RAW[[#This Row],[DEPORTISTA]])</f>
        <v>Santiago Solórzano Basto</v>
      </c>
      <c r="M1947" s="3">
        <f>IF(FIN_DATASET[[#This Row],[Method]]="Efectivo",1,0)</f>
        <v>1</v>
      </c>
      <c r="N1947" s="12">
        <f>IF(FIN_DATASET[[#This Row],[Method]]="Efectivo",FIN_DATASET[[#This Row],[Amount]],0)</f>
        <v>197000</v>
      </c>
      <c r="O1947" s="3">
        <f>IF(FIN_DATASET[[#This Row],[Method]]="CxC",1,0)</f>
        <v>0</v>
      </c>
      <c r="P1947" s="11">
        <f>IF(FIN_DATASET[[#This Row],[Method]]="CxC",FIN_DATASET[[#This Row],[Amount]],0)</f>
        <v>0</v>
      </c>
      <c r="Q1947" s="3">
        <f>IF(OR(FIN_DATASET[[#This Row],[Account]]="CxP",FIN_DATASET[[#This Row],[Account]]="CxP (Liga)",FIN_DATASET[[#This Row],[Account]]="CxP (Terceros)"),1,0)</f>
        <v>0</v>
      </c>
      <c r="R1947" s="3">
        <f>IF(FIN_DATASET[[#This Row],[AP_Flag]]=1,FIN_DATASET[[#This Row],[Amount]],0)</f>
        <v>0</v>
      </c>
    </row>
    <row r="1948" spans="1:18" x14ac:dyDescent="0.2">
      <c r="A1948" s="4">
        <f>FIN_RAW[[#This Row],[FECHA]]</f>
        <v>45201</v>
      </c>
      <c r="B1948" s="3">
        <f>YEAR(FIN_DATASET[[#This Row],[Date]])</f>
        <v>2023</v>
      </c>
      <c r="C1948" s="3" t="str">
        <f>TEXT(FIN_DATASET[[#This Row],[Date]],"mmmm")</f>
        <v>October</v>
      </c>
      <c r="D1948" s="3" t="str">
        <f>IF(FIN_RAW[[#This Row],[VALOR (IN)]]&gt;0, "Income",IF(FIN_RAW[[#This Row],[VALOR (OUT)]]&gt;0, "Expense", "Check"))</f>
        <v>Income</v>
      </c>
      <c r="E1948" s="3" t="str">
        <f>_xlfn.XLOOKUP(FIN_DATASET[[#This Row],[Method]],CATEGORY_MAP[CUENTA_IN],CATEGORY_MAP[Category])</f>
        <v>Cash</v>
      </c>
      <c r="F1948" s="3" t="str">
        <f>_xlfn.XLOOKUP(FIN_DATASET[[#This Row],[Account]],CATEGORY_MAP[CUENTA_OUT],CATEGORY_MAP[Subcategory])</f>
        <v>Monthly Fee</v>
      </c>
      <c r="G1948" s="3" t="str">
        <f>IF(OR(FIN_RAW[[#This Row],[CONCEPTO]]=0,FIN_RAW[[#This Row],[CONCEPTO]]=""),"",FIN_RAW[[#This Row],[CONCEPTO]])</f>
        <v>Mensualidad FOR OCT</v>
      </c>
      <c r="H1948" s="5">
        <f>IF(FIN_DATASET[[#This Row],[Type]]="Income", FIN_RAW[[#This Row],[VALOR (IN)]], -FIN_RAW[[#This Row],[VALOR (OUT)]])</f>
        <v>147000</v>
      </c>
      <c r="I1948" s="3" t="str">
        <f>FIN_RAW[[#This Row],[CUENTA (IN)]]</f>
        <v>Efectivo</v>
      </c>
      <c r="J1948" s="6" t="str">
        <f>FIN_RAW[[#This Row],[CUENTA (OUT)]]</f>
        <v>Mensualidad</v>
      </c>
      <c r="K1948" s="3" t="str">
        <f>IF(OR(FIN_RAW[[#This Row],[CLIENTE]]=0,FIN_RAW[[#This Row],[CLIENTE]]=" "),"",FIN_RAW[[#This Row],[CLIENTE]])</f>
        <v>Marcela Zapata Duque</v>
      </c>
      <c r="L1948" s="3" t="str">
        <f>IF(OR(FIN_RAW[[#This Row],[DEPORTISTA]]=0,FIN_RAW[[#This Row],[DEPORTISTA]]=""),"",FIN_RAW[[#This Row],[DEPORTISTA]])</f>
        <v>Sara Zapata Zapata</v>
      </c>
      <c r="M1948" s="3">
        <f>IF(FIN_DATASET[[#This Row],[Method]]="Efectivo",1,0)</f>
        <v>1</v>
      </c>
      <c r="N1948" s="12">
        <f>IF(FIN_DATASET[[#This Row],[Method]]="Efectivo",FIN_DATASET[[#This Row],[Amount]],0)</f>
        <v>147000</v>
      </c>
      <c r="O1948" s="3">
        <f>IF(FIN_DATASET[[#This Row],[Method]]="CxC",1,0)</f>
        <v>0</v>
      </c>
      <c r="P1948" s="11">
        <f>IF(FIN_DATASET[[#This Row],[Method]]="CxC",FIN_DATASET[[#This Row],[Amount]],0)</f>
        <v>0</v>
      </c>
      <c r="Q1948" s="3">
        <f>IF(OR(FIN_DATASET[[#This Row],[Account]]="CxP",FIN_DATASET[[#This Row],[Account]]="CxP (Liga)",FIN_DATASET[[#This Row],[Account]]="CxP (Terceros)"),1,0)</f>
        <v>0</v>
      </c>
      <c r="R1948" s="3">
        <f>IF(FIN_DATASET[[#This Row],[AP_Flag]]=1,FIN_DATASET[[#This Row],[Amount]],0)</f>
        <v>0</v>
      </c>
    </row>
    <row r="1949" spans="1:18" x14ac:dyDescent="0.2">
      <c r="A1949" s="4">
        <f>FIN_RAW[[#This Row],[FECHA]]</f>
        <v>45201</v>
      </c>
      <c r="B1949" s="3">
        <f>YEAR(FIN_DATASET[[#This Row],[Date]])</f>
        <v>2023</v>
      </c>
      <c r="C1949" s="3" t="str">
        <f>TEXT(FIN_DATASET[[#This Row],[Date]],"mmmm")</f>
        <v>October</v>
      </c>
      <c r="D1949" s="3" t="str">
        <f>IF(FIN_RAW[[#This Row],[VALOR (IN)]]&gt;0, "Income",IF(FIN_RAW[[#This Row],[VALOR (OUT)]]&gt;0, "Expense", "Check"))</f>
        <v>Income</v>
      </c>
      <c r="E1949" s="3" t="str">
        <f>_xlfn.XLOOKUP(FIN_DATASET[[#This Row],[Method]],CATEGORY_MAP[CUENTA_IN],CATEGORY_MAP[Category])</f>
        <v>Cash</v>
      </c>
      <c r="F1949" s="3" t="str">
        <f>_xlfn.XLOOKUP(FIN_DATASET[[#This Row],[Account]],CATEGORY_MAP[CUENTA_OUT],CATEGORY_MAP[Subcategory])</f>
        <v>Monthly Fee</v>
      </c>
      <c r="G1949" s="3" t="str">
        <f>IF(OR(FIN_RAW[[#This Row],[CONCEPTO]]=0,FIN_RAW[[#This Row],[CONCEPTO]]=""),"",FIN_RAW[[#This Row],[CONCEPTO]])</f>
        <v>Mensualidad FOR OCT</v>
      </c>
      <c r="H1949" s="5">
        <f>IF(FIN_DATASET[[#This Row],[Type]]="Income", FIN_RAW[[#This Row],[VALOR (IN)]], -FIN_RAW[[#This Row],[VALOR (OUT)]])</f>
        <v>167000</v>
      </c>
      <c r="I1949" s="3" t="str">
        <f>FIN_RAW[[#This Row],[CUENTA (IN)]]</f>
        <v>Efectivo</v>
      </c>
      <c r="J1949" s="6" t="str">
        <f>FIN_RAW[[#This Row],[CUENTA (OUT)]]</f>
        <v>Mensualidad</v>
      </c>
      <c r="K1949" s="3" t="str">
        <f>IF(OR(FIN_RAW[[#This Row],[CLIENTE]]=0,FIN_RAW[[#This Row],[CLIENTE]]=" "),"",FIN_RAW[[#This Row],[CLIENTE]])</f>
        <v>Paula Andrea Cruz</v>
      </c>
      <c r="L1949" s="3" t="str">
        <f>IF(OR(FIN_RAW[[#This Row],[DEPORTISTA]]=0,FIN_RAW[[#This Row],[DEPORTISTA]]=""),"",FIN_RAW[[#This Row],[DEPORTISTA]])</f>
        <v>Victoria David Cruz</v>
      </c>
      <c r="M1949" s="3">
        <f>IF(FIN_DATASET[[#This Row],[Method]]="Efectivo",1,0)</f>
        <v>1</v>
      </c>
      <c r="N1949" s="12">
        <f>IF(FIN_DATASET[[#This Row],[Method]]="Efectivo",FIN_DATASET[[#This Row],[Amount]],0)</f>
        <v>167000</v>
      </c>
      <c r="O1949" s="3">
        <f>IF(FIN_DATASET[[#This Row],[Method]]="CxC",1,0)</f>
        <v>0</v>
      </c>
      <c r="P1949" s="11">
        <f>IF(FIN_DATASET[[#This Row],[Method]]="CxC",FIN_DATASET[[#This Row],[Amount]],0)</f>
        <v>0</v>
      </c>
      <c r="Q1949" s="3">
        <f>IF(OR(FIN_DATASET[[#This Row],[Account]]="CxP",FIN_DATASET[[#This Row],[Account]]="CxP (Liga)",FIN_DATASET[[#This Row],[Account]]="CxP (Terceros)"),1,0)</f>
        <v>0</v>
      </c>
      <c r="R1949" s="3">
        <f>IF(FIN_DATASET[[#This Row],[AP_Flag]]=1,FIN_DATASET[[#This Row],[Amount]],0)</f>
        <v>0</v>
      </c>
    </row>
    <row r="1950" spans="1:18" x14ac:dyDescent="0.2">
      <c r="A1950" s="4">
        <f>FIN_RAW[[#This Row],[FECHA]]</f>
        <v>45201</v>
      </c>
      <c r="B1950" s="3">
        <f>YEAR(FIN_DATASET[[#This Row],[Date]])</f>
        <v>2023</v>
      </c>
      <c r="C1950" s="3" t="str">
        <f>TEXT(FIN_DATASET[[#This Row],[Date]],"mmmm")</f>
        <v>October</v>
      </c>
      <c r="D1950" s="3" t="str">
        <f>IF(FIN_RAW[[#This Row],[VALOR (IN)]]&gt;0, "Income",IF(FIN_RAW[[#This Row],[VALOR (OUT)]]&gt;0, "Expense", "Check"))</f>
        <v>Expense</v>
      </c>
      <c r="E1950" s="3" t="str">
        <f>_xlfn.XLOOKUP(FIN_DATASET[[#This Row],[Method]],CATEGORY_MAP[CUENTA_IN],CATEGORY_MAP[Category])</f>
        <v>Cash</v>
      </c>
      <c r="F1950" s="3" t="str">
        <f>_xlfn.XLOOKUP(FIN_DATASET[[#This Row],[Account]],CATEGORY_MAP[CUENTA_OUT],CATEGORY_MAP[Subcategory])</f>
        <v>Tournaments</v>
      </c>
      <c r="G1950" s="3" t="str">
        <f>IF(OR(FIN_RAW[[#This Row],[CONCEPTO]]=0,FIN_RAW[[#This Row],[CONCEPTO]]=""),"",FIN_RAW[[#This Row],[CONCEPTO]])</f>
        <v>Inscripcion IC Mayores</v>
      </c>
      <c r="H1950" s="5">
        <f>IF(FIN_DATASET[[#This Row],[Type]]="Income", FIN_RAW[[#This Row],[VALOR (IN)]], -FIN_RAW[[#This Row],[VALOR (OUT)]])</f>
        <v>-400000</v>
      </c>
      <c r="I1950" s="3" t="str">
        <f>FIN_RAW[[#This Row],[CUENTA (IN)]]</f>
        <v>Efectivo</v>
      </c>
      <c r="J1950" s="6" t="str">
        <f>FIN_RAW[[#This Row],[CUENTA (OUT)]]</f>
        <v>Torneos</v>
      </c>
      <c r="K1950" s="3" t="str">
        <f>IF(OR(FIN_RAW[[#This Row],[CLIENTE]]=0,FIN_RAW[[#This Row],[CLIENTE]]=" "),"",FIN_RAW[[#This Row],[CLIENTE]])</f>
        <v/>
      </c>
      <c r="L1950" s="3" t="str">
        <f>IF(OR(FIN_RAW[[#This Row],[DEPORTISTA]]=0,FIN_RAW[[#This Row],[DEPORTISTA]]=""),"",FIN_RAW[[#This Row],[DEPORTISTA]])</f>
        <v/>
      </c>
      <c r="M1950" s="3">
        <f>IF(FIN_DATASET[[#This Row],[Method]]="Efectivo",1,0)</f>
        <v>1</v>
      </c>
      <c r="N1950" s="12">
        <f>IF(FIN_DATASET[[#This Row],[Method]]="Efectivo",FIN_DATASET[[#This Row],[Amount]],0)</f>
        <v>-400000</v>
      </c>
      <c r="O1950" s="3">
        <f>IF(FIN_DATASET[[#This Row],[Method]]="CxC",1,0)</f>
        <v>0</v>
      </c>
      <c r="P1950" s="11">
        <f>IF(FIN_DATASET[[#This Row],[Method]]="CxC",FIN_DATASET[[#This Row],[Amount]],0)</f>
        <v>0</v>
      </c>
      <c r="Q1950" s="3">
        <f>IF(OR(FIN_DATASET[[#This Row],[Account]]="CxP",FIN_DATASET[[#This Row],[Account]]="CxP (Liga)",FIN_DATASET[[#This Row],[Account]]="CxP (Terceros)"),1,0)</f>
        <v>0</v>
      </c>
      <c r="R1950" s="3">
        <f>IF(FIN_DATASET[[#This Row],[AP_Flag]]=1,FIN_DATASET[[#This Row],[Amount]],0)</f>
        <v>0</v>
      </c>
    </row>
    <row r="1951" spans="1:18" x14ac:dyDescent="0.2">
      <c r="A1951" s="4">
        <f>FIN_RAW[[#This Row],[FECHA]]</f>
        <v>45229</v>
      </c>
      <c r="B1951" s="3">
        <f>YEAR(FIN_DATASET[[#This Row],[Date]])</f>
        <v>2023</v>
      </c>
      <c r="C1951" s="3" t="str">
        <f>TEXT(FIN_DATASET[[#This Row],[Date]],"mmmm")</f>
        <v>October</v>
      </c>
      <c r="D1951" s="3" t="str">
        <f>IF(FIN_RAW[[#This Row],[VALOR (IN)]]&gt;0, "Income",IF(FIN_RAW[[#This Row],[VALOR (OUT)]]&gt;0, "Expense", "Check"))</f>
        <v>Expense</v>
      </c>
      <c r="E1951" s="3" t="str">
        <f>_xlfn.XLOOKUP(FIN_DATASET[[#This Row],[Method]],CATEGORY_MAP[CUENTA_IN],CATEGORY_MAP[Category])</f>
        <v>Cash</v>
      </c>
      <c r="F1951" s="3" t="str">
        <f>_xlfn.XLOOKUP(FIN_DATASET[[#This Row],[Account]],CATEGORY_MAP[CUENTA_OUT],CATEGORY_MAP[Subcategory])</f>
        <v>Tournaments</v>
      </c>
      <c r="G1951" s="3" t="str">
        <f>IF(OR(FIN_RAW[[#This Row],[CONCEPTO]]=0,FIN_RAW[[#This Row],[CONCEPTO]]=""),"",FIN_RAW[[#This Row],[CONCEPTO]])</f>
        <v>Refrigerio+Hidratacion IC Mayores</v>
      </c>
      <c r="H1951" s="5">
        <f>IF(FIN_DATASET[[#This Row],[Type]]="Income", FIN_RAW[[#This Row],[VALOR (IN)]], -FIN_RAW[[#This Row],[VALOR (OUT)]])</f>
        <v>-270000</v>
      </c>
      <c r="I1951" s="3" t="str">
        <f>FIN_RAW[[#This Row],[CUENTA (IN)]]</f>
        <v>Efectivo</v>
      </c>
      <c r="J1951" s="6" t="str">
        <f>FIN_RAW[[#This Row],[CUENTA (OUT)]]</f>
        <v>Torneos</v>
      </c>
      <c r="K1951" s="3" t="str">
        <f>IF(OR(FIN_RAW[[#This Row],[CLIENTE]]=0,FIN_RAW[[#This Row],[CLIENTE]]=" "),"",FIN_RAW[[#This Row],[CLIENTE]])</f>
        <v/>
      </c>
      <c r="L1951" s="3" t="str">
        <f>IF(OR(FIN_RAW[[#This Row],[DEPORTISTA]]=0,FIN_RAW[[#This Row],[DEPORTISTA]]=""),"",FIN_RAW[[#This Row],[DEPORTISTA]])</f>
        <v/>
      </c>
      <c r="M1951" s="3">
        <f>IF(FIN_DATASET[[#This Row],[Method]]="Efectivo",1,0)</f>
        <v>1</v>
      </c>
      <c r="N1951" s="12">
        <f>IF(FIN_DATASET[[#This Row],[Method]]="Efectivo",FIN_DATASET[[#This Row],[Amount]],0)</f>
        <v>-270000</v>
      </c>
      <c r="O1951" s="3">
        <f>IF(FIN_DATASET[[#This Row],[Method]]="CxC",1,0)</f>
        <v>0</v>
      </c>
      <c r="P1951" s="11">
        <f>IF(FIN_DATASET[[#This Row],[Method]]="CxC",FIN_DATASET[[#This Row],[Amount]],0)</f>
        <v>0</v>
      </c>
      <c r="Q1951" s="3">
        <f>IF(OR(FIN_DATASET[[#This Row],[Account]]="CxP",FIN_DATASET[[#This Row],[Account]]="CxP (Liga)",FIN_DATASET[[#This Row],[Account]]="CxP (Terceros)"),1,0)</f>
        <v>0</v>
      </c>
      <c r="R1951" s="3">
        <f>IF(FIN_DATASET[[#This Row],[AP_Flag]]=1,FIN_DATASET[[#This Row],[Amount]],0)</f>
        <v>0</v>
      </c>
    </row>
    <row r="1952" spans="1:18" x14ac:dyDescent="0.2">
      <c r="A1952" s="4">
        <f>FIN_RAW[[#This Row],[FECHA]]</f>
        <v>45229</v>
      </c>
      <c r="B1952" s="3">
        <f>YEAR(FIN_DATASET[[#This Row],[Date]])</f>
        <v>2023</v>
      </c>
      <c r="C1952" s="3" t="str">
        <f>TEXT(FIN_DATASET[[#This Row],[Date]],"mmmm")</f>
        <v>October</v>
      </c>
      <c r="D1952" s="3" t="str">
        <f>IF(FIN_RAW[[#This Row],[VALOR (IN)]]&gt;0, "Income",IF(FIN_RAW[[#This Row],[VALOR (OUT)]]&gt;0, "Expense", "Check"))</f>
        <v>Expense</v>
      </c>
      <c r="E1952" s="3" t="str">
        <f>_xlfn.XLOOKUP(FIN_DATASET[[#This Row],[Method]],CATEGORY_MAP[CUENTA_IN],CATEGORY_MAP[Category])</f>
        <v>Accounts Payable – Third Parties</v>
      </c>
      <c r="F1952" s="3" t="str">
        <f>_xlfn.XLOOKUP(FIN_DATASET[[#This Row],[Account]],CATEGORY_MAP[CUENTA_OUT],CATEGORY_MAP[Subcategory])</f>
        <v>Tournaments</v>
      </c>
      <c r="G1952" s="3" t="str">
        <f>IF(OR(FIN_RAW[[#This Row],[CONCEPTO]]=0,FIN_RAW[[#This Row],[CONCEPTO]]=""),"",FIN_RAW[[#This Row],[CONCEPTO]])</f>
        <v>Refrigerio+Hidratacion Festival Novatos I</v>
      </c>
      <c r="H1952" s="5">
        <f>IF(FIN_DATASET[[#This Row],[Type]]="Income", FIN_RAW[[#This Row],[VALOR (IN)]], -FIN_RAW[[#This Row],[VALOR (OUT)]])</f>
        <v>-312000</v>
      </c>
      <c r="I1952" s="3" t="str">
        <f>FIN_RAW[[#This Row],[CUENTA (IN)]]</f>
        <v>CxP (Terceros)</v>
      </c>
      <c r="J1952" s="6" t="str">
        <f>FIN_RAW[[#This Row],[CUENTA (OUT)]]</f>
        <v>Torneos</v>
      </c>
      <c r="K1952" s="3" t="str">
        <f>IF(OR(FIN_RAW[[#This Row],[CLIENTE]]=0,FIN_RAW[[#This Row],[CLIENTE]]=" "),"",FIN_RAW[[#This Row],[CLIENTE]])</f>
        <v/>
      </c>
      <c r="L1952" s="3" t="str">
        <f>IF(OR(FIN_RAW[[#This Row],[DEPORTISTA]]=0,FIN_RAW[[#This Row],[DEPORTISTA]]=""),"",FIN_RAW[[#This Row],[DEPORTISTA]])</f>
        <v/>
      </c>
      <c r="M1952" s="3">
        <f>IF(FIN_DATASET[[#This Row],[Method]]="Efectivo",1,0)</f>
        <v>0</v>
      </c>
      <c r="N1952" s="12">
        <f>IF(FIN_DATASET[[#This Row],[Method]]="Efectivo",FIN_DATASET[[#This Row],[Amount]],0)</f>
        <v>0</v>
      </c>
      <c r="O1952" s="3">
        <f>IF(FIN_DATASET[[#This Row],[Method]]="CxC",1,0)</f>
        <v>0</v>
      </c>
      <c r="P1952" s="11">
        <f>IF(FIN_DATASET[[#This Row],[Method]]="CxC",FIN_DATASET[[#This Row],[Amount]],0)</f>
        <v>0</v>
      </c>
      <c r="Q1952" s="3">
        <f>IF(OR(FIN_DATASET[[#This Row],[Account]]="CxP",FIN_DATASET[[#This Row],[Account]]="CxP (Liga)",FIN_DATASET[[#This Row],[Account]]="CxP (Terceros)"),1,0)</f>
        <v>0</v>
      </c>
      <c r="R1952" s="3">
        <f>IF(FIN_DATASET[[#This Row],[AP_Flag]]=1,FIN_DATASET[[#This Row],[Amount]],0)</f>
        <v>0</v>
      </c>
    </row>
    <row r="1953" spans="1:18" x14ac:dyDescent="0.2">
      <c r="A1953" s="4">
        <f>FIN_RAW[[#This Row],[FECHA]]</f>
        <v>45229</v>
      </c>
      <c r="B1953" s="3">
        <f>YEAR(FIN_DATASET[[#This Row],[Date]])</f>
        <v>2023</v>
      </c>
      <c r="C1953" s="3" t="str">
        <f>TEXT(FIN_DATASET[[#This Row],[Date]],"mmmm")</f>
        <v>October</v>
      </c>
      <c r="D1953" s="3" t="str">
        <f>IF(FIN_RAW[[#This Row],[VALOR (IN)]]&gt;0, "Income",IF(FIN_RAW[[#This Row],[VALOR (OUT)]]&gt;0, "Expense", "Check"))</f>
        <v>Expense</v>
      </c>
      <c r="E1953" s="3" t="str">
        <f>_xlfn.XLOOKUP(FIN_DATASET[[#This Row],[Method]],CATEGORY_MAP[CUENTA_IN],CATEGORY_MAP[Category])</f>
        <v>Accounts Payable – Third Parties</v>
      </c>
      <c r="F1953" s="3" t="str">
        <f>_xlfn.XLOOKUP(FIN_DATASET[[#This Row],[Account]],CATEGORY_MAP[CUENTA_OUT],CATEGORY_MAP[Subcategory])</f>
        <v>Tournaments</v>
      </c>
      <c r="G1953" s="3" t="str">
        <f>IF(OR(FIN_RAW[[#This Row],[CONCEPTO]]=0,FIN_RAW[[#This Row],[CONCEPTO]]=""),"",FIN_RAW[[#This Row],[CONCEPTO]])</f>
        <v>Refrigerio+Hidratacion Festival Novatos II</v>
      </c>
      <c r="H1953" s="5">
        <f>IF(FIN_DATASET[[#This Row],[Type]]="Income", FIN_RAW[[#This Row],[VALOR (IN)]], -FIN_RAW[[#This Row],[VALOR (OUT)]])</f>
        <v>-252000</v>
      </c>
      <c r="I1953" s="3" t="str">
        <f>FIN_RAW[[#This Row],[CUENTA (IN)]]</f>
        <v>CxP (Terceros)</v>
      </c>
      <c r="J1953" s="6" t="str">
        <f>FIN_RAW[[#This Row],[CUENTA (OUT)]]</f>
        <v>Torneos</v>
      </c>
      <c r="K1953" s="3" t="str">
        <f>IF(OR(FIN_RAW[[#This Row],[CLIENTE]]=0,FIN_RAW[[#This Row],[CLIENTE]]=" "),"",FIN_RAW[[#This Row],[CLIENTE]])</f>
        <v/>
      </c>
      <c r="L1953" s="3" t="str">
        <f>IF(OR(FIN_RAW[[#This Row],[DEPORTISTA]]=0,FIN_RAW[[#This Row],[DEPORTISTA]]=""),"",FIN_RAW[[#This Row],[DEPORTISTA]])</f>
        <v/>
      </c>
      <c r="M1953" s="3">
        <f>IF(FIN_DATASET[[#This Row],[Method]]="Efectivo",1,0)</f>
        <v>0</v>
      </c>
      <c r="N1953" s="12">
        <f>IF(FIN_DATASET[[#This Row],[Method]]="Efectivo",FIN_DATASET[[#This Row],[Amount]],0)</f>
        <v>0</v>
      </c>
      <c r="O1953" s="3">
        <f>IF(FIN_DATASET[[#This Row],[Method]]="CxC",1,0)</f>
        <v>0</v>
      </c>
      <c r="P1953" s="11">
        <f>IF(FIN_DATASET[[#This Row],[Method]]="CxC",FIN_DATASET[[#This Row],[Amount]],0)</f>
        <v>0</v>
      </c>
      <c r="Q1953" s="3">
        <f>IF(OR(FIN_DATASET[[#This Row],[Account]]="CxP",FIN_DATASET[[#This Row],[Account]]="CxP (Liga)",FIN_DATASET[[#This Row],[Account]]="CxP (Terceros)"),1,0)</f>
        <v>0</v>
      </c>
      <c r="R1953" s="3">
        <f>IF(FIN_DATASET[[#This Row],[AP_Flag]]=1,FIN_DATASET[[#This Row],[Amount]],0)</f>
        <v>0</v>
      </c>
    </row>
    <row r="1954" spans="1:18" x14ac:dyDescent="0.2">
      <c r="A1954" s="4">
        <f>FIN_RAW[[#This Row],[FECHA]]</f>
        <v>45229</v>
      </c>
      <c r="B1954" s="3">
        <f>YEAR(FIN_DATASET[[#This Row],[Date]])</f>
        <v>2023</v>
      </c>
      <c r="C1954" s="3" t="str">
        <f>TEXT(FIN_DATASET[[#This Row],[Date]],"mmmm")</f>
        <v>October</v>
      </c>
      <c r="D1954" s="3" t="str">
        <f>IF(FIN_RAW[[#This Row],[VALOR (IN)]]&gt;0, "Income",IF(FIN_RAW[[#This Row],[VALOR (OUT)]]&gt;0, "Expense", "Check"))</f>
        <v>Expense</v>
      </c>
      <c r="E1954" s="3" t="str">
        <f>_xlfn.XLOOKUP(FIN_DATASET[[#This Row],[Method]],CATEGORY_MAP[CUENTA_IN],CATEGORY_MAP[Category])</f>
        <v>Cash</v>
      </c>
      <c r="F1954" s="3" t="str">
        <f>_xlfn.XLOOKUP(FIN_DATASET[[#This Row],[Account]],CATEGORY_MAP[CUENTA_OUT],CATEGORY_MAP[Subcategory])</f>
        <v>Payroll</v>
      </c>
      <c r="G1954" s="3" t="str">
        <f>IF(OR(FIN_RAW[[#This Row],[CONCEPTO]]=0,FIN_RAW[[#This Row],[CONCEPTO]]=""),"",FIN_RAW[[#This Row],[CONCEPTO]])</f>
        <v>Pago Nomina OCT</v>
      </c>
      <c r="H1954" s="5">
        <f>IF(FIN_DATASET[[#This Row],[Type]]="Income", FIN_RAW[[#This Row],[VALOR (IN)]], -FIN_RAW[[#This Row],[VALOR (OUT)]])</f>
        <v>-1100000</v>
      </c>
      <c r="I1954" s="3" t="str">
        <f>FIN_RAW[[#This Row],[CUENTA (IN)]]</f>
        <v>Efectivo</v>
      </c>
      <c r="J1954" s="6" t="str">
        <f>FIN_RAW[[#This Row],[CUENTA (OUT)]]</f>
        <v>Nomina</v>
      </c>
      <c r="K1954" s="3" t="str">
        <f>IF(OR(FIN_RAW[[#This Row],[CLIENTE]]=0,FIN_RAW[[#This Row],[CLIENTE]]=" "),"",FIN_RAW[[#This Row],[CLIENTE]])</f>
        <v>Farly Apraez Betancur</v>
      </c>
      <c r="L1954" s="3" t="str">
        <f>IF(OR(FIN_RAW[[#This Row],[DEPORTISTA]]=0,FIN_RAW[[#This Row],[DEPORTISTA]]=""),"",FIN_RAW[[#This Row],[DEPORTISTA]])</f>
        <v>Farly Apraez Betancur</v>
      </c>
      <c r="M1954" s="3">
        <f>IF(FIN_DATASET[[#This Row],[Method]]="Efectivo",1,0)</f>
        <v>1</v>
      </c>
      <c r="N1954" s="12">
        <f>IF(FIN_DATASET[[#This Row],[Method]]="Efectivo",FIN_DATASET[[#This Row],[Amount]],0)</f>
        <v>-1100000</v>
      </c>
      <c r="O1954" s="3">
        <f>IF(FIN_DATASET[[#This Row],[Method]]="CxC",1,0)</f>
        <v>0</v>
      </c>
      <c r="P1954" s="11">
        <f>IF(FIN_DATASET[[#This Row],[Method]]="CxC",FIN_DATASET[[#This Row],[Amount]],0)</f>
        <v>0</v>
      </c>
      <c r="Q1954" s="3">
        <f>IF(OR(FIN_DATASET[[#This Row],[Account]]="CxP",FIN_DATASET[[#This Row],[Account]]="CxP (Liga)",FIN_DATASET[[#This Row],[Account]]="CxP (Terceros)"),1,0)</f>
        <v>0</v>
      </c>
      <c r="R1954" s="3">
        <f>IF(FIN_DATASET[[#This Row],[AP_Flag]]=1,FIN_DATASET[[#This Row],[Amount]],0)</f>
        <v>0</v>
      </c>
    </row>
    <row r="1955" spans="1:18" x14ac:dyDescent="0.2">
      <c r="A1955" s="4">
        <f>FIN_RAW[[#This Row],[FECHA]]</f>
        <v>45229</v>
      </c>
      <c r="B1955" s="3">
        <f>YEAR(FIN_DATASET[[#This Row],[Date]])</f>
        <v>2023</v>
      </c>
      <c r="C1955" s="3" t="str">
        <f>TEXT(FIN_DATASET[[#This Row],[Date]],"mmmm")</f>
        <v>October</v>
      </c>
      <c r="D1955" s="3" t="str">
        <f>IF(FIN_RAW[[#This Row],[VALOR (IN)]]&gt;0, "Income",IF(FIN_RAW[[#This Row],[VALOR (OUT)]]&gt;0, "Expense", "Check"))</f>
        <v>Expense</v>
      </c>
      <c r="E1955" s="3" t="str">
        <f>_xlfn.XLOOKUP(FIN_DATASET[[#This Row],[Method]],CATEGORY_MAP[CUENTA_IN],CATEGORY_MAP[Category])</f>
        <v>Cash</v>
      </c>
      <c r="F1955" s="3" t="str">
        <f>_xlfn.XLOOKUP(FIN_DATASET[[#This Row],[Account]],CATEGORY_MAP[CUENTA_OUT],CATEGORY_MAP[Subcategory])</f>
        <v>Payroll</v>
      </c>
      <c r="G1955" s="3" t="str">
        <f>IF(OR(FIN_RAW[[#This Row],[CONCEPTO]]=0,FIN_RAW[[#This Row],[CONCEPTO]]=""),"",FIN_RAW[[#This Row],[CONCEPTO]])</f>
        <v>Pago Nomina OCT</v>
      </c>
      <c r="H1955" s="5">
        <f>IF(FIN_DATASET[[#This Row],[Type]]="Income", FIN_RAW[[#This Row],[VALOR (IN)]], -FIN_RAW[[#This Row],[VALOR (OUT)]])</f>
        <v>-900000</v>
      </c>
      <c r="I1955" s="3" t="str">
        <f>FIN_RAW[[#This Row],[CUENTA (IN)]]</f>
        <v>Efectivo</v>
      </c>
      <c r="J1955" s="6" t="str">
        <f>FIN_RAW[[#This Row],[CUENTA (OUT)]]</f>
        <v>Nomina</v>
      </c>
      <c r="K1955" s="3" t="str">
        <f>IF(OR(FIN_RAW[[#This Row],[CLIENTE]]=0,FIN_RAW[[#This Row],[CLIENTE]]=" "),"",FIN_RAW[[#This Row],[CLIENTE]])</f>
        <v>Derwin Cuastumal Leal</v>
      </c>
      <c r="L1955" s="3" t="str">
        <f>IF(OR(FIN_RAW[[#This Row],[DEPORTISTA]]=0,FIN_RAW[[#This Row],[DEPORTISTA]]=""),"",FIN_RAW[[#This Row],[DEPORTISTA]])</f>
        <v>Derwin Cuastumal Leal</v>
      </c>
      <c r="M1955" s="3">
        <f>IF(FIN_DATASET[[#This Row],[Method]]="Efectivo",1,0)</f>
        <v>1</v>
      </c>
      <c r="N1955" s="12">
        <f>IF(FIN_DATASET[[#This Row],[Method]]="Efectivo",FIN_DATASET[[#This Row],[Amount]],0)</f>
        <v>-900000</v>
      </c>
      <c r="O1955" s="3">
        <f>IF(FIN_DATASET[[#This Row],[Method]]="CxC",1,0)</f>
        <v>0</v>
      </c>
      <c r="P1955" s="11">
        <f>IF(FIN_DATASET[[#This Row],[Method]]="CxC",FIN_DATASET[[#This Row],[Amount]],0)</f>
        <v>0</v>
      </c>
      <c r="Q1955" s="3">
        <f>IF(OR(FIN_DATASET[[#This Row],[Account]]="CxP",FIN_DATASET[[#This Row],[Account]]="CxP (Liga)",FIN_DATASET[[#This Row],[Account]]="CxP (Terceros)"),1,0)</f>
        <v>0</v>
      </c>
      <c r="R1955" s="3">
        <f>IF(FIN_DATASET[[#This Row],[AP_Flag]]=1,FIN_DATASET[[#This Row],[Amount]],0)</f>
        <v>0</v>
      </c>
    </row>
    <row r="1956" spans="1:18" x14ac:dyDescent="0.2">
      <c r="A1956" s="4">
        <f>FIN_RAW[[#This Row],[FECHA]]</f>
        <v>45229</v>
      </c>
      <c r="B1956" s="3">
        <f>YEAR(FIN_DATASET[[#This Row],[Date]])</f>
        <v>2023</v>
      </c>
      <c r="C1956" s="3" t="str">
        <f>TEXT(FIN_DATASET[[#This Row],[Date]],"mmmm")</f>
        <v>October</v>
      </c>
      <c r="D1956" s="3" t="str">
        <f>IF(FIN_RAW[[#This Row],[VALOR (IN)]]&gt;0, "Income",IF(FIN_RAW[[#This Row],[VALOR (OUT)]]&gt;0, "Expense", "Check"))</f>
        <v>Expense</v>
      </c>
      <c r="E1956" s="3" t="str">
        <f>_xlfn.XLOOKUP(FIN_DATASET[[#This Row],[Method]],CATEGORY_MAP[CUENTA_IN],CATEGORY_MAP[Category])</f>
        <v>Cash</v>
      </c>
      <c r="F1956" s="3" t="str">
        <f>_xlfn.XLOOKUP(FIN_DATASET[[#This Row],[Account]],CATEGORY_MAP[CUENTA_OUT],CATEGORY_MAP[Subcategory])</f>
        <v>Payroll</v>
      </c>
      <c r="G1956" s="3" t="str">
        <f>IF(OR(FIN_RAW[[#This Row],[CONCEPTO]]=0,FIN_RAW[[#This Row],[CONCEPTO]]=""),"",FIN_RAW[[#This Row],[CONCEPTO]])</f>
        <v>Pago Nomina OCT</v>
      </c>
      <c r="H1956" s="5">
        <f>IF(FIN_DATASET[[#This Row],[Type]]="Income", FIN_RAW[[#This Row],[VALOR (IN)]], -FIN_RAW[[#This Row],[VALOR (OUT)]])</f>
        <v>-100000</v>
      </c>
      <c r="I1956" s="3" t="str">
        <f>FIN_RAW[[#This Row],[CUENTA (IN)]]</f>
        <v>Efectivo</v>
      </c>
      <c r="J1956" s="6" t="str">
        <f>FIN_RAW[[#This Row],[CUENTA (OUT)]]</f>
        <v>Nomina</v>
      </c>
      <c r="K1956" s="3" t="str">
        <f>IF(OR(FIN_RAW[[#This Row],[CLIENTE]]=0,FIN_RAW[[#This Row],[CLIENTE]]=" "),"",FIN_RAW[[#This Row],[CLIENTE]])</f>
        <v/>
      </c>
      <c r="L1956" s="3" t="str">
        <f>IF(OR(FIN_RAW[[#This Row],[DEPORTISTA]]=0,FIN_RAW[[#This Row],[DEPORTISTA]]=""),"",FIN_RAW[[#This Row],[DEPORTISTA]])</f>
        <v/>
      </c>
      <c r="M1956" s="3">
        <f>IF(FIN_DATASET[[#This Row],[Method]]="Efectivo",1,0)</f>
        <v>1</v>
      </c>
      <c r="N1956" s="12">
        <f>IF(FIN_DATASET[[#This Row],[Method]]="Efectivo",FIN_DATASET[[#This Row],[Amount]],0)</f>
        <v>-100000</v>
      </c>
      <c r="O1956" s="3">
        <f>IF(FIN_DATASET[[#This Row],[Method]]="CxC",1,0)</f>
        <v>0</v>
      </c>
      <c r="P1956" s="11">
        <f>IF(FIN_DATASET[[#This Row],[Method]]="CxC",FIN_DATASET[[#This Row],[Amount]],0)</f>
        <v>0</v>
      </c>
      <c r="Q1956" s="3">
        <f>IF(OR(FIN_DATASET[[#This Row],[Account]]="CxP",FIN_DATASET[[#This Row],[Account]]="CxP (Liga)",FIN_DATASET[[#This Row],[Account]]="CxP (Terceros)"),1,0)</f>
        <v>0</v>
      </c>
      <c r="R1956" s="3">
        <f>IF(FIN_DATASET[[#This Row],[AP_Flag]]=1,FIN_DATASET[[#This Row],[Amount]],0)</f>
        <v>0</v>
      </c>
    </row>
    <row r="1957" spans="1:18" x14ac:dyDescent="0.2">
      <c r="A1957" s="4">
        <f>FIN_RAW[[#This Row],[FECHA]]</f>
        <v>45229</v>
      </c>
      <c r="B1957" s="3">
        <f>YEAR(FIN_DATASET[[#This Row],[Date]])</f>
        <v>2023</v>
      </c>
      <c r="C1957" s="3" t="str">
        <f>TEXT(FIN_DATASET[[#This Row],[Date]],"mmmm")</f>
        <v>October</v>
      </c>
      <c r="D1957" s="3" t="str">
        <f>IF(FIN_RAW[[#This Row],[VALOR (IN)]]&gt;0, "Income",IF(FIN_RAW[[#This Row],[VALOR (OUT)]]&gt;0, "Expense", "Check"))</f>
        <v>Income</v>
      </c>
      <c r="E1957" s="3" t="str">
        <f>_xlfn.XLOOKUP(FIN_DATASET[[#This Row],[Method]],CATEGORY_MAP[CUENTA_IN],CATEGORY_MAP[Category])</f>
        <v>Cash</v>
      </c>
      <c r="F1957" s="3" t="str">
        <f>_xlfn.XLOOKUP(FIN_DATASET[[#This Row],[Account]],CATEGORY_MAP[CUENTA_OUT],CATEGORY_MAP[Subcategory])</f>
        <v>Other Incomes</v>
      </c>
      <c r="G1957" s="3" t="str">
        <f>IF(OR(FIN_RAW[[#This Row],[CONCEPTO]]=0,FIN_RAW[[#This Row],[CONCEPTO]]=""),"",FIN_RAW[[#This Row],[CONCEPTO]])</f>
        <v>Pruebas IC Mayor</v>
      </c>
      <c r="H1957" s="5">
        <f>IF(FIN_DATASET[[#This Row],[Type]]="Income", FIN_RAW[[#This Row],[VALOR (IN)]], -FIN_RAW[[#This Row],[VALOR (OUT)]])</f>
        <v>44000</v>
      </c>
      <c r="I1957" s="3" t="str">
        <f>FIN_RAW[[#This Row],[CUENTA (IN)]]</f>
        <v>Efectivo</v>
      </c>
      <c r="J1957" s="6" t="str">
        <f>FIN_RAW[[#This Row],[CUENTA (OUT)]]</f>
        <v>Otros Ingresos</v>
      </c>
      <c r="K1957" s="3" t="str">
        <f>IF(OR(FIN_RAW[[#This Row],[CLIENTE]]=0,FIN_RAW[[#This Row],[CLIENTE]]=" "),"",FIN_RAW[[#This Row],[CLIENTE]])</f>
        <v>Luis Eduardo Solarte Serna</v>
      </c>
      <c r="L1957" s="3" t="str">
        <f>IF(OR(FIN_RAW[[#This Row],[DEPORTISTA]]=0,FIN_RAW[[#This Row],[DEPORTISTA]]=""),"",FIN_RAW[[#This Row],[DEPORTISTA]])</f>
        <v>Alejandro Solarte Osorio</v>
      </c>
      <c r="M1957" s="3">
        <f>IF(FIN_DATASET[[#This Row],[Method]]="Efectivo",1,0)</f>
        <v>1</v>
      </c>
      <c r="N1957" s="12">
        <f>IF(FIN_DATASET[[#This Row],[Method]]="Efectivo",FIN_DATASET[[#This Row],[Amount]],0)</f>
        <v>44000</v>
      </c>
      <c r="O1957" s="3">
        <f>IF(FIN_DATASET[[#This Row],[Method]]="CxC",1,0)</f>
        <v>0</v>
      </c>
      <c r="P1957" s="11">
        <f>IF(FIN_DATASET[[#This Row],[Method]]="CxC",FIN_DATASET[[#This Row],[Amount]],0)</f>
        <v>0</v>
      </c>
      <c r="Q1957" s="3">
        <f>IF(OR(FIN_DATASET[[#This Row],[Account]]="CxP",FIN_DATASET[[#This Row],[Account]]="CxP (Liga)",FIN_DATASET[[#This Row],[Account]]="CxP (Terceros)"),1,0)</f>
        <v>0</v>
      </c>
      <c r="R1957" s="3">
        <f>IF(FIN_DATASET[[#This Row],[AP_Flag]]=1,FIN_DATASET[[#This Row],[Amount]],0)</f>
        <v>0</v>
      </c>
    </row>
    <row r="1958" spans="1:18" x14ac:dyDescent="0.2">
      <c r="A1958" s="4">
        <f>FIN_RAW[[#This Row],[FECHA]]</f>
        <v>45229</v>
      </c>
      <c r="B1958" s="3">
        <f>YEAR(FIN_DATASET[[#This Row],[Date]])</f>
        <v>2023</v>
      </c>
      <c r="C1958" s="3" t="str">
        <f>TEXT(FIN_DATASET[[#This Row],[Date]],"mmmm")</f>
        <v>October</v>
      </c>
      <c r="D1958" s="3" t="str">
        <f>IF(FIN_RAW[[#This Row],[VALOR (IN)]]&gt;0, "Income",IF(FIN_RAW[[#This Row],[VALOR (OUT)]]&gt;0, "Expense", "Check"))</f>
        <v>Income</v>
      </c>
      <c r="E1958" s="3" t="str">
        <f>_xlfn.XLOOKUP(FIN_DATASET[[#This Row],[Method]],CATEGORY_MAP[CUENTA_IN],CATEGORY_MAP[Category])</f>
        <v>Cash</v>
      </c>
      <c r="F1958" s="3" t="str">
        <f>_xlfn.XLOOKUP(FIN_DATASET[[#This Row],[Account]],CATEGORY_MAP[CUENTA_OUT],CATEGORY_MAP[Subcategory])</f>
        <v>Other Incomes</v>
      </c>
      <c r="G1958" s="3" t="str">
        <f>IF(OR(FIN_RAW[[#This Row],[CONCEPTO]]=0,FIN_RAW[[#This Row],[CONCEPTO]]=""),"",FIN_RAW[[#This Row],[CONCEPTO]])</f>
        <v>Pruebas IC Mayor</v>
      </c>
      <c r="H1958" s="5">
        <f>IF(FIN_DATASET[[#This Row],[Type]]="Income", FIN_RAW[[#This Row],[VALOR (IN)]], -FIN_RAW[[#This Row],[VALOR (OUT)]])</f>
        <v>88000</v>
      </c>
      <c r="I1958" s="3" t="str">
        <f>FIN_RAW[[#This Row],[CUENTA (IN)]]</f>
        <v>Efectivo</v>
      </c>
      <c r="J1958" s="6" t="str">
        <f>FIN_RAW[[#This Row],[CUENTA (OUT)]]</f>
        <v>Otros Ingresos</v>
      </c>
      <c r="K1958" s="3" t="str">
        <f>IF(OR(FIN_RAW[[#This Row],[CLIENTE]]=0,FIN_RAW[[#This Row],[CLIENTE]]=" "),"",FIN_RAW[[#This Row],[CLIENTE]])</f>
        <v>Omar Osorio Valencia</v>
      </c>
      <c r="L1958" s="3" t="str">
        <f>IF(OR(FIN_RAW[[#This Row],[DEPORTISTA]]=0,FIN_RAW[[#This Row],[DEPORTISTA]]=""),"",FIN_RAW[[#This Row],[DEPORTISTA]])</f>
        <v>Mariana Osorio Mendoza</v>
      </c>
      <c r="M1958" s="3">
        <f>IF(FIN_DATASET[[#This Row],[Method]]="Efectivo",1,0)</f>
        <v>1</v>
      </c>
      <c r="N1958" s="12">
        <f>IF(FIN_DATASET[[#This Row],[Method]]="Efectivo",FIN_DATASET[[#This Row],[Amount]],0)</f>
        <v>88000</v>
      </c>
      <c r="O1958" s="3">
        <f>IF(FIN_DATASET[[#This Row],[Method]]="CxC",1,0)</f>
        <v>0</v>
      </c>
      <c r="P1958" s="11">
        <f>IF(FIN_DATASET[[#This Row],[Method]]="CxC",FIN_DATASET[[#This Row],[Amount]],0)</f>
        <v>0</v>
      </c>
      <c r="Q1958" s="3">
        <f>IF(OR(FIN_DATASET[[#This Row],[Account]]="CxP",FIN_DATASET[[#This Row],[Account]]="CxP (Liga)",FIN_DATASET[[#This Row],[Account]]="CxP (Terceros)"),1,0)</f>
        <v>0</v>
      </c>
      <c r="R1958" s="3">
        <f>IF(FIN_DATASET[[#This Row],[AP_Flag]]=1,FIN_DATASET[[#This Row],[Amount]],0)</f>
        <v>0</v>
      </c>
    </row>
    <row r="1959" spans="1:18" x14ac:dyDescent="0.2">
      <c r="A1959" s="4">
        <f>FIN_RAW[[#This Row],[FECHA]]</f>
        <v>45229</v>
      </c>
      <c r="B1959" s="3">
        <f>YEAR(FIN_DATASET[[#This Row],[Date]])</f>
        <v>2023</v>
      </c>
      <c r="C1959" s="3" t="str">
        <f>TEXT(FIN_DATASET[[#This Row],[Date]],"mmmm")</f>
        <v>October</v>
      </c>
      <c r="D1959" s="3" t="str">
        <f>IF(FIN_RAW[[#This Row],[VALOR (IN)]]&gt;0, "Income",IF(FIN_RAW[[#This Row],[VALOR (OUT)]]&gt;0, "Expense", "Check"))</f>
        <v>Income</v>
      </c>
      <c r="E1959" s="3" t="str">
        <f>_xlfn.XLOOKUP(FIN_DATASET[[#This Row],[Method]],CATEGORY_MAP[CUENTA_IN],CATEGORY_MAP[Category])</f>
        <v>Cash</v>
      </c>
      <c r="F1959" s="3" t="str">
        <f>_xlfn.XLOOKUP(FIN_DATASET[[#This Row],[Account]],CATEGORY_MAP[CUENTA_OUT],CATEGORY_MAP[Subcategory])</f>
        <v>Other Incomes</v>
      </c>
      <c r="G1959" s="3" t="str">
        <f>IF(OR(FIN_RAW[[#This Row],[CONCEPTO]]=0,FIN_RAW[[#This Row],[CONCEPTO]]=""),"",FIN_RAW[[#This Row],[CONCEPTO]])</f>
        <v>Pruebas IC Mayor</v>
      </c>
      <c r="H1959" s="5">
        <f>IF(FIN_DATASET[[#This Row],[Type]]="Income", FIN_RAW[[#This Row],[VALOR (IN)]], -FIN_RAW[[#This Row],[VALOR (OUT)]])</f>
        <v>88000</v>
      </c>
      <c r="I1959" s="3" t="str">
        <f>FIN_RAW[[#This Row],[CUENTA (IN)]]</f>
        <v>Efectivo</v>
      </c>
      <c r="J1959" s="6" t="str">
        <f>FIN_RAW[[#This Row],[CUENTA (OUT)]]</f>
        <v>Otros Ingresos</v>
      </c>
      <c r="K1959" s="3" t="str">
        <f>IF(OR(FIN_RAW[[#This Row],[CLIENTE]]=0,FIN_RAW[[#This Row],[CLIENTE]]=" "),"",FIN_RAW[[#This Row],[CLIENTE]])</f>
        <v>Viviana Andrade Álvarez</v>
      </c>
      <c r="L1959" s="3" t="str">
        <f>IF(OR(FIN_RAW[[#This Row],[DEPORTISTA]]=0,FIN_RAW[[#This Row],[DEPORTISTA]]=""),"",FIN_RAW[[#This Row],[DEPORTISTA]])</f>
        <v>Laura Sofía Valencia Andrade</v>
      </c>
      <c r="M1959" s="3">
        <f>IF(FIN_DATASET[[#This Row],[Method]]="Efectivo",1,0)</f>
        <v>1</v>
      </c>
      <c r="N1959" s="12">
        <f>IF(FIN_DATASET[[#This Row],[Method]]="Efectivo",FIN_DATASET[[#This Row],[Amount]],0)</f>
        <v>88000</v>
      </c>
      <c r="O1959" s="3">
        <f>IF(FIN_DATASET[[#This Row],[Method]]="CxC",1,0)</f>
        <v>0</v>
      </c>
      <c r="P1959" s="11">
        <f>IF(FIN_DATASET[[#This Row],[Method]]="CxC",FIN_DATASET[[#This Row],[Amount]],0)</f>
        <v>0</v>
      </c>
      <c r="Q1959" s="3">
        <f>IF(OR(FIN_DATASET[[#This Row],[Account]]="CxP",FIN_DATASET[[#This Row],[Account]]="CxP (Liga)",FIN_DATASET[[#This Row],[Account]]="CxP (Terceros)"),1,0)</f>
        <v>0</v>
      </c>
      <c r="R1959" s="3">
        <f>IF(FIN_DATASET[[#This Row],[AP_Flag]]=1,FIN_DATASET[[#This Row],[Amount]],0)</f>
        <v>0</v>
      </c>
    </row>
    <row r="1960" spans="1:18" x14ac:dyDescent="0.2">
      <c r="A1960" s="4">
        <f>FIN_RAW[[#This Row],[FECHA]]</f>
        <v>45229</v>
      </c>
      <c r="B1960" s="3">
        <f>YEAR(FIN_DATASET[[#This Row],[Date]])</f>
        <v>2023</v>
      </c>
      <c r="C1960" s="3" t="str">
        <f>TEXT(FIN_DATASET[[#This Row],[Date]],"mmmm")</f>
        <v>October</v>
      </c>
      <c r="D1960" s="3" t="str">
        <f>IF(FIN_RAW[[#This Row],[VALOR (IN)]]&gt;0, "Income",IF(FIN_RAW[[#This Row],[VALOR (OUT)]]&gt;0, "Expense", "Check"))</f>
        <v>Expense</v>
      </c>
      <c r="E1960" s="3" t="str">
        <f>_xlfn.XLOOKUP(FIN_DATASET[[#This Row],[Method]],CATEGORY_MAP[CUENTA_IN],CATEGORY_MAP[Category])</f>
        <v>Cash</v>
      </c>
      <c r="F1960" s="3" t="str">
        <f>_xlfn.XLOOKUP(FIN_DATASET[[#This Row],[Account]],CATEGORY_MAP[CUENTA_OUT],CATEGORY_MAP[Subcategory])</f>
        <v>Operating Expenses</v>
      </c>
      <c r="G1960" s="3" t="str">
        <f>IF(OR(FIN_RAW[[#This Row],[CONCEPTO]]=0,FIN_RAW[[#This Row],[CONCEPTO]]=""),"",FIN_RAW[[#This Row],[CONCEPTO]])</f>
        <v>CajiTornado</v>
      </c>
      <c r="H1960" s="5">
        <f>IF(FIN_DATASET[[#This Row],[Type]]="Income", FIN_RAW[[#This Row],[VALOR (IN)]], -FIN_RAW[[#This Row],[VALOR (OUT)]])</f>
        <v>-26000</v>
      </c>
      <c r="I1960" s="3" t="str">
        <f>FIN_RAW[[#This Row],[CUENTA (IN)]]</f>
        <v>Efectivo</v>
      </c>
      <c r="J1960" s="6" t="str">
        <f>FIN_RAW[[#This Row],[CUENTA (OUT)]]</f>
        <v>Otros Gastos</v>
      </c>
      <c r="K1960" s="3" t="str">
        <f>IF(OR(FIN_RAW[[#This Row],[CLIENTE]]=0,FIN_RAW[[#This Row],[CLIENTE]]=" "),"",FIN_RAW[[#This Row],[CLIENTE]])</f>
        <v/>
      </c>
      <c r="L1960" s="3" t="str">
        <f>IF(OR(FIN_RAW[[#This Row],[DEPORTISTA]]=0,FIN_RAW[[#This Row],[DEPORTISTA]]=""),"",FIN_RAW[[#This Row],[DEPORTISTA]])</f>
        <v/>
      </c>
      <c r="M1960" s="3">
        <f>IF(FIN_DATASET[[#This Row],[Method]]="Efectivo",1,0)</f>
        <v>1</v>
      </c>
      <c r="N1960" s="12">
        <f>IF(FIN_DATASET[[#This Row],[Method]]="Efectivo",FIN_DATASET[[#This Row],[Amount]],0)</f>
        <v>-26000</v>
      </c>
      <c r="O1960" s="3">
        <f>IF(FIN_DATASET[[#This Row],[Method]]="CxC",1,0)</f>
        <v>0</v>
      </c>
      <c r="P1960" s="11">
        <f>IF(FIN_DATASET[[#This Row],[Method]]="CxC",FIN_DATASET[[#This Row],[Amount]],0)</f>
        <v>0</v>
      </c>
      <c r="Q1960" s="3">
        <f>IF(OR(FIN_DATASET[[#This Row],[Account]]="CxP",FIN_DATASET[[#This Row],[Account]]="CxP (Liga)",FIN_DATASET[[#This Row],[Account]]="CxP (Terceros)"),1,0)</f>
        <v>0</v>
      </c>
      <c r="R1960" s="3">
        <f>IF(FIN_DATASET[[#This Row],[AP_Flag]]=1,FIN_DATASET[[#This Row],[Amount]],0)</f>
        <v>0</v>
      </c>
    </row>
    <row r="1961" spans="1:18" x14ac:dyDescent="0.2">
      <c r="A1961" s="4">
        <f>FIN_RAW[[#This Row],[FECHA]]</f>
        <v>45231</v>
      </c>
      <c r="B1961" s="3">
        <f>YEAR(FIN_DATASET[[#This Row],[Date]])</f>
        <v>2023</v>
      </c>
      <c r="C1961" s="3" t="str">
        <f>TEXT(FIN_DATASET[[#This Row],[Date]],"mmmm")</f>
        <v>November</v>
      </c>
      <c r="D1961" s="3" t="str">
        <f>IF(FIN_RAW[[#This Row],[VALOR (IN)]]&gt;0, "Income",IF(FIN_RAW[[#This Row],[VALOR (OUT)]]&gt;0, "Expense", "Check"))</f>
        <v>Income</v>
      </c>
      <c r="E1961" s="3" t="str">
        <f>_xlfn.XLOOKUP(FIN_DATASET[[#This Row],[Method]],CATEGORY_MAP[CUENTA_IN],CATEGORY_MAP[Category])</f>
        <v>Scholarships</v>
      </c>
      <c r="F1961" s="3" t="str">
        <f>_xlfn.XLOOKUP(FIN_DATASET[[#This Row],[Account]],CATEGORY_MAP[CUENTA_OUT],CATEGORY_MAP[Subcategory])</f>
        <v>Monthly Fee</v>
      </c>
      <c r="G1961" s="3" t="str">
        <f>IF(OR(FIN_RAW[[#This Row],[CONCEPTO]]=0,FIN_RAW[[#This Row],[CONCEPTO]]=""),"",FIN_RAW[[#This Row],[CONCEPTO]])</f>
        <v>Beca Fundadores AR(SG) 100% NOV</v>
      </c>
      <c r="H1961" s="5">
        <f>IF(FIN_DATASET[[#This Row],[Type]]="Income", FIN_RAW[[#This Row],[VALOR (IN)]], -FIN_RAW[[#This Row],[VALOR (OUT)]])</f>
        <v>160000</v>
      </c>
      <c r="I1961" s="3" t="str">
        <f>FIN_RAW[[#This Row],[CUENTA (IN)]]</f>
        <v>Becas</v>
      </c>
      <c r="J1961" s="6" t="str">
        <f>FIN_RAW[[#This Row],[CUENTA (OUT)]]</f>
        <v>Mensualidad</v>
      </c>
      <c r="K1961" s="3" t="str">
        <f>IF(OR(FIN_RAW[[#This Row],[CLIENTE]]=0,FIN_RAW[[#This Row],[CLIENTE]]=" "),"",FIN_RAW[[#This Row],[CLIENTE]])</f>
        <v>Luis Eduardo Solarte Serna</v>
      </c>
      <c r="L1961" s="3" t="str">
        <f>IF(OR(FIN_RAW[[#This Row],[DEPORTISTA]]=0,FIN_RAW[[#This Row],[DEPORTISTA]]=""),"",FIN_RAW[[#This Row],[DEPORTISTA]])</f>
        <v>Alejandro Solarte Osorio</v>
      </c>
      <c r="M1961" s="3">
        <f>IF(FIN_DATASET[[#This Row],[Method]]="Efectivo",1,0)</f>
        <v>0</v>
      </c>
      <c r="N1961" s="12">
        <f>IF(FIN_DATASET[[#This Row],[Method]]="Efectivo",FIN_DATASET[[#This Row],[Amount]],0)</f>
        <v>0</v>
      </c>
      <c r="O1961" s="3">
        <f>IF(FIN_DATASET[[#This Row],[Method]]="CxC",1,0)</f>
        <v>0</v>
      </c>
      <c r="P1961" s="11">
        <f>IF(FIN_DATASET[[#This Row],[Method]]="CxC",FIN_DATASET[[#This Row],[Amount]],0)</f>
        <v>0</v>
      </c>
      <c r="Q1961" s="3">
        <f>IF(OR(FIN_DATASET[[#This Row],[Account]]="CxP",FIN_DATASET[[#This Row],[Account]]="CxP (Liga)",FIN_DATASET[[#This Row],[Account]]="CxP (Terceros)"),1,0)</f>
        <v>0</v>
      </c>
      <c r="R1961" s="3">
        <f>IF(FIN_DATASET[[#This Row],[AP_Flag]]=1,FIN_DATASET[[#This Row],[Amount]],0)</f>
        <v>0</v>
      </c>
    </row>
    <row r="1962" spans="1:18" x14ac:dyDescent="0.2">
      <c r="A1962" s="4">
        <f>FIN_RAW[[#This Row],[FECHA]]</f>
        <v>45231</v>
      </c>
      <c r="B1962" s="3">
        <f>YEAR(FIN_DATASET[[#This Row],[Date]])</f>
        <v>2023</v>
      </c>
      <c r="C1962" s="3" t="str">
        <f>TEXT(FIN_DATASET[[#This Row],[Date]],"mmmm")</f>
        <v>November</v>
      </c>
      <c r="D1962" s="3" t="str">
        <f>IF(FIN_RAW[[#This Row],[VALOR (IN)]]&gt;0, "Income",IF(FIN_RAW[[#This Row],[VALOR (OUT)]]&gt;0, "Expense", "Check"))</f>
        <v>Income</v>
      </c>
      <c r="E1962" s="3" t="str">
        <f>_xlfn.XLOOKUP(FIN_DATASET[[#This Row],[Method]],CATEGORY_MAP[CUENTA_IN],CATEGORY_MAP[Category])</f>
        <v>Scholarships</v>
      </c>
      <c r="F1962" s="3" t="str">
        <f>_xlfn.XLOOKUP(FIN_DATASET[[#This Row],[Account]],CATEGORY_MAP[CUENTA_OUT],CATEGORY_MAP[Subcategory])</f>
        <v>Monthly Fee</v>
      </c>
      <c r="G1962" s="3" t="str">
        <f>IF(OR(FIN_RAW[[#This Row],[CONCEPTO]]=0,FIN_RAW[[#This Row],[CONCEPTO]]=""),"",FIN_RAW[[#This Row],[CONCEPTO]])</f>
        <v>Beca Fundadores AR(SG) 100% NOV</v>
      </c>
      <c r="H1962" s="5">
        <f>IF(FIN_DATASET[[#This Row],[Type]]="Income", FIN_RAW[[#This Row],[VALOR (IN)]], -FIN_RAW[[#This Row],[VALOR (OUT)]])</f>
        <v>160000</v>
      </c>
      <c r="I1962" s="3" t="str">
        <f>FIN_RAW[[#This Row],[CUENTA (IN)]]</f>
        <v>Becas</v>
      </c>
      <c r="J1962" s="6" t="str">
        <f>FIN_RAW[[#This Row],[CUENTA (OUT)]]</f>
        <v>Mensualidad</v>
      </c>
      <c r="K1962" s="3" t="str">
        <f>IF(OR(FIN_RAW[[#This Row],[CLIENTE]]=0,FIN_RAW[[#This Row],[CLIENTE]]=" "),"",FIN_RAW[[#This Row],[CLIENTE]])</f>
        <v>Omar Osorio Valencia</v>
      </c>
      <c r="L1962" s="3" t="str">
        <f>IF(OR(FIN_RAW[[#This Row],[DEPORTISTA]]=0,FIN_RAW[[#This Row],[DEPORTISTA]]=""),"",FIN_RAW[[#This Row],[DEPORTISTA]])</f>
        <v>Juan Camilo Osorio Mendoza</v>
      </c>
      <c r="M1962" s="3">
        <f>IF(FIN_DATASET[[#This Row],[Method]]="Efectivo",1,0)</f>
        <v>0</v>
      </c>
      <c r="N1962" s="12">
        <f>IF(FIN_DATASET[[#This Row],[Method]]="Efectivo",FIN_DATASET[[#This Row],[Amount]],0)</f>
        <v>0</v>
      </c>
      <c r="O1962" s="3">
        <f>IF(FIN_DATASET[[#This Row],[Method]]="CxC",1,0)</f>
        <v>0</v>
      </c>
      <c r="P1962" s="11">
        <f>IF(FIN_DATASET[[#This Row],[Method]]="CxC",FIN_DATASET[[#This Row],[Amount]],0)</f>
        <v>0</v>
      </c>
      <c r="Q1962" s="3">
        <f>IF(OR(FIN_DATASET[[#This Row],[Account]]="CxP",FIN_DATASET[[#This Row],[Account]]="CxP (Liga)",FIN_DATASET[[#This Row],[Account]]="CxP (Terceros)"),1,0)</f>
        <v>0</v>
      </c>
      <c r="R1962" s="3">
        <f>IF(FIN_DATASET[[#This Row],[AP_Flag]]=1,FIN_DATASET[[#This Row],[Amount]],0)</f>
        <v>0</v>
      </c>
    </row>
    <row r="1963" spans="1:18" x14ac:dyDescent="0.2">
      <c r="A1963" s="4">
        <f>FIN_RAW[[#This Row],[FECHA]]</f>
        <v>45231</v>
      </c>
      <c r="B1963" s="3">
        <f>YEAR(FIN_DATASET[[#This Row],[Date]])</f>
        <v>2023</v>
      </c>
      <c r="C1963" s="3" t="str">
        <f>TEXT(FIN_DATASET[[#This Row],[Date]],"mmmm")</f>
        <v>November</v>
      </c>
      <c r="D1963" s="3" t="str">
        <f>IF(FIN_RAW[[#This Row],[VALOR (IN)]]&gt;0, "Income",IF(FIN_RAW[[#This Row],[VALOR (OUT)]]&gt;0, "Expense", "Check"))</f>
        <v>Income</v>
      </c>
      <c r="E1963" s="3" t="str">
        <f>_xlfn.XLOOKUP(FIN_DATASET[[#This Row],[Method]],CATEGORY_MAP[CUENTA_IN],CATEGORY_MAP[Category])</f>
        <v>Scholarships</v>
      </c>
      <c r="F1963" s="3" t="str">
        <f>_xlfn.XLOOKUP(FIN_DATASET[[#This Row],[Account]],CATEGORY_MAP[CUENTA_OUT],CATEGORY_MAP[Subcategory])</f>
        <v>Monthly Fee</v>
      </c>
      <c r="G1963" s="3" t="str">
        <f>IF(OR(FIN_RAW[[#This Row],[CONCEPTO]]=0,FIN_RAW[[#This Row],[CONCEPTO]]=""),"",FIN_RAW[[#This Row],[CONCEPTO]])</f>
        <v>Beca Fundadores AR(SG) 100% NOV</v>
      </c>
      <c r="H1963" s="5">
        <f>IF(FIN_DATASET[[#This Row],[Type]]="Income", FIN_RAW[[#This Row],[VALOR (IN)]], -FIN_RAW[[#This Row],[VALOR (OUT)]])</f>
        <v>160000</v>
      </c>
      <c r="I1963" s="3" t="str">
        <f>FIN_RAW[[#This Row],[CUENTA (IN)]]</f>
        <v>Becas</v>
      </c>
      <c r="J1963" s="6" t="str">
        <f>FIN_RAW[[#This Row],[CUENTA (OUT)]]</f>
        <v>Mensualidad</v>
      </c>
      <c r="K1963" s="3" t="str">
        <f>IF(OR(FIN_RAW[[#This Row],[CLIENTE]]=0,FIN_RAW[[#This Row],[CLIENTE]]=" "),"",FIN_RAW[[#This Row],[CLIENTE]])</f>
        <v>Omar Osorio Valencia</v>
      </c>
      <c r="L1963" s="3" t="str">
        <f>IF(OR(FIN_RAW[[#This Row],[DEPORTISTA]]=0,FIN_RAW[[#This Row],[DEPORTISTA]]=""),"",FIN_RAW[[#This Row],[DEPORTISTA]])</f>
        <v>Mariana Osorio Mendoza</v>
      </c>
      <c r="M1963" s="3">
        <f>IF(FIN_DATASET[[#This Row],[Method]]="Efectivo",1,0)</f>
        <v>0</v>
      </c>
      <c r="N1963" s="12">
        <f>IF(FIN_DATASET[[#This Row],[Method]]="Efectivo",FIN_DATASET[[#This Row],[Amount]],0)</f>
        <v>0</v>
      </c>
      <c r="O1963" s="3">
        <f>IF(FIN_DATASET[[#This Row],[Method]]="CxC",1,0)</f>
        <v>0</v>
      </c>
      <c r="P1963" s="11">
        <f>IF(FIN_DATASET[[#This Row],[Method]]="CxC",FIN_DATASET[[#This Row],[Amount]],0)</f>
        <v>0</v>
      </c>
      <c r="Q1963" s="3">
        <f>IF(OR(FIN_DATASET[[#This Row],[Account]]="CxP",FIN_DATASET[[#This Row],[Account]]="CxP (Liga)",FIN_DATASET[[#This Row],[Account]]="CxP (Terceros)"),1,0)</f>
        <v>0</v>
      </c>
      <c r="R1963" s="3">
        <f>IF(FIN_DATASET[[#This Row],[AP_Flag]]=1,FIN_DATASET[[#This Row],[Amount]],0)</f>
        <v>0</v>
      </c>
    </row>
    <row r="1964" spans="1:18" x14ac:dyDescent="0.2">
      <c r="A1964" s="4">
        <f>FIN_RAW[[#This Row],[FECHA]]</f>
        <v>45231</v>
      </c>
      <c r="B1964" s="3">
        <f>YEAR(FIN_DATASET[[#This Row],[Date]])</f>
        <v>2023</v>
      </c>
      <c r="C1964" s="3" t="str">
        <f>TEXT(FIN_DATASET[[#This Row],[Date]],"mmmm")</f>
        <v>November</v>
      </c>
      <c r="D1964" s="3" t="str">
        <f>IF(FIN_RAW[[#This Row],[VALOR (IN)]]&gt;0, "Income",IF(FIN_RAW[[#This Row],[VALOR (OUT)]]&gt;0, "Expense", "Check"))</f>
        <v>Income</v>
      </c>
      <c r="E1964" s="3" t="str">
        <f>_xlfn.XLOOKUP(FIN_DATASET[[#This Row],[Method]],CATEGORY_MAP[CUENTA_IN],CATEGORY_MAP[Category])</f>
        <v>Scholarships</v>
      </c>
      <c r="F1964" s="3" t="str">
        <f>_xlfn.XLOOKUP(FIN_DATASET[[#This Row],[Account]],CATEGORY_MAP[CUENTA_OUT],CATEGORY_MAP[Subcategory])</f>
        <v>Monthly Fee</v>
      </c>
      <c r="G1964" s="3" t="str">
        <f>IF(OR(FIN_RAW[[#This Row],[CONCEPTO]]=0,FIN_RAW[[#This Row],[CONCEPTO]]=""),"",FIN_RAW[[#This Row],[CONCEPTO]])</f>
        <v>Beca Fundadores AR(SG) 100% NOV</v>
      </c>
      <c r="H1964" s="5">
        <f>IF(FIN_DATASET[[#This Row],[Type]]="Income", FIN_RAW[[#This Row],[VALOR (IN)]], -FIN_RAW[[#This Row],[VALOR (OUT)]])</f>
        <v>160000</v>
      </c>
      <c r="I1964" s="3" t="str">
        <f>FIN_RAW[[#This Row],[CUENTA (IN)]]</f>
        <v>Becas</v>
      </c>
      <c r="J1964" s="6" t="str">
        <f>FIN_RAW[[#This Row],[CUENTA (OUT)]]</f>
        <v>Mensualidad</v>
      </c>
      <c r="K1964" s="3" t="str">
        <f>IF(OR(FIN_RAW[[#This Row],[CLIENTE]]=0,FIN_RAW[[#This Row],[CLIENTE]]=" "),"",FIN_RAW[[#This Row],[CLIENTE]])</f>
        <v>Silvana Torres López</v>
      </c>
      <c r="L1964" s="3" t="str">
        <f>IF(OR(FIN_RAW[[#This Row],[DEPORTISTA]]=0,FIN_RAW[[#This Row],[DEPORTISTA]]=""),"",FIN_RAW[[#This Row],[DEPORTISTA]])</f>
        <v>María Paula Quintero Torres</v>
      </c>
      <c r="M1964" s="3">
        <f>IF(FIN_DATASET[[#This Row],[Method]]="Efectivo",1,0)</f>
        <v>0</v>
      </c>
      <c r="N1964" s="12">
        <f>IF(FIN_DATASET[[#This Row],[Method]]="Efectivo",FIN_DATASET[[#This Row],[Amount]],0)</f>
        <v>0</v>
      </c>
      <c r="O1964" s="3">
        <f>IF(FIN_DATASET[[#This Row],[Method]]="CxC",1,0)</f>
        <v>0</v>
      </c>
      <c r="P1964" s="11">
        <f>IF(FIN_DATASET[[#This Row],[Method]]="CxC",FIN_DATASET[[#This Row],[Amount]],0)</f>
        <v>0</v>
      </c>
      <c r="Q1964" s="3">
        <f>IF(OR(FIN_DATASET[[#This Row],[Account]]="CxP",FIN_DATASET[[#This Row],[Account]]="CxP (Liga)",FIN_DATASET[[#This Row],[Account]]="CxP (Terceros)"),1,0)</f>
        <v>0</v>
      </c>
      <c r="R1964" s="3">
        <f>IF(FIN_DATASET[[#This Row],[AP_Flag]]=1,FIN_DATASET[[#This Row],[Amount]],0)</f>
        <v>0</v>
      </c>
    </row>
    <row r="1965" spans="1:18" x14ac:dyDescent="0.2">
      <c r="A1965" s="4">
        <f>FIN_RAW[[#This Row],[FECHA]]</f>
        <v>45231</v>
      </c>
      <c r="B1965" s="3">
        <f>YEAR(FIN_DATASET[[#This Row],[Date]])</f>
        <v>2023</v>
      </c>
      <c r="C1965" s="3" t="str">
        <f>TEXT(FIN_DATASET[[#This Row],[Date]],"mmmm")</f>
        <v>November</v>
      </c>
      <c r="D1965" s="3" t="str">
        <f>IF(FIN_RAW[[#This Row],[VALOR (IN)]]&gt;0, "Income",IF(FIN_RAW[[#This Row],[VALOR (OUT)]]&gt;0, "Expense", "Check"))</f>
        <v>Income</v>
      </c>
      <c r="E1965" s="3" t="str">
        <f>_xlfn.XLOOKUP(FIN_DATASET[[#This Row],[Method]],CATEGORY_MAP[CUENTA_IN],CATEGORY_MAP[Category])</f>
        <v>Scholarships</v>
      </c>
      <c r="F1965" s="3" t="str">
        <f>_xlfn.XLOOKUP(FIN_DATASET[[#This Row],[Account]],CATEGORY_MAP[CUENTA_OUT],CATEGORY_MAP[Subcategory])</f>
        <v>Monthly Fee</v>
      </c>
      <c r="G1965" s="3" t="str">
        <f>IF(OR(FIN_RAW[[#This Row],[CONCEPTO]]=0,FIN_RAW[[#This Row],[CONCEPTO]]=""),"",FIN_RAW[[#This Row],[CONCEPTO]])</f>
        <v>Beca Fundadores AR(SG) 100% NOV</v>
      </c>
      <c r="H1965" s="5">
        <f>IF(FIN_DATASET[[#This Row],[Type]]="Income", FIN_RAW[[#This Row],[VALOR (IN)]], -FIN_RAW[[#This Row],[VALOR (OUT)]])</f>
        <v>160000</v>
      </c>
      <c r="I1965" s="3" t="str">
        <f>FIN_RAW[[#This Row],[CUENTA (IN)]]</f>
        <v>Becas</v>
      </c>
      <c r="J1965" s="6" t="str">
        <f>FIN_RAW[[#This Row],[CUENTA (OUT)]]</f>
        <v>Mensualidad</v>
      </c>
      <c r="K1965" s="3" t="str">
        <f>IF(OR(FIN_RAW[[#This Row],[CLIENTE]]=0,FIN_RAW[[#This Row],[CLIENTE]]=" "),"",FIN_RAW[[#This Row],[CLIENTE]])</f>
        <v>Silvana Torres López</v>
      </c>
      <c r="L1965" s="3" t="str">
        <f>IF(OR(FIN_RAW[[#This Row],[DEPORTISTA]]=0,FIN_RAW[[#This Row],[DEPORTISTA]]=""),"",FIN_RAW[[#This Row],[DEPORTISTA]])</f>
        <v>Luciana Pinedo Torres</v>
      </c>
      <c r="M1965" s="3">
        <f>IF(FIN_DATASET[[#This Row],[Method]]="Efectivo",1,0)</f>
        <v>0</v>
      </c>
      <c r="N1965" s="12">
        <f>IF(FIN_DATASET[[#This Row],[Method]]="Efectivo",FIN_DATASET[[#This Row],[Amount]],0)</f>
        <v>0</v>
      </c>
      <c r="O1965" s="3">
        <f>IF(FIN_DATASET[[#This Row],[Method]]="CxC",1,0)</f>
        <v>0</v>
      </c>
      <c r="P1965" s="11">
        <f>IF(FIN_DATASET[[#This Row],[Method]]="CxC",FIN_DATASET[[#This Row],[Amount]],0)</f>
        <v>0</v>
      </c>
      <c r="Q1965" s="3">
        <f>IF(OR(FIN_DATASET[[#This Row],[Account]]="CxP",FIN_DATASET[[#This Row],[Account]]="CxP (Liga)",FIN_DATASET[[#This Row],[Account]]="CxP (Terceros)"),1,0)</f>
        <v>0</v>
      </c>
      <c r="R1965" s="3">
        <f>IF(FIN_DATASET[[#This Row],[AP_Flag]]=1,FIN_DATASET[[#This Row],[Amount]],0)</f>
        <v>0</v>
      </c>
    </row>
    <row r="1966" spans="1:18" x14ac:dyDescent="0.2">
      <c r="A1966" s="4">
        <f>FIN_RAW[[#This Row],[FECHA]]</f>
        <v>45231</v>
      </c>
      <c r="B1966" s="3">
        <f>YEAR(FIN_DATASET[[#This Row],[Date]])</f>
        <v>2023</v>
      </c>
      <c r="C1966" s="3" t="str">
        <f>TEXT(FIN_DATASET[[#This Row],[Date]],"mmmm")</f>
        <v>November</v>
      </c>
      <c r="D1966" s="3" t="str">
        <f>IF(FIN_RAW[[#This Row],[VALOR (IN)]]&gt;0, "Income",IF(FIN_RAW[[#This Row],[VALOR (OUT)]]&gt;0, "Expense", "Check"))</f>
        <v>Income</v>
      </c>
      <c r="E1966" s="3" t="str">
        <f>_xlfn.XLOOKUP(FIN_DATASET[[#This Row],[Method]],CATEGORY_MAP[CUENTA_IN],CATEGORY_MAP[Category])</f>
        <v>Scholarships</v>
      </c>
      <c r="F1966" s="3" t="str">
        <f>_xlfn.XLOOKUP(FIN_DATASET[[#This Row],[Account]],CATEGORY_MAP[CUENTA_OUT],CATEGORY_MAP[Subcategory])</f>
        <v>Monthly Fee</v>
      </c>
      <c r="G1966" s="3" t="str">
        <f>IF(OR(FIN_RAW[[#This Row],[CONCEPTO]]=0,FIN_RAW[[#This Row],[CONCEPTO]]=""),"",FIN_RAW[[#This Row],[CONCEPTO]])</f>
        <v>Beca Fundadores AR(SG) 100% NOV</v>
      </c>
      <c r="H1966" s="5">
        <f>IF(FIN_DATASET[[#This Row],[Type]]="Income", FIN_RAW[[#This Row],[VALOR (IN)]], -FIN_RAW[[#This Row],[VALOR (OUT)]])</f>
        <v>160000</v>
      </c>
      <c r="I1966" s="3" t="str">
        <f>FIN_RAW[[#This Row],[CUENTA (IN)]]</f>
        <v>Becas</v>
      </c>
      <c r="J1966" s="6" t="str">
        <f>FIN_RAW[[#This Row],[CUENTA (OUT)]]</f>
        <v>Mensualidad</v>
      </c>
      <c r="K1966" s="3" t="str">
        <f>IF(OR(FIN_RAW[[#This Row],[CLIENTE]]=0,FIN_RAW[[#This Row],[CLIENTE]]=" "),"",FIN_RAW[[#This Row],[CLIENTE]])</f>
        <v>Silvana Torres López</v>
      </c>
      <c r="L1966" s="3" t="str">
        <f>IF(OR(FIN_RAW[[#This Row],[DEPORTISTA]]=0,FIN_RAW[[#This Row],[DEPORTISTA]]=""),"",FIN_RAW[[#This Row],[DEPORTISTA]])</f>
        <v>Valentina Quintero Torres</v>
      </c>
      <c r="M1966" s="3">
        <f>IF(FIN_DATASET[[#This Row],[Method]]="Efectivo",1,0)</f>
        <v>0</v>
      </c>
      <c r="N1966" s="12">
        <f>IF(FIN_DATASET[[#This Row],[Method]]="Efectivo",FIN_DATASET[[#This Row],[Amount]],0)</f>
        <v>0</v>
      </c>
      <c r="O1966" s="3">
        <f>IF(FIN_DATASET[[#This Row],[Method]]="CxC",1,0)</f>
        <v>0</v>
      </c>
      <c r="P1966" s="11">
        <f>IF(FIN_DATASET[[#This Row],[Method]]="CxC",FIN_DATASET[[#This Row],[Amount]],0)</f>
        <v>0</v>
      </c>
      <c r="Q1966" s="3">
        <f>IF(OR(FIN_DATASET[[#This Row],[Account]]="CxP",FIN_DATASET[[#This Row],[Account]]="CxP (Liga)",FIN_DATASET[[#This Row],[Account]]="CxP (Terceros)"),1,0)</f>
        <v>0</v>
      </c>
      <c r="R1966" s="3">
        <f>IF(FIN_DATASET[[#This Row],[AP_Flag]]=1,FIN_DATASET[[#This Row],[Amount]],0)</f>
        <v>0</v>
      </c>
    </row>
    <row r="1967" spans="1:18" x14ac:dyDescent="0.2">
      <c r="A1967" s="4">
        <f>FIN_RAW[[#This Row],[FECHA]]</f>
        <v>45231</v>
      </c>
      <c r="B1967" s="3">
        <f>YEAR(FIN_DATASET[[#This Row],[Date]])</f>
        <v>2023</v>
      </c>
      <c r="C1967" s="3" t="str">
        <f>TEXT(FIN_DATASET[[#This Row],[Date]],"mmmm")</f>
        <v>November</v>
      </c>
      <c r="D1967" s="3" t="str">
        <f>IF(FIN_RAW[[#This Row],[VALOR (IN)]]&gt;0, "Income",IF(FIN_RAW[[#This Row],[VALOR (OUT)]]&gt;0, "Expense", "Check"))</f>
        <v>Income</v>
      </c>
      <c r="E1967" s="3" t="str">
        <f>_xlfn.XLOOKUP(FIN_DATASET[[#This Row],[Method]],CATEGORY_MAP[CUENTA_IN],CATEGORY_MAP[Category])</f>
        <v>Cash</v>
      </c>
      <c r="F1967" s="3" t="str">
        <f>_xlfn.XLOOKUP(FIN_DATASET[[#This Row],[Account]],CATEGORY_MAP[CUENTA_OUT],CATEGORY_MAP[Subcategory])</f>
        <v>Monthly Fee</v>
      </c>
      <c r="G1967" s="3" t="str">
        <f>IF(OR(FIN_RAW[[#This Row],[CONCEPTO]]=0,FIN_RAW[[#This Row],[CONCEPTO]]=""),"",FIN_RAW[[#This Row],[CONCEPTO]])</f>
        <v>Mensualidad AR NOV</v>
      </c>
      <c r="H1967" s="5">
        <f>IF(FIN_DATASET[[#This Row],[Type]]="Income", FIN_RAW[[#This Row],[VALOR (IN)]], -FIN_RAW[[#This Row],[VALOR (OUT)]])</f>
        <v>197000</v>
      </c>
      <c r="I1967" s="3" t="str">
        <f>FIN_RAW[[#This Row],[CUENTA (IN)]]</f>
        <v>Efectivo</v>
      </c>
      <c r="J1967" s="6" t="str">
        <f>FIN_RAW[[#This Row],[CUENTA (OUT)]]</f>
        <v>Mensualidad</v>
      </c>
      <c r="K1967" s="3" t="str">
        <f>IF(OR(FIN_RAW[[#This Row],[CLIENTE]]=0,FIN_RAW[[#This Row],[CLIENTE]]=" "),"",FIN_RAW[[#This Row],[CLIENTE]])</f>
        <v>Diana Marcela Bravo Clavijo</v>
      </c>
      <c r="L1967" s="3" t="str">
        <f>IF(OR(FIN_RAW[[#This Row],[DEPORTISTA]]=0,FIN_RAW[[#This Row],[DEPORTISTA]]=""),"",FIN_RAW[[#This Row],[DEPORTISTA]])</f>
        <v>María Antonia Camacho Bravo</v>
      </c>
      <c r="M1967" s="3">
        <f>IF(FIN_DATASET[[#This Row],[Method]]="Efectivo",1,0)</f>
        <v>1</v>
      </c>
      <c r="N1967" s="12">
        <f>IF(FIN_DATASET[[#This Row],[Method]]="Efectivo",FIN_DATASET[[#This Row],[Amount]],0)</f>
        <v>197000</v>
      </c>
      <c r="O1967" s="3">
        <f>IF(FIN_DATASET[[#This Row],[Method]]="CxC",1,0)</f>
        <v>0</v>
      </c>
      <c r="P1967" s="11">
        <f>IF(FIN_DATASET[[#This Row],[Method]]="CxC",FIN_DATASET[[#This Row],[Amount]],0)</f>
        <v>0</v>
      </c>
      <c r="Q1967" s="3">
        <f>IF(OR(FIN_DATASET[[#This Row],[Account]]="CxP",FIN_DATASET[[#This Row],[Account]]="CxP (Liga)",FIN_DATASET[[#This Row],[Account]]="CxP (Terceros)"),1,0)</f>
        <v>0</v>
      </c>
      <c r="R1967" s="3">
        <f>IF(FIN_DATASET[[#This Row],[AP_Flag]]=1,FIN_DATASET[[#This Row],[Amount]],0)</f>
        <v>0</v>
      </c>
    </row>
    <row r="1968" spans="1:18" x14ac:dyDescent="0.2">
      <c r="A1968" s="4">
        <f>FIN_RAW[[#This Row],[FECHA]]</f>
        <v>45231</v>
      </c>
      <c r="B1968" s="3">
        <f>YEAR(FIN_DATASET[[#This Row],[Date]])</f>
        <v>2023</v>
      </c>
      <c r="C1968" s="3" t="str">
        <f>TEXT(FIN_DATASET[[#This Row],[Date]],"mmmm")</f>
        <v>November</v>
      </c>
      <c r="D1968" s="3" t="str">
        <f>IF(FIN_RAW[[#This Row],[VALOR (IN)]]&gt;0, "Income",IF(FIN_RAW[[#This Row],[VALOR (OUT)]]&gt;0, "Expense", "Check"))</f>
        <v>Income</v>
      </c>
      <c r="E1968" s="3" t="str">
        <f>_xlfn.XLOOKUP(FIN_DATASET[[#This Row],[Method]],CATEGORY_MAP[CUENTA_IN],CATEGORY_MAP[Category])</f>
        <v>Cash</v>
      </c>
      <c r="F1968" s="3" t="str">
        <f>_xlfn.XLOOKUP(FIN_DATASET[[#This Row],[Account]],CATEGORY_MAP[CUENTA_OUT],CATEGORY_MAP[Subcategory])</f>
        <v>Monthly Fee</v>
      </c>
      <c r="G1968" s="3" t="str">
        <f>IF(OR(FIN_RAW[[#This Row],[CONCEPTO]]=0,FIN_RAW[[#This Row],[CONCEPTO]]=""),"",FIN_RAW[[#This Row],[CONCEPTO]])</f>
        <v>Mensualidad FOR NOV</v>
      </c>
      <c r="H1968" s="5">
        <f>IF(FIN_DATASET[[#This Row],[Type]]="Income", FIN_RAW[[#This Row],[VALOR (IN)]], -FIN_RAW[[#This Row],[VALOR (OUT)]])</f>
        <v>147000</v>
      </c>
      <c r="I1968" s="3" t="str">
        <f>FIN_RAW[[#This Row],[CUENTA (IN)]]</f>
        <v>Efectivo</v>
      </c>
      <c r="J1968" s="6" t="str">
        <f>FIN_RAW[[#This Row],[CUENTA (OUT)]]</f>
        <v>Mensualidad</v>
      </c>
      <c r="K1968" s="3" t="str">
        <f>IF(OR(FIN_RAW[[#This Row],[CLIENTE]]=0,FIN_RAW[[#This Row],[CLIENTE]]=" "),"",FIN_RAW[[#This Row],[CLIENTE]])</f>
        <v>Carlos Andrés Velasco Ruiz</v>
      </c>
      <c r="L1968" s="3" t="str">
        <f>IF(OR(FIN_RAW[[#This Row],[DEPORTISTA]]=0,FIN_RAW[[#This Row],[DEPORTISTA]]=""),"",FIN_RAW[[#This Row],[DEPORTISTA]])</f>
        <v>Antonella Velasco Aristizabal</v>
      </c>
      <c r="M1968" s="3">
        <f>IF(FIN_DATASET[[#This Row],[Method]]="Efectivo",1,0)</f>
        <v>1</v>
      </c>
      <c r="N1968" s="12">
        <f>IF(FIN_DATASET[[#This Row],[Method]]="Efectivo",FIN_DATASET[[#This Row],[Amount]],0)</f>
        <v>147000</v>
      </c>
      <c r="O1968" s="3">
        <f>IF(FIN_DATASET[[#This Row],[Method]]="CxC",1,0)</f>
        <v>0</v>
      </c>
      <c r="P1968" s="11">
        <f>IF(FIN_DATASET[[#This Row],[Method]]="CxC",FIN_DATASET[[#This Row],[Amount]],0)</f>
        <v>0</v>
      </c>
      <c r="Q1968" s="3">
        <f>IF(OR(FIN_DATASET[[#This Row],[Account]]="CxP",FIN_DATASET[[#This Row],[Account]]="CxP (Liga)",FIN_DATASET[[#This Row],[Account]]="CxP (Terceros)"),1,0)</f>
        <v>0</v>
      </c>
      <c r="R1968" s="3">
        <f>IF(FIN_DATASET[[#This Row],[AP_Flag]]=1,FIN_DATASET[[#This Row],[Amount]],0)</f>
        <v>0</v>
      </c>
    </row>
    <row r="1969" spans="1:18" x14ac:dyDescent="0.2">
      <c r="A1969" s="4">
        <f>FIN_RAW[[#This Row],[FECHA]]</f>
        <v>45231</v>
      </c>
      <c r="B1969" s="3">
        <f>YEAR(FIN_DATASET[[#This Row],[Date]])</f>
        <v>2023</v>
      </c>
      <c r="C1969" s="3" t="str">
        <f>TEXT(FIN_DATASET[[#This Row],[Date]],"mmmm")</f>
        <v>November</v>
      </c>
      <c r="D1969" s="3" t="str">
        <f>IF(FIN_RAW[[#This Row],[VALOR (IN)]]&gt;0, "Income",IF(FIN_RAW[[#This Row],[VALOR (OUT)]]&gt;0, "Expense", "Check"))</f>
        <v>Income</v>
      </c>
      <c r="E1969" s="3" t="str">
        <f>_xlfn.XLOOKUP(FIN_DATASET[[#This Row],[Method]],CATEGORY_MAP[CUENTA_IN],CATEGORY_MAP[Category])</f>
        <v>Cash</v>
      </c>
      <c r="F1969" s="3" t="str">
        <f>_xlfn.XLOOKUP(FIN_DATASET[[#This Row],[Account]],CATEGORY_MAP[CUENTA_OUT],CATEGORY_MAP[Subcategory])</f>
        <v>Monthly Fee</v>
      </c>
      <c r="G1969" s="3" t="str">
        <f>IF(OR(FIN_RAW[[#This Row],[CONCEPTO]]=0,FIN_RAW[[#This Row],[CONCEPTO]]=""),"",FIN_RAW[[#This Row],[CONCEPTO]])</f>
        <v>Mensualidad FOR (85%) NOV</v>
      </c>
      <c r="H1969" s="5">
        <f>IF(FIN_DATASET[[#This Row],[Type]]="Income", FIN_RAW[[#This Row],[VALOR (IN)]], -FIN_RAW[[#This Row],[VALOR (OUT)]])</f>
        <v>125000</v>
      </c>
      <c r="I1969" s="3" t="str">
        <f>FIN_RAW[[#This Row],[CUENTA (IN)]]</f>
        <v>Efectivo</v>
      </c>
      <c r="J1969" s="6" t="str">
        <f>FIN_RAW[[#This Row],[CUENTA (OUT)]]</f>
        <v>Mensualidad</v>
      </c>
      <c r="K1969" s="3" t="str">
        <f>IF(OR(FIN_RAW[[#This Row],[CLIENTE]]=0,FIN_RAW[[#This Row],[CLIENTE]]=" "),"",FIN_RAW[[#This Row],[CLIENTE]])</f>
        <v>Juan Sebastián Floyd</v>
      </c>
      <c r="L1969" s="3" t="str">
        <f>IF(OR(FIN_RAW[[#This Row],[DEPORTISTA]]=0,FIN_RAW[[#This Row],[DEPORTISTA]]=""),"",FIN_RAW[[#This Row],[DEPORTISTA]])</f>
        <v>Arianna Floyd Martínez</v>
      </c>
      <c r="M1969" s="3">
        <f>IF(FIN_DATASET[[#This Row],[Method]]="Efectivo",1,0)</f>
        <v>1</v>
      </c>
      <c r="N1969" s="12">
        <f>IF(FIN_DATASET[[#This Row],[Method]]="Efectivo",FIN_DATASET[[#This Row],[Amount]],0)</f>
        <v>125000</v>
      </c>
      <c r="O1969" s="3">
        <f>IF(FIN_DATASET[[#This Row],[Method]]="CxC",1,0)</f>
        <v>0</v>
      </c>
      <c r="P1969" s="11">
        <f>IF(FIN_DATASET[[#This Row],[Method]]="CxC",FIN_DATASET[[#This Row],[Amount]],0)</f>
        <v>0</v>
      </c>
      <c r="Q1969" s="3">
        <f>IF(OR(FIN_DATASET[[#This Row],[Account]]="CxP",FIN_DATASET[[#This Row],[Account]]="CxP (Liga)",FIN_DATASET[[#This Row],[Account]]="CxP (Terceros)"),1,0)</f>
        <v>0</v>
      </c>
      <c r="R1969" s="3">
        <f>IF(FIN_DATASET[[#This Row],[AP_Flag]]=1,FIN_DATASET[[#This Row],[Amount]],0)</f>
        <v>0</v>
      </c>
    </row>
    <row r="1970" spans="1:18" x14ac:dyDescent="0.2">
      <c r="A1970" s="4">
        <f>FIN_RAW[[#This Row],[FECHA]]</f>
        <v>45231</v>
      </c>
      <c r="B1970" s="3">
        <f>YEAR(FIN_DATASET[[#This Row],[Date]])</f>
        <v>2023</v>
      </c>
      <c r="C1970" s="3" t="str">
        <f>TEXT(FIN_DATASET[[#This Row],[Date]],"mmmm")</f>
        <v>November</v>
      </c>
      <c r="D1970" s="3" t="str">
        <f>IF(FIN_RAW[[#This Row],[VALOR (IN)]]&gt;0, "Income",IF(FIN_RAW[[#This Row],[VALOR (OUT)]]&gt;0, "Expense", "Check"))</f>
        <v>Income</v>
      </c>
      <c r="E1970" s="3" t="str">
        <f>_xlfn.XLOOKUP(FIN_DATASET[[#This Row],[Method]],CATEGORY_MAP[CUENTA_IN],CATEGORY_MAP[Category])</f>
        <v>Scholarships</v>
      </c>
      <c r="F1970" s="3" t="str">
        <f>_xlfn.XLOOKUP(FIN_DATASET[[#This Row],[Account]],CATEGORY_MAP[CUENTA_OUT],CATEGORY_MAP[Subcategory])</f>
        <v>Monthly Fee</v>
      </c>
      <c r="G1970" s="3" t="str">
        <f>IF(OR(FIN_RAW[[#This Row],[CONCEPTO]]=0,FIN_RAW[[#This Row],[CONCEPTO]]=""),"",FIN_RAW[[#This Row],[CONCEPTO]])</f>
        <v>Beca Hermandad (15%) NOV</v>
      </c>
      <c r="H1970" s="5">
        <f>IF(FIN_DATASET[[#This Row],[Type]]="Income", FIN_RAW[[#This Row],[VALOR (IN)]], -FIN_RAW[[#This Row],[VALOR (OUT)]])</f>
        <v>22000</v>
      </c>
      <c r="I1970" s="3" t="str">
        <f>FIN_RAW[[#This Row],[CUENTA (IN)]]</f>
        <v>Becas</v>
      </c>
      <c r="J1970" s="6" t="str">
        <f>FIN_RAW[[#This Row],[CUENTA (OUT)]]</f>
        <v>Mensualidad</v>
      </c>
      <c r="K1970" s="3" t="str">
        <f>IF(OR(FIN_RAW[[#This Row],[CLIENTE]]=0,FIN_RAW[[#This Row],[CLIENTE]]=" "),"",FIN_RAW[[#This Row],[CLIENTE]])</f>
        <v>Juan Sebastián Floyd</v>
      </c>
      <c r="L1970" s="3" t="str">
        <f>IF(OR(FIN_RAW[[#This Row],[DEPORTISTA]]=0,FIN_RAW[[#This Row],[DEPORTISTA]]=""),"",FIN_RAW[[#This Row],[DEPORTISTA]])</f>
        <v>Arianna Floyd Martínez</v>
      </c>
      <c r="M1970" s="3">
        <f>IF(FIN_DATASET[[#This Row],[Method]]="Efectivo",1,0)</f>
        <v>0</v>
      </c>
      <c r="N1970" s="12">
        <f>IF(FIN_DATASET[[#This Row],[Method]]="Efectivo",FIN_DATASET[[#This Row],[Amount]],0)</f>
        <v>0</v>
      </c>
      <c r="O1970" s="3">
        <f>IF(FIN_DATASET[[#This Row],[Method]]="CxC",1,0)</f>
        <v>0</v>
      </c>
      <c r="P1970" s="11">
        <f>IF(FIN_DATASET[[#This Row],[Method]]="CxC",FIN_DATASET[[#This Row],[Amount]],0)</f>
        <v>0</v>
      </c>
      <c r="Q1970" s="3">
        <f>IF(OR(FIN_DATASET[[#This Row],[Account]]="CxP",FIN_DATASET[[#This Row],[Account]]="CxP (Liga)",FIN_DATASET[[#This Row],[Account]]="CxP (Terceros)"),1,0)</f>
        <v>0</v>
      </c>
      <c r="R1970" s="3">
        <f>IF(FIN_DATASET[[#This Row],[AP_Flag]]=1,FIN_DATASET[[#This Row],[Amount]],0)</f>
        <v>0</v>
      </c>
    </row>
    <row r="1971" spans="1:18" x14ac:dyDescent="0.2">
      <c r="A1971" s="4">
        <f>FIN_RAW[[#This Row],[FECHA]]</f>
        <v>45231</v>
      </c>
      <c r="B1971" s="3">
        <f>YEAR(FIN_DATASET[[#This Row],[Date]])</f>
        <v>2023</v>
      </c>
      <c r="C1971" s="3" t="str">
        <f>TEXT(FIN_DATASET[[#This Row],[Date]],"mmmm")</f>
        <v>November</v>
      </c>
      <c r="D1971" s="3" t="str">
        <f>IF(FIN_RAW[[#This Row],[VALOR (IN)]]&gt;0, "Income",IF(FIN_RAW[[#This Row],[VALOR (OUT)]]&gt;0, "Expense", "Check"))</f>
        <v>Income</v>
      </c>
      <c r="E1971" s="3" t="str">
        <f>_xlfn.XLOOKUP(FIN_DATASET[[#This Row],[Method]],CATEGORY_MAP[CUENTA_IN],CATEGORY_MAP[Category])</f>
        <v>Cash</v>
      </c>
      <c r="F1971" s="3" t="str">
        <f>_xlfn.XLOOKUP(FIN_DATASET[[#This Row],[Account]],CATEGORY_MAP[CUENTA_OUT],CATEGORY_MAP[Subcategory])</f>
        <v>Monthly Fee</v>
      </c>
      <c r="G1971" s="3" t="str">
        <f>IF(OR(FIN_RAW[[#This Row],[CONCEPTO]]=0,FIN_RAW[[#This Row],[CONCEPTO]]=""),"",FIN_RAW[[#This Row],[CONCEPTO]])</f>
        <v>Mensualidad AR NOV</v>
      </c>
      <c r="H1971" s="5">
        <f>IF(FIN_DATASET[[#This Row],[Type]]="Income", FIN_RAW[[#This Row],[VALOR (IN)]], -FIN_RAW[[#This Row],[VALOR (OUT)]])</f>
        <v>197000</v>
      </c>
      <c r="I1971" s="3" t="str">
        <f>FIN_RAW[[#This Row],[CUENTA (IN)]]</f>
        <v>Efectivo</v>
      </c>
      <c r="J1971" s="6" t="str">
        <f>FIN_RAW[[#This Row],[CUENTA (OUT)]]</f>
        <v>Mensualidad</v>
      </c>
      <c r="K1971" s="3" t="str">
        <f>IF(OR(FIN_RAW[[#This Row],[CLIENTE]]=0,FIN_RAW[[#This Row],[CLIENTE]]=" "),"",FIN_RAW[[#This Row],[CLIENTE]])</f>
        <v>Juan Sebastián Floyd</v>
      </c>
      <c r="L1971" s="3" t="str">
        <f>IF(OR(FIN_RAW[[#This Row],[DEPORTISTA]]=0,FIN_RAW[[#This Row],[DEPORTISTA]]=""),"",FIN_RAW[[#This Row],[DEPORTISTA]])</f>
        <v>Juan Diego Floyd Martínez</v>
      </c>
      <c r="M1971" s="3">
        <f>IF(FIN_DATASET[[#This Row],[Method]]="Efectivo",1,0)</f>
        <v>1</v>
      </c>
      <c r="N1971" s="12">
        <f>IF(FIN_DATASET[[#This Row],[Method]]="Efectivo",FIN_DATASET[[#This Row],[Amount]],0)</f>
        <v>197000</v>
      </c>
      <c r="O1971" s="3">
        <f>IF(FIN_DATASET[[#This Row],[Method]]="CxC",1,0)</f>
        <v>0</v>
      </c>
      <c r="P1971" s="11">
        <f>IF(FIN_DATASET[[#This Row],[Method]]="CxC",FIN_DATASET[[#This Row],[Amount]],0)</f>
        <v>0</v>
      </c>
      <c r="Q1971" s="3">
        <f>IF(OR(FIN_DATASET[[#This Row],[Account]]="CxP",FIN_DATASET[[#This Row],[Account]]="CxP (Liga)",FIN_DATASET[[#This Row],[Account]]="CxP (Terceros)"),1,0)</f>
        <v>0</v>
      </c>
      <c r="R1971" s="3">
        <f>IF(FIN_DATASET[[#This Row],[AP_Flag]]=1,FIN_DATASET[[#This Row],[Amount]],0)</f>
        <v>0</v>
      </c>
    </row>
    <row r="1972" spans="1:18" x14ac:dyDescent="0.2">
      <c r="A1972" s="4">
        <f>FIN_RAW[[#This Row],[FECHA]]</f>
        <v>45231</v>
      </c>
      <c r="B1972" s="3">
        <f>YEAR(FIN_DATASET[[#This Row],[Date]])</f>
        <v>2023</v>
      </c>
      <c r="C1972" s="3" t="str">
        <f>TEXT(FIN_DATASET[[#This Row],[Date]],"mmmm")</f>
        <v>November</v>
      </c>
      <c r="D1972" s="3" t="str">
        <f>IF(FIN_RAW[[#This Row],[VALOR (IN)]]&gt;0, "Income",IF(FIN_RAW[[#This Row],[VALOR (OUT)]]&gt;0, "Expense", "Check"))</f>
        <v>Income</v>
      </c>
      <c r="E1972" s="3" t="str">
        <f>_xlfn.XLOOKUP(FIN_DATASET[[#This Row],[Method]],CATEGORY_MAP[CUENTA_IN],CATEGORY_MAP[Category])</f>
        <v>Cash</v>
      </c>
      <c r="F1972" s="3" t="str">
        <f>_xlfn.XLOOKUP(FIN_DATASET[[#This Row],[Account]],CATEGORY_MAP[CUENTA_OUT],CATEGORY_MAP[Subcategory])</f>
        <v>Monthly Fee</v>
      </c>
      <c r="G1972" s="3" t="str">
        <f>IF(OR(FIN_RAW[[#This Row],[CONCEPTO]]=0,FIN_RAW[[#This Row],[CONCEPTO]]=""),"",FIN_RAW[[#This Row],[CONCEPTO]])</f>
        <v>Mensualidad FOR (85%) NOV</v>
      </c>
      <c r="H1972" s="5">
        <f>IF(FIN_DATASET[[#This Row],[Type]]="Income", FIN_RAW[[#This Row],[VALOR (IN)]], -FIN_RAW[[#This Row],[VALOR (OUT)]])</f>
        <v>125000</v>
      </c>
      <c r="I1972" s="3" t="str">
        <f>FIN_RAW[[#This Row],[CUENTA (IN)]]</f>
        <v>Efectivo</v>
      </c>
      <c r="J1972" s="6" t="str">
        <f>FIN_RAW[[#This Row],[CUENTA (OUT)]]</f>
        <v>Mensualidad</v>
      </c>
      <c r="K1972" s="3" t="str">
        <f>IF(OR(FIN_RAW[[#This Row],[CLIENTE]]=0,FIN_RAW[[#This Row],[CLIENTE]]=" "),"",FIN_RAW[[#This Row],[CLIENTE]])</f>
        <v>Víctor Manuel Duque Yepes</v>
      </c>
      <c r="L1972" s="3" t="str">
        <f>IF(OR(FIN_RAW[[#This Row],[DEPORTISTA]]=0,FIN_RAW[[#This Row],[DEPORTISTA]]=""),"",FIN_RAW[[#This Row],[DEPORTISTA]])</f>
        <v>Juan Esteban Duque Pinto</v>
      </c>
      <c r="M1972" s="3">
        <f>IF(FIN_DATASET[[#This Row],[Method]]="Efectivo",1,0)</f>
        <v>1</v>
      </c>
      <c r="N1972" s="12">
        <f>IF(FIN_DATASET[[#This Row],[Method]]="Efectivo",FIN_DATASET[[#This Row],[Amount]],0)</f>
        <v>125000</v>
      </c>
      <c r="O1972" s="3">
        <f>IF(FIN_DATASET[[#This Row],[Method]]="CxC",1,0)</f>
        <v>0</v>
      </c>
      <c r="P1972" s="11">
        <f>IF(FIN_DATASET[[#This Row],[Method]]="CxC",FIN_DATASET[[#This Row],[Amount]],0)</f>
        <v>0</v>
      </c>
      <c r="Q1972" s="3">
        <f>IF(OR(FIN_DATASET[[#This Row],[Account]]="CxP",FIN_DATASET[[#This Row],[Account]]="CxP (Liga)",FIN_DATASET[[#This Row],[Account]]="CxP (Terceros)"),1,0)</f>
        <v>0</v>
      </c>
      <c r="R1972" s="3">
        <f>IF(FIN_DATASET[[#This Row],[AP_Flag]]=1,FIN_DATASET[[#This Row],[Amount]],0)</f>
        <v>0</v>
      </c>
    </row>
    <row r="1973" spans="1:18" x14ac:dyDescent="0.2">
      <c r="A1973" s="4">
        <f>FIN_RAW[[#This Row],[FECHA]]</f>
        <v>45231</v>
      </c>
      <c r="B1973" s="3">
        <f>YEAR(FIN_DATASET[[#This Row],[Date]])</f>
        <v>2023</v>
      </c>
      <c r="C1973" s="3" t="str">
        <f>TEXT(FIN_DATASET[[#This Row],[Date]],"mmmm")</f>
        <v>November</v>
      </c>
      <c r="D1973" s="3" t="str">
        <f>IF(FIN_RAW[[#This Row],[VALOR (IN)]]&gt;0, "Income",IF(FIN_RAW[[#This Row],[VALOR (OUT)]]&gt;0, "Expense", "Check"))</f>
        <v>Income</v>
      </c>
      <c r="E1973" s="3" t="str">
        <f>_xlfn.XLOOKUP(FIN_DATASET[[#This Row],[Method]],CATEGORY_MAP[CUENTA_IN],CATEGORY_MAP[Category])</f>
        <v>Scholarships</v>
      </c>
      <c r="F1973" s="3" t="str">
        <f>_xlfn.XLOOKUP(FIN_DATASET[[#This Row],[Account]],CATEGORY_MAP[CUENTA_OUT],CATEGORY_MAP[Subcategory])</f>
        <v>Monthly Fee</v>
      </c>
      <c r="G1973" s="3" t="str">
        <f>IF(OR(FIN_RAW[[#This Row],[CONCEPTO]]=0,FIN_RAW[[#This Row],[CONCEPTO]]=""),"",FIN_RAW[[#This Row],[CONCEPTO]])</f>
        <v>Beca Hermandad (15%) NOV</v>
      </c>
      <c r="H1973" s="5">
        <f>IF(FIN_DATASET[[#This Row],[Type]]="Income", FIN_RAW[[#This Row],[VALOR (IN)]], -FIN_RAW[[#This Row],[VALOR (OUT)]])</f>
        <v>22000</v>
      </c>
      <c r="I1973" s="3" t="str">
        <f>FIN_RAW[[#This Row],[CUENTA (IN)]]</f>
        <v>Becas</v>
      </c>
      <c r="J1973" s="6" t="str">
        <f>FIN_RAW[[#This Row],[CUENTA (OUT)]]</f>
        <v>Mensualidad</v>
      </c>
      <c r="K1973" s="3" t="str">
        <f>IF(OR(FIN_RAW[[#This Row],[CLIENTE]]=0,FIN_RAW[[#This Row],[CLIENTE]]=" "),"",FIN_RAW[[#This Row],[CLIENTE]])</f>
        <v>Víctor Manuel Duque Yepes</v>
      </c>
      <c r="L1973" s="3" t="str">
        <f>IF(OR(FIN_RAW[[#This Row],[DEPORTISTA]]=0,FIN_RAW[[#This Row],[DEPORTISTA]]=""),"",FIN_RAW[[#This Row],[DEPORTISTA]])</f>
        <v>Juan Esteban Duque Pinto</v>
      </c>
      <c r="M1973" s="3">
        <f>IF(FIN_DATASET[[#This Row],[Method]]="Efectivo",1,0)</f>
        <v>0</v>
      </c>
      <c r="N1973" s="12">
        <f>IF(FIN_DATASET[[#This Row],[Method]]="Efectivo",FIN_DATASET[[#This Row],[Amount]],0)</f>
        <v>0</v>
      </c>
      <c r="O1973" s="3">
        <f>IF(FIN_DATASET[[#This Row],[Method]]="CxC",1,0)</f>
        <v>0</v>
      </c>
      <c r="P1973" s="11">
        <f>IF(FIN_DATASET[[#This Row],[Method]]="CxC",FIN_DATASET[[#This Row],[Amount]],0)</f>
        <v>0</v>
      </c>
      <c r="Q1973" s="3">
        <f>IF(OR(FIN_DATASET[[#This Row],[Account]]="CxP",FIN_DATASET[[#This Row],[Account]]="CxP (Liga)",FIN_DATASET[[#This Row],[Account]]="CxP (Terceros)"),1,0)</f>
        <v>0</v>
      </c>
      <c r="R1973" s="3">
        <f>IF(FIN_DATASET[[#This Row],[AP_Flag]]=1,FIN_DATASET[[#This Row],[Amount]],0)</f>
        <v>0</v>
      </c>
    </row>
    <row r="1974" spans="1:18" x14ac:dyDescent="0.2">
      <c r="A1974" s="4">
        <f>FIN_RAW[[#This Row],[FECHA]]</f>
        <v>45231</v>
      </c>
      <c r="B1974" s="3">
        <f>YEAR(FIN_DATASET[[#This Row],[Date]])</f>
        <v>2023</v>
      </c>
      <c r="C1974" s="3" t="str">
        <f>TEXT(FIN_DATASET[[#This Row],[Date]],"mmmm")</f>
        <v>November</v>
      </c>
      <c r="D1974" s="3" t="str">
        <f>IF(FIN_RAW[[#This Row],[VALOR (IN)]]&gt;0, "Income",IF(FIN_RAW[[#This Row],[VALOR (OUT)]]&gt;0, "Expense", "Check"))</f>
        <v>Income</v>
      </c>
      <c r="E1974" s="3" t="str">
        <f>_xlfn.XLOOKUP(FIN_DATASET[[#This Row],[Method]],CATEGORY_MAP[CUENTA_IN],CATEGORY_MAP[Category])</f>
        <v>Cash</v>
      </c>
      <c r="F1974" s="3" t="str">
        <f>_xlfn.XLOOKUP(FIN_DATASET[[#This Row],[Account]],CATEGORY_MAP[CUENTA_OUT],CATEGORY_MAP[Subcategory])</f>
        <v>Monthly Fee</v>
      </c>
      <c r="G1974" s="3" t="str">
        <f>IF(OR(FIN_RAW[[#This Row],[CONCEPTO]]=0,FIN_RAW[[#This Row],[CONCEPTO]]=""),"",FIN_RAW[[#This Row],[CONCEPTO]])</f>
        <v>Mensualidad AR NOV</v>
      </c>
      <c r="H1974" s="5">
        <f>IF(FIN_DATASET[[#This Row],[Type]]="Income", FIN_RAW[[#This Row],[VALOR (IN)]], -FIN_RAW[[#This Row],[VALOR (OUT)]])</f>
        <v>197000</v>
      </c>
      <c r="I1974" s="3" t="str">
        <f>FIN_RAW[[#This Row],[CUENTA (IN)]]</f>
        <v>Efectivo</v>
      </c>
      <c r="J1974" s="6" t="str">
        <f>FIN_RAW[[#This Row],[CUENTA (OUT)]]</f>
        <v>Mensualidad</v>
      </c>
      <c r="K1974" s="3" t="str">
        <f>IF(OR(FIN_RAW[[#This Row],[CLIENTE]]=0,FIN_RAW[[#This Row],[CLIENTE]]=" "),"",FIN_RAW[[#This Row],[CLIENTE]])</f>
        <v>Víctor Manuel Duque Yepes</v>
      </c>
      <c r="L1974" s="3" t="str">
        <f>IF(OR(FIN_RAW[[#This Row],[DEPORTISTA]]=0,FIN_RAW[[#This Row],[DEPORTISTA]]=""),"",FIN_RAW[[#This Row],[DEPORTISTA]])</f>
        <v>Juan Manuel Duque Pinto</v>
      </c>
      <c r="M1974" s="3">
        <f>IF(FIN_DATASET[[#This Row],[Method]]="Efectivo",1,0)</f>
        <v>1</v>
      </c>
      <c r="N1974" s="12">
        <f>IF(FIN_DATASET[[#This Row],[Method]]="Efectivo",FIN_DATASET[[#This Row],[Amount]],0)</f>
        <v>197000</v>
      </c>
      <c r="O1974" s="3">
        <f>IF(FIN_DATASET[[#This Row],[Method]]="CxC",1,0)</f>
        <v>0</v>
      </c>
      <c r="P1974" s="11">
        <f>IF(FIN_DATASET[[#This Row],[Method]]="CxC",FIN_DATASET[[#This Row],[Amount]],0)</f>
        <v>0</v>
      </c>
      <c r="Q1974" s="3">
        <f>IF(OR(FIN_DATASET[[#This Row],[Account]]="CxP",FIN_DATASET[[#This Row],[Account]]="CxP (Liga)",FIN_DATASET[[#This Row],[Account]]="CxP (Terceros)"),1,0)</f>
        <v>0</v>
      </c>
      <c r="R1974" s="3">
        <f>IF(FIN_DATASET[[#This Row],[AP_Flag]]=1,FIN_DATASET[[#This Row],[Amount]],0)</f>
        <v>0</v>
      </c>
    </row>
    <row r="1975" spans="1:18" x14ac:dyDescent="0.2">
      <c r="A1975" s="4">
        <f>FIN_RAW[[#This Row],[FECHA]]</f>
        <v>45231</v>
      </c>
      <c r="B1975" s="3">
        <f>YEAR(FIN_DATASET[[#This Row],[Date]])</f>
        <v>2023</v>
      </c>
      <c r="C1975" s="3" t="str">
        <f>TEXT(FIN_DATASET[[#This Row],[Date]],"mmmm")</f>
        <v>November</v>
      </c>
      <c r="D1975" s="3" t="str">
        <f>IF(FIN_RAW[[#This Row],[VALOR (IN)]]&gt;0, "Income",IF(FIN_RAW[[#This Row],[VALOR (OUT)]]&gt;0, "Expense", "Check"))</f>
        <v>Income</v>
      </c>
      <c r="E1975" s="3" t="str">
        <f>_xlfn.XLOOKUP(FIN_DATASET[[#This Row],[Method]],CATEGORY_MAP[CUENTA_IN],CATEGORY_MAP[Category])</f>
        <v>Accounts Receivable</v>
      </c>
      <c r="F1975" s="3" t="str">
        <f>_xlfn.XLOOKUP(FIN_DATASET[[#This Row],[Account]],CATEGORY_MAP[CUENTA_OUT],CATEGORY_MAP[Subcategory])</f>
        <v>Monthly Fee</v>
      </c>
      <c r="G1975" s="3" t="str">
        <f>IF(OR(FIN_RAW[[#This Row],[CONCEPTO]]=0,FIN_RAW[[#This Row],[CONCEPTO]]=""),"",FIN_RAW[[#This Row],[CONCEPTO]])</f>
        <v>Mensualidad AR(SG) NOV</v>
      </c>
      <c r="H1975" s="5">
        <f>IF(FIN_DATASET[[#This Row],[Type]]="Income", FIN_RAW[[#This Row],[VALOR (IN)]], -FIN_RAW[[#This Row],[VALOR (OUT)]])</f>
        <v>170000</v>
      </c>
      <c r="I1975" s="3" t="str">
        <f>FIN_RAW[[#This Row],[CUENTA (IN)]]</f>
        <v>CxC</v>
      </c>
      <c r="J1975" s="6" t="str">
        <f>FIN_RAW[[#This Row],[CUENTA (OUT)]]</f>
        <v>Mensualidad</v>
      </c>
      <c r="K1975" s="3" t="str">
        <f>IF(OR(FIN_RAW[[#This Row],[CLIENTE]]=0,FIN_RAW[[#This Row],[CLIENTE]]=" "),"",FIN_RAW[[#This Row],[CLIENTE]])</f>
        <v>Diana Gómez Herrera</v>
      </c>
      <c r="L1975" s="3" t="str">
        <f>IF(OR(FIN_RAW[[#This Row],[DEPORTISTA]]=0,FIN_RAW[[#This Row],[DEPORTISTA]]=""),"",FIN_RAW[[#This Row],[DEPORTISTA]])</f>
        <v>Juan Manuel López Gómez</v>
      </c>
      <c r="M1975" s="3">
        <f>IF(FIN_DATASET[[#This Row],[Method]]="Efectivo",1,0)</f>
        <v>0</v>
      </c>
      <c r="N1975" s="12">
        <f>IF(FIN_DATASET[[#This Row],[Method]]="Efectivo",FIN_DATASET[[#This Row],[Amount]],0)</f>
        <v>0</v>
      </c>
      <c r="O1975" s="3">
        <f>IF(FIN_DATASET[[#This Row],[Method]]="CxC",1,0)</f>
        <v>1</v>
      </c>
      <c r="P1975" s="11">
        <f>IF(FIN_DATASET[[#This Row],[Method]]="CxC",FIN_DATASET[[#This Row],[Amount]],0)</f>
        <v>170000</v>
      </c>
      <c r="Q1975" s="3">
        <f>IF(OR(FIN_DATASET[[#This Row],[Account]]="CxP",FIN_DATASET[[#This Row],[Account]]="CxP (Liga)",FIN_DATASET[[#This Row],[Account]]="CxP (Terceros)"),1,0)</f>
        <v>0</v>
      </c>
      <c r="R1975" s="3">
        <f>IF(FIN_DATASET[[#This Row],[AP_Flag]]=1,FIN_DATASET[[#This Row],[Amount]],0)</f>
        <v>0</v>
      </c>
    </row>
    <row r="1976" spans="1:18" x14ac:dyDescent="0.2">
      <c r="A1976" s="4">
        <f>FIN_RAW[[#This Row],[FECHA]]</f>
        <v>45231</v>
      </c>
      <c r="B1976" s="3">
        <f>YEAR(FIN_DATASET[[#This Row],[Date]])</f>
        <v>2023</v>
      </c>
      <c r="C1976" s="3" t="str">
        <f>TEXT(FIN_DATASET[[#This Row],[Date]],"mmmm")</f>
        <v>November</v>
      </c>
      <c r="D1976" s="3" t="str">
        <f>IF(FIN_RAW[[#This Row],[VALOR (IN)]]&gt;0, "Income",IF(FIN_RAW[[#This Row],[VALOR (OUT)]]&gt;0, "Expense", "Check"))</f>
        <v>Income</v>
      </c>
      <c r="E1976" s="3" t="str">
        <f>_xlfn.XLOOKUP(FIN_DATASET[[#This Row],[Method]],CATEGORY_MAP[CUENTA_IN],CATEGORY_MAP[Category])</f>
        <v>Cash</v>
      </c>
      <c r="F1976" s="3" t="str">
        <f>_xlfn.XLOOKUP(FIN_DATASET[[#This Row],[Account]],CATEGORY_MAP[CUENTA_OUT],CATEGORY_MAP[Subcategory])</f>
        <v>Monthly Fee</v>
      </c>
      <c r="G1976" s="3" t="str">
        <f>IF(OR(FIN_RAW[[#This Row],[CONCEPTO]]=0,FIN_RAW[[#This Row],[CONCEPTO]]=""),"",FIN_RAW[[#This Row],[CONCEPTO]])</f>
        <v>Mensualidad AR NOV</v>
      </c>
      <c r="H1976" s="5">
        <f>IF(FIN_DATASET[[#This Row],[Type]]="Income", FIN_RAW[[#This Row],[VALOR (IN)]], -FIN_RAW[[#This Row],[VALOR (OUT)]])</f>
        <v>197000</v>
      </c>
      <c r="I1976" s="3" t="str">
        <f>FIN_RAW[[#This Row],[CUENTA (IN)]]</f>
        <v>Efectivo</v>
      </c>
      <c r="J1976" s="6" t="str">
        <f>FIN_RAW[[#This Row],[CUENTA (OUT)]]</f>
        <v>Mensualidad</v>
      </c>
      <c r="K1976" s="3" t="str">
        <f>IF(OR(FIN_RAW[[#This Row],[CLIENTE]]=0,FIN_RAW[[#This Row],[CLIENTE]]=" "),"",FIN_RAW[[#This Row],[CLIENTE]])</f>
        <v>Mónica González Esguerra</v>
      </c>
      <c r="L1976" s="3" t="str">
        <f>IF(OR(FIN_RAW[[#This Row],[DEPORTISTA]]=0,FIN_RAW[[#This Row],[DEPORTISTA]]=""),"",FIN_RAW[[#This Row],[DEPORTISTA]])</f>
        <v>Mariana Vásquez González</v>
      </c>
      <c r="M1976" s="3">
        <f>IF(FIN_DATASET[[#This Row],[Method]]="Efectivo",1,0)</f>
        <v>1</v>
      </c>
      <c r="N1976" s="12">
        <f>IF(FIN_DATASET[[#This Row],[Method]]="Efectivo",FIN_DATASET[[#This Row],[Amount]],0)</f>
        <v>197000</v>
      </c>
      <c r="O1976" s="3">
        <f>IF(FIN_DATASET[[#This Row],[Method]]="CxC",1,0)</f>
        <v>0</v>
      </c>
      <c r="P1976" s="11">
        <f>IF(FIN_DATASET[[#This Row],[Method]]="CxC",FIN_DATASET[[#This Row],[Amount]],0)</f>
        <v>0</v>
      </c>
      <c r="Q1976" s="3">
        <f>IF(OR(FIN_DATASET[[#This Row],[Account]]="CxP",FIN_DATASET[[#This Row],[Account]]="CxP (Liga)",FIN_DATASET[[#This Row],[Account]]="CxP (Terceros)"),1,0)</f>
        <v>0</v>
      </c>
      <c r="R1976" s="3">
        <f>IF(FIN_DATASET[[#This Row],[AP_Flag]]=1,FIN_DATASET[[#This Row],[Amount]],0)</f>
        <v>0</v>
      </c>
    </row>
    <row r="1977" spans="1:18" x14ac:dyDescent="0.2">
      <c r="A1977" s="4">
        <f>FIN_RAW[[#This Row],[FECHA]]</f>
        <v>45231</v>
      </c>
      <c r="B1977" s="3">
        <f>YEAR(FIN_DATASET[[#This Row],[Date]])</f>
        <v>2023</v>
      </c>
      <c r="C1977" s="3" t="str">
        <f>TEXT(FIN_DATASET[[#This Row],[Date]],"mmmm")</f>
        <v>November</v>
      </c>
      <c r="D1977" s="3" t="str">
        <f>IF(FIN_RAW[[#This Row],[VALOR (IN)]]&gt;0, "Income",IF(FIN_RAW[[#This Row],[VALOR (OUT)]]&gt;0, "Expense", "Check"))</f>
        <v>Income</v>
      </c>
      <c r="E1977" s="3" t="str">
        <f>_xlfn.XLOOKUP(FIN_DATASET[[#This Row],[Method]],CATEGORY_MAP[CUENTA_IN],CATEGORY_MAP[Category])</f>
        <v>Cash</v>
      </c>
      <c r="F1977" s="3" t="str">
        <f>_xlfn.XLOOKUP(FIN_DATASET[[#This Row],[Account]],CATEGORY_MAP[CUENTA_OUT],CATEGORY_MAP[Subcategory])</f>
        <v>Monthly Fee</v>
      </c>
      <c r="G1977" s="3" t="str">
        <f>IF(OR(FIN_RAW[[#This Row],[CONCEPTO]]=0,FIN_RAW[[#This Row],[CONCEPTO]]=""),"",FIN_RAW[[#This Row],[CONCEPTO]])</f>
        <v>Mensualidad FOR (100%) NOV</v>
      </c>
      <c r="H1977" s="5">
        <f>IF(FIN_DATASET[[#This Row],[Type]]="Income", FIN_RAW[[#This Row],[VALOR (IN)]], -FIN_RAW[[#This Row],[VALOR (OUT)]])</f>
        <v>147000</v>
      </c>
      <c r="I1977" s="3" t="str">
        <f>FIN_RAW[[#This Row],[CUENTA (IN)]]</f>
        <v>Efectivo</v>
      </c>
      <c r="J1977" s="6" t="str">
        <f>FIN_RAW[[#This Row],[CUENTA (OUT)]]</f>
        <v>Mensualidad</v>
      </c>
      <c r="K1977" s="3" t="str">
        <f>IF(OR(FIN_RAW[[#This Row],[CLIENTE]]=0,FIN_RAW[[#This Row],[CLIENTE]]=" "),"",FIN_RAW[[#This Row],[CLIENTE]])</f>
        <v>Ana Milena Sánchez Patiño</v>
      </c>
      <c r="L1977" s="3" t="str">
        <f>IF(OR(FIN_RAW[[#This Row],[DEPORTISTA]]=0,FIN_RAW[[#This Row],[DEPORTISTA]]=""),"",FIN_RAW[[#This Row],[DEPORTISTA]])</f>
        <v>Matías Carvajal Sánchez</v>
      </c>
      <c r="M1977" s="3">
        <f>IF(FIN_DATASET[[#This Row],[Method]]="Efectivo",1,0)</f>
        <v>1</v>
      </c>
      <c r="N1977" s="12">
        <f>IF(FIN_DATASET[[#This Row],[Method]]="Efectivo",FIN_DATASET[[#This Row],[Amount]],0)</f>
        <v>147000</v>
      </c>
      <c r="O1977" s="3">
        <f>IF(FIN_DATASET[[#This Row],[Method]]="CxC",1,0)</f>
        <v>0</v>
      </c>
      <c r="P1977" s="11">
        <f>IF(FIN_DATASET[[#This Row],[Method]]="CxC",FIN_DATASET[[#This Row],[Amount]],0)</f>
        <v>0</v>
      </c>
      <c r="Q1977" s="3">
        <f>IF(OR(FIN_DATASET[[#This Row],[Account]]="CxP",FIN_DATASET[[#This Row],[Account]]="CxP (Liga)",FIN_DATASET[[#This Row],[Account]]="CxP (Terceros)"),1,0)</f>
        <v>0</v>
      </c>
      <c r="R1977" s="3">
        <f>IF(FIN_DATASET[[#This Row],[AP_Flag]]=1,FIN_DATASET[[#This Row],[Amount]],0)</f>
        <v>0</v>
      </c>
    </row>
    <row r="1978" spans="1:18" x14ac:dyDescent="0.2">
      <c r="A1978" s="4">
        <f>FIN_RAW[[#This Row],[FECHA]]</f>
        <v>45231</v>
      </c>
      <c r="B1978" s="3">
        <f>YEAR(FIN_DATASET[[#This Row],[Date]])</f>
        <v>2023</v>
      </c>
      <c r="C1978" s="3" t="str">
        <f>TEXT(FIN_DATASET[[#This Row],[Date]],"mmmm")</f>
        <v>November</v>
      </c>
      <c r="D1978" s="3" t="str">
        <f>IF(FIN_RAW[[#This Row],[VALOR (IN)]]&gt;0, "Income",IF(FIN_RAW[[#This Row],[VALOR (OUT)]]&gt;0, "Expense", "Check"))</f>
        <v>Income</v>
      </c>
      <c r="E1978" s="3" t="str">
        <f>_xlfn.XLOOKUP(FIN_DATASET[[#This Row],[Method]],CATEGORY_MAP[CUENTA_IN],CATEGORY_MAP[Category])</f>
        <v>Cash</v>
      </c>
      <c r="F1978" s="3" t="str">
        <f>_xlfn.XLOOKUP(FIN_DATASET[[#This Row],[Account]],CATEGORY_MAP[CUENTA_OUT],CATEGORY_MAP[Subcategory])</f>
        <v>Monthly Fee</v>
      </c>
      <c r="G1978" s="3" t="str">
        <f>IF(OR(FIN_RAW[[#This Row],[CONCEPTO]]=0,FIN_RAW[[#This Row],[CONCEPTO]]=""),"",FIN_RAW[[#This Row],[CONCEPTO]])</f>
        <v>Mensualidad AR NOV</v>
      </c>
      <c r="H1978" s="5">
        <f>IF(FIN_DATASET[[#This Row],[Type]]="Income", FIN_RAW[[#This Row],[VALOR (IN)]], -FIN_RAW[[#This Row],[VALOR (OUT)]])</f>
        <v>197000</v>
      </c>
      <c r="I1978" s="3" t="str">
        <f>FIN_RAW[[#This Row],[CUENTA (IN)]]</f>
        <v>Efectivo</v>
      </c>
      <c r="J1978" s="6" t="str">
        <f>FIN_RAW[[#This Row],[CUENTA (OUT)]]</f>
        <v>Mensualidad</v>
      </c>
      <c r="K1978" s="3" t="str">
        <f>IF(OR(FIN_RAW[[#This Row],[CLIENTE]]=0,FIN_RAW[[#This Row],[CLIENTE]]=" "),"",FIN_RAW[[#This Row],[CLIENTE]])</f>
        <v>Yanibel Peña Londoño</v>
      </c>
      <c r="L1978" s="3" t="str">
        <f>IF(OR(FIN_RAW[[#This Row],[DEPORTISTA]]=0,FIN_RAW[[#This Row],[DEPORTISTA]]=""),"",FIN_RAW[[#This Row],[DEPORTISTA]])</f>
        <v>Santiago Piedrahita Peña</v>
      </c>
      <c r="M1978" s="3">
        <f>IF(FIN_DATASET[[#This Row],[Method]]="Efectivo",1,0)</f>
        <v>1</v>
      </c>
      <c r="N1978" s="12">
        <f>IF(FIN_DATASET[[#This Row],[Method]]="Efectivo",FIN_DATASET[[#This Row],[Amount]],0)</f>
        <v>197000</v>
      </c>
      <c r="O1978" s="3">
        <f>IF(FIN_DATASET[[#This Row],[Method]]="CxC",1,0)</f>
        <v>0</v>
      </c>
      <c r="P1978" s="11">
        <f>IF(FIN_DATASET[[#This Row],[Method]]="CxC",FIN_DATASET[[#This Row],[Amount]],0)</f>
        <v>0</v>
      </c>
      <c r="Q1978" s="3">
        <f>IF(OR(FIN_DATASET[[#This Row],[Account]]="CxP",FIN_DATASET[[#This Row],[Account]]="CxP (Liga)",FIN_DATASET[[#This Row],[Account]]="CxP (Terceros)"),1,0)</f>
        <v>0</v>
      </c>
      <c r="R1978" s="3">
        <f>IF(FIN_DATASET[[#This Row],[AP_Flag]]=1,FIN_DATASET[[#This Row],[Amount]],0)</f>
        <v>0</v>
      </c>
    </row>
    <row r="1979" spans="1:18" x14ac:dyDescent="0.2">
      <c r="A1979" s="4">
        <f>FIN_RAW[[#This Row],[FECHA]]</f>
        <v>45231</v>
      </c>
      <c r="B1979" s="3">
        <f>YEAR(FIN_DATASET[[#This Row],[Date]])</f>
        <v>2023</v>
      </c>
      <c r="C1979" s="3" t="str">
        <f>TEXT(FIN_DATASET[[#This Row],[Date]],"mmmm")</f>
        <v>November</v>
      </c>
      <c r="D1979" s="3" t="str">
        <f>IF(FIN_RAW[[#This Row],[VALOR (IN)]]&gt;0, "Income",IF(FIN_RAW[[#This Row],[VALOR (OUT)]]&gt;0, "Expense", "Check"))</f>
        <v>Income</v>
      </c>
      <c r="E1979" s="3" t="str">
        <f>_xlfn.XLOOKUP(FIN_DATASET[[#This Row],[Method]],CATEGORY_MAP[CUENTA_IN],CATEGORY_MAP[Category])</f>
        <v>Cash</v>
      </c>
      <c r="F1979" s="3" t="str">
        <f>_xlfn.XLOOKUP(FIN_DATASET[[#This Row],[Account]],CATEGORY_MAP[CUENTA_OUT],CATEGORY_MAP[Subcategory])</f>
        <v>Monthly Fee</v>
      </c>
      <c r="G1979" s="3" t="str">
        <f>IF(OR(FIN_RAW[[#This Row],[CONCEPTO]]=0,FIN_RAW[[#This Row],[CONCEPTO]]=""),"",FIN_RAW[[#This Row],[CONCEPTO]])</f>
        <v>Mensualidad AR NOV</v>
      </c>
      <c r="H1979" s="5">
        <f>IF(FIN_DATASET[[#This Row],[Type]]="Income", FIN_RAW[[#This Row],[VALOR (IN)]], -FIN_RAW[[#This Row],[VALOR (OUT)]])</f>
        <v>197000</v>
      </c>
      <c r="I1979" s="3" t="str">
        <f>FIN_RAW[[#This Row],[CUENTA (IN)]]</f>
        <v>Efectivo</v>
      </c>
      <c r="J1979" s="6" t="str">
        <f>FIN_RAW[[#This Row],[CUENTA (OUT)]]</f>
        <v>Mensualidad</v>
      </c>
      <c r="K1979" s="3" t="str">
        <f>IF(OR(FIN_RAW[[#This Row],[CLIENTE]]=0,FIN_RAW[[#This Row],[CLIENTE]]=" "),"",FIN_RAW[[#This Row],[CLIENTE]])</f>
        <v>Ingrith Basto Zamorano</v>
      </c>
      <c r="L1979" s="3" t="str">
        <f>IF(OR(FIN_RAW[[#This Row],[DEPORTISTA]]=0,FIN_RAW[[#This Row],[DEPORTISTA]]=""),"",FIN_RAW[[#This Row],[DEPORTISTA]])</f>
        <v>Santiago Solórzano Basto</v>
      </c>
      <c r="M1979" s="3">
        <f>IF(FIN_DATASET[[#This Row],[Method]]="Efectivo",1,0)</f>
        <v>1</v>
      </c>
      <c r="N1979" s="12">
        <f>IF(FIN_DATASET[[#This Row],[Method]]="Efectivo",FIN_DATASET[[#This Row],[Amount]],0)</f>
        <v>197000</v>
      </c>
      <c r="O1979" s="3">
        <f>IF(FIN_DATASET[[#This Row],[Method]]="CxC",1,0)</f>
        <v>0</v>
      </c>
      <c r="P1979" s="11">
        <f>IF(FIN_DATASET[[#This Row],[Method]]="CxC",FIN_DATASET[[#This Row],[Amount]],0)</f>
        <v>0</v>
      </c>
      <c r="Q1979" s="3">
        <f>IF(OR(FIN_DATASET[[#This Row],[Account]]="CxP",FIN_DATASET[[#This Row],[Account]]="CxP (Liga)",FIN_DATASET[[#This Row],[Account]]="CxP (Terceros)"),1,0)</f>
        <v>0</v>
      </c>
      <c r="R1979" s="3">
        <f>IF(FIN_DATASET[[#This Row],[AP_Flag]]=1,FIN_DATASET[[#This Row],[Amount]],0)</f>
        <v>0</v>
      </c>
    </row>
    <row r="1980" spans="1:18" x14ac:dyDescent="0.2">
      <c r="A1980" s="4">
        <f>FIN_RAW[[#This Row],[FECHA]]</f>
        <v>45231</v>
      </c>
      <c r="B1980" s="3">
        <f>YEAR(FIN_DATASET[[#This Row],[Date]])</f>
        <v>2023</v>
      </c>
      <c r="C1980" s="3" t="str">
        <f>TEXT(FIN_DATASET[[#This Row],[Date]],"mmmm")</f>
        <v>November</v>
      </c>
      <c r="D1980" s="3" t="str">
        <f>IF(FIN_RAW[[#This Row],[VALOR (IN)]]&gt;0, "Income",IF(FIN_RAW[[#This Row],[VALOR (OUT)]]&gt;0, "Expense", "Check"))</f>
        <v>Income</v>
      </c>
      <c r="E1980" s="3" t="str">
        <f>_xlfn.XLOOKUP(FIN_DATASET[[#This Row],[Method]],CATEGORY_MAP[CUENTA_IN],CATEGORY_MAP[Category])</f>
        <v>Cash</v>
      </c>
      <c r="F1980" s="3" t="str">
        <f>_xlfn.XLOOKUP(FIN_DATASET[[#This Row],[Account]],CATEGORY_MAP[CUENTA_OUT],CATEGORY_MAP[Subcategory])</f>
        <v>Monthly Fee</v>
      </c>
      <c r="G1980" s="3" t="str">
        <f>IF(OR(FIN_RAW[[#This Row],[CONCEPTO]]=0,FIN_RAW[[#This Row],[CONCEPTO]]=""),"",FIN_RAW[[#This Row],[CONCEPTO]])</f>
        <v>Mensualidad FOR NOV</v>
      </c>
      <c r="H1980" s="5">
        <f>IF(FIN_DATASET[[#This Row],[Type]]="Income", FIN_RAW[[#This Row],[VALOR (IN)]], -FIN_RAW[[#This Row],[VALOR (OUT)]])</f>
        <v>147000</v>
      </c>
      <c r="I1980" s="3" t="str">
        <f>FIN_RAW[[#This Row],[CUENTA (IN)]]</f>
        <v>Efectivo</v>
      </c>
      <c r="J1980" s="6" t="str">
        <f>FIN_RAW[[#This Row],[CUENTA (OUT)]]</f>
        <v>Mensualidad</v>
      </c>
      <c r="K1980" s="3" t="str">
        <f>IF(OR(FIN_RAW[[#This Row],[CLIENTE]]=0,FIN_RAW[[#This Row],[CLIENTE]]=" "),"",FIN_RAW[[#This Row],[CLIENTE]])</f>
        <v>Marcela Zapata Duque</v>
      </c>
      <c r="L1980" s="3" t="str">
        <f>IF(OR(FIN_RAW[[#This Row],[DEPORTISTA]]=0,FIN_RAW[[#This Row],[DEPORTISTA]]=""),"",FIN_RAW[[#This Row],[DEPORTISTA]])</f>
        <v>Sara Zapata Zapata</v>
      </c>
      <c r="M1980" s="3">
        <f>IF(FIN_DATASET[[#This Row],[Method]]="Efectivo",1,0)</f>
        <v>1</v>
      </c>
      <c r="N1980" s="12">
        <f>IF(FIN_DATASET[[#This Row],[Method]]="Efectivo",FIN_DATASET[[#This Row],[Amount]],0)</f>
        <v>147000</v>
      </c>
      <c r="O1980" s="3">
        <f>IF(FIN_DATASET[[#This Row],[Method]]="CxC",1,0)</f>
        <v>0</v>
      </c>
      <c r="P1980" s="11">
        <f>IF(FIN_DATASET[[#This Row],[Method]]="CxC",FIN_DATASET[[#This Row],[Amount]],0)</f>
        <v>0</v>
      </c>
      <c r="Q1980" s="3">
        <f>IF(OR(FIN_DATASET[[#This Row],[Account]]="CxP",FIN_DATASET[[#This Row],[Account]]="CxP (Liga)",FIN_DATASET[[#This Row],[Account]]="CxP (Terceros)"),1,0)</f>
        <v>0</v>
      </c>
      <c r="R1980" s="3">
        <f>IF(FIN_DATASET[[#This Row],[AP_Flag]]=1,FIN_DATASET[[#This Row],[Amount]],0)</f>
        <v>0</v>
      </c>
    </row>
    <row r="1981" spans="1:18" x14ac:dyDescent="0.2">
      <c r="A1981" s="4">
        <f>FIN_RAW[[#This Row],[FECHA]]</f>
        <v>45231</v>
      </c>
      <c r="B1981" s="3">
        <f>YEAR(FIN_DATASET[[#This Row],[Date]])</f>
        <v>2023</v>
      </c>
      <c r="C1981" s="3" t="str">
        <f>TEXT(FIN_DATASET[[#This Row],[Date]],"mmmm")</f>
        <v>November</v>
      </c>
      <c r="D1981" s="3" t="str">
        <f>IF(FIN_RAW[[#This Row],[VALOR (IN)]]&gt;0, "Income",IF(FIN_RAW[[#This Row],[VALOR (OUT)]]&gt;0, "Expense", "Check"))</f>
        <v>Income</v>
      </c>
      <c r="E1981" s="3" t="str">
        <f>_xlfn.XLOOKUP(FIN_DATASET[[#This Row],[Method]],CATEGORY_MAP[CUENTA_IN],CATEGORY_MAP[Category])</f>
        <v>Cash</v>
      </c>
      <c r="F1981" s="3" t="str">
        <f>_xlfn.XLOOKUP(FIN_DATASET[[#This Row],[Account]],CATEGORY_MAP[CUENTA_OUT],CATEGORY_MAP[Subcategory])</f>
        <v>Monthly Fee</v>
      </c>
      <c r="G1981" s="3" t="str">
        <f>IF(OR(FIN_RAW[[#This Row],[CONCEPTO]]=0,FIN_RAW[[#This Row],[CONCEPTO]]=""),"",FIN_RAW[[#This Row],[CONCEPTO]])</f>
        <v>Mensualidad FOR NOV</v>
      </c>
      <c r="H1981" s="5">
        <f>IF(FIN_DATASET[[#This Row],[Type]]="Income", FIN_RAW[[#This Row],[VALOR (IN)]], -FIN_RAW[[#This Row],[VALOR (OUT)]])</f>
        <v>167000</v>
      </c>
      <c r="I1981" s="3" t="str">
        <f>FIN_RAW[[#This Row],[CUENTA (IN)]]</f>
        <v>Efectivo</v>
      </c>
      <c r="J1981" s="6" t="str">
        <f>FIN_RAW[[#This Row],[CUENTA (OUT)]]</f>
        <v>Mensualidad</v>
      </c>
      <c r="K1981" s="3" t="str">
        <f>IF(OR(FIN_RAW[[#This Row],[CLIENTE]]=0,FIN_RAW[[#This Row],[CLIENTE]]=" "),"",FIN_RAW[[#This Row],[CLIENTE]])</f>
        <v>Paula Andrea Cruz</v>
      </c>
      <c r="L1981" s="3" t="str">
        <f>IF(OR(FIN_RAW[[#This Row],[DEPORTISTA]]=0,FIN_RAW[[#This Row],[DEPORTISTA]]=""),"",FIN_RAW[[#This Row],[DEPORTISTA]])</f>
        <v>Victoria David Cruz</v>
      </c>
      <c r="M1981" s="3">
        <f>IF(FIN_DATASET[[#This Row],[Method]]="Efectivo",1,0)</f>
        <v>1</v>
      </c>
      <c r="N1981" s="12">
        <f>IF(FIN_DATASET[[#This Row],[Method]]="Efectivo",FIN_DATASET[[#This Row],[Amount]],0)</f>
        <v>167000</v>
      </c>
      <c r="O1981" s="3">
        <f>IF(FIN_DATASET[[#This Row],[Method]]="CxC",1,0)</f>
        <v>0</v>
      </c>
      <c r="P1981" s="11">
        <f>IF(FIN_DATASET[[#This Row],[Method]]="CxC",FIN_DATASET[[#This Row],[Amount]],0)</f>
        <v>0</v>
      </c>
      <c r="Q1981" s="3">
        <f>IF(OR(FIN_DATASET[[#This Row],[Account]]="CxP",FIN_DATASET[[#This Row],[Account]]="CxP (Liga)",FIN_DATASET[[#This Row],[Account]]="CxP (Terceros)"),1,0)</f>
        <v>0</v>
      </c>
      <c r="R1981" s="3">
        <f>IF(FIN_DATASET[[#This Row],[AP_Flag]]=1,FIN_DATASET[[#This Row],[Amount]],0)</f>
        <v>0</v>
      </c>
    </row>
    <row r="1982" spans="1:18" x14ac:dyDescent="0.2">
      <c r="A1982" s="4">
        <f>FIN_RAW[[#This Row],[FECHA]]</f>
        <v>45231</v>
      </c>
      <c r="B1982" s="3">
        <f>YEAR(FIN_DATASET[[#This Row],[Date]])</f>
        <v>2023</v>
      </c>
      <c r="C1982" s="3" t="str">
        <f>TEXT(FIN_DATASET[[#This Row],[Date]],"mmmm")</f>
        <v>November</v>
      </c>
      <c r="D1982" s="3" t="str">
        <f>IF(FIN_RAW[[#This Row],[VALOR (IN)]]&gt;0, "Income",IF(FIN_RAW[[#This Row],[VALOR (OUT)]]&gt;0, "Expense", "Check"))</f>
        <v>Income</v>
      </c>
      <c r="E1982" s="3" t="str">
        <f>_xlfn.XLOOKUP(FIN_DATASET[[#This Row],[Method]],CATEGORY_MAP[CUENTA_IN],CATEGORY_MAP[Category])</f>
        <v>Cash</v>
      </c>
      <c r="F1982" s="3" t="str">
        <f>_xlfn.XLOOKUP(FIN_DATASET[[#This Row],[Account]],CATEGORY_MAP[CUENTA_OUT],CATEGORY_MAP[Subcategory])</f>
        <v>Other Incomes</v>
      </c>
      <c r="G1982" s="3" t="str">
        <f>IF(OR(FIN_RAW[[#This Row],[CONCEPTO]]=0,FIN_RAW[[#This Row],[CONCEPTO]]=""),"",FIN_RAW[[#This Row],[CONCEPTO]])</f>
        <v>Pruebas 2do Festival Novatos</v>
      </c>
      <c r="H1982" s="5">
        <f>IF(FIN_DATASET[[#This Row],[Type]]="Income", FIN_RAW[[#This Row],[VALOR (IN)]], -FIN_RAW[[#This Row],[VALOR (OUT)]])</f>
        <v>50000</v>
      </c>
      <c r="I1982" s="3" t="str">
        <f>FIN_RAW[[#This Row],[CUENTA (IN)]]</f>
        <v>Efectivo</v>
      </c>
      <c r="J1982" s="6" t="str">
        <f>FIN_RAW[[#This Row],[CUENTA (OUT)]]</f>
        <v>Otros Ingresos</v>
      </c>
      <c r="K1982" s="3" t="str">
        <f>IF(OR(FIN_RAW[[#This Row],[CLIENTE]]=0,FIN_RAW[[#This Row],[CLIENTE]]=" "),"",FIN_RAW[[#This Row],[CLIENTE]])</f>
        <v>Diana Marcela Bravo Clavijo</v>
      </c>
      <c r="L1982" s="3" t="str">
        <f>IF(OR(FIN_RAW[[#This Row],[DEPORTISTA]]=0,FIN_RAW[[#This Row],[DEPORTISTA]]=""),"",FIN_RAW[[#This Row],[DEPORTISTA]])</f>
        <v>Adelaida Camacho Bravo</v>
      </c>
      <c r="M1982" s="3">
        <f>IF(FIN_DATASET[[#This Row],[Method]]="Efectivo",1,0)</f>
        <v>1</v>
      </c>
      <c r="N1982" s="12">
        <f>IF(FIN_DATASET[[#This Row],[Method]]="Efectivo",FIN_DATASET[[#This Row],[Amount]],0)</f>
        <v>50000</v>
      </c>
      <c r="O1982" s="3">
        <f>IF(FIN_DATASET[[#This Row],[Method]]="CxC",1,0)</f>
        <v>0</v>
      </c>
      <c r="P1982" s="11">
        <f>IF(FIN_DATASET[[#This Row],[Method]]="CxC",FIN_DATASET[[#This Row],[Amount]],0)</f>
        <v>0</v>
      </c>
      <c r="Q1982" s="3">
        <f>IF(OR(FIN_DATASET[[#This Row],[Account]]="CxP",FIN_DATASET[[#This Row],[Account]]="CxP (Liga)",FIN_DATASET[[#This Row],[Account]]="CxP (Terceros)"),1,0)</f>
        <v>0</v>
      </c>
      <c r="R1982" s="3">
        <f>IF(FIN_DATASET[[#This Row],[AP_Flag]]=1,FIN_DATASET[[#This Row],[Amount]],0)</f>
        <v>0</v>
      </c>
    </row>
    <row r="1983" spans="1:18" x14ac:dyDescent="0.2">
      <c r="A1983" s="4">
        <f>FIN_RAW[[#This Row],[FECHA]]</f>
        <v>45231</v>
      </c>
      <c r="B1983" s="3">
        <f>YEAR(FIN_DATASET[[#This Row],[Date]])</f>
        <v>2023</v>
      </c>
      <c r="C1983" s="3" t="str">
        <f>TEXT(FIN_DATASET[[#This Row],[Date]],"mmmm")</f>
        <v>November</v>
      </c>
      <c r="D1983" s="3" t="str">
        <f>IF(FIN_RAW[[#This Row],[VALOR (IN)]]&gt;0, "Income",IF(FIN_RAW[[#This Row],[VALOR (OUT)]]&gt;0, "Expense", "Check"))</f>
        <v>Income</v>
      </c>
      <c r="E1983" s="3" t="str">
        <f>_xlfn.XLOOKUP(FIN_DATASET[[#This Row],[Method]],CATEGORY_MAP[CUENTA_IN],CATEGORY_MAP[Category])</f>
        <v>Cash</v>
      </c>
      <c r="F1983" s="3" t="str">
        <f>_xlfn.XLOOKUP(FIN_DATASET[[#This Row],[Account]],CATEGORY_MAP[CUENTA_OUT],CATEGORY_MAP[Subcategory])</f>
        <v>Other Incomes</v>
      </c>
      <c r="G1983" s="3" t="str">
        <f>IF(OR(FIN_RAW[[#This Row],[CONCEPTO]]=0,FIN_RAW[[#This Row],[CONCEPTO]]=""),"",FIN_RAW[[#This Row],[CONCEPTO]])</f>
        <v>Pruebas 2do Festival Novatos</v>
      </c>
      <c r="H1983" s="5">
        <f>IF(FIN_DATASET[[#This Row],[Type]]="Income", FIN_RAW[[#This Row],[VALOR (IN)]], -FIN_RAW[[#This Row],[VALOR (OUT)]])</f>
        <v>50000</v>
      </c>
      <c r="I1983" s="3" t="str">
        <f>FIN_RAW[[#This Row],[CUENTA (IN)]]</f>
        <v>Efectivo</v>
      </c>
      <c r="J1983" s="6" t="str">
        <f>FIN_RAW[[#This Row],[CUENTA (OUT)]]</f>
        <v>Otros Ingresos</v>
      </c>
      <c r="K1983" s="3" t="str">
        <f>IF(OR(FIN_RAW[[#This Row],[CLIENTE]]=0,FIN_RAW[[#This Row],[CLIENTE]]=" "),"",FIN_RAW[[#This Row],[CLIENTE]])</f>
        <v>Carlos Andrés Velasco Ruiz</v>
      </c>
      <c r="L1983" s="3" t="str">
        <f>IF(OR(FIN_RAW[[#This Row],[DEPORTISTA]]=0,FIN_RAW[[#This Row],[DEPORTISTA]]=""),"",FIN_RAW[[#This Row],[DEPORTISTA]])</f>
        <v>Antonella Velasco Aristizabal</v>
      </c>
      <c r="M1983" s="3">
        <f>IF(FIN_DATASET[[#This Row],[Method]]="Efectivo",1,0)</f>
        <v>1</v>
      </c>
      <c r="N1983" s="12">
        <f>IF(FIN_DATASET[[#This Row],[Method]]="Efectivo",FIN_DATASET[[#This Row],[Amount]],0)</f>
        <v>50000</v>
      </c>
      <c r="O1983" s="3">
        <f>IF(FIN_DATASET[[#This Row],[Method]]="CxC",1,0)</f>
        <v>0</v>
      </c>
      <c r="P1983" s="11">
        <f>IF(FIN_DATASET[[#This Row],[Method]]="CxC",FIN_DATASET[[#This Row],[Amount]],0)</f>
        <v>0</v>
      </c>
      <c r="Q1983" s="3">
        <f>IF(OR(FIN_DATASET[[#This Row],[Account]]="CxP",FIN_DATASET[[#This Row],[Account]]="CxP (Liga)",FIN_DATASET[[#This Row],[Account]]="CxP (Terceros)"),1,0)</f>
        <v>0</v>
      </c>
      <c r="R1983" s="3">
        <f>IF(FIN_DATASET[[#This Row],[AP_Flag]]=1,FIN_DATASET[[#This Row],[Amount]],0)</f>
        <v>0</v>
      </c>
    </row>
    <row r="1984" spans="1:18" x14ac:dyDescent="0.2">
      <c r="A1984" s="4">
        <f>FIN_RAW[[#This Row],[FECHA]]</f>
        <v>45231</v>
      </c>
      <c r="B1984" s="3">
        <f>YEAR(FIN_DATASET[[#This Row],[Date]])</f>
        <v>2023</v>
      </c>
      <c r="C1984" s="3" t="str">
        <f>TEXT(FIN_DATASET[[#This Row],[Date]],"mmmm")</f>
        <v>November</v>
      </c>
      <c r="D1984" s="3" t="str">
        <f>IF(FIN_RAW[[#This Row],[VALOR (IN)]]&gt;0, "Income",IF(FIN_RAW[[#This Row],[VALOR (OUT)]]&gt;0, "Expense", "Check"))</f>
        <v>Income</v>
      </c>
      <c r="E1984" s="3" t="str">
        <f>_xlfn.XLOOKUP(FIN_DATASET[[#This Row],[Method]],CATEGORY_MAP[CUENTA_IN],CATEGORY_MAP[Category])</f>
        <v>Cash</v>
      </c>
      <c r="F1984" s="3" t="str">
        <f>_xlfn.XLOOKUP(FIN_DATASET[[#This Row],[Account]],CATEGORY_MAP[CUENTA_OUT],CATEGORY_MAP[Subcategory])</f>
        <v>Other Incomes</v>
      </c>
      <c r="G1984" s="3" t="str">
        <f>IF(OR(FIN_RAW[[#This Row],[CONCEPTO]]=0,FIN_RAW[[#This Row],[CONCEPTO]]=""),"",FIN_RAW[[#This Row],[CONCEPTO]])</f>
        <v>Pruebas 2do Festival Novatos</v>
      </c>
      <c r="H1984" s="5">
        <f>IF(FIN_DATASET[[#This Row],[Type]]="Income", FIN_RAW[[#This Row],[VALOR (IN)]], -FIN_RAW[[#This Row],[VALOR (OUT)]])</f>
        <v>50000</v>
      </c>
      <c r="I1984" s="3" t="str">
        <f>FIN_RAW[[#This Row],[CUENTA (IN)]]</f>
        <v>Efectivo</v>
      </c>
      <c r="J1984" s="6" t="str">
        <f>FIN_RAW[[#This Row],[CUENTA (OUT)]]</f>
        <v>Otros Ingresos</v>
      </c>
      <c r="K1984" s="3" t="str">
        <f>IF(OR(FIN_RAW[[#This Row],[CLIENTE]]=0,FIN_RAW[[#This Row],[CLIENTE]]=" "),"",FIN_RAW[[#This Row],[CLIENTE]])</f>
        <v>Juan Sebastián Floyd</v>
      </c>
      <c r="L1984" s="3" t="str">
        <f>IF(OR(FIN_RAW[[#This Row],[DEPORTISTA]]=0,FIN_RAW[[#This Row],[DEPORTISTA]]=""),"",FIN_RAW[[#This Row],[DEPORTISTA]])</f>
        <v>Arianna Floyd Martínez</v>
      </c>
      <c r="M1984" s="3">
        <f>IF(FIN_DATASET[[#This Row],[Method]]="Efectivo",1,0)</f>
        <v>1</v>
      </c>
      <c r="N1984" s="12">
        <f>IF(FIN_DATASET[[#This Row],[Method]]="Efectivo",FIN_DATASET[[#This Row],[Amount]],0)</f>
        <v>50000</v>
      </c>
      <c r="O1984" s="3">
        <f>IF(FIN_DATASET[[#This Row],[Method]]="CxC",1,0)</f>
        <v>0</v>
      </c>
      <c r="P1984" s="11">
        <f>IF(FIN_DATASET[[#This Row],[Method]]="CxC",FIN_DATASET[[#This Row],[Amount]],0)</f>
        <v>0</v>
      </c>
      <c r="Q1984" s="3">
        <f>IF(OR(FIN_DATASET[[#This Row],[Account]]="CxP",FIN_DATASET[[#This Row],[Account]]="CxP (Liga)",FIN_DATASET[[#This Row],[Account]]="CxP (Terceros)"),1,0)</f>
        <v>0</v>
      </c>
      <c r="R1984" s="3">
        <f>IF(FIN_DATASET[[#This Row],[AP_Flag]]=1,FIN_DATASET[[#This Row],[Amount]],0)</f>
        <v>0</v>
      </c>
    </row>
    <row r="1985" spans="1:18" x14ac:dyDescent="0.2">
      <c r="A1985" s="4">
        <f>FIN_RAW[[#This Row],[FECHA]]</f>
        <v>45231</v>
      </c>
      <c r="B1985" s="3">
        <f>YEAR(FIN_DATASET[[#This Row],[Date]])</f>
        <v>2023</v>
      </c>
      <c r="C1985" s="3" t="str">
        <f>TEXT(FIN_DATASET[[#This Row],[Date]],"mmmm")</f>
        <v>November</v>
      </c>
      <c r="D1985" s="3" t="str">
        <f>IF(FIN_RAW[[#This Row],[VALOR (IN)]]&gt;0, "Income",IF(FIN_RAW[[#This Row],[VALOR (OUT)]]&gt;0, "Expense", "Check"))</f>
        <v>Income</v>
      </c>
      <c r="E1985" s="3" t="str">
        <f>_xlfn.XLOOKUP(FIN_DATASET[[#This Row],[Method]],CATEGORY_MAP[CUENTA_IN],CATEGORY_MAP[Category])</f>
        <v>Cash</v>
      </c>
      <c r="F1985" s="3" t="str">
        <f>_xlfn.XLOOKUP(FIN_DATASET[[#This Row],[Account]],CATEGORY_MAP[CUENTA_OUT],CATEGORY_MAP[Subcategory])</f>
        <v>Other Incomes</v>
      </c>
      <c r="G1985" s="3" t="str">
        <f>IF(OR(FIN_RAW[[#This Row],[CONCEPTO]]=0,FIN_RAW[[#This Row],[CONCEPTO]]=""),"",FIN_RAW[[#This Row],[CONCEPTO]])</f>
        <v>Pruebas 2do Festival Novatos</v>
      </c>
      <c r="H1985" s="5">
        <f>IF(FIN_DATASET[[#This Row],[Type]]="Income", FIN_RAW[[#This Row],[VALOR (IN)]], -FIN_RAW[[#This Row],[VALOR (OUT)]])</f>
        <v>50000</v>
      </c>
      <c r="I1985" s="3" t="str">
        <f>FIN_RAW[[#This Row],[CUENTA (IN)]]</f>
        <v>Efectivo</v>
      </c>
      <c r="J1985" s="6" t="str">
        <f>FIN_RAW[[#This Row],[CUENTA (OUT)]]</f>
        <v>Otros Ingresos</v>
      </c>
      <c r="K1985" s="3" t="str">
        <f>IF(OR(FIN_RAW[[#This Row],[CLIENTE]]=0,FIN_RAW[[#This Row],[CLIENTE]]=" "),"",FIN_RAW[[#This Row],[CLIENTE]])</f>
        <v>Ana Milena Sánchez Patiño</v>
      </c>
      <c r="L1985" s="3" t="str">
        <f>IF(OR(FIN_RAW[[#This Row],[DEPORTISTA]]=0,FIN_RAW[[#This Row],[DEPORTISTA]]=""),"",FIN_RAW[[#This Row],[DEPORTISTA]])</f>
        <v>Matías Carvajal Sánchez</v>
      </c>
      <c r="M1985" s="3">
        <f>IF(FIN_DATASET[[#This Row],[Method]]="Efectivo",1,0)</f>
        <v>1</v>
      </c>
      <c r="N1985" s="12">
        <f>IF(FIN_DATASET[[#This Row],[Method]]="Efectivo",FIN_DATASET[[#This Row],[Amount]],0)</f>
        <v>50000</v>
      </c>
      <c r="O1985" s="3">
        <f>IF(FIN_DATASET[[#This Row],[Method]]="CxC",1,0)</f>
        <v>0</v>
      </c>
      <c r="P1985" s="11">
        <f>IF(FIN_DATASET[[#This Row],[Method]]="CxC",FIN_DATASET[[#This Row],[Amount]],0)</f>
        <v>0</v>
      </c>
      <c r="Q1985" s="3">
        <f>IF(OR(FIN_DATASET[[#This Row],[Account]]="CxP",FIN_DATASET[[#This Row],[Account]]="CxP (Liga)",FIN_DATASET[[#This Row],[Account]]="CxP (Terceros)"),1,0)</f>
        <v>0</v>
      </c>
      <c r="R1985" s="3">
        <f>IF(FIN_DATASET[[#This Row],[AP_Flag]]=1,FIN_DATASET[[#This Row],[Amount]],0)</f>
        <v>0</v>
      </c>
    </row>
    <row r="1986" spans="1:18" x14ac:dyDescent="0.2">
      <c r="A1986" s="4">
        <f>FIN_RAW[[#This Row],[FECHA]]</f>
        <v>45231</v>
      </c>
      <c r="B1986" s="3">
        <f>YEAR(FIN_DATASET[[#This Row],[Date]])</f>
        <v>2023</v>
      </c>
      <c r="C1986" s="3" t="str">
        <f>TEXT(FIN_DATASET[[#This Row],[Date]],"mmmm")</f>
        <v>November</v>
      </c>
      <c r="D1986" s="3" t="str">
        <f>IF(FIN_RAW[[#This Row],[VALOR (IN)]]&gt;0, "Income",IF(FIN_RAW[[#This Row],[VALOR (OUT)]]&gt;0, "Expense", "Check"))</f>
        <v>Income</v>
      </c>
      <c r="E1986" s="3" t="str">
        <f>_xlfn.XLOOKUP(FIN_DATASET[[#This Row],[Method]],CATEGORY_MAP[CUENTA_IN],CATEGORY_MAP[Category])</f>
        <v>Cash</v>
      </c>
      <c r="F1986" s="3" t="str">
        <f>_xlfn.XLOOKUP(FIN_DATASET[[#This Row],[Account]],CATEGORY_MAP[CUENTA_OUT],CATEGORY_MAP[Subcategory])</f>
        <v>Other Incomes</v>
      </c>
      <c r="G1986" s="3" t="str">
        <f>IF(OR(FIN_RAW[[#This Row],[CONCEPTO]]=0,FIN_RAW[[#This Row],[CONCEPTO]]=""),"",FIN_RAW[[#This Row],[CONCEPTO]])</f>
        <v>Pruebas 2do Festival Novatos</v>
      </c>
      <c r="H1986" s="5">
        <f>IF(FIN_DATASET[[#This Row],[Type]]="Income", FIN_RAW[[#This Row],[VALOR (IN)]], -FIN_RAW[[#This Row],[VALOR (OUT)]])</f>
        <v>50000</v>
      </c>
      <c r="I1986" s="3" t="str">
        <f>FIN_RAW[[#This Row],[CUENTA (IN)]]</f>
        <v>Efectivo</v>
      </c>
      <c r="J1986" s="6" t="str">
        <f>FIN_RAW[[#This Row],[CUENTA (OUT)]]</f>
        <v>Otros Ingresos</v>
      </c>
      <c r="K1986" s="3" t="str">
        <f>IF(OR(FIN_RAW[[#This Row],[CLIENTE]]=0,FIN_RAW[[#This Row],[CLIENTE]]=" "),"",FIN_RAW[[#This Row],[CLIENTE]])</f>
        <v>Víctor Manuel Duque Yepes</v>
      </c>
      <c r="L1986" s="3" t="str">
        <f>IF(OR(FIN_RAW[[#This Row],[DEPORTISTA]]=0,FIN_RAW[[#This Row],[DEPORTISTA]]=""),"",FIN_RAW[[#This Row],[DEPORTISTA]])</f>
        <v>Juan Esteban Duque Pinto</v>
      </c>
      <c r="M1986" s="3">
        <f>IF(FIN_DATASET[[#This Row],[Method]]="Efectivo",1,0)</f>
        <v>1</v>
      </c>
      <c r="N1986" s="12">
        <f>IF(FIN_DATASET[[#This Row],[Method]]="Efectivo",FIN_DATASET[[#This Row],[Amount]],0)</f>
        <v>50000</v>
      </c>
      <c r="O1986" s="3">
        <f>IF(FIN_DATASET[[#This Row],[Method]]="CxC",1,0)</f>
        <v>0</v>
      </c>
      <c r="P1986" s="11">
        <f>IF(FIN_DATASET[[#This Row],[Method]]="CxC",FIN_DATASET[[#This Row],[Amount]],0)</f>
        <v>0</v>
      </c>
      <c r="Q1986" s="3">
        <f>IF(OR(FIN_DATASET[[#This Row],[Account]]="CxP",FIN_DATASET[[#This Row],[Account]]="CxP (Liga)",FIN_DATASET[[#This Row],[Account]]="CxP (Terceros)"),1,0)</f>
        <v>0</v>
      </c>
      <c r="R1986" s="3">
        <f>IF(FIN_DATASET[[#This Row],[AP_Flag]]=1,FIN_DATASET[[#This Row],[Amount]],0)</f>
        <v>0</v>
      </c>
    </row>
    <row r="1987" spans="1:18" x14ac:dyDescent="0.2">
      <c r="A1987" s="4">
        <f>FIN_RAW[[#This Row],[FECHA]]</f>
        <v>45231</v>
      </c>
      <c r="B1987" s="3">
        <f>YEAR(FIN_DATASET[[#This Row],[Date]])</f>
        <v>2023</v>
      </c>
      <c r="C1987" s="3" t="str">
        <f>TEXT(FIN_DATASET[[#This Row],[Date]],"mmmm")</f>
        <v>November</v>
      </c>
      <c r="D1987" s="3" t="str">
        <f>IF(FIN_RAW[[#This Row],[VALOR (IN)]]&gt;0, "Income",IF(FIN_RAW[[#This Row],[VALOR (OUT)]]&gt;0, "Expense", "Check"))</f>
        <v>Income</v>
      </c>
      <c r="E1987" s="3" t="str">
        <f>_xlfn.XLOOKUP(FIN_DATASET[[#This Row],[Method]],CATEGORY_MAP[CUENTA_IN],CATEGORY_MAP[Category])</f>
        <v>Cash</v>
      </c>
      <c r="F1987" s="3" t="str">
        <f>_xlfn.XLOOKUP(FIN_DATASET[[#This Row],[Account]],CATEGORY_MAP[CUENTA_OUT],CATEGORY_MAP[Subcategory])</f>
        <v>Other Incomes</v>
      </c>
      <c r="G1987" s="3" t="str">
        <f>IF(OR(FIN_RAW[[#This Row],[CONCEPTO]]=0,FIN_RAW[[#This Row],[CONCEPTO]]=""),"",FIN_RAW[[#This Row],[CONCEPTO]])</f>
        <v>Pruebas 2do Festival Novatos</v>
      </c>
      <c r="H1987" s="5">
        <f>IF(FIN_DATASET[[#This Row],[Type]]="Income", FIN_RAW[[#This Row],[VALOR (IN)]], -FIN_RAW[[#This Row],[VALOR (OUT)]])</f>
        <v>50000</v>
      </c>
      <c r="I1987" s="3" t="str">
        <f>FIN_RAW[[#This Row],[CUENTA (IN)]]</f>
        <v>Efectivo</v>
      </c>
      <c r="J1987" s="6" t="str">
        <f>FIN_RAW[[#This Row],[CUENTA (OUT)]]</f>
        <v>Otros Ingresos</v>
      </c>
      <c r="K1987" s="3" t="str">
        <f>IF(OR(FIN_RAW[[#This Row],[CLIENTE]]=0,FIN_RAW[[#This Row],[CLIENTE]]=" "),"",FIN_RAW[[#This Row],[CLIENTE]])</f>
        <v>Marcela Zapata Duque</v>
      </c>
      <c r="L1987" s="3" t="str">
        <f>IF(OR(FIN_RAW[[#This Row],[DEPORTISTA]]=0,FIN_RAW[[#This Row],[DEPORTISTA]]=""),"",FIN_RAW[[#This Row],[DEPORTISTA]])</f>
        <v>Sara Zapata Zapata</v>
      </c>
      <c r="M1987" s="3">
        <f>IF(FIN_DATASET[[#This Row],[Method]]="Efectivo",1,0)</f>
        <v>1</v>
      </c>
      <c r="N1987" s="12">
        <f>IF(FIN_DATASET[[#This Row],[Method]]="Efectivo",FIN_DATASET[[#This Row],[Amount]],0)</f>
        <v>50000</v>
      </c>
      <c r="O1987" s="3">
        <f>IF(FIN_DATASET[[#This Row],[Method]]="CxC",1,0)</f>
        <v>0</v>
      </c>
      <c r="P1987" s="11">
        <f>IF(FIN_DATASET[[#This Row],[Method]]="CxC",FIN_DATASET[[#This Row],[Amount]],0)</f>
        <v>0</v>
      </c>
      <c r="Q1987" s="3">
        <f>IF(OR(FIN_DATASET[[#This Row],[Account]]="CxP",FIN_DATASET[[#This Row],[Account]]="CxP (Liga)",FIN_DATASET[[#This Row],[Account]]="CxP (Terceros)"),1,0)</f>
        <v>0</v>
      </c>
      <c r="R1987" s="3">
        <f>IF(FIN_DATASET[[#This Row],[AP_Flag]]=1,FIN_DATASET[[#This Row],[Amount]],0)</f>
        <v>0</v>
      </c>
    </row>
    <row r="1988" spans="1:18" x14ac:dyDescent="0.2">
      <c r="A1988" s="4">
        <f>FIN_RAW[[#This Row],[FECHA]]</f>
        <v>45231</v>
      </c>
      <c r="B1988" s="3">
        <f>YEAR(FIN_DATASET[[#This Row],[Date]])</f>
        <v>2023</v>
      </c>
      <c r="C1988" s="3" t="str">
        <f>TEXT(FIN_DATASET[[#This Row],[Date]],"mmmm")</f>
        <v>November</v>
      </c>
      <c r="D1988" s="3" t="str">
        <f>IF(FIN_RAW[[#This Row],[VALOR (IN)]]&gt;0, "Income",IF(FIN_RAW[[#This Row],[VALOR (OUT)]]&gt;0, "Expense", "Check"))</f>
        <v>Income</v>
      </c>
      <c r="E1988" s="3" t="str">
        <f>_xlfn.XLOOKUP(FIN_DATASET[[#This Row],[Method]],CATEGORY_MAP[CUENTA_IN],CATEGORY_MAP[Category])</f>
        <v>Cash</v>
      </c>
      <c r="F1988" s="3" t="str">
        <f>_xlfn.XLOOKUP(FIN_DATASET[[#This Row],[Account]],CATEGORY_MAP[CUENTA_OUT],CATEGORY_MAP[Subcategory])</f>
        <v>Other Incomes</v>
      </c>
      <c r="G1988" s="3" t="str">
        <f>IF(OR(FIN_RAW[[#This Row],[CONCEPTO]]=0,FIN_RAW[[#This Row],[CONCEPTO]]=""),"",FIN_RAW[[#This Row],[CONCEPTO]])</f>
        <v>Pruebas 2do Festival Novatos</v>
      </c>
      <c r="H1988" s="5">
        <f>IF(FIN_DATASET[[#This Row],[Type]]="Income", FIN_RAW[[#This Row],[VALOR (IN)]], -FIN_RAW[[#This Row],[VALOR (OUT)]])</f>
        <v>50000</v>
      </c>
      <c r="I1988" s="3" t="str">
        <f>FIN_RAW[[#This Row],[CUENTA (IN)]]</f>
        <v>Efectivo</v>
      </c>
      <c r="J1988" s="6" t="str">
        <f>FIN_RAW[[#This Row],[CUENTA (OUT)]]</f>
        <v>Otros Ingresos</v>
      </c>
      <c r="K1988" s="3" t="str">
        <f>IF(OR(FIN_RAW[[#This Row],[CLIENTE]]=0,FIN_RAW[[#This Row],[CLIENTE]]=" "),"",FIN_RAW[[#This Row],[CLIENTE]])</f>
        <v>Paula Andrea Cruz</v>
      </c>
      <c r="L1988" s="3" t="str">
        <f>IF(OR(FIN_RAW[[#This Row],[DEPORTISTA]]=0,FIN_RAW[[#This Row],[DEPORTISTA]]=""),"",FIN_RAW[[#This Row],[DEPORTISTA]])</f>
        <v>Victoria David Cruz</v>
      </c>
      <c r="M1988" s="3">
        <f>IF(FIN_DATASET[[#This Row],[Method]]="Efectivo",1,0)</f>
        <v>1</v>
      </c>
      <c r="N1988" s="12">
        <f>IF(FIN_DATASET[[#This Row],[Method]]="Efectivo",FIN_DATASET[[#This Row],[Amount]],0)</f>
        <v>50000</v>
      </c>
      <c r="O1988" s="3">
        <f>IF(FIN_DATASET[[#This Row],[Method]]="CxC",1,0)</f>
        <v>0</v>
      </c>
      <c r="P1988" s="11">
        <f>IF(FIN_DATASET[[#This Row],[Method]]="CxC",FIN_DATASET[[#This Row],[Amount]],0)</f>
        <v>0</v>
      </c>
      <c r="Q1988" s="3">
        <f>IF(OR(FIN_DATASET[[#This Row],[Account]]="CxP",FIN_DATASET[[#This Row],[Account]]="CxP (Liga)",FIN_DATASET[[#This Row],[Account]]="CxP (Terceros)"),1,0)</f>
        <v>0</v>
      </c>
      <c r="R1988" s="3">
        <f>IF(FIN_DATASET[[#This Row],[AP_Flag]]=1,FIN_DATASET[[#This Row],[Amount]],0)</f>
        <v>0</v>
      </c>
    </row>
    <row r="1989" spans="1:18" x14ac:dyDescent="0.2">
      <c r="A1989" s="4">
        <f>FIN_RAW[[#This Row],[FECHA]]</f>
        <v>45251</v>
      </c>
      <c r="B1989" s="3">
        <f>YEAR(FIN_DATASET[[#This Row],[Date]])</f>
        <v>2023</v>
      </c>
      <c r="C1989" s="3" t="str">
        <f>TEXT(FIN_DATASET[[#This Row],[Date]],"mmmm")</f>
        <v>November</v>
      </c>
      <c r="D1989" s="3" t="str">
        <f>IF(FIN_RAW[[#This Row],[VALOR (IN)]]&gt;0, "Income",IF(FIN_RAW[[#This Row],[VALOR (OUT)]]&gt;0, "Expense", "Check"))</f>
        <v>Expense</v>
      </c>
      <c r="E1989" s="3" t="str">
        <f>_xlfn.XLOOKUP(FIN_DATASET[[#This Row],[Method]],CATEGORY_MAP[CUENTA_IN],CATEGORY_MAP[Category])</f>
        <v>Cash</v>
      </c>
      <c r="F1989" s="3" t="str">
        <f>_xlfn.XLOOKUP(FIN_DATASET[[#This Row],[Account]],CATEGORY_MAP[CUENTA_OUT],CATEGORY_MAP[Subcategory])</f>
        <v>Tournaments</v>
      </c>
      <c r="G1989" s="3" t="str">
        <f>IF(OR(FIN_RAW[[#This Row],[CONCEPTO]]=0,FIN_RAW[[#This Row],[CONCEPTO]]=""),"",FIN_RAW[[#This Row],[CONCEPTO]])</f>
        <v>Inscripcion 2do Festival Novatos</v>
      </c>
      <c r="H1989" s="5">
        <f>IF(FIN_DATASET[[#This Row],[Type]]="Income", FIN_RAW[[#This Row],[VALOR (IN)]], -FIN_RAW[[#This Row],[VALOR (OUT)]])</f>
        <v>-350000</v>
      </c>
      <c r="I1989" s="3" t="str">
        <f>FIN_RAW[[#This Row],[CUENTA (IN)]]</f>
        <v>Efectivo</v>
      </c>
      <c r="J1989" s="6" t="str">
        <f>FIN_RAW[[#This Row],[CUENTA (OUT)]]</f>
        <v>Torneos</v>
      </c>
      <c r="K1989" s="3" t="str">
        <f>IF(OR(FIN_RAW[[#This Row],[CLIENTE]]=0,FIN_RAW[[#This Row],[CLIENTE]]=" "),"",FIN_RAW[[#This Row],[CLIENTE]])</f>
        <v/>
      </c>
      <c r="L1989" s="3" t="str">
        <f>IF(OR(FIN_RAW[[#This Row],[DEPORTISTA]]=0,FIN_RAW[[#This Row],[DEPORTISTA]]=""),"",FIN_RAW[[#This Row],[DEPORTISTA]])</f>
        <v/>
      </c>
      <c r="M1989" s="3">
        <f>IF(FIN_DATASET[[#This Row],[Method]]="Efectivo",1,0)</f>
        <v>1</v>
      </c>
      <c r="N1989" s="12">
        <f>IF(FIN_DATASET[[#This Row],[Method]]="Efectivo",FIN_DATASET[[#This Row],[Amount]],0)</f>
        <v>-350000</v>
      </c>
      <c r="O1989" s="3">
        <f>IF(FIN_DATASET[[#This Row],[Method]]="CxC",1,0)</f>
        <v>0</v>
      </c>
      <c r="P1989" s="11">
        <f>IF(FIN_DATASET[[#This Row],[Method]]="CxC",FIN_DATASET[[#This Row],[Amount]],0)</f>
        <v>0</v>
      </c>
      <c r="Q1989" s="3">
        <f>IF(OR(FIN_DATASET[[#This Row],[Account]]="CxP",FIN_DATASET[[#This Row],[Account]]="CxP (Liga)",FIN_DATASET[[#This Row],[Account]]="CxP (Terceros)"),1,0)</f>
        <v>0</v>
      </c>
      <c r="R1989" s="3">
        <f>IF(FIN_DATASET[[#This Row],[AP_Flag]]=1,FIN_DATASET[[#This Row],[Amount]],0)</f>
        <v>0</v>
      </c>
    </row>
    <row r="1990" spans="1:18" x14ac:dyDescent="0.2">
      <c r="A1990" s="4">
        <f>FIN_RAW[[#This Row],[FECHA]]</f>
        <v>45260</v>
      </c>
      <c r="B1990" s="3">
        <f>YEAR(FIN_DATASET[[#This Row],[Date]])</f>
        <v>2023</v>
      </c>
      <c r="C1990" s="3" t="str">
        <f>TEXT(FIN_DATASET[[#This Row],[Date]],"mmmm")</f>
        <v>November</v>
      </c>
      <c r="D1990" s="3" t="str">
        <f>IF(FIN_RAW[[#This Row],[VALOR (IN)]]&gt;0, "Income",IF(FIN_RAW[[#This Row],[VALOR (OUT)]]&gt;0, "Expense", "Check"))</f>
        <v>Expense</v>
      </c>
      <c r="E1990" s="3" t="str">
        <f>_xlfn.XLOOKUP(FIN_DATASET[[#This Row],[Method]],CATEGORY_MAP[CUENTA_IN],CATEGORY_MAP[Category])</f>
        <v>Cash</v>
      </c>
      <c r="F1990" s="3" t="str">
        <f>_xlfn.XLOOKUP(FIN_DATASET[[#This Row],[Account]],CATEGORY_MAP[CUENTA_OUT],CATEGORY_MAP[Subcategory])</f>
        <v>Payroll</v>
      </c>
      <c r="G1990" s="3" t="str">
        <f>IF(OR(FIN_RAW[[#This Row],[CONCEPTO]]=0,FIN_RAW[[#This Row],[CONCEPTO]]=""),"",FIN_RAW[[#This Row],[CONCEPTO]])</f>
        <v>Pago Nomina NOV</v>
      </c>
      <c r="H1990" s="5">
        <f>IF(FIN_DATASET[[#This Row],[Type]]="Income", FIN_RAW[[#This Row],[VALOR (IN)]], -FIN_RAW[[#This Row],[VALOR (OUT)]])</f>
        <v>-1100000</v>
      </c>
      <c r="I1990" s="3" t="str">
        <f>FIN_RAW[[#This Row],[CUENTA (IN)]]</f>
        <v>Efectivo</v>
      </c>
      <c r="J1990" s="6" t="str">
        <f>FIN_RAW[[#This Row],[CUENTA (OUT)]]</f>
        <v>Nomina</v>
      </c>
      <c r="K1990" s="3" t="str">
        <f>IF(OR(FIN_RAW[[#This Row],[CLIENTE]]=0,FIN_RAW[[#This Row],[CLIENTE]]=" "),"",FIN_RAW[[#This Row],[CLIENTE]])</f>
        <v>Farly Apraez Betancur</v>
      </c>
      <c r="L1990" s="3" t="str">
        <f>IF(OR(FIN_RAW[[#This Row],[DEPORTISTA]]=0,FIN_RAW[[#This Row],[DEPORTISTA]]=""),"",FIN_RAW[[#This Row],[DEPORTISTA]])</f>
        <v>Farly Apraez Betancur</v>
      </c>
      <c r="M1990" s="3">
        <f>IF(FIN_DATASET[[#This Row],[Method]]="Efectivo",1,0)</f>
        <v>1</v>
      </c>
      <c r="N1990" s="12">
        <f>IF(FIN_DATASET[[#This Row],[Method]]="Efectivo",FIN_DATASET[[#This Row],[Amount]],0)</f>
        <v>-1100000</v>
      </c>
      <c r="O1990" s="3">
        <f>IF(FIN_DATASET[[#This Row],[Method]]="CxC",1,0)</f>
        <v>0</v>
      </c>
      <c r="P1990" s="11">
        <f>IF(FIN_DATASET[[#This Row],[Method]]="CxC",FIN_DATASET[[#This Row],[Amount]],0)</f>
        <v>0</v>
      </c>
      <c r="Q1990" s="3">
        <f>IF(OR(FIN_DATASET[[#This Row],[Account]]="CxP",FIN_DATASET[[#This Row],[Account]]="CxP (Liga)",FIN_DATASET[[#This Row],[Account]]="CxP (Terceros)"),1,0)</f>
        <v>0</v>
      </c>
      <c r="R1990" s="3">
        <f>IF(FIN_DATASET[[#This Row],[AP_Flag]]=1,FIN_DATASET[[#This Row],[Amount]],0)</f>
        <v>0</v>
      </c>
    </row>
    <row r="1991" spans="1:18" x14ac:dyDescent="0.2">
      <c r="A1991" s="4">
        <f>FIN_RAW[[#This Row],[FECHA]]</f>
        <v>45260</v>
      </c>
      <c r="B1991" s="3">
        <f>YEAR(FIN_DATASET[[#This Row],[Date]])</f>
        <v>2023</v>
      </c>
      <c r="C1991" s="3" t="str">
        <f>TEXT(FIN_DATASET[[#This Row],[Date]],"mmmm")</f>
        <v>November</v>
      </c>
      <c r="D1991" s="3" t="str">
        <f>IF(FIN_RAW[[#This Row],[VALOR (IN)]]&gt;0, "Income",IF(FIN_RAW[[#This Row],[VALOR (OUT)]]&gt;0, "Expense", "Check"))</f>
        <v>Expense</v>
      </c>
      <c r="E1991" s="3" t="str">
        <f>_xlfn.XLOOKUP(FIN_DATASET[[#This Row],[Method]],CATEGORY_MAP[CUENTA_IN],CATEGORY_MAP[Category])</f>
        <v>Cash</v>
      </c>
      <c r="F1991" s="3" t="str">
        <f>_xlfn.XLOOKUP(FIN_DATASET[[#This Row],[Account]],CATEGORY_MAP[CUENTA_OUT],CATEGORY_MAP[Subcategory])</f>
        <v>Payroll</v>
      </c>
      <c r="G1991" s="3" t="str">
        <f>IF(OR(FIN_RAW[[#This Row],[CONCEPTO]]=0,FIN_RAW[[#This Row],[CONCEPTO]]=""),"",FIN_RAW[[#This Row],[CONCEPTO]])</f>
        <v>Pago Nomina NOV</v>
      </c>
      <c r="H1991" s="5">
        <f>IF(FIN_DATASET[[#This Row],[Type]]="Income", FIN_RAW[[#This Row],[VALOR (IN)]], -FIN_RAW[[#This Row],[VALOR (OUT)]])</f>
        <v>-900000</v>
      </c>
      <c r="I1991" s="3" t="str">
        <f>FIN_RAW[[#This Row],[CUENTA (IN)]]</f>
        <v>Efectivo</v>
      </c>
      <c r="J1991" s="6" t="str">
        <f>FIN_RAW[[#This Row],[CUENTA (OUT)]]</f>
        <v>Nomina</v>
      </c>
      <c r="K1991" s="3" t="str">
        <f>IF(OR(FIN_RAW[[#This Row],[CLIENTE]]=0,FIN_RAW[[#This Row],[CLIENTE]]=" "),"",FIN_RAW[[#This Row],[CLIENTE]])</f>
        <v>Derwin Cuastumal Leal</v>
      </c>
      <c r="L1991" s="3" t="str">
        <f>IF(OR(FIN_RAW[[#This Row],[DEPORTISTA]]=0,FIN_RAW[[#This Row],[DEPORTISTA]]=""),"",FIN_RAW[[#This Row],[DEPORTISTA]])</f>
        <v>Derwin Cuastumal Leal</v>
      </c>
      <c r="M1991" s="3">
        <f>IF(FIN_DATASET[[#This Row],[Method]]="Efectivo",1,0)</f>
        <v>1</v>
      </c>
      <c r="N1991" s="12">
        <f>IF(FIN_DATASET[[#This Row],[Method]]="Efectivo",FIN_DATASET[[#This Row],[Amount]],0)</f>
        <v>-900000</v>
      </c>
      <c r="O1991" s="3">
        <f>IF(FIN_DATASET[[#This Row],[Method]]="CxC",1,0)</f>
        <v>0</v>
      </c>
      <c r="P1991" s="11">
        <f>IF(FIN_DATASET[[#This Row],[Method]]="CxC",FIN_DATASET[[#This Row],[Amount]],0)</f>
        <v>0</v>
      </c>
      <c r="Q1991" s="3">
        <f>IF(OR(FIN_DATASET[[#This Row],[Account]]="CxP",FIN_DATASET[[#This Row],[Account]]="CxP (Liga)",FIN_DATASET[[#This Row],[Account]]="CxP (Terceros)"),1,0)</f>
        <v>0</v>
      </c>
      <c r="R1991" s="3">
        <f>IF(FIN_DATASET[[#This Row],[AP_Flag]]=1,FIN_DATASET[[#This Row],[Amount]],0)</f>
        <v>0</v>
      </c>
    </row>
    <row r="1992" spans="1:18" x14ac:dyDescent="0.2">
      <c r="A1992" s="4">
        <f>FIN_RAW[[#This Row],[FECHA]]</f>
        <v>45260</v>
      </c>
      <c r="B1992" s="3">
        <f>YEAR(FIN_DATASET[[#This Row],[Date]])</f>
        <v>2023</v>
      </c>
      <c r="C1992" s="3" t="str">
        <f>TEXT(FIN_DATASET[[#This Row],[Date]],"mmmm")</f>
        <v>November</v>
      </c>
      <c r="D1992" s="3" t="str">
        <f>IF(FIN_RAW[[#This Row],[VALOR (IN)]]&gt;0, "Income",IF(FIN_RAW[[#This Row],[VALOR (OUT)]]&gt;0, "Expense", "Check"))</f>
        <v>Expense</v>
      </c>
      <c r="E1992" s="3" t="str">
        <f>_xlfn.XLOOKUP(FIN_DATASET[[#This Row],[Method]],CATEGORY_MAP[CUENTA_IN],CATEGORY_MAP[Category])</f>
        <v>Cash</v>
      </c>
      <c r="F1992" s="3" t="str">
        <f>_xlfn.XLOOKUP(FIN_DATASET[[#This Row],[Account]],CATEGORY_MAP[CUENTA_OUT],CATEGORY_MAP[Subcategory])</f>
        <v>Payroll</v>
      </c>
      <c r="G1992" s="3" t="str">
        <f>IF(OR(FIN_RAW[[#This Row],[CONCEPTO]]=0,FIN_RAW[[#This Row],[CONCEPTO]]=""),"",FIN_RAW[[#This Row],[CONCEPTO]])</f>
        <v>Pago Nomina NOV</v>
      </c>
      <c r="H1992" s="5">
        <f>IF(FIN_DATASET[[#This Row],[Type]]="Income", FIN_RAW[[#This Row],[VALOR (IN)]], -FIN_RAW[[#This Row],[VALOR (OUT)]])</f>
        <v>-100000</v>
      </c>
      <c r="I1992" s="3" t="str">
        <f>FIN_RAW[[#This Row],[CUENTA (IN)]]</f>
        <v>Efectivo</v>
      </c>
      <c r="J1992" s="6" t="str">
        <f>FIN_RAW[[#This Row],[CUENTA (OUT)]]</f>
        <v>Nomina</v>
      </c>
      <c r="K1992" s="3" t="str">
        <f>IF(OR(FIN_RAW[[#This Row],[CLIENTE]]=0,FIN_RAW[[#This Row],[CLIENTE]]=" "),"",FIN_RAW[[#This Row],[CLIENTE]])</f>
        <v/>
      </c>
      <c r="L1992" s="3" t="str">
        <f>IF(OR(FIN_RAW[[#This Row],[DEPORTISTA]]=0,FIN_RAW[[#This Row],[DEPORTISTA]]=""),"",FIN_RAW[[#This Row],[DEPORTISTA]])</f>
        <v/>
      </c>
      <c r="M1992" s="3">
        <f>IF(FIN_DATASET[[#This Row],[Method]]="Efectivo",1,0)</f>
        <v>1</v>
      </c>
      <c r="N1992" s="12">
        <f>IF(FIN_DATASET[[#This Row],[Method]]="Efectivo",FIN_DATASET[[#This Row],[Amount]],0)</f>
        <v>-100000</v>
      </c>
      <c r="O1992" s="3">
        <f>IF(FIN_DATASET[[#This Row],[Method]]="CxC",1,0)</f>
        <v>0</v>
      </c>
      <c r="P1992" s="11">
        <f>IF(FIN_DATASET[[#This Row],[Method]]="CxC",FIN_DATASET[[#This Row],[Amount]],0)</f>
        <v>0</v>
      </c>
      <c r="Q1992" s="3">
        <f>IF(OR(FIN_DATASET[[#This Row],[Account]]="CxP",FIN_DATASET[[#This Row],[Account]]="CxP (Liga)",FIN_DATASET[[#This Row],[Account]]="CxP (Terceros)"),1,0)</f>
        <v>0</v>
      </c>
      <c r="R1992" s="3">
        <f>IF(FIN_DATASET[[#This Row],[AP_Flag]]=1,FIN_DATASET[[#This Row],[Amount]],0)</f>
        <v>0</v>
      </c>
    </row>
    <row r="1993" spans="1:18" x14ac:dyDescent="0.2">
      <c r="A1993" s="4">
        <f>FIN_RAW[[#This Row],[FECHA]]</f>
        <v>45261</v>
      </c>
      <c r="B1993" s="3">
        <f>YEAR(FIN_DATASET[[#This Row],[Date]])</f>
        <v>2023</v>
      </c>
      <c r="C1993" s="3" t="str">
        <f>TEXT(FIN_DATASET[[#This Row],[Date]],"mmmm")</f>
        <v>December</v>
      </c>
      <c r="D1993" s="3" t="str">
        <f>IF(FIN_RAW[[#This Row],[VALOR (IN)]]&gt;0, "Income",IF(FIN_RAW[[#This Row],[VALOR (OUT)]]&gt;0, "Expense", "Check"))</f>
        <v>Income</v>
      </c>
      <c r="E1993" s="3" t="str">
        <f>_xlfn.XLOOKUP(FIN_DATASET[[#This Row],[Method]],CATEGORY_MAP[CUENTA_IN],CATEGORY_MAP[Category])</f>
        <v>Scholarships</v>
      </c>
      <c r="F1993" s="3" t="str">
        <f>_xlfn.XLOOKUP(FIN_DATASET[[#This Row],[Account]],CATEGORY_MAP[CUENTA_OUT],CATEGORY_MAP[Subcategory])</f>
        <v>Monthly Fee</v>
      </c>
      <c r="G1993" s="3" t="str">
        <f>IF(OR(FIN_RAW[[#This Row],[CONCEPTO]]=0,FIN_RAW[[#This Row],[CONCEPTO]]=""),"",FIN_RAW[[#This Row],[CONCEPTO]])</f>
        <v>Beca Fundadores AR(SG) 100% DIC</v>
      </c>
      <c r="H1993" s="5">
        <f>IF(FIN_DATASET[[#This Row],[Type]]="Income", FIN_RAW[[#This Row],[VALOR (IN)]], -FIN_RAW[[#This Row],[VALOR (OUT)]])</f>
        <v>160000</v>
      </c>
      <c r="I1993" s="3" t="str">
        <f>FIN_RAW[[#This Row],[CUENTA (IN)]]</f>
        <v>Becas</v>
      </c>
      <c r="J1993" s="6" t="str">
        <f>FIN_RAW[[#This Row],[CUENTA (OUT)]]</f>
        <v>Mensualidad</v>
      </c>
      <c r="K1993" s="3" t="str">
        <f>IF(OR(FIN_RAW[[#This Row],[CLIENTE]]=0,FIN_RAW[[#This Row],[CLIENTE]]=" "),"",FIN_RAW[[#This Row],[CLIENTE]])</f>
        <v>Luis Eduardo Solarte Serna</v>
      </c>
      <c r="L1993" s="3" t="str">
        <f>IF(OR(FIN_RAW[[#This Row],[DEPORTISTA]]=0,FIN_RAW[[#This Row],[DEPORTISTA]]=""),"",FIN_RAW[[#This Row],[DEPORTISTA]])</f>
        <v>Alejandro Solarte Osorio</v>
      </c>
      <c r="M1993" s="3">
        <f>IF(FIN_DATASET[[#This Row],[Method]]="Efectivo",1,0)</f>
        <v>0</v>
      </c>
      <c r="N1993" s="12">
        <f>IF(FIN_DATASET[[#This Row],[Method]]="Efectivo",FIN_DATASET[[#This Row],[Amount]],0)</f>
        <v>0</v>
      </c>
      <c r="O1993" s="3">
        <f>IF(FIN_DATASET[[#This Row],[Method]]="CxC",1,0)</f>
        <v>0</v>
      </c>
      <c r="P1993" s="11">
        <f>IF(FIN_DATASET[[#This Row],[Method]]="CxC",FIN_DATASET[[#This Row],[Amount]],0)</f>
        <v>0</v>
      </c>
      <c r="Q1993" s="3">
        <f>IF(OR(FIN_DATASET[[#This Row],[Account]]="CxP",FIN_DATASET[[#This Row],[Account]]="CxP (Liga)",FIN_DATASET[[#This Row],[Account]]="CxP (Terceros)"),1,0)</f>
        <v>0</v>
      </c>
      <c r="R1993" s="3">
        <f>IF(FIN_DATASET[[#This Row],[AP_Flag]]=1,FIN_DATASET[[#This Row],[Amount]],0)</f>
        <v>0</v>
      </c>
    </row>
    <row r="1994" spans="1:18" x14ac:dyDescent="0.2">
      <c r="A1994" s="4">
        <f>FIN_RAW[[#This Row],[FECHA]]</f>
        <v>45261</v>
      </c>
      <c r="B1994" s="3">
        <f>YEAR(FIN_DATASET[[#This Row],[Date]])</f>
        <v>2023</v>
      </c>
      <c r="C1994" s="3" t="str">
        <f>TEXT(FIN_DATASET[[#This Row],[Date]],"mmmm")</f>
        <v>December</v>
      </c>
      <c r="D1994" s="3" t="str">
        <f>IF(FIN_RAW[[#This Row],[VALOR (IN)]]&gt;0, "Income",IF(FIN_RAW[[#This Row],[VALOR (OUT)]]&gt;0, "Expense", "Check"))</f>
        <v>Income</v>
      </c>
      <c r="E1994" s="3" t="str">
        <f>_xlfn.XLOOKUP(FIN_DATASET[[#This Row],[Method]],CATEGORY_MAP[CUENTA_IN],CATEGORY_MAP[Category])</f>
        <v>Scholarships</v>
      </c>
      <c r="F1994" s="3" t="str">
        <f>_xlfn.XLOOKUP(FIN_DATASET[[#This Row],[Account]],CATEGORY_MAP[CUENTA_OUT],CATEGORY_MAP[Subcategory])</f>
        <v>Monthly Fee</v>
      </c>
      <c r="G1994" s="3" t="str">
        <f>IF(OR(FIN_RAW[[#This Row],[CONCEPTO]]=0,FIN_RAW[[#This Row],[CONCEPTO]]=""),"",FIN_RAW[[#This Row],[CONCEPTO]])</f>
        <v>Beca Fundadores AR(SG) 100% DIC</v>
      </c>
      <c r="H1994" s="5">
        <f>IF(FIN_DATASET[[#This Row],[Type]]="Income", FIN_RAW[[#This Row],[VALOR (IN)]], -FIN_RAW[[#This Row],[VALOR (OUT)]])</f>
        <v>160000</v>
      </c>
      <c r="I1994" s="3" t="str">
        <f>FIN_RAW[[#This Row],[CUENTA (IN)]]</f>
        <v>Becas</v>
      </c>
      <c r="J1994" s="6" t="str">
        <f>FIN_RAW[[#This Row],[CUENTA (OUT)]]</f>
        <v>Mensualidad</v>
      </c>
      <c r="K1994" s="3" t="str">
        <f>IF(OR(FIN_RAW[[#This Row],[CLIENTE]]=0,FIN_RAW[[#This Row],[CLIENTE]]=" "),"",FIN_RAW[[#This Row],[CLIENTE]])</f>
        <v>Omar Osorio Valencia</v>
      </c>
      <c r="L1994" s="3" t="str">
        <f>IF(OR(FIN_RAW[[#This Row],[DEPORTISTA]]=0,FIN_RAW[[#This Row],[DEPORTISTA]]=""),"",FIN_RAW[[#This Row],[DEPORTISTA]])</f>
        <v>Juan Camilo Osorio Mendoza</v>
      </c>
      <c r="M1994" s="3">
        <f>IF(FIN_DATASET[[#This Row],[Method]]="Efectivo",1,0)</f>
        <v>0</v>
      </c>
      <c r="N1994" s="12">
        <f>IF(FIN_DATASET[[#This Row],[Method]]="Efectivo",FIN_DATASET[[#This Row],[Amount]],0)</f>
        <v>0</v>
      </c>
      <c r="O1994" s="3">
        <f>IF(FIN_DATASET[[#This Row],[Method]]="CxC",1,0)</f>
        <v>0</v>
      </c>
      <c r="P1994" s="11">
        <f>IF(FIN_DATASET[[#This Row],[Method]]="CxC",FIN_DATASET[[#This Row],[Amount]],0)</f>
        <v>0</v>
      </c>
      <c r="Q1994" s="3">
        <f>IF(OR(FIN_DATASET[[#This Row],[Account]]="CxP",FIN_DATASET[[#This Row],[Account]]="CxP (Liga)",FIN_DATASET[[#This Row],[Account]]="CxP (Terceros)"),1,0)</f>
        <v>0</v>
      </c>
      <c r="R1994" s="3">
        <f>IF(FIN_DATASET[[#This Row],[AP_Flag]]=1,FIN_DATASET[[#This Row],[Amount]],0)</f>
        <v>0</v>
      </c>
    </row>
    <row r="1995" spans="1:18" x14ac:dyDescent="0.2">
      <c r="A1995" s="4">
        <f>FIN_RAW[[#This Row],[FECHA]]</f>
        <v>45261</v>
      </c>
      <c r="B1995" s="3">
        <f>YEAR(FIN_DATASET[[#This Row],[Date]])</f>
        <v>2023</v>
      </c>
      <c r="C1995" s="3" t="str">
        <f>TEXT(FIN_DATASET[[#This Row],[Date]],"mmmm")</f>
        <v>December</v>
      </c>
      <c r="D1995" s="3" t="str">
        <f>IF(FIN_RAW[[#This Row],[VALOR (IN)]]&gt;0, "Income",IF(FIN_RAW[[#This Row],[VALOR (OUT)]]&gt;0, "Expense", "Check"))</f>
        <v>Income</v>
      </c>
      <c r="E1995" s="3" t="str">
        <f>_xlfn.XLOOKUP(FIN_DATASET[[#This Row],[Method]],CATEGORY_MAP[CUENTA_IN],CATEGORY_MAP[Category])</f>
        <v>Scholarships</v>
      </c>
      <c r="F1995" s="3" t="str">
        <f>_xlfn.XLOOKUP(FIN_DATASET[[#This Row],[Account]],CATEGORY_MAP[CUENTA_OUT],CATEGORY_MAP[Subcategory])</f>
        <v>Monthly Fee</v>
      </c>
      <c r="G1995" s="3" t="str">
        <f>IF(OR(FIN_RAW[[#This Row],[CONCEPTO]]=0,FIN_RAW[[#This Row],[CONCEPTO]]=""),"",FIN_RAW[[#This Row],[CONCEPTO]])</f>
        <v>Beca Fundadores AR(SG) 100% DIC</v>
      </c>
      <c r="H1995" s="5">
        <f>IF(FIN_DATASET[[#This Row],[Type]]="Income", FIN_RAW[[#This Row],[VALOR (IN)]], -FIN_RAW[[#This Row],[VALOR (OUT)]])</f>
        <v>160000</v>
      </c>
      <c r="I1995" s="3" t="str">
        <f>FIN_RAW[[#This Row],[CUENTA (IN)]]</f>
        <v>Becas</v>
      </c>
      <c r="J1995" s="6" t="str">
        <f>FIN_RAW[[#This Row],[CUENTA (OUT)]]</f>
        <v>Mensualidad</v>
      </c>
      <c r="K1995" s="3" t="str">
        <f>IF(OR(FIN_RAW[[#This Row],[CLIENTE]]=0,FIN_RAW[[#This Row],[CLIENTE]]=" "),"",FIN_RAW[[#This Row],[CLIENTE]])</f>
        <v>Omar Osorio Valencia</v>
      </c>
      <c r="L1995" s="3" t="str">
        <f>IF(OR(FIN_RAW[[#This Row],[DEPORTISTA]]=0,FIN_RAW[[#This Row],[DEPORTISTA]]=""),"",FIN_RAW[[#This Row],[DEPORTISTA]])</f>
        <v>Mariana Osorio Mendoza</v>
      </c>
      <c r="M1995" s="3">
        <f>IF(FIN_DATASET[[#This Row],[Method]]="Efectivo",1,0)</f>
        <v>0</v>
      </c>
      <c r="N1995" s="12">
        <f>IF(FIN_DATASET[[#This Row],[Method]]="Efectivo",FIN_DATASET[[#This Row],[Amount]],0)</f>
        <v>0</v>
      </c>
      <c r="O1995" s="3">
        <f>IF(FIN_DATASET[[#This Row],[Method]]="CxC",1,0)</f>
        <v>0</v>
      </c>
      <c r="P1995" s="11">
        <f>IF(FIN_DATASET[[#This Row],[Method]]="CxC",FIN_DATASET[[#This Row],[Amount]],0)</f>
        <v>0</v>
      </c>
      <c r="Q1995" s="3">
        <f>IF(OR(FIN_DATASET[[#This Row],[Account]]="CxP",FIN_DATASET[[#This Row],[Account]]="CxP (Liga)",FIN_DATASET[[#This Row],[Account]]="CxP (Terceros)"),1,0)</f>
        <v>0</v>
      </c>
      <c r="R1995" s="3">
        <f>IF(FIN_DATASET[[#This Row],[AP_Flag]]=1,FIN_DATASET[[#This Row],[Amount]],0)</f>
        <v>0</v>
      </c>
    </row>
    <row r="1996" spans="1:18" x14ac:dyDescent="0.2">
      <c r="A1996" s="4">
        <f>FIN_RAW[[#This Row],[FECHA]]</f>
        <v>45261</v>
      </c>
      <c r="B1996" s="3">
        <f>YEAR(FIN_DATASET[[#This Row],[Date]])</f>
        <v>2023</v>
      </c>
      <c r="C1996" s="3" t="str">
        <f>TEXT(FIN_DATASET[[#This Row],[Date]],"mmmm")</f>
        <v>December</v>
      </c>
      <c r="D1996" s="3" t="str">
        <f>IF(FIN_RAW[[#This Row],[VALOR (IN)]]&gt;0, "Income",IF(FIN_RAW[[#This Row],[VALOR (OUT)]]&gt;0, "Expense", "Check"))</f>
        <v>Income</v>
      </c>
      <c r="E1996" s="3" t="str">
        <f>_xlfn.XLOOKUP(FIN_DATASET[[#This Row],[Method]],CATEGORY_MAP[CUENTA_IN],CATEGORY_MAP[Category])</f>
        <v>Scholarships</v>
      </c>
      <c r="F1996" s="3" t="str">
        <f>_xlfn.XLOOKUP(FIN_DATASET[[#This Row],[Account]],CATEGORY_MAP[CUENTA_OUT],CATEGORY_MAP[Subcategory])</f>
        <v>Monthly Fee</v>
      </c>
      <c r="G1996" s="3" t="str">
        <f>IF(OR(FIN_RAW[[#This Row],[CONCEPTO]]=0,FIN_RAW[[#This Row],[CONCEPTO]]=""),"",FIN_RAW[[#This Row],[CONCEPTO]])</f>
        <v>Beca Fundadores AR(SG) 100% DIC</v>
      </c>
      <c r="H1996" s="5">
        <f>IF(FIN_DATASET[[#This Row],[Type]]="Income", FIN_RAW[[#This Row],[VALOR (IN)]], -FIN_RAW[[#This Row],[VALOR (OUT)]])</f>
        <v>160000</v>
      </c>
      <c r="I1996" s="3" t="str">
        <f>FIN_RAW[[#This Row],[CUENTA (IN)]]</f>
        <v>Becas</v>
      </c>
      <c r="J1996" s="6" t="str">
        <f>FIN_RAW[[#This Row],[CUENTA (OUT)]]</f>
        <v>Mensualidad</v>
      </c>
      <c r="K1996" s="3" t="str">
        <f>IF(OR(FIN_RAW[[#This Row],[CLIENTE]]=0,FIN_RAW[[#This Row],[CLIENTE]]=" "),"",FIN_RAW[[#This Row],[CLIENTE]])</f>
        <v>Silvana Torres López</v>
      </c>
      <c r="L1996" s="3" t="str">
        <f>IF(OR(FIN_RAW[[#This Row],[DEPORTISTA]]=0,FIN_RAW[[#This Row],[DEPORTISTA]]=""),"",FIN_RAW[[#This Row],[DEPORTISTA]])</f>
        <v>María Paula Quintero Torres</v>
      </c>
      <c r="M1996" s="3">
        <f>IF(FIN_DATASET[[#This Row],[Method]]="Efectivo",1,0)</f>
        <v>0</v>
      </c>
      <c r="N1996" s="12">
        <f>IF(FIN_DATASET[[#This Row],[Method]]="Efectivo",FIN_DATASET[[#This Row],[Amount]],0)</f>
        <v>0</v>
      </c>
      <c r="O1996" s="3">
        <f>IF(FIN_DATASET[[#This Row],[Method]]="CxC",1,0)</f>
        <v>0</v>
      </c>
      <c r="P1996" s="11">
        <f>IF(FIN_DATASET[[#This Row],[Method]]="CxC",FIN_DATASET[[#This Row],[Amount]],0)</f>
        <v>0</v>
      </c>
      <c r="Q1996" s="3">
        <f>IF(OR(FIN_DATASET[[#This Row],[Account]]="CxP",FIN_DATASET[[#This Row],[Account]]="CxP (Liga)",FIN_DATASET[[#This Row],[Account]]="CxP (Terceros)"),1,0)</f>
        <v>0</v>
      </c>
      <c r="R1996" s="3">
        <f>IF(FIN_DATASET[[#This Row],[AP_Flag]]=1,FIN_DATASET[[#This Row],[Amount]],0)</f>
        <v>0</v>
      </c>
    </row>
    <row r="1997" spans="1:18" x14ac:dyDescent="0.2">
      <c r="A1997" s="4">
        <f>FIN_RAW[[#This Row],[FECHA]]</f>
        <v>45261</v>
      </c>
      <c r="B1997" s="3">
        <f>YEAR(FIN_DATASET[[#This Row],[Date]])</f>
        <v>2023</v>
      </c>
      <c r="C1997" s="3" t="str">
        <f>TEXT(FIN_DATASET[[#This Row],[Date]],"mmmm")</f>
        <v>December</v>
      </c>
      <c r="D1997" s="3" t="str">
        <f>IF(FIN_RAW[[#This Row],[VALOR (IN)]]&gt;0, "Income",IF(FIN_RAW[[#This Row],[VALOR (OUT)]]&gt;0, "Expense", "Check"))</f>
        <v>Income</v>
      </c>
      <c r="E1997" s="3" t="str">
        <f>_xlfn.XLOOKUP(FIN_DATASET[[#This Row],[Method]],CATEGORY_MAP[CUENTA_IN],CATEGORY_MAP[Category])</f>
        <v>Scholarships</v>
      </c>
      <c r="F1997" s="3" t="str">
        <f>_xlfn.XLOOKUP(FIN_DATASET[[#This Row],[Account]],CATEGORY_MAP[CUENTA_OUT],CATEGORY_MAP[Subcategory])</f>
        <v>Monthly Fee</v>
      </c>
      <c r="G1997" s="3" t="str">
        <f>IF(OR(FIN_RAW[[#This Row],[CONCEPTO]]=0,FIN_RAW[[#This Row],[CONCEPTO]]=""),"",FIN_RAW[[#This Row],[CONCEPTO]])</f>
        <v>Beca Fundadores AR(SG) 100% DIC</v>
      </c>
      <c r="H1997" s="5">
        <f>IF(FIN_DATASET[[#This Row],[Type]]="Income", FIN_RAW[[#This Row],[VALOR (IN)]], -FIN_RAW[[#This Row],[VALOR (OUT)]])</f>
        <v>160000</v>
      </c>
      <c r="I1997" s="3" t="str">
        <f>FIN_RAW[[#This Row],[CUENTA (IN)]]</f>
        <v>Becas</v>
      </c>
      <c r="J1997" s="6" t="str">
        <f>FIN_RAW[[#This Row],[CUENTA (OUT)]]</f>
        <v>Mensualidad</v>
      </c>
      <c r="K1997" s="3" t="str">
        <f>IF(OR(FIN_RAW[[#This Row],[CLIENTE]]=0,FIN_RAW[[#This Row],[CLIENTE]]=" "),"",FIN_RAW[[#This Row],[CLIENTE]])</f>
        <v>Silvana Torres López</v>
      </c>
      <c r="L1997" s="3" t="str">
        <f>IF(OR(FIN_RAW[[#This Row],[DEPORTISTA]]=0,FIN_RAW[[#This Row],[DEPORTISTA]]=""),"",FIN_RAW[[#This Row],[DEPORTISTA]])</f>
        <v>Luciana Pinedo Torres</v>
      </c>
      <c r="M1997" s="3">
        <f>IF(FIN_DATASET[[#This Row],[Method]]="Efectivo",1,0)</f>
        <v>0</v>
      </c>
      <c r="N1997" s="12">
        <f>IF(FIN_DATASET[[#This Row],[Method]]="Efectivo",FIN_DATASET[[#This Row],[Amount]],0)</f>
        <v>0</v>
      </c>
      <c r="O1997" s="3">
        <f>IF(FIN_DATASET[[#This Row],[Method]]="CxC",1,0)</f>
        <v>0</v>
      </c>
      <c r="P1997" s="11">
        <f>IF(FIN_DATASET[[#This Row],[Method]]="CxC",FIN_DATASET[[#This Row],[Amount]],0)</f>
        <v>0</v>
      </c>
      <c r="Q1997" s="3">
        <f>IF(OR(FIN_DATASET[[#This Row],[Account]]="CxP",FIN_DATASET[[#This Row],[Account]]="CxP (Liga)",FIN_DATASET[[#This Row],[Account]]="CxP (Terceros)"),1,0)</f>
        <v>0</v>
      </c>
      <c r="R1997" s="3">
        <f>IF(FIN_DATASET[[#This Row],[AP_Flag]]=1,FIN_DATASET[[#This Row],[Amount]],0)</f>
        <v>0</v>
      </c>
    </row>
    <row r="1998" spans="1:18" x14ac:dyDescent="0.2">
      <c r="A1998" s="4">
        <f>FIN_RAW[[#This Row],[FECHA]]</f>
        <v>45261</v>
      </c>
      <c r="B1998" s="3">
        <f>YEAR(FIN_DATASET[[#This Row],[Date]])</f>
        <v>2023</v>
      </c>
      <c r="C1998" s="3" t="str">
        <f>TEXT(FIN_DATASET[[#This Row],[Date]],"mmmm")</f>
        <v>December</v>
      </c>
      <c r="D1998" s="3" t="str">
        <f>IF(FIN_RAW[[#This Row],[VALOR (IN)]]&gt;0, "Income",IF(FIN_RAW[[#This Row],[VALOR (OUT)]]&gt;0, "Expense", "Check"))</f>
        <v>Income</v>
      </c>
      <c r="E1998" s="3" t="str">
        <f>_xlfn.XLOOKUP(FIN_DATASET[[#This Row],[Method]],CATEGORY_MAP[CUENTA_IN],CATEGORY_MAP[Category])</f>
        <v>Scholarships</v>
      </c>
      <c r="F1998" s="3" t="str">
        <f>_xlfn.XLOOKUP(FIN_DATASET[[#This Row],[Account]],CATEGORY_MAP[CUENTA_OUT],CATEGORY_MAP[Subcategory])</f>
        <v>Monthly Fee</v>
      </c>
      <c r="G1998" s="3" t="str">
        <f>IF(OR(FIN_RAW[[#This Row],[CONCEPTO]]=0,FIN_RAW[[#This Row],[CONCEPTO]]=""),"",FIN_RAW[[#This Row],[CONCEPTO]])</f>
        <v>Beca Fundadores AR(SG) 100% DIC</v>
      </c>
      <c r="H1998" s="5">
        <f>IF(FIN_DATASET[[#This Row],[Type]]="Income", FIN_RAW[[#This Row],[VALOR (IN)]], -FIN_RAW[[#This Row],[VALOR (OUT)]])</f>
        <v>160000</v>
      </c>
      <c r="I1998" s="3" t="str">
        <f>FIN_RAW[[#This Row],[CUENTA (IN)]]</f>
        <v>Becas</v>
      </c>
      <c r="J1998" s="6" t="str">
        <f>FIN_RAW[[#This Row],[CUENTA (OUT)]]</f>
        <v>Mensualidad</v>
      </c>
      <c r="K1998" s="3" t="str">
        <f>IF(OR(FIN_RAW[[#This Row],[CLIENTE]]=0,FIN_RAW[[#This Row],[CLIENTE]]=" "),"",FIN_RAW[[#This Row],[CLIENTE]])</f>
        <v>Silvana Torres López</v>
      </c>
      <c r="L1998" s="3" t="str">
        <f>IF(OR(FIN_RAW[[#This Row],[DEPORTISTA]]=0,FIN_RAW[[#This Row],[DEPORTISTA]]=""),"",FIN_RAW[[#This Row],[DEPORTISTA]])</f>
        <v>Valentina Quintero Torres</v>
      </c>
      <c r="M1998" s="3">
        <f>IF(FIN_DATASET[[#This Row],[Method]]="Efectivo",1,0)</f>
        <v>0</v>
      </c>
      <c r="N1998" s="12">
        <f>IF(FIN_DATASET[[#This Row],[Method]]="Efectivo",FIN_DATASET[[#This Row],[Amount]],0)</f>
        <v>0</v>
      </c>
      <c r="O1998" s="3">
        <f>IF(FIN_DATASET[[#This Row],[Method]]="CxC",1,0)</f>
        <v>0</v>
      </c>
      <c r="P1998" s="11">
        <f>IF(FIN_DATASET[[#This Row],[Method]]="CxC",FIN_DATASET[[#This Row],[Amount]],0)</f>
        <v>0</v>
      </c>
      <c r="Q1998" s="3">
        <f>IF(OR(FIN_DATASET[[#This Row],[Account]]="CxP",FIN_DATASET[[#This Row],[Account]]="CxP (Liga)",FIN_DATASET[[#This Row],[Account]]="CxP (Terceros)"),1,0)</f>
        <v>0</v>
      </c>
      <c r="R1998" s="3">
        <f>IF(FIN_DATASET[[#This Row],[AP_Flag]]=1,FIN_DATASET[[#This Row],[Amount]],0)</f>
        <v>0</v>
      </c>
    </row>
    <row r="1999" spans="1:18" x14ac:dyDescent="0.2">
      <c r="A1999" s="4">
        <f>FIN_RAW[[#This Row],[FECHA]]</f>
        <v>45261</v>
      </c>
      <c r="B1999" s="3">
        <f>YEAR(FIN_DATASET[[#This Row],[Date]])</f>
        <v>2023</v>
      </c>
      <c r="C1999" s="3" t="str">
        <f>TEXT(FIN_DATASET[[#This Row],[Date]],"mmmm")</f>
        <v>December</v>
      </c>
      <c r="D1999" s="3" t="str">
        <f>IF(FIN_RAW[[#This Row],[VALOR (IN)]]&gt;0, "Income",IF(FIN_RAW[[#This Row],[VALOR (OUT)]]&gt;0, "Expense", "Check"))</f>
        <v>Income</v>
      </c>
      <c r="E1999" s="3" t="str">
        <f>_xlfn.XLOOKUP(FIN_DATASET[[#This Row],[Method]],CATEGORY_MAP[CUENTA_IN],CATEGORY_MAP[Category])</f>
        <v>Cash</v>
      </c>
      <c r="F1999" s="3" t="str">
        <f>_xlfn.XLOOKUP(FIN_DATASET[[#This Row],[Account]],CATEGORY_MAP[CUENTA_OUT],CATEGORY_MAP[Subcategory])</f>
        <v>Monthly Fee</v>
      </c>
      <c r="G1999" s="3" t="str">
        <f>IF(OR(FIN_RAW[[#This Row],[CONCEPTO]]=0,FIN_RAW[[#This Row],[CONCEPTO]]=""),"",FIN_RAW[[#This Row],[CONCEPTO]])</f>
        <v>Mensualidad AR DIC</v>
      </c>
      <c r="H1999" s="5">
        <f>IF(FIN_DATASET[[#This Row],[Type]]="Income", FIN_RAW[[#This Row],[VALOR (IN)]], -FIN_RAW[[#This Row],[VALOR (OUT)]])</f>
        <v>197000</v>
      </c>
      <c r="I1999" s="3" t="str">
        <f>FIN_RAW[[#This Row],[CUENTA (IN)]]</f>
        <v>Efectivo</v>
      </c>
      <c r="J1999" s="6" t="str">
        <f>FIN_RAW[[#This Row],[CUENTA (OUT)]]</f>
        <v>Mensualidad</v>
      </c>
      <c r="K1999" s="3" t="str">
        <f>IF(OR(FIN_RAW[[#This Row],[CLIENTE]]=0,FIN_RAW[[#This Row],[CLIENTE]]=" "),"",FIN_RAW[[#This Row],[CLIENTE]])</f>
        <v>Diana Marcela Bravo Clavijo</v>
      </c>
      <c r="L1999" s="3" t="str">
        <f>IF(OR(FIN_RAW[[#This Row],[DEPORTISTA]]=0,FIN_RAW[[#This Row],[DEPORTISTA]]=""),"",FIN_RAW[[#This Row],[DEPORTISTA]])</f>
        <v>María Antonia Camacho Bravo</v>
      </c>
      <c r="M1999" s="3">
        <f>IF(FIN_DATASET[[#This Row],[Method]]="Efectivo",1,0)</f>
        <v>1</v>
      </c>
      <c r="N1999" s="12">
        <f>IF(FIN_DATASET[[#This Row],[Method]]="Efectivo",FIN_DATASET[[#This Row],[Amount]],0)</f>
        <v>197000</v>
      </c>
      <c r="O1999" s="3">
        <f>IF(FIN_DATASET[[#This Row],[Method]]="CxC",1,0)</f>
        <v>0</v>
      </c>
      <c r="P1999" s="11">
        <f>IF(FIN_DATASET[[#This Row],[Method]]="CxC",FIN_DATASET[[#This Row],[Amount]],0)</f>
        <v>0</v>
      </c>
      <c r="Q1999" s="3">
        <f>IF(OR(FIN_DATASET[[#This Row],[Account]]="CxP",FIN_DATASET[[#This Row],[Account]]="CxP (Liga)",FIN_DATASET[[#This Row],[Account]]="CxP (Terceros)"),1,0)</f>
        <v>0</v>
      </c>
      <c r="R1999" s="3">
        <f>IF(FIN_DATASET[[#This Row],[AP_Flag]]=1,FIN_DATASET[[#This Row],[Amount]],0)</f>
        <v>0</v>
      </c>
    </row>
    <row r="2000" spans="1:18" x14ac:dyDescent="0.2">
      <c r="A2000" s="4">
        <f>FIN_RAW[[#This Row],[FECHA]]</f>
        <v>45261</v>
      </c>
      <c r="B2000" s="3">
        <f>YEAR(FIN_DATASET[[#This Row],[Date]])</f>
        <v>2023</v>
      </c>
      <c r="C2000" s="3" t="str">
        <f>TEXT(FIN_DATASET[[#This Row],[Date]],"mmmm")</f>
        <v>December</v>
      </c>
      <c r="D2000" s="3" t="str">
        <f>IF(FIN_RAW[[#This Row],[VALOR (IN)]]&gt;0, "Income",IF(FIN_RAW[[#This Row],[VALOR (OUT)]]&gt;0, "Expense", "Check"))</f>
        <v>Income</v>
      </c>
      <c r="E2000" s="3" t="str">
        <f>_xlfn.XLOOKUP(FIN_DATASET[[#This Row],[Method]],CATEGORY_MAP[CUENTA_IN],CATEGORY_MAP[Category])</f>
        <v>Cash</v>
      </c>
      <c r="F2000" s="3" t="str">
        <f>_xlfn.XLOOKUP(FIN_DATASET[[#This Row],[Account]],CATEGORY_MAP[CUENTA_OUT],CATEGORY_MAP[Subcategory])</f>
        <v>Monthly Fee</v>
      </c>
      <c r="G2000" s="3" t="str">
        <f>IF(OR(FIN_RAW[[#This Row],[CONCEPTO]]=0,FIN_RAW[[#This Row],[CONCEPTO]]=""),"",FIN_RAW[[#This Row],[CONCEPTO]])</f>
        <v>Mensualidad FOR DIC</v>
      </c>
      <c r="H2000" s="5">
        <f>IF(FIN_DATASET[[#This Row],[Type]]="Income", FIN_RAW[[#This Row],[VALOR (IN)]], -FIN_RAW[[#This Row],[VALOR (OUT)]])</f>
        <v>147000</v>
      </c>
      <c r="I2000" s="3" t="str">
        <f>FIN_RAW[[#This Row],[CUENTA (IN)]]</f>
        <v>Efectivo</v>
      </c>
      <c r="J2000" s="6" t="str">
        <f>FIN_RAW[[#This Row],[CUENTA (OUT)]]</f>
        <v>Mensualidad</v>
      </c>
      <c r="K2000" s="3" t="str">
        <f>IF(OR(FIN_RAW[[#This Row],[CLIENTE]]=0,FIN_RAW[[#This Row],[CLIENTE]]=" "),"",FIN_RAW[[#This Row],[CLIENTE]])</f>
        <v>Carlos Andrés Velasco Ruiz</v>
      </c>
      <c r="L2000" s="3" t="str">
        <f>IF(OR(FIN_RAW[[#This Row],[DEPORTISTA]]=0,FIN_RAW[[#This Row],[DEPORTISTA]]=""),"",FIN_RAW[[#This Row],[DEPORTISTA]])</f>
        <v>Antonella Velasco Aristizabal</v>
      </c>
      <c r="M2000" s="3">
        <f>IF(FIN_DATASET[[#This Row],[Method]]="Efectivo",1,0)</f>
        <v>1</v>
      </c>
      <c r="N2000" s="12">
        <f>IF(FIN_DATASET[[#This Row],[Method]]="Efectivo",FIN_DATASET[[#This Row],[Amount]],0)</f>
        <v>147000</v>
      </c>
      <c r="O2000" s="3">
        <f>IF(FIN_DATASET[[#This Row],[Method]]="CxC",1,0)</f>
        <v>0</v>
      </c>
      <c r="P2000" s="11">
        <f>IF(FIN_DATASET[[#This Row],[Method]]="CxC",FIN_DATASET[[#This Row],[Amount]],0)</f>
        <v>0</v>
      </c>
      <c r="Q2000" s="3">
        <f>IF(OR(FIN_DATASET[[#This Row],[Account]]="CxP",FIN_DATASET[[#This Row],[Account]]="CxP (Liga)",FIN_DATASET[[#This Row],[Account]]="CxP (Terceros)"),1,0)</f>
        <v>0</v>
      </c>
      <c r="R2000" s="3">
        <f>IF(FIN_DATASET[[#This Row],[AP_Flag]]=1,FIN_DATASET[[#This Row],[Amount]],0)</f>
        <v>0</v>
      </c>
    </row>
    <row r="2001" spans="1:18" x14ac:dyDescent="0.2">
      <c r="A2001" s="4">
        <f>FIN_RAW[[#This Row],[FECHA]]</f>
        <v>45261</v>
      </c>
      <c r="B2001" s="3">
        <f>YEAR(FIN_DATASET[[#This Row],[Date]])</f>
        <v>2023</v>
      </c>
      <c r="C2001" s="3" t="str">
        <f>TEXT(FIN_DATASET[[#This Row],[Date]],"mmmm")</f>
        <v>December</v>
      </c>
      <c r="D2001" s="3" t="str">
        <f>IF(FIN_RAW[[#This Row],[VALOR (IN)]]&gt;0, "Income",IF(FIN_RAW[[#This Row],[VALOR (OUT)]]&gt;0, "Expense", "Check"))</f>
        <v>Income</v>
      </c>
      <c r="E2001" s="3" t="str">
        <f>_xlfn.XLOOKUP(FIN_DATASET[[#This Row],[Method]],CATEGORY_MAP[CUENTA_IN],CATEGORY_MAP[Category])</f>
        <v>Cash</v>
      </c>
      <c r="F2001" s="3" t="str">
        <f>_xlfn.XLOOKUP(FIN_DATASET[[#This Row],[Account]],CATEGORY_MAP[CUENTA_OUT],CATEGORY_MAP[Subcategory])</f>
        <v>Monthly Fee</v>
      </c>
      <c r="G2001" s="3" t="str">
        <f>IF(OR(FIN_RAW[[#This Row],[CONCEPTO]]=0,FIN_RAW[[#This Row],[CONCEPTO]]=""),"",FIN_RAW[[#This Row],[CONCEPTO]])</f>
        <v>Mensualidad FOR (85%) DIC</v>
      </c>
      <c r="H2001" s="5">
        <f>IF(FIN_DATASET[[#This Row],[Type]]="Income", FIN_RAW[[#This Row],[VALOR (IN)]], -FIN_RAW[[#This Row],[VALOR (OUT)]])</f>
        <v>125000</v>
      </c>
      <c r="I2001" s="3" t="str">
        <f>FIN_RAW[[#This Row],[CUENTA (IN)]]</f>
        <v>Efectivo</v>
      </c>
      <c r="J2001" s="6" t="str">
        <f>FIN_RAW[[#This Row],[CUENTA (OUT)]]</f>
        <v>Mensualidad</v>
      </c>
      <c r="K2001" s="3" t="str">
        <f>IF(OR(FIN_RAW[[#This Row],[CLIENTE]]=0,FIN_RAW[[#This Row],[CLIENTE]]=" "),"",FIN_RAW[[#This Row],[CLIENTE]])</f>
        <v>Juan Sebastián Floyd</v>
      </c>
      <c r="L2001" s="3" t="str">
        <f>IF(OR(FIN_RAW[[#This Row],[DEPORTISTA]]=0,FIN_RAW[[#This Row],[DEPORTISTA]]=""),"",FIN_RAW[[#This Row],[DEPORTISTA]])</f>
        <v>Arianna Floyd Martínez</v>
      </c>
      <c r="M2001" s="3">
        <f>IF(FIN_DATASET[[#This Row],[Method]]="Efectivo",1,0)</f>
        <v>1</v>
      </c>
      <c r="N2001" s="12">
        <f>IF(FIN_DATASET[[#This Row],[Method]]="Efectivo",FIN_DATASET[[#This Row],[Amount]],0)</f>
        <v>125000</v>
      </c>
      <c r="O2001" s="3">
        <f>IF(FIN_DATASET[[#This Row],[Method]]="CxC",1,0)</f>
        <v>0</v>
      </c>
      <c r="P2001" s="11">
        <f>IF(FIN_DATASET[[#This Row],[Method]]="CxC",FIN_DATASET[[#This Row],[Amount]],0)</f>
        <v>0</v>
      </c>
      <c r="Q2001" s="3">
        <f>IF(OR(FIN_DATASET[[#This Row],[Account]]="CxP",FIN_DATASET[[#This Row],[Account]]="CxP (Liga)",FIN_DATASET[[#This Row],[Account]]="CxP (Terceros)"),1,0)</f>
        <v>0</v>
      </c>
      <c r="R2001" s="3">
        <f>IF(FIN_DATASET[[#This Row],[AP_Flag]]=1,FIN_DATASET[[#This Row],[Amount]],0)</f>
        <v>0</v>
      </c>
    </row>
    <row r="2002" spans="1:18" x14ac:dyDescent="0.2">
      <c r="A2002" s="4">
        <f>FIN_RAW[[#This Row],[FECHA]]</f>
        <v>45261</v>
      </c>
      <c r="B2002" s="3">
        <f>YEAR(FIN_DATASET[[#This Row],[Date]])</f>
        <v>2023</v>
      </c>
      <c r="C2002" s="3" t="str">
        <f>TEXT(FIN_DATASET[[#This Row],[Date]],"mmmm")</f>
        <v>December</v>
      </c>
      <c r="D2002" s="3" t="str">
        <f>IF(FIN_RAW[[#This Row],[VALOR (IN)]]&gt;0, "Income",IF(FIN_RAW[[#This Row],[VALOR (OUT)]]&gt;0, "Expense", "Check"))</f>
        <v>Income</v>
      </c>
      <c r="E2002" s="3" t="str">
        <f>_xlfn.XLOOKUP(FIN_DATASET[[#This Row],[Method]],CATEGORY_MAP[CUENTA_IN],CATEGORY_MAP[Category])</f>
        <v>Scholarships</v>
      </c>
      <c r="F2002" s="3" t="str">
        <f>_xlfn.XLOOKUP(FIN_DATASET[[#This Row],[Account]],CATEGORY_MAP[CUENTA_OUT],CATEGORY_MAP[Subcategory])</f>
        <v>Monthly Fee</v>
      </c>
      <c r="G2002" s="3" t="str">
        <f>IF(OR(FIN_RAW[[#This Row],[CONCEPTO]]=0,FIN_RAW[[#This Row],[CONCEPTO]]=""),"",FIN_RAW[[#This Row],[CONCEPTO]])</f>
        <v>Beca Hermandad (15%) DIC</v>
      </c>
      <c r="H2002" s="5">
        <f>IF(FIN_DATASET[[#This Row],[Type]]="Income", FIN_RAW[[#This Row],[VALOR (IN)]], -FIN_RAW[[#This Row],[VALOR (OUT)]])</f>
        <v>22000</v>
      </c>
      <c r="I2002" s="3" t="str">
        <f>FIN_RAW[[#This Row],[CUENTA (IN)]]</f>
        <v>Becas</v>
      </c>
      <c r="J2002" s="6" t="str">
        <f>FIN_RAW[[#This Row],[CUENTA (OUT)]]</f>
        <v>Mensualidad</v>
      </c>
      <c r="K2002" s="3" t="str">
        <f>IF(OR(FIN_RAW[[#This Row],[CLIENTE]]=0,FIN_RAW[[#This Row],[CLIENTE]]=" "),"",FIN_RAW[[#This Row],[CLIENTE]])</f>
        <v>Juan Sebastián Floyd</v>
      </c>
      <c r="L2002" s="3" t="str">
        <f>IF(OR(FIN_RAW[[#This Row],[DEPORTISTA]]=0,FIN_RAW[[#This Row],[DEPORTISTA]]=""),"",FIN_RAW[[#This Row],[DEPORTISTA]])</f>
        <v>Arianna Floyd Martínez</v>
      </c>
      <c r="M2002" s="3">
        <f>IF(FIN_DATASET[[#This Row],[Method]]="Efectivo",1,0)</f>
        <v>0</v>
      </c>
      <c r="N2002" s="12">
        <f>IF(FIN_DATASET[[#This Row],[Method]]="Efectivo",FIN_DATASET[[#This Row],[Amount]],0)</f>
        <v>0</v>
      </c>
      <c r="O2002" s="3">
        <f>IF(FIN_DATASET[[#This Row],[Method]]="CxC",1,0)</f>
        <v>0</v>
      </c>
      <c r="P2002" s="11">
        <f>IF(FIN_DATASET[[#This Row],[Method]]="CxC",FIN_DATASET[[#This Row],[Amount]],0)</f>
        <v>0</v>
      </c>
      <c r="Q2002" s="3">
        <f>IF(OR(FIN_DATASET[[#This Row],[Account]]="CxP",FIN_DATASET[[#This Row],[Account]]="CxP (Liga)",FIN_DATASET[[#This Row],[Account]]="CxP (Terceros)"),1,0)</f>
        <v>0</v>
      </c>
      <c r="R2002" s="3">
        <f>IF(FIN_DATASET[[#This Row],[AP_Flag]]=1,FIN_DATASET[[#This Row],[Amount]],0)</f>
        <v>0</v>
      </c>
    </row>
    <row r="2003" spans="1:18" x14ac:dyDescent="0.2">
      <c r="A2003" s="4">
        <f>FIN_RAW[[#This Row],[FECHA]]</f>
        <v>45261</v>
      </c>
      <c r="B2003" s="3">
        <f>YEAR(FIN_DATASET[[#This Row],[Date]])</f>
        <v>2023</v>
      </c>
      <c r="C2003" s="3" t="str">
        <f>TEXT(FIN_DATASET[[#This Row],[Date]],"mmmm")</f>
        <v>December</v>
      </c>
      <c r="D2003" s="3" t="str">
        <f>IF(FIN_RAW[[#This Row],[VALOR (IN)]]&gt;0, "Income",IF(FIN_RAW[[#This Row],[VALOR (OUT)]]&gt;0, "Expense", "Check"))</f>
        <v>Income</v>
      </c>
      <c r="E2003" s="3" t="str">
        <f>_xlfn.XLOOKUP(FIN_DATASET[[#This Row],[Method]],CATEGORY_MAP[CUENTA_IN],CATEGORY_MAP[Category])</f>
        <v>Cash</v>
      </c>
      <c r="F2003" s="3" t="str">
        <f>_xlfn.XLOOKUP(FIN_DATASET[[#This Row],[Account]],CATEGORY_MAP[CUENTA_OUT],CATEGORY_MAP[Subcategory])</f>
        <v>Monthly Fee</v>
      </c>
      <c r="G2003" s="3" t="str">
        <f>IF(OR(FIN_RAW[[#This Row],[CONCEPTO]]=0,FIN_RAW[[#This Row],[CONCEPTO]]=""),"",FIN_RAW[[#This Row],[CONCEPTO]])</f>
        <v>Mensualidad AR DIC</v>
      </c>
      <c r="H2003" s="5">
        <f>IF(FIN_DATASET[[#This Row],[Type]]="Income", FIN_RAW[[#This Row],[VALOR (IN)]], -FIN_RAW[[#This Row],[VALOR (OUT)]])</f>
        <v>197000</v>
      </c>
      <c r="I2003" s="3" t="str">
        <f>FIN_RAW[[#This Row],[CUENTA (IN)]]</f>
        <v>Efectivo</v>
      </c>
      <c r="J2003" s="6" t="str">
        <f>FIN_RAW[[#This Row],[CUENTA (OUT)]]</f>
        <v>Mensualidad</v>
      </c>
      <c r="K2003" s="3" t="str">
        <f>IF(OR(FIN_RAW[[#This Row],[CLIENTE]]=0,FIN_RAW[[#This Row],[CLIENTE]]=" "),"",FIN_RAW[[#This Row],[CLIENTE]])</f>
        <v>Juan Sebastián Floyd</v>
      </c>
      <c r="L2003" s="3" t="str">
        <f>IF(OR(FIN_RAW[[#This Row],[DEPORTISTA]]=0,FIN_RAW[[#This Row],[DEPORTISTA]]=""),"",FIN_RAW[[#This Row],[DEPORTISTA]])</f>
        <v>Juan Diego Floyd Martínez</v>
      </c>
      <c r="M2003" s="3">
        <f>IF(FIN_DATASET[[#This Row],[Method]]="Efectivo",1,0)</f>
        <v>1</v>
      </c>
      <c r="N2003" s="12">
        <f>IF(FIN_DATASET[[#This Row],[Method]]="Efectivo",FIN_DATASET[[#This Row],[Amount]],0)</f>
        <v>197000</v>
      </c>
      <c r="O2003" s="3">
        <f>IF(FIN_DATASET[[#This Row],[Method]]="CxC",1,0)</f>
        <v>0</v>
      </c>
      <c r="P2003" s="11">
        <f>IF(FIN_DATASET[[#This Row],[Method]]="CxC",FIN_DATASET[[#This Row],[Amount]],0)</f>
        <v>0</v>
      </c>
      <c r="Q2003" s="3">
        <f>IF(OR(FIN_DATASET[[#This Row],[Account]]="CxP",FIN_DATASET[[#This Row],[Account]]="CxP (Liga)",FIN_DATASET[[#This Row],[Account]]="CxP (Terceros)"),1,0)</f>
        <v>0</v>
      </c>
      <c r="R2003" s="3">
        <f>IF(FIN_DATASET[[#This Row],[AP_Flag]]=1,FIN_DATASET[[#This Row],[Amount]],0)</f>
        <v>0</v>
      </c>
    </row>
    <row r="2004" spans="1:18" x14ac:dyDescent="0.2">
      <c r="A2004" s="4">
        <f>FIN_RAW[[#This Row],[FECHA]]</f>
        <v>45261</v>
      </c>
      <c r="B2004" s="3">
        <f>YEAR(FIN_DATASET[[#This Row],[Date]])</f>
        <v>2023</v>
      </c>
      <c r="C2004" s="3" t="str">
        <f>TEXT(FIN_DATASET[[#This Row],[Date]],"mmmm")</f>
        <v>December</v>
      </c>
      <c r="D2004" s="3" t="str">
        <f>IF(FIN_RAW[[#This Row],[VALOR (IN)]]&gt;0, "Income",IF(FIN_RAW[[#This Row],[VALOR (OUT)]]&gt;0, "Expense", "Check"))</f>
        <v>Income</v>
      </c>
      <c r="E2004" s="3" t="str">
        <f>_xlfn.XLOOKUP(FIN_DATASET[[#This Row],[Method]],CATEGORY_MAP[CUENTA_IN],CATEGORY_MAP[Category])</f>
        <v>Cash</v>
      </c>
      <c r="F2004" s="3" t="str">
        <f>_xlfn.XLOOKUP(FIN_DATASET[[#This Row],[Account]],CATEGORY_MAP[CUENTA_OUT],CATEGORY_MAP[Subcategory])</f>
        <v>Monthly Fee</v>
      </c>
      <c r="G2004" s="3" t="str">
        <f>IF(OR(FIN_RAW[[#This Row],[CONCEPTO]]=0,FIN_RAW[[#This Row],[CONCEPTO]]=""),"",FIN_RAW[[#This Row],[CONCEPTO]])</f>
        <v>Mensualidad FOR (85%) DIC</v>
      </c>
      <c r="H2004" s="5">
        <f>IF(FIN_DATASET[[#This Row],[Type]]="Income", FIN_RAW[[#This Row],[VALOR (IN)]], -FIN_RAW[[#This Row],[VALOR (OUT)]])</f>
        <v>125000</v>
      </c>
      <c r="I2004" s="3" t="str">
        <f>FIN_RAW[[#This Row],[CUENTA (IN)]]</f>
        <v>Efectivo</v>
      </c>
      <c r="J2004" s="6" t="str">
        <f>FIN_RAW[[#This Row],[CUENTA (OUT)]]</f>
        <v>Mensualidad</v>
      </c>
      <c r="K2004" s="3" t="str">
        <f>IF(OR(FIN_RAW[[#This Row],[CLIENTE]]=0,FIN_RAW[[#This Row],[CLIENTE]]=" "),"",FIN_RAW[[#This Row],[CLIENTE]])</f>
        <v>Víctor Manuel Duque Yepes</v>
      </c>
      <c r="L2004" s="3" t="str">
        <f>IF(OR(FIN_RAW[[#This Row],[DEPORTISTA]]=0,FIN_RAW[[#This Row],[DEPORTISTA]]=""),"",FIN_RAW[[#This Row],[DEPORTISTA]])</f>
        <v>Juan Esteban Duque Pinto</v>
      </c>
      <c r="M2004" s="3">
        <f>IF(FIN_DATASET[[#This Row],[Method]]="Efectivo",1,0)</f>
        <v>1</v>
      </c>
      <c r="N2004" s="12">
        <f>IF(FIN_DATASET[[#This Row],[Method]]="Efectivo",FIN_DATASET[[#This Row],[Amount]],0)</f>
        <v>125000</v>
      </c>
      <c r="O2004" s="3">
        <f>IF(FIN_DATASET[[#This Row],[Method]]="CxC",1,0)</f>
        <v>0</v>
      </c>
      <c r="P2004" s="11">
        <f>IF(FIN_DATASET[[#This Row],[Method]]="CxC",FIN_DATASET[[#This Row],[Amount]],0)</f>
        <v>0</v>
      </c>
      <c r="Q2004" s="3">
        <f>IF(OR(FIN_DATASET[[#This Row],[Account]]="CxP",FIN_DATASET[[#This Row],[Account]]="CxP (Liga)",FIN_DATASET[[#This Row],[Account]]="CxP (Terceros)"),1,0)</f>
        <v>0</v>
      </c>
      <c r="R2004" s="3">
        <f>IF(FIN_DATASET[[#This Row],[AP_Flag]]=1,FIN_DATASET[[#This Row],[Amount]],0)</f>
        <v>0</v>
      </c>
    </row>
    <row r="2005" spans="1:18" x14ac:dyDescent="0.2">
      <c r="A2005" s="4">
        <f>FIN_RAW[[#This Row],[FECHA]]</f>
        <v>45261</v>
      </c>
      <c r="B2005" s="3">
        <f>YEAR(FIN_DATASET[[#This Row],[Date]])</f>
        <v>2023</v>
      </c>
      <c r="C2005" s="3" t="str">
        <f>TEXT(FIN_DATASET[[#This Row],[Date]],"mmmm")</f>
        <v>December</v>
      </c>
      <c r="D2005" s="3" t="str">
        <f>IF(FIN_RAW[[#This Row],[VALOR (IN)]]&gt;0, "Income",IF(FIN_RAW[[#This Row],[VALOR (OUT)]]&gt;0, "Expense", "Check"))</f>
        <v>Income</v>
      </c>
      <c r="E2005" s="3" t="str">
        <f>_xlfn.XLOOKUP(FIN_DATASET[[#This Row],[Method]],CATEGORY_MAP[CUENTA_IN],CATEGORY_MAP[Category])</f>
        <v>Scholarships</v>
      </c>
      <c r="F2005" s="3" t="str">
        <f>_xlfn.XLOOKUP(FIN_DATASET[[#This Row],[Account]],CATEGORY_MAP[CUENTA_OUT],CATEGORY_MAP[Subcategory])</f>
        <v>Monthly Fee</v>
      </c>
      <c r="G2005" s="3" t="str">
        <f>IF(OR(FIN_RAW[[#This Row],[CONCEPTO]]=0,FIN_RAW[[#This Row],[CONCEPTO]]=""),"",FIN_RAW[[#This Row],[CONCEPTO]])</f>
        <v>Beca Hermandad (15%) DIC</v>
      </c>
      <c r="H2005" s="5">
        <f>IF(FIN_DATASET[[#This Row],[Type]]="Income", FIN_RAW[[#This Row],[VALOR (IN)]], -FIN_RAW[[#This Row],[VALOR (OUT)]])</f>
        <v>22000</v>
      </c>
      <c r="I2005" s="3" t="str">
        <f>FIN_RAW[[#This Row],[CUENTA (IN)]]</f>
        <v>Becas</v>
      </c>
      <c r="J2005" s="6" t="str">
        <f>FIN_RAW[[#This Row],[CUENTA (OUT)]]</f>
        <v>Mensualidad</v>
      </c>
      <c r="K2005" s="3" t="str">
        <f>IF(OR(FIN_RAW[[#This Row],[CLIENTE]]=0,FIN_RAW[[#This Row],[CLIENTE]]=" "),"",FIN_RAW[[#This Row],[CLIENTE]])</f>
        <v>Víctor Manuel Duque Yepes</v>
      </c>
      <c r="L2005" s="3" t="str">
        <f>IF(OR(FIN_RAW[[#This Row],[DEPORTISTA]]=0,FIN_RAW[[#This Row],[DEPORTISTA]]=""),"",FIN_RAW[[#This Row],[DEPORTISTA]])</f>
        <v>Juan Esteban Duque Pinto</v>
      </c>
      <c r="M2005" s="3">
        <f>IF(FIN_DATASET[[#This Row],[Method]]="Efectivo",1,0)</f>
        <v>0</v>
      </c>
      <c r="N2005" s="12">
        <f>IF(FIN_DATASET[[#This Row],[Method]]="Efectivo",FIN_DATASET[[#This Row],[Amount]],0)</f>
        <v>0</v>
      </c>
      <c r="O2005" s="3">
        <f>IF(FIN_DATASET[[#This Row],[Method]]="CxC",1,0)</f>
        <v>0</v>
      </c>
      <c r="P2005" s="11">
        <f>IF(FIN_DATASET[[#This Row],[Method]]="CxC",FIN_DATASET[[#This Row],[Amount]],0)</f>
        <v>0</v>
      </c>
      <c r="Q2005" s="3">
        <f>IF(OR(FIN_DATASET[[#This Row],[Account]]="CxP",FIN_DATASET[[#This Row],[Account]]="CxP (Liga)",FIN_DATASET[[#This Row],[Account]]="CxP (Terceros)"),1,0)</f>
        <v>0</v>
      </c>
      <c r="R2005" s="3">
        <f>IF(FIN_DATASET[[#This Row],[AP_Flag]]=1,FIN_DATASET[[#This Row],[Amount]],0)</f>
        <v>0</v>
      </c>
    </row>
    <row r="2006" spans="1:18" x14ac:dyDescent="0.2">
      <c r="A2006" s="4">
        <f>FIN_RAW[[#This Row],[FECHA]]</f>
        <v>45261</v>
      </c>
      <c r="B2006" s="3">
        <f>YEAR(FIN_DATASET[[#This Row],[Date]])</f>
        <v>2023</v>
      </c>
      <c r="C2006" s="3" t="str">
        <f>TEXT(FIN_DATASET[[#This Row],[Date]],"mmmm")</f>
        <v>December</v>
      </c>
      <c r="D2006" s="3" t="str">
        <f>IF(FIN_RAW[[#This Row],[VALOR (IN)]]&gt;0, "Income",IF(FIN_RAW[[#This Row],[VALOR (OUT)]]&gt;0, "Expense", "Check"))</f>
        <v>Income</v>
      </c>
      <c r="E2006" s="3" t="str">
        <f>_xlfn.XLOOKUP(FIN_DATASET[[#This Row],[Method]],CATEGORY_MAP[CUENTA_IN],CATEGORY_MAP[Category])</f>
        <v>Cash</v>
      </c>
      <c r="F2006" s="3" t="str">
        <f>_xlfn.XLOOKUP(FIN_DATASET[[#This Row],[Account]],CATEGORY_MAP[CUENTA_OUT],CATEGORY_MAP[Subcategory])</f>
        <v>Monthly Fee</v>
      </c>
      <c r="G2006" s="3" t="str">
        <f>IF(OR(FIN_RAW[[#This Row],[CONCEPTO]]=0,FIN_RAW[[#This Row],[CONCEPTO]]=""),"",FIN_RAW[[#This Row],[CONCEPTO]])</f>
        <v>Mensualidad AR DIC</v>
      </c>
      <c r="H2006" s="5">
        <f>IF(FIN_DATASET[[#This Row],[Type]]="Income", FIN_RAW[[#This Row],[VALOR (IN)]], -FIN_RAW[[#This Row],[VALOR (OUT)]])</f>
        <v>197000</v>
      </c>
      <c r="I2006" s="3" t="str">
        <f>FIN_RAW[[#This Row],[CUENTA (IN)]]</f>
        <v>Efectivo</v>
      </c>
      <c r="J2006" s="6" t="str">
        <f>FIN_RAW[[#This Row],[CUENTA (OUT)]]</f>
        <v>Mensualidad</v>
      </c>
      <c r="K2006" s="3" t="str">
        <f>IF(OR(FIN_RAW[[#This Row],[CLIENTE]]=0,FIN_RAW[[#This Row],[CLIENTE]]=" "),"",FIN_RAW[[#This Row],[CLIENTE]])</f>
        <v>Víctor Manuel Duque Yepes</v>
      </c>
      <c r="L2006" s="3" t="str">
        <f>IF(OR(FIN_RAW[[#This Row],[DEPORTISTA]]=0,FIN_RAW[[#This Row],[DEPORTISTA]]=""),"",FIN_RAW[[#This Row],[DEPORTISTA]])</f>
        <v>Juan Manuel Duque Pinto</v>
      </c>
      <c r="M2006" s="3">
        <f>IF(FIN_DATASET[[#This Row],[Method]]="Efectivo",1,0)</f>
        <v>1</v>
      </c>
      <c r="N2006" s="12">
        <f>IF(FIN_DATASET[[#This Row],[Method]]="Efectivo",FIN_DATASET[[#This Row],[Amount]],0)</f>
        <v>197000</v>
      </c>
      <c r="O2006" s="3">
        <f>IF(FIN_DATASET[[#This Row],[Method]]="CxC",1,0)</f>
        <v>0</v>
      </c>
      <c r="P2006" s="11">
        <f>IF(FIN_DATASET[[#This Row],[Method]]="CxC",FIN_DATASET[[#This Row],[Amount]],0)</f>
        <v>0</v>
      </c>
      <c r="Q2006" s="3">
        <f>IF(OR(FIN_DATASET[[#This Row],[Account]]="CxP",FIN_DATASET[[#This Row],[Account]]="CxP (Liga)",FIN_DATASET[[#This Row],[Account]]="CxP (Terceros)"),1,0)</f>
        <v>0</v>
      </c>
      <c r="R2006" s="3">
        <f>IF(FIN_DATASET[[#This Row],[AP_Flag]]=1,FIN_DATASET[[#This Row],[Amount]],0)</f>
        <v>0</v>
      </c>
    </row>
    <row r="2007" spans="1:18" x14ac:dyDescent="0.2">
      <c r="A2007" s="4">
        <f>FIN_RAW[[#This Row],[FECHA]]</f>
        <v>45261</v>
      </c>
      <c r="B2007" s="3">
        <f>YEAR(FIN_DATASET[[#This Row],[Date]])</f>
        <v>2023</v>
      </c>
      <c r="C2007" s="3" t="str">
        <f>TEXT(FIN_DATASET[[#This Row],[Date]],"mmmm")</f>
        <v>December</v>
      </c>
      <c r="D2007" s="3" t="str">
        <f>IF(FIN_RAW[[#This Row],[VALOR (IN)]]&gt;0, "Income",IF(FIN_RAW[[#This Row],[VALOR (OUT)]]&gt;0, "Expense", "Check"))</f>
        <v>Income</v>
      </c>
      <c r="E2007" s="3" t="str">
        <f>_xlfn.XLOOKUP(FIN_DATASET[[#This Row],[Method]],CATEGORY_MAP[CUENTA_IN],CATEGORY_MAP[Category])</f>
        <v>Scholarships</v>
      </c>
      <c r="F2007" s="3" t="str">
        <f>_xlfn.XLOOKUP(FIN_DATASET[[#This Row],[Account]],CATEGORY_MAP[CUENTA_OUT],CATEGORY_MAP[Subcategory])</f>
        <v>Monthly Fee</v>
      </c>
      <c r="G2007" s="3" t="str">
        <f>IF(OR(FIN_RAW[[#This Row],[CONCEPTO]]=0,FIN_RAW[[#This Row],[CONCEPTO]]=""),"",FIN_RAW[[#This Row],[CONCEPTO]])</f>
        <v>Mensualidad AR(SG) DIC (Apoyo)</v>
      </c>
      <c r="H2007" s="5">
        <f>IF(FIN_DATASET[[#This Row],[Type]]="Income", FIN_RAW[[#This Row],[VALOR (IN)]], -FIN_RAW[[#This Row],[VALOR (OUT)]])</f>
        <v>170000</v>
      </c>
      <c r="I2007" s="3" t="str">
        <f>FIN_RAW[[#This Row],[CUENTA (IN)]]</f>
        <v>Becas</v>
      </c>
      <c r="J2007" s="6" t="str">
        <f>FIN_RAW[[#This Row],[CUENTA (OUT)]]</f>
        <v>Mensualidad</v>
      </c>
      <c r="K2007" s="3" t="str">
        <f>IF(OR(FIN_RAW[[#This Row],[CLIENTE]]=0,FIN_RAW[[#This Row],[CLIENTE]]=" "),"",FIN_RAW[[#This Row],[CLIENTE]])</f>
        <v>Diana Gómez Herrera</v>
      </c>
      <c r="L2007" s="3" t="str">
        <f>IF(OR(FIN_RAW[[#This Row],[DEPORTISTA]]=0,FIN_RAW[[#This Row],[DEPORTISTA]]=""),"",FIN_RAW[[#This Row],[DEPORTISTA]])</f>
        <v>Juan Manuel López Gómez</v>
      </c>
      <c r="M2007" s="3">
        <f>IF(FIN_DATASET[[#This Row],[Method]]="Efectivo",1,0)</f>
        <v>0</v>
      </c>
      <c r="N2007" s="12">
        <f>IF(FIN_DATASET[[#This Row],[Method]]="Efectivo",FIN_DATASET[[#This Row],[Amount]],0)</f>
        <v>0</v>
      </c>
      <c r="O2007" s="3">
        <f>IF(FIN_DATASET[[#This Row],[Method]]="CxC",1,0)</f>
        <v>0</v>
      </c>
      <c r="P2007" s="11">
        <f>IF(FIN_DATASET[[#This Row],[Method]]="CxC",FIN_DATASET[[#This Row],[Amount]],0)</f>
        <v>0</v>
      </c>
      <c r="Q2007" s="3">
        <f>IF(OR(FIN_DATASET[[#This Row],[Account]]="CxP",FIN_DATASET[[#This Row],[Account]]="CxP (Liga)",FIN_DATASET[[#This Row],[Account]]="CxP (Terceros)"),1,0)</f>
        <v>0</v>
      </c>
      <c r="R2007" s="3">
        <f>IF(FIN_DATASET[[#This Row],[AP_Flag]]=1,FIN_DATASET[[#This Row],[Amount]],0)</f>
        <v>0</v>
      </c>
    </row>
    <row r="2008" spans="1:18" x14ac:dyDescent="0.2">
      <c r="A2008" s="4">
        <f>FIN_RAW[[#This Row],[FECHA]]</f>
        <v>45261</v>
      </c>
      <c r="B2008" s="3">
        <f>YEAR(FIN_DATASET[[#This Row],[Date]])</f>
        <v>2023</v>
      </c>
      <c r="C2008" s="3" t="str">
        <f>TEXT(FIN_DATASET[[#This Row],[Date]],"mmmm")</f>
        <v>December</v>
      </c>
      <c r="D2008" s="3" t="str">
        <f>IF(FIN_RAW[[#This Row],[VALOR (IN)]]&gt;0, "Income",IF(FIN_RAW[[#This Row],[VALOR (OUT)]]&gt;0, "Expense", "Check"))</f>
        <v>Income</v>
      </c>
      <c r="E2008" s="3" t="str">
        <f>_xlfn.XLOOKUP(FIN_DATASET[[#This Row],[Method]],CATEGORY_MAP[CUENTA_IN],CATEGORY_MAP[Category])</f>
        <v>Cash</v>
      </c>
      <c r="F2008" s="3" t="str">
        <f>_xlfn.XLOOKUP(FIN_DATASET[[#This Row],[Account]],CATEGORY_MAP[CUENTA_OUT],CATEGORY_MAP[Subcategory])</f>
        <v>Monthly Fee</v>
      </c>
      <c r="G2008" s="3" t="str">
        <f>IF(OR(FIN_RAW[[#This Row],[CONCEPTO]]=0,FIN_RAW[[#This Row],[CONCEPTO]]=""),"",FIN_RAW[[#This Row],[CONCEPTO]])</f>
        <v>Mensualidad AR DIC</v>
      </c>
      <c r="H2008" s="5">
        <f>IF(FIN_DATASET[[#This Row],[Type]]="Income", FIN_RAW[[#This Row],[VALOR (IN)]], -FIN_RAW[[#This Row],[VALOR (OUT)]])</f>
        <v>197000</v>
      </c>
      <c r="I2008" s="3" t="str">
        <f>FIN_RAW[[#This Row],[CUENTA (IN)]]</f>
        <v>Efectivo</v>
      </c>
      <c r="J2008" s="6" t="str">
        <f>FIN_RAW[[#This Row],[CUENTA (OUT)]]</f>
        <v>Mensualidad</v>
      </c>
      <c r="K2008" s="3" t="str">
        <f>IF(OR(FIN_RAW[[#This Row],[CLIENTE]]=0,FIN_RAW[[#This Row],[CLIENTE]]=" "),"",FIN_RAW[[#This Row],[CLIENTE]])</f>
        <v>Mónica González Esguerra</v>
      </c>
      <c r="L2008" s="3" t="str">
        <f>IF(OR(FIN_RAW[[#This Row],[DEPORTISTA]]=0,FIN_RAW[[#This Row],[DEPORTISTA]]=""),"",FIN_RAW[[#This Row],[DEPORTISTA]])</f>
        <v>Mariana Vásquez González</v>
      </c>
      <c r="M2008" s="3">
        <f>IF(FIN_DATASET[[#This Row],[Method]]="Efectivo",1,0)</f>
        <v>1</v>
      </c>
      <c r="N2008" s="12">
        <f>IF(FIN_DATASET[[#This Row],[Method]]="Efectivo",FIN_DATASET[[#This Row],[Amount]],0)</f>
        <v>197000</v>
      </c>
      <c r="O2008" s="3">
        <f>IF(FIN_DATASET[[#This Row],[Method]]="CxC",1,0)</f>
        <v>0</v>
      </c>
      <c r="P2008" s="11">
        <f>IF(FIN_DATASET[[#This Row],[Method]]="CxC",FIN_DATASET[[#This Row],[Amount]],0)</f>
        <v>0</v>
      </c>
      <c r="Q2008" s="3">
        <f>IF(OR(FIN_DATASET[[#This Row],[Account]]="CxP",FIN_DATASET[[#This Row],[Account]]="CxP (Liga)",FIN_DATASET[[#This Row],[Account]]="CxP (Terceros)"),1,0)</f>
        <v>0</v>
      </c>
      <c r="R2008" s="3">
        <f>IF(FIN_DATASET[[#This Row],[AP_Flag]]=1,FIN_DATASET[[#This Row],[Amount]],0)</f>
        <v>0</v>
      </c>
    </row>
    <row r="2009" spans="1:18" x14ac:dyDescent="0.2">
      <c r="A2009" s="4">
        <f>FIN_RAW[[#This Row],[FECHA]]</f>
        <v>45261</v>
      </c>
      <c r="B2009" s="3">
        <f>YEAR(FIN_DATASET[[#This Row],[Date]])</f>
        <v>2023</v>
      </c>
      <c r="C2009" s="3" t="str">
        <f>TEXT(FIN_DATASET[[#This Row],[Date]],"mmmm")</f>
        <v>December</v>
      </c>
      <c r="D2009" s="3" t="str">
        <f>IF(FIN_RAW[[#This Row],[VALOR (IN)]]&gt;0, "Income",IF(FIN_RAW[[#This Row],[VALOR (OUT)]]&gt;0, "Expense", "Check"))</f>
        <v>Income</v>
      </c>
      <c r="E2009" s="3" t="str">
        <f>_xlfn.XLOOKUP(FIN_DATASET[[#This Row],[Method]],CATEGORY_MAP[CUENTA_IN],CATEGORY_MAP[Category])</f>
        <v>Cash</v>
      </c>
      <c r="F2009" s="3" t="str">
        <f>_xlfn.XLOOKUP(FIN_DATASET[[#This Row],[Account]],CATEGORY_MAP[CUENTA_OUT],CATEGORY_MAP[Subcategory])</f>
        <v>Monthly Fee</v>
      </c>
      <c r="G2009" s="3" t="str">
        <f>IF(OR(FIN_RAW[[#This Row],[CONCEPTO]]=0,FIN_RAW[[#This Row],[CONCEPTO]]=""),"",FIN_RAW[[#This Row],[CONCEPTO]])</f>
        <v>Mensualidad FOR (100%) DIC</v>
      </c>
      <c r="H2009" s="5">
        <f>IF(FIN_DATASET[[#This Row],[Type]]="Income", FIN_RAW[[#This Row],[VALOR (IN)]], -FIN_RAW[[#This Row],[VALOR (OUT)]])</f>
        <v>147000</v>
      </c>
      <c r="I2009" s="3" t="str">
        <f>FIN_RAW[[#This Row],[CUENTA (IN)]]</f>
        <v>Efectivo</v>
      </c>
      <c r="J2009" s="6" t="str">
        <f>FIN_RAW[[#This Row],[CUENTA (OUT)]]</f>
        <v>Mensualidad</v>
      </c>
      <c r="K2009" s="3" t="str">
        <f>IF(OR(FIN_RAW[[#This Row],[CLIENTE]]=0,FIN_RAW[[#This Row],[CLIENTE]]=" "),"",FIN_RAW[[#This Row],[CLIENTE]])</f>
        <v>Ana Milena Sánchez Patiño</v>
      </c>
      <c r="L2009" s="3" t="str">
        <f>IF(OR(FIN_RAW[[#This Row],[DEPORTISTA]]=0,FIN_RAW[[#This Row],[DEPORTISTA]]=""),"",FIN_RAW[[#This Row],[DEPORTISTA]])</f>
        <v>Matías Carvajal Sánchez</v>
      </c>
      <c r="M2009" s="3">
        <f>IF(FIN_DATASET[[#This Row],[Method]]="Efectivo",1,0)</f>
        <v>1</v>
      </c>
      <c r="N2009" s="12">
        <f>IF(FIN_DATASET[[#This Row],[Method]]="Efectivo",FIN_DATASET[[#This Row],[Amount]],0)</f>
        <v>147000</v>
      </c>
      <c r="O2009" s="3">
        <f>IF(FIN_DATASET[[#This Row],[Method]]="CxC",1,0)</f>
        <v>0</v>
      </c>
      <c r="P2009" s="11">
        <f>IF(FIN_DATASET[[#This Row],[Method]]="CxC",FIN_DATASET[[#This Row],[Amount]],0)</f>
        <v>0</v>
      </c>
      <c r="Q2009" s="3">
        <f>IF(OR(FIN_DATASET[[#This Row],[Account]]="CxP",FIN_DATASET[[#This Row],[Account]]="CxP (Liga)",FIN_DATASET[[#This Row],[Account]]="CxP (Terceros)"),1,0)</f>
        <v>0</v>
      </c>
      <c r="R2009" s="3">
        <f>IF(FIN_DATASET[[#This Row],[AP_Flag]]=1,FIN_DATASET[[#This Row],[Amount]],0)</f>
        <v>0</v>
      </c>
    </row>
    <row r="2010" spans="1:18" x14ac:dyDescent="0.2">
      <c r="A2010" s="4">
        <f>FIN_RAW[[#This Row],[FECHA]]</f>
        <v>45261</v>
      </c>
      <c r="B2010" s="3">
        <f>YEAR(FIN_DATASET[[#This Row],[Date]])</f>
        <v>2023</v>
      </c>
      <c r="C2010" s="3" t="str">
        <f>TEXT(FIN_DATASET[[#This Row],[Date]],"mmmm")</f>
        <v>December</v>
      </c>
      <c r="D2010" s="3" t="str">
        <f>IF(FIN_RAW[[#This Row],[VALOR (IN)]]&gt;0, "Income",IF(FIN_RAW[[#This Row],[VALOR (OUT)]]&gt;0, "Expense", "Check"))</f>
        <v>Income</v>
      </c>
      <c r="E2010" s="3" t="str">
        <f>_xlfn.XLOOKUP(FIN_DATASET[[#This Row],[Method]],CATEGORY_MAP[CUENTA_IN],CATEGORY_MAP[Category])</f>
        <v>Cash</v>
      </c>
      <c r="F2010" s="3" t="str">
        <f>_xlfn.XLOOKUP(FIN_DATASET[[#This Row],[Account]],CATEGORY_MAP[CUENTA_OUT],CATEGORY_MAP[Subcategory])</f>
        <v>Monthly Fee</v>
      </c>
      <c r="G2010" s="3" t="str">
        <f>IF(OR(FIN_RAW[[#This Row],[CONCEPTO]]=0,FIN_RAW[[#This Row],[CONCEPTO]]=""),"",FIN_RAW[[#This Row],[CONCEPTO]])</f>
        <v>Mensualidad AR DIC</v>
      </c>
      <c r="H2010" s="5">
        <f>IF(FIN_DATASET[[#This Row],[Type]]="Income", FIN_RAW[[#This Row],[VALOR (IN)]], -FIN_RAW[[#This Row],[VALOR (OUT)]])</f>
        <v>197000</v>
      </c>
      <c r="I2010" s="3" t="str">
        <f>FIN_RAW[[#This Row],[CUENTA (IN)]]</f>
        <v>Efectivo</v>
      </c>
      <c r="J2010" s="6" t="str">
        <f>FIN_RAW[[#This Row],[CUENTA (OUT)]]</f>
        <v>Mensualidad</v>
      </c>
      <c r="K2010" s="3" t="str">
        <f>IF(OR(FIN_RAW[[#This Row],[CLIENTE]]=0,FIN_RAW[[#This Row],[CLIENTE]]=" "),"",FIN_RAW[[#This Row],[CLIENTE]])</f>
        <v>Yanibel Peña Londoño</v>
      </c>
      <c r="L2010" s="3" t="str">
        <f>IF(OR(FIN_RAW[[#This Row],[DEPORTISTA]]=0,FIN_RAW[[#This Row],[DEPORTISTA]]=""),"",FIN_RAW[[#This Row],[DEPORTISTA]])</f>
        <v>Santiago Piedrahita Peña</v>
      </c>
      <c r="M2010" s="3">
        <f>IF(FIN_DATASET[[#This Row],[Method]]="Efectivo",1,0)</f>
        <v>1</v>
      </c>
      <c r="N2010" s="12">
        <f>IF(FIN_DATASET[[#This Row],[Method]]="Efectivo",FIN_DATASET[[#This Row],[Amount]],0)</f>
        <v>197000</v>
      </c>
      <c r="O2010" s="3">
        <f>IF(FIN_DATASET[[#This Row],[Method]]="CxC",1,0)</f>
        <v>0</v>
      </c>
      <c r="P2010" s="11">
        <f>IF(FIN_DATASET[[#This Row],[Method]]="CxC",FIN_DATASET[[#This Row],[Amount]],0)</f>
        <v>0</v>
      </c>
      <c r="Q2010" s="3">
        <f>IF(OR(FIN_DATASET[[#This Row],[Account]]="CxP",FIN_DATASET[[#This Row],[Account]]="CxP (Liga)",FIN_DATASET[[#This Row],[Account]]="CxP (Terceros)"),1,0)</f>
        <v>0</v>
      </c>
      <c r="R2010" s="3">
        <f>IF(FIN_DATASET[[#This Row],[AP_Flag]]=1,FIN_DATASET[[#This Row],[Amount]],0)</f>
        <v>0</v>
      </c>
    </row>
    <row r="2011" spans="1:18" x14ac:dyDescent="0.2">
      <c r="A2011" s="4">
        <f>FIN_RAW[[#This Row],[FECHA]]</f>
        <v>45261</v>
      </c>
      <c r="B2011" s="3">
        <f>YEAR(FIN_DATASET[[#This Row],[Date]])</f>
        <v>2023</v>
      </c>
      <c r="C2011" s="3" t="str">
        <f>TEXT(FIN_DATASET[[#This Row],[Date]],"mmmm")</f>
        <v>December</v>
      </c>
      <c r="D2011" s="3" t="str">
        <f>IF(FIN_RAW[[#This Row],[VALOR (IN)]]&gt;0, "Income",IF(FIN_RAW[[#This Row],[VALOR (OUT)]]&gt;0, "Expense", "Check"))</f>
        <v>Income</v>
      </c>
      <c r="E2011" s="3" t="str">
        <f>_xlfn.XLOOKUP(FIN_DATASET[[#This Row],[Method]],CATEGORY_MAP[CUENTA_IN],CATEGORY_MAP[Category])</f>
        <v>Cash</v>
      </c>
      <c r="F2011" s="3" t="str">
        <f>_xlfn.XLOOKUP(FIN_DATASET[[#This Row],[Account]],CATEGORY_MAP[CUENTA_OUT],CATEGORY_MAP[Subcategory])</f>
        <v>Monthly Fee</v>
      </c>
      <c r="G2011" s="3" t="str">
        <f>IF(OR(FIN_RAW[[#This Row],[CONCEPTO]]=0,FIN_RAW[[#This Row],[CONCEPTO]]=""),"",FIN_RAW[[#This Row],[CONCEPTO]])</f>
        <v>Mensualidad AR DIC</v>
      </c>
      <c r="H2011" s="5">
        <f>IF(FIN_DATASET[[#This Row],[Type]]="Income", FIN_RAW[[#This Row],[VALOR (IN)]], -FIN_RAW[[#This Row],[VALOR (OUT)]])</f>
        <v>197000</v>
      </c>
      <c r="I2011" s="3" t="str">
        <f>FIN_RAW[[#This Row],[CUENTA (IN)]]</f>
        <v>Efectivo</v>
      </c>
      <c r="J2011" s="6" t="str">
        <f>FIN_RAW[[#This Row],[CUENTA (OUT)]]</f>
        <v>Mensualidad</v>
      </c>
      <c r="K2011" s="3" t="str">
        <f>IF(OR(FIN_RAW[[#This Row],[CLIENTE]]=0,FIN_RAW[[#This Row],[CLIENTE]]=" "),"",FIN_RAW[[#This Row],[CLIENTE]])</f>
        <v>Ingrith Basto Zamorano</v>
      </c>
      <c r="L2011" s="3" t="str">
        <f>IF(OR(FIN_RAW[[#This Row],[DEPORTISTA]]=0,FIN_RAW[[#This Row],[DEPORTISTA]]=""),"",FIN_RAW[[#This Row],[DEPORTISTA]])</f>
        <v>Santiago Solórzano Basto</v>
      </c>
      <c r="M2011" s="3">
        <f>IF(FIN_DATASET[[#This Row],[Method]]="Efectivo",1,0)</f>
        <v>1</v>
      </c>
      <c r="N2011" s="12">
        <f>IF(FIN_DATASET[[#This Row],[Method]]="Efectivo",FIN_DATASET[[#This Row],[Amount]],0)</f>
        <v>197000</v>
      </c>
      <c r="O2011" s="3">
        <f>IF(FIN_DATASET[[#This Row],[Method]]="CxC",1,0)</f>
        <v>0</v>
      </c>
      <c r="P2011" s="11">
        <f>IF(FIN_DATASET[[#This Row],[Method]]="CxC",FIN_DATASET[[#This Row],[Amount]],0)</f>
        <v>0</v>
      </c>
      <c r="Q2011" s="3">
        <f>IF(OR(FIN_DATASET[[#This Row],[Account]]="CxP",FIN_DATASET[[#This Row],[Account]]="CxP (Liga)",FIN_DATASET[[#This Row],[Account]]="CxP (Terceros)"),1,0)</f>
        <v>0</v>
      </c>
      <c r="R2011" s="3">
        <f>IF(FIN_DATASET[[#This Row],[AP_Flag]]=1,FIN_DATASET[[#This Row],[Amount]],0)</f>
        <v>0</v>
      </c>
    </row>
    <row r="2012" spans="1:18" x14ac:dyDescent="0.2">
      <c r="A2012" s="4">
        <f>FIN_RAW[[#This Row],[FECHA]]</f>
        <v>45261</v>
      </c>
      <c r="B2012" s="3">
        <f>YEAR(FIN_DATASET[[#This Row],[Date]])</f>
        <v>2023</v>
      </c>
      <c r="C2012" s="3" t="str">
        <f>TEXT(FIN_DATASET[[#This Row],[Date]],"mmmm")</f>
        <v>December</v>
      </c>
      <c r="D2012" s="3" t="str">
        <f>IF(FIN_RAW[[#This Row],[VALOR (IN)]]&gt;0, "Income",IF(FIN_RAW[[#This Row],[VALOR (OUT)]]&gt;0, "Expense", "Check"))</f>
        <v>Income</v>
      </c>
      <c r="E2012" s="3" t="str">
        <f>_xlfn.XLOOKUP(FIN_DATASET[[#This Row],[Method]],CATEGORY_MAP[CUENTA_IN],CATEGORY_MAP[Category])</f>
        <v>Cash</v>
      </c>
      <c r="F2012" s="3" t="str">
        <f>_xlfn.XLOOKUP(FIN_DATASET[[#This Row],[Account]],CATEGORY_MAP[CUENTA_OUT],CATEGORY_MAP[Subcategory])</f>
        <v>Monthly Fee</v>
      </c>
      <c r="G2012" s="3" t="str">
        <f>IF(OR(FIN_RAW[[#This Row],[CONCEPTO]]=0,FIN_RAW[[#This Row],[CONCEPTO]]=""),"",FIN_RAW[[#This Row],[CONCEPTO]])</f>
        <v>Mensualidad FOR DIC</v>
      </c>
      <c r="H2012" s="5">
        <f>IF(FIN_DATASET[[#This Row],[Type]]="Income", FIN_RAW[[#This Row],[VALOR (IN)]], -FIN_RAW[[#This Row],[VALOR (OUT)]])</f>
        <v>147000</v>
      </c>
      <c r="I2012" s="3" t="str">
        <f>FIN_RAW[[#This Row],[CUENTA (IN)]]</f>
        <v>Efectivo</v>
      </c>
      <c r="J2012" s="6" t="str">
        <f>FIN_RAW[[#This Row],[CUENTA (OUT)]]</f>
        <v>Mensualidad</v>
      </c>
      <c r="K2012" s="3" t="str">
        <f>IF(OR(FIN_RAW[[#This Row],[CLIENTE]]=0,FIN_RAW[[#This Row],[CLIENTE]]=" "),"",FIN_RAW[[#This Row],[CLIENTE]])</f>
        <v>Marcela Zapata Duque</v>
      </c>
      <c r="L2012" s="3" t="str">
        <f>IF(OR(FIN_RAW[[#This Row],[DEPORTISTA]]=0,FIN_RAW[[#This Row],[DEPORTISTA]]=""),"",FIN_RAW[[#This Row],[DEPORTISTA]])</f>
        <v>Sara Zapata Zapata</v>
      </c>
      <c r="M2012" s="3">
        <f>IF(FIN_DATASET[[#This Row],[Method]]="Efectivo",1,0)</f>
        <v>1</v>
      </c>
      <c r="N2012" s="12">
        <f>IF(FIN_DATASET[[#This Row],[Method]]="Efectivo",FIN_DATASET[[#This Row],[Amount]],0)</f>
        <v>147000</v>
      </c>
      <c r="O2012" s="3">
        <f>IF(FIN_DATASET[[#This Row],[Method]]="CxC",1,0)</f>
        <v>0</v>
      </c>
      <c r="P2012" s="11">
        <f>IF(FIN_DATASET[[#This Row],[Method]]="CxC",FIN_DATASET[[#This Row],[Amount]],0)</f>
        <v>0</v>
      </c>
      <c r="Q2012" s="3">
        <f>IF(OR(FIN_DATASET[[#This Row],[Account]]="CxP",FIN_DATASET[[#This Row],[Account]]="CxP (Liga)",FIN_DATASET[[#This Row],[Account]]="CxP (Terceros)"),1,0)</f>
        <v>0</v>
      </c>
      <c r="R2012" s="3">
        <f>IF(FIN_DATASET[[#This Row],[AP_Flag]]=1,FIN_DATASET[[#This Row],[Amount]],0)</f>
        <v>0</v>
      </c>
    </row>
    <row r="2013" spans="1:18" x14ac:dyDescent="0.2">
      <c r="A2013" s="4">
        <f>FIN_RAW[[#This Row],[FECHA]]</f>
        <v>45261</v>
      </c>
      <c r="B2013" s="3">
        <f>YEAR(FIN_DATASET[[#This Row],[Date]])</f>
        <v>2023</v>
      </c>
      <c r="C2013" s="3" t="str">
        <f>TEXT(FIN_DATASET[[#This Row],[Date]],"mmmm")</f>
        <v>December</v>
      </c>
      <c r="D2013" s="3" t="str">
        <f>IF(FIN_RAW[[#This Row],[VALOR (IN)]]&gt;0, "Income",IF(FIN_RAW[[#This Row],[VALOR (OUT)]]&gt;0, "Expense", "Check"))</f>
        <v>Income</v>
      </c>
      <c r="E2013" s="3" t="str">
        <f>_xlfn.XLOOKUP(FIN_DATASET[[#This Row],[Method]],CATEGORY_MAP[CUENTA_IN],CATEGORY_MAP[Category])</f>
        <v>Cash</v>
      </c>
      <c r="F2013" s="3" t="str">
        <f>_xlfn.XLOOKUP(FIN_DATASET[[#This Row],[Account]],CATEGORY_MAP[CUENTA_OUT],CATEGORY_MAP[Subcategory])</f>
        <v>Monthly Fee</v>
      </c>
      <c r="G2013" s="3" t="str">
        <f>IF(OR(FIN_RAW[[#This Row],[CONCEPTO]]=0,FIN_RAW[[#This Row],[CONCEPTO]]=""),"",FIN_RAW[[#This Row],[CONCEPTO]])</f>
        <v>Mensualidad FOR DIC</v>
      </c>
      <c r="H2013" s="5">
        <f>IF(FIN_DATASET[[#This Row],[Type]]="Income", FIN_RAW[[#This Row],[VALOR (IN)]], -FIN_RAW[[#This Row],[VALOR (OUT)]])</f>
        <v>167000</v>
      </c>
      <c r="I2013" s="3" t="str">
        <f>FIN_RAW[[#This Row],[CUENTA (IN)]]</f>
        <v>Efectivo</v>
      </c>
      <c r="J2013" s="6" t="str">
        <f>FIN_RAW[[#This Row],[CUENTA (OUT)]]</f>
        <v>Mensualidad</v>
      </c>
      <c r="K2013" s="3" t="str">
        <f>IF(OR(FIN_RAW[[#This Row],[CLIENTE]]=0,FIN_RAW[[#This Row],[CLIENTE]]=" "),"",FIN_RAW[[#This Row],[CLIENTE]])</f>
        <v>Paula Andrea Cruz</v>
      </c>
      <c r="L2013" s="3" t="str">
        <f>IF(OR(FIN_RAW[[#This Row],[DEPORTISTA]]=0,FIN_RAW[[#This Row],[DEPORTISTA]]=""),"",FIN_RAW[[#This Row],[DEPORTISTA]])</f>
        <v>Victoria David Cruz</v>
      </c>
      <c r="M2013" s="3">
        <f>IF(FIN_DATASET[[#This Row],[Method]]="Efectivo",1,0)</f>
        <v>1</v>
      </c>
      <c r="N2013" s="12">
        <f>IF(FIN_DATASET[[#This Row],[Method]]="Efectivo",FIN_DATASET[[#This Row],[Amount]],0)</f>
        <v>167000</v>
      </c>
      <c r="O2013" s="3">
        <f>IF(FIN_DATASET[[#This Row],[Method]]="CxC",1,0)</f>
        <v>0</v>
      </c>
      <c r="P2013" s="11">
        <f>IF(FIN_DATASET[[#This Row],[Method]]="CxC",FIN_DATASET[[#This Row],[Amount]],0)</f>
        <v>0</v>
      </c>
      <c r="Q2013" s="3">
        <f>IF(OR(FIN_DATASET[[#This Row],[Account]]="CxP",FIN_DATASET[[#This Row],[Account]]="CxP (Liga)",FIN_DATASET[[#This Row],[Account]]="CxP (Terceros)"),1,0)</f>
        <v>0</v>
      </c>
      <c r="R2013" s="3">
        <f>IF(FIN_DATASET[[#This Row],[AP_Flag]]=1,FIN_DATASET[[#This Row],[Amount]],0)</f>
        <v>0</v>
      </c>
    </row>
    <row r="2014" spans="1:18" x14ac:dyDescent="0.2">
      <c r="A2014" s="4">
        <f>FIN_RAW[[#This Row],[FECHA]]</f>
        <v>45264</v>
      </c>
      <c r="B2014" s="3">
        <f>YEAR(FIN_DATASET[[#This Row],[Date]])</f>
        <v>2023</v>
      </c>
      <c r="C2014" s="3" t="str">
        <f>TEXT(FIN_DATASET[[#This Row],[Date]],"mmmm")</f>
        <v>December</v>
      </c>
      <c r="D2014" s="3" t="str">
        <f>IF(FIN_RAW[[#This Row],[VALOR (IN)]]&gt;0, "Income",IF(FIN_RAW[[#This Row],[VALOR (OUT)]]&gt;0, "Expense", "Check"))</f>
        <v>Expense</v>
      </c>
      <c r="E2014" s="3" t="str">
        <f>_xlfn.XLOOKUP(FIN_DATASET[[#This Row],[Method]],CATEGORY_MAP[CUENTA_IN],CATEGORY_MAP[Category])</f>
        <v>Cash</v>
      </c>
      <c r="F2014" s="3" t="str">
        <f>_xlfn.XLOOKUP(FIN_DATASET[[#This Row],[Account]],CATEGORY_MAP[CUENTA_OUT],CATEGORY_MAP[Subcategory])</f>
        <v>Operating Expenses</v>
      </c>
      <c r="G2014" s="3" t="str">
        <f>IF(OR(FIN_RAW[[#This Row],[CONCEPTO]]=0,FIN_RAW[[#This Row],[CONCEPTO]]=""),"",FIN_RAW[[#This Row],[CONCEPTO]])</f>
        <v>Gastos Novena y 2 Regalos (Liga)</v>
      </c>
      <c r="H2014" s="5">
        <f>IF(FIN_DATASET[[#This Row],[Type]]="Income", FIN_RAW[[#This Row],[VALOR (IN)]], -FIN_RAW[[#This Row],[VALOR (OUT)]])</f>
        <v>-225000</v>
      </c>
      <c r="I2014" s="3" t="str">
        <f>FIN_RAW[[#This Row],[CUENTA (IN)]]</f>
        <v>Efectivo</v>
      </c>
      <c r="J2014" s="6" t="str">
        <f>FIN_RAW[[#This Row],[CUENTA (OUT)]]</f>
        <v>Otros Gastos</v>
      </c>
      <c r="K2014" s="3" t="str">
        <f>IF(OR(FIN_RAW[[#This Row],[CLIENTE]]=0,FIN_RAW[[#This Row],[CLIENTE]]=" "),"",FIN_RAW[[#This Row],[CLIENTE]])</f>
        <v/>
      </c>
      <c r="L2014" s="3" t="str">
        <f>IF(OR(FIN_RAW[[#This Row],[DEPORTISTA]]=0,FIN_RAW[[#This Row],[DEPORTISTA]]=""),"",FIN_RAW[[#This Row],[DEPORTISTA]])</f>
        <v/>
      </c>
      <c r="M2014" s="3">
        <f>IF(FIN_DATASET[[#This Row],[Method]]="Efectivo",1,0)</f>
        <v>1</v>
      </c>
      <c r="N2014" s="12">
        <f>IF(FIN_DATASET[[#This Row],[Method]]="Efectivo",FIN_DATASET[[#This Row],[Amount]],0)</f>
        <v>-225000</v>
      </c>
      <c r="O2014" s="3">
        <f>IF(FIN_DATASET[[#This Row],[Method]]="CxC",1,0)</f>
        <v>0</v>
      </c>
      <c r="P2014" s="11">
        <f>IF(FIN_DATASET[[#This Row],[Method]]="CxC",FIN_DATASET[[#This Row],[Amount]],0)</f>
        <v>0</v>
      </c>
      <c r="Q2014" s="3">
        <f>IF(OR(FIN_DATASET[[#This Row],[Account]]="CxP",FIN_DATASET[[#This Row],[Account]]="CxP (Liga)",FIN_DATASET[[#This Row],[Account]]="CxP (Terceros)"),1,0)</f>
        <v>0</v>
      </c>
      <c r="R2014" s="3">
        <f>IF(FIN_DATASET[[#This Row],[AP_Flag]]=1,FIN_DATASET[[#This Row],[Amount]],0)</f>
        <v>0</v>
      </c>
    </row>
    <row r="2015" spans="1:18" x14ac:dyDescent="0.2">
      <c r="A2015" s="4">
        <f>FIN_RAW[[#This Row],[FECHA]]</f>
        <v>45291</v>
      </c>
      <c r="B2015" s="3">
        <f>YEAR(FIN_DATASET[[#This Row],[Date]])</f>
        <v>2023</v>
      </c>
      <c r="C2015" s="3" t="str">
        <f>TEXT(FIN_DATASET[[#This Row],[Date]],"mmmm")</f>
        <v>December</v>
      </c>
      <c r="D2015" s="3" t="str">
        <f>IF(FIN_RAW[[#This Row],[VALOR (IN)]]&gt;0, "Income",IF(FIN_RAW[[#This Row],[VALOR (OUT)]]&gt;0, "Expense", "Check"))</f>
        <v>Expense</v>
      </c>
      <c r="E2015" s="3" t="str">
        <f>_xlfn.XLOOKUP(FIN_DATASET[[#This Row],[Method]],CATEGORY_MAP[CUENTA_IN],CATEGORY_MAP[Category])</f>
        <v>Cash</v>
      </c>
      <c r="F2015" s="3" t="str">
        <f>_xlfn.XLOOKUP(FIN_DATASET[[#This Row],[Account]],CATEGORY_MAP[CUENTA_OUT],CATEGORY_MAP[Subcategory])</f>
        <v>Rent</v>
      </c>
      <c r="G2015" s="3" t="str">
        <f>IF(OR(FIN_RAW[[#This Row],[CONCEPTO]]=0,FIN_RAW[[#This Row],[CONCEPTO]]=""),"",FIN_RAW[[#This Row],[CONCEPTO]])</f>
        <v>Pago Anualidad 2023</v>
      </c>
      <c r="H2015" s="5">
        <f>IF(FIN_DATASET[[#This Row],[Type]]="Income", FIN_RAW[[#This Row],[VALOR (IN)]], -FIN_RAW[[#This Row],[VALOR (OUT)]])</f>
        <v>-1160000</v>
      </c>
      <c r="I2015" s="3" t="str">
        <f>FIN_RAW[[#This Row],[CUENTA (IN)]]</f>
        <v>Efectivo</v>
      </c>
      <c r="J2015" s="6" t="str">
        <f>FIN_RAW[[#This Row],[CUENTA (OUT)]]</f>
        <v>Arriendos</v>
      </c>
      <c r="K2015" s="3" t="str">
        <f>IF(OR(FIN_RAW[[#This Row],[CLIENTE]]=0,FIN_RAW[[#This Row],[CLIENTE]]=" "),"",FIN_RAW[[#This Row],[CLIENTE]])</f>
        <v/>
      </c>
      <c r="L2015" s="3" t="str">
        <f>IF(OR(FIN_RAW[[#This Row],[DEPORTISTA]]=0,FIN_RAW[[#This Row],[DEPORTISTA]]=""),"",FIN_RAW[[#This Row],[DEPORTISTA]])</f>
        <v/>
      </c>
      <c r="M2015" s="3">
        <f>IF(FIN_DATASET[[#This Row],[Method]]="Efectivo",1,0)</f>
        <v>1</v>
      </c>
      <c r="N2015" s="12">
        <f>IF(FIN_DATASET[[#This Row],[Method]]="Efectivo",FIN_DATASET[[#This Row],[Amount]],0)</f>
        <v>-1160000</v>
      </c>
      <c r="O2015" s="3">
        <f>IF(FIN_DATASET[[#This Row],[Method]]="CxC",1,0)</f>
        <v>0</v>
      </c>
      <c r="P2015" s="11">
        <f>IF(FIN_DATASET[[#This Row],[Method]]="CxC",FIN_DATASET[[#This Row],[Amount]],0)</f>
        <v>0</v>
      </c>
      <c r="Q2015" s="3">
        <f>IF(OR(FIN_DATASET[[#This Row],[Account]]="CxP",FIN_DATASET[[#This Row],[Account]]="CxP (Liga)",FIN_DATASET[[#This Row],[Account]]="CxP (Terceros)"),1,0)</f>
        <v>0</v>
      </c>
      <c r="R2015" s="3">
        <f>IF(FIN_DATASET[[#This Row],[AP_Flag]]=1,FIN_DATASET[[#This Row],[Amount]],0)</f>
        <v>0</v>
      </c>
    </row>
    <row r="2016" spans="1:18" x14ac:dyDescent="0.2">
      <c r="A2016" s="4">
        <f>FIN_RAW[[#This Row],[FECHA]]</f>
        <v>45291</v>
      </c>
      <c r="B2016" s="3">
        <f>YEAR(FIN_DATASET[[#This Row],[Date]])</f>
        <v>2023</v>
      </c>
      <c r="C2016" s="3" t="str">
        <f>TEXT(FIN_DATASET[[#This Row],[Date]],"mmmm")</f>
        <v>December</v>
      </c>
      <c r="D2016" s="3" t="str">
        <f>IF(FIN_RAW[[#This Row],[VALOR (IN)]]&gt;0, "Income",IF(FIN_RAW[[#This Row],[VALOR (OUT)]]&gt;0, "Expense", "Check"))</f>
        <v>Income</v>
      </c>
      <c r="E2016" s="3" t="str">
        <f>_xlfn.XLOOKUP(FIN_DATASET[[#This Row],[Method]],CATEGORY_MAP[CUENTA_IN],CATEGORY_MAP[Category])</f>
        <v>Cash</v>
      </c>
      <c r="F2016" s="3" t="str">
        <f>_xlfn.XLOOKUP(FIN_DATASET[[#This Row],[Account]],CATEGORY_MAP[CUENTA_OUT],CATEGORY_MAP[Subcategory])</f>
        <v>Accounts Payable – Third Parties</v>
      </c>
      <c r="G2016" s="3" t="str">
        <f>IF(OR(FIN_RAW[[#This Row],[CONCEPTO]]=0,FIN_RAW[[#This Row],[CONCEPTO]]=""),"",FIN_RAW[[#This Row],[CONCEPTO]])</f>
        <v>Prestamo Ajuste fin de Año 2023</v>
      </c>
      <c r="H2016" s="5">
        <f>IF(FIN_DATASET[[#This Row],[Type]]="Income", FIN_RAW[[#This Row],[VALOR (IN)]], -FIN_RAW[[#This Row],[VALOR (OUT)]])</f>
        <v>107000</v>
      </c>
      <c r="I2016" s="3" t="str">
        <f>FIN_RAW[[#This Row],[CUENTA (IN)]]</f>
        <v>Efectivo</v>
      </c>
      <c r="J2016" s="6" t="str">
        <f>FIN_RAW[[#This Row],[CUENTA (OUT)]]</f>
        <v>CxP (Terceros)</v>
      </c>
      <c r="K2016" s="3" t="str">
        <f>IF(OR(FIN_RAW[[#This Row],[CLIENTE]]=0,FIN_RAW[[#This Row],[CLIENTE]]=" "),"",FIN_RAW[[#This Row],[CLIENTE]])</f>
        <v/>
      </c>
      <c r="L2016" s="3" t="str">
        <f>IF(OR(FIN_RAW[[#This Row],[DEPORTISTA]]=0,FIN_RAW[[#This Row],[DEPORTISTA]]=""),"",FIN_RAW[[#This Row],[DEPORTISTA]])</f>
        <v/>
      </c>
      <c r="M2016" s="3">
        <f>IF(FIN_DATASET[[#This Row],[Method]]="Efectivo",1,0)</f>
        <v>1</v>
      </c>
      <c r="N2016" s="12">
        <f>IF(FIN_DATASET[[#This Row],[Method]]="Efectivo",FIN_DATASET[[#This Row],[Amount]],0)</f>
        <v>107000</v>
      </c>
      <c r="O2016" s="3">
        <f>IF(FIN_DATASET[[#This Row],[Method]]="CxC",1,0)</f>
        <v>0</v>
      </c>
      <c r="P2016" s="11">
        <f>IF(FIN_DATASET[[#This Row],[Method]]="CxC",FIN_DATASET[[#This Row],[Amount]],0)</f>
        <v>0</v>
      </c>
      <c r="Q2016" s="3">
        <f>IF(OR(FIN_DATASET[[#This Row],[Account]]="CxP",FIN_DATASET[[#This Row],[Account]]="CxP (Liga)",FIN_DATASET[[#This Row],[Account]]="CxP (Terceros)"),1,0)</f>
        <v>1</v>
      </c>
      <c r="R2016" s="3">
        <f>IF(FIN_DATASET[[#This Row],[AP_Flag]]=1,FIN_DATASET[[#This Row],[Amount]],0)</f>
        <v>107000</v>
      </c>
    </row>
    <row r="2017" spans="1:18" x14ac:dyDescent="0.2">
      <c r="A2017" s="4">
        <f>FIN_RAW[[#This Row],[FECHA]]</f>
        <v>45291</v>
      </c>
      <c r="B2017" s="3">
        <f>YEAR(FIN_DATASET[[#This Row],[Date]])</f>
        <v>2023</v>
      </c>
      <c r="C2017" s="3" t="str">
        <f>TEXT(FIN_DATASET[[#This Row],[Date]],"mmmm")</f>
        <v>December</v>
      </c>
      <c r="D2017" s="3" t="str">
        <f>IF(FIN_RAW[[#This Row],[VALOR (IN)]]&gt;0, "Income",IF(FIN_RAW[[#This Row],[VALOR (OUT)]]&gt;0, "Expense", "Check"))</f>
        <v>Expense</v>
      </c>
      <c r="E2017" s="3" t="str">
        <f>_xlfn.XLOOKUP(FIN_DATASET[[#This Row],[Method]],CATEGORY_MAP[CUENTA_IN],CATEGORY_MAP[Category])</f>
        <v>Cash</v>
      </c>
      <c r="F2017" s="3" t="str">
        <f>_xlfn.XLOOKUP(FIN_DATASET[[#This Row],[Account]],CATEGORY_MAP[CUENTA_OUT],CATEGORY_MAP[Subcategory])</f>
        <v>Payroll</v>
      </c>
      <c r="G2017" s="3" t="str">
        <f>IF(OR(FIN_RAW[[#This Row],[CONCEPTO]]=0,FIN_RAW[[#This Row],[CONCEPTO]]=""),"",FIN_RAW[[#This Row],[CONCEPTO]])</f>
        <v>Pago Nomina DIC</v>
      </c>
      <c r="H2017" s="5">
        <f>IF(FIN_DATASET[[#This Row],[Type]]="Income", FIN_RAW[[#This Row],[VALOR (IN)]], -FIN_RAW[[#This Row],[VALOR (OUT)]])</f>
        <v>-1100000</v>
      </c>
      <c r="I2017" s="3" t="str">
        <f>FIN_RAW[[#This Row],[CUENTA (IN)]]</f>
        <v>Efectivo</v>
      </c>
      <c r="J2017" s="6" t="str">
        <f>FIN_RAW[[#This Row],[CUENTA (OUT)]]</f>
        <v>Nomina</v>
      </c>
      <c r="K2017" s="3" t="str">
        <f>IF(OR(FIN_RAW[[#This Row],[CLIENTE]]=0,FIN_RAW[[#This Row],[CLIENTE]]=" "),"",FIN_RAW[[#This Row],[CLIENTE]])</f>
        <v>Farly Apraez Betancur</v>
      </c>
      <c r="L2017" s="3" t="str">
        <f>IF(OR(FIN_RAW[[#This Row],[DEPORTISTA]]=0,FIN_RAW[[#This Row],[DEPORTISTA]]=""),"",FIN_RAW[[#This Row],[DEPORTISTA]])</f>
        <v>Farly Apraez Betancur</v>
      </c>
      <c r="M2017" s="3">
        <f>IF(FIN_DATASET[[#This Row],[Method]]="Efectivo",1,0)</f>
        <v>1</v>
      </c>
      <c r="N2017" s="12">
        <f>IF(FIN_DATASET[[#This Row],[Method]]="Efectivo",FIN_DATASET[[#This Row],[Amount]],0)</f>
        <v>-1100000</v>
      </c>
      <c r="O2017" s="3">
        <f>IF(FIN_DATASET[[#This Row],[Method]]="CxC",1,0)</f>
        <v>0</v>
      </c>
      <c r="P2017" s="11">
        <f>IF(FIN_DATASET[[#This Row],[Method]]="CxC",FIN_DATASET[[#This Row],[Amount]],0)</f>
        <v>0</v>
      </c>
      <c r="Q2017" s="3">
        <f>IF(OR(FIN_DATASET[[#This Row],[Account]]="CxP",FIN_DATASET[[#This Row],[Account]]="CxP (Liga)",FIN_DATASET[[#This Row],[Account]]="CxP (Terceros)"),1,0)</f>
        <v>0</v>
      </c>
      <c r="R2017" s="3">
        <f>IF(FIN_DATASET[[#This Row],[AP_Flag]]=1,FIN_DATASET[[#This Row],[Amount]],0)</f>
        <v>0</v>
      </c>
    </row>
    <row r="2018" spans="1:18" x14ac:dyDescent="0.2">
      <c r="A2018" s="4">
        <f>FIN_RAW[[#This Row],[FECHA]]</f>
        <v>45291</v>
      </c>
      <c r="B2018" s="3">
        <f>YEAR(FIN_DATASET[[#This Row],[Date]])</f>
        <v>2023</v>
      </c>
      <c r="C2018" s="3" t="str">
        <f>TEXT(FIN_DATASET[[#This Row],[Date]],"mmmm")</f>
        <v>December</v>
      </c>
      <c r="D2018" s="3" t="str">
        <f>IF(FIN_RAW[[#This Row],[VALOR (IN)]]&gt;0, "Income",IF(FIN_RAW[[#This Row],[VALOR (OUT)]]&gt;0, "Expense", "Check"))</f>
        <v>Expense</v>
      </c>
      <c r="E2018" s="3" t="str">
        <f>_xlfn.XLOOKUP(FIN_DATASET[[#This Row],[Method]],CATEGORY_MAP[CUENTA_IN],CATEGORY_MAP[Category])</f>
        <v>Cash</v>
      </c>
      <c r="F2018" s="3" t="str">
        <f>_xlfn.XLOOKUP(FIN_DATASET[[#This Row],[Account]],CATEGORY_MAP[CUENTA_OUT],CATEGORY_MAP[Subcategory])</f>
        <v>Payroll</v>
      </c>
      <c r="G2018" s="3" t="str">
        <f>IF(OR(FIN_RAW[[#This Row],[CONCEPTO]]=0,FIN_RAW[[#This Row],[CONCEPTO]]=""),"",FIN_RAW[[#This Row],[CONCEPTO]])</f>
        <v>Pago Nomina DIC</v>
      </c>
      <c r="H2018" s="5">
        <f>IF(FIN_DATASET[[#This Row],[Type]]="Income", FIN_RAW[[#This Row],[VALOR (IN)]], -FIN_RAW[[#This Row],[VALOR (OUT)]])</f>
        <v>-900000</v>
      </c>
      <c r="I2018" s="3" t="str">
        <f>FIN_RAW[[#This Row],[CUENTA (IN)]]</f>
        <v>Efectivo</v>
      </c>
      <c r="J2018" s="6" t="str">
        <f>FIN_RAW[[#This Row],[CUENTA (OUT)]]</f>
        <v>Nomina</v>
      </c>
      <c r="K2018" s="3" t="str">
        <f>IF(OR(FIN_RAW[[#This Row],[CLIENTE]]=0,FIN_RAW[[#This Row],[CLIENTE]]=" "),"",FIN_RAW[[#This Row],[CLIENTE]])</f>
        <v>Derwin Cuastumal Leal</v>
      </c>
      <c r="L2018" s="3" t="str">
        <f>IF(OR(FIN_RAW[[#This Row],[DEPORTISTA]]=0,FIN_RAW[[#This Row],[DEPORTISTA]]=""),"",FIN_RAW[[#This Row],[DEPORTISTA]])</f>
        <v>Derwin Cuastumal Leal</v>
      </c>
      <c r="M2018" s="3">
        <f>IF(FIN_DATASET[[#This Row],[Method]]="Efectivo",1,0)</f>
        <v>1</v>
      </c>
      <c r="N2018" s="12">
        <f>IF(FIN_DATASET[[#This Row],[Method]]="Efectivo",FIN_DATASET[[#This Row],[Amount]],0)</f>
        <v>-900000</v>
      </c>
      <c r="O2018" s="3">
        <f>IF(FIN_DATASET[[#This Row],[Method]]="CxC",1,0)</f>
        <v>0</v>
      </c>
      <c r="P2018" s="11">
        <f>IF(FIN_DATASET[[#This Row],[Method]]="CxC",FIN_DATASET[[#This Row],[Amount]],0)</f>
        <v>0</v>
      </c>
      <c r="Q2018" s="3">
        <f>IF(OR(FIN_DATASET[[#This Row],[Account]]="CxP",FIN_DATASET[[#This Row],[Account]]="CxP (Liga)",FIN_DATASET[[#This Row],[Account]]="CxP (Terceros)"),1,0)</f>
        <v>0</v>
      </c>
      <c r="R2018" s="3">
        <f>IF(FIN_DATASET[[#This Row],[AP_Flag]]=1,FIN_DATASET[[#This Row],[Amount]],0)</f>
        <v>0</v>
      </c>
    </row>
    <row r="2019" spans="1:18" x14ac:dyDescent="0.2">
      <c r="A2019" s="4">
        <f>FIN_RAW[[#This Row],[FECHA]]</f>
        <v>45291</v>
      </c>
      <c r="B2019" s="3">
        <f>YEAR(FIN_DATASET[[#This Row],[Date]])</f>
        <v>2023</v>
      </c>
      <c r="C2019" s="3" t="str">
        <f>TEXT(FIN_DATASET[[#This Row],[Date]],"mmmm")</f>
        <v>December</v>
      </c>
      <c r="D2019" s="3" t="str">
        <f>IF(FIN_RAW[[#This Row],[VALOR (IN)]]&gt;0, "Income",IF(FIN_RAW[[#This Row],[VALOR (OUT)]]&gt;0, "Expense", "Check"))</f>
        <v>Expense</v>
      </c>
      <c r="E2019" s="3" t="str">
        <f>_xlfn.XLOOKUP(FIN_DATASET[[#This Row],[Method]],CATEGORY_MAP[CUENTA_IN],CATEGORY_MAP[Category])</f>
        <v>Cash</v>
      </c>
      <c r="F2019" s="3" t="str">
        <f>_xlfn.XLOOKUP(FIN_DATASET[[#This Row],[Account]],CATEGORY_MAP[CUENTA_OUT],CATEGORY_MAP[Subcategory])</f>
        <v>Payroll</v>
      </c>
      <c r="G2019" s="3" t="str">
        <f>IF(OR(FIN_RAW[[#This Row],[CONCEPTO]]=0,FIN_RAW[[#This Row],[CONCEPTO]]=""),"",FIN_RAW[[#This Row],[CONCEPTO]])</f>
        <v>Pago Nomina DIC</v>
      </c>
      <c r="H2019" s="5">
        <f>IF(FIN_DATASET[[#This Row],[Type]]="Income", FIN_RAW[[#This Row],[VALOR (IN)]], -FIN_RAW[[#This Row],[VALOR (OUT)]])</f>
        <v>-100000</v>
      </c>
      <c r="I2019" s="3" t="str">
        <f>FIN_RAW[[#This Row],[CUENTA (IN)]]</f>
        <v>Efectivo</v>
      </c>
      <c r="J2019" s="6" t="str">
        <f>FIN_RAW[[#This Row],[CUENTA (OUT)]]</f>
        <v>Nomina</v>
      </c>
      <c r="K2019" s="3" t="str">
        <f>IF(OR(FIN_RAW[[#This Row],[CLIENTE]]=0,FIN_RAW[[#This Row],[CLIENTE]]=" "),"",FIN_RAW[[#This Row],[CLIENTE]])</f>
        <v/>
      </c>
      <c r="L2019" s="3" t="str">
        <f>IF(OR(FIN_RAW[[#This Row],[DEPORTISTA]]=0,FIN_RAW[[#This Row],[DEPORTISTA]]=""),"",FIN_RAW[[#This Row],[DEPORTISTA]])</f>
        <v/>
      </c>
      <c r="M2019" s="3">
        <f>IF(FIN_DATASET[[#This Row],[Method]]="Efectivo",1,0)</f>
        <v>1</v>
      </c>
      <c r="N2019" s="12">
        <f>IF(FIN_DATASET[[#This Row],[Method]]="Efectivo",FIN_DATASET[[#This Row],[Amount]],0)</f>
        <v>-100000</v>
      </c>
      <c r="O2019" s="3">
        <f>IF(FIN_DATASET[[#This Row],[Method]]="CxC",1,0)</f>
        <v>0</v>
      </c>
      <c r="P2019" s="11">
        <f>IF(FIN_DATASET[[#This Row],[Method]]="CxC",FIN_DATASET[[#This Row],[Amount]],0)</f>
        <v>0</v>
      </c>
      <c r="Q2019" s="3">
        <f>IF(OR(FIN_DATASET[[#This Row],[Account]]="CxP",FIN_DATASET[[#This Row],[Account]]="CxP (Liga)",FIN_DATASET[[#This Row],[Account]]="CxP (Terceros)"),1,0)</f>
        <v>0</v>
      </c>
      <c r="R2019" s="3">
        <f>IF(FIN_DATASET[[#This Row],[AP_Flag]]=1,FIN_DATASET[[#This Row],[Amount]],0)</f>
        <v>0</v>
      </c>
    </row>
    <row r="2020" spans="1:18" x14ac:dyDescent="0.2">
      <c r="A2020" s="4">
        <f>FIN_RAW[[#This Row],[FECHA]]</f>
        <v>45292</v>
      </c>
      <c r="B2020" s="3">
        <f>YEAR(FIN_DATASET[[#This Row],[Date]])</f>
        <v>2024</v>
      </c>
      <c r="C2020" s="3" t="str">
        <f>TEXT(FIN_DATASET[[#This Row],[Date]],"mmmm")</f>
        <v>January</v>
      </c>
      <c r="D2020" s="3" t="str">
        <f>IF(FIN_RAW[[#This Row],[VALOR (IN)]]&gt;0, "Income",IF(FIN_RAW[[#This Row],[VALOR (OUT)]]&gt;0, "Expense", "Check"))</f>
        <v>Check</v>
      </c>
      <c r="E2020" s="3" t="str">
        <f>_xlfn.XLOOKUP(FIN_DATASET[[#This Row],[Method]],CATEGORY_MAP[CUENTA_IN],CATEGORY_MAP[Category])</f>
        <v>Cash</v>
      </c>
      <c r="F2020" s="3" t="str">
        <f>_xlfn.XLOOKUP(FIN_DATASET[[#This Row],[Account]],CATEGORY_MAP[CUENTA_OUT],CATEGORY_MAP[Subcategory])</f>
        <v>Capital</v>
      </c>
      <c r="G2020" s="3" t="str">
        <f>IF(OR(FIN_RAW[[#This Row],[CONCEPTO]]=0,FIN_RAW[[#This Row],[CONCEPTO]]=""),"",FIN_RAW[[#This Row],[CONCEPTO]])</f>
        <v>Saldo Inicial Efectivo</v>
      </c>
      <c r="H2020" s="5">
        <f>IF(FIN_DATASET[[#This Row],[Type]]="Income", FIN_RAW[[#This Row],[VALOR (IN)]], -FIN_RAW[[#This Row],[VALOR (OUT)]])</f>
        <v>0</v>
      </c>
      <c r="I2020" s="3" t="str">
        <f>FIN_RAW[[#This Row],[CUENTA (IN)]]</f>
        <v>Efectivo</v>
      </c>
      <c r="J2020" s="6" t="str">
        <f>FIN_RAW[[#This Row],[CUENTA (OUT)]]</f>
        <v>Capital Social</v>
      </c>
      <c r="K2020" s="3" t="str">
        <f>IF(OR(FIN_RAW[[#This Row],[CLIENTE]]=0,FIN_RAW[[#This Row],[CLIENTE]]=" "),"",FIN_RAW[[#This Row],[CLIENTE]])</f>
        <v/>
      </c>
      <c r="L2020" s="3" t="str">
        <f>IF(OR(FIN_RAW[[#This Row],[DEPORTISTA]]=0,FIN_RAW[[#This Row],[DEPORTISTA]]=""),"",FIN_RAW[[#This Row],[DEPORTISTA]])</f>
        <v/>
      </c>
      <c r="M2020" s="3">
        <f>IF(FIN_DATASET[[#This Row],[Method]]="Efectivo",1,0)</f>
        <v>1</v>
      </c>
      <c r="N2020" s="12">
        <f>IF(FIN_DATASET[[#This Row],[Method]]="Efectivo",FIN_DATASET[[#This Row],[Amount]],0)</f>
        <v>0</v>
      </c>
      <c r="O2020" s="3">
        <f>IF(FIN_DATASET[[#This Row],[Method]]="CxC",1,0)</f>
        <v>0</v>
      </c>
      <c r="P2020" s="11">
        <f>IF(FIN_DATASET[[#This Row],[Method]]="CxC",FIN_DATASET[[#This Row],[Amount]],0)</f>
        <v>0</v>
      </c>
      <c r="Q2020" s="3">
        <f>IF(OR(FIN_DATASET[[#This Row],[Account]]="CxP",FIN_DATASET[[#This Row],[Account]]="CxP (Liga)",FIN_DATASET[[#This Row],[Account]]="CxP (Terceros)"),1,0)</f>
        <v>0</v>
      </c>
      <c r="R2020" s="3">
        <f>IF(FIN_DATASET[[#This Row],[AP_Flag]]=1,FIN_DATASET[[#This Row],[Amount]],0)</f>
        <v>0</v>
      </c>
    </row>
    <row r="2021" spans="1:18" x14ac:dyDescent="0.2">
      <c r="A2021" s="4">
        <f>FIN_RAW[[#This Row],[FECHA]]</f>
        <v>45292</v>
      </c>
      <c r="B2021" s="3">
        <f>YEAR(FIN_DATASET[[#This Row],[Date]])</f>
        <v>2024</v>
      </c>
      <c r="C2021" s="3" t="str">
        <f>TEXT(FIN_DATASET[[#This Row],[Date]],"mmmm")</f>
        <v>January</v>
      </c>
      <c r="D2021" s="3" t="str">
        <f>IF(FIN_RAW[[#This Row],[VALOR (IN)]]&gt;0, "Income",IF(FIN_RAW[[#This Row],[VALOR (OUT)]]&gt;0, "Expense", "Check"))</f>
        <v>Expense</v>
      </c>
      <c r="E2021" s="3" t="str">
        <f>_xlfn.XLOOKUP(FIN_DATASET[[#This Row],[Method]],CATEGORY_MAP[CUENTA_IN],CATEGORY_MAP[Category])</f>
        <v>Retained Earnings 2023</v>
      </c>
      <c r="F2021" s="3" t="str">
        <f>_xlfn.XLOOKUP(FIN_DATASET[[#This Row],[Account]],CATEGORY_MAP[CUENTA_OUT],CATEGORY_MAP[Subcategory])</f>
        <v>Capital</v>
      </c>
      <c r="G2021" s="3" t="str">
        <f>IF(OR(FIN_RAW[[#This Row],[CONCEPTO]]=0,FIN_RAW[[#This Row],[CONCEPTO]]=""),"",FIN_RAW[[#This Row],[CONCEPTO]])</f>
        <v>Ajuste Contable</v>
      </c>
      <c r="H2021" s="5">
        <f>IF(FIN_DATASET[[#This Row],[Type]]="Income", FIN_RAW[[#This Row],[VALOR (IN)]], -FIN_RAW[[#This Row],[VALOR (OUT)]])</f>
        <v>-704000</v>
      </c>
      <c r="I2021" s="3" t="str">
        <f>FIN_RAW[[#This Row],[CUENTA (IN)]]</f>
        <v>Utilidad Acumulada 2023</v>
      </c>
      <c r="J2021" s="6" t="str">
        <f>FIN_RAW[[#This Row],[CUENTA (OUT)]]</f>
        <v>Capital Social</v>
      </c>
      <c r="K2021" s="3" t="str">
        <f>IF(OR(FIN_RAW[[#This Row],[CLIENTE]]=0,FIN_RAW[[#This Row],[CLIENTE]]=" "),"",FIN_RAW[[#This Row],[CLIENTE]])</f>
        <v/>
      </c>
      <c r="L2021" s="3" t="str">
        <f>IF(OR(FIN_RAW[[#This Row],[DEPORTISTA]]=0,FIN_RAW[[#This Row],[DEPORTISTA]]=""),"",FIN_RAW[[#This Row],[DEPORTISTA]])</f>
        <v/>
      </c>
      <c r="M2021" s="3">
        <f>IF(FIN_DATASET[[#This Row],[Method]]="Efectivo",1,0)</f>
        <v>0</v>
      </c>
      <c r="N2021" s="12">
        <f>IF(FIN_DATASET[[#This Row],[Method]]="Efectivo",FIN_DATASET[[#This Row],[Amount]],0)</f>
        <v>0</v>
      </c>
      <c r="O2021" s="3">
        <f>IF(FIN_DATASET[[#This Row],[Method]]="CxC",1,0)</f>
        <v>0</v>
      </c>
      <c r="P2021" s="11">
        <f>IF(FIN_DATASET[[#This Row],[Method]]="CxC",FIN_DATASET[[#This Row],[Amount]],0)</f>
        <v>0</v>
      </c>
      <c r="Q2021" s="3">
        <f>IF(OR(FIN_DATASET[[#This Row],[Account]]="CxP",FIN_DATASET[[#This Row],[Account]]="CxP (Liga)",FIN_DATASET[[#This Row],[Account]]="CxP (Terceros)"),1,0)</f>
        <v>0</v>
      </c>
      <c r="R2021" s="3">
        <f>IF(FIN_DATASET[[#This Row],[AP_Flag]]=1,FIN_DATASET[[#This Row],[Amount]],0)</f>
        <v>0</v>
      </c>
    </row>
    <row r="2022" spans="1:18" x14ac:dyDescent="0.2">
      <c r="A2022" s="4">
        <f>FIN_RAW[[#This Row],[FECHA]]</f>
        <v>45292</v>
      </c>
      <c r="B2022" s="3">
        <f>YEAR(FIN_DATASET[[#This Row],[Date]])</f>
        <v>2024</v>
      </c>
      <c r="C2022" s="3" t="str">
        <f>TEXT(FIN_DATASET[[#This Row],[Date]],"mmmm")</f>
        <v>January</v>
      </c>
      <c r="D2022" s="3" t="str">
        <f>IF(FIN_RAW[[#This Row],[VALOR (IN)]]&gt;0, "Income",IF(FIN_RAW[[#This Row],[VALOR (OUT)]]&gt;0, "Expense", "Check"))</f>
        <v>Income</v>
      </c>
      <c r="E2022" s="3" t="str">
        <f>_xlfn.XLOOKUP(FIN_DATASET[[#This Row],[Method]],CATEGORY_MAP[CUENTA_IN],CATEGORY_MAP[Category])</f>
        <v>Profit 2024</v>
      </c>
      <c r="F2022" s="3" t="str">
        <f>_xlfn.XLOOKUP(FIN_DATASET[[#This Row],[Account]],CATEGORY_MAP[CUENTA_OUT],CATEGORY_MAP[Subcategory])</f>
        <v>Account Adjustments</v>
      </c>
      <c r="G2022" s="3" t="str">
        <f>IF(OR(FIN_RAW[[#This Row],[CONCEPTO]]=0,FIN_RAW[[#This Row],[CONCEPTO]]=""),"",FIN_RAW[[#This Row],[CONCEPTO]])</f>
        <v>Ajuste Contable</v>
      </c>
      <c r="H2022" s="5">
        <f>IF(FIN_DATASET[[#This Row],[Type]]="Income", FIN_RAW[[#This Row],[VALOR (IN)]], -FIN_RAW[[#This Row],[VALOR (OUT)]])</f>
        <v>976000</v>
      </c>
      <c r="I2022" s="3" t="str">
        <f>FIN_RAW[[#This Row],[CUENTA (IN)]]</f>
        <v>Utilidad Del Ejercicio 2024</v>
      </c>
      <c r="J2022" s="6" t="str">
        <f>FIN_RAW[[#This Row],[CUENTA (OUT)]]</f>
        <v>Ajustes</v>
      </c>
      <c r="K2022" s="3" t="str">
        <f>IF(OR(FIN_RAW[[#This Row],[CLIENTE]]=0,FIN_RAW[[#This Row],[CLIENTE]]=" "),"",FIN_RAW[[#This Row],[CLIENTE]])</f>
        <v/>
      </c>
      <c r="L2022" s="3" t="str">
        <f>IF(OR(FIN_RAW[[#This Row],[DEPORTISTA]]=0,FIN_RAW[[#This Row],[DEPORTISTA]]=""),"",FIN_RAW[[#This Row],[DEPORTISTA]])</f>
        <v/>
      </c>
      <c r="M2022" s="3">
        <f>IF(FIN_DATASET[[#This Row],[Method]]="Efectivo",1,0)</f>
        <v>0</v>
      </c>
      <c r="N2022" s="12">
        <f>IF(FIN_DATASET[[#This Row],[Method]]="Efectivo",FIN_DATASET[[#This Row],[Amount]],0)</f>
        <v>0</v>
      </c>
      <c r="O2022" s="3">
        <f>IF(FIN_DATASET[[#This Row],[Method]]="CxC",1,0)</f>
        <v>0</v>
      </c>
      <c r="P2022" s="11">
        <f>IF(FIN_DATASET[[#This Row],[Method]]="CxC",FIN_DATASET[[#This Row],[Amount]],0)</f>
        <v>0</v>
      </c>
      <c r="Q2022" s="3">
        <f>IF(OR(FIN_DATASET[[#This Row],[Account]]="CxP",FIN_DATASET[[#This Row],[Account]]="CxP (Liga)",FIN_DATASET[[#This Row],[Account]]="CxP (Terceros)"),1,0)</f>
        <v>0</v>
      </c>
      <c r="R2022" s="3">
        <f>IF(FIN_DATASET[[#This Row],[AP_Flag]]=1,FIN_DATASET[[#This Row],[Amount]],0)</f>
        <v>0</v>
      </c>
    </row>
    <row r="2023" spans="1:18" x14ac:dyDescent="0.2">
      <c r="A2023" s="4">
        <f>FIN_RAW[[#This Row],[FECHA]]</f>
        <v>45292</v>
      </c>
      <c r="B2023" s="3">
        <f>YEAR(FIN_DATASET[[#This Row],[Date]])</f>
        <v>2024</v>
      </c>
      <c r="C2023" s="3" t="str">
        <f>TEXT(FIN_DATASET[[#This Row],[Date]],"mmmm")</f>
        <v>January</v>
      </c>
      <c r="D2023" s="3" t="str">
        <f>IF(FIN_RAW[[#This Row],[VALOR (IN)]]&gt;0, "Income",IF(FIN_RAW[[#This Row],[VALOR (OUT)]]&gt;0, "Expense", "Check"))</f>
        <v>Income</v>
      </c>
      <c r="E2023" s="3" t="str">
        <f>_xlfn.XLOOKUP(FIN_DATASET[[#This Row],[Method]],CATEGORY_MAP[CUENTA_IN],CATEGORY_MAP[Category])</f>
        <v>Sports Equipment</v>
      </c>
      <c r="F2023" s="3" t="str">
        <f>_xlfn.XLOOKUP(FIN_DATASET[[#This Row],[Account]],CATEGORY_MAP[CUENTA_OUT],CATEGORY_MAP[Subcategory])</f>
        <v>Capital</v>
      </c>
      <c r="G2023" s="3" t="str">
        <f>IF(OR(FIN_RAW[[#This Row],[CONCEPTO]]=0,FIN_RAW[[#This Row],[CONCEPTO]]=""),"",FIN_RAW[[#This Row],[CONCEPTO]])</f>
        <v/>
      </c>
      <c r="H2023" s="5">
        <f>IF(FIN_DATASET[[#This Row],[Type]]="Income", FIN_RAW[[#This Row],[VALOR (IN)]], -FIN_RAW[[#This Row],[VALOR (OUT)]])</f>
        <v>2967551</v>
      </c>
      <c r="I2023" s="3" t="str">
        <f>FIN_RAW[[#This Row],[CUENTA (IN)]]</f>
        <v>Implementacion Deportiva</v>
      </c>
      <c r="J2023" s="6" t="str">
        <f>FIN_RAW[[#This Row],[CUENTA (OUT)]]</f>
        <v>Capital Social</v>
      </c>
      <c r="K2023" s="3" t="str">
        <f>IF(OR(FIN_RAW[[#This Row],[CLIENTE]]=0,FIN_RAW[[#This Row],[CLIENTE]]=" "),"",FIN_RAW[[#This Row],[CLIENTE]])</f>
        <v/>
      </c>
      <c r="L2023" s="3" t="str">
        <f>IF(OR(FIN_RAW[[#This Row],[DEPORTISTA]]=0,FIN_RAW[[#This Row],[DEPORTISTA]]=""),"",FIN_RAW[[#This Row],[DEPORTISTA]])</f>
        <v/>
      </c>
      <c r="M2023" s="3">
        <f>IF(FIN_DATASET[[#This Row],[Method]]="Efectivo",1,0)</f>
        <v>0</v>
      </c>
      <c r="N2023" s="12">
        <f>IF(FIN_DATASET[[#This Row],[Method]]="Efectivo",FIN_DATASET[[#This Row],[Amount]],0)</f>
        <v>0</v>
      </c>
      <c r="O2023" s="3">
        <f>IF(FIN_DATASET[[#This Row],[Method]]="CxC",1,0)</f>
        <v>0</v>
      </c>
      <c r="P2023" s="11">
        <f>IF(FIN_DATASET[[#This Row],[Method]]="CxC",FIN_DATASET[[#This Row],[Amount]],0)</f>
        <v>0</v>
      </c>
      <c r="Q2023" s="3">
        <f>IF(OR(FIN_DATASET[[#This Row],[Account]]="CxP",FIN_DATASET[[#This Row],[Account]]="CxP (Liga)",FIN_DATASET[[#This Row],[Account]]="CxP (Terceros)"),1,0)</f>
        <v>0</v>
      </c>
      <c r="R2023" s="3">
        <f>IF(FIN_DATASET[[#This Row],[AP_Flag]]=1,FIN_DATASET[[#This Row],[Amount]],0)</f>
        <v>0</v>
      </c>
    </row>
    <row r="2024" spans="1:18" x14ac:dyDescent="0.2">
      <c r="A2024" s="4">
        <f>FIN_RAW[[#This Row],[FECHA]]</f>
        <v>45292</v>
      </c>
      <c r="B2024" s="3">
        <f>YEAR(FIN_DATASET[[#This Row],[Date]])</f>
        <v>2024</v>
      </c>
      <c r="C2024" s="3" t="str">
        <f>TEXT(FIN_DATASET[[#This Row],[Date]],"mmmm")</f>
        <v>January</v>
      </c>
      <c r="D2024" s="3" t="str">
        <f>IF(FIN_RAW[[#This Row],[VALOR (IN)]]&gt;0, "Income",IF(FIN_RAW[[#This Row],[VALOR (OUT)]]&gt;0, "Expense", "Check"))</f>
        <v>Income</v>
      </c>
      <c r="E2024" s="3" t="str">
        <f>_xlfn.XLOOKUP(FIN_DATASET[[#This Row],[Method]],CATEGORY_MAP[CUENTA_IN],CATEGORY_MAP[Category])</f>
        <v>Accounts Receivable</v>
      </c>
      <c r="F2024" s="3" t="str">
        <f>_xlfn.XLOOKUP(FIN_DATASET[[#This Row],[Account]],CATEGORY_MAP[CUENTA_OUT],CATEGORY_MAP[Subcategory])</f>
        <v>Capital</v>
      </c>
      <c r="G2024" s="3" t="str">
        <f>IF(OR(FIN_RAW[[#This Row],[CONCEPTO]]=0,FIN_RAW[[#This Row],[CONCEPTO]]=""),"",FIN_RAW[[#This Row],[CONCEPTO]])</f>
        <v>CxC 2023</v>
      </c>
      <c r="H2024" s="5">
        <f>IF(FIN_DATASET[[#This Row],[Type]]="Income", FIN_RAW[[#This Row],[VALOR (IN)]], -FIN_RAW[[#This Row],[VALOR (OUT)]])</f>
        <v>1020000</v>
      </c>
      <c r="I2024" s="3" t="str">
        <f>FIN_RAW[[#This Row],[CUENTA (IN)]]</f>
        <v>CxC</v>
      </c>
      <c r="J2024" s="6" t="str">
        <f>FIN_RAW[[#This Row],[CUENTA (OUT)]]</f>
        <v>Capital Social</v>
      </c>
      <c r="K2024" s="3" t="str">
        <f>IF(OR(FIN_RAW[[#This Row],[CLIENTE]]=0,FIN_RAW[[#This Row],[CLIENTE]]=" "),"",FIN_RAW[[#This Row],[CLIENTE]])</f>
        <v>Diana Gómez Herrera</v>
      </c>
      <c r="L2024" s="3" t="str">
        <f>IF(OR(FIN_RAW[[#This Row],[DEPORTISTA]]=0,FIN_RAW[[#This Row],[DEPORTISTA]]=""),"",FIN_RAW[[#This Row],[DEPORTISTA]])</f>
        <v>Juan Manuel López Gómez</v>
      </c>
      <c r="M2024" s="3">
        <f>IF(FIN_DATASET[[#This Row],[Method]]="Efectivo",1,0)</f>
        <v>0</v>
      </c>
      <c r="N2024" s="12">
        <f>IF(FIN_DATASET[[#This Row],[Method]]="Efectivo",FIN_DATASET[[#This Row],[Amount]],0)</f>
        <v>0</v>
      </c>
      <c r="O2024" s="3">
        <f>IF(FIN_DATASET[[#This Row],[Method]]="CxC",1,0)</f>
        <v>1</v>
      </c>
      <c r="P2024" s="11">
        <f>IF(FIN_DATASET[[#This Row],[Method]]="CxC",FIN_DATASET[[#This Row],[Amount]],0)</f>
        <v>1020000</v>
      </c>
      <c r="Q2024" s="3">
        <f>IF(OR(FIN_DATASET[[#This Row],[Account]]="CxP",FIN_DATASET[[#This Row],[Account]]="CxP (Liga)",FIN_DATASET[[#This Row],[Account]]="CxP (Terceros)"),1,0)</f>
        <v>0</v>
      </c>
      <c r="R2024" s="3">
        <f>IF(FIN_DATASET[[#This Row],[AP_Flag]]=1,FIN_DATASET[[#This Row],[Amount]],0)</f>
        <v>0</v>
      </c>
    </row>
    <row r="2025" spans="1:18" x14ac:dyDescent="0.2">
      <c r="A2025" s="4">
        <f>FIN_RAW[[#This Row],[FECHA]]</f>
        <v>45292</v>
      </c>
      <c r="B2025" s="3">
        <f>YEAR(FIN_DATASET[[#This Row],[Date]])</f>
        <v>2024</v>
      </c>
      <c r="C2025" s="3" t="str">
        <f>TEXT(FIN_DATASET[[#This Row],[Date]],"mmmm")</f>
        <v>January</v>
      </c>
      <c r="D2025" s="3" t="str">
        <f>IF(FIN_RAW[[#This Row],[VALOR (IN)]]&gt;0, "Income",IF(FIN_RAW[[#This Row],[VALOR (OUT)]]&gt;0, "Expense", "Check"))</f>
        <v>Income</v>
      </c>
      <c r="E2025" s="3" t="str">
        <f>_xlfn.XLOOKUP(FIN_DATASET[[#This Row],[Method]],CATEGORY_MAP[CUENTA_IN],CATEGORY_MAP[Category])</f>
        <v>Accounts Receivable</v>
      </c>
      <c r="F2025" s="3" t="str">
        <f>_xlfn.XLOOKUP(FIN_DATASET[[#This Row],[Account]],CATEGORY_MAP[CUENTA_OUT],CATEGORY_MAP[Subcategory])</f>
        <v>Capital</v>
      </c>
      <c r="G2025" s="3" t="str">
        <f>IF(OR(FIN_RAW[[#This Row],[CONCEPTO]]=0,FIN_RAW[[#This Row],[CONCEPTO]]=""),"",FIN_RAW[[#This Row],[CONCEPTO]])</f>
        <v>CxC 2023</v>
      </c>
      <c r="H2025" s="5">
        <f>IF(FIN_DATASET[[#This Row],[Type]]="Income", FIN_RAW[[#This Row],[VALOR (IN)]], -FIN_RAW[[#This Row],[VALOR (OUT)]])</f>
        <v>850000</v>
      </c>
      <c r="I2025" s="3" t="str">
        <f>FIN_RAW[[#This Row],[CUENTA (IN)]]</f>
        <v>CxC</v>
      </c>
      <c r="J2025" s="6" t="str">
        <f>FIN_RAW[[#This Row],[CUENTA (OUT)]]</f>
        <v>Capital Social</v>
      </c>
      <c r="K2025" s="3" t="str">
        <f>IF(OR(FIN_RAW[[#This Row],[CLIENTE]]=0,FIN_RAW[[#This Row],[CLIENTE]]=" "),"",FIN_RAW[[#This Row],[CLIENTE]])</f>
        <v>Viviana Andrade Álvarez</v>
      </c>
      <c r="L2025" s="3" t="str">
        <f>IF(OR(FIN_RAW[[#This Row],[DEPORTISTA]]=0,FIN_RAW[[#This Row],[DEPORTISTA]]=""),"",FIN_RAW[[#This Row],[DEPORTISTA]])</f>
        <v>Laura Sofía Valencia Andrade</v>
      </c>
      <c r="M2025" s="3">
        <f>IF(FIN_DATASET[[#This Row],[Method]]="Efectivo",1,0)</f>
        <v>0</v>
      </c>
      <c r="N2025" s="12">
        <f>IF(FIN_DATASET[[#This Row],[Method]]="Efectivo",FIN_DATASET[[#This Row],[Amount]],0)</f>
        <v>0</v>
      </c>
      <c r="O2025" s="3">
        <f>IF(FIN_DATASET[[#This Row],[Method]]="CxC",1,0)</f>
        <v>1</v>
      </c>
      <c r="P2025" s="11">
        <f>IF(FIN_DATASET[[#This Row],[Method]]="CxC",FIN_DATASET[[#This Row],[Amount]],0)</f>
        <v>850000</v>
      </c>
      <c r="Q2025" s="3">
        <f>IF(OR(FIN_DATASET[[#This Row],[Account]]="CxP",FIN_DATASET[[#This Row],[Account]]="CxP (Liga)",FIN_DATASET[[#This Row],[Account]]="CxP (Terceros)"),1,0)</f>
        <v>0</v>
      </c>
      <c r="R2025" s="3">
        <f>IF(FIN_DATASET[[#This Row],[AP_Flag]]=1,FIN_DATASET[[#This Row],[Amount]],0)</f>
        <v>0</v>
      </c>
    </row>
    <row r="2026" spans="1:18" x14ac:dyDescent="0.2">
      <c r="A2026" s="4">
        <f>FIN_RAW[[#This Row],[FECHA]]</f>
        <v>45292</v>
      </c>
      <c r="B2026" s="3">
        <f>YEAR(FIN_DATASET[[#This Row],[Date]])</f>
        <v>2024</v>
      </c>
      <c r="C2026" s="3" t="str">
        <f>TEXT(FIN_DATASET[[#This Row],[Date]],"mmmm")</f>
        <v>January</v>
      </c>
      <c r="D2026" s="3" t="str">
        <f>IF(FIN_RAW[[#This Row],[VALOR (IN)]]&gt;0, "Income",IF(FIN_RAW[[#This Row],[VALOR (OUT)]]&gt;0, "Expense", "Check"))</f>
        <v>Expense</v>
      </c>
      <c r="E2026" s="3" t="str">
        <f>_xlfn.XLOOKUP(FIN_DATASET[[#This Row],[Method]],CATEGORY_MAP[CUENTA_IN],CATEGORY_MAP[Category])</f>
        <v>Accounts Payable – League</v>
      </c>
      <c r="F2026" s="3" t="str">
        <f>_xlfn.XLOOKUP(FIN_DATASET[[#This Row],[Account]],CATEGORY_MAP[CUENTA_OUT],CATEGORY_MAP[Subcategory])</f>
        <v>Capital</v>
      </c>
      <c r="G2026" s="3" t="str">
        <f>IF(OR(FIN_RAW[[#This Row],[CONCEPTO]]=0,FIN_RAW[[#This Row],[CONCEPTO]]=""),"",FIN_RAW[[#This Row],[CONCEPTO]])</f>
        <v>CxP 2023</v>
      </c>
      <c r="H2026" s="5">
        <f>IF(FIN_DATASET[[#This Row],[Type]]="Income", FIN_RAW[[#This Row],[VALOR (IN)]], -FIN_RAW[[#This Row],[VALOR (OUT)]])</f>
        <v>-1925000</v>
      </c>
      <c r="I2026" s="3" t="str">
        <f>FIN_RAW[[#This Row],[CUENTA (IN)]]</f>
        <v>CxP (Liga)</v>
      </c>
      <c r="J2026" s="6" t="str">
        <f>FIN_RAW[[#This Row],[CUENTA (OUT)]]</f>
        <v>Capital Social</v>
      </c>
      <c r="K2026" s="3" t="str">
        <f>IF(OR(FIN_RAW[[#This Row],[CLIENTE]]=0,FIN_RAW[[#This Row],[CLIENTE]]=" "),"",FIN_RAW[[#This Row],[CLIENTE]])</f>
        <v/>
      </c>
      <c r="L2026" s="3" t="str">
        <f>IF(OR(FIN_RAW[[#This Row],[DEPORTISTA]]=0,FIN_RAW[[#This Row],[DEPORTISTA]]=""),"",FIN_RAW[[#This Row],[DEPORTISTA]])</f>
        <v/>
      </c>
      <c r="M2026" s="3">
        <f>IF(FIN_DATASET[[#This Row],[Method]]="Efectivo",1,0)</f>
        <v>0</v>
      </c>
      <c r="N2026" s="12">
        <f>IF(FIN_DATASET[[#This Row],[Method]]="Efectivo",FIN_DATASET[[#This Row],[Amount]],0)</f>
        <v>0</v>
      </c>
      <c r="O2026" s="3">
        <f>IF(FIN_DATASET[[#This Row],[Method]]="CxC",1,0)</f>
        <v>0</v>
      </c>
      <c r="P2026" s="11">
        <f>IF(FIN_DATASET[[#This Row],[Method]]="CxC",FIN_DATASET[[#This Row],[Amount]],0)</f>
        <v>0</v>
      </c>
      <c r="Q2026" s="3">
        <f>IF(OR(FIN_DATASET[[#This Row],[Account]]="CxP",FIN_DATASET[[#This Row],[Account]]="CxP (Liga)",FIN_DATASET[[#This Row],[Account]]="CxP (Terceros)"),1,0)</f>
        <v>0</v>
      </c>
      <c r="R2026" s="3">
        <f>IF(FIN_DATASET[[#This Row],[AP_Flag]]=1,FIN_DATASET[[#This Row],[Amount]],0)</f>
        <v>0</v>
      </c>
    </row>
    <row r="2027" spans="1:18" x14ac:dyDescent="0.2">
      <c r="A2027" s="4">
        <f>FIN_RAW[[#This Row],[FECHA]]</f>
        <v>45292</v>
      </c>
      <c r="B2027" s="3">
        <f>YEAR(FIN_DATASET[[#This Row],[Date]])</f>
        <v>2024</v>
      </c>
      <c r="C2027" s="3" t="str">
        <f>TEXT(FIN_DATASET[[#This Row],[Date]],"mmmm")</f>
        <v>January</v>
      </c>
      <c r="D2027" s="3" t="str">
        <f>IF(FIN_RAW[[#This Row],[VALOR (IN)]]&gt;0, "Income",IF(FIN_RAW[[#This Row],[VALOR (OUT)]]&gt;0, "Expense", "Check"))</f>
        <v>Expense</v>
      </c>
      <c r="E2027" s="3" t="str">
        <f>_xlfn.XLOOKUP(FIN_DATASET[[#This Row],[Method]],CATEGORY_MAP[CUENTA_IN],CATEGORY_MAP[Category])</f>
        <v>Accounts Payable – Third Parties</v>
      </c>
      <c r="F2027" s="3" t="str">
        <f>_xlfn.XLOOKUP(FIN_DATASET[[#This Row],[Account]],CATEGORY_MAP[CUENTA_OUT],CATEGORY_MAP[Subcategory])</f>
        <v>Capital</v>
      </c>
      <c r="G2027" s="3" t="str">
        <f>IF(OR(FIN_RAW[[#This Row],[CONCEPTO]]=0,FIN_RAW[[#This Row],[CONCEPTO]]=""),"",FIN_RAW[[#This Row],[CONCEPTO]])</f>
        <v>CxP 2023</v>
      </c>
      <c r="H2027" s="5">
        <f>IF(FIN_DATASET[[#This Row],[Type]]="Income", FIN_RAW[[#This Row],[VALOR (IN)]], -FIN_RAW[[#This Row],[VALOR (OUT)]])</f>
        <v>-771000</v>
      </c>
      <c r="I2027" s="3" t="str">
        <f>FIN_RAW[[#This Row],[CUENTA (IN)]]</f>
        <v>CxP (Terceros)</v>
      </c>
      <c r="J2027" s="6" t="str">
        <f>FIN_RAW[[#This Row],[CUENTA (OUT)]]</f>
        <v>Capital Social</v>
      </c>
      <c r="K2027" s="3" t="str">
        <f>IF(OR(FIN_RAW[[#This Row],[CLIENTE]]=0,FIN_RAW[[#This Row],[CLIENTE]]=" "),"",FIN_RAW[[#This Row],[CLIENTE]])</f>
        <v/>
      </c>
      <c r="L2027" s="3" t="str">
        <f>IF(OR(FIN_RAW[[#This Row],[DEPORTISTA]]=0,FIN_RAW[[#This Row],[DEPORTISTA]]=""),"",FIN_RAW[[#This Row],[DEPORTISTA]])</f>
        <v/>
      </c>
      <c r="M2027" s="3">
        <f>IF(FIN_DATASET[[#This Row],[Method]]="Efectivo",1,0)</f>
        <v>0</v>
      </c>
      <c r="N2027" s="12">
        <f>IF(FIN_DATASET[[#This Row],[Method]]="Efectivo",FIN_DATASET[[#This Row],[Amount]],0)</f>
        <v>0</v>
      </c>
      <c r="O2027" s="3">
        <f>IF(FIN_DATASET[[#This Row],[Method]]="CxC",1,0)</f>
        <v>0</v>
      </c>
      <c r="P2027" s="11">
        <f>IF(FIN_DATASET[[#This Row],[Method]]="CxC",FIN_DATASET[[#This Row],[Amount]],0)</f>
        <v>0</v>
      </c>
      <c r="Q2027" s="3">
        <f>IF(OR(FIN_DATASET[[#This Row],[Account]]="CxP",FIN_DATASET[[#This Row],[Account]]="CxP (Liga)",FIN_DATASET[[#This Row],[Account]]="CxP (Terceros)"),1,0)</f>
        <v>0</v>
      </c>
      <c r="R2027" s="3">
        <f>IF(FIN_DATASET[[#This Row],[AP_Flag]]=1,FIN_DATASET[[#This Row],[Amount]],0)</f>
        <v>0</v>
      </c>
    </row>
    <row r="2028" spans="1:18" x14ac:dyDescent="0.2">
      <c r="A2028" s="4">
        <f>FIN_RAW[[#This Row],[FECHA]]</f>
        <v>45292</v>
      </c>
      <c r="B2028" s="3">
        <f>YEAR(FIN_DATASET[[#This Row],[Date]])</f>
        <v>2024</v>
      </c>
      <c r="C2028" s="3" t="str">
        <f>TEXT(FIN_DATASET[[#This Row],[Date]],"mmmm")</f>
        <v>January</v>
      </c>
      <c r="D2028" s="3" t="str">
        <f>IF(FIN_RAW[[#This Row],[VALOR (IN)]]&gt;0, "Income",IF(FIN_RAW[[#This Row],[VALOR (OUT)]]&gt;0, "Expense", "Check"))</f>
        <v>Income</v>
      </c>
      <c r="E2028" s="3" t="str">
        <f>_xlfn.XLOOKUP(FIN_DATASET[[#This Row],[Method]],CATEGORY_MAP[CUENTA_IN],CATEGORY_MAP[Category])</f>
        <v>Scholarships</v>
      </c>
      <c r="F2028" s="3" t="str">
        <f>_xlfn.XLOOKUP(FIN_DATASET[[#This Row],[Account]],CATEGORY_MAP[CUENTA_OUT],CATEGORY_MAP[Subcategory])</f>
        <v>Enrollment Fees</v>
      </c>
      <c r="G2028" s="3" t="str">
        <f>IF(OR(FIN_RAW[[#This Row],[CONCEPTO]]=0,FIN_RAW[[#This Row],[CONCEPTO]]=""),"",FIN_RAW[[#This Row],[CONCEPTO]])</f>
        <v>Matricula 2024 Miembro Honorario</v>
      </c>
      <c r="H2028" s="5">
        <f>IF(FIN_DATASET[[#This Row],[Type]]="Income", FIN_RAW[[#This Row],[VALOR (IN)]], -FIN_RAW[[#This Row],[VALOR (OUT)]])</f>
        <v>130000</v>
      </c>
      <c r="I2028" s="3" t="str">
        <f>FIN_RAW[[#This Row],[CUENTA (IN)]]</f>
        <v>Becas</v>
      </c>
      <c r="J2028" s="6" t="str">
        <f>FIN_RAW[[#This Row],[CUENTA (OUT)]]</f>
        <v>Matricula</v>
      </c>
      <c r="K2028" s="3" t="str">
        <f>IF(OR(FIN_RAW[[#This Row],[CLIENTE]]=0,FIN_RAW[[#This Row],[CLIENTE]]=" "),"",FIN_RAW[[#This Row],[CLIENTE]])</f>
        <v>Silvana Torres López</v>
      </c>
      <c r="L2028" s="3" t="str">
        <f>IF(OR(FIN_RAW[[#This Row],[DEPORTISTA]]=0,FIN_RAW[[#This Row],[DEPORTISTA]]=""),"",FIN_RAW[[#This Row],[DEPORTISTA]])</f>
        <v>María Paula Quintero Torres</v>
      </c>
      <c r="M2028" s="3">
        <f>IF(FIN_DATASET[[#This Row],[Method]]="Efectivo",1,0)</f>
        <v>0</v>
      </c>
      <c r="N2028" s="12">
        <f>IF(FIN_DATASET[[#This Row],[Method]]="Efectivo",FIN_DATASET[[#This Row],[Amount]],0)</f>
        <v>0</v>
      </c>
      <c r="O2028" s="3">
        <f>IF(FIN_DATASET[[#This Row],[Method]]="CxC",1,0)</f>
        <v>0</v>
      </c>
      <c r="P2028" s="11">
        <f>IF(FIN_DATASET[[#This Row],[Method]]="CxC",FIN_DATASET[[#This Row],[Amount]],0)</f>
        <v>0</v>
      </c>
      <c r="Q2028" s="3">
        <f>IF(OR(FIN_DATASET[[#This Row],[Account]]="CxP",FIN_DATASET[[#This Row],[Account]]="CxP (Liga)",FIN_DATASET[[#This Row],[Account]]="CxP (Terceros)"),1,0)</f>
        <v>0</v>
      </c>
      <c r="R2028" s="3">
        <f>IF(FIN_DATASET[[#This Row],[AP_Flag]]=1,FIN_DATASET[[#This Row],[Amount]],0)</f>
        <v>0</v>
      </c>
    </row>
    <row r="2029" spans="1:18" x14ac:dyDescent="0.2">
      <c r="A2029" s="4">
        <f>FIN_RAW[[#This Row],[FECHA]]</f>
        <v>45292</v>
      </c>
      <c r="B2029" s="3">
        <f>YEAR(FIN_DATASET[[#This Row],[Date]])</f>
        <v>2024</v>
      </c>
      <c r="C2029" s="3" t="str">
        <f>TEXT(FIN_DATASET[[#This Row],[Date]],"mmmm")</f>
        <v>January</v>
      </c>
      <c r="D2029" s="3" t="str">
        <f>IF(FIN_RAW[[#This Row],[VALOR (IN)]]&gt;0, "Income",IF(FIN_RAW[[#This Row],[VALOR (OUT)]]&gt;0, "Expense", "Check"))</f>
        <v>Income</v>
      </c>
      <c r="E2029" s="3" t="str">
        <f>_xlfn.XLOOKUP(FIN_DATASET[[#This Row],[Method]],CATEGORY_MAP[CUENTA_IN],CATEGORY_MAP[Category])</f>
        <v>Scholarships</v>
      </c>
      <c r="F2029" s="3" t="str">
        <f>_xlfn.XLOOKUP(FIN_DATASET[[#This Row],[Account]],CATEGORY_MAP[CUENTA_OUT],CATEGORY_MAP[Subcategory])</f>
        <v>Enrollment Fees</v>
      </c>
      <c r="G2029" s="3" t="str">
        <f>IF(OR(FIN_RAW[[#This Row],[CONCEPTO]]=0,FIN_RAW[[#This Row],[CONCEPTO]]=""),"",FIN_RAW[[#This Row],[CONCEPTO]])</f>
        <v>Matricula 2024 Miembro Honorario</v>
      </c>
      <c r="H2029" s="5">
        <f>IF(FIN_DATASET[[#This Row],[Type]]="Income", FIN_RAW[[#This Row],[VALOR (IN)]], -FIN_RAW[[#This Row],[VALOR (OUT)]])</f>
        <v>130000</v>
      </c>
      <c r="I2029" s="3" t="str">
        <f>FIN_RAW[[#This Row],[CUENTA (IN)]]</f>
        <v>Becas</v>
      </c>
      <c r="J2029" s="6" t="str">
        <f>FIN_RAW[[#This Row],[CUENTA (OUT)]]</f>
        <v>Matricula</v>
      </c>
      <c r="K2029" s="3" t="str">
        <f>IF(OR(FIN_RAW[[#This Row],[CLIENTE]]=0,FIN_RAW[[#This Row],[CLIENTE]]=" "),"",FIN_RAW[[#This Row],[CLIENTE]])</f>
        <v>Silvana Torres López</v>
      </c>
      <c r="L2029" s="3" t="str">
        <f>IF(OR(FIN_RAW[[#This Row],[DEPORTISTA]]=0,FIN_RAW[[#This Row],[DEPORTISTA]]=""),"",FIN_RAW[[#This Row],[DEPORTISTA]])</f>
        <v>Valentina Quintero Torres</v>
      </c>
      <c r="M2029" s="3">
        <f>IF(FIN_DATASET[[#This Row],[Method]]="Efectivo",1,0)</f>
        <v>0</v>
      </c>
      <c r="N2029" s="12">
        <f>IF(FIN_DATASET[[#This Row],[Method]]="Efectivo",FIN_DATASET[[#This Row],[Amount]],0)</f>
        <v>0</v>
      </c>
      <c r="O2029" s="3">
        <f>IF(FIN_DATASET[[#This Row],[Method]]="CxC",1,0)</f>
        <v>0</v>
      </c>
      <c r="P2029" s="11">
        <f>IF(FIN_DATASET[[#This Row],[Method]]="CxC",FIN_DATASET[[#This Row],[Amount]],0)</f>
        <v>0</v>
      </c>
      <c r="Q2029" s="3">
        <f>IF(OR(FIN_DATASET[[#This Row],[Account]]="CxP",FIN_DATASET[[#This Row],[Account]]="CxP (Liga)",FIN_DATASET[[#This Row],[Account]]="CxP (Terceros)"),1,0)</f>
        <v>0</v>
      </c>
      <c r="R2029" s="3">
        <f>IF(FIN_DATASET[[#This Row],[AP_Flag]]=1,FIN_DATASET[[#This Row],[Amount]],0)</f>
        <v>0</v>
      </c>
    </row>
    <row r="2030" spans="1:18" x14ac:dyDescent="0.2">
      <c r="A2030" s="4">
        <f>FIN_RAW[[#This Row],[FECHA]]</f>
        <v>45292</v>
      </c>
      <c r="B2030" s="3">
        <f>YEAR(FIN_DATASET[[#This Row],[Date]])</f>
        <v>2024</v>
      </c>
      <c r="C2030" s="3" t="str">
        <f>TEXT(FIN_DATASET[[#This Row],[Date]],"mmmm")</f>
        <v>January</v>
      </c>
      <c r="D2030" s="3" t="str">
        <f>IF(FIN_RAW[[#This Row],[VALOR (IN)]]&gt;0, "Income",IF(FIN_RAW[[#This Row],[VALOR (OUT)]]&gt;0, "Expense", "Check"))</f>
        <v>Income</v>
      </c>
      <c r="E2030" s="3" t="str">
        <f>_xlfn.XLOOKUP(FIN_DATASET[[#This Row],[Method]],CATEGORY_MAP[CUENTA_IN],CATEGORY_MAP[Category])</f>
        <v>Scholarships</v>
      </c>
      <c r="F2030" s="3" t="str">
        <f>_xlfn.XLOOKUP(FIN_DATASET[[#This Row],[Account]],CATEGORY_MAP[CUENTA_OUT],CATEGORY_MAP[Subcategory])</f>
        <v>Enrollment Fees</v>
      </c>
      <c r="G2030" s="3" t="str">
        <f>IF(OR(FIN_RAW[[#This Row],[CONCEPTO]]=0,FIN_RAW[[#This Row],[CONCEPTO]]=""),"",FIN_RAW[[#This Row],[CONCEPTO]])</f>
        <v>Matricula 2024 Miembro Honorario</v>
      </c>
      <c r="H2030" s="5">
        <f>IF(FIN_DATASET[[#This Row],[Type]]="Income", FIN_RAW[[#This Row],[VALOR (IN)]], -FIN_RAW[[#This Row],[VALOR (OUT)]])</f>
        <v>130000</v>
      </c>
      <c r="I2030" s="3" t="str">
        <f>FIN_RAW[[#This Row],[CUENTA (IN)]]</f>
        <v>Becas</v>
      </c>
      <c r="J2030" s="6" t="str">
        <f>FIN_RAW[[#This Row],[CUENTA (OUT)]]</f>
        <v>Matricula</v>
      </c>
      <c r="K2030" s="3" t="str">
        <f>IF(OR(FIN_RAW[[#This Row],[CLIENTE]]=0,FIN_RAW[[#This Row],[CLIENTE]]=" "),"",FIN_RAW[[#This Row],[CLIENTE]])</f>
        <v>Omar Osorio Valencia</v>
      </c>
      <c r="L2030" s="3" t="str">
        <f>IF(OR(FIN_RAW[[#This Row],[DEPORTISTA]]=0,FIN_RAW[[#This Row],[DEPORTISTA]]=""),"",FIN_RAW[[#This Row],[DEPORTISTA]])</f>
        <v>Juan Camilo Osorio Mendoza</v>
      </c>
      <c r="M2030" s="3">
        <f>IF(FIN_DATASET[[#This Row],[Method]]="Efectivo",1,0)</f>
        <v>0</v>
      </c>
      <c r="N2030" s="12">
        <f>IF(FIN_DATASET[[#This Row],[Method]]="Efectivo",FIN_DATASET[[#This Row],[Amount]],0)</f>
        <v>0</v>
      </c>
      <c r="O2030" s="3">
        <f>IF(FIN_DATASET[[#This Row],[Method]]="CxC",1,0)</f>
        <v>0</v>
      </c>
      <c r="P2030" s="11">
        <f>IF(FIN_DATASET[[#This Row],[Method]]="CxC",FIN_DATASET[[#This Row],[Amount]],0)</f>
        <v>0</v>
      </c>
      <c r="Q2030" s="3">
        <f>IF(OR(FIN_DATASET[[#This Row],[Account]]="CxP",FIN_DATASET[[#This Row],[Account]]="CxP (Liga)",FIN_DATASET[[#This Row],[Account]]="CxP (Terceros)"),1,0)</f>
        <v>0</v>
      </c>
      <c r="R2030" s="3">
        <f>IF(FIN_DATASET[[#This Row],[AP_Flag]]=1,FIN_DATASET[[#This Row],[Amount]],0)</f>
        <v>0</v>
      </c>
    </row>
    <row r="2031" spans="1:18" x14ac:dyDescent="0.2">
      <c r="A2031" s="4">
        <f>FIN_RAW[[#This Row],[FECHA]]</f>
        <v>45292</v>
      </c>
      <c r="B2031" s="3">
        <f>YEAR(FIN_DATASET[[#This Row],[Date]])</f>
        <v>2024</v>
      </c>
      <c r="C2031" s="3" t="str">
        <f>TEXT(FIN_DATASET[[#This Row],[Date]],"mmmm")</f>
        <v>January</v>
      </c>
      <c r="D2031" s="3" t="str">
        <f>IF(FIN_RAW[[#This Row],[VALOR (IN)]]&gt;0, "Income",IF(FIN_RAW[[#This Row],[VALOR (OUT)]]&gt;0, "Expense", "Check"))</f>
        <v>Income</v>
      </c>
      <c r="E2031" s="3" t="str">
        <f>_xlfn.XLOOKUP(FIN_DATASET[[#This Row],[Method]],CATEGORY_MAP[CUENTA_IN],CATEGORY_MAP[Category])</f>
        <v>Cash</v>
      </c>
      <c r="F2031" s="3" t="str">
        <f>_xlfn.XLOOKUP(FIN_DATASET[[#This Row],[Account]],CATEGORY_MAP[CUENTA_OUT],CATEGORY_MAP[Subcategory])</f>
        <v>Enrollment Fees</v>
      </c>
      <c r="G2031" s="3" t="str">
        <f>IF(OR(FIN_RAW[[#This Row],[CONCEPTO]]=0,FIN_RAW[[#This Row],[CONCEPTO]]=""),"",FIN_RAW[[#This Row],[CONCEPTO]])</f>
        <v>Matricula 2024 (100%)</v>
      </c>
      <c r="H2031" s="5">
        <f>IF(FIN_DATASET[[#This Row],[Type]]="Income", FIN_RAW[[#This Row],[VALOR (IN)]], -FIN_RAW[[#This Row],[VALOR (OUT)]])</f>
        <v>130000</v>
      </c>
      <c r="I2031" s="3" t="str">
        <f>FIN_RAW[[#This Row],[CUENTA (IN)]]</f>
        <v>Efectivo</v>
      </c>
      <c r="J2031" s="6" t="str">
        <f>FIN_RAW[[#This Row],[CUENTA (OUT)]]</f>
        <v>Matricula</v>
      </c>
      <c r="K2031" s="3" t="str">
        <f>IF(OR(FIN_RAW[[#This Row],[CLIENTE]]=0,FIN_RAW[[#This Row],[CLIENTE]]=" "),"",FIN_RAW[[#This Row],[CLIENTE]])</f>
        <v>Omar Osorio Valencia</v>
      </c>
      <c r="L2031" s="3" t="str">
        <f>IF(OR(FIN_RAW[[#This Row],[DEPORTISTA]]=0,FIN_RAW[[#This Row],[DEPORTISTA]]=""),"",FIN_RAW[[#This Row],[DEPORTISTA]])</f>
        <v>Mariana Osorio Mendoza</v>
      </c>
      <c r="M2031" s="3">
        <f>IF(FIN_DATASET[[#This Row],[Method]]="Efectivo",1,0)</f>
        <v>1</v>
      </c>
      <c r="N2031" s="12">
        <f>IF(FIN_DATASET[[#This Row],[Method]]="Efectivo",FIN_DATASET[[#This Row],[Amount]],0)</f>
        <v>130000</v>
      </c>
      <c r="O2031" s="3">
        <f>IF(FIN_DATASET[[#This Row],[Method]]="CxC",1,0)</f>
        <v>0</v>
      </c>
      <c r="P2031" s="11">
        <f>IF(FIN_DATASET[[#This Row],[Method]]="CxC",FIN_DATASET[[#This Row],[Amount]],0)</f>
        <v>0</v>
      </c>
      <c r="Q2031" s="3">
        <f>IF(OR(FIN_DATASET[[#This Row],[Account]]="CxP",FIN_DATASET[[#This Row],[Account]]="CxP (Liga)",FIN_DATASET[[#This Row],[Account]]="CxP (Terceros)"),1,0)</f>
        <v>0</v>
      </c>
      <c r="R2031" s="3">
        <f>IF(FIN_DATASET[[#This Row],[AP_Flag]]=1,FIN_DATASET[[#This Row],[Amount]],0)</f>
        <v>0</v>
      </c>
    </row>
    <row r="2032" spans="1:18" x14ac:dyDescent="0.2">
      <c r="A2032" s="4">
        <f>FIN_RAW[[#This Row],[FECHA]]</f>
        <v>45292</v>
      </c>
      <c r="B2032" s="3">
        <f>YEAR(FIN_DATASET[[#This Row],[Date]])</f>
        <v>2024</v>
      </c>
      <c r="C2032" s="3" t="str">
        <f>TEXT(FIN_DATASET[[#This Row],[Date]],"mmmm")</f>
        <v>January</v>
      </c>
      <c r="D2032" s="3" t="str">
        <f>IF(FIN_RAW[[#This Row],[VALOR (IN)]]&gt;0, "Income",IF(FIN_RAW[[#This Row],[VALOR (OUT)]]&gt;0, "Expense", "Check"))</f>
        <v>Income</v>
      </c>
      <c r="E2032" s="3" t="str">
        <f>_xlfn.XLOOKUP(FIN_DATASET[[#This Row],[Method]],CATEGORY_MAP[CUENTA_IN],CATEGORY_MAP[Category])</f>
        <v>Cash</v>
      </c>
      <c r="F2032" s="3" t="str">
        <f>_xlfn.XLOOKUP(FIN_DATASET[[#This Row],[Account]],CATEGORY_MAP[CUENTA_OUT],CATEGORY_MAP[Subcategory])</f>
        <v>Enrollment Fees</v>
      </c>
      <c r="G2032" s="3" t="str">
        <f>IF(OR(FIN_RAW[[#This Row],[CONCEPTO]]=0,FIN_RAW[[#This Row],[CONCEPTO]]=""),"",FIN_RAW[[#This Row],[CONCEPTO]])</f>
        <v>Matricula 2024 (100%)</v>
      </c>
      <c r="H2032" s="5">
        <f>IF(FIN_DATASET[[#This Row],[Type]]="Income", FIN_RAW[[#This Row],[VALOR (IN)]], -FIN_RAW[[#This Row],[VALOR (OUT)]])</f>
        <v>130000</v>
      </c>
      <c r="I2032" s="3" t="str">
        <f>FIN_RAW[[#This Row],[CUENTA (IN)]]</f>
        <v>Efectivo</v>
      </c>
      <c r="J2032" s="6" t="str">
        <f>FIN_RAW[[#This Row],[CUENTA (OUT)]]</f>
        <v>Matricula</v>
      </c>
      <c r="K2032" s="3" t="str">
        <f>IF(OR(FIN_RAW[[#This Row],[CLIENTE]]=0,FIN_RAW[[#This Row],[CLIENTE]]=" "),"",FIN_RAW[[#This Row],[CLIENTE]])</f>
        <v>Luis Eduardo Solarte Serna</v>
      </c>
      <c r="L2032" s="3" t="str">
        <f>IF(OR(FIN_RAW[[#This Row],[DEPORTISTA]]=0,FIN_RAW[[#This Row],[DEPORTISTA]]=""),"",FIN_RAW[[#This Row],[DEPORTISTA]])</f>
        <v>Alejandro Solarte Osorio</v>
      </c>
      <c r="M2032" s="3">
        <f>IF(FIN_DATASET[[#This Row],[Method]]="Efectivo",1,0)</f>
        <v>1</v>
      </c>
      <c r="N2032" s="12">
        <f>IF(FIN_DATASET[[#This Row],[Method]]="Efectivo",FIN_DATASET[[#This Row],[Amount]],0)</f>
        <v>130000</v>
      </c>
      <c r="O2032" s="3">
        <f>IF(FIN_DATASET[[#This Row],[Method]]="CxC",1,0)</f>
        <v>0</v>
      </c>
      <c r="P2032" s="11">
        <f>IF(FIN_DATASET[[#This Row],[Method]]="CxC",FIN_DATASET[[#This Row],[Amount]],0)</f>
        <v>0</v>
      </c>
      <c r="Q2032" s="3">
        <f>IF(OR(FIN_DATASET[[#This Row],[Account]]="CxP",FIN_DATASET[[#This Row],[Account]]="CxP (Liga)",FIN_DATASET[[#This Row],[Account]]="CxP (Terceros)"),1,0)</f>
        <v>0</v>
      </c>
      <c r="R2032" s="3">
        <f>IF(FIN_DATASET[[#This Row],[AP_Flag]]=1,FIN_DATASET[[#This Row],[Amount]],0)</f>
        <v>0</v>
      </c>
    </row>
    <row r="2033" spans="1:18" x14ac:dyDescent="0.2">
      <c r="A2033" s="4">
        <f>FIN_RAW[[#This Row],[FECHA]]</f>
        <v>45292</v>
      </c>
      <c r="B2033" s="3">
        <f>YEAR(FIN_DATASET[[#This Row],[Date]])</f>
        <v>2024</v>
      </c>
      <c r="C2033" s="3" t="str">
        <f>TEXT(FIN_DATASET[[#This Row],[Date]],"mmmm")</f>
        <v>January</v>
      </c>
      <c r="D2033" s="3" t="str">
        <f>IF(FIN_RAW[[#This Row],[VALOR (IN)]]&gt;0, "Income",IF(FIN_RAW[[#This Row],[VALOR (OUT)]]&gt;0, "Expense", "Check"))</f>
        <v>Income</v>
      </c>
      <c r="E2033" s="3" t="str">
        <f>_xlfn.XLOOKUP(FIN_DATASET[[#This Row],[Method]],CATEGORY_MAP[CUENTA_IN],CATEGORY_MAP[Category])</f>
        <v>Cash</v>
      </c>
      <c r="F2033" s="3" t="str">
        <f>_xlfn.XLOOKUP(FIN_DATASET[[#This Row],[Account]],CATEGORY_MAP[CUENTA_OUT],CATEGORY_MAP[Subcategory])</f>
        <v>Enrollment Fees</v>
      </c>
      <c r="G2033" s="3" t="str">
        <f>IF(OR(FIN_RAW[[#This Row],[CONCEPTO]]=0,FIN_RAW[[#This Row],[CONCEPTO]]=""),"",FIN_RAW[[#This Row],[CONCEPTO]])</f>
        <v>Matricula 2024 (100%)</v>
      </c>
      <c r="H2033" s="5">
        <f>IF(FIN_DATASET[[#This Row],[Type]]="Income", FIN_RAW[[#This Row],[VALOR (IN)]], -FIN_RAW[[#This Row],[VALOR (OUT)]])</f>
        <v>130000</v>
      </c>
      <c r="I2033" s="3" t="str">
        <f>FIN_RAW[[#This Row],[CUENTA (IN)]]</f>
        <v>Efectivo</v>
      </c>
      <c r="J2033" s="6" t="str">
        <f>FIN_RAW[[#This Row],[CUENTA (OUT)]]</f>
        <v>Matricula</v>
      </c>
      <c r="K2033" s="3" t="str">
        <f>IF(OR(FIN_RAW[[#This Row],[CLIENTE]]=0,FIN_RAW[[#This Row],[CLIENTE]]=" "),"",FIN_RAW[[#This Row],[CLIENTE]])</f>
        <v>Carlos Andrés Velasco Ruiz</v>
      </c>
      <c r="L2033" s="3" t="str">
        <f>IF(OR(FIN_RAW[[#This Row],[DEPORTISTA]]=0,FIN_RAW[[#This Row],[DEPORTISTA]]=""),"",FIN_RAW[[#This Row],[DEPORTISTA]])</f>
        <v>Antonella Velasco Aristizabal</v>
      </c>
      <c r="M2033" s="3">
        <f>IF(FIN_DATASET[[#This Row],[Method]]="Efectivo",1,0)</f>
        <v>1</v>
      </c>
      <c r="N2033" s="12">
        <f>IF(FIN_DATASET[[#This Row],[Method]]="Efectivo",FIN_DATASET[[#This Row],[Amount]],0)</f>
        <v>130000</v>
      </c>
      <c r="O2033" s="3">
        <f>IF(FIN_DATASET[[#This Row],[Method]]="CxC",1,0)</f>
        <v>0</v>
      </c>
      <c r="P2033" s="11">
        <f>IF(FIN_DATASET[[#This Row],[Method]]="CxC",FIN_DATASET[[#This Row],[Amount]],0)</f>
        <v>0</v>
      </c>
      <c r="Q2033" s="3">
        <f>IF(OR(FIN_DATASET[[#This Row],[Account]]="CxP",FIN_DATASET[[#This Row],[Account]]="CxP (Liga)",FIN_DATASET[[#This Row],[Account]]="CxP (Terceros)"),1,0)</f>
        <v>0</v>
      </c>
      <c r="R2033" s="3">
        <f>IF(FIN_DATASET[[#This Row],[AP_Flag]]=1,FIN_DATASET[[#This Row],[Amount]],0)</f>
        <v>0</v>
      </c>
    </row>
    <row r="2034" spans="1:18" x14ac:dyDescent="0.2">
      <c r="A2034" s="4">
        <f>FIN_RAW[[#This Row],[FECHA]]</f>
        <v>45292</v>
      </c>
      <c r="B2034" s="3">
        <f>YEAR(FIN_DATASET[[#This Row],[Date]])</f>
        <v>2024</v>
      </c>
      <c r="C2034" s="3" t="str">
        <f>TEXT(FIN_DATASET[[#This Row],[Date]],"mmmm")</f>
        <v>January</v>
      </c>
      <c r="D2034" s="3" t="str">
        <f>IF(FIN_RAW[[#This Row],[VALOR (IN)]]&gt;0, "Income",IF(FIN_RAW[[#This Row],[VALOR (OUT)]]&gt;0, "Expense", "Check"))</f>
        <v>Income</v>
      </c>
      <c r="E2034" s="3" t="str">
        <f>_xlfn.XLOOKUP(FIN_DATASET[[#This Row],[Method]],CATEGORY_MAP[CUENTA_IN],CATEGORY_MAP[Category])</f>
        <v>Cash</v>
      </c>
      <c r="F2034" s="3" t="str">
        <f>_xlfn.XLOOKUP(FIN_DATASET[[#This Row],[Account]],CATEGORY_MAP[CUENTA_OUT],CATEGORY_MAP[Subcategory])</f>
        <v>Enrollment Fees</v>
      </c>
      <c r="G2034" s="3" t="str">
        <f>IF(OR(FIN_RAW[[#This Row],[CONCEPTO]]=0,FIN_RAW[[#This Row],[CONCEPTO]]=""),"",FIN_RAW[[#This Row],[CONCEPTO]])</f>
        <v>Matricula 2024 (100%)</v>
      </c>
      <c r="H2034" s="5">
        <f>IF(FIN_DATASET[[#This Row],[Type]]="Income", FIN_RAW[[#This Row],[VALOR (IN)]], -FIN_RAW[[#This Row],[VALOR (OUT)]])</f>
        <v>130000</v>
      </c>
      <c r="I2034" s="3" t="str">
        <f>FIN_RAW[[#This Row],[CUENTA (IN)]]</f>
        <v>Efectivo</v>
      </c>
      <c r="J2034" s="6" t="str">
        <f>FIN_RAW[[#This Row],[CUENTA (OUT)]]</f>
        <v>Matricula</v>
      </c>
      <c r="K2034" s="3" t="str">
        <f>IF(OR(FIN_RAW[[#This Row],[CLIENTE]]=0,FIN_RAW[[#This Row],[CLIENTE]]=" "),"",FIN_RAW[[#This Row],[CLIENTE]])</f>
        <v>Juan Sebastián Floyd</v>
      </c>
      <c r="L2034" s="3" t="str">
        <f>IF(OR(FIN_RAW[[#This Row],[DEPORTISTA]]=0,FIN_RAW[[#This Row],[DEPORTISTA]]=""),"",FIN_RAW[[#This Row],[DEPORTISTA]])</f>
        <v>Arianna Floyd Martínez</v>
      </c>
      <c r="M2034" s="3">
        <f>IF(FIN_DATASET[[#This Row],[Method]]="Efectivo",1,0)</f>
        <v>1</v>
      </c>
      <c r="N2034" s="12">
        <f>IF(FIN_DATASET[[#This Row],[Method]]="Efectivo",FIN_DATASET[[#This Row],[Amount]],0)</f>
        <v>130000</v>
      </c>
      <c r="O2034" s="3">
        <f>IF(FIN_DATASET[[#This Row],[Method]]="CxC",1,0)</f>
        <v>0</v>
      </c>
      <c r="P2034" s="11">
        <f>IF(FIN_DATASET[[#This Row],[Method]]="CxC",FIN_DATASET[[#This Row],[Amount]],0)</f>
        <v>0</v>
      </c>
      <c r="Q2034" s="3">
        <f>IF(OR(FIN_DATASET[[#This Row],[Account]]="CxP",FIN_DATASET[[#This Row],[Account]]="CxP (Liga)",FIN_DATASET[[#This Row],[Account]]="CxP (Terceros)"),1,0)</f>
        <v>0</v>
      </c>
      <c r="R2034" s="3">
        <f>IF(FIN_DATASET[[#This Row],[AP_Flag]]=1,FIN_DATASET[[#This Row],[Amount]],0)</f>
        <v>0</v>
      </c>
    </row>
    <row r="2035" spans="1:18" x14ac:dyDescent="0.2">
      <c r="A2035" s="4">
        <f>FIN_RAW[[#This Row],[FECHA]]</f>
        <v>45292</v>
      </c>
      <c r="B2035" s="3">
        <f>YEAR(FIN_DATASET[[#This Row],[Date]])</f>
        <v>2024</v>
      </c>
      <c r="C2035" s="3" t="str">
        <f>TEXT(FIN_DATASET[[#This Row],[Date]],"mmmm")</f>
        <v>January</v>
      </c>
      <c r="D2035" s="3" t="str">
        <f>IF(FIN_RAW[[#This Row],[VALOR (IN)]]&gt;0, "Income",IF(FIN_RAW[[#This Row],[VALOR (OUT)]]&gt;0, "Expense", "Check"))</f>
        <v>Income</v>
      </c>
      <c r="E2035" s="3" t="str">
        <f>_xlfn.XLOOKUP(FIN_DATASET[[#This Row],[Method]],CATEGORY_MAP[CUENTA_IN],CATEGORY_MAP[Category])</f>
        <v>Cash</v>
      </c>
      <c r="F2035" s="3" t="str">
        <f>_xlfn.XLOOKUP(FIN_DATASET[[#This Row],[Account]],CATEGORY_MAP[CUENTA_OUT],CATEGORY_MAP[Subcategory])</f>
        <v>Enrollment Fees</v>
      </c>
      <c r="G2035" s="3" t="str">
        <f>IF(OR(FIN_RAW[[#This Row],[CONCEPTO]]=0,FIN_RAW[[#This Row],[CONCEPTO]]=""),"",FIN_RAW[[#This Row],[CONCEPTO]])</f>
        <v>Matricula 2024 (100%)</v>
      </c>
      <c r="H2035" s="5">
        <f>IF(FIN_DATASET[[#This Row],[Type]]="Income", FIN_RAW[[#This Row],[VALOR (IN)]], -FIN_RAW[[#This Row],[VALOR (OUT)]])</f>
        <v>130000</v>
      </c>
      <c r="I2035" s="3" t="str">
        <f>FIN_RAW[[#This Row],[CUENTA (IN)]]</f>
        <v>Efectivo</v>
      </c>
      <c r="J2035" s="6" t="str">
        <f>FIN_RAW[[#This Row],[CUENTA (OUT)]]</f>
        <v>Matricula</v>
      </c>
      <c r="K2035" s="3" t="str">
        <f>IF(OR(FIN_RAW[[#This Row],[CLIENTE]]=0,FIN_RAW[[#This Row],[CLIENTE]]=" "),"",FIN_RAW[[#This Row],[CLIENTE]])</f>
        <v>Juan Sebastián Floyd</v>
      </c>
      <c r="L2035" s="3" t="str">
        <f>IF(OR(FIN_RAW[[#This Row],[DEPORTISTA]]=0,FIN_RAW[[#This Row],[DEPORTISTA]]=""),"",FIN_RAW[[#This Row],[DEPORTISTA]])</f>
        <v>Juan Diego Floyd Martínez</v>
      </c>
      <c r="M2035" s="3">
        <f>IF(FIN_DATASET[[#This Row],[Method]]="Efectivo",1,0)</f>
        <v>1</v>
      </c>
      <c r="N2035" s="12">
        <f>IF(FIN_DATASET[[#This Row],[Method]]="Efectivo",FIN_DATASET[[#This Row],[Amount]],0)</f>
        <v>130000</v>
      </c>
      <c r="O2035" s="3">
        <f>IF(FIN_DATASET[[#This Row],[Method]]="CxC",1,0)</f>
        <v>0</v>
      </c>
      <c r="P2035" s="11">
        <f>IF(FIN_DATASET[[#This Row],[Method]]="CxC",FIN_DATASET[[#This Row],[Amount]],0)</f>
        <v>0</v>
      </c>
      <c r="Q2035" s="3">
        <f>IF(OR(FIN_DATASET[[#This Row],[Account]]="CxP",FIN_DATASET[[#This Row],[Account]]="CxP (Liga)",FIN_DATASET[[#This Row],[Account]]="CxP (Terceros)"),1,0)</f>
        <v>0</v>
      </c>
      <c r="R2035" s="3">
        <f>IF(FIN_DATASET[[#This Row],[AP_Flag]]=1,FIN_DATASET[[#This Row],[Amount]],0)</f>
        <v>0</v>
      </c>
    </row>
    <row r="2036" spans="1:18" x14ac:dyDescent="0.2">
      <c r="A2036" s="4">
        <f>FIN_RAW[[#This Row],[FECHA]]</f>
        <v>45292</v>
      </c>
      <c r="B2036" s="3">
        <f>YEAR(FIN_DATASET[[#This Row],[Date]])</f>
        <v>2024</v>
      </c>
      <c r="C2036" s="3" t="str">
        <f>TEXT(FIN_DATASET[[#This Row],[Date]],"mmmm")</f>
        <v>January</v>
      </c>
      <c r="D2036" s="3" t="str">
        <f>IF(FIN_RAW[[#This Row],[VALOR (IN)]]&gt;0, "Income",IF(FIN_RAW[[#This Row],[VALOR (OUT)]]&gt;0, "Expense", "Check"))</f>
        <v>Income</v>
      </c>
      <c r="E2036" s="3" t="str">
        <f>_xlfn.XLOOKUP(FIN_DATASET[[#This Row],[Method]],CATEGORY_MAP[CUENTA_IN],CATEGORY_MAP[Category])</f>
        <v>Cash</v>
      </c>
      <c r="F2036" s="3" t="str">
        <f>_xlfn.XLOOKUP(FIN_DATASET[[#This Row],[Account]],CATEGORY_MAP[CUENTA_OUT],CATEGORY_MAP[Subcategory])</f>
        <v>Enrollment Fees</v>
      </c>
      <c r="G2036" s="3" t="str">
        <f>IF(OR(FIN_RAW[[#This Row],[CONCEPTO]]=0,FIN_RAW[[#This Row],[CONCEPTO]]=""),"",FIN_RAW[[#This Row],[CONCEPTO]])</f>
        <v>Matricula 2024 (100%)</v>
      </c>
      <c r="H2036" s="5">
        <f>IF(FIN_DATASET[[#This Row],[Type]]="Income", FIN_RAW[[#This Row],[VALOR (IN)]], -FIN_RAW[[#This Row],[VALOR (OUT)]])</f>
        <v>130000</v>
      </c>
      <c r="I2036" s="3" t="str">
        <f>FIN_RAW[[#This Row],[CUENTA (IN)]]</f>
        <v>Efectivo</v>
      </c>
      <c r="J2036" s="6" t="str">
        <f>FIN_RAW[[#This Row],[CUENTA (OUT)]]</f>
        <v>Matricula</v>
      </c>
      <c r="K2036" s="3" t="str">
        <f>IF(OR(FIN_RAW[[#This Row],[CLIENTE]]=0,FIN_RAW[[#This Row],[CLIENTE]]=" "),"",FIN_RAW[[#This Row],[CLIENTE]])</f>
        <v>Víctor Manuel Duque Yepes</v>
      </c>
      <c r="L2036" s="3" t="str">
        <f>IF(OR(FIN_RAW[[#This Row],[DEPORTISTA]]=0,FIN_RAW[[#This Row],[DEPORTISTA]]=""),"",FIN_RAW[[#This Row],[DEPORTISTA]])</f>
        <v>Juan Esteban Duque Pinto</v>
      </c>
      <c r="M2036" s="3">
        <f>IF(FIN_DATASET[[#This Row],[Method]]="Efectivo",1,0)</f>
        <v>1</v>
      </c>
      <c r="N2036" s="12">
        <f>IF(FIN_DATASET[[#This Row],[Method]]="Efectivo",FIN_DATASET[[#This Row],[Amount]],0)</f>
        <v>130000</v>
      </c>
      <c r="O2036" s="3">
        <f>IF(FIN_DATASET[[#This Row],[Method]]="CxC",1,0)</f>
        <v>0</v>
      </c>
      <c r="P2036" s="11">
        <f>IF(FIN_DATASET[[#This Row],[Method]]="CxC",FIN_DATASET[[#This Row],[Amount]],0)</f>
        <v>0</v>
      </c>
      <c r="Q2036" s="3">
        <f>IF(OR(FIN_DATASET[[#This Row],[Account]]="CxP",FIN_DATASET[[#This Row],[Account]]="CxP (Liga)",FIN_DATASET[[#This Row],[Account]]="CxP (Terceros)"),1,0)</f>
        <v>0</v>
      </c>
      <c r="R2036" s="3">
        <f>IF(FIN_DATASET[[#This Row],[AP_Flag]]=1,FIN_DATASET[[#This Row],[Amount]],0)</f>
        <v>0</v>
      </c>
    </row>
    <row r="2037" spans="1:18" x14ac:dyDescent="0.2">
      <c r="A2037" s="4">
        <f>FIN_RAW[[#This Row],[FECHA]]</f>
        <v>45292</v>
      </c>
      <c r="B2037" s="3">
        <f>YEAR(FIN_DATASET[[#This Row],[Date]])</f>
        <v>2024</v>
      </c>
      <c r="C2037" s="3" t="str">
        <f>TEXT(FIN_DATASET[[#This Row],[Date]],"mmmm")</f>
        <v>January</v>
      </c>
      <c r="D2037" s="3" t="str">
        <f>IF(FIN_RAW[[#This Row],[VALOR (IN)]]&gt;0, "Income",IF(FIN_RAW[[#This Row],[VALOR (OUT)]]&gt;0, "Expense", "Check"))</f>
        <v>Income</v>
      </c>
      <c r="E2037" s="3" t="str">
        <f>_xlfn.XLOOKUP(FIN_DATASET[[#This Row],[Method]],CATEGORY_MAP[CUENTA_IN],CATEGORY_MAP[Category])</f>
        <v>Cash</v>
      </c>
      <c r="F2037" s="3" t="str">
        <f>_xlfn.XLOOKUP(FIN_DATASET[[#This Row],[Account]],CATEGORY_MAP[CUENTA_OUT],CATEGORY_MAP[Subcategory])</f>
        <v>Enrollment Fees</v>
      </c>
      <c r="G2037" s="3" t="str">
        <f>IF(OR(FIN_RAW[[#This Row],[CONCEPTO]]=0,FIN_RAW[[#This Row],[CONCEPTO]]=""),"",FIN_RAW[[#This Row],[CONCEPTO]])</f>
        <v>Matricula 2024 (100%)</v>
      </c>
      <c r="H2037" s="5">
        <f>IF(FIN_DATASET[[#This Row],[Type]]="Income", FIN_RAW[[#This Row],[VALOR (IN)]], -FIN_RAW[[#This Row],[VALOR (OUT)]])</f>
        <v>130000</v>
      </c>
      <c r="I2037" s="3" t="str">
        <f>FIN_RAW[[#This Row],[CUENTA (IN)]]</f>
        <v>Efectivo</v>
      </c>
      <c r="J2037" s="6" t="str">
        <f>FIN_RAW[[#This Row],[CUENTA (OUT)]]</f>
        <v>Matricula</v>
      </c>
      <c r="K2037" s="3" t="str">
        <f>IF(OR(FIN_RAW[[#This Row],[CLIENTE]]=0,FIN_RAW[[#This Row],[CLIENTE]]=" "),"",FIN_RAW[[#This Row],[CLIENTE]])</f>
        <v>Víctor Manuel Duque Yepes</v>
      </c>
      <c r="L2037" s="3" t="str">
        <f>IF(OR(FIN_RAW[[#This Row],[DEPORTISTA]]=0,FIN_RAW[[#This Row],[DEPORTISTA]]=""),"",FIN_RAW[[#This Row],[DEPORTISTA]])</f>
        <v>Juan Manuel Duque Pinto</v>
      </c>
      <c r="M2037" s="3">
        <f>IF(FIN_DATASET[[#This Row],[Method]]="Efectivo",1,0)</f>
        <v>1</v>
      </c>
      <c r="N2037" s="12">
        <f>IF(FIN_DATASET[[#This Row],[Method]]="Efectivo",FIN_DATASET[[#This Row],[Amount]],0)</f>
        <v>130000</v>
      </c>
      <c r="O2037" s="3">
        <f>IF(FIN_DATASET[[#This Row],[Method]]="CxC",1,0)</f>
        <v>0</v>
      </c>
      <c r="P2037" s="11">
        <f>IF(FIN_DATASET[[#This Row],[Method]]="CxC",FIN_DATASET[[#This Row],[Amount]],0)</f>
        <v>0</v>
      </c>
      <c r="Q2037" s="3">
        <f>IF(OR(FIN_DATASET[[#This Row],[Account]]="CxP",FIN_DATASET[[#This Row],[Account]]="CxP (Liga)",FIN_DATASET[[#This Row],[Account]]="CxP (Terceros)"),1,0)</f>
        <v>0</v>
      </c>
      <c r="R2037" s="3">
        <f>IF(FIN_DATASET[[#This Row],[AP_Flag]]=1,FIN_DATASET[[#This Row],[Amount]],0)</f>
        <v>0</v>
      </c>
    </row>
    <row r="2038" spans="1:18" x14ac:dyDescent="0.2">
      <c r="A2038" s="4">
        <f>FIN_RAW[[#This Row],[FECHA]]</f>
        <v>45292</v>
      </c>
      <c r="B2038" s="3">
        <f>YEAR(FIN_DATASET[[#This Row],[Date]])</f>
        <v>2024</v>
      </c>
      <c r="C2038" s="3" t="str">
        <f>TEXT(FIN_DATASET[[#This Row],[Date]],"mmmm")</f>
        <v>January</v>
      </c>
      <c r="D2038" s="3" t="str">
        <f>IF(FIN_RAW[[#This Row],[VALOR (IN)]]&gt;0, "Income",IF(FIN_RAW[[#This Row],[VALOR (OUT)]]&gt;0, "Expense", "Check"))</f>
        <v>Income</v>
      </c>
      <c r="E2038" s="3" t="str">
        <f>_xlfn.XLOOKUP(FIN_DATASET[[#This Row],[Method]],CATEGORY_MAP[CUENTA_IN],CATEGORY_MAP[Category])</f>
        <v>Cash</v>
      </c>
      <c r="F2038" s="3" t="str">
        <f>_xlfn.XLOOKUP(FIN_DATASET[[#This Row],[Account]],CATEGORY_MAP[CUENTA_OUT],CATEGORY_MAP[Subcategory])</f>
        <v>Enrollment Fees</v>
      </c>
      <c r="G2038" s="3" t="str">
        <f>IF(OR(FIN_RAW[[#This Row],[CONCEPTO]]=0,FIN_RAW[[#This Row],[CONCEPTO]]=""),"",FIN_RAW[[#This Row],[CONCEPTO]])</f>
        <v>Matricula 2024 (100%)</v>
      </c>
      <c r="H2038" s="5">
        <f>IF(FIN_DATASET[[#This Row],[Type]]="Income", FIN_RAW[[#This Row],[VALOR (IN)]], -FIN_RAW[[#This Row],[VALOR (OUT)]])</f>
        <v>130000</v>
      </c>
      <c r="I2038" s="3" t="str">
        <f>FIN_RAW[[#This Row],[CUENTA (IN)]]</f>
        <v>Efectivo</v>
      </c>
      <c r="J2038" s="6" t="str">
        <f>FIN_RAW[[#This Row],[CUENTA (OUT)]]</f>
        <v>Matricula</v>
      </c>
      <c r="K2038" s="3" t="str">
        <f>IF(OR(FIN_RAW[[#This Row],[CLIENTE]]=0,FIN_RAW[[#This Row],[CLIENTE]]=" "),"",FIN_RAW[[#This Row],[CLIENTE]])</f>
        <v>Diana Gómez Herrera</v>
      </c>
      <c r="L2038" s="3" t="str">
        <f>IF(OR(FIN_RAW[[#This Row],[DEPORTISTA]]=0,FIN_RAW[[#This Row],[DEPORTISTA]]=""),"",FIN_RAW[[#This Row],[DEPORTISTA]])</f>
        <v>Juan Manuel López Gómez</v>
      </c>
      <c r="M2038" s="3">
        <f>IF(FIN_DATASET[[#This Row],[Method]]="Efectivo",1,0)</f>
        <v>1</v>
      </c>
      <c r="N2038" s="12">
        <f>IF(FIN_DATASET[[#This Row],[Method]]="Efectivo",FIN_DATASET[[#This Row],[Amount]],0)</f>
        <v>130000</v>
      </c>
      <c r="O2038" s="3">
        <f>IF(FIN_DATASET[[#This Row],[Method]]="CxC",1,0)</f>
        <v>0</v>
      </c>
      <c r="P2038" s="11">
        <f>IF(FIN_DATASET[[#This Row],[Method]]="CxC",FIN_DATASET[[#This Row],[Amount]],0)</f>
        <v>0</v>
      </c>
      <c r="Q2038" s="3">
        <f>IF(OR(FIN_DATASET[[#This Row],[Account]]="CxP",FIN_DATASET[[#This Row],[Account]]="CxP (Liga)",FIN_DATASET[[#This Row],[Account]]="CxP (Terceros)"),1,0)</f>
        <v>0</v>
      </c>
      <c r="R2038" s="3">
        <f>IF(FIN_DATASET[[#This Row],[AP_Flag]]=1,FIN_DATASET[[#This Row],[Amount]],0)</f>
        <v>0</v>
      </c>
    </row>
    <row r="2039" spans="1:18" x14ac:dyDescent="0.2">
      <c r="A2039" s="4">
        <f>FIN_RAW[[#This Row],[FECHA]]</f>
        <v>45292</v>
      </c>
      <c r="B2039" s="3">
        <f>YEAR(FIN_DATASET[[#This Row],[Date]])</f>
        <v>2024</v>
      </c>
      <c r="C2039" s="3" t="str">
        <f>TEXT(FIN_DATASET[[#This Row],[Date]],"mmmm")</f>
        <v>January</v>
      </c>
      <c r="D2039" s="3" t="str">
        <f>IF(FIN_RAW[[#This Row],[VALOR (IN)]]&gt;0, "Income",IF(FIN_RAW[[#This Row],[VALOR (OUT)]]&gt;0, "Expense", "Check"))</f>
        <v>Income</v>
      </c>
      <c r="E2039" s="3" t="str">
        <f>_xlfn.XLOOKUP(FIN_DATASET[[#This Row],[Method]],CATEGORY_MAP[CUENTA_IN],CATEGORY_MAP[Category])</f>
        <v>Accounts Receivable</v>
      </c>
      <c r="F2039" s="3" t="str">
        <f>_xlfn.XLOOKUP(FIN_DATASET[[#This Row],[Account]],CATEGORY_MAP[CUENTA_OUT],CATEGORY_MAP[Subcategory])</f>
        <v>Enrollment Fees</v>
      </c>
      <c r="G2039" s="3" t="str">
        <f>IF(OR(FIN_RAW[[#This Row],[CONCEPTO]]=0,FIN_RAW[[#This Row],[CONCEPTO]]=""),"",FIN_RAW[[#This Row],[CONCEPTO]])</f>
        <v>Matricula 2024 (100%)</v>
      </c>
      <c r="H2039" s="5">
        <f>IF(FIN_DATASET[[#This Row],[Type]]="Income", FIN_RAW[[#This Row],[VALOR (IN)]], -FIN_RAW[[#This Row],[VALOR (OUT)]])</f>
        <v>130000</v>
      </c>
      <c r="I2039" s="3" t="str">
        <f>FIN_RAW[[#This Row],[CUENTA (IN)]]</f>
        <v>CxC</v>
      </c>
      <c r="J2039" s="6" t="str">
        <f>FIN_RAW[[#This Row],[CUENTA (OUT)]]</f>
        <v>Matricula</v>
      </c>
      <c r="K2039" s="3" t="str">
        <f>IF(OR(FIN_RAW[[#This Row],[CLIENTE]]=0,FIN_RAW[[#This Row],[CLIENTE]]=" "),"",FIN_RAW[[#This Row],[CLIENTE]])</f>
        <v>Viviana Andrade Álvarez</v>
      </c>
      <c r="L2039" s="3" t="str">
        <f>IF(OR(FIN_RAW[[#This Row],[DEPORTISTA]]=0,FIN_RAW[[#This Row],[DEPORTISTA]]=""),"",FIN_RAW[[#This Row],[DEPORTISTA]])</f>
        <v>Laura Sofía Valencia Andrade</v>
      </c>
      <c r="M2039" s="3">
        <f>IF(FIN_DATASET[[#This Row],[Method]]="Efectivo",1,0)</f>
        <v>0</v>
      </c>
      <c r="N2039" s="12">
        <f>IF(FIN_DATASET[[#This Row],[Method]]="Efectivo",FIN_DATASET[[#This Row],[Amount]],0)</f>
        <v>0</v>
      </c>
      <c r="O2039" s="3">
        <f>IF(FIN_DATASET[[#This Row],[Method]]="CxC",1,0)</f>
        <v>1</v>
      </c>
      <c r="P2039" s="11">
        <f>IF(FIN_DATASET[[#This Row],[Method]]="CxC",FIN_DATASET[[#This Row],[Amount]],0)</f>
        <v>130000</v>
      </c>
      <c r="Q2039" s="3">
        <f>IF(OR(FIN_DATASET[[#This Row],[Account]]="CxP",FIN_DATASET[[#This Row],[Account]]="CxP (Liga)",FIN_DATASET[[#This Row],[Account]]="CxP (Terceros)"),1,0)</f>
        <v>0</v>
      </c>
      <c r="R2039" s="3">
        <f>IF(FIN_DATASET[[#This Row],[AP_Flag]]=1,FIN_DATASET[[#This Row],[Amount]],0)</f>
        <v>0</v>
      </c>
    </row>
    <row r="2040" spans="1:18" x14ac:dyDescent="0.2">
      <c r="A2040" s="4">
        <f>FIN_RAW[[#This Row],[FECHA]]</f>
        <v>45292</v>
      </c>
      <c r="B2040" s="3">
        <f>YEAR(FIN_DATASET[[#This Row],[Date]])</f>
        <v>2024</v>
      </c>
      <c r="C2040" s="3" t="str">
        <f>TEXT(FIN_DATASET[[#This Row],[Date]],"mmmm")</f>
        <v>January</v>
      </c>
      <c r="D2040" s="3" t="str">
        <f>IF(FIN_RAW[[#This Row],[VALOR (IN)]]&gt;0, "Income",IF(FIN_RAW[[#This Row],[VALOR (OUT)]]&gt;0, "Expense", "Check"))</f>
        <v>Income</v>
      </c>
      <c r="E2040" s="3" t="str">
        <f>_xlfn.XLOOKUP(FIN_DATASET[[#This Row],[Method]],CATEGORY_MAP[CUENTA_IN],CATEGORY_MAP[Category])</f>
        <v>Cash</v>
      </c>
      <c r="F2040" s="3" t="str">
        <f>_xlfn.XLOOKUP(FIN_DATASET[[#This Row],[Account]],CATEGORY_MAP[CUENTA_OUT],CATEGORY_MAP[Subcategory])</f>
        <v>Enrollment Fees</v>
      </c>
      <c r="G2040" s="3" t="str">
        <f>IF(OR(FIN_RAW[[#This Row],[CONCEPTO]]=0,FIN_RAW[[#This Row],[CONCEPTO]]=""),"",FIN_RAW[[#This Row],[CONCEPTO]])</f>
        <v>Matricula 2024 (100%)</v>
      </c>
      <c r="H2040" s="5">
        <f>IF(FIN_DATASET[[#This Row],[Type]]="Income", FIN_RAW[[#This Row],[VALOR (IN)]], -FIN_RAW[[#This Row],[VALOR (OUT)]])</f>
        <v>130000</v>
      </c>
      <c r="I2040" s="3" t="str">
        <f>FIN_RAW[[#This Row],[CUENTA (IN)]]</f>
        <v>Efectivo</v>
      </c>
      <c r="J2040" s="6" t="str">
        <f>FIN_RAW[[#This Row],[CUENTA (OUT)]]</f>
        <v>Matricula</v>
      </c>
      <c r="K2040" s="3" t="str">
        <f>IF(OR(FIN_RAW[[#This Row],[CLIENTE]]=0,FIN_RAW[[#This Row],[CLIENTE]]=" "),"",FIN_RAW[[#This Row],[CLIENTE]])</f>
        <v>Silvana Torres López</v>
      </c>
      <c r="L2040" s="3" t="str">
        <f>IF(OR(FIN_RAW[[#This Row],[DEPORTISTA]]=0,FIN_RAW[[#This Row],[DEPORTISTA]]=""),"",FIN_RAW[[#This Row],[DEPORTISTA]])</f>
        <v>Luciana Pinedo Torres</v>
      </c>
      <c r="M2040" s="3">
        <f>IF(FIN_DATASET[[#This Row],[Method]]="Efectivo",1,0)</f>
        <v>1</v>
      </c>
      <c r="N2040" s="12">
        <f>IF(FIN_DATASET[[#This Row],[Method]]="Efectivo",FIN_DATASET[[#This Row],[Amount]],0)</f>
        <v>130000</v>
      </c>
      <c r="O2040" s="3">
        <f>IF(FIN_DATASET[[#This Row],[Method]]="CxC",1,0)</f>
        <v>0</v>
      </c>
      <c r="P2040" s="11">
        <f>IF(FIN_DATASET[[#This Row],[Method]]="CxC",FIN_DATASET[[#This Row],[Amount]],0)</f>
        <v>0</v>
      </c>
      <c r="Q2040" s="3">
        <f>IF(OR(FIN_DATASET[[#This Row],[Account]]="CxP",FIN_DATASET[[#This Row],[Account]]="CxP (Liga)",FIN_DATASET[[#This Row],[Account]]="CxP (Terceros)"),1,0)</f>
        <v>0</v>
      </c>
      <c r="R2040" s="3">
        <f>IF(FIN_DATASET[[#This Row],[AP_Flag]]=1,FIN_DATASET[[#This Row],[Amount]],0)</f>
        <v>0</v>
      </c>
    </row>
    <row r="2041" spans="1:18" x14ac:dyDescent="0.2">
      <c r="A2041" s="4">
        <f>FIN_RAW[[#This Row],[FECHA]]</f>
        <v>45292</v>
      </c>
      <c r="B2041" s="3">
        <f>YEAR(FIN_DATASET[[#This Row],[Date]])</f>
        <v>2024</v>
      </c>
      <c r="C2041" s="3" t="str">
        <f>TEXT(FIN_DATASET[[#This Row],[Date]],"mmmm")</f>
        <v>January</v>
      </c>
      <c r="D2041" s="3" t="str">
        <f>IF(FIN_RAW[[#This Row],[VALOR (IN)]]&gt;0, "Income",IF(FIN_RAW[[#This Row],[VALOR (OUT)]]&gt;0, "Expense", "Check"))</f>
        <v>Income</v>
      </c>
      <c r="E2041" s="3" t="str">
        <f>_xlfn.XLOOKUP(FIN_DATASET[[#This Row],[Method]],CATEGORY_MAP[CUENTA_IN],CATEGORY_MAP[Category])</f>
        <v>Cash</v>
      </c>
      <c r="F2041" s="3" t="str">
        <f>_xlfn.XLOOKUP(FIN_DATASET[[#This Row],[Account]],CATEGORY_MAP[CUENTA_OUT],CATEGORY_MAP[Subcategory])</f>
        <v>Enrollment Fees</v>
      </c>
      <c r="G2041" s="3" t="str">
        <f>IF(OR(FIN_RAW[[#This Row],[CONCEPTO]]=0,FIN_RAW[[#This Row],[CONCEPTO]]=""),"",FIN_RAW[[#This Row],[CONCEPTO]])</f>
        <v>Matricula 2024 (100%)</v>
      </c>
      <c r="H2041" s="5">
        <f>IF(FIN_DATASET[[#This Row],[Type]]="Income", FIN_RAW[[#This Row],[VALOR (IN)]], -FIN_RAW[[#This Row],[VALOR (OUT)]])</f>
        <v>130000</v>
      </c>
      <c r="I2041" s="3" t="str">
        <f>FIN_RAW[[#This Row],[CUENTA (IN)]]</f>
        <v>Efectivo</v>
      </c>
      <c r="J2041" s="6" t="str">
        <f>FIN_RAW[[#This Row],[CUENTA (OUT)]]</f>
        <v>Matricula</v>
      </c>
      <c r="K2041" s="3" t="str">
        <f>IF(OR(FIN_RAW[[#This Row],[CLIENTE]]=0,FIN_RAW[[#This Row],[CLIENTE]]=" "),"",FIN_RAW[[#This Row],[CLIENTE]])</f>
        <v>Diana Marcela Bravo Clavijo</v>
      </c>
      <c r="L2041" s="3" t="str">
        <f>IF(OR(FIN_RAW[[#This Row],[DEPORTISTA]]=0,FIN_RAW[[#This Row],[DEPORTISTA]]=""),"",FIN_RAW[[#This Row],[DEPORTISTA]])</f>
        <v>María Antonia Camacho Bravo</v>
      </c>
      <c r="M2041" s="3">
        <f>IF(FIN_DATASET[[#This Row],[Method]]="Efectivo",1,0)</f>
        <v>1</v>
      </c>
      <c r="N2041" s="12">
        <f>IF(FIN_DATASET[[#This Row],[Method]]="Efectivo",FIN_DATASET[[#This Row],[Amount]],0)</f>
        <v>130000</v>
      </c>
      <c r="O2041" s="3">
        <f>IF(FIN_DATASET[[#This Row],[Method]]="CxC",1,0)</f>
        <v>0</v>
      </c>
      <c r="P2041" s="11">
        <f>IF(FIN_DATASET[[#This Row],[Method]]="CxC",FIN_DATASET[[#This Row],[Amount]],0)</f>
        <v>0</v>
      </c>
      <c r="Q2041" s="3">
        <f>IF(OR(FIN_DATASET[[#This Row],[Account]]="CxP",FIN_DATASET[[#This Row],[Account]]="CxP (Liga)",FIN_DATASET[[#This Row],[Account]]="CxP (Terceros)"),1,0)</f>
        <v>0</v>
      </c>
      <c r="R2041" s="3">
        <f>IF(FIN_DATASET[[#This Row],[AP_Flag]]=1,FIN_DATASET[[#This Row],[Amount]],0)</f>
        <v>0</v>
      </c>
    </row>
    <row r="2042" spans="1:18" x14ac:dyDescent="0.2">
      <c r="A2042" s="4">
        <f>FIN_RAW[[#This Row],[FECHA]]</f>
        <v>45292</v>
      </c>
      <c r="B2042" s="3">
        <f>YEAR(FIN_DATASET[[#This Row],[Date]])</f>
        <v>2024</v>
      </c>
      <c r="C2042" s="3" t="str">
        <f>TEXT(FIN_DATASET[[#This Row],[Date]],"mmmm")</f>
        <v>January</v>
      </c>
      <c r="D2042" s="3" t="str">
        <f>IF(FIN_RAW[[#This Row],[VALOR (IN)]]&gt;0, "Income",IF(FIN_RAW[[#This Row],[VALOR (OUT)]]&gt;0, "Expense", "Check"))</f>
        <v>Income</v>
      </c>
      <c r="E2042" s="3" t="str">
        <f>_xlfn.XLOOKUP(FIN_DATASET[[#This Row],[Method]],CATEGORY_MAP[CUENTA_IN],CATEGORY_MAP[Category])</f>
        <v>Cash</v>
      </c>
      <c r="F2042" s="3" t="str">
        <f>_xlfn.XLOOKUP(FIN_DATASET[[#This Row],[Account]],CATEGORY_MAP[CUENTA_OUT],CATEGORY_MAP[Subcategory])</f>
        <v>Enrollment Fees</v>
      </c>
      <c r="G2042" s="3" t="str">
        <f>IF(OR(FIN_RAW[[#This Row],[CONCEPTO]]=0,FIN_RAW[[#This Row],[CONCEPTO]]=""),"",FIN_RAW[[#This Row],[CONCEPTO]])</f>
        <v>Matricula 2024 (100%)</v>
      </c>
      <c r="H2042" s="5">
        <f>IF(FIN_DATASET[[#This Row],[Type]]="Income", FIN_RAW[[#This Row],[VALOR (IN)]], -FIN_RAW[[#This Row],[VALOR (OUT)]])</f>
        <v>130000</v>
      </c>
      <c r="I2042" s="3" t="str">
        <f>FIN_RAW[[#This Row],[CUENTA (IN)]]</f>
        <v>Efectivo</v>
      </c>
      <c r="J2042" s="6" t="str">
        <f>FIN_RAW[[#This Row],[CUENTA (OUT)]]</f>
        <v>Matricula</v>
      </c>
      <c r="K2042" s="3" t="str">
        <f>IF(OR(FIN_RAW[[#This Row],[CLIENTE]]=0,FIN_RAW[[#This Row],[CLIENTE]]=" "),"",FIN_RAW[[#This Row],[CLIENTE]])</f>
        <v>Mónica González Esguerra</v>
      </c>
      <c r="L2042" s="3" t="str">
        <f>IF(OR(FIN_RAW[[#This Row],[DEPORTISTA]]=0,FIN_RAW[[#This Row],[DEPORTISTA]]=""),"",FIN_RAW[[#This Row],[DEPORTISTA]])</f>
        <v>Mariana Vásquez González</v>
      </c>
      <c r="M2042" s="3">
        <f>IF(FIN_DATASET[[#This Row],[Method]]="Efectivo",1,0)</f>
        <v>1</v>
      </c>
      <c r="N2042" s="12">
        <f>IF(FIN_DATASET[[#This Row],[Method]]="Efectivo",FIN_DATASET[[#This Row],[Amount]],0)</f>
        <v>130000</v>
      </c>
      <c r="O2042" s="3">
        <f>IF(FIN_DATASET[[#This Row],[Method]]="CxC",1,0)</f>
        <v>0</v>
      </c>
      <c r="P2042" s="11">
        <f>IF(FIN_DATASET[[#This Row],[Method]]="CxC",FIN_DATASET[[#This Row],[Amount]],0)</f>
        <v>0</v>
      </c>
      <c r="Q2042" s="3">
        <f>IF(OR(FIN_DATASET[[#This Row],[Account]]="CxP",FIN_DATASET[[#This Row],[Account]]="CxP (Liga)",FIN_DATASET[[#This Row],[Account]]="CxP (Terceros)"),1,0)</f>
        <v>0</v>
      </c>
      <c r="R2042" s="3">
        <f>IF(FIN_DATASET[[#This Row],[AP_Flag]]=1,FIN_DATASET[[#This Row],[Amount]],0)</f>
        <v>0</v>
      </c>
    </row>
    <row r="2043" spans="1:18" x14ac:dyDescent="0.2">
      <c r="A2043" s="4">
        <f>FIN_RAW[[#This Row],[FECHA]]</f>
        <v>45292</v>
      </c>
      <c r="B2043" s="3">
        <f>YEAR(FIN_DATASET[[#This Row],[Date]])</f>
        <v>2024</v>
      </c>
      <c r="C2043" s="3" t="str">
        <f>TEXT(FIN_DATASET[[#This Row],[Date]],"mmmm")</f>
        <v>January</v>
      </c>
      <c r="D2043" s="3" t="str">
        <f>IF(FIN_RAW[[#This Row],[VALOR (IN)]]&gt;0, "Income",IF(FIN_RAW[[#This Row],[VALOR (OUT)]]&gt;0, "Expense", "Check"))</f>
        <v>Income</v>
      </c>
      <c r="E2043" s="3" t="str">
        <f>_xlfn.XLOOKUP(FIN_DATASET[[#This Row],[Method]],CATEGORY_MAP[CUENTA_IN],CATEGORY_MAP[Category])</f>
        <v>Cash</v>
      </c>
      <c r="F2043" s="3" t="str">
        <f>_xlfn.XLOOKUP(FIN_DATASET[[#This Row],[Account]],CATEGORY_MAP[CUENTA_OUT],CATEGORY_MAP[Subcategory])</f>
        <v>Enrollment Fees</v>
      </c>
      <c r="G2043" s="3" t="str">
        <f>IF(OR(FIN_RAW[[#This Row],[CONCEPTO]]=0,FIN_RAW[[#This Row],[CONCEPTO]]=""),"",FIN_RAW[[#This Row],[CONCEPTO]])</f>
        <v>Matricula 2024 (100%)</v>
      </c>
      <c r="H2043" s="5">
        <f>IF(FIN_DATASET[[#This Row],[Type]]="Income", FIN_RAW[[#This Row],[VALOR (IN)]], -FIN_RAW[[#This Row],[VALOR (OUT)]])</f>
        <v>130000</v>
      </c>
      <c r="I2043" s="3" t="str">
        <f>FIN_RAW[[#This Row],[CUENTA (IN)]]</f>
        <v>Efectivo</v>
      </c>
      <c r="J2043" s="6" t="str">
        <f>FIN_RAW[[#This Row],[CUENTA (OUT)]]</f>
        <v>Matricula</v>
      </c>
      <c r="K2043" s="3" t="str">
        <f>IF(OR(FIN_RAW[[#This Row],[CLIENTE]]=0,FIN_RAW[[#This Row],[CLIENTE]]=" "),"",FIN_RAW[[#This Row],[CLIENTE]])</f>
        <v>Ana Milena Sánchez Patiño</v>
      </c>
      <c r="L2043" s="3" t="str">
        <f>IF(OR(FIN_RAW[[#This Row],[DEPORTISTA]]=0,FIN_RAW[[#This Row],[DEPORTISTA]]=""),"",FIN_RAW[[#This Row],[DEPORTISTA]])</f>
        <v>Matías Carvajal Sánchez</v>
      </c>
      <c r="M2043" s="3">
        <f>IF(FIN_DATASET[[#This Row],[Method]]="Efectivo",1,0)</f>
        <v>1</v>
      </c>
      <c r="N2043" s="12">
        <f>IF(FIN_DATASET[[#This Row],[Method]]="Efectivo",FIN_DATASET[[#This Row],[Amount]],0)</f>
        <v>130000</v>
      </c>
      <c r="O2043" s="3">
        <f>IF(FIN_DATASET[[#This Row],[Method]]="CxC",1,0)</f>
        <v>0</v>
      </c>
      <c r="P2043" s="11">
        <f>IF(FIN_DATASET[[#This Row],[Method]]="CxC",FIN_DATASET[[#This Row],[Amount]],0)</f>
        <v>0</v>
      </c>
      <c r="Q2043" s="3">
        <f>IF(OR(FIN_DATASET[[#This Row],[Account]]="CxP",FIN_DATASET[[#This Row],[Account]]="CxP (Liga)",FIN_DATASET[[#This Row],[Account]]="CxP (Terceros)"),1,0)</f>
        <v>0</v>
      </c>
      <c r="R2043" s="3">
        <f>IF(FIN_DATASET[[#This Row],[AP_Flag]]=1,FIN_DATASET[[#This Row],[Amount]],0)</f>
        <v>0</v>
      </c>
    </row>
    <row r="2044" spans="1:18" x14ac:dyDescent="0.2">
      <c r="A2044" s="4">
        <f>FIN_RAW[[#This Row],[FECHA]]</f>
        <v>45292</v>
      </c>
      <c r="B2044" s="3">
        <f>YEAR(FIN_DATASET[[#This Row],[Date]])</f>
        <v>2024</v>
      </c>
      <c r="C2044" s="3" t="str">
        <f>TEXT(FIN_DATASET[[#This Row],[Date]],"mmmm")</f>
        <v>January</v>
      </c>
      <c r="D2044" s="3" t="str">
        <f>IF(FIN_RAW[[#This Row],[VALOR (IN)]]&gt;0, "Income",IF(FIN_RAW[[#This Row],[VALOR (OUT)]]&gt;0, "Expense", "Check"))</f>
        <v>Income</v>
      </c>
      <c r="E2044" s="3" t="str">
        <f>_xlfn.XLOOKUP(FIN_DATASET[[#This Row],[Method]],CATEGORY_MAP[CUENTA_IN],CATEGORY_MAP[Category])</f>
        <v>Cash</v>
      </c>
      <c r="F2044" s="3" t="str">
        <f>_xlfn.XLOOKUP(FIN_DATASET[[#This Row],[Account]],CATEGORY_MAP[CUENTA_OUT],CATEGORY_MAP[Subcategory])</f>
        <v>Enrollment Fees</v>
      </c>
      <c r="G2044" s="3" t="str">
        <f>IF(OR(FIN_RAW[[#This Row],[CONCEPTO]]=0,FIN_RAW[[#This Row],[CONCEPTO]]=""),"",FIN_RAW[[#This Row],[CONCEPTO]])</f>
        <v>Matricula 2024 (100%)</v>
      </c>
      <c r="H2044" s="5">
        <f>IF(FIN_DATASET[[#This Row],[Type]]="Income", FIN_RAW[[#This Row],[VALOR (IN)]], -FIN_RAW[[#This Row],[VALOR (OUT)]])</f>
        <v>130000</v>
      </c>
      <c r="I2044" s="3" t="str">
        <f>FIN_RAW[[#This Row],[CUENTA (IN)]]</f>
        <v>Efectivo</v>
      </c>
      <c r="J2044" s="6" t="str">
        <f>FIN_RAW[[#This Row],[CUENTA (OUT)]]</f>
        <v>Matricula</v>
      </c>
      <c r="K2044" s="3" t="str">
        <f>IF(OR(FIN_RAW[[#This Row],[CLIENTE]]=0,FIN_RAW[[#This Row],[CLIENTE]]=" "),"",FIN_RAW[[#This Row],[CLIENTE]])</f>
        <v>Ana Milena Sánchez Patiño</v>
      </c>
      <c r="L2044" s="3" t="str">
        <f>IF(OR(FIN_RAW[[#This Row],[DEPORTISTA]]=0,FIN_RAW[[#This Row],[DEPORTISTA]]=""),"",FIN_RAW[[#This Row],[DEPORTISTA]])</f>
        <v>Valentina Carvajal Sánchez</v>
      </c>
      <c r="M2044" s="3">
        <f>IF(FIN_DATASET[[#This Row],[Method]]="Efectivo",1,0)</f>
        <v>1</v>
      </c>
      <c r="N2044" s="12">
        <f>IF(FIN_DATASET[[#This Row],[Method]]="Efectivo",FIN_DATASET[[#This Row],[Amount]],0)</f>
        <v>130000</v>
      </c>
      <c r="O2044" s="3">
        <f>IF(FIN_DATASET[[#This Row],[Method]]="CxC",1,0)</f>
        <v>0</v>
      </c>
      <c r="P2044" s="11">
        <f>IF(FIN_DATASET[[#This Row],[Method]]="CxC",FIN_DATASET[[#This Row],[Amount]],0)</f>
        <v>0</v>
      </c>
      <c r="Q2044" s="3">
        <f>IF(OR(FIN_DATASET[[#This Row],[Account]]="CxP",FIN_DATASET[[#This Row],[Account]]="CxP (Liga)",FIN_DATASET[[#This Row],[Account]]="CxP (Terceros)"),1,0)</f>
        <v>0</v>
      </c>
      <c r="R2044" s="3">
        <f>IF(FIN_DATASET[[#This Row],[AP_Flag]]=1,FIN_DATASET[[#This Row],[Amount]],0)</f>
        <v>0</v>
      </c>
    </row>
    <row r="2045" spans="1:18" x14ac:dyDescent="0.2">
      <c r="A2045" s="4">
        <f>FIN_RAW[[#This Row],[FECHA]]</f>
        <v>45292</v>
      </c>
      <c r="B2045" s="3">
        <f>YEAR(FIN_DATASET[[#This Row],[Date]])</f>
        <v>2024</v>
      </c>
      <c r="C2045" s="3" t="str">
        <f>TEXT(FIN_DATASET[[#This Row],[Date]],"mmmm")</f>
        <v>January</v>
      </c>
      <c r="D2045" s="3" t="str">
        <f>IF(FIN_RAW[[#This Row],[VALOR (IN)]]&gt;0, "Income",IF(FIN_RAW[[#This Row],[VALOR (OUT)]]&gt;0, "Expense", "Check"))</f>
        <v>Income</v>
      </c>
      <c r="E2045" s="3" t="str">
        <f>_xlfn.XLOOKUP(FIN_DATASET[[#This Row],[Method]],CATEGORY_MAP[CUENTA_IN],CATEGORY_MAP[Category])</f>
        <v>Cash</v>
      </c>
      <c r="F2045" s="3" t="str">
        <f>_xlfn.XLOOKUP(FIN_DATASET[[#This Row],[Account]],CATEGORY_MAP[CUENTA_OUT],CATEGORY_MAP[Subcategory])</f>
        <v>Enrollment Fees</v>
      </c>
      <c r="G2045" s="3" t="str">
        <f>IF(OR(FIN_RAW[[#This Row],[CONCEPTO]]=0,FIN_RAW[[#This Row],[CONCEPTO]]=""),"",FIN_RAW[[#This Row],[CONCEPTO]])</f>
        <v>Matricula 2024 (100%)</v>
      </c>
      <c r="H2045" s="5">
        <f>IF(FIN_DATASET[[#This Row],[Type]]="Income", FIN_RAW[[#This Row],[VALOR (IN)]], -FIN_RAW[[#This Row],[VALOR (OUT)]])</f>
        <v>130000</v>
      </c>
      <c r="I2045" s="3" t="str">
        <f>FIN_RAW[[#This Row],[CUENTA (IN)]]</f>
        <v>Efectivo</v>
      </c>
      <c r="J2045" s="6" t="str">
        <f>FIN_RAW[[#This Row],[CUENTA (OUT)]]</f>
        <v>Matricula</v>
      </c>
      <c r="K2045" s="3" t="str">
        <f>IF(OR(FIN_RAW[[#This Row],[CLIENTE]]=0,FIN_RAW[[#This Row],[CLIENTE]]=" "),"",FIN_RAW[[#This Row],[CLIENTE]])</f>
        <v>Yanibel Peña Londoño</v>
      </c>
      <c r="L2045" s="3" t="str">
        <f>IF(OR(FIN_RAW[[#This Row],[DEPORTISTA]]=0,FIN_RAW[[#This Row],[DEPORTISTA]]=""),"",FIN_RAW[[#This Row],[DEPORTISTA]])</f>
        <v>Santiago Piedrahita Peña</v>
      </c>
      <c r="M2045" s="3">
        <f>IF(FIN_DATASET[[#This Row],[Method]]="Efectivo",1,0)</f>
        <v>1</v>
      </c>
      <c r="N2045" s="12">
        <f>IF(FIN_DATASET[[#This Row],[Method]]="Efectivo",FIN_DATASET[[#This Row],[Amount]],0)</f>
        <v>130000</v>
      </c>
      <c r="O2045" s="3">
        <f>IF(FIN_DATASET[[#This Row],[Method]]="CxC",1,0)</f>
        <v>0</v>
      </c>
      <c r="P2045" s="11">
        <f>IF(FIN_DATASET[[#This Row],[Method]]="CxC",FIN_DATASET[[#This Row],[Amount]],0)</f>
        <v>0</v>
      </c>
      <c r="Q2045" s="3">
        <f>IF(OR(FIN_DATASET[[#This Row],[Account]]="CxP",FIN_DATASET[[#This Row],[Account]]="CxP (Liga)",FIN_DATASET[[#This Row],[Account]]="CxP (Terceros)"),1,0)</f>
        <v>0</v>
      </c>
      <c r="R2045" s="3">
        <f>IF(FIN_DATASET[[#This Row],[AP_Flag]]=1,FIN_DATASET[[#This Row],[Amount]],0)</f>
        <v>0</v>
      </c>
    </row>
    <row r="2046" spans="1:18" x14ac:dyDescent="0.2">
      <c r="A2046" s="4">
        <f>FIN_RAW[[#This Row],[FECHA]]</f>
        <v>45292</v>
      </c>
      <c r="B2046" s="3">
        <f>YEAR(FIN_DATASET[[#This Row],[Date]])</f>
        <v>2024</v>
      </c>
      <c r="C2046" s="3" t="str">
        <f>TEXT(FIN_DATASET[[#This Row],[Date]],"mmmm")</f>
        <v>January</v>
      </c>
      <c r="D2046" s="3" t="str">
        <f>IF(FIN_RAW[[#This Row],[VALOR (IN)]]&gt;0, "Income",IF(FIN_RAW[[#This Row],[VALOR (OUT)]]&gt;0, "Expense", "Check"))</f>
        <v>Income</v>
      </c>
      <c r="E2046" s="3" t="str">
        <f>_xlfn.XLOOKUP(FIN_DATASET[[#This Row],[Method]],CATEGORY_MAP[CUENTA_IN],CATEGORY_MAP[Category])</f>
        <v>Cash</v>
      </c>
      <c r="F2046" s="3" t="str">
        <f>_xlfn.XLOOKUP(FIN_DATASET[[#This Row],[Account]],CATEGORY_MAP[CUENTA_OUT],CATEGORY_MAP[Subcategory])</f>
        <v>Enrollment Fees</v>
      </c>
      <c r="G2046" s="3" t="str">
        <f>IF(OR(FIN_RAW[[#This Row],[CONCEPTO]]=0,FIN_RAW[[#This Row],[CONCEPTO]]=""),"",FIN_RAW[[#This Row],[CONCEPTO]])</f>
        <v>Matricula 2024 (100%)</v>
      </c>
      <c r="H2046" s="5">
        <f>IF(FIN_DATASET[[#This Row],[Type]]="Income", FIN_RAW[[#This Row],[VALOR (IN)]], -FIN_RAW[[#This Row],[VALOR (OUT)]])</f>
        <v>130000</v>
      </c>
      <c r="I2046" s="3" t="str">
        <f>FIN_RAW[[#This Row],[CUENTA (IN)]]</f>
        <v>Efectivo</v>
      </c>
      <c r="J2046" s="6" t="str">
        <f>FIN_RAW[[#This Row],[CUENTA (OUT)]]</f>
        <v>Matricula</v>
      </c>
      <c r="K2046" s="3" t="str">
        <f>IF(OR(FIN_RAW[[#This Row],[CLIENTE]]=0,FIN_RAW[[#This Row],[CLIENTE]]=" "),"",FIN_RAW[[#This Row],[CLIENTE]])</f>
        <v>Ingrith Basto Zamorano</v>
      </c>
      <c r="L2046" s="3" t="str">
        <f>IF(OR(FIN_RAW[[#This Row],[DEPORTISTA]]=0,FIN_RAW[[#This Row],[DEPORTISTA]]=""),"",FIN_RAW[[#This Row],[DEPORTISTA]])</f>
        <v>Santiago Solórzano Basto</v>
      </c>
      <c r="M2046" s="3">
        <f>IF(FIN_DATASET[[#This Row],[Method]]="Efectivo",1,0)</f>
        <v>1</v>
      </c>
      <c r="N2046" s="12">
        <f>IF(FIN_DATASET[[#This Row],[Method]]="Efectivo",FIN_DATASET[[#This Row],[Amount]],0)</f>
        <v>130000</v>
      </c>
      <c r="O2046" s="3">
        <f>IF(FIN_DATASET[[#This Row],[Method]]="CxC",1,0)</f>
        <v>0</v>
      </c>
      <c r="P2046" s="11">
        <f>IF(FIN_DATASET[[#This Row],[Method]]="CxC",FIN_DATASET[[#This Row],[Amount]],0)</f>
        <v>0</v>
      </c>
      <c r="Q2046" s="3">
        <f>IF(OR(FIN_DATASET[[#This Row],[Account]]="CxP",FIN_DATASET[[#This Row],[Account]]="CxP (Liga)",FIN_DATASET[[#This Row],[Account]]="CxP (Terceros)"),1,0)</f>
        <v>0</v>
      </c>
      <c r="R2046" s="3">
        <f>IF(FIN_DATASET[[#This Row],[AP_Flag]]=1,FIN_DATASET[[#This Row],[Amount]],0)</f>
        <v>0</v>
      </c>
    </row>
    <row r="2047" spans="1:18" x14ac:dyDescent="0.2">
      <c r="A2047" s="4">
        <f>FIN_RAW[[#This Row],[FECHA]]</f>
        <v>45292</v>
      </c>
      <c r="B2047" s="3">
        <f>YEAR(FIN_DATASET[[#This Row],[Date]])</f>
        <v>2024</v>
      </c>
      <c r="C2047" s="3" t="str">
        <f>TEXT(FIN_DATASET[[#This Row],[Date]],"mmmm")</f>
        <v>January</v>
      </c>
      <c r="D2047" s="3" t="str">
        <f>IF(FIN_RAW[[#This Row],[VALOR (IN)]]&gt;0, "Income",IF(FIN_RAW[[#This Row],[VALOR (OUT)]]&gt;0, "Expense", "Check"))</f>
        <v>Income</v>
      </c>
      <c r="E2047" s="3" t="str">
        <f>_xlfn.XLOOKUP(FIN_DATASET[[#This Row],[Method]],CATEGORY_MAP[CUENTA_IN],CATEGORY_MAP[Category])</f>
        <v>Cash</v>
      </c>
      <c r="F2047" s="3" t="str">
        <f>_xlfn.XLOOKUP(FIN_DATASET[[#This Row],[Account]],CATEGORY_MAP[CUENTA_OUT],CATEGORY_MAP[Subcategory])</f>
        <v>Enrollment Fees</v>
      </c>
      <c r="G2047" s="3" t="str">
        <f>IF(OR(FIN_RAW[[#This Row],[CONCEPTO]]=0,FIN_RAW[[#This Row],[CONCEPTO]]=""),"",FIN_RAW[[#This Row],[CONCEPTO]])</f>
        <v>Matricula 2024 (100%)</v>
      </c>
      <c r="H2047" s="5">
        <f>IF(FIN_DATASET[[#This Row],[Type]]="Income", FIN_RAW[[#This Row],[VALOR (IN)]], -FIN_RAW[[#This Row],[VALOR (OUT)]])</f>
        <v>130000</v>
      </c>
      <c r="I2047" s="3" t="str">
        <f>FIN_RAW[[#This Row],[CUENTA (IN)]]</f>
        <v>Efectivo</v>
      </c>
      <c r="J2047" s="6" t="str">
        <f>FIN_RAW[[#This Row],[CUENTA (OUT)]]</f>
        <v>Matricula</v>
      </c>
      <c r="K2047" s="3" t="str">
        <f>IF(OR(FIN_RAW[[#This Row],[CLIENTE]]=0,FIN_RAW[[#This Row],[CLIENTE]]=" "),"",FIN_RAW[[#This Row],[CLIENTE]])</f>
        <v>Marcela Zapata Duque</v>
      </c>
      <c r="L2047" s="3" t="str">
        <f>IF(OR(FIN_RAW[[#This Row],[DEPORTISTA]]=0,FIN_RAW[[#This Row],[DEPORTISTA]]=""),"",FIN_RAW[[#This Row],[DEPORTISTA]])</f>
        <v>Sara Zapata Zapata</v>
      </c>
      <c r="M2047" s="3">
        <f>IF(FIN_DATASET[[#This Row],[Method]]="Efectivo",1,0)</f>
        <v>1</v>
      </c>
      <c r="N2047" s="12">
        <f>IF(FIN_DATASET[[#This Row],[Method]]="Efectivo",FIN_DATASET[[#This Row],[Amount]],0)</f>
        <v>130000</v>
      </c>
      <c r="O2047" s="3">
        <f>IF(FIN_DATASET[[#This Row],[Method]]="CxC",1,0)</f>
        <v>0</v>
      </c>
      <c r="P2047" s="11">
        <f>IF(FIN_DATASET[[#This Row],[Method]]="CxC",FIN_DATASET[[#This Row],[Amount]],0)</f>
        <v>0</v>
      </c>
      <c r="Q2047" s="3">
        <f>IF(OR(FIN_DATASET[[#This Row],[Account]]="CxP",FIN_DATASET[[#This Row],[Account]]="CxP (Liga)",FIN_DATASET[[#This Row],[Account]]="CxP (Terceros)"),1,0)</f>
        <v>0</v>
      </c>
      <c r="R2047" s="3">
        <f>IF(FIN_DATASET[[#This Row],[AP_Flag]]=1,FIN_DATASET[[#This Row],[Amount]],0)</f>
        <v>0</v>
      </c>
    </row>
    <row r="2048" spans="1:18" x14ac:dyDescent="0.2">
      <c r="A2048" s="4">
        <f>FIN_RAW[[#This Row],[FECHA]]</f>
        <v>45292</v>
      </c>
      <c r="B2048" s="3">
        <f>YEAR(FIN_DATASET[[#This Row],[Date]])</f>
        <v>2024</v>
      </c>
      <c r="C2048" s="3" t="str">
        <f>TEXT(FIN_DATASET[[#This Row],[Date]],"mmmm")</f>
        <v>January</v>
      </c>
      <c r="D2048" s="3" t="str">
        <f>IF(FIN_RAW[[#This Row],[VALOR (IN)]]&gt;0, "Income",IF(FIN_RAW[[#This Row],[VALOR (OUT)]]&gt;0, "Expense", "Check"))</f>
        <v>Income</v>
      </c>
      <c r="E2048" s="3" t="str">
        <f>_xlfn.XLOOKUP(FIN_DATASET[[#This Row],[Method]],CATEGORY_MAP[CUENTA_IN],CATEGORY_MAP[Category])</f>
        <v>Cash</v>
      </c>
      <c r="F2048" s="3" t="str">
        <f>_xlfn.XLOOKUP(FIN_DATASET[[#This Row],[Account]],CATEGORY_MAP[CUENTA_OUT],CATEGORY_MAP[Subcategory])</f>
        <v>Enrollment Fees</v>
      </c>
      <c r="G2048" s="3" t="str">
        <f>IF(OR(FIN_RAW[[#This Row],[CONCEPTO]]=0,FIN_RAW[[#This Row],[CONCEPTO]]=""),"",FIN_RAW[[#This Row],[CONCEPTO]])</f>
        <v>Matricula 2024 (100%)</v>
      </c>
      <c r="H2048" s="5">
        <f>IF(FIN_DATASET[[#This Row],[Type]]="Income", FIN_RAW[[#This Row],[VALOR (IN)]], -FIN_RAW[[#This Row],[VALOR (OUT)]])</f>
        <v>130000</v>
      </c>
      <c r="I2048" s="3" t="str">
        <f>FIN_RAW[[#This Row],[CUENTA (IN)]]</f>
        <v>Efectivo</v>
      </c>
      <c r="J2048" s="6" t="str">
        <f>FIN_RAW[[#This Row],[CUENTA (OUT)]]</f>
        <v>Matricula</v>
      </c>
      <c r="K2048" s="3" t="str">
        <f>IF(OR(FIN_RAW[[#This Row],[CLIENTE]]=0,FIN_RAW[[#This Row],[CLIENTE]]=" "),"",FIN_RAW[[#This Row],[CLIENTE]])</f>
        <v>Paula Andrea Cruz</v>
      </c>
      <c r="L2048" s="3" t="str">
        <f>IF(OR(FIN_RAW[[#This Row],[DEPORTISTA]]=0,FIN_RAW[[#This Row],[DEPORTISTA]]=""),"",FIN_RAW[[#This Row],[DEPORTISTA]])</f>
        <v>Victoria David Cruz</v>
      </c>
      <c r="M2048" s="3">
        <f>IF(FIN_DATASET[[#This Row],[Method]]="Efectivo",1,0)</f>
        <v>1</v>
      </c>
      <c r="N2048" s="12">
        <f>IF(FIN_DATASET[[#This Row],[Method]]="Efectivo",FIN_DATASET[[#This Row],[Amount]],0)</f>
        <v>130000</v>
      </c>
      <c r="O2048" s="3">
        <f>IF(FIN_DATASET[[#This Row],[Method]]="CxC",1,0)</f>
        <v>0</v>
      </c>
      <c r="P2048" s="11">
        <f>IF(FIN_DATASET[[#This Row],[Method]]="CxC",FIN_DATASET[[#This Row],[Amount]],0)</f>
        <v>0</v>
      </c>
      <c r="Q2048" s="3">
        <f>IF(OR(FIN_DATASET[[#This Row],[Account]]="CxP",FIN_DATASET[[#This Row],[Account]]="CxP (Liga)",FIN_DATASET[[#This Row],[Account]]="CxP (Terceros)"),1,0)</f>
        <v>0</v>
      </c>
      <c r="R2048" s="3">
        <f>IF(FIN_DATASET[[#This Row],[AP_Flag]]=1,FIN_DATASET[[#This Row],[Amount]],0)</f>
        <v>0</v>
      </c>
    </row>
    <row r="2049" spans="1:18" x14ac:dyDescent="0.2">
      <c r="A2049" s="4">
        <f>FIN_RAW[[#This Row],[FECHA]]</f>
        <v>45292</v>
      </c>
      <c r="B2049" s="3">
        <f>YEAR(FIN_DATASET[[#This Row],[Date]])</f>
        <v>2024</v>
      </c>
      <c r="C2049" s="3" t="str">
        <f>TEXT(FIN_DATASET[[#This Row],[Date]],"mmmm")</f>
        <v>January</v>
      </c>
      <c r="D2049" s="3" t="str">
        <f>IF(FIN_RAW[[#This Row],[VALOR (IN)]]&gt;0, "Income",IF(FIN_RAW[[#This Row],[VALOR (OUT)]]&gt;0, "Expense", "Check"))</f>
        <v>Income</v>
      </c>
      <c r="E2049" s="3" t="str">
        <f>_xlfn.XLOOKUP(FIN_DATASET[[#This Row],[Method]],CATEGORY_MAP[CUENTA_IN],CATEGORY_MAP[Category])</f>
        <v>Scholarships</v>
      </c>
      <c r="F2049" s="3" t="str">
        <f>_xlfn.XLOOKUP(FIN_DATASET[[#This Row],[Account]],CATEGORY_MAP[CUENTA_OUT],CATEGORY_MAP[Subcategory])</f>
        <v>Monthly Fee</v>
      </c>
      <c r="G2049" s="3" t="str">
        <f>IF(OR(FIN_RAW[[#This Row],[CONCEPTO]]=0,FIN_RAW[[#This Row],[CONCEPTO]]=""),"",FIN_RAW[[#This Row],[CONCEPTO]])</f>
        <v>Beca Fundadores AR (100%) ENE</v>
      </c>
      <c r="H2049" s="5">
        <f>IF(FIN_DATASET[[#This Row],[Type]]="Income", FIN_RAW[[#This Row],[VALOR (IN)]], -FIN_RAW[[#This Row],[VALOR (OUT)]])</f>
        <v>197000</v>
      </c>
      <c r="I2049" s="3" t="str">
        <f>FIN_RAW[[#This Row],[CUENTA (IN)]]</f>
        <v>Becas</v>
      </c>
      <c r="J2049" s="6" t="str">
        <f>FIN_RAW[[#This Row],[CUENTA (OUT)]]</f>
        <v>Mensualidad</v>
      </c>
      <c r="K2049" s="3" t="str">
        <f>IF(OR(FIN_RAW[[#This Row],[CLIENTE]]=0,FIN_RAW[[#This Row],[CLIENTE]]=" "),"",FIN_RAW[[#This Row],[CLIENTE]])</f>
        <v>Luis Eduardo Solarte Serna</v>
      </c>
      <c r="L2049" s="3" t="str">
        <f>IF(OR(FIN_RAW[[#This Row],[DEPORTISTA]]=0,FIN_RAW[[#This Row],[DEPORTISTA]]=""),"",FIN_RAW[[#This Row],[DEPORTISTA]])</f>
        <v>Alejandro Solarte Osorio</v>
      </c>
      <c r="M2049" s="3">
        <f>IF(FIN_DATASET[[#This Row],[Method]]="Efectivo",1,0)</f>
        <v>0</v>
      </c>
      <c r="N2049" s="12">
        <f>IF(FIN_DATASET[[#This Row],[Method]]="Efectivo",FIN_DATASET[[#This Row],[Amount]],0)</f>
        <v>0</v>
      </c>
      <c r="O2049" s="3">
        <f>IF(FIN_DATASET[[#This Row],[Method]]="CxC",1,0)</f>
        <v>0</v>
      </c>
      <c r="P2049" s="11">
        <f>IF(FIN_DATASET[[#This Row],[Method]]="CxC",FIN_DATASET[[#This Row],[Amount]],0)</f>
        <v>0</v>
      </c>
      <c r="Q2049" s="3">
        <f>IF(OR(FIN_DATASET[[#This Row],[Account]]="CxP",FIN_DATASET[[#This Row],[Account]]="CxP (Liga)",FIN_DATASET[[#This Row],[Account]]="CxP (Terceros)"),1,0)</f>
        <v>0</v>
      </c>
      <c r="R2049" s="3">
        <f>IF(FIN_DATASET[[#This Row],[AP_Flag]]=1,FIN_DATASET[[#This Row],[Amount]],0)</f>
        <v>0</v>
      </c>
    </row>
    <row r="2050" spans="1:18" x14ac:dyDescent="0.2">
      <c r="A2050" s="4">
        <f>FIN_RAW[[#This Row],[FECHA]]</f>
        <v>45292</v>
      </c>
      <c r="B2050" s="3">
        <f>YEAR(FIN_DATASET[[#This Row],[Date]])</f>
        <v>2024</v>
      </c>
      <c r="C2050" s="3" t="str">
        <f>TEXT(FIN_DATASET[[#This Row],[Date]],"mmmm")</f>
        <v>January</v>
      </c>
      <c r="D2050" s="3" t="str">
        <f>IF(FIN_RAW[[#This Row],[VALOR (IN)]]&gt;0, "Income",IF(FIN_RAW[[#This Row],[VALOR (OUT)]]&gt;0, "Expense", "Check"))</f>
        <v>Income</v>
      </c>
      <c r="E2050" s="3" t="str">
        <f>_xlfn.XLOOKUP(FIN_DATASET[[#This Row],[Method]],CATEGORY_MAP[CUENTA_IN],CATEGORY_MAP[Category])</f>
        <v>Scholarships</v>
      </c>
      <c r="F2050" s="3" t="str">
        <f>_xlfn.XLOOKUP(FIN_DATASET[[#This Row],[Account]],CATEGORY_MAP[CUENTA_OUT],CATEGORY_MAP[Subcategory])</f>
        <v>Monthly Fee</v>
      </c>
      <c r="G2050" s="3" t="str">
        <f>IF(OR(FIN_RAW[[#This Row],[CONCEPTO]]=0,FIN_RAW[[#This Row],[CONCEPTO]]=""),"",FIN_RAW[[#This Row],[CONCEPTO]])</f>
        <v>Beca Fundadores AR (100%) ENE</v>
      </c>
      <c r="H2050" s="5">
        <f>IF(FIN_DATASET[[#This Row],[Type]]="Income", FIN_RAW[[#This Row],[VALOR (IN)]], -FIN_RAW[[#This Row],[VALOR (OUT)]])</f>
        <v>197000</v>
      </c>
      <c r="I2050" s="3" t="str">
        <f>FIN_RAW[[#This Row],[CUENTA (IN)]]</f>
        <v>Becas</v>
      </c>
      <c r="J2050" s="6" t="str">
        <f>FIN_RAW[[#This Row],[CUENTA (OUT)]]</f>
        <v>Mensualidad</v>
      </c>
      <c r="K2050" s="3" t="str">
        <f>IF(OR(FIN_RAW[[#This Row],[CLIENTE]]=0,FIN_RAW[[#This Row],[CLIENTE]]=" "),"",FIN_RAW[[#This Row],[CLIENTE]])</f>
        <v>Omar Osorio Valencia</v>
      </c>
      <c r="L2050" s="3" t="str">
        <f>IF(OR(FIN_RAW[[#This Row],[DEPORTISTA]]=0,FIN_RAW[[#This Row],[DEPORTISTA]]=""),"",FIN_RAW[[#This Row],[DEPORTISTA]])</f>
        <v>Juan Camilo Osorio Mendoza</v>
      </c>
      <c r="M2050" s="3">
        <f>IF(FIN_DATASET[[#This Row],[Method]]="Efectivo",1,0)</f>
        <v>0</v>
      </c>
      <c r="N2050" s="12">
        <f>IF(FIN_DATASET[[#This Row],[Method]]="Efectivo",FIN_DATASET[[#This Row],[Amount]],0)</f>
        <v>0</v>
      </c>
      <c r="O2050" s="3">
        <f>IF(FIN_DATASET[[#This Row],[Method]]="CxC",1,0)</f>
        <v>0</v>
      </c>
      <c r="P2050" s="11">
        <f>IF(FIN_DATASET[[#This Row],[Method]]="CxC",FIN_DATASET[[#This Row],[Amount]],0)</f>
        <v>0</v>
      </c>
      <c r="Q2050" s="3">
        <f>IF(OR(FIN_DATASET[[#This Row],[Account]]="CxP",FIN_DATASET[[#This Row],[Account]]="CxP (Liga)",FIN_DATASET[[#This Row],[Account]]="CxP (Terceros)"),1,0)</f>
        <v>0</v>
      </c>
      <c r="R2050" s="3">
        <f>IF(FIN_DATASET[[#This Row],[AP_Flag]]=1,FIN_DATASET[[#This Row],[Amount]],0)</f>
        <v>0</v>
      </c>
    </row>
    <row r="2051" spans="1:18" x14ac:dyDescent="0.2">
      <c r="A2051" s="4">
        <f>FIN_RAW[[#This Row],[FECHA]]</f>
        <v>45292</v>
      </c>
      <c r="B2051" s="3">
        <f>YEAR(FIN_DATASET[[#This Row],[Date]])</f>
        <v>2024</v>
      </c>
      <c r="C2051" s="3" t="str">
        <f>TEXT(FIN_DATASET[[#This Row],[Date]],"mmmm")</f>
        <v>January</v>
      </c>
      <c r="D2051" s="3" t="str">
        <f>IF(FIN_RAW[[#This Row],[VALOR (IN)]]&gt;0, "Income",IF(FIN_RAW[[#This Row],[VALOR (OUT)]]&gt;0, "Expense", "Check"))</f>
        <v>Income</v>
      </c>
      <c r="E2051" s="3" t="str">
        <f>_xlfn.XLOOKUP(FIN_DATASET[[#This Row],[Method]],CATEGORY_MAP[CUENTA_IN],CATEGORY_MAP[Category])</f>
        <v>Scholarships</v>
      </c>
      <c r="F2051" s="3" t="str">
        <f>_xlfn.XLOOKUP(FIN_DATASET[[#This Row],[Account]],CATEGORY_MAP[CUENTA_OUT],CATEGORY_MAP[Subcategory])</f>
        <v>Monthly Fee</v>
      </c>
      <c r="G2051" s="3" t="str">
        <f>IF(OR(FIN_RAW[[#This Row],[CONCEPTO]]=0,FIN_RAW[[#This Row],[CONCEPTO]]=""),"",FIN_RAW[[#This Row],[CONCEPTO]])</f>
        <v>Beca Fundadores AR (100%) ENE</v>
      </c>
      <c r="H2051" s="5">
        <f>IF(FIN_DATASET[[#This Row],[Type]]="Income", FIN_RAW[[#This Row],[VALOR (IN)]], -FIN_RAW[[#This Row],[VALOR (OUT)]])</f>
        <v>197000</v>
      </c>
      <c r="I2051" s="3" t="str">
        <f>FIN_RAW[[#This Row],[CUENTA (IN)]]</f>
        <v>Becas</v>
      </c>
      <c r="J2051" s="6" t="str">
        <f>FIN_RAW[[#This Row],[CUENTA (OUT)]]</f>
        <v>Mensualidad</v>
      </c>
      <c r="K2051" s="3" t="str">
        <f>IF(OR(FIN_RAW[[#This Row],[CLIENTE]]=0,FIN_RAW[[#This Row],[CLIENTE]]=" "),"",FIN_RAW[[#This Row],[CLIENTE]])</f>
        <v>Omar Osorio Valencia</v>
      </c>
      <c r="L2051" s="3" t="str">
        <f>IF(OR(FIN_RAW[[#This Row],[DEPORTISTA]]=0,FIN_RAW[[#This Row],[DEPORTISTA]]=""),"",FIN_RAW[[#This Row],[DEPORTISTA]])</f>
        <v>Mariana Osorio Mendoza</v>
      </c>
      <c r="M2051" s="3">
        <f>IF(FIN_DATASET[[#This Row],[Method]]="Efectivo",1,0)</f>
        <v>0</v>
      </c>
      <c r="N2051" s="12">
        <f>IF(FIN_DATASET[[#This Row],[Method]]="Efectivo",FIN_DATASET[[#This Row],[Amount]],0)</f>
        <v>0</v>
      </c>
      <c r="O2051" s="3">
        <f>IF(FIN_DATASET[[#This Row],[Method]]="CxC",1,0)</f>
        <v>0</v>
      </c>
      <c r="P2051" s="11">
        <f>IF(FIN_DATASET[[#This Row],[Method]]="CxC",FIN_DATASET[[#This Row],[Amount]],0)</f>
        <v>0</v>
      </c>
      <c r="Q2051" s="3">
        <f>IF(OR(FIN_DATASET[[#This Row],[Account]]="CxP",FIN_DATASET[[#This Row],[Account]]="CxP (Liga)",FIN_DATASET[[#This Row],[Account]]="CxP (Terceros)"),1,0)</f>
        <v>0</v>
      </c>
      <c r="R2051" s="3">
        <f>IF(FIN_DATASET[[#This Row],[AP_Flag]]=1,FIN_DATASET[[#This Row],[Amount]],0)</f>
        <v>0</v>
      </c>
    </row>
    <row r="2052" spans="1:18" x14ac:dyDescent="0.2">
      <c r="A2052" s="4">
        <f>FIN_RAW[[#This Row],[FECHA]]</f>
        <v>45292</v>
      </c>
      <c r="B2052" s="3">
        <f>YEAR(FIN_DATASET[[#This Row],[Date]])</f>
        <v>2024</v>
      </c>
      <c r="C2052" s="3" t="str">
        <f>TEXT(FIN_DATASET[[#This Row],[Date]],"mmmm")</f>
        <v>January</v>
      </c>
      <c r="D2052" s="3" t="str">
        <f>IF(FIN_RAW[[#This Row],[VALOR (IN)]]&gt;0, "Income",IF(FIN_RAW[[#This Row],[VALOR (OUT)]]&gt;0, "Expense", "Check"))</f>
        <v>Income</v>
      </c>
      <c r="E2052" s="3" t="str">
        <f>_xlfn.XLOOKUP(FIN_DATASET[[#This Row],[Method]],CATEGORY_MAP[CUENTA_IN],CATEGORY_MAP[Category])</f>
        <v>Scholarships</v>
      </c>
      <c r="F2052" s="3" t="str">
        <f>_xlfn.XLOOKUP(FIN_DATASET[[#This Row],[Account]],CATEGORY_MAP[CUENTA_OUT],CATEGORY_MAP[Subcategory])</f>
        <v>Monthly Fee</v>
      </c>
      <c r="G2052" s="3" t="str">
        <f>IF(OR(FIN_RAW[[#This Row],[CONCEPTO]]=0,FIN_RAW[[#This Row],[CONCEPTO]]=""),"",FIN_RAW[[#This Row],[CONCEPTO]])</f>
        <v>Beca Fundadores AR (100%) ENE</v>
      </c>
      <c r="H2052" s="5">
        <f>IF(FIN_DATASET[[#This Row],[Type]]="Income", FIN_RAW[[#This Row],[VALOR (IN)]], -FIN_RAW[[#This Row],[VALOR (OUT)]])</f>
        <v>197000</v>
      </c>
      <c r="I2052" s="3" t="str">
        <f>FIN_RAW[[#This Row],[CUENTA (IN)]]</f>
        <v>Becas</v>
      </c>
      <c r="J2052" s="6" t="str">
        <f>FIN_RAW[[#This Row],[CUENTA (OUT)]]</f>
        <v>Mensualidad</v>
      </c>
      <c r="K2052" s="3" t="str">
        <f>IF(OR(FIN_RAW[[#This Row],[CLIENTE]]=0,FIN_RAW[[#This Row],[CLIENTE]]=" "),"",FIN_RAW[[#This Row],[CLIENTE]])</f>
        <v>Silvana Torres López</v>
      </c>
      <c r="L2052" s="3" t="str">
        <f>IF(OR(FIN_RAW[[#This Row],[DEPORTISTA]]=0,FIN_RAW[[#This Row],[DEPORTISTA]]=""),"",FIN_RAW[[#This Row],[DEPORTISTA]])</f>
        <v>María Paula Quintero Torres</v>
      </c>
      <c r="M2052" s="3">
        <f>IF(FIN_DATASET[[#This Row],[Method]]="Efectivo",1,0)</f>
        <v>0</v>
      </c>
      <c r="N2052" s="12">
        <f>IF(FIN_DATASET[[#This Row],[Method]]="Efectivo",FIN_DATASET[[#This Row],[Amount]],0)</f>
        <v>0</v>
      </c>
      <c r="O2052" s="3">
        <f>IF(FIN_DATASET[[#This Row],[Method]]="CxC",1,0)</f>
        <v>0</v>
      </c>
      <c r="P2052" s="11">
        <f>IF(FIN_DATASET[[#This Row],[Method]]="CxC",FIN_DATASET[[#This Row],[Amount]],0)</f>
        <v>0</v>
      </c>
      <c r="Q2052" s="3">
        <f>IF(OR(FIN_DATASET[[#This Row],[Account]]="CxP",FIN_DATASET[[#This Row],[Account]]="CxP (Liga)",FIN_DATASET[[#This Row],[Account]]="CxP (Terceros)"),1,0)</f>
        <v>0</v>
      </c>
      <c r="R2052" s="3">
        <f>IF(FIN_DATASET[[#This Row],[AP_Flag]]=1,FIN_DATASET[[#This Row],[Amount]],0)</f>
        <v>0</v>
      </c>
    </row>
    <row r="2053" spans="1:18" x14ac:dyDescent="0.2">
      <c r="A2053" s="4">
        <f>FIN_RAW[[#This Row],[FECHA]]</f>
        <v>45292</v>
      </c>
      <c r="B2053" s="3">
        <f>YEAR(FIN_DATASET[[#This Row],[Date]])</f>
        <v>2024</v>
      </c>
      <c r="C2053" s="3" t="str">
        <f>TEXT(FIN_DATASET[[#This Row],[Date]],"mmmm")</f>
        <v>January</v>
      </c>
      <c r="D2053" s="3" t="str">
        <f>IF(FIN_RAW[[#This Row],[VALOR (IN)]]&gt;0, "Income",IF(FIN_RAW[[#This Row],[VALOR (OUT)]]&gt;0, "Expense", "Check"))</f>
        <v>Income</v>
      </c>
      <c r="E2053" s="3" t="str">
        <f>_xlfn.XLOOKUP(FIN_DATASET[[#This Row],[Method]],CATEGORY_MAP[CUENTA_IN],CATEGORY_MAP[Category])</f>
        <v>Scholarships</v>
      </c>
      <c r="F2053" s="3" t="str">
        <f>_xlfn.XLOOKUP(FIN_DATASET[[#This Row],[Account]],CATEGORY_MAP[CUENTA_OUT],CATEGORY_MAP[Subcategory])</f>
        <v>Monthly Fee</v>
      </c>
      <c r="G2053" s="3" t="str">
        <f>IF(OR(FIN_RAW[[#This Row],[CONCEPTO]]=0,FIN_RAW[[#This Row],[CONCEPTO]]=""),"",FIN_RAW[[#This Row],[CONCEPTO]])</f>
        <v>Beca Fundadores AR (100%) ENE</v>
      </c>
      <c r="H2053" s="5">
        <f>IF(FIN_DATASET[[#This Row],[Type]]="Income", FIN_RAW[[#This Row],[VALOR (IN)]], -FIN_RAW[[#This Row],[VALOR (OUT)]])</f>
        <v>197000</v>
      </c>
      <c r="I2053" s="3" t="str">
        <f>FIN_RAW[[#This Row],[CUENTA (IN)]]</f>
        <v>Becas</v>
      </c>
      <c r="J2053" s="6" t="str">
        <f>FIN_RAW[[#This Row],[CUENTA (OUT)]]</f>
        <v>Mensualidad</v>
      </c>
      <c r="K2053" s="3" t="str">
        <f>IF(OR(FIN_RAW[[#This Row],[CLIENTE]]=0,FIN_RAW[[#This Row],[CLIENTE]]=" "),"",FIN_RAW[[#This Row],[CLIENTE]])</f>
        <v>Silvana Torres López</v>
      </c>
      <c r="L2053" s="3" t="str">
        <f>IF(OR(FIN_RAW[[#This Row],[DEPORTISTA]]=0,FIN_RAW[[#This Row],[DEPORTISTA]]=""),"",FIN_RAW[[#This Row],[DEPORTISTA]])</f>
        <v>Luciana Pinedo Torres</v>
      </c>
      <c r="M2053" s="3">
        <f>IF(FIN_DATASET[[#This Row],[Method]]="Efectivo",1,0)</f>
        <v>0</v>
      </c>
      <c r="N2053" s="12">
        <f>IF(FIN_DATASET[[#This Row],[Method]]="Efectivo",FIN_DATASET[[#This Row],[Amount]],0)</f>
        <v>0</v>
      </c>
      <c r="O2053" s="3">
        <f>IF(FIN_DATASET[[#This Row],[Method]]="CxC",1,0)</f>
        <v>0</v>
      </c>
      <c r="P2053" s="11">
        <f>IF(FIN_DATASET[[#This Row],[Method]]="CxC",FIN_DATASET[[#This Row],[Amount]],0)</f>
        <v>0</v>
      </c>
      <c r="Q2053" s="3">
        <f>IF(OR(FIN_DATASET[[#This Row],[Account]]="CxP",FIN_DATASET[[#This Row],[Account]]="CxP (Liga)",FIN_DATASET[[#This Row],[Account]]="CxP (Terceros)"),1,0)</f>
        <v>0</v>
      </c>
      <c r="R2053" s="3">
        <f>IF(FIN_DATASET[[#This Row],[AP_Flag]]=1,FIN_DATASET[[#This Row],[Amount]],0)</f>
        <v>0</v>
      </c>
    </row>
    <row r="2054" spans="1:18" x14ac:dyDescent="0.2">
      <c r="A2054" s="4">
        <f>FIN_RAW[[#This Row],[FECHA]]</f>
        <v>45292</v>
      </c>
      <c r="B2054" s="3">
        <f>YEAR(FIN_DATASET[[#This Row],[Date]])</f>
        <v>2024</v>
      </c>
      <c r="C2054" s="3" t="str">
        <f>TEXT(FIN_DATASET[[#This Row],[Date]],"mmmm")</f>
        <v>January</v>
      </c>
      <c r="D2054" s="3" t="str">
        <f>IF(FIN_RAW[[#This Row],[VALOR (IN)]]&gt;0, "Income",IF(FIN_RAW[[#This Row],[VALOR (OUT)]]&gt;0, "Expense", "Check"))</f>
        <v>Income</v>
      </c>
      <c r="E2054" s="3" t="str">
        <f>_xlfn.XLOOKUP(FIN_DATASET[[#This Row],[Method]],CATEGORY_MAP[CUENTA_IN],CATEGORY_MAP[Category])</f>
        <v>Scholarships</v>
      </c>
      <c r="F2054" s="3" t="str">
        <f>_xlfn.XLOOKUP(FIN_DATASET[[#This Row],[Account]],CATEGORY_MAP[CUENTA_OUT],CATEGORY_MAP[Subcategory])</f>
        <v>Monthly Fee</v>
      </c>
      <c r="G2054" s="3" t="str">
        <f>IF(OR(FIN_RAW[[#This Row],[CONCEPTO]]=0,FIN_RAW[[#This Row],[CONCEPTO]]=""),"",FIN_RAW[[#This Row],[CONCEPTO]])</f>
        <v>Beca Fundadores AR (100%) ENE</v>
      </c>
      <c r="H2054" s="5">
        <f>IF(FIN_DATASET[[#This Row],[Type]]="Income", FIN_RAW[[#This Row],[VALOR (IN)]], -FIN_RAW[[#This Row],[VALOR (OUT)]])</f>
        <v>197000</v>
      </c>
      <c r="I2054" s="3" t="str">
        <f>FIN_RAW[[#This Row],[CUENTA (IN)]]</f>
        <v>Becas</v>
      </c>
      <c r="J2054" s="6" t="str">
        <f>FIN_RAW[[#This Row],[CUENTA (OUT)]]</f>
        <v>Mensualidad</v>
      </c>
      <c r="K2054" s="3" t="str">
        <f>IF(OR(FIN_RAW[[#This Row],[CLIENTE]]=0,FIN_RAW[[#This Row],[CLIENTE]]=" "),"",FIN_RAW[[#This Row],[CLIENTE]])</f>
        <v>Silvana Torres López</v>
      </c>
      <c r="L2054" s="3" t="str">
        <f>IF(OR(FIN_RAW[[#This Row],[DEPORTISTA]]=0,FIN_RAW[[#This Row],[DEPORTISTA]]=""),"",FIN_RAW[[#This Row],[DEPORTISTA]])</f>
        <v>Valentina Quintero Torres</v>
      </c>
      <c r="M2054" s="3">
        <f>IF(FIN_DATASET[[#This Row],[Method]]="Efectivo",1,0)</f>
        <v>0</v>
      </c>
      <c r="N2054" s="12">
        <f>IF(FIN_DATASET[[#This Row],[Method]]="Efectivo",FIN_DATASET[[#This Row],[Amount]],0)</f>
        <v>0</v>
      </c>
      <c r="O2054" s="3">
        <f>IF(FIN_DATASET[[#This Row],[Method]]="CxC",1,0)</f>
        <v>0</v>
      </c>
      <c r="P2054" s="11">
        <f>IF(FIN_DATASET[[#This Row],[Method]]="CxC",FIN_DATASET[[#This Row],[Amount]],0)</f>
        <v>0</v>
      </c>
      <c r="Q2054" s="3">
        <f>IF(OR(FIN_DATASET[[#This Row],[Account]]="CxP",FIN_DATASET[[#This Row],[Account]]="CxP (Liga)",FIN_DATASET[[#This Row],[Account]]="CxP (Terceros)"),1,0)</f>
        <v>0</v>
      </c>
      <c r="R2054" s="3">
        <f>IF(FIN_DATASET[[#This Row],[AP_Flag]]=1,FIN_DATASET[[#This Row],[Amount]],0)</f>
        <v>0</v>
      </c>
    </row>
    <row r="2055" spans="1:18" x14ac:dyDescent="0.2">
      <c r="A2055" s="4">
        <f>FIN_RAW[[#This Row],[FECHA]]</f>
        <v>45292</v>
      </c>
      <c r="B2055" s="3">
        <f>YEAR(FIN_DATASET[[#This Row],[Date]])</f>
        <v>2024</v>
      </c>
      <c r="C2055" s="3" t="str">
        <f>TEXT(FIN_DATASET[[#This Row],[Date]],"mmmm")</f>
        <v>January</v>
      </c>
      <c r="D2055" s="3" t="str">
        <f>IF(FIN_RAW[[#This Row],[VALOR (IN)]]&gt;0, "Income",IF(FIN_RAW[[#This Row],[VALOR (OUT)]]&gt;0, "Expense", "Check"))</f>
        <v>Income</v>
      </c>
      <c r="E2055" s="3" t="str">
        <f>_xlfn.XLOOKUP(FIN_DATASET[[#This Row],[Method]],CATEGORY_MAP[CUENTA_IN],CATEGORY_MAP[Category])</f>
        <v>Cash</v>
      </c>
      <c r="F2055" s="3" t="str">
        <f>_xlfn.XLOOKUP(FIN_DATASET[[#This Row],[Account]],CATEGORY_MAP[CUENTA_OUT],CATEGORY_MAP[Subcategory])</f>
        <v>Monthly Fee</v>
      </c>
      <c r="G2055" s="3" t="str">
        <f>IF(OR(FIN_RAW[[#This Row],[CONCEPTO]]=0,FIN_RAW[[#This Row],[CONCEPTO]]=""),"",FIN_RAW[[#This Row],[CONCEPTO]])</f>
        <v>Mensualidad FOR ENE</v>
      </c>
      <c r="H2055" s="5">
        <f>IF(FIN_DATASET[[#This Row],[Type]]="Income", FIN_RAW[[#This Row],[VALOR (IN)]], -FIN_RAW[[#This Row],[VALOR (OUT)]])</f>
        <v>147000</v>
      </c>
      <c r="I2055" s="3" t="str">
        <f>FIN_RAW[[#This Row],[CUENTA (IN)]]</f>
        <v>Efectivo</v>
      </c>
      <c r="J2055" s="6" t="str">
        <f>FIN_RAW[[#This Row],[CUENTA (OUT)]]</f>
        <v>Mensualidad</v>
      </c>
      <c r="K2055" s="3" t="str">
        <f>IF(OR(FIN_RAW[[#This Row],[CLIENTE]]=0,FIN_RAW[[#This Row],[CLIENTE]]=" "),"",FIN_RAW[[#This Row],[CLIENTE]])</f>
        <v>Carlos Andrés Velasco Ruiz</v>
      </c>
      <c r="L2055" s="3" t="str">
        <f>IF(OR(FIN_RAW[[#This Row],[DEPORTISTA]]=0,FIN_RAW[[#This Row],[DEPORTISTA]]=""),"",FIN_RAW[[#This Row],[DEPORTISTA]])</f>
        <v>Antonella Velasco Aristizabal</v>
      </c>
      <c r="M2055" s="3">
        <f>IF(FIN_DATASET[[#This Row],[Method]]="Efectivo",1,0)</f>
        <v>1</v>
      </c>
      <c r="N2055" s="12">
        <f>IF(FIN_DATASET[[#This Row],[Method]]="Efectivo",FIN_DATASET[[#This Row],[Amount]],0)</f>
        <v>147000</v>
      </c>
      <c r="O2055" s="3">
        <f>IF(FIN_DATASET[[#This Row],[Method]]="CxC",1,0)</f>
        <v>0</v>
      </c>
      <c r="P2055" s="11">
        <f>IF(FIN_DATASET[[#This Row],[Method]]="CxC",FIN_DATASET[[#This Row],[Amount]],0)</f>
        <v>0</v>
      </c>
      <c r="Q2055" s="3">
        <f>IF(OR(FIN_DATASET[[#This Row],[Account]]="CxP",FIN_DATASET[[#This Row],[Account]]="CxP (Liga)",FIN_DATASET[[#This Row],[Account]]="CxP (Terceros)"),1,0)</f>
        <v>0</v>
      </c>
      <c r="R2055" s="3">
        <f>IF(FIN_DATASET[[#This Row],[AP_Flag]]=1,FIN_DATASET[[#This Row],[Amount]],0)</f>
        <v>0</v>
      </c>
    </row>
    <row r="2056" spans="1:18" x14ac:dyDescent="0.2">
      <c r="A2056" s="4">
        <f>FIN_RAW[[#This Row],[FECHA]]</f>
        <v>45292</v>
      </c>
      <c r="B2056" s="3">
        <f>YEAR(FIN_DATASET[[#This Row],[Date]])</f>
        <v>2024</v>
      </c>
      <c r="C2056" s="3" t="str">
        <f>TEXT(FIN_DATASET[[#This Row],[Date]],"mmmm")</f>
        <v>January</v>
      </c>
      <c r="D2056" s="3" t="str">
        <f>IF(FIN_RAW[[#This Row],[VALOR (IN)]]&gt;0, "Income",IF(FIN_RAW[[#This Row],[VALOR (OUT)]]&gt;0, "Expense", "Check"))</f>
        <v>Income</v>
      </c>
      <c r="E2056" s="3" t="str">
        <f>_xlfn.XLOOKUP(FIN_DATASET[[#This Row],[Method]],CATEGORY_MAP[CUENTA_IN],CATEGORY_MAP[Category])</f>
        <v>Cash</v>
      </c>
      <c r="F2056" s="3" t="str">
        <f>_xlfn.XLOOKUP(FIN_DATASET[[#This Row],[Account]],CATEGORY_MAP[CUENTA_OUT],CATEGORY_MAP[Subcategory])</f>
        <v>Monthly Fee</v>
      </c>
      <c r="G2056" s="3" t="str">
        <f>IF(OR(FIN_RAW[[#This Row],[CONCEPTO]]=0,FIN_RAW[[#This Row],[CONCEPTO]]=""),"",FIN_RAW[[#This Row],[CONCEPTO]])</f>
        <v>Mensualidad FOR ENE</v>
      </c>
      <c r="H2056" s="5">
        <f>IF(FIN_DATASET[[#This Row],[Type]]="Income", FIN_RAW[[#This Row],[VALOR (IN)]], -FIN_RAW[[#This Row],[VALOR (OUT)]])</f>
        <v>125000</v>
      </c>
      <c r="I2056" s="3" t="str">
        <f>FIN_RAW[[#This Row],[CUENTA (IN)]]</f>
        <v>Efectivo</v>
      </c>
      <c r="J2056" s="6" t="str">
        <f>FIN_RAW[[#This Row],[CUENTA (OUT)]]</f>
        <v>Mensualidad</v>
      </c>
      <c r="K2056" s="3" t="str">
        <f>IF(OR(FIN_RAW[[#This Row],[CLIENTE]]=0,FIN_RAW[[#This Row],[CLIENTE]]=" "),"",FIN_RAW[[#This Row],[CLIENTE]])</f>
        <v>Juan Sebastián Floyd</v>
      </c>
      <c r="L2056" s="3" t="str">
        <f>IF(OR(FIN_RAW[[#This Row],[DEPORTISTA]]=0,FIN_RAW[[#This Row],[DEPORTISTA]]=""),"",FIN_RAW[[#This Row],[DEPORTISTA]])</f>
        <v>Arianna Floyd Martínez</v>
      </c>
      <c r="M2056" s="3">
        <f>IF(FIN_DATASET[[#This Row],[Method]]="Efectivo",1,0)</f>
        <v>1</v>
      </c>
      <c r="N2056" s="12">
        <f>IF(FIN_DATASET[[#This Row],[Method]]="Efectivo",FIN_DATASET[[#This Row],[Amount]],0)</f>
        <v>125000</v>
      </c>
      <c r="O2056" s="3">
        <f>IF(FIN_DATASET[[#This Row],[Method]]="CxC",1,0)</f>
        <v>0</v>
      </c>
      <c r="P2056" s="11">
        <f>IF(FIN_DATASET[[#This Row],[Method]]="CxC",FIN_DATASET[[#This Row],[Amount]],0)</f>
        <v>0</v>
      </c>
      <c r="Q2056" s="3">
        <f>IF(OR(FIN_DATASET[[#This Row],[Account]]="CxP",FIN_DATASET[[#This Row],[Account]]="CxP (Liga)",FIN_DATASET[[#This Row],[Account]]="CxP (Terceros)"),1,0)</f>
        <v>0</v>
      </c>
      <c r="R2056" s="3">
        <f>IF(FIN_DATASET[[#This Row],[AP_Flag]]=1,FIN_DATASET[[#This Row],[Amount]],0)</f>
        <v>0</v>
      </c>
    </row>
    <row r="2057" spans="1:18" x14ac:dyDescent="0.2">
      <c r="A2057" s="4">
        <f>FIN_RAW[[#This Row],[FECHA]]</f>
        <v>45292</v>
      </c>
      <c r="B2057" s="3">
        <f>YEAR(FIN_DATASET[[#This Row],[Date]])</f>
        <v>2024</v>
      </c>
      <c r="C2057" s="3" t="str">
        <f>TEXT(FIN_DATASET[[#This Row],[Date]],"mmmm")</f>
        <v>January</v>
      </c>
      <c r="D2057" s="3" t="str">
        <f>IF(FIN_RAW[[#This Row],[VALOR (IN)]]&gt;0, "Income",IF(FIN_RAW[[#This Row],[VALOR (OUT)]]&gt;0, "Expense", "Check"))</f>
        <v>Income</v>
      </c>
      <c r="E2057" s="3" t="str">
        <f>_xlfn.XLOOKUP(FIN_DATASET[[#This Row],[Method]],CATEGORY_MAP[CUENTA_IN],CATEGORY_MAP[Category])</f>
        <v>Scholarships</v>
      </c>
      <c r="F2057" s="3" t="str">
        <f>_xlfn.XLOOKUP(FIN_DATASET[[#This Row],[Account]],CATEGORY_MAP[CUENTA_OUT],CATEGORY_MAP[Subcategory])</f>
        <v>Monthly Fee</v>
      </c>
      <c r="G2057" s="3" t="str">
        <f>IF(OR(FIN_RAW[[#This Row],[CONCEPTO]]=0,FIN_RAW[[#This Row],[CONCEPTO]]=""),"",FIN_RAW[[#This Row],[CONCEPTO]])</f>
        <v>Beca Hermandad (15%) ENE</v>
      </c>
      <c r="H2057" s="5">
        <f>IF(FIN_DATASET[[#This Row],[Type]]="Income", FIN_RAW[[#This Row],[VALOR (IN)]], -FIN_RAW[[#This Row],[VALOR (OUT)]])</f>
        <v>22000</v>
      </c>
      <c r="I2057" s="3" t="str">
        <f>FIN_RAW[[#This Row],[CUENTA (IN)]]</f>
        <v>Becas</v>
      </c>
      <c r="J2057" s="6" t="str">
        <f>FIN_RAW[[#This Row],[CUENTA (OUT)]]</f>
        <v>Mensualidad</v>
      </c>
      <c r="K2057" s="3" t="str">
        <f>IF(OR(FIN_RAW[[#This Row],[CLIENTE]]=0,FIN_RAW[[#This Row],[CLIENTE]]=" "),"",FIN_RAW[[#This Row],[CLIENTE]])</f>
        <v>Juan Sebastián Floyd</v>
      </c>
      <c r="L2057" s="3" t="str">
        <f>IF(OR(FIN_RAW[[#This Row],[DEPORTISTA]]=0,FIN_RAW[[#This Row],[DEPORTISTA]]=""),"",FIN_RAW[[#This Row],[DEPORTISTA]])</f>
        <v>Arianna Floyd Martínez</v>
      </c>
      <c r="M2057" s="3">
        <f>IF(FIN_DATASET[[#This Row],[Method]]="Efectivo",1,0)</f>
        <v>0</v>
      </c>
      <c r="N2057" s="12">
        <f>IF(FIN_DATASET[[#This Row],[Method]]="Efectivo",FIN_DATASET[[#This Row],[Amount]],0)</f>
        <v>0</v>
      </c>
      <c r="O2057" s="3">
        <f>IF(FIN_DATASET[[#This Row],[Method]]="CxC",1,0)</f>
        <v>0</v>
      </c>
      <c r="P2057" s="11">
        <f>IF(FIN_DATASET[[#This Row],[Method]]="CxC",FIN_DATASET[[#This Row],[Amount]],0)</f>
        <v>0</v>
      </c>
      <c r="Q2057" s="3">
        <f>IF(OR(FIN_DATASET[[#This Row],[Account]]="CxP",FIN_DATASET[[#This Row],[Account]]="CxP (Liga)",FIN_DATASET[[#This Row],[Account]]="CxP (Terceros)"),1,0)</f>
        <v>0</v>
      </c>
      <c r="R2057" s="3">
        <f>IF(FIN_DATASET[[#This Row],[AP_Flag]]=1,FIN_DATASET[[#This Row],[Amount]],0)</f>
        <v>0</v>
      </c>
    </row>
    <row r="2058" spans="1:18" x14ac:dyDescent="0.2">
      <c r="A2058" s="4">
        <f>FIN_RAW[[#This Row],[FECHA]]</f>
        <v>45292</v>
      </c>
      <c r="B2058" s="3">
        <f>YEAR(FIN_DATASET[[#This Row],[Date]])</f>
        <v>2024</v>
      </c>
      <c r="C2058" s="3" t="str">
        <f>TEXT(FIN_DATASET[[#This Row],[Date]],"mmmm")</f>
        <v>January</v>
      </c>
      <c r="D2058" s="3" t="str">
        <f>IF(FIN_RAW[[#This Row],[VALOR (IN)]]&gt;0, "Income",IF(FIN_RAW[[#This Row],[VALOR (OUT)]]&gt;0, "Expense", "Check"))</f>
        <v>Income</v>
      </c>
      <c r="E2058" s="3" t="str">
        <f>_xlfn.XLOOKUP(FIN_DATASET[[#This Row],[Method]],CATEGORY_MAP[CUENTA_IN],CATEGORY_MAP[Category])</f>
        <v>Cash</v>
      </c>
      <c r="F2058" s="3" t="str">
        <f>_xlfn.XLOOKUP(FIN_DATASET[[#This Row],[Account]],CATEGORY_MAP[CUENTA_OUT],CATEGORY_MAP[Subcategory])</f>
        <v>Monthly Fee</v>
      </c>
      <c r="G2058" s="3" t="str">
        <f>IF(OR(FIN_RAW[[#This Row],[CONCEPTO]]=0,FIN_RAW[[#This Row],[CONCEPTO]]=""),"",FIN_RAW[[#This Row],[CONCEPTO]])</f>
        <v>Mensualidad AR ENE</v>
      </c>
      <c r="H2058" s="5">
        <f>IF(FIN_DATASET[[#This Row],[Type]]="Income", FIN_RAW[[#This Row],[VALOR (IN)]], -FIN_RAW[[#This Row],[VALOR (OUT)]])</f>
        <v>197000</v>
      </c>
      <c r="I2058" s="3" t="str">
        <f>FIN_RAW[[#This Row],[CUENTA (IN)]]</f>
        <v>Efectivo</v>
      </c>
      <c r="J2058" s="6" t="str">
        <f>FIN_RAW[[#This Row],[CUENTA (OUT)]]</f>
        <v>Mensualidad</v>
      </c>
      <c r="K2058" s="3" t="str">
        <f>IF(OR(FIN_RAW[[#This Row],[CLIENTE]]=0,FIN_RAW[[#This Row],[CLIENTE]]=" "),"",FIN_RAW[[#This Row],[CLIENTE]])</f>
        <v>Juan Sebastián Floyd</v>
      </c>
      <c r="L2058" s="3" t="str">
        <f>IF(OR(FIN_RAW[[#This Row],[DEPORTISTA]]=0,FIN_RAW[[#This Row],[DEPORTISTA]]=""),"",FIN_RAW[[#This Row],[DEPORTISTA]])</f>
        <v>Juan Diego Floyd Martínez</v>
      </c>
      <c r="M2058" s="3">
        <f>IF(FIN_DATASET[[#This Row],[Method]]="Efectivo",1,0)</f>
        <v>1</v>
      </c>
      <c r="N2058" s="12">
        <f>IF(FIN_DATASET[[#This Row],[Method]]="Efectivo",FIN_DATASET[[#This Row],[Amount]],0)</f>
        <v>197000</v>
      </c>
      <c r="O2058" s="3">
        <f>IF(FIN_DATASET[[#This Row],[Method]]="CxC",1,0)</f>
        <v>0</v>
      </c>
      <c r="P2058" s="11">
        <f>IF(FIN_DATASET[[#This Row],[Method]]="CxC",FIN_DATASET[[#This Row],[Amount]],0)</f>
        <v>0</v>
      </c>
      <c r="Q2058" s="3">
        <f>IF(OR(FIN_DATASET[[#This Row],[Account]]="CxP",FIN_DATASET[[#This Row],[Account]]="CxP (Liga)",FIN_DATASET[[#This Row],[Account]]="CxP (Terceros)"),1,0)</f>
        <v>0</v>
      </c>
      <c r="R2058" s="3">
        <f>IF(FIN_DATASET[[#This Row],[AP_Flag]]=1,FIN_DATASET[[#This Row],[Amount]],0)</f>
        <v>0</v>
      </c>
    </row>
    <row r="2059" spans="1:18" x14ac:dyDescent="0.2">
      <c r="A2059" s="4">
        <f>FIN_RAW[[#This Row],[FECHA]]</f>
        <v>45292</v>
      </c>
      <c r="B2059" s="3">
        <f>YEAR(FIN_DATASET[[#This Row],[Date]])</f>
        <v>2024</v>
      </c>
      <c r="C2059" s="3" t="str">
        <f>TEXT(FIN_DATASET[[#This Row],[Date]],"mmmm")</f>
        <v>January</v>
      </c>
      <c r="D2059" s="3" t="str">
        <f>IF(FIN_RAW[[#This Row],[VALOR (IN)]]&gt;0, "Income",IF(FIN_RAW[[#This Row],[VALOR (OUT)]]&gt;0, "Expense", "Check"))</f>
        <v>Income</v>
      </c>
      <c r="E2059" s="3" t="str">
        <f>_xlfn.XLOOKUP(FIN_DATASET[[#This Row],[Method]],CATEGORY_MAP[CUENTA_IN],CATEGORY_MAP[Category])</f>
        <v>Cash</v>
      </c>
      <c r="F2059" s="3" t="str">
        <f>_xlfn.XLOOKUP(FIN_DATASET[[#This Row],[Account]],CATEGORY_MAP[CUENTA_OUT],CATEGORY_MAP[Subcategory])</f>
        <v>Monthly Fee</v>
      </c>
      <c r="G2059" s="3" t="str">
        <f>IF(OR(FIN_RAW[[#This Row],[CONCEPTO]]=0,FIN_RAW[[#This Row],[CONCEPTO]]=""),"",FIN_RAW[[#This Row],[CONCEPTO]])</f>
        <v>Mensualidad AR ENE</v>
      </c>
      <c r="H2059" s="5">
        <f>IF(FIN_DATASET[[#This Row],[Type]]="Income", FIN_RAW[[#This Row],[VALOR (IN)]], -FIN_RAW[[#This Row],[VALOR (OUT)]])</f>
        <v>148000</v>
      </c>
      <c r="I2059" s="3" t="str">
        <f>FIN_RAW[[#This Row],[CUENTA (IN)]]</f>
        <v>Efectivo</v>
      </c>
      <c r="J2059" s="6" t="str">
        <f>FIN_RAW[[#This Row],[CUENTA (OUT)]]</f>
        <v>Mensualidad</v>
      </c>
      <c r="K2059" s="3" t="str">
        <f>IF(OR(FIN_RAW[[#This Row],[CLIENTE]]=0,FIN_RAW[[#This Row],[CLIENTE]]=" "),"",FIN_RAW[[#This Row],[CLIENTE]])</f>
        <v>Víctor Manuel Duque Yepes</v>
      </c>
      <c r="L2059" s="3" t="str">
        <f>IF(OR(FIN_RAW[[#This Row],[DEPORTISTA]]=0,FIN_RAW[[#This Row],[DEPORTISTA]]=""),"",FIN_RAW[[#This Row],[DEPORTISTA]])</f>
        <v>Juan Esteban Duque Pinto</v>
      </c>
      <c r="M2059" s="3">
        <f>IF(FIN_DATASET[[#This Row],[Method]]="Efectivo",1,0)</f>
        <v>1</v>
      </c>
      <c r="N2059" s="12">
        <f>IF(FIN_DATASET[[#This Row],[Method]]="Efectivo",FIN_DATASET[[#This Row],[Amount]],0)</f>
        <v>148000</v>
      </c>
      <c r="O2059" s="3">
        <f>IF(FIN_DATASET[[#This Row],[Method]]="CxC",1,0)</f>
        <v>0</v>
      </c>
      <c r="P2059" s="11">
        <f>IF(FIN_DATASET[[#This Row],[Method]]="CxC",FIN_DATASET[[#This Row],[Amount]],0)</f>
        <v>0</v>
      </c>
      <c r="Q2059" s="3">
        <f>IF(OR(FIN_DATASET[[#This Row],[Account]]="CxP",FIN_DATASET[[#This Row],[Account]]="CxP (Liga)",FIN_DATASET[[#This Row],[Account]]="CxP (Terceros)"),1,0)</f>
        <v>0</v>
      </c>
      <c r="R2059" s="3">
        <f>IF(FIN_DATASET[[#This Row],[AP_Flag]]=1,FIN_DATASET[[#This Row],[Amount]],0)</f>
        <v>0</v>
      </c>
    </row>
    <row r="2060" spans="1:18" x14ac:dyDescent="0.2">
      <c r="A2060" s="4">
        <f>FIN_RAW[[#This Row],[FECHA]]</f>
        <v>45292</v>
      </c>
      <c r="B2060" s="3">
        <f>YEAR(FIN_DATASET[[#This Row],[Date]])</f>
        <v>2024</v>
      </c>
      <c r="C2060" s="3" t="str">
        <f>TEXT(FIN_DATASET[[#This Row],[Date]],"mmmm")</f>
        <v>January</v>
      </c>
      <c r="D2060" s="3" t="str">
        <f>IF(FIN_RAW[[#This Row],[VALOR (IN)]]&gt;0, "Income",IF(FIN_RAW[[#This Row],[VALOR (OUT)]]&gt;0, "Expense", "Check"))</f>
        <v>Income</v>
      </c>
      <c r="E2060" s="3" t="str">
        <f>_xlfn.XLOOKUP(FIN_DATASET[[#This Row],[Method]],CATEGORY_MAP[CUENTA_IN],CATEGORY_MAP[Category])</f>
        <v>Scholarships</v>
      </c>
      <c r="F2060" s="3" t="str">
        <f>_xlfn.XLOOKUP(FIN_DATASET[[#This Row],[Account]],CATEGORY_MAP[CUENTA_OUT],CATEGORY_MAP[Subcategory])</f>
        <v>Monthly Fee</v>
      </c>
      <c r="G2060" s="3" t="str">
        <f>IF(OR(FIN_RAW[[#This Row],[CONCEPTO]]=0,FIN_RAW[[#This Row],[CONCEPTO]]=""),"",FIN_RAW[[#This Row],[CONCEPTO]])</f>
        <v>Beca Hermandad (15%) ENE</v>
      </c>
      <c r="H2060" s="5">
        <f>IF(FIN_DATASET[[#This Row],[Type]]="Income", FIN_RAW[[#This Row],[VALOR (IN)]], -FIN_RAW[[#This Row],[VALOR (OUT)]])</f>
        <v>49000</v>
      </c>
      <c r="I2060" s="3" t="str">
        <f>FIN_RAW[[#This Row],[CUENTA (IN)]]</f>
        <v>Becas</v>
      </c>
      <c r="J2060" s="6" t="str">
        <f>FIN_RAW[[#This Row],[CUENTA (OUT)]]</f>
        <v>Mensualidad</v>
      </c>
      <c r="K2060" s="3" t="str">
        <f>IF(OR(FIN_RAW[[#This Row],[CLIENTE]]=0,FIN_RAW[[#This Row],[CLIENTE]]=" "),"",FIN_RAW[[#This Row],[CLIENTE]])</f>
        <v>Víctor Manuel Duque Yepes</v>
      </c>
      <c r="L2060" s="3" t="str">
        <f>IF(OR(FIN_RAW[[#This Row],[DEPORTISTA]]=0,FIN_RAW[[#This Row],[DEPORTISTA]]=""),"",FIN_RAW[[#This Row],[DEPORTISTA]])</f>
        <v>Juan Esteban Duque Pinto</v>
      </c>
      <c r="M2060" s="3">
        <f>IF(FIN_DATASET[[#This Row],[Method]]="Efectivo",1,0)</f>
        <v>0</v>
      </c>
      <c r="N2060" s="12">
        <f>IF(FIN_DATASET[[#This Row],[Method]]="Efectivo",FIN_DATASET[[#This Row],[Amount]],0)</f>
        <v>0</v>
      </c>
      <c r="O2060" s="3">
        <f>IF(FIN_DATASET[[#This Row],[Method]]="CxC",1,0)</f>
        <v>0</v>
      </c>
      <c r="P2060" s="11">
        <f>IF(FIN_DATASET[[#This Row],[Method]]="CxC",FIN_DATASET[[#This Row],[Amount]],0)</f>
        <v>0</v>
      </c>
      <c r="Q2060" s="3">
        <f>IF(OR(FIN_DATASET[[#This Row],[Account]]="CxP",FIN_DATASET[[#This Row],[Account]]="CxP (Liga)",FIN_DATASET[[#This Row],[Account]]="CxP (Terceros)"),1,0)</f>
        <v>0</v>
      </c>
      <c r="R2060" s="3">
        <f>IF(FIN_DATASET[[#This Row],[AP_Flag]]=1,FIN_DATASET[[#This Row],[Amount]],0)</f>
        <v>0</v>
      </c>
    </row>
    <row r="2061" spans="1:18" x14ac:dyDescent="0.2">
      <c r="A2061" s="4">
        <f>FIN_RAW[[#This Row],[FECHA]]</f>
        <v>45292</v>
      </c>
      <c r="B2061" s="3">
        <f>YEAR(FIN_DATASET[[#This Row],[Date]])</f>
        <v>2024</v>
      </c>
      <c r="C2061" s="3" t="str">
        <f>TEXT(FIN_DATASET[[#This Row],[Date]],"mmmm")</f>
        <v>January</v>
      </c>
      <c r="D2061" s="3" t="str">
        <f>IF(FIN_RAW[[#This Row],[VALOR (IN)]]&gt;0, "Income",IF(FIN_RAW[[#This Row],[VALOR (OUT)]]&gt;0, "Expense", "Check"))</f>
        <v>Income</v>
      </c>
      <c r="E2061" s="3" t="str">
        <f>_xlfn.XLOOKUP(FIN_DATASET[[#This Row],[Method]],CATEGORY_MAP[CUENTA_IN],CATEGORY_MAP[Category])</f>
        <v>Cash</v>
      </c>
      <c r="F2061" s="3" t="str">
        <f>_xlfn.XLOOKUP(FIN_DATASET[[#This Row],[Account]],CATEGORY_MAP[CUENTA_OUT],CATEGORY_MAP[Subcategory])</f>
        <v>Monthly Fee</v>
      </c>
      <c r="G2061" s="3" t="str">
        <f>IF(OR(FIN_RAW[[#This Row],[CONCEPTO]]=0,FIN_RAW[[#This Row],[CONCEPTO]]=""),"",FIN_RAW[[#This Row],[CONCEPTO]])</f>
        <v>Mensualidad AR ENE</v>
      </c>
      <c r="H2061" s="5">
        <f>IF(FIN_DATASET[[#This Row],[Type]]="Income", FIN_RAW[[#This Row],[VALOR (IN)]], -FIN_RAW[[#This Row],[VALOR (OUT)]])</f>
        <v>197000</v>
      </c>
      <c r="I2061" s="3" t="str">
        <f>FIN_RAW[[#This Row],[CUENTA (IN)]]</f>
        <v>Efectivo</v>
      </c>
      <c r="J2061" s="6" t="str">
        <f>FIN_RAW[[#This Row],[CUENTA (OUT)]]</f>
        <v>Mensualidad</v>
      </c>
      <c r="K2061" s="3" t="str">
        <f>IF(OR(FIN_RAW[[#This Row],[CLIENTE]]=0,FIN_RAW[[#This Row],[CLIENTE]]=" "),"",FIN_RAW[[#This Row],[CLIENTE]])</f>
        <v>Víctor Manuel Duque Yepes</v>
      </c>
      <c r="L2061" s="3" t="str">
        <f>IF(OR(FIN_RAW[[#This Row],[DEPORTISTA]]=0,FIN_RAW[[#This Row],[DEPORTISTA]]=""),"",FIN_RAW[[#This Row],[DEPORTISTA]])</f>
        <v>Juan Manuel Duque Pinto</v>
      </c>
      <c r="M2061" s="3">
        <f>IF(FIN_DATASET[[#This Row],[Method]]="Efectivo",1,0)</f>
        <v>1</v>
      </c>
      <c r="N2061" s="12">
        <f>IF(FIN_DATASET[[#This Row],[Method]]="Efectivo",FIN_DATASET[[#This Row],[Amount]],0)</f>
        <v>197000</v>
      </c>
      <c r="O2061" s="3">
        <f>IF(FIN_DATASET[[#This Row],[Method]]="CxC",1,0)</f>
        <v>0</v>
      </c>
      <c r="P2061" s="11">
        <f>IF(FIN_DATASET[[#This Row],[Method]]="CxC",FIN_DATASET[[#This Row],[Amount]],0)</f>
        <v>0</v>
      </c>
      <c r="Q2061" s="3">
        <f>IF(OR(FIN_DATASET[[#This Row],[Account]]="CxP",FIN_DATASET[[#This Row],[Account]]="CxP (Liga)",FIN_DATASET[[#This Row],[Account]]="CxP (Terceros)"),1,0)</f>
        <v>0</v>
      </c>
      <c r="R2061" s="3">
        <f>IF(FIN_DATASET[[#This Row],[AP_Flag]]=1,FIN_DATASET[[#This Row],[Amount]],0)</f>
        <v>0</v>
      </c>
    </row>
    <row r="2062" spans="1:18" x14ac:dyDescent="0.2">
      <c r="A2062" s="4">
        <f>FIN_RAW[[#This Row],[FECHA]]</f>
        <v>45292</v>
      </c>
      <c r="B2062" s="3">
        <f>YEAR(FIN_DATASET[[#This Row],[Date]])</f>
        <v>2024</v>
      </c>
      <c r="C2062" s="3" t="str">
        <f>TEXT(FIN_DATASET[[#This Row],[Date]],"mmmm")</f>
        <v>January</v>
      </c>
      <c r="D2062" s="3" t="str">
        <f>IF(FIN_RAW[[#This Row],[VALOR (IN)]]&gt;0, "Income",IF(FIN_RAW[[#This Row],[VALOR (OUT)]]&gt;0, "Expense", "Check"))</f>
        <v>Income</v>
      </c>
      <c r="E2062" s="3" t="str">
        <f>_xlfn.XLOOKUP(FIN_DATASET[[#This Row],[Method]],CATEGORY_MAP[CUENTA_IN],CATEGORY_MAP[Category])</f>
        <v>Cash</v>
      </c>
      <c r="F2062" s="3" t="str">
        <f>_xlfn.XLOOKUP(FIN_DATASET[[#This Row],[Account]],CATEGORY_MAP[CUENTA_OUT],CATEGORY_MAP[Subcategory])</f>
        <v>Monthly Fee</v>
      </c>
      <c r="G2062" s="3" t="str">
        <f>IF(OR(FIN_RAW[[#This Row],[CONCEPTO]]=0,FIN_RAW[[#This Row],[CONCEPTO]]=""),"",FIN_RAW[[#This Row],[CONCEPTO]])</f>
        <v>Mensualidad AR ENE</v>
      </c>
      <c r="H2062" s="5">
        <f>IF(FIN_DATASET[[#This Row],[Type]]="Income", FIN_RAW[[#This Row],[VALOR (IN)]], -FIN_RAW[[#This Row],[VALOR (OUT)]])</f>
        <v>197000</v>
      </c>
      <c r="I2062" s="3" t="str">
        <f>FIN_RAW[[#This Row],[CUENTA (IN)]]</f>
        <v>Efectivo</v>
      </c>
      <c r="J2062" s="6" t="str">
        <f>FIN_RAW[[#This Row],[CUENTA (OUT)]]</f>
        <v>Mensualidad</v>
      </c>
      <c r="K2062" s="3" t="str">
        <f>IF(OR(FIN_RAW[[#This Row],[CLIENTE]]=0,FIN_RAW[[#This Row],[CLIENTE]]=" "),"",FIN_RAW[[#This Row],[CLIENTE]])</f>
        <v>Diana Gómez Herrera</v>
      </c>
      <c r="L2062" s="3" t="str">
        <f>IF(OR(FIN_RAW[[#This Row],[DEPORTISTA]]=0,FIN_RAW[[#This Row],[DEPORTISTA]]=""),"",FIN_RAW[[#This Row],[DEPORTISTA]])</f>
        <v>Juan Manuel López Gómez</v>
      </c>
      <c r="M2062" s="3">
        <f>IF(FIN_DATASET[[#This Row],[Method]]="Efectivo",1,0)</f>
        <v>1</v>
      </c>
      <c r="N2062" s="12">
        <f>IF(FIN_DATASET[[#This Row],[Method]]="Efectivo",FIN_DATASET[[#This Row],[Amount]],0)</f>
        <v>197000</v>
      </c>
      <c r="O2062" s="3">
        <f>IF(FIN_DATASET[[#This Row],[Method]]="CxC",1,0)</f>
        <v>0</v>
      </c>
      <c r="P2062" s="11">
        <f>IF(FIN_DATASET[[#This Row],[Method]]="CxC",FIN_DATASET[[#This Row],[Amount]],0)</f>
        <v>0</v>
      </c>
      <c r="Q2062" s="3">
        <f>IF(OR(FIN_DATASET[[#This Row],[Account]]="CxP",FIN_DATASET[[#This Row],[Account]]="CxP (Liga)",FIN_DATASET[[#This Row],[Account]]="CxP (Terceros)"),1,0)</f>
        <v>0</v>
      </c>
      <c r="R2062" s="3">
        <f>IF(FIN_DATASET[[#This Row],[AP_Flag]]=1,FIN_DATASET[[#This Row],[Amount]],0)</f>
        <v>0</v>
      </c>
    </row>
    <row r="2063" spans="1:18" x14ac:dyDescent="0.2">
      <c r="A2063" s="4">
        <f>FIN_RAW[[#This Row],[FECHA]]</f>
        <v>45292</v>
      </c>
      <c r="B2063" s="3">
        <f>YEAR(FIN_DATASET[[#This Row],[Date]])</f>
        <v>2024</v>
      </c>
      <c r="C2063" s="3" t="str">
        <f>TEXT(FIN_DATASET[[#This Row],[Date]],"mmmm")</f>
        <v>January</v>
      </c>
      <c r="D2063" s="3" t="str">
        <f>IF(FIN_RAW[[#This Row],[VALOR (IN)]]&gt;0, "Income",IF(FIN_RAW[[#This Row],[VALOR (OUT)]]&gt;0, "Expense", "Check"))</f>
        <v>Income</v>
      </c>
      <c r="E2063" s="3" t="str">
        <f>_xlfn.XLOOKUP(FIN_DATASET[[#This Row],[Method]],CATEGORY_MAP[CUENTA_IN],CATEGORY_MAP[Category])</f>
        <v>Accounts Receivable</v>
      </c>
      <c r="F2063" s="3" t="str">
        <f>_xlfn.XLOOKUP(FIN_DATASET[[#This Row],[Account]],CATEGORY_MAP[CUENTA_OUT],CATEGORY_MAP[Subcategory])</f>
        <v>Monthly Fee</v>
      </c>
      <c r="G2063" s="3" t="str">
        <f>IF(OR(FIN_RAW[[#This Row],[CONCEPTO]]=0,FIN_RAW[[#This Row],[CONCEPTO]]=""),"",FIN_RAW[[#This Row],[CONCEPTO]])</f>
        <v>Mensualidad AR ENE</v>
      </c>
      <c r="H2063" s="5">
        <f>IF(FIN_DATASET[[#This Row],[Type]]="Income", FIN_RAW[[#This Row],[VALOR (IN)]], -FIN_RAW[[#This Row],[VALOR (OUT)]])</f>
        <v>197000</v>
      </c>
      <c r="I2063" s="3" t="str">
        <f>FIN_RAW[[#This Row],[CUENTA (IN)]]</f>
        <v>CxC</v>
      </c>
      <c r="J2063" s="6" t="str">
        <f>FIN_RAW[[#This Row],[CUENTA (OUT)]]</f>
        <v>Mensualidad</v>
      </c>
      <c r="K2063" s="3" t="str">
        <f>IF(OR(FIN_RAW[[#This Row],[CLIENTE]]=0,FIN_RAW[[#This Row],[CLIENTE]]=" "),"",FIN_RAW[[#This Row],[CLIENTE]])</f>
        <v>Viviana Andrade Álvarez</v>
      </c>
      <c r="L2063" s="3" t="str">
        <f>IF(OR(FIN_RAW[[#This Row],[DEPORTISTA]]=0,FIN_RAW[[#This Row],[DEPORTISTA]]=""),"",FIN_RAW[[#This Row],[DEPORTISTA]])</f>
        <v>Laura Sofía Valencia Andrade</v>
      </c>
      <c r="M2063" s="3">
        <f>IF(FIN_DATASET[[#This Row],[Method]]="Efectivo",1,0)</f>
        <v>0</v>
      </c>
      <c r="N2063" s="12">
        <f>IF(FIN_DATASET[[#This Row],[Method]]="Efectivo",FIN_DATASET[[#This Row],[Amount]],0)</f>
        <v>0</v>
      </c>
      <c r="O2063" s="3">
        <f>IF(FIN_DATASET[[#This Row],[Method]]="CxC",1,0)</f>
        <v>1</v>
      </c>
      <c r="P2063" s="11">
        <f>IF(FIN_DATASET[[#This Row],[Method]]="CxC",FIN_DATASET[[#This Row],[Amount]],0)</f>
        <v>197000</v>
      </c>
      <c r="Q2063" s="3">
        <f>IF(OR(FIN_DATASET[[#This Row],[Account]]="CxP",FIN_DATASET[[#This Row],[Account]]="CxP (Liga)",FIN_DATASET[[#This Row],[Account]]="CxP (Terceros)"),1,0)</f>
        <v>0</v>
      </c>
      <c r="R2063" s="3">
        <f>IF(FIN_DATASET[[#This Row],[AP_Flag]]=1,FIN_DATASET[[#This Row],[Amount]],0)</f>
        <v>0</v>
      </c>
    </row>
    <row r="2064" spans="1:18" x14ac:dyDescent="0.2">
      <c r="A2064" s="4">
        <f>FIN_RAW[[#This Row],[FECHA]]</f>
        <v>45292</v>
      </c>
      <c r="B2064" s="3">
        <f>YEAR(FIN_DATASET[[#This Row],[Date]])</f>
        <v>2024</v>
      </c>
      <c r="C2064" s="3" t="str">
        <f>TEXT(FIN_DATASET[[#This Row],[Date]],"mmmm")</f>
        <v>January</v>
      </c>
      <c r="D2064" s="3" t="str">
        <f>IF(FIN_RAW[[#This Row],[VALOR (IN)]]&gt;0, "Income",IF(FIN_RAW[[#This Row],[VALOR (OUT)]]&gt;0, "Expense", "Check"))</f>
        <v>Income</v>
      </c>
      <c r="E2064" s="3" t="str">
        <f>_xlfn.XLOOKUP(FIN_DATASET[[#This Row],[Method]],CATEGORY_MAP[CUENTA_IN],CATEGORY_MAP[Category])</f>
        <v>Cash</v>
      </c>
      <c r="F2064" s="3" t="str">
        <f>_xlfn.XLOOKUP(FIN_DATASET[[#This Row],[Account]],CATEGORY_MAP[CUENTA_OUT],CATEGORY_MAP[Subcategory])</f>
        <v>Monthly Fee</v>
      </c>
      <c r="G2064" s="3" t="str">
        <f>IF(OR(FIN_RAW[[#This Row],[CONCEPTO]]=0,FIN_RAW[[#This Row],[CONCEPTO]]=""),"",FIN_RAW[[#This Row],[CONCEPTO]])</f>
        <v>Mensualidad AR ENE</v>
      </c>
      <c r="H2064" s="5">
        <f>IF(FIN_DATASET[[#This Row],[Type]]="Income", FIN_RAW[[#This Row],[VALOR (IN)]], -FIN_RAW[[#This Row],[VALOR (OUT)]])</f>
        <v>197000</v>
      </c>
      <c r="I2064" s="3" t="str">
        <f>FIN_RAW[[#This Row],[CUENTA (IN)]]</f>
        <v>Efectivo</v>
      </c>
      <c r="J2064" s="6" t="str">
        <f>FIN_RAW[[#This Row],[CUENTA (OUT)]]</f>
        <v>Mensualidad</v>
      </c>
      <c r="K2064" s="3" t="str">
        <f>IF(OR(FIN_RAW[[#This Row],[CLIENTE]]=0,FIN_RAW[[#This Row],[CLIENTE]]=" "),"",FIN_RAW[[#This Row],[CLIENTE]])</f>
        <v>Diana Marcela Bravo Clavijo</v>
      </c>
      <c r="L2064" s="3" t="str">
        <f>IF(OR(FIN_RAW[[#This Row],[DEPORTISTA]]=0,FIN_RAW[[#This Row],[DEPORTISTA]]=""),"",FIN_RAW[[#This Row],[DEPORTISTA]])</f>
        <v>María Antonia Camacho Bravo</v>
      </c>
      <c r="M2064" s="3">
        <f>IF(FIN_DATASET[[#This Row],[Method]]="Efectivo",1,0)</f>
        <v>1</v>
      </c>
      <c r="N2064" s="12">
        <f>IF(FIN_DATASET[[#This Row],[Method]]="Efectivo",FIN_DATASET[[#This Row],[Amount]],0)</f>
        <v>197000</v>
      </c>
      <c r="O2064" s="3">
        <f>IF(FIN_DATASET[[#This Row],[Method]]="CxC",1,0)</f>
        <v>0</v>
      </c>
      <c r="P2064" s="11">
        <f>IF(FIN_DATASET[[#This Row],[Method]]="CxC",FIN_DATASET[[#This Row],[Amount]],0)</f>
        <v>0</v>
      </c>
      <c r="Q2064" s="3">
        <f>IF(OR(FIN_DATASET[[#This Row],[Account]]="CxP",FIN_DATASET[[#This Row],[Account]]="CxP (Liga)",FIN_DATASET[[#This Row],[Account]]="CxP (Terceros)"),1,0)</f>
        <v>0</v>
      </c>
      <c r="R2064" s="3">
        <f>IF(FIN_DATASET[[#This Row],[AP_Flag]]=1,FIN_DATASET[[#This Row],[Amount]],0)</f>
        <v>0</v>
      </c>
    </row>
    <row r="2065" spans="1:18" x14ac:dyDescent="0.2">
      <c r="A2065" s="4">
        <f>FIN_RAW[[#This Row],[FECHA]]</f>
        <v>45292</v>
      </c>
      <c r="B2065" s="3">
        <f>YEAR(FIN_DATASET[[#This Row],[Date]])</f>
        <v>2024</v>
      </c>
      <c r="C2065" s="3" t="str">
        <f>TEXT(FIN_DATASET[[#This Row],[Date]],"mmmm")</f>
        <v>January</v>
      </c>
      <c r="D2065" s="3" t="str">
        <f>IF(FIN_RAW[[#This Row],[VALOR (IN)]]&gt;0, "Income",IF(FIN_RAW[[#This Row],[VALOR (OUT)]]&gt;0, "Expense", "Check"))</f>
        <v>Income</v>
      </c>
      <c r="E2065" s="3" t="str">
        <f>_xlfn.XLOOKUP(FIN_DATASET[[#This Row],[Method]],CATEGORY_MAP[CUENTA_IN],CATEGORY_MAP[Category])</f>
        <v>Cash</v>
      </c>
      <c r="F2065" s="3" t="str">
        <f>_xlfn.XLOOKUP(FIN_DATASET[[#This Row],[Account]],CATEGORY_MAP[CUENTA_OUT],CATEGORY_MAP[Subcategory])</f>
        <v>Monthly Fee</v>
      </c>
      <c r="G2065" s="3" t="str">
        <f>IF(OR(FIN_RAW[[#This Row],[CONCEPTO]]=0,FIN_RAW[[#This Row],[CONCEPTO]]=""),"",FIN_RAW[[#This Row],[CONCEPTO]])</f>
        <v>Mensualidad AR ENE</v>
      </c>
      <c r="H2065" s="5">
        <f>IF(FIN_DATASET[[#This Row],[Type]]="Income", FIN_RAW[[#This Row],[VALOR (IN)]], -FIN_RAW[[#This Row],[VALOR (OUT)]])</f>
        <v>197000</v>
      </c>
      <c r="I2065" s="3" t="str">
        <f>FIN_RAW[[#This Row],[CUENTA (IN)]]</f>
        <v>Efectivo</v>
      </c>
      <c r="J2065" s="6" t="str">
        <f>FIN_RAW[[#This Row],[CUENTA (OUT)]]</f>
        <v>Mensualidad</v>
      </c>
      <c r="K2065" s="3" t="str">
        <f>IF(OR(FIN_RAW[[#This Row],[CLIENTE]]=0,FIN_RAW[[#This Row],[CLIENTE]]=" "),"",FIN_RAW[[#This Row],[CLIENTE]])</f>
        <v>Mónica González Esguerra</v>
      </c>
      <c r="L2065" s="3" t="str">
        <f>IF(OR(FIN_RAW[[#This Row],[DEPORTISTA]]=0,FIN_RAW[[#This Row],[DEPORTISTA]]=""),"",FIN_RAW[[#This Row],[DEPORTISTA]])</f>
        <v>Mariana Vásquez González</v>
      </c>
      <c r="M2065" s="3">
        <f>IF(FIN_DATASET[[#This Row],[Method]]="Efectivo",1,0)</f>
        <v>1</v>
      </c>
      <c r="N2065" s="12">
        <f>IF(FIN_DATASET[[#This Row],[Method]]="Efectivo",FIN_DATASET[[#This Row],[Amount]],0)</f>
        <v>197000</v>
      </c>
      <c r="O2065" s="3">
        <f>IF(FIN_DATASET[[#This Row],[Method]]="CxC",1,0)</f>
        <v>0</v>
      </c>
      <c r="P2065" s="11">
        <f>IF(FIN_DATASET[[#This Row],[Method]]="CxC",FIN_DATASET[[#This Row],[Amount]],0)</f>
        <v>0</v>
      </c>
      <c r="Q2065" s="3">
        <f>IF(OR(FIN_DATASET[[#This Row],[Account]]="CxP",FIN_DATASET[[#This Row],[Account]]="CxP (Liga)",FIN_DATASET[[#This Row],[Account]]="CxP (Terceros)"),1,0)</f>
        <v>0</v>
      </c>
      <c r="R2065" s="3">
        <f>IF(FIN_DATASET[[#This Row],[AP_Flag]]=1,FIN_DATASET[[#This Row],[Amount]],0)</f>
        <v>0</v>
      </c>
    </row>
    <row r="2066" spans="1:18" x14ac:dyDescent="0.2">
      <c r="A2066" s="4">
        <f>FIN_RAW[[#This Row],[FECHA]]</f>
        <v>45292</v>
      </c>
      <c r="B2066" s="3">
        <f>YEAR(FIN_DATASET[[#This Row],[Date]])</f>
        <v>2024</v>
      </c>
      <c r="C2066" s="3" t="str">
        <f>TEXT(FIN_DATASET[[#This Row],[Date]],"mmmm")</f>
        <v>January</v>
      </c>
      <c r="D2066" s="3" t="str">
        <f>IF(FIN_RAW[[#This Row],[VALOR (IN)]]&gt;0, "Income",IF(FIN_RAW[[#This Row],[VALOR (OUT)]]&gt;0, "Expense", "Check"))</f>
        <v>Income</v>
      </c>
      <c r="E2066" s="3" t="str">
        <f>_xlfn.XLOOKUP(FIN_DATASET[[#This Row],[Method]],CATEGORY_MAP[CUENTA_IN],CATEGORY_MAP[Category])</f>
        <v>Cash</v>
      </c>
      <c r="F2066" s="3" t="str">
        <f>_xlfn.XLOOKUP(FIN_DATASET[[#This Row],[Account]],CATEGORY_MAP[CUENTA_OUT],CATEGORY_MAP[Subcategory])</f>
        <v>Monthly Fee</v>
      </c>
      <c r="G2066" s="3" t="str">
        <f>IF(OR(FIN_RAW[[#This Row],[CONCEPTO]]=0,FIN_RAW[[#This Row],[CONCEPTO]]=""),"",FIN_RAW[[#This Row],[CONCEPTO]])</f>
        <v>Mensualidad FOR ENE</v>
      </c>
      <c r="H2066" s="5">
        <f>IF(FIN_DATASET[[#This Row],[Type]]="Income", FIN_RAW[[#This Row],[VALOR (IN)]], -FIN_RAW[[#This Row],[VALOR (OUT)]])</f>
        <v>197000</v>
      </c>
      <c r="I2066" s="3" t="str">
        <f>FIN_RAW[[#This Row],[CUENTA (IN)]]</f>
        <v>Efectivo</v>
      </c>
      <c r="J2066" s="6" t="str">
        <f>FIN_RAW[[#This Row],[CUENTA (OUT)]]</f>
        <v>Mensualidad</v>
      </c>
      <c r="K2066" s="3" t="str">
        <f>IF(OR(FIN_RAW[[#This Row],[CLIENTE]]=0,FIN_RAW[[#This Row],[CLIENTE]]=" "),"",FIN_RAW[[#This Row],[CLIENTE]])</f>
        <v>Ana Milena Sánchez Patiño</v>
      </c>
      <c r="L2066" s="3" t="str">
        <f>IF(OR(FIN_RAW[[#This Row],[DEPORTISTA]]=0,FIN_RAW[[#This Row],[DEPORTISTA]]=""),"",FIN_RAW[[#This Row],[DEPORTISTA]])</f>
        <v>Matías Carvajal Sánchez</v>
      </c>
      <c r="M2066" s="3">
        <f>IF(FIN_DATASET[[#This Row],[Method]]="Efectivo",1,0)</f>
        <v>1</v>
      </c>
      <c r="N2066" s="12">
        <f>IF(FIN_DATASET[[#This Row],[Method]]="Efectivo",FIN_DATASET[[#This Row],[Amount]],0)</f>
        <v>197000</v>
      </c>
      <c r="O2066" s="3">
        <f>IF(FIN_DATASET[[#This Row],[Method]]="CxC",1,0)</f>
        <v>0</v>
      </c>
      <c r="P2066" s="11">
        <f>IF(FIN_DATASET[[#This Row],[Method]]="CxC",FIN_DATASET[[#This Row],[Amount]],0)</f>
        <v>0</v>
      </c>
      <c r="Q2066" s="3">
        <f>IF(OR(FIN_DATASET[[#This Row],[Account]]="CxP",FIN_DATASET[[#This Row],[Account]]="CxP (Liga)",FIN_DATASET[[#This Row],[Account]]="CxP (Terceros)"),1,0)</f>
        <v>0</v>
      </c>
      <c r="R2066" s="3">
        <f>IF(FIN_DATASET[[#This Row],[AP_Flag]]=1,FIN_DATASET[[#This Row],[Amount]],0)</f>
        <v>0</v>
      </c>
    </row>
    <row r="2067" spans="1:18" x14ac:dyDescent="0.2">
      <c r="A2067" s="4">
        <f>FIN_RAW[[#This Row],[FECHA]]</f>
        <v>45292</v>
      </c>
      <c r="B2067" s="3">
        <f>YEAR(FIN_DATASET[[#This Row],[Date]])</f>
        <v>2024</v>
      </c>
      <c r="C2067" s="3" t="str">
        <f>TEXT(FIN_DATASET[[#This Row],[Date]],"mmmm")</f>
        <v>January</v>
      </c>
      <c r="D2067" s="3" t="str">
        <f>IF(FIN_RAW[[#This Row],[VALOR (IN)]]&gt;0, "Income",IF(FIN_RAW[[#This Row],[VALOR (OUT)]]&gt;0, "Expense", "Check"))</f>
        <v>Income</v>
      </c>
      <c r="E2067" s="3" t="str">
        <f>_xlfn.XLOOKUP(FIN_DATASET[[#This Row],[Method]],CATEGORY_MAP[CUENTA_IN],CATEGORY_MAP[Category])</f>
        <v>Cash</v>
      </c>
      <c r="F2067" s="3" t="str">
        <f>_xlfn.XLOOKUP(FIN_DATASET[[#This Row],[Account]],CATEGORY_MAP[CUENTA_OUT],CATEGORY_MAP[Subcategory])</f>
        <v>Monthly Fee</v>
      </c>
      <c r="G2067" s="3" t="str">
        <f>IF(OR(FIN_RAW[[#This Row],[CONCEPTO]]=0,FIN_RAW[[#This Row],[CONCEPTO]]=""),"",FIN_RAW[[#This Row],[CONCEPTO]])</f>
        <v>Mensualidad AR ENE</v>
      </c>
      <c r="H2067" s="5">
        <f>IF(FIN_DATASET[[#This Row],[Type]]="Income", FIN_RAW[[#This Row],[VALOR (IN)]], -FIN_RAW[[#This Row],[VALOR (OUT)]])</f>
        <v>197000</v>
      </c>
      <c r="I2067" s="3" t="str">
        <f>FIN_RAW[[#This Row],[CUENTA (IN)]]</f>
        <v>Efectivo</v>
      </c>
      <c r="J2067" s="6" t="str">
        <f>FIN_RAW[[#This Row],[CUENTA (OUT)]]</f>
        <v>Mensualidad</v>
      </c>
      <c r="K2067" s="3" t="str">
        <f>IF(OR(FIN_RAW[[#This Row],[CLIENTE]]=0,FIN_RAW[[#This Row],[CLIENTE]]=" "),"",FIN_RAW[[#This Row],[CLIENTE]])</f>
        <v>Yanibel Peña Londoño</v>
      </c>
      <c r="L2067" s="3" t="str">
        <f>IF(OR(FIN_RAW[[#This Row],[DEPORTISTA]]=0,FIN_RAW[[#This Row],[DEPORTISTA]]=""),"",FIN_RAW[[#This Row],[DEPORTISTA]])</f>
        <v>Santiago Piedrahita Peña</v>
      </c>
      <c r="M2067" s="3">
        <f>IF(FIN_DATASET[[#This Row],[Method]]="Efectivo",1,0)</f>
        <v>1</v>
      </c>
      <c r="N2067" s="12">
        <f>IF(FIN_DATASET[[#This Row],[Method]]="Efectivo",FIN_DATASET[[#This Row],[Amount]],0)</f>
        <v>197000</v>
      </c>
      <c r="O2067" s="3">
        <f>IF(FIN_DATASET[[#This Row],[Method]]="CxC",1,0)</f>
        <v>0</v>
      </c>
      <c r="P2067" s="11">
        <f>IF(FIN_DATASET[[#This Row],[Method]]="CxC",FIN_DATASET[[#This Row],[Amount]],0)</f>
        <v>0</v>
      </c>
      <c r="Q2067" s="3">
        <f>IF(OR(FIN_DATASET[[#This Row],[Account]]="CxP",FIN_DATASET[[#This Row],[Account]]="CxP (Liga)",FIN_DATASET[[#This Row],[Account]]="CxP (Terceros)"),1,0)</f>
        <v>0</v>
      </c>
      <c r="R2067" s="3">
        <f>IF(FIN_DATASET[[#This Row],[AP_Flag]]=1,FIN_DATASET[[#This Row],[Amount]],0)</f>
        <v>0</v>
      </c>
    </row>
    <row r="2068" spans="1:18" x14ac:dyDescent="0.2">
      <c r="A2068" s="4">
        <f>FIN_RAW[[#This Row],[FECHA]]</f>
        <v>45292</v>
      </c>
      <c r="B2068" s="3">
        <f>YEAR(FIN_DATASET[[#This Row],[Date]])</f>
        <v>2024</v>
      </c>
      <c r="C2068" s="3" t="str">
        <f>TEXT(FIN_DATASET[[#This Row],[Date]],"mmmm")</f>
        <v>January</v>
      </c>
      <c r="D2068" s="3" t="str">
        <f>IF(FIN_RAW[[#This Row],[VALOR (IN)]]&gt;0, "Income",IF(FIN_RAW[[#This Row],[VALOR (OUT)]]&gt;0, "Expense", "Check"))</f>
        <v>Income</v>
      </c>
      <c r="E2068" s="3" t="str">
        <f>_xlfn.XLOOKUP(FIN_DATASET[[#This Row],[Method]],CATEGORY_MAP[CUENTA_IN],CATEGORY_MAP[Category])</f>
        <v>Cash</v>
      </c>
      <c r="F2068" s="3" t="str">
        <f>_xlfn.XLOOKUP(FIN_DATASET[[#This Row],[Account]],CATEGORY_MAP[CUENTA_OUT],CATEGORY_MAP[Subcategory])</f>
        <v>Monthly Fee</v>
      </c>
      <c r="G2068" s="3" t="str">
        <f>IF(OR(FIN_RAW[[#This Row],[CONCEPTO]]=0,FIN_RAW[[#This Row],[CONCEPTO]]=""),"",FIN_RAW[[#This Row],[CONCEPTO]])</f>
        <v>Mensualidad AR ENE</v>
      </c>
      <c r="H2068" s="5">
        <f>IF(FIN_DATASET[[#This Row],[Type]]="Income", FIN_RAW[[#This Row],[VALOR (IN)]], -FIN_RAW[[#This Row],[VALOR (OUT)]])</f>
        <v>197000</v>
      </c>
      <c r="I2068" s="3" t="str">
        <f>FIN_RAW[[#This Row],[CUENTA (IN)]]</f>
        <v>Efectivo</v>
      </c>
      <c r="J2068" s="6" t="str">
        <f>FIN_RAW[[#This Row],[CUENTA (OUT)]]</f>
        <v>Mensualidad</v>
      </c>
      <c r="K2068" s="3" t="str">
        <f>IF(OR(FIN_RAW[[#This Row],[CLIENTE]]=0,FIN_RAW[[#This Row],[CLIENTE]]=" "),"",FIN_RAW[[#This Row],[CLIENTE]])</f>
        <v>Ingrith Basto Zamorano</v>
      </c>
      <c r="L2068" s="3" t="str">
        <f>IF(OR(FIN_RAW[[#This Row],[DEPORTISTA]]=0,FIN_RAW[[#This Row],[DEPORTISTA]]=""),"",FIN_RAW[[#This Row],[DEPORTISTA]])</f>
        <v>Santiago Solórzano Basto</v>
      </c>
      <c r="M2068" s="3">
        <f>IF(FIN_DATASET[[#This Row],[Method]]="Efectivo",1,0)</f>
        <v>1</v>
      </c>
      <c r="N2068" s="12">
        <f>IF(FIN_DATASET[[#This Row],[Method]]="Efectivo",FIN_DATASET[[#This Row],[Amount]],0)</f>
        <v>197000</v>
      </c>
      <c r="O2068" s="3">
        <f>IF(FIN_DATASET[[#This Row],[Method]]="CxC",1,0)</f>
        <v>0</v>
      </c>
      <c r="P2068" s="11">
        <f>IF(FIN_DATASET[[#This Row],[Method]]="CxC",FIN_DATASET[[#This Row],[Amount]],0)</f>
        <v>0</v>
      </c>
      <c r="Q2068" s="3">
        <f>IF(OR(FIN_DATASET[[#This Row],[Account]]="CxP",FIN_DATASET[[#This Row],[Account]]="CxP (Liga)",FIN_DATASET[[#This Row],[Account]]="CxP (Terceros)"),1,0)</f>
        <v>0</v>
      </c>
      <c r="R2068" s="3">
        <f>IF(FIN_DATASET[[#This Row],[AP_Flag]]=1,FIN_DATASET[[#This Row],[Amount]],0)</f>
        <v>0</v>
      </c>
    </row>
    <row r="2069" spans="1:18" x14ac:dyDescent="0.2">
      <c r="A2069" s="4">
        <f>FIN_RAW[[#This Row],[FECHA]]</f>
        <v>45292</v>
      </c>
      <c r="B2069" s="3">
        <f>YEAR(FIN_DATASET[[#This Row],[Date]])</f>
        <v>2024</v>
      </c>
      <c r="C2069" s="3" t="str">
        <f>TEXT(FIN_DATASET[[#This Row],[Date]],"mmmm")</f>
        <v>January</v>
      </c>
      <c r="D2069" s="3" t="str">
        <f>IF(FIN_RAW[[#This Row],[VALOR (IN)]]&gt;0, "Income",IF(FIN_RAW[[#This Row],[VALOR (OUT)]]&gt;0, "Expense", "Check"))</f>
        <v>Income</v>
      </c>
      <c r="E2069" s="3" t="str">
        <f>_xlfn.XLOOKUP(FIN_DATASET[[#This Row],[Method]],CATEGORY_MAP[CUENTA_IN],CATEGORY_MAP[Category])</f>
        <v>Cash</v>
      </c>
      <c r="F2069" s="3" t="str">
        <f>_xlfn.XLOOKUP(FIN_DATASET[[#This Row],[Account]],CATEGORY_MAP[CUENTA_OUT],CATEGORY_MAP[Subcategory])</f>
        <v>Monthly Fee</v>
      </c>
      <c r="G2069" s="3" t="str">
        <f>IF(OR(FIN_RAW[[#This Row],[CONCEPTO]]=0,FIN_RAW[[#This Row],[CONCEPTO]]=""),"",FIN_RAW[[#This Row],[CONCEPTO]])</f>
        <v>Mensualidad AR ENE</v>
      </c>
      <c r="H2069" s="5">
        <f>IF(FIN_DATASET[[#This Row],[Type]]="Income", FIN_RAW[[#This Row],[VALOR (IN)]], -FIN_RAW[[#This Row],[VALOR (OUT)]])</f>
        <v>197000</v>
      </c>
      <c r="I2069" s="3" t="str">
        <f>FIN_RAW[[#This Row],[CUENTA (IN)]]</f>
        <v>Efectivo</v>
      </c>
      <c r="J2069" s="6" t="str">
        <f>FIN_RAW[[#This Row],[CUENTA (OUT)]]</f>
        <v>Mensualidad</v>
      </c>
      <c r="K2069" s="3" t="str">
        <f>IF(OR(FIN_RAW[[#This Row],[CLIENTE]]=0,FIN_RAW[[#This Row],[CLIENTE]]=" "),"",FIN_RAW[[#This Row],[CLIENTE]])</f>
        <v>Marcela Zapata Duque</v>
      </c>
      <c r="L2069" s="3" t="str">
        <f>IF(OR(FIN_RAW[[#This Row],[DEPORTISTA]]=0,FIN_RAW[[#This Row],[DEPORTISTA]]=""),"",FIN_RAW[[#This Row],[DEPORTISTA]])</f>
        <v>Sara Zapata Zapata</v>
      </c>
      <c r="M2069" s="3">
        <f>IF(FIN_DATASET[[#This Row],[Method]]="Efectivo",1,0)</f>
        <v>1</v>
      </c>
      <c r="N2069" s="12">
        <f>IF(FIN_DATASET[[#This Row],[Method]]="Efectivo",FIN_DATASET[[#This Row],[Amount]],0)</f>
        <v>197000</v>
      </c>
      <c r="O2069" s="3">
        <f>IF(FIN_DATASET[[#This Row],[Method]]="CxC",1,0)</f>
        <v>0</v>
      </c>
      <c r="P2069" s="11">
        <f>IF(FIN_DATASET[[#This Row],[Method]]="CxC",FIN_DATASET[[#This Row],[Amount]],0)</f>
        <v>0</v>
      </c>
      <c r="Q2069" s="3">
        <f>IF(OR(FIN_DATASET[[#This Row],[Account]]="CxP",FIN_DATASET[[#This Row],[Account]]="CxP (Liga)",FIN_DATASET[[#This Row],[Account]]="CxP (Terceros)"),1,0)</f>
        <v>0</v>
      </c>
      <c r="R2069" s="3">
        <f>IF(FIN_DATASET[[#This Row],[AP_Flag]]=1,FIN_DATASET[[#This Row],[Amount]],0)</f>
        <v>0</v>
      </c>
    </row>
    <row r="2070" spans="1:18" x14ac:dyDescent="0.2">
      <c r="A2070" s="4">
        <f>FIN_RAW[[#This Row],[FECHA]]</f>
        <v>45292</v>
      </c>
      <c r="B2070" s="3">
        <f>YEAR(FIN_DATASET[[#This Row],[Date]])</f>
        <v>2024</v>
      </c>
      <c r="C2070" s="3" t="str">
        <f>TEXT(FIN_DATASET[[#This Row],[Date]],"mmmm")</f>
        <v>January</v>
      </c>
      <c r="D2070" s="3" t="str">
        <f>IF(FIN_RAW[[#This Row],[VALOR (IN)]]&gt;0, "Income",IF(FIN_RAW[[#This Row],[VALOR (OUT)]]&gt;0, "Expense", "Check"))</f>
        <v>Income</v>
      </c>
      <c r="E2070" s="3" t="str">
        <f>_xlfn.XLOOKUP(FIN_DATASET[[#This Row],[Method]],CATEGORY_MAP[CUENTA_IN],CATEGORY_MAP[Category])</f>
        <v>Cash</v>
      </c>
      <c r="F2070" s="3" t="str">
        <f>_xlfn.XLOOKUP(FIN_DATASET[[#This Row],[Account]],CATEGORY_MAP[CUENTA_OUT],CATEGORY_MAP[Subcategory])</f>
        <v>Monthly Fee</v>
      </c>
      <c r="G2070" s="3" t="str">
        <f>IF(OR(FIN_RAW[[#This Row],[CONCEPTO]]=0,FIN_RAW[[#This Row],[CONCEPTO]]=""),"",FIN_RAW[[#This Row],[CONCEPTO]])</f>
        <v>Mensualidad FOR ENE</v>
      </c>
      <c r="H2070" s="5">
        <f>IF(FIN_DATASET[[#This Row],[Type]]="Income", FIN_RAW[[#This Row],[VALOR (IN)]], -FIN_RAW[[#This Row],[VALOR (OUT)]])</f>
        <v>167000</v>
      </c>
      <c r="I2070" s="3" t="str">
        <f>FIN_RAW[[#This Row],[CUENTA (IN)]]</f>
        <v>Efectivo</v>
      </c>
      <c r="J2070" s="6" t="str">
        <f>FIN_RAW[[#This Row],[CUENTA (OUT)]]</f>
        <v>Mensualidad</v>
      </c>
      <c r="K2070" s="3" t="str">
        <f>IF(OR(FIN_RAW[[#This Row],[CLIENTE]]=0,FIN_RAW[[#This Row],[CLIENTE]]=" "),"",FIN_RAW[[#This Row],[CLIENTE]])</f>
        <v>Paula Andrea Cruz</v>
      </c>
      <c r="L2070" s="3" t="str">
        <f>IF(OR(FIN_RAW[[#This Row],[DEPORTISTA]]=0,FIN_RAW[[#This Row],[DEPORTISTA]]=""),"",FIN_RAW[[#This Row],[DEPORTISTA]])</f>
        <v>Victoria David Cruz</v>
      </c>
      <c r="M2070" s="3">
        <f>IF(FIN_DATASET[[#This Row],[Method]]="Efectivo",1,0)</f>
        <v>1</v>
      </c>
      <c r="N2070" s="12">
        <f>IF(FIN_DATASET[[#This Row],[Method]]="Efectivo",FIN_DATASET[[#This Row],[Amount]],0)</f>
        <v>167000</v>
      </c>
      <c r="O2070" s="3">
        <f>IF(FIN_DATASET[[#This Row],[Method]]="CxC",1,0)</f>
        <v>0</v>
      </c>
      <c r="P2070" s="11">
        <f>IF(FIN_DATASET[[#This Row],[Method]]="CxC",FIN_DATASET[[#This Row],[Amount]],0)</f>
        <v>0</v>
      </c>
      <c r="Q2070" s="3">
        <f>IF(OR(FIN_DATASET[[#This Row],[Account]]="CxP",FIN_DATASET[[#This Row],[Account]]="CxP (Liga)",FIN_DATASET[[#This Row],[Account]]="CxP (Terceros)"),1,0)</f>
        <v>0</v>
      </c>
      <c r="R2070" s="3">
        <f>IF(FIN_DATASET[[#This Row],[AP_Flag]]=1,FIN_DATASET[[#This Row],[Amount]],0)</f>
        <v>0</v>
      </c>
    </row>
    <row r="2071" spans="1:18" x14ac:dyDescent="0.2">
      <c r="A2071" s="4">
        <f>FIN_RAW[[#This Row],[FECHA]]</f>
        <v>45292</v>
      </c>
      <c r="B2071" s="3">
        <f>YEAR(FIN_DATASET[[#This Row],[Date]])</f>
        <v>2024</v>
      </c>
      <c r="C2071" s="3" t="str">
        <f>TEXT(FIN_DATASET[[#This Row],[Date]],"mmmm")</f>
        <v>January</v>
      </c>
      <c r="D2071" s="3" t="str">
        <f>IF(FIN_RAW[[#This Row],[VALOR (IN)]]&gt;0, "Income",IF(FIN_RAW[[#This Row],[VALOR (OUT)]]&gt;0, "Expense", "Check"))</f>
        <v>Expense</v>
      </c>
      <c r="E2071" s="3" t="str">
        <f>_xlfn.XLOOKUP(FIN_DATASET[[#This Row],[Method]],CATEGORY_MAP[CUENTA_IN],CATEGORY_MAP[Category])</f>
        <v>Accounts Payable – League</v>
      </c>
      <c r="F2071" s="3" t="str">
        <f>_xlfn.XLOOKUP(FIN_DATASET[[#This Row],[Account]],CATEGORY_MAP[CUENTA_OUT],CATEGORY_MAP[Subcategory])</f>
        <v>Rent</v>
      </c>
      <c r="G2071" s="3" t="str">
        <f>IF(OR(FIN_RAW[[#This Row],[CONCEPTO]]=0,FIN_RAW[[#This Row],[CONCEPTO]]=""),"",FIN_RAW[[#This Row],[CONCEPTO]])</f>
        <v>Valor Anualidad Piscina 2024</v>
      </c>
      <c r="H2071" s="5">
        <f>IF(FIN_DATASET[[#This Row],[Type]]="Income", FIN_RAW[[#This Row],[VALOR (IN)]], -FIN_RAW[[#This Row],[VALOR (OUT)]])</f>
        <v>-1300000</v>
      </c>
      <c r="I2071" s="3" t="str">
        <f>FIN_RAW[[#This Row],[CUENTA (IN)]]</f>
        <v>CxP (Liga)</v>
      </c>
      <c r="J2071" s="6" t="str">
        <f>FIN_RAW[[#This Row],[CUENTA (OUT)]]</f>
        <v>Arriendos</v>
      </c>
      <c r="K2071" s="3" t="str">
        <f>IF(OR(FIN_RAW[[#This Row],[CLIENTE]]=0,FIN_RAW[[#This Row],[CLIENTE]]=" "),"",FIN_RAW[[#This Row],[CLIENTE]])</f>
        <v/>
      </c>
      <c r="L2071" s="3" t="str">
        <f>IF(OR(FIN_RAW[[#This Row],[DEPORTISTA]]=0,FIN_RAW[[#This Row],[DEPORTISTA]]=""),"",FIN_RAW[[#This Row],[DEPORTISTA]])</f>
        <v/>
      </c>
      <c r="M2071" s="3">
        <f>IF(FIN_DATASET[[#This Row],[Method]]="Efectivo",1,0)</f>
        <v>0</v>
      </c>
      <c r="N2071" s="12">
        <f>IF(FIN_DATASET[[#This Row],[Method]]="Efectivo",FIN_DATASET[[#This Row],[Amount]],0)</f>
        <v>0</v>
      </c>
      <c r="O2071" s="3">
        <f>IF(FIN_DATASET[[#This Row],[Method]]="CxC",1,0)</f>
        <v>0</v>
      </c>
      <c r="P2071" s="11">
        <f>IF(FIN_DATASET[[#This Row],[Method]]="CxC",FIN_DATASET[[#This Row],[Amount]],0)</f>
        <v>0</v>
      </c>
      <c r="Q2071" s="3">
        <f>IF(OR(FIN_DATASET[[#This Row],[Account]]="CxP",FIN_DATASET[[#This Row],[Account]]="CxP (Liga)",FIN_DATASET[[#This Row],[Account]]="CxP (Terceros)"),1,0)</f>
        <v>0</v>
      </c>
      <c r="R2071" s="3">
        <f>IF(FIN_DATASET[[#This Row],[AP_Flag]]=1,FIN_DATASET[[#This Row],[Amount]],0)</f>
        <v>0</v>
      </c>
    </row>
    <row r="2072" spans="1:18" x14ac:dyDescent="0.2">
      <c r="A2072" s="4">
        <f>FIN_RAW[[#This Row],[FECHA]]</f>
        <v>45292</v>
      </c>
      <c r="B2072" s="3">
        <f>YEAR(FIN_DATASET[[#This Row],[Date]])</f>
        <v>2024</v>
      </c>
      <c r="C2072" s="3" t="str">
        <f>TEXT(FIN_DATASET[[#This Row],[Date]],"mmmm")</f>
        <v>January</v>
      </c>
      <c r="D2072" s="3" t="str">
        <f>IF(FIN_RAW[[#This Row],[VALOR (IN)]]&gt;0, "Income",IF(FIN_RAW[[#This Row],[VALOR (OUT)]]&gt;0, "Expense", "Check"))</f>
        <v>Income</v>
      </c>
      <c r="E2072" s="3" t="str">
        <f>_xlfn.XLOOKUP(FIN_DATASET[[#This Row],[Method]],CATEGORY_MAP[CUENTA_IN],CATEGORY_MAP[Category])</f>
        <v>Scholarships</v>
      </c>
      <c r="F2072" s="3" t="str">
        <f>_xlfn.XLOOKUP(FIN_DATASET[[#This Row],[Account]],CATEGORY_MAP[CUENTA_OUT],CATEGORY_MAP[Subcategory])</f>
        <v>Monthly Fee</v>
      </c>
      <c r="G2072" s="3" t="str">
        <f>IF(OR(FIN_RAW[[#This Row],[CONCEPTO]]=0,FIN_RAW[[#This Row],[CONCEPTO]]=""),"",FIN_RAW[[#This Row],[CONCEPTO]])</f>
        <v>Beca Fundadores AR ENE</v>
      </c>
      <c r="H2072" s="5">
        <f>IF(FIN_DATASET[[#This Row],[Type]]="Income", FIN_RAW[[#This Row],[VALOR (IN)]], -FIN_RAW[[#This Row],[VALOR (OUT)]])</f>
        <v>210000</v>
      </c>
      <c r="I2072" s="3" t="str">
        <f>FIN_RAW[[#This Row],[CUENTA (IN)]]</f>
        <v>Becas</v>
      </c>
      <c r="J2072" s="6" t="str">
        <f>FIN_RAW[[#This Row],[CUENTA (OUT)]]</f>
        <v>Mensualidad</v>
      </c>
      <c r="K2072" s="3" t="str">
        <f>IF(OR(FIN_RAW[[#This Row],[CLIENTE]]=0,FIN_RAW[[#This Row],[CLIENTE]]=" "),"",FIN_RAW[[#This Row],[CLIENTE]])</f>
        <v>Silvana Torres López</v>
      </c>
      <c r="L2072" s="3" t="str">
        <f>IF(OR(FIN_RAW[[#This Row],[DEPORTISTA]]=0,FIN_RAW[[#This Row],[DEPORTISTA]]=""),"",FIN_RAW[[#This Row],[DEPORTISTA]])</f>
        <v>Luciana Pinedo Torres</v>
      </c>
      <c r="M2072" s="3">
        <f>IF(FIN_DATASET[[#This Row],[Method]]="Efectivo",1,0)</f>
        <v>0</v>
      </c>
      <c r="N2072" s="12">
        <f>IF(FIN_DATASET[[#This Row],[Method]]="Efectivo",FIN_DATASET[[#This Row],[Amount]],0)</f>
        <v>0</v>
      </c>
      <c r="O2072" s="3">
        <f>IF(FIN_DATASET[[#This Row],[Method]]="CxC",1,0)</f>
        <v>0</v>
      </c>
      <c r="P2072" s="11">
        <f>IF(FIN_DATASET[[#This Row],[Method]]="CxC",FIN_DATASET[[#This Row],[Amount]],0)</f>
        <v>0</v>
      </c>
      <c r="Q2072" s="3">
        <f>IF(OR(FIN_DATASET[[#This Row],[Account]]="CxP",FIN_DATASET[[#This Row],[Account]]="CxP (Liga)",FIN_DATASET[[#This Row],[Account]]="CxP (Terceros)"),1,0)</f>
        <v>0</v>
      </c>
      <c r="R2072" s="3">
        <f>IF(FIN_DATASET[[#This Row],[AP_Flag]]=1,FIN_DATASET[[#This Row],[Amount]],0)</f>
        <v>0</v>
      </c>
    </row>
    <row r="2073" spans="1:18" x14ac:dyDescent="0.2">
      <c r="A2073" s="4">
        <f>FIN_RAW[[#This Row],[FECHA]]</f>
        <v>45292</v>
      </c>
      <c r="B2073" s="3">
        <f>YEAR(FIN_DATASET[[#This Row],[Date]])</f>
        <v>2024</v>
      </c>
      <c r="C2073" s="3" t="str">
        <f>TEXT(FIN_DATASET[[#This Row],[Date]],"mmmm")</f>
        <v>January</v>
      </c>
      <c r="D2073" s="3" t="str">
        <f>IF(FIN_RAW[[#This Row],[VALOR (IN)]]&gt;0, "Income",IF(FIN_RAW[[#This Row],[VALOR (OUT)]]&gt;0, "Expense", "Check"))</f>
        <v>Income</v>
      </c>
      <c r="E2073" s="3" t="str">
        <f>_xlfn.XLOOKUP(FIN_DATASET[[#This Row],[Method]],CATEGORY_MAP[CUENTA_IN],CATEGORY_MAP[Category])</f>
        <v>Scholarships</v>
      </c>
      <c r="F2073" s="3" t="str">
        <f>_xlfn.XLOOKUP(FIN_DATASET[[#This Row],[Account]],CATEGORY_MAP[CUENTA_OUT],CATEGORY_MAP[Subcategory])</f>
        <v>Monthly Fee</v>
      </c>
      <c r="G2073" s="3" t="str">
        <f>IF(OR(FIN_RAW[[#This Row],[CONCEPTO]]=0,FIN_RAW[[#This Row],[CONCEPTO]]=""),"",FIN_RAW[[#This Row],[CONCEPTO]])</f>
        <v>Beca Fundadores AR ENE</v>
      </c>
      <c r="H2073" s="5">
        <f>IF(FIN_DATASET[[#This Row],[Type]]="Income", FIN_RAW[[#This Row],[VALOR (IN)]], -FIN_RAW[[#This Row],[VALOR (OUT)]])</f>
        <v>210000</v>
      </c>
      <c r="I2073" s="3" t="str">
        <f>FIN_RAW[[#This Row],[CUENTA (IN)]]</f>
        <v>Becas</v>
      </c>
      <c r="J2073" s="6" t="str">
        <f>FIN_RAW[[#This Row],[CUENTA (OUT)]]</f>
        <v>Mensualidad</v>
      </c>
      <c r="K2073" s="3" t="str">
        <f>IF(OR(FIN_RAW[[#This Row],[CLIENTE]]=0,FIN_RAW[[#This Row],[CLIENTE]]=" "),"",FIN_RAW[[#This Row],[CLIENTE]])</f>
        <v>Omar Osorio Valencia</v>
      </c>
      <c r="L2073" s="3" t="str">
        <f>IF(OR(FIN_RAW[[#This Row],[DEPORTISTA]]=0,FIN_RAW[[#This Row],[DEPORTISTA]]=""),"",FIN_RAW[[#This Row],[DEPORTISTA]])</f>
        <v>Mariana Osorio Mendoza</v>
      </c>
      <c r="M2073" s="3">
        <f>IF(FIN_DATASET[[#This Row],[Method]]="Efectivo",1,0)</f>
        <v>0</v>
      </c>
      <c r="N2073" s="12">
        <f>IF(FIN_DATASET[[#This Row],[Method]]="Efectivo",FIN_DATASET[[#This Row],[Amount]],0)</f>
        <v>0</v>
      </c>
      <c r="O2073" s="3">
        <f>IF(FIN_DATASET[[#This Row],[Method]]="CxC",1,0)</f>
        <v>0</v>
      </c>
      <c r="P2073" s="11">
        <f>IF(FIN_DATASET[[#This Row],[Method]]="CxC",FIN_DATASET[[#This Row],[Amount]],0)</f>
        <v>0</v>
      </c>
      <c r="Q2073" s="3">
        <f>IF(OR(FIN_DATASET[[#This Row],[Account]]="CxP",FIN_DATASET[[#This Row],[Account]]="CxP (Liga)",FIN_DATASET[[#This Row],[Account]]="CxP (Terceros)"),1,0)</f>
        <v>0</v>
      </c>
      <c r="R2073" s="3">
        <f>IF(FIN_DATASET[[#This Row],[AP_Flag]]=1,FIN_DATASET[[#This Row],[Amount]],0)</f>
        <v>0</v>
      </c>
    </row>
    <row r="2074" spans="1:18" x14ac:dyDescent="0.2">
      <c r="A2074" s="4">
        <f>FIN_RAW[[#This Row],[FECHA]]</f>
        <v>45292</v>
      </c>
      <c r="B2074" s="3">
        <f>YEAR(FIN_DATASET[[#This Row],[Date]])</f>
        <v>2024</v>
      </c>
      <c r="C2074" s="3" t="str">
        <f>TEXT(FIN_DATASET[[#This Row],[Date]],"mmmm")</f>
        <v>January</v>
      </c>
      <c r="D2074" s="3" t="str">
        <f>IF(FIN_RAW[[#This Row],[VALOR (IN)]]&gt;0, "Income",IF(FIN_RAW[[#This Row],[VALOR (OUT)]]&gt;0, "Expense", "Check"))</f>
        <v>Income</v>
      </c>
      <c r="E2074" s="3" t="str">
        <f>_xlfn.XLOOKUP(FIN_DATASET[[#This Row],[Method]],CATEGORY_MAP[CUENTA_IN],CATEGORY_MAP[Category])</f>
        <v>Cash</v>
      </c>
      <c r="F2074" s="3" t="str">
        <f>_xlfn.XLOOKUP(FIN_DATASET[[#This Row],[Account]],CATEGORY_MAP[CUENTA_OUT],CATEGORY_MAP[Subcategory])</f>
        <v>Monthly Fee</v>
      </c>
      <c r="G2074" s="3" t="str">
        <f>IF(OR(FIN_RAW[[#This Row],[CONCEPTO]]=0,FIN_RAW[[#This Row],[CONCEPTO]]=""),"",FIN_RAW[[#This Row],[CONCEPTO]])</f>
        <v>Mensualidad AR ENE</v>
      </c>
      <c r="H2074" s="5">
        <f>IF(FIN_DATASET[[#This Row],[Type]]="Income", FIN_RAW[[#This Row],[VALOR (IN)]], -FIN_RAW[[#This Row],[VALOR (OUT)]])</f>
        <v>210000</v>
      </c>
      <c r="I2074" s="3" t="str">
        <f>FIN_RAW[[#This Row],[CUENTA (IN)]]</f>
        <v>Efectivo</v>
      </c>
      <c r="J2074" s="6" t="str">
        <f>FIN_RAW[[#This Row],[CUENTA (OUT)]]</f>
        <v>Mensualidad</v>
      </c>
      <c r="K2074" s="3" t="str">
        <f>IF(OR(FIN_RAW[[#This Row],[CLIENTE]]=0,FIN_RAW[[#This Row],[CLIENTE]]=" "),"",FIN_RAW[[#This Row],[CLIENTE]])</f>
        <v>Mónica González Esguerra</v>
      </c>
      <c r="L2074" s="3" t="str">
        <f>IF(OR(FIN_RAW[[#This Row],[DEPORTISTA]]=0,FIN_RAW[[#This Row],[DEPORTISTA]]=""),"",FIN_RAW[[#This Row],[DEPORTISTA]])</f>
        <v>Mariana Vásquez González</v>
      </c>
      <c r="M2074" s="3">
        <f>IF(FIN_DATASET[[#This Row],[Method]]="Efectivo",1,0)</f>
        <v>1</v>
      </c>
      <c r="N2074" s="12">
        <f>IF(FIN_DATASET[[#This Row],[Method]]="Efectivo",FIN_DATASET[[#This Row],[Amount]],0)</f>
        <v>210000</v>
      </c>
      <c r="O2074" s="3">
        <f>IF(FIN_DATASET[[#This Row],[Method]]="CxC",1,0)</f>
        <v>0</v>
      </c>
      <c r="P2074" s="11">
        <f>IF(FIN_DATASET[[#This Row],[Method]]="CxC",FIN_DATASET[[#This Row],[Amount]],0)</f>
        <v>0</v>
      </c>
      <c r="Q2074" s="3">
        <f>IF(OR(FIN_DATASET[[#This Row],[Account]]="CxP",FIN_DATASET[[#This Row],[Account]]="CxP (Liga)",FIN_DATASET[[#This Row],[Account]]="CxP (Terceros)"),1,0)</f>
        <v>0</v>
      </c>
      <c r="R2074" s="3">
        <f>IF(FIN_DATASET[[#This Row],[AP_Flag]]=1,FIN_DATASET[[#This Row],[Amount]],0)</f>
        <v>0</v>
      </c>
    </row>
    <row r="2075" spans="1:18" x14ac:dyDescent="0.2">
      <c r="A2075" s="4">
        <f>FIN_RAW[[#This Row],[FECHA]]</f>
        <v>45292</v>
      </c>
      <c r="B2075" s="3">
        <f>YEAR(FIN_DATASET[[#This Row],[Date]])</f>
        <v>2024</v>
      </c>
      <c r="C2075" s="3" t="str">
        <f>TEXT(FIN_DATASET[[#This Row],[Date]],"mmmm")</f>
        <v>January</v>
      </c>
      <c r="D2075" s="3" t="str">
        <f>IF(FIN_RAW[[#This Row],[VALOR (IN)]]&gt;0, "Income",IF(FIN_RAW[[#This Row],[VALOR (OUT)]]&gt;0, "Expense", "Check"))</f>
        <v>Income</v>
      </c>
      <c r="E2075" s="3" t="str">
        <f>_xlfn.XLOOKUP(FIN_DATASET[[#This Row],[Method]],CATEGORY_MAP[CUENTA_IN],CATEGORY_MAP[Category])</f>
        <v>Cash</v>
      </c>
      <c r="F2075" s="3" t="str">
        <f>_xlfn.XLOOKUP(FIN_DATASET[[#This Row],[Account]],CATEGORY_MAP[CUENTA_OUT],CATEGORY_MAP[Subcategory])</f>
        <v>Monthly Fee</v>
      </c>
      <c r="G2075" s="3" t="str">
        <f>IF(OR(FIN_RAW[[#This Row],[CONCEPTO]]=0,FIN_RAW[[#This Row],[CONCEPTO]]=""),"",FIN_RAW[[#This Row],[CONCEPTO]])</f>
        <v>Mensualidad AR ENE</v>
      </c>
      <c r="H2075" s="5">
        <f>IF(FIN_DATASET[[#This Row],[Type]]="Income", FIN_RAW[[#This Row],[VALOR (IN)]], -FIN_RAW[[#This Row],[VALOR (OUT)]])</f>
        <v>210000</v>
      </c>
      <c r="I2075" s="3" t="str">
        <f>FIN_RAW[[#This Row],[CUENTA (IN)]]</f>
        <v>Efectivo</v>
      </c>
      <c r="J2075" s="6" t="str">
        <f>FIN_RAW[[#This Row],[CUENTA (OUT)]]</f>
        <v>Mensualidad</v>
      </c>
      <c r="K2075" s="3" t="str">
        <f>IF(OR(FIN_RAW[[#This Row],[CLIENTE]]=0,FIN_RAW[[#This Row],[CLIENTE]]=" "),"",FIN_RAW[[#This Row],[CLIENTE]])</f>
        <v>Ana Milena Sánchez Patiño</v>
      </c>
      <c r="L2075" s="3" t="str">
        <f>IF(OR(FIN_RAW[[#This Row],[DEPORTISTA]]=0,FIN_RAW[[#This Row],[DEPORTISTA]]=""),"",FIN_RAW[[#This Row],[DEPORTISTA]])</f>
        <v>Matías Carvajal Sánchez</v>
      </c>
      <c r="M2075" s="3">
        <f>IF(FIN_DATASET[[#This Row],[Method]]="Efectivo",1,0)</f>
        <v>1</v>
      </c>
      <c r="N2075" s="12">
        <f>IF(FIN_DATASET[[#This Row],[Method]]="Efectivo",FIN_DATASET[[#This Row],[Amount]],0)</f>
        <v>210000</v>
      </c>
      <c r="O2075" s="3">
        <f>IF(FIN_DATASET[[#This Row],[Method]]="CxC",1,0)</f>
        <v>0</v>
      </c>
      <c r="P2075" s="11">
        <f>IF(FIN_DATASET[[#This Row],[Method]]="CxC",FIN_DATASET[[#This Row],[Amount]],0)</f>
        <v>0</v>
      </c>
      <c r="Q2075" s="3">
        <f>IF(OR(FIN_DATASET[[#This Row],[Account]]="CxP",FIN_DATASET[[#This Row],[Account]]="CxP (Liga)",FIN_DATASET[[#This Row],[Account]]="CxP (Terceros)"),1,0)</f>
        <v>0</v>
      </c>
      <c r="R2075" s="3">
        <f>IF(FIN_DATASET[[#This Row],[AP_Flag]]=1,FIN_DATASET[[#This Row],[Amount]],0)</f>
        <v>0</v>
      </c>
    </row>
    <row r="2076" spans="1:18" x14ac:dyDescent="0.2">
      <c r="A2076" s="4">
        <f>FIN_RAW[[#This Row],[FECHA]]</f>
        <v>45292</v>
      </c>
      <c r="B2076" s="3">
        <f>YEAR(FIN_DATASET[[#This Row],[Date]])</f>
        <v>2024</v>
      </c>
      <c r="C2076" s="3" t="str">
        <f>TEXT(FIN_DATASET[[#This Row],[Date]],"mmmm")</f>
        <v>January</v>
      </c>
      <c r="D2076" s="3" t="str">
        <f>IF(FIN_RAW[[#This Row],[VALOR (IN)]]&gt;0, "Income",IF(FIN_RAW[[#This Row],[VALOR (OUT)]]&gt;0, "Expense", "Check"))</f>
        <v>Income</v>
      </c>
      <c r="E2076" s="3" t="str">
        <f>_xlfn.XLOOKUP(FIN_DATASET[[#This Row],[Method]],CATEGORY_MAP[CUENTA_IN],CATEGORY_MAP[Category])</f>
        <v>Cash</v>
      </c>
      <c r="F2076" s="3" t="str">
        <f>_xlfn.XLOOKUP(FIN_DATASET[[#This Row],[Account]],CATEGORY_MAP[CUENTA_OUT],CATEGORY_MAP[Subcategory])</f>
        <v>Monthly Fee</v>
      </c>
      <c r="G2076" s="3" t="str">
        <f>IF(OR(FIN_RAW[[#This Row],[CONCEPTO]]=0,FIN_RAW[[#This Row],[CONCEPTO]]=""),"",FIN_RAW[[#This Row],[CONCEPTO]])</f>
        <v>Mensualidad FOR ENE</v>
      </c>
      <c r="H2076" s="5">
        <f>IF(FIN_DATASET[[#This Row],[Type]]="Income", FIN_RAW[[#This Row],[VALOR (IN)]], -FIN_RAW[[#This Row],[VALOR (OUT)]])</f>
        <v>180000</v>
      </c>
      <c r="I2076" s="3" t="str">
        <f>FIN_RAW[[#This Row],[CUENTA (IN)]]</f>
        <v>Efectivo</v>
      </c>
      <c r="J2076" s="6" t="str">
        <f>FIN_RAW[[#This Row],[CUENTA (OUT)]]</f>
        <v>Mensualidad</v>
      </c>
      <c r="K2076" s="3" t="str">
        <f>IF(OR(FIN_RAW[[#This Row],[CLIENTE]]=0,FIN_RAW[[#This Row],[CLIENTE]]=" "),"",FIN_RAW[[#This Row],[CLIENTE]])</f>
        <v>Mauricio Rodríguez Hoyos</v>
      </c>
      <c r="L2076" s="3" t="str">
        <f>IF(OR(FIN_RAW[[#This Row],[DEPORTISTA]]=0,FIN_RAW[[#This Row],[DEPORTISTA]]=""),"",FIN_RAW[[#This Row],[DEPORTISTA]])</f>
        <v>Maximiliano Rodríguez Jimeno</v>
      </c>
      <c r="M2076" s="3">
        <f>IF(FIN_DATASET[[#This Row],[Method]]="Efectivo",1,0)</f>
        <v>1</v>
      </c>
      <c r="N2076" s="12">
        <f>IF(FIN_DATASET[[#This Row],[Method]]="Efectivo",FIN_DATASET[[#This Row],[Amount]],0)</f>
        <v>180000</v>
      </c>
      <c r="O2076" s="3">
        <f>IF(FIN_DATASET[[#This Row],[Method]]="CxC",1,0)</f>
        <v>0</v>
      </c>
      <c r="P2076" s="11">
        <f>IF(FIN_DATASET[[#This Row],[Method]]="CxC",FIN_DATASET[[#This Row],[Amount]],0)</f>
        <v>0</v>
      </c>
      <c r="Q2076" s="3">
        <f>IF(OR(FIN_DATASET[[#This Row],[Account]]="CxP",FIN_DATASET[[#This Row],[Account]]="CxP (Liga)",FIN_DATASET[[#This Row],[Account]]="CxP (Terceros)"),1,0)</f>
        <v>0</v>
      </c>
      <c r="R2076" s="3">
        <f>IF(FIN_DATASET[[#This Row],[AP_Flag]]=1,FIN_DATASET[[#This Row],[Amount]],0)</f>
        <v>0</v>
      </c>
    </row>
    <row r="2077" spans="1:18" x14ac:dyDescent="0.2">
      <c r="A2077" s="4">
        <f>FIN_RAW[[#This Row],[FECHA]]</f>
        <v>45322</v>
      </c>
      <c r="B2077" s="3">
        <f>YEAR(FIN_DATASET[[#This Row],[Date]])</f>
        <v>2024</v>
      </c>
      <c r="C2077" s="3" t="str">
        <f>TEXT(FIN_DATASET[[#This Row],[Date]],"mmmm")</f>
        <v>January</v>
      </c>
      <c r="D2077" s="3" t="str">
        <f>IF(FIN_RAW[[#This Row],[VALOR (IN)]]&gt;0, "Income",IF(FIN_RAW[[#This Row],[VALOR (OUT)]]&gt;0, "Expense", "Check"))</f>
        <v>Expense</v>
      </c>
      <c r="E2077" s="3" t="str">
        <f>_xlfn.XLOOKUP(FIN_DATASET[[#This Row],[Method]],CATEGORY_MAP[CUENTA_IN],CATEGORY_MAP[Category])</f>
        <v>Cash</v>
      </c>
      <c r="F2077" s="3" t="str">
        <f>_xlfn.XLOOKUP(FIN_DATASET[[#This Row],[Account]],CATEGORY_MAP[CUENTA_OUT],CATEGORY_MAP[Subcategory])</f>
        <v>Payroll</v>
      </c>
      <c r="G2077" s="3" t="str">
        <f>IF(OR(FIN_RAW[[#This Row],[CONCEPTO]]=0,FIN_RAW[[#This Row],[CONCEPTO]]=""),"",FIN_RAW[[#This Row],[CONCEPTO]])</f>
        <v>Pago Nomina ENE</v>
      </c>
      <c r="H2077" s="5">
        <f>IF(FIN_DATASET[[#This Row],[Type]]="Income", FIN_RAW[[#This Row],[VALOR (IN)]], -FIN_RAW[[#This Row],[VALOR (OUT)]])</f>
        <v>-900000</v>
      </c>
      <c r="I2077" s="3" t="str">
        <f>FIN_RAW[[#This Row],[CUENTA (IN)]]</f>
        <v>Efectivo</v>
      </c>
      <c r="J2077" s="6" t="str">
        <f>FIN_RAW[[#This Row],[CUENTA (OUT)]]</f>
        <v>Nomina</v>
      </c>
      <c r="K2077" s="3" t="str">
        <f>IF(OR(FIN_RAW[[#This Row],[CLIENTE]]=0,FIN_RAW[[#This Row],[CLIENTE]]=" "),"",FIN_RAW[[#This Row],[CLIENTE]])</f>
        <v>Derwin Cuastumal Leal</v>
      </c>
      <c r="L2077" s="3" t="str">
        <f>IF(OR(FIN_RAW[[#This Row],[DEPORTISTA]]=0,FIN_RAW[[#This Row],[DEPORTISTA]]=""),"",FIN_RAW[[#This Row],[DEPORTISTA]])</f>
        <v>Derwin Cuastumal Leal</v>
      </c>
      <c r="M2077" s="3">
        <f>IF(FIN_DATASET[[#This Row],[Method]]="Efectivo",1,0)</f>
        <v>1</v>
      </c>
      <c r="N2077" s="12">
        <f>IF(FIN_DATASET[[#This Row],[Method]]="Efectivo",FIN_DATASET[[#This Row],[Amount]],0)</f>
        <v>-900000</v>
      </c>
      <c r="O2077" s="3">
        <f>IF(FIN_DATASET[[#This Row],[Method]]="CxC",1,0)</f>
        <v>0</v>
      </c>
      <c r="P2077" s="11">
        <f>IF(FIN_DATASET[[#This Row],[Method]]="CxC",FIN_DATASET[[#This Row],[Amount]],0)</f>
        <v>0</v>
      </c>
      <c r="Q2077" s="3">
        <f>IF(OR(FIN_DATASET[[#This Row],[Account]]="CxP",FIN_DATASET[[#This Row],[Account]]="CxP (Liga)",FIN_DATASET[[#This Row],[Account]]="CxP (Terceros)"),1,0)</f>
        <v>0</v>
      </c>
      <c r="R2077" s="3">
        <f>IF(FIN_DATASET[[#This Row],[AP_Flag]]=1,FIN_DATASET[[#This Row],[Amount]],0)</f>
        <v>0</v>
      </c>
    </row>
    <row r="2078" spans="1:18" x14ac:dyDescent="0.2">
      <c r="A2078" s="4">
        <f>FIN_RAW[[#This Row],[FECHA]]</f>
        <v>45322</v>
      </c>
      <c r="B2078" s="3">
        <f>YEAR(FIN_DATASET[[#This Row],[Date]])</f>
        <v>2024</v>
      </c>
      <c r="C2078" s="3" t="str">
        <f>TEXT(FIN_DATASET[[#This Row],[Date]],"mmmm")</f>
        <v>January</v>
      </c>
      <c r="D2078" s="3" t="str">
        <f>IF(FIN_RAW[[#This Row],[VALOR (IN)]]&gt;0, "Income",IF(FIN_RAW[[#This Row],[VALOR (OUT)]]&gt;0, "Expense", "Check"))</f>
        <v>Expense</v>
      </c>
      <c r="E2078" s="3" t="str">
        <f>_xlfn.XLOOKUP(FIN_DATASET[[#This Row],[Method]],CATEGORY_MAP[CUENTA_IN],CATEGORY_MAP[Category])</f>
        <v>Cash</v>
      </c>
      <c r="F2078" s="3" t="str">
        <f>_xlfn.XLOOKUP(FIN_DATASET[[#This Row],[Account]],CATEGORY_MAP[CUENTA_OUT],CATEGORY_MAP[Subcategory])</f>
        <v>Payroll</v>
      </c>
      <c r="G2078" s="3" t="str">
        <f>IF(OR(FIN_RAW[[#This Row],[CONCEPTO]]=0,FIN_RAW[[#This Row],[CONCEPTO]]=""),"",FIN_RAW[[#This Row],[CONCEPTO]])</f>
        <v>Pago Nomina ENE</v>
      </c>
      <c r="H2078" s="5">
        <f>IF(FIN_DATASET[[#This Row],[Type]]="Income", FIN_RAW[[#This Row],[VALOR (IN)]], -FIN_RAW[[#This Row],[VALOR (OUT)]])</f>
        <v>-1100000</v>
      </c>
      <c r="I2078" s="3" t="str">
        <f>FIN_RAW[[#This Row],[CUENTA (IN)]]</f>
        <v>Efectivo</v>
      </c>
      <c r="J2078" s="6" t="str">
        <f>FIN_RAW[[#This Row],[CUENTA (OUT)]]</f>
        <v>Nomina</v>
      </c>
      <c r="K2078" s="3" t="str">
        <f>IF(OR(FIN_RAW[[#This Row],[CLIENTE]]=0,FIN_RAW[[#This Row],[CLIENTE]]=" "),"",FIN_RAW[[#This Row],[CLIENTE]])</f>
        <v>Farly Apraez Betancur</v>
      </c>
      <c r="L2078" s="3" t="str">
        <f>IF(OR(FIN_RAW[[#This Row],[DEPORTISTA]]=0,FIN_RAW[[#This Row],[DEPORTISTA]]=""),"",FIN_RAW[[#This Row],[DEPORTISTA]])</f>
        <v>Farly Apraez Betancur</v>
      </c>
      <c r="M2078" s="3">
        <f>IF(FIN_DATASET[[#This Row],[Method]]="Efectivo",1,0)</f>
        <v>1</v>
      </c>
      <c r="N2078" s="12">
        <f>IF(FIN_DATASET[[#This Row],[Method]]="Efectivo",FIN_DATASET[[#This Row],[Amount]],0)</f>
        <v>-1100000</v>
      </c>
      <c r="O2078" s="3">
        <f>IF(FIN_DATASET[[#This Row],[Method]]="CxC",1,0)</f>
        <v>0</v>
      </c>
      <c r="P2078" s="11">
        <f>IF(FIN_DATASET[[#This Row],[Method]]="CxC",FIN_DATASET[[#This Row],[Amount]],0)</f>
        <v>0</v>
      </c>
      <c r="Q2078" s="3">
        <f>IF(OR(FIN_DATASET[[#This Row],[Account]]="CxP",FIN_DATASET[[#This Row],[Account]]="CxP (Liga)",FIN_DATASET[[#This Row],[Account]]="CxP (Terceros)"),1,0)</f>
        <v>0</v>
      </c>
      <c r="R2078" s="3">
        <f>IF(FIN_DATASET[[#This Row],[AP_Flag]]=1,FIN_DATASET[[#This Row],[Amount]],0)</f>
        <v>0</v>
      </c>
    </row>
    <row r="2079" spans="1:18" x14ac:dyDescent="0.2">
      <c r="A2079" s="4">
        <f>FIN_RAW[[#This Row],[FECHA]]</f>
        <v>45322</v>
      </c>
      <c r="B2079" s="3">
        <f>YEAR(FIN_DATASET[[#This Row],[Date]])</f>
        <v>2024</v>
      </c>
      <c r="C2079" s="3" t="str">
        <f>TEXT(FIN_DATASET[[#This Row],[Date]],"mmmm")</f>
        <v>January</v>
      </c>
      <c r="D2079" s="3" t="str">
        <f>IF(FIN_RAW[[#This Row],[VALOR (IN)]]&gt;0, "Income",IF(FIN_RAW[[#This Row],[VALOR (OUT)]]&gt;0, "Expense", "Check"))</f>
        <v>Expense</v>
      </c>
      <c r="E2079" s="3" t="str">
        <f>_xlfn.XLOOKUP(FIN_DATASET[[#This Row],[Method]],CATEGORY_MAP[CUENTA_IN],CATEGORY_MAP[Category])</f>
        <v>Cash</v>
      </c>
      <c r="F2079" s="3" t="str">
        <f>_xlfn.XLOOKUP(FIN_DATASET[[#This Row],[Account]],CATEGORY_MAP[CUENTA_OUT],CATEGORY_MAP[Subcategory])</f>
        <v>Payroll</v>
      </c>
      <c r="G2079" s="3" t="str">
        <f>IF(OR(FIN_RAW[[#This Row],[CONCEPTO]]=0,FIN_RAW[[#This Row],[CONCEPTO]]=""),"",FIN_RAW[[#This Row],[CONCEPTO]])</f>
        <v>Pago Nomina ENE</v>
      </c>
      <c r="H2079" s="5">
        <f>IF(FIN_DATASET[[#This Row],[Type]]="Income", FIN_RAW[[#This Row],[VALOR (IN)]], -FIN_RAW[[#This Row],[VALOR (OUT)]])</f>
        <v>-100000</v>
      </c>
      <c r="I2079" s="3" t="str">
        <f>FIN_RAW[[#This Row],[CUENTA (IN)]]</f>
        <v>Efectivo</v>
      </c>
      <c r="J2079" s="6" t="str">
        <f>FIN_RAW[[#This Row],[CUENTA (OUT)]]</f>
        <v>Nomina</v>
      </c>
      <c r="K2079" s="3" t="str">
        <f>IF(OR(FIN_RAW[[#This Row],[CLIENTE]]=0,FIN_RAW[[#This Row],[CLIENTE]]=" "),"",FIN_RAW[[#This Row],[CLIENTE]])</f>
        <v>Ana Milena Sánchez Patiño</v>
      </c>
      <c r="L2079" s="3" t="str">
        <f>IF(OR(FIN_RAW[[#This Row],[DEPORTISTA]]=0,FIN_RAW[[#This Row],[DEPORTISTA]]=""),"",FIN_RAW[[#This Row],[DEPORTISTA]])</f>
        <v>Ana Milena Sánchez Patiño</v>
      </c>
      <c r="M2079" s="3">
        <f>IF(FIN_DATASET[[#This Row],[Method]]="Efectivo",1,0)</f>
        <v>1</v>
      </c>
      <c r="N2079" s="12">
        <f>IF(FIN_DATASET[[#This Row],[Method]]="Efectivo",FIN_DATASET[[#This Row],[Amount]],0)</f>
        <v>-100000</v>
      </c>
      <c r="O2079" s="3">
        <f>IF(FIN_DATASET[[#This Row],[Method]]="CxC",1,0)</f>
        <v>0</v>
      </c>
      <c r="P2079" s="11">
        <f>IF(FIN_DATASET[[#This Row],[Method]]="CxC",FIN_DATASET[[#This Row],[Amount]],0)</f>
        <v>0</v>
      </c>
      <c r="Q2079" s="3">
        <f>IF(OR(FIN_DATASET[[#This Row],[Account]]="CxP",FIN_DATASET[[#This Row],[Account]]="CxP (Liga)",FIN_DATASET[[#This Row],[Account]]="CxP (Terceros)"),1,0)</f>
        <v>0</v>
      </c>
      <c r="R2079" s="3">
        <f>IF(FIN_DATASET[[#This Row],[AP_Flag]]=1,FIN_DATASET[[#This Row],[Amount]],0)</f>
        <v>0</v>
      </c>
    </row>
    <row r="2080" spans="1:18" x14ac:dyDescent="0.2">
      <c r="A2080" s="4">
        <f>FIN_RAW[[#This Row],[FECHA]]</f>
        <v>45323</v>
      </c>
      <c r="B2080" s="3">
        <f>YEAR(FIN_DATASET[[#This Row],[Date]])</f>
        <v>2024</v>
      </c>
      <c r="C2080" s="3" t="str">
        <f>TEXT(FIN_DATASET[[#This Row],[Date]],"mmmm")</f>
        <v>February</v>
      </c>
      <c r="D2080" s="3" t="str">
        <f>IF(FIN_RAW[[#This Row],[VALOR (IN)]]&gt;0, "Income",IF(FIN_RAW[[#This Row],[VALOR (OUT)]]&gt;0, "Expense", "Check"))</f>
        <v>Income</v>
      </c>
      <c r="E2080" s="3" t="str">
        <f>_xlfn.XLOOKUP(FIN_DATASET[[#This Row],[Method]],CATEGORY_MAP[CUENTA_IN],CATEGORY_MAP[Category])</f>
        <v>Scholarships</v>
      </c>
      <c r="F2080" s="3" t="str">
        <f>_xlfn.XLOOKUP(FIN_DATASET[[#This Row],[Account]],CATEGORY_MAP[CUENTA_OUT],CATEGORY_MAP[Subcategory])</f>
        <v>Monthly Fee</v>
      </c>
      <c r="G2080" s="3" t="str">
        <f>IF(OR(FIN_RAW[[#This Row],[CONCEPTO]]=0,FIN_RAW[[#This Row],[CONCEPTO]]=""),"",FIN_RAW[[#This Row],[CONCEPTO]])</f>
        <v>Beca Fundadores AR (100%) FEB</v>
      </c>
      <c r="H2080" s="5">
        <f>IF(FIN_DATASET[[#This Row],[Type]]="Income", FIN_RAW[[#This Row],[VALOR (IN)]], -FIN_RAW[[#This Row],[VALOR (OUT)]])</f>
        <v>210000</v>
      </c>
      <c r="I2080" s="3" t="str">
        <f>FIN_RAW[[#This Row],[CUENTA (IN)]]</f>
        <v>Becas</v>
      </c>
      <c r="J2080" s="6" t="str">
        <f>FIN_RAW[[#This Row],[CUENTA (OUT)]]</f>
        <v>Mensualidad</v>
      </c>
      <c r="K2080" s="3" t="str">
        <f>IF(OR(FIN_RAW[[#This Row],[CLIENTE]]=0,FIN_RAW[[#This Row],[CLIENTE]]=" "),"",FIN_RAW[[#This Row],[CLIENTE]])</f>
        <v>Luis Eduardo Solarte Serna</v>
      </c>
      <c r="L2080" s="3" t="str">
        <f>IF(OR(FIN_RAW[[#This Row],[DEPORTISTA]]=0,FIN_RAW[[#This Row],[DEPORTISTA]]=""),"",FIN_RAW[[#This Row],[DEPORTISTA]])</f>
        <v>Alejandro Solarte Osorio</v>
      </c>
      <c r="M2080" s="3">
        <f>IF(FIN_DATASET[[#This Row],[Method]]="Efectivo",1,0)</f>
        <v>0</v>
      </c>
      <c r="N2080" s="12">
        <f>IF(FIN_DATASET[[#This Row],[Method]]="Efectivo",FIN_DATASET[[#This Row],[Amount]],0)</f>
        <v>0</v>
      </c>
      <c r="O2080" s="3">
        <f>IF(FIN_DATASET[[#This Row],[Method]]="CxC",1,0)</f>
        <v>0</v>
      </c>
      <c r="P2080" s="11">
        <f>IF(FIN_DATASET[[#This Row],[Method]]="CxC",FIN_DATASET[[#This Row],[Amount]],0)</f>
        <v>0</v>
      </c>
      <c r="Q2080" s="3">
        <f>IF(OR(FIN_DATASET[[#This Row],[Account]]="CxP",FIN_DATASET[[#This Row],[Account]]="CxP (Liga)",FIN_DATASET[[#This Row],[Account]]="CxP (Terceros)"),1,0)</f>
        <v>0</v>
      </c>
      <c r="R2080" s="3">
        <f>IF(FIN_DATASET[[#This Row],[AP_Flag]]=1,FIN_DATASET[[#This Row],[Amount]],0)</f>
        <v>0</v>
      </c>
    </row>
    <row r="2081" spans="1:18" x14ac:dyDescent="0.2">
      <c r="A2081" s="4">
        <f>FIN_RAW[[#This Row],[FECHA]]</f>
        <v>45323</v>
      </c>
      <c r="B2081" s="3">
        <f>YEAR(FIN_DATASET[[#This Row],[Date]])</f>
        <v>2024</v>
      </c>
      <c r="C2081" s="3" t="str">
        <f>TEXT(FIN_DATASET[[#This Row],[Date]],"mmmm")</f>
        <v>February</v>
      </c>
      <c r="D2081" s="3" t="str">
        <f>IF(FIN_RAW[[#This Row],[VALOR (IN)]]&gt;0, "Income",IF(FIN_RAW[[#This Row],[VALOR (OUT)]]&gt;0, "Expense", "Check"))</f>
        <v>Income</v>
      </c>
      <c r="E2081" s="3" t="str">
        <f>_xlfn.XLOOKUP(FIN_DATASET[[#This Row],[Method]],CATEGORY_MAP[CUENTA_IN],CATEGORY_MAP[Category])</f>
        <v>Scholarships</v>
      </c>
      <c r="F2081" s="3" t="str">
        <f>_xlfn.XLOOKUP(FIN_DATASET[[#This Row],[Account]],CATEGORY_MAP[CUENTA_OUT],CATEGORY_MAP[Subcategory])</f>
        <v>Monthly Fee</v>
      </c>
      <c r="G2081" s="3" t="str">
        <f>IF(OR(FIN_RAW[[#This Row],[CONCEPTO]]=0,FIN_RAW[[#This Row],[CONCEPTO]]=""),"",FIN_RAW[[#This Row],[CONCEPTO]])</f>
        <v>Beca Fundadores AR (100%) FEB</v>
      </c>
      <c r="H2081" s="5">
        <f>IF(FIN_DATASET[[#This Row],[Type]]="Income", FIN_RAW[[#This Row],[VALOR (IN)]], -FIN_RAW[[#This Row],[VALOR (OUT)]])</f>
        <v>210000</v>
      </c>
      <c r="I2081" s="3" t="str">
        <f>FIN_RAW[[#This Row],[CUENTA (IN)]]</f>
        <v>Becas</v>
      </c>
      <c r="J2081" s="6" t="str">
        <f>FIN_RAW[[#This Row],[CUENTA (OUT)]]</f>
        <v>Mensualidad</v>
      </c>
      <c r="K2081" s="3" t="str">
        <f>IF(OR(FIN_RAW[[#This Row],[CLIENTE]]=0,FIN_RAW[[#This Row],[CLIENTE]]=" "),"",FIN_RAW[[#This Row],[CLIENTE]])</f>
        <v>Omar Osorio Valencia</v>
      </c>
      <c r="L2081" s="3" t="str">
        <f>IF(OR(FIN_RAW[[#This Row],[DEPORTISTA]]=0,FIN_RAW[[#This Row],[DEPORTISTA]]=""),"",FIN_RAW[[#This Row],[DEPORTISTA]])</f>
        <v>Juan Camilo Osorio Mendoza</v>
      </c>
      <c r="M2081" s="3">
        <f>IF(FIN_DATASET[[#This Row],[Method]]="Efectivo",1,0)</f>
        <v>0</v>
      </c>
      <c r="N2081" s="12">
        <f>IF(FIN_DATASET[[#This Row],[Method]]="Efectivo",FIN_DATASET[[#This Row],[Amount]],0)</f>
        <v>0</v>
      </c>
      <c r="O2081" s="3">
        <f>IF(FIN_DATASET[[#This Row],[Method]]="CxC",1,0)</f>
        <v>0</v>
      </c>
      <c r="P2081" s="11">
        <f>IF(FIN_DATASET[[#This Row],[Method]]="CxC",FIN_DATASET[[#This Row],[Amount]],0)</f>
        <v>0</v>
      </c>
      <c r="Q2081" s="3">
        <f>IF(OR(FIN_DATASET[[#This Row],[Account]]="CxP",FIN_DATASET[[#This Row],[Account]]="CxP (Liga)",FIN_DATASET[[#This Row],[Account]]="CxP (Terceros)"),1,0)</f>
        <v>0</v>
      </c>
      <c r="R2081" s="3">
        <f>IF(FIN_DATASET[[#This Row],[AP_Flag]]=1,FIN_DATASET[[#This Row],[Amount]],0)</f>
        <v>0</v>
      </c>
    </row>
    <row r="2082" spans="1:18" x14ac:dyDescent="0.2">
      <c r="A2082" s="4">
        <f>FIN_RAW[[#This Row],[FECHA]]</f>
        <v>45323</v>
      </c>
      <c r="B2082" s="3">
        <f>YEAR(FIN_DATASET[[#This Row],[Date]])</f>
        <v>2024</v>
      </c>
      <c r="C2082" s="3" t="str">
        <f>TEXT(FIN_DATASET[[#This Row],[Date]],"mmmm")</f>
        <v>February</v>
      </c>
      <c r="D2082" s="3" t="str">
        <f>IF(FIN_RAW[[#This Row],[VALOR (IN)]]&gt;0, "Income",IF(FIN_RAW[[#This Row],[VALOR (OUT)]]&gt;0, "Expense", "Check"))</f>
        <v>Income</v>
      </c>
      <c r="E2082" s="3" t="str">
        <f>_xlfn.XLOOKUP(FIN_DATASET[[#This Row],[Method]],CATEGORY_MAP[CUENTA_IN],CATEGORY_MAP[Category])</f>
        <v>Scholarships</v>
      </c>
      <c r="F2082" s="3" t="str">
        <f>_xlfn.XLOOKUP(FIN_DATASET[[#This Row],[Account]],CATEGORY_MAP[CUENTA_OUT],CATEGORY_MAP[Subcategory])</f>
        <v>Monthly Fee</v>
      </c>
      <c r="G2082" s="3" t="str">
        <f>IF(OR(FIN_RAW[[#This Row],[CONCEPTO]]=0,FIN_RAW[[#This Row],[CONCEPTO]]=""),"",FIN_RAW[[#This Row],[CONCEPTO]])</f>
        <v>Beca Fundadores AR (100%) FEB</v>
      </c>
      <c r="H2082" s="5">
        <f>IF(FIN_DATASET[[#This Row],[Type]]="Income", FIN_RAW[[#This Row],[VALOR (IN)]], -FIN_RAW[[#This Row],[VALOR (OUT)]])</f>
        <v>210000</v>
      </c>
      <c r="I2082" s="3" t="str">
        <f>FIN_RAW[[#This Row],[CUENTA (IN)]]</f>
        <v>Becas</v>
      </c>
      <c r="J2082" s="6" t="str">
        <f>FIN_RAW[[#This Row],[CUENTA (OUT)]]</f>
        <v>Mensualidad</v>
      </c>
      <c r="K2082" s="3" t="str">
        <f>IF(OR(FIN_RAW[[#This Row],[CLIENTE]]=0,FIN_RAW[[#This Row],[CLIENTE]]=" "),"",FIN_RAW[[#This Row],[CLIENTE]])</f>
        <v>Omar Osorio Valencia</v>
      </c>
      <c r="L2082" s="3" t="str">
        <f>IF(OR(FIN_RAW[[#This Row],[DEPORTISTA]]=0,FIN_RAW[[#This Row],[DEPORTISTA]]=""),"",FIN_RAW[[#This Row],[DEPORTISTA]])</f>
        <v>Mariana Osorio Mendoza</v>
      </c>
      <c r="M2082" s="3">
        <f>IF(FIN_DATASET[[#This Row],[Method]]="Efectivo",1,0)</f>
        <v>0</v>
      </c>
      <c r="N2082" s="12">
        <f>IF(FIN_DATASET[[#This Row],[Method]]="Efectivo",FIN_DATASET[[#This Row],[Amount]],0)</f>
        <v>0</v>
      </c>
      <c r="O2082" s="3">
        <f>IF(FIN_DATASET[[#This Row],[Method]]="CxC",1,0)</f>
        <v>0</v>
      </c>
      <c r="P2082" s="11">
        <f>IF(FIN_DATASET[[#This Row],[Method]]="CxC",FIN_DATASET[[#This Row],[Amount]],0)</f>
        <v>0</v>
      </c>
      <c r="Q2082" s="3">
        <f>IF(OR(FIN_DATASET[[#This Row],[Account]]="CxP",FIN_DATASET[[#This Row],[Account]]="CxP (Liga)",FIN_DATASET[[#This Row],[Account]]="CxP (Terceros)"),1,0)</f>
        <v>0</v>
      </c>
      <c r="R2082" s="3">
        <f>IF(FIN_DATASET[[#This Row],[AP_Flag]]=1,FIN_DATASET[[#This Row],[Amount]],0)</f>
        <v>0</v>
      </c>
    </row>
    <row r="2083" spans="1:18" x14ac:dyDescent="0.2">
      <c r="A2083" s="4">
        <f>FIN_RAW[[#This Row],[FECHA]]</f>
        <v>45323</v>
      </c>
      <c r="B2083" s="3">
        <f>YEAR(FIN_DATASET[[#This Row],[Date]])</f>
        <v>2024</v>
      </c>
      <c r="C2083" s="3" t="str">
        <f>TEXT(FIN_DATASET[[#This Row],[Date]],"mmmm")</f>
        <v>February</v>
      </c>
      <c r="D2083" s="3" t="str">
        <f>IF(FIN_RAW[[#This Row],[VALOR (IN)]]&gt;0, "Income",IF(FIN_RAW[[#This Row],[VALOR (OUT)]]&gt;0, "Expense", "Check"))</f>
        <v>Income</v>
      </c>
      <c r="E2083" s="3" t="str">
        <f>_xlfn.XLOOKUP(FIN_DATASET[[#This Row],[Method]],CATEGORY_MAP[CUENTA_IN],CATEGORY_MAP[Category])</f>
        <v>Scholarships</v>
      </c>
      <c r="F2083" s="3" t="str">
        <f>_xlfn.XLOOKUP(FIN_DATASET[[#This Row],[Account]],CATEGORY_MAP[CUENTA_OUT],CATEGORY_MAP[Subcategory])</f>
        <v>Monthly Fee</v>
      </c>
      <c r="G2083" s="3" t="str">
        <f>IF(OR(FIN_RAW[[#This Row],[CONCEPTO]]=0,FIN_RAW[[#This Row],[CONCEPTO]]=""),"",FIN_RAW[[#This Row],[CONCEPTO]])</f>
        <v>Beca Fundadores AR (100%) FEB</v>
      </c>
      <c r="H2083" s="5">
        <f>IF(FIN_DATASET[[#This Row],[Type]]="Income", FIN_RAW[[#This Row],[VALOR (IN)]], -FIN_RAW[[#This Row],[VALOR (OUT)]])</f>
        <v>210000</v>
      </c>
      <c r="I2083" s="3" t="str">
        <f>FIN_RAW[[#This Row],[CUENTA (IN)]]</f>
        <v>Becas</v>
      </c>
      <c r="J2083" s="6" t="str">
        <f>FIN_RAW[[#This Row],[CUENTA (OUT)]]</f>
        <v>Mensualidad</v>
      </c>
      <c r="K2083" s="3" t="str">
        <f>IF(OR(FIN_RAW[[#This Row],[CLIENTE]]=0,FIN_RAW[[#This Row],[CLIENTE]]=" "),"",FIN_RAW[[#This Row],[CLIENTE]])</f>
        <v>Silvana Torres López</v>
      </c>
      <c r="L2083" s="3" t="str">
        <f>IF(OR(FIN_RAW[[#This Row],[DEPORTISTA]]=0,FIN_RAW[[#This Row],[DEPORTISTA]]=""),"",FIN_RAW[[#This Row],[DEPORTISTA]])</f>
        <v>María Paula Quintero Torres</v>
      </c>
      <c r="M2083" s="3">
        <f>IF(FIN_DATASET[[#This Row],[Method]]="Efectivo",1,0)</f>
        <v>0</v>
      </c>
      <c r="N2083" s="12">
        <f>IF(FIN_DATASET[[#This Row],[Method]]="Efectivo",FIN_DATASET[[#This Row],[Amount]],0)</f>
        <v>0</v>
      </c>
      <c r="O2083" s="3">
        <f>IF(FIN_DATASET[[#This Row],[Method]]="CxC",1,0)</f>
        <v>0</v>
      </c>
      <c r="P2083" s="11">
        <f>IF(FIN_DATASET[[#This Row],[Method]]="CxC",FIN_DATASET[[#This Row],[Amount]],0)</f>
        <v>0</v>
      </c>
      <c r="Q2083" s="3">
        <f>IF(OR(FIN_DATASET[[#This Row],[Account]]="CxP",FIN_DATASET[[#This Row],[Account]]="CxP (Liga)",FIN_DATASET[[#This Row],[Account]]="CxP (Terceros)"),1,0)</f>
        <v>0</v>
      </c>
      <c r="R2083" s="3">
        <f>IF(FIN_DATASET[[#This Row],[AP_Flag]]=1,FIN_DATASET[[#This Row],[Amount]],0)</f>
        <v>0</v>
      </c>
    </row>
    <row r="2084" spans="1:18" x14ac:dyDescent="0.2">
      <c r="A2084" s="4">
        <f>FIN_RAW[[#This Row],[FECHA]]</f>
        <v>45323</v>
      </c>
      <c r="B2084" s="3">
        <f>YEAR(FIN_DATASET[[#This Row],[Date]])</f>
        <v>2024</v>
      </c>
      <c r="C2084" s="3" t="str">
        <f>TEXT(FIN_DATASET[[#This Row],[Date]],"mmmm")</f>
        <v>February</v>
      </c>
      <c r="D2084" s="3" t="str">
        <f>IF(FIN_RAW[[#This Row],[VALOR (IN)]]&gt;0, "Income",IF(FIN_RAW[[#This Row],[VALOR (OUT)]]&gt;0, "Expense", "Check"))</f>
        <v>Income</v>
      </c>
      <c r="E2084" s="3" t="str">
        <f>_xlfn.XLOOKUP(FIN_DATASET[[#This Row],[Method]],CATEGORY_MAP[CUENTA_IN],CATEGORY_MAP[Category])</f>
        <v>Scholarships</v>
      </c>
      <c r="F2084" s="3" t="str">
        <f>_xlfn.XLOOKUP(FIN_DATASET[[#This Row],[Account]],CATEGORY_MAP[CUENTA_OUT],CATEGORY_MAP[Subcategory])</f>
        <v>Monthly Fee</v>
      </c>
      <c r="G2084" s="3" t="str">
        <f>IF(OR(FIN_RAW[[#This Row],[CONCEPTO]]=0,FIN_RAW[[#This Row],[CONCEPTO]]=""),"",FIN_RAW[[#This Row],[CONCEPTO]])</f>
        <v>Beca Fundadores AR (100%) FEB</v>
      </c>
      <c r="H2084" s="5">
        <f>IF(FIN_DATASET[[#This Row],[Type]]="Income", FIN_RAW[[#This Row],[VALOR (IN)]], -FIN_RAW[[#This Row],[VALOR (OUT)]])</f>
        <v>210000</v>
      </c>
      <c r="I2084" s="3" t="str">
        <f>FIN_RAW[[#This Row],[CUENTA (IN)]]</f>
        <v>Becas</v>
      </c>
      <c r="J2084" s="6" t="str">
        <f>FIN_RAW[[#This Row],[CUENTA (OUT)]]</f>
        <v>Mensualidad</v>
      </c>
      <c r="K2084" s="3" t="str">
        <f>IF(OR(FIN_RAW[[#This Row],[CLIENTE]]=0,FIN_RAW[[#This Row],[CLIENTE]]=" "),"",FIN_RAW[[#This Row],[CLIENTE]])</f>
        <v>Silvana Torres López</v>
      </c>
      <c r="L2084" s="3" t="str">
        <f>IF(OR(FIN_RAW[[#This Row],[DEPORTISTA]]=0,FIN_RAW[[#This Row],[DEPORTISTA]]=""),"",FIN_RAW[[#This Row],[DEPORTISTA]])</f>
        <v>Luciana Pinedo Torres</v>
      </c>
      <c r="M2084" s="3">
        <f>IF(FIN_DATASET[[#This Row],[Method]]="Efectivo",1,0)</f>
        <v>0</v>
      </c>
      <c r="N2084" s="12">
        <f>IF(FIN_DATASET[[#This Row],[Method]]="Efectivo",FIN_DATASET[[#This Row],[Amount]],0)</f>
        <v>0</v>
      </c>
      <c r="O2084" s="3">
        <f>IF(FIN_DATASET[[#This Row],[Method]]="CxC",1,0)</f>
        <v>0</v>
      </c>
      <c r="P2084" s="11">
        <f>IF(FIN_DATASET[[#This Row],[Method]]="CxC",FIN_DATASET[[#This Row],[Amount]],0)</f>
        <v>0</v>
      </c>
      <c r="Q2084" s="3">
        <f>IF(OR(FIN_DATASET[[#This Row],[Account]]="CxP",FIN_DATASET[[#This Row],[Account]]="CxP (Liga)",FIN_DATASET[[#This Row],[Account]]="CxP (Terceros)"),1,0)</f>
        <v>0</v>
      </c>
      <c r="R2084" s="3">
        <f>IF(FIN_DATASET[[#This Row],[AP_Flag]]=1,FIN_DATASET[[#This Row],[Amount]],0)</f>
        <v>0</v>
      </c>
    </row>
    <row r="2085" spans="1:18" x14ac:dyDescent="0.2">
      <c r="A2085" s="4">
        <f>FIN_RAW[[#This Row],[FECHA]]</f>
        <v>45323</v>
      </c>
      <c r="B2085" s="3">
        <f>YEAR(FIN_DATASET[[#This Row],[Date]])</f>
        <v>2024</v>
      </c>
      <c r="C2085" s="3" t="str">
        <f>TEXT(FIN_DATASET[[#This Row],[Date]],"mmmm")</f>
        <v>February</v>
      </c>
      <c r="D2085" s="3" t="str">
        <f>IF(FIN_RAW[[#This Row],[VALOR (IN)]]&gt;0, "Income",IF(FIN_RAW[[#This Row],[VALOR (OUT)]]&gt;0, "Expense", "Check"))</f>
        <v>Income</v>
      </c>
      <c r="E2085" s="3" t="str">
        <f>_xlfn.XLOOKUP(FIN_DATASET[[#This Row],[Method]],CATEGORY_MAP[CUENTA_IN],CATEGORY_MAP[Category])</f>
        <v>Scholarships</v>
      </c>
      <c r="F2085" s="3" t="str">
        <f>_xlfn.XLOOKUP(FIN_DATASET[[#This Row],[Account]],CATEGORY_MAP[CUENTA_OUT],CATEGORY_MAP[Subcategory])</f>
        <v>Monthly Fee</v>
      </c>
      <c r="G2085" s="3" t="str">
        <f>IF(OR(FIN_RAW[[#This Row],[CONCEPTO]]=0,FIN_RAW[[#This Row],[CONCEPTO]]=""),"",FIN_RAW[[#This Row],[CONCEPTO]])</f>
        <v>Beca Fundadores AR (100%) FEB</v>
      </c>
      <c r="H2085" s="5">
        <f>IF(FIN_DATASET[[#This Row],[Type]]="Income", FIN_RAW[[#This Row],[VALOR (IN)]], -FIN_RAW[[#This Row],[VALOR (OUT)]])</f>
        <v>210000</v>
      </c>
      <c r="I2085" s="3" t="str">
        <f>FIN_RAW[[#This Row],[CUENTA (IN)]]</f>
        <v>Becas</v>
      </c>
      <c r="J2085" s="6" t="str">
        <f>FIN_RAW[[#This Row],[CUENTA (OUT)]]</f>
        <v>Mensualidad</v>
      </c>
      <c r="K2085" s="3" t="str">
        <f>IF(OR(FIN_RAW[[#This Row],[CLIENTE]]=0,FIN_RAW[[#This Row],[CLIENTE]]=" "),"",FIN_RAW[[#This Row],[CLIENTE]])</f>
        <v>Silvana Torres López</v>
      </c>
      <c r="L2085" s="3" t="str">
        <f>IF(OR(FIN_RAW[[#This Row],[DEPORTISTA]]=0,FIN_RAW[[#This Row],[DEPORTISTA]]=""),"",FIN_RAW[[#This Row],[DEPORTISTA]])</f>
        <v>Valentina Quintero Torres</v>
      </c>
      <c r="M2085" s="3">
        <f>IF(FIN_DATASET[[#This Row],[Method]]="Efectivo",1,0)</f>
        <v>0</v>
      </c>
      <c r="N2085" s="12">
        <f>IF(FIN_DATASET[[#This Row],[Method]]="Efectivo",FIN_DATASET[[#This Row],[Amount]],0)</f>
        <v>0</v>
      </c>
      <c r="O2085" s="3">
        <f>IF(FIN_DATASET[[#This Row],[Method]]="CxC",1,0)</f>
        <v>0</v>
      </c>
      <c r="P2085" s="11">
        <f>IF(FIN_DATASET[[#This Row],[Method]]="CxC",FIN_DATASET[[#This Row],[Amount]],0)</f>
        <v>0</v>
      </c>
      <c r="Q2085" s="3">
        <f>IF(OR(FIN_DATASET[[#This Row],[Account]]="CxP",FIN_DATASET[[#This Row],[Account]]="CxP (Liga)",FIN_DATASET[[#This Row],[Account]]="CxP (Terceros)"),1,0)</f>
        <v>0</v>
      </c>
      <c r="R2085" s="3">
        <f>IF(FIN_DATASET[[#This Row],[AP_Flag]]=1,FIN_DATASET[[#This Row],[Amount]],0)</f>
        <v>0</v>
      </c>
    </row>
    <row r="2086" spans="1:18" x14ac:dyDescent="0.2">
      <c r="A2086" s="4">
        <f>FIN_RAW[[#This Row],[FECHA]]</f>
        <v>45323</v>
      </c>
      <c r="B2086" s="3">
        <f>YEAR(FIN_DATASET[[#This Row],[Date]])</f>
        <v>2024</v>
      </c>
      <c r="C2086" s="3" t="str">
        <f>TEXT(FIN_DATASET[[#This Row],[Date]],"mmmm")</f>
        <v>February</v>
      </c>
      <c r="D2086" s="3" t="str">
        <f>IF(FIN_RAW[[#This Row],[VALOR (IN)]]&gt;0, "Income",IF(FIN_RAW[[#This Row],[VALOR (OUT)]]&gt;0, "Expense", "Check"))</f>
        <v>Income</v>
      </c>
      <c r="E2086" s="3" t="str">
        <f>_xlfn.XLOOKUP(FIN_DATASET[[#This Row],[Method]],CATEGORY_MAP[CUENTA_IN],CATEGORY_MAP[Category])</f>
        <v>Cash</v>
      </c>
      <c r="F2086" s="3" t="str">
        <f>_xlfn.XLOOKUP(FIN_DATASET[[#This Row],[Account]],CATEGORY_MAP[CUENTA_OUT],CATEGORY_MAP[Subcategory])</f>
        <v>Monthly Fee</v>
      </c>
      <c r="G2086" s="3" t="str">
        <f>IF(OR(FIN_RAW[[#This Row],[CONCEPTO]]=0,FIN_RAW[[#This Row],[CONCEPTO]]=""),"",FIN_RAW[[#This Row],[CONCEPTO]])</f>
        <v>Mensualidad FOR FEB</v>
      </c>
      <c r="H2086" s="5">
        <f>IF(FIN_DATASET[[#This Row],[Type]]="Income", FIN_RAW[[#This Row],[VALOR (IN)]], -FIN_RAW[[#This Row],[VALOR (OUT)]])</f>
        <v>160000</v>
      </c>
      <c r="I2086" s="3" t="str">
        <f>FIN_RAW[[#This Row],[CUENTA (IN)]]</f>
        <v>Efectivo</v>
      </c>
      <c r="J2086" s="6" t="str">
        <f>FIN_RAW[[#This Row],[CUENTA (OUT)]]</f>
        <v>Mensualidad</v>
      </c>
      <c r="K2086" s="3" t="str">
        <f>IF(OR(FIN_RAW[[#This Row],[CLIENTE]]=0,FIN_RAW[[#This Row],[CLIENTE]]=" "),"",FIN_RAW[[#This Row],[CLIENTE]])</f>
        <v>Carlos Andrés Velasco Ruiz</v>
      </c>
      <c r="L2086" s="3" t="str">
        <f>IF(OR(FIN_RAW[[#This Row],[DEPORTISTA]]=0,FIN_RAW[[#This Row],[DEPORTISTA]]=""),"",FIN_RAW[[#This Row],[DEPORTISTA]])</f>
        <v>Antonella Velasco Aristizabal</v>
      </c>
      <c r="M2086" s="3">
        <f>IF(FIN_DATASET[[#This Row],[Method]]="Efectivo",1,0)</f>
        <v>1</v>
      </c>
      <c r="N2086" s="12">
        <f>IF(FIN_DATASET[[#This Row],[Method]]="Efectivo",FIN_DATASET[[#This Row],[Amount]],0)</f>
        <v>160000</v>
      </c>
      <c r="O2086" s="3">
        <f>IF(FIN_DATASET[[#This Row],[Method]]="CxC",1,0)</f>
        <v>0</v>
      </c>
      <c r="P2086" s="11">
        <f>IF(FIN_DATASET[[#This Row],[Method]]="CxC",FIN_DATASET[[#This Row],[Amount]],0)</f>
        <v>0</v>
      </c>
      <c r="Q2086" s="3">
        <f>IF(OR(FIN_DATASET[[#This Row],[Account]]="CxP",FIN_DATASET[[#This Row],[Account]]="CxP (Liga)",FIN_DATASET[[#This Row],[Account]]="CxP (Terceros)"),1,0)</f>
        <v>0</v>
      </c>
      <c r="R2086" s="3">
        <f>IF(FIN_DATASET[[#This Row],[AP_Flag]]=1,FIN_DATASET[[#This Row],[Amount]],0)</f>
        <v>0</v>
      </c>
    </row>
    <row r="2087" spans="1:18" x14ac:dyDescent="0.2">
      <c r="A2087" s="4">
        <f>FIN_RAW[[#This Row],[FECHA]]</f>
        <v>45323</v>
      </c>
      <c r="B2087" s="3">
        <f>YEAR(FIN_DATASET[[#This Row],[Date]])</f>
        <v>2024</v>
      </c>
      <c r="C2087" s="3" t="str">
        <f>TEXT(FIN_DATASET[[#This Row],[Date]],"mmmm")</f>
        <v>February</v>
      </c>
      <c r="D2087" s="3" t="str">
        <f>IF(FIN_RAW[[#This Row],[VALOR (IN)]]&gt;0, "Income",IF(FIN_RAW[[#This Row],[VALOR (OUT)]]&gt;0, "Expense", "Check"))</f>
        <v>Income</v>
      </c>
      <c r="E2087" s="3" t="str">
        <f>_xlfn.XLOOKUP(FIN_DATASET[[#This Row],[Method]],CATEGORY_MAP[CUENTA_IN],CATEGORY_MAP[Category])</f>
        <v>Cash</v>
      </c>
      <c r="F2087" s="3" t="str">
        <f>_xlfn.XLOOKUP(FIN_DATASET[[#This Row],[Account]],CATEGORY_MAP[CUENTA_OUT],CATEGORY_MAP[Subcategory])</f>
        <v>Monthly Fee</v>
      </c>
      <c r="G2087" s="3" t="str">
        <f>IF(OR(FIN_RAW[[#This Row],[CONCEPTO]]=0,FIN_RAW[[#This Row],[CONCEPTO]]=""),"",FIN_RAW[[#This Row],[CONCEPTO]])</f>
        <v>Mensualidad FOR FEB</v>
      </c>
      <c r="H2087" s="5">
        <f>IF(FIN_DATASET[[#This Row],[Type]]="Income", FIN_RAW[[#This Row],[VALOR (IN)]], -FIN_RAW[[#This Row],[VALOR (OUT)]])</f>
        <v>128000</v>
      </c>
      <c r="I2087" s="3" t="str">
        <f>FIN_RAW[[#This Row],[CUENTA (IN)]]</f>
        <v>Efectivo</v>
      </c>
      <c r="J2087" s="6" t="str">
        <f>FIN_RAW[[#This Row],[CUENTA (OUT)]]</f>
        <v>Mensualidad</v>
      </c>
      <c r="K2087" s="3" t="str">
        <f>IF(OR(FIN_RAW[[#This Row],[CLIENTE]]=0,FIN_RAW[[#This Row],[CLIENTE]]=" "),"",FIN_RAW[[#This Row],[CLIENTE]])</f>
        <v>Juan Sebastián Floyd</v>
      </c>
      <c r="L2087" s="3" t="str">
        <f>IF(OR(FIN_RAW[[#This Row],[DEPORTISTA]]=0,FIN_RAW[[#This Row],[DEPORTISTA]]=""),"",FIN_RAW[[#This Row],[DEPORTISTA]])</f>
        <v>Arianna Floyd Martínez</v>
      </c>
      <c r="M2087" s="3">
        <f>IF(FIN_DATASET[[#This Row],[Method]]="Efectivo",1,0)</f>
        <v>1</v>
      </c>
      <c r="N2087" s="12">
        <f>IF(FIN_DATASET[[#This Row],[Method]]="Efectivo",FIN_DATASET[[#This Row],[Amount]],0)</f>
        <v>128000</v>
      </c>
      <c r="O2087" s="3">
        <f>IF(FIN_DATASET[[#This Row],[Method]]="CxC",1,0)</f>
        <v>0</v>
      </c>
      <c r="P2087" s="11">
        <f>IF(FIN_DATASET[[#This Row],[Method]]="CxC",FIN_DATASET[[#This Row],[Amount]],0)</f>
        <v>0</v>
      </c>
      <c r="Q2087" s="3">
        <f>IF(OR(FIN_DATASET[[#This Row],[Account]]="CxP",FIN_DATASET[[#This Row],[Account]]="CxP (Liga)",FIN_DATASET[[#This Row],[Account]]="CxP (Terceros)"),1,0)</f>
        <v>0</v>
      </c>
      <c r="R2087" s="3">
        <f>IF(FIN_DATASET[[#This Row],[AP_Flag]]=1,FIN_DATASET[[#This Row],[Amount]],0)</f>
        <v>0</v>
      </c>
    </row>
    <row r="2088" spans="1:18" x14ac:dyDescent="0.2">
      <c r="A2088" s="4">
        <f>FIN_RAW[[#This Row],[FECHA]]</f>
        <v>45323</v>
      </c>
      <c r="B2088" s="3">
        <f>YEAR(FIN_DATASET[[#This Row],[Date]])</f>
        <v>2024</v>
      </c>
      <c r="C2088" s="3" t="str">
        <f>TEXT(FIN_DATASET[[#This Row],[Date]],"mmmm")</f>
        <v>February</v>
      </c>
      <c r="D2088" s="3" t="str">
        <f>IF(FIN_RAW[[#This Row],[VALOR (IN)]]&gt;0, "Income",IF(FIN_RAW[[#This Row],[VALOR (OUT)]]&gt;0, "Expense", "Check"))</f>
        <v>Income</v>
      </c>
      <c r="E2088" s="3" t="str">
        <f>_xlfn.XLOOKUP(FIN_DATASET[[#This Row],[Method]],CATEGORY_MAP[CUENTA_IN],CATEGORY_MAP[Category])</f>
        <v>Scholarships</v>
      </c>
      <c r="F2088" s="3" t="str">
        <f>_xlfn.XLOOKUP(FIN_DATASET[[#This Row],[Account]],CATEGORY_MAP[CUENTA_OUT],CATEGORY_MAP[Subcategory])</f>
        <v>Monthly Fee</v>
      </c>
      <c r="G2088" s="3" t="str">
        <f>IF(OR(FIN_RAW[[#This Row],[CONCEPTO]]=0,FIN_RAW[[#This Row],[CONCEPTO]]=""),"",FIN_RAW[[#This Row],[CONCEPTO]])</f>
        <v>Beca Hermandad (15%) FEB</v>
      </c>
      <c r="H2088" s="5">
        <f>IF(FIN_DATASET[[#This Row],[Type]]="Income", FIN_RAW[[#This Row],[VALOR (IN)]], -FIN_RAW[[#This Row],[VALOR (OUT)]])</f>
        <v>32000</v>
      </c>
      <c r="I2088" s="3" t="str">
        <f>FIN_RAW[[#This Row],[CUENTA (IN)]]</f>
        <v>Becas</v>
      </c>
      <c r="J2088" s="6" t="str">
        <f>FIN_RAW[[#This Row],[CUENTA (OUT)]]</f>
        <v>Mensualidad</v>
      </c>
      <c r="K2088" s="3" t="str">
        <f>IF(OR(FIN_RAW[[#This Row],[CLIENTE]]=0,FIN_RAW[[#This Row],[CLIENTE]]=" "),"",FIN_RAW[[#This Row],[CLIENTE]])</f>
        <v>Juan Sebastián Floyd</v>
      </c>
      <c r="L2088" s="3" t="str">
        <f>IF(OR(FIN_RAW[[#This Row],[DEPORTISTA]]=0,FIN_RAW[[#This Row],[DEPORTISTA]]=""),"",FIN_RAW[[#This Row],[DEPORTISTA]])</f>
        <v>Arianna Floyd Martínez</v>
      </c>
      <c r="M2088" s="3">
        <f>IF(FIN_DATASET[[#This Row],[Method]]="Efectivo",1,0)</f>
        <v>0</v>
      </c>
      <c r="N2088" s="12">
        <f>IF(FIN_DATASET[[#This Row],[Method]]="Efectivo",FIN_DATASET[[#This Row],[Amount]],0)</f>
        <v>0</v>
      </c>
      <c r="O2088" s="3">
        <f>IF(FIN_DATASET[[#This Row],[Method]]="CxC",1,0)</f>
        <v>0</v>
      </c>
      <c r="P2088" s="11">
        <f>IF(FIN_DATASET[[#This Row],[Method]]="CxC",FIN_DATASET[[#This Row],[Amount]],0)</f>
        <v>0</v>
      </c>
      <c r="Q2088" s="3">
        <f>IF(OR(FIN_DATASET[[#This Row],[Account]]="CxP",FIN_DATASET[[#This Row],[Account]]="CxP (Liga)",FIN_DATASET[[#This Row],[Account]]="CxP (Terceros)"),1,0)</f>
        <v>0</v>
      </c>
      <c r="R2088" s="3">
        <f>IF(FIN_DATASET[[#This Row],[AP_Flag]]=1,FIN_DATASET[[#This Row],[Amount]],0)</f>
        <v>0</v>
      </c>
    </row>
    <row r="2089" spans="1:18" x14ac:dyDescent="0.2">
      <c r="A2089" s="4">
        <f>FIN_RAW[[#This Row],[FECHA]]</f>
        <v>45323</v>
      </c>
      <c r="B2089" s="3">
        <f>YEAR(FIN_DATASET[[#This Row],[Date]])</f>
        <v>2024</v>
      </c>
      <c r="C2089" s="3" t="str">
        <f>TEXT(FIN_DATASET[[#This Row],[Date]],"mmmm")</f>
        <v>February</v>
      </c>
      <c r="D2089" s="3" t="str">
        <f>IF(FIN_RAW[[#This Row],[VALOR (IN)]]&gt;0, "Income",IF(FIN_RAW[[#This Row],[VALOR (OUT)]]&gt;0, "Expense", "Check"))</f>
        <v>Income</v>
      </c>
      <c r="E2089" s="3" t="str">
        <f>_xlfn.XLOOKUP(FIN_DATASET[[#This Row],[Method]],CATEGORY_MAP[CUENTA_IN],CATEGORY_MAP[Category])</f>
        <v>Cash</v>
      </c>
      <c r="F2089" s="3" t="str">
        <f>_xlfn.XLOOKUP(FIN_DATASET[[#This Row],[Account]],CATEGORY_MAP[CUENTA_OUT],CATEGORY_MAP[Subcategory])</f>
        <v>Monthly Fee</v>
      </c>
      <c r="G2089" s="3" t="str">
        <f>IF(OR(FIN_RAW[[#This Row],[CONCEPTO]]=0,FIN_RAW[[#This Row],[CONCEPTO]]=""),"",FIN_RAW[[#This Row],[CONCEPTO]])</f>
        <v>Mensualidad AR FEB</v>
      </c>
      <c r="H2089" s="5">
        <f>IF(FIN_DATASET[[#This Row],[Type]]="Income", FIN_RAW[[#This Row],[VALOR (IN)]], -FIN_RAW[[#This Row],[VALOR (OUT)]])</f>
        <v>210000</v>
      </c>
      <c r="I2089" s="3" t="str">
        <f>FIN_RAW[[#This Row],[CUENTA (IN)]]</f>
        <v>Efectivo</v>
      </c>
      <c r="J2089" s="6" t="str">
        <f>FIN_RAW[[#This Row],[CUENTA (OUT)]]</f>
        <v>Mensualidad</v>
      </c>
      <c r="K2089" s="3" t="str">
        <f>IF(OR(FIN_RAW[[#This Row],[CLIENTE]]=0,FIN_RAW[[#This Row],[CLIENTE]]=" "),"",FIN_RAW[[#This Row],[CLIENTE]])</f>
        <v>Juan Sebastián Floyd</v>
      </c>
      <c r="L2089" s="3" t="str">
        <f>IF(OR(FIN_RAW[[#This Row],[DEPORTISTA]]=0,FIN_RAW[[#This Row],[DEPORTISTA]]=""),"",FIN_RAW[[#This Row],[DEPORTISTA]])</f>
        <v>Juan Diego Floyd Martínez</v>
      </c>
      <c r="M2089" s="3">
        <f>IF(FIN_DATASET[[#This Row],[Method]]="Efectivo",1,0)</f>
        <v>1</v>
      </c>
      <c r="N2089" s="12">
        <f>IF(FIN_DATASET[[#This Row],[Method]]="Efectivo",FIN_DATASET[[#This Row],[Amount]],0)</f>
        <v>210000</v>
      </c>
      <c r="O2089" s="3">
        <f>IF(FIN_DATASET[[#This Row],[Method]]="CxC",1,0)</f>
        <v>0</v>
      </c>
      <c r="P2089" s="11">
        <f>IF(FIN_DATASET[[#This Row],[Method]]="CxC",FIN_DATASET[[#This Row],[Amount]],0)</f>
        <v>0</v>
      </c>
      <c r="Q2089" s="3">
        <f>IF(OR(FIN_DATASET[[#This Row],[Account]]="CxP",FIN_DATASET[[#This Row],[Account]]="CxP (Liga)",FIN_DATASET[[#This Row],[Account]]="CxP (Terceros)"),1,0)</f>
        <v>0</v>
      </c>
      <c r="R2089" s="3">
        <f>IF(FIN_DATASET[[#This Row],[AP_Flag]]=1,FIN_DATASET[[#This Row],[Amount]],0)</f>
        <v>0</v>
      </c>
    </row>
    <row r="2090" spans="1:18" x14ac:dyDescent="0.2">
      <c r="A2090" s="4">
        <f>FIN_RAW[[#This Row],[FECHA]]</f>
        <v>45323</v>
      </c>
      <c r="B2090" s="3">
        <f>YEAR(FIN_DATASET[[#This Row],[Date]])</f>
        <v>2024</v>
      </c>
      <c r="C2090" s="3" t="str">
        <f>TEXT(FIN_DATASET[[#This Row],[Date]],"mmmm")</f>
        <v>February</v>
      </c>
      <c r="D2090" s="3" t="str">
        <f>IF(FIN_RAW[[#This Row],[VALOR (IN)]]&gt;0, "Income",IF(FIN_RAW[[#This Row],[VALOR (OUT)]]&gt;0, "Expense", "Check"))</f>
        <v>Income</v>
      </c>
      <c r="E2090" s="3" t="str">
        <f>_xlfn.XLOOKUP(FIN_DATASET[[#This Row],[Method]],CATEGORY_MAP[CUENTA_IN],CATEGORY_MAP[Category])</f>
        <v>Cash</v>
      </c>
      <c r="F2090" s="3" t="str">
        <f>_xlfn.XLOOKUP(FIN_DATASET[[#This Row],[Account]],CATEGORY_MAP[CUENTA_OUT],CATEGORY_MAP[Subcategory])</f>
        <v>Monthly Fee</v>
      </c>
      <c r="G2090" s="3" t="str">
        <f>IF(OR(FIN_RAW[[#This Row],[CONCEPTO]]=0,FIN_RAW[[#This Row],[CONCEPTO]]=""),"",FIN_RAW[[#This Row],[CONCEPTO]])</f>
        <v>Mensualidad AR FEB</v>
      </c>
      <c r="H2090" s="5">
        <f>IF(FIN_DATASET[[#This Row],[Type]]="Income", FIN_RAW[[#This Row],[VALOR (IN)]], -FIN_RAW[[#This Row],[VALOR (OUT)]])</f>
        <v>158000</v>
      </c>
      <c r="I2090" s="3" t="str">
        <f>FIN_RAW[[#This Row],[CUENTA (IN)]]</f>
        <v>Efectivo</v>
      </c>
      <c r="J2090" s="6" t="str">
        <f>FIN_RAW[[#This Row],[CUENTA (OUT)]]</f>
        <v>Mensualidad</v>
      </c>
      <c r="K2090" s="3" t="str">
        <f>IF(OR(FIN_RAW[[#This Row],[CLIENTE]]=0,FIN_RAW[[#This Row],[CLIENTE]]=" "),"",FIN_RAW[[#This Row],[CLIENTE]])</f>
        <v>Víctor Manuel Duque Yepes</v>
      </c>
      <c r="L2090" s="3" t="str">
        <f>IF(OR(FIN_RAW[[#This Row],[DEPORTISTA]]=0,FIN_RAW[[#This Row],[DEPORTISTA]]=""),"",FIN_RAW[[#This Row],[DEPORTISTA]])</f>
        <v>Juan Esteban Duque Pinto</v>
      </c>
      <c r="M2090" s="3">
        <f>IF(FIN_DATASET[[#This Row],[Method]]="Efectivo",1,0)</f>
        <v>1</v>
      </c>
      <c r="N2090" s="12">
        <f>IF(FIN_DATASET[[#This Row],[Method]]="Efectivo",FIN_DATASET[[#This Row],[Amount]],0)</f>
        <v>158000</v>
      </c>
      <c r="O2090" s="3">
        <f>IF(FIN_DATASET[[#This Row],[Method]]="CxC",1,0)</f>
        <v>0</v>
      </c>
      <c r="P2090" s="11">
        <f>IF(FIN_DATASET[[#This Row],[Method]]="CxC",FIN_DATASET[[#This Row],[Amount]],0)</f>
        <v>0</v>
      </c>
      <c r="Q2090" s="3">
        <f>IF(OR(FIN_DATASET[[#This Row],[Account]]="CxP",FIN_DATASET[[#This Row],[Account]]="CxP (Liga)",FIN_DATASET[[#This Row],[Account]]="CxP (Terceros)"),1,0)</f>
        <v>0</v>
      </c>
      <c r="R2090" s="3">
        <f>IF(FIN_DATASET[[#This Row],[AP_Flag]]=1,FIN_DATASET[[#This Row],[Amount]],0)</f>
        <v>0</v>
      </c>
    </row>
    <row r="2091" spans="1:18" x14ac:dyDescent="0.2">
      <c r="A2091" s="4">
        <f>FIN_RAW[[#This Row],[FECHA]]</f>
        <v>45323</v>
      </c>
      <c r="B2091" s="3">
        <f>YEAR(FIN_DATASET[[#This Row],[Date]])</f>
        <v>2024</v>
      </c>
      <c r="C2091" s="3" t="str">
        <f>TEXT(FIN_DATASET[[#This Row],[Date]],"mmmm")</f>
        <v>February</v>
      </c>
      <c r="D2091" s="3" t="str">
        <f>IF(FIN_RAW[[#This Row],[VALOR (IN)]]&gt;0, "Income",IF(FIN_RAW[[#This Row],[VALOR (OUT)]]&gt;0, "Expense", "Check"))</f>
        <v>Income</v>
      </c>
      <c r="E2091" s="3" t="str">
        <f>_xlfn.XLOOKUP(FIN_DATASET[[#This Row],[Method]],CATEGORY_MAP[CUENTA_IN],CATEGORY_MAP[Category])</f>
        <v>Scholarships</v>
      </c>
      <c r="F2091" s="3" t="str">
        <f>_xlfn.XLOOKUP(FIN_DATASET[[#This Row],[Account]],CATEGORY_MAP[CUENTA_OUT],CATEGORY_MAP[Subcategory])</f>
        <v>Monthly Fee</v>
      </c>
      <c r="G2091" s="3" t="str">
        <f>IF(OR(FIN_RAW[[#This Row],[CONCEPTO]]=0,FIN_RAW[[#This Row],[CONCEPTO]]=""),"",FIN_RAW[[#This Row],[CONCEPTO]])</f>
        <v>Beca Hermandad (15%) FEB</v>
      </c>
      <c r="H2091" s="5">
        <f>IF(FIN_DATASET[[#This Row],[Type]]="Income", FIN_RAW[[#This Row],[VALOR (IN)]], -FIN_RAW[[#This Row],[VALOR (OUT)]])</f>
        <v>52000</v>
      </c>
      <c r="I2091" s="3" t="str">
        <f>FIN_RAW[[#This Row],[CUENTA (IN)]]</f>
        <v>Becas</v>
      </c>
      <c r="J2091" s="6" t="str">
        <f>FIN_RAW[[#This Row],[CUENTA (OUT)]]</f>
        <v>Mensualidad</v>
      </c>
      <c r="K2091" s="3" t="str">
        <f>IF(OR(FIN_RAW[[#This Row],[CLIENTE]]=0,FIN_RAW[[#This Row],[CLIENTE]]=" "),"",FIN_RAW[[#This Row],[CLIENTE]])</f>
        <v>Víctor Manuel Duque Yepes</v>
      </c>
      <c r="L2091" s="3" t="str">
        <f>IF(OR(FIN_RAW[[#This Row],[DEPORTISTA]]=0,FIN_RAW[[#This Row],[DEPORTISTA]]=""),"",FIN_RAW[[#This Row],[DEPORTISTA]])</f>
        <v>Juan Esteban Duque Pinto</v>
      </c>
      <c r="M2091" s="3">
        <f>IF(FIN_DATASET[[#This Row],[Method]]="Efectivo",1,0)</f>
        <v>0</v>
      </c>
      <c r="N2091" s="12">
        <f>IF(FIN_DATASET[[#This Row],[Method]]="Efectivo",FIN_DATASET[[#This Row],[Amount]],0)</f>
        <v>0</v>
      </c>
      <c r="O2091" s="3">
        <f>IF(FIN_DATASET[[#This Row],[Method]]="CxC",1,0)</f>
        <v>0</v>
      </c>
      <c r="P2091" s="11">
        <f>IF(FIN_DATASET[[#This Row],[Method]]="CxC",FIN_DATASET[[#This Row],[Amount]],0)</f>
        <v>0</v>
      </c>
      <c r="Q2091" s="3">
        <f>IF(OR(FIN_DATASET[[#This Row],[Account]]="CxP",FIN_DATASET[[#This Row],[Account]]="CxP (Liga)",FIN_DATASET[[#This Row],[Account]]="CxP (Terceros)"),1,0)</f>
        <v>0</v>
      </c>
      <c r="R2091" s="3">
        <f>IF(FIN_DATASET[[#This Row],[AP_Flag]]=1,FIN_DATASET[[#This Row],[Amount]],0)</f>
        <v>0</v>
      </c>
    </row>
    <row r="2092" spans="1:18" x14ac:dyDescent="0.2">
      <c r="A2092" s="4">
        <f>FIN_RAW[[#This Row],[FECHA]]</f>
        <v>45323</v>
      </c>
      <c r="B2092" s="3">
        <f>YEAR(FIN_DATASET[[#This Row],[Date]])</f>
        <v>2024</v>
      </c>
      <c r="C2092" s="3" t="str">
        <f>TEXT(FIN_DATASET[[#This Row],[Date]],"mmmm")</f>
        <v>February</v>
      </c>
      <c r="D2092" s="3" t="str">
        <f>IF(FIN_RAW[[#This Row],[VALOR (IN)]]&gt;0, "Income",IF(FIN_RAW[[#This Row],[VALOR (OUT)]]&gt;0, "Expense", "Check"))</f>
        <v>Income</v>
      </c>
      <c r="E2092" s="3" t="str">
        <f>_xlfn.XLOOKUP(FIN_DATASET[[#This Row],[Method]],CATEGORY_MAP[CUENTA_IN],CATEGORY_MAP[Category])</f>
        <v>Cash</v>
      </c>
      <c r="F2092" s="3" t="str">
        <f>_xlfn.XLOOKUP(FIN_DATASET[[#This Row],[Account]],CATEGORY_MAP[CUENTA_OUT],CATEGORY_MAP[Subcategory])</f>
        <v>Monthly Fee</v>
      </c>
      <c r="G2092" s="3" t="str">
        <f>IF(OR(FIN_RAW[[#This Row],[CONCEPTO]]=0,FIN_RAW[[#This Row],[CONCEPTO]]=""),"",FIN_RAW[[#This Row],[CONCEPTO]])</f>
        <v>Mensualidad AR FEB</v>
      </c>
      <c r="H2092" s="5">
        <f>IF(FIN_DATASET[[#This Row],[Type]]="Income", FIN_RAW[[#This Row],[VALOR (IN)]], -FIN_RAW[[#This Row],[VALOR (OUT)]])</f>
        <v>210000</v>
      </c>
      <c r="I2092" s="3" t="str">
        <f>FIN_RAW[[#This Row],[CUENTA (IN)]]</f>
        <v>Efectivo</v>
      </c>
      <c r="J2092" s="6" t="str">
        <f>FIN_RAW[[#This Row],[CUENTA (OUT)]]</f>
        <v>Mensualidad</v>
      </c>
      <c r="K2092" s="3" t="str">
        <f>IF(OR(FIN_RAW[[#This Row],[CLIENTE]]=0,FIN_RAW[[#This Row],[CLIENTE]]=" "),"",FIN_RAW[[#This Row],[CLIENTE]])</f>
        <v>Víctor Manuel Duque Yepes</v>
      </c>
      <c r="L2092" s="3" t="str">
        <f>IF(OR(FIN_RAW[[#This Row],[DEPORTISTA]]=0,FIN_RAW[[#This Row],[DEPORTISTA]]=""),"",FIN_RAW[[#This Row],[DEPORTISTA]])</f>
        <v>Juan Manuel Duque Pinto</v>
      </c>
      <c r="M2092" s="3">
        <f>IF(FIN_DATASET[[#This Row],[Method]]="Efectivo",1,0)</f>
        <v>1</v>
      </c>
      <c r="N2092" s="12">
        <f>IF(FIN_DATASET[[#This Row],[Method]]="Efectivo",FIN_DATASET[[#This Row],[Amount]],0)</f>
        <v>210000</v>
      </c>
      <c r="O2092" s="3">
        <f>IF(FIN_DATASET[[#This Row],[Method]]="CxC",1,0)</f>
        <v>0</v>
      </c>
      <c r="P2092" s="11">
        <f>IF(FIN_DATASET[[#This Row],[Method]]="CxC",FIN_DATASET[[#This Row],[Amount]],0)</f>
        <v>0</v>
      </c>
      <c r="Q2092" s="3">
        <f>IF(OR(FIN_DATASET[[#This Row],[Account]]="CxP",FIN_DATASET[[#This Row],[Account]]="CxP (Liga)",FIN_DATASET[[#This Row],[Account]]="CxP (Terceros)"),1,0)</f>
        <v>0</v>
      </c>
      <c r="R2092" s="3">
        <f>IF(FIN_DATASET[[#This Row],[AP_Flag]]=1,FIN_DATASET[[#This Row],[Amount]],0)</f>
        <v>0</v>
      </c>
    </row>
    <row r="2093" spans="1:18" x14ac:dyDescent="0.2">
      <c r="A2093" s="4">
        <f>FIN_RAW[[#This Row],[FECHA]]</f>
        <v>45323</v>
      </c>
      <c r="B2093" s="3">
        <f>YEAR(FIN_DATASET[[#This Row],[Date]])</f>
        <v>2024</v>
      </c>
      <c r="C2093" s="3" t="str">
        <f>TEXT(FIN_DATASET[[#This Row],[Date]],"mmmm")</f>
        <v>February</v>
      </c>
      <c r="D2093" s="3" t="str">
        <f>IF(FIN_RAW[[#This Row],[VALOR (IN)]]&gt;0, "Income",IF(FIN_RAW[[#This Row],[VALOR (OUT)]]&gt;0, "Expense", "Check"))</f>
        <v>Income</v>
      </c>
      <c r="E2093" s="3" t="str">
        <f>_xlfn.XLOOKUP(FIN_DATASET[[#This Row],[Method]],CATEGORY_MAP[CUENTA_IN],CATEGORY_MAP[Category])</f>
        <v>Cash</v>
      </c>
      <c r="F2093" s="3" t="str">
        <f>_xlfn.XLOOKUP(FIN_DATASET[[#This Row],[Account]],CATEGORY_MAP[CUENTA_OUT],CATEGORY_MAP[Subcategory])</f>
        <v>Monthly Fee</v>
      </c>
      <c r="G2093" s="3" t="str">
        <f>IF(OR(FIN_RAW[[#This Row],[CONCEPTO]]=0,FIN_RAW[[#This Row],[CONCEPTO]]=""),"",FIN_RAW[[#This Row],[CONCEPTO]])</f>
        <v>Mensualidad AR FEB</v>
      </c>
      <c r="H2093" s="5">
        <f>IF(FIN_DATASET[[#This Row],[Type]]="Income", FIN_RAW[[#This Row],[VALOR (IN)]], -FIN_RAW[[#This Row],[VALOR (OUT)]])</f>
        <v>210000</v>
      </c>
      <c r="I2093" s="3" t="str">
        <f>FIN_RAW[[#This Row],[CUENTA (IN)]]</f>
        <v>Efectivo</v>
      </c>
      <c r="J2093" s="6" t="str">
        <f>FIN_RAW[[#This Row],[CUENTA (OUT)]]</f>
        <v>Mensualidad</v>
      </c>
      <c r="K2093" s="3" t="str">
        <f>IF(OR(FIN_RAW[[#This Row],[CLIENTE]]=0,FIN_RAW[[#This Row],[CLIENTE]]=" "),"",FIN_RAW[[#This Row],[CLIENTE]])</f>
        <v>Diana Gómez Herrera</v>
      </c>
      <c r="L2093" s="3" t="str">
        <f>IF(OR(FIN_RAW[[#This Row],[DEPORTISTA]]=0,FIN_RAW[[#This Row],[DEPORTISTA]]=""),"",FIN_RAW[[#This Row],[DEPORTISTA]])</f>
        <v>Juan Manuel López Gómez</v>
      </c>
      <c r="M2093" s="3">
        <f>IF(FIN_DATASET[[#This Row],[Method]]="Efectivo",1,0)</f>
        <v>1</v>
      </c>
      <c r="N2093" s="12">
        <f>IF(FIN_DATASET[[#This Row],[Method]]="Efectivo",FIN_DATASET[[#This Row],[Amount]],0)</f>
        <v>210000</v>
      </c>
      <c r="O2093" s="3">
        <f>IF(FIN_DATASET[[#This Row],[Method]]="CxC",1,0)</f>
        <v>0</v>
      </c>
      <c r="P2093" s="11">
        <f>IF(FIN_DATASET[[#This Row],[Method]]="CxC",FIN_DATASET[[#This Row],[Amount]],0)</f>
        <v>0</v>
      </c>
      <c r="Q2093" s="3">
        <f>IF(OR(FIN_DATASET[[#This Row],[Account]]="CxP",FIN_DATASET[[#This Row],[Account]]="CxP (Liga)",FIN_DATASET[[#This Row],[Account]]="CxP (Terceros)"),1,0)</f>
        <v>0</v>
      </c>
      <c r="R2093" s="3">
        <f>IF(FIN_DATASET[[#This Row],[AP_Flag]]=1,FIN_DATASET[[#This Row],[Amount]],0)</f>
        <v>0</v>
      </c>
    </row>
    <row r="2094" spans="1:18" x14ac:dyDescent="0.2">
      <c r="A2094" s="4">
        <f>FIN_RAW[[#This Row],[FECHA]]</f>
        <v>45323</v>
      </c>
      <c r="B2094" s="3">
        <f>YEAR(FIN_DATASET[[#This Row],[Date]])</f>
        <v>2024</v>
      </c>
      <c r="C2094" s="3" t="str">
        <f>TEXT(FIN_DATASET[[#This Row],[Date]],"mmmm")</f>
        <v>February</v>
      </c>
      <c r="D2094" s="3" t="str">
        <f>IF(FIN_RAW[[#This Row],[VALOR (IN)]]&gt;0, "Income",IF(FIN_RAW[[#This Row],[VALOR (OUT)]]&gt;0, "Expense", "Check"))</f>
        <v>Income</v>
      </c>
      <c r="E2094" s="3" t="str">
        <f>_xlfn.XLOOKUP(FIN_DATASET[[#This Row],[Method]],CATEGORY_MAP[CUENTA_IN],CATEGORY_MAP[Category])</f>
        <v>Accounts Receivable</v>
      </c>
      <c r="F2094" s="3" t="str">
        <f>_xlfn.XLOOKUP(FIN_DATASET[[#This Row],[Account]],CATEGORY_MAP[CUENTA_OUT],CATEGORY_MAP[Subcategory])</f>
        <v>Monthly Fee</v>
      </c>
      <c r="G2094" s="3" t="str">
        <f>IF(OR(FIN_RAW[[#This Row],[CONCEPTO]]=0,FIN_RAW[[#This Row],[CONCEPTO]]=""),"",FIN_RAW[[#This Row],[CONCEPTO]])</f>
        <v>Mensualidad AR FEB</v>
      </c>
      <c r="H2094" s="5">
        <f>IF(FIN_DATASET[[#This Row],[Type]]="Income", FIN_RAW[[#This Row],[VALOR (IN)]], -FIN_RAW[[#This Row],[VALOR (OUT)]])</f>
        <v>210000</v>
      </c>
      <c r="I2094" s="3" t="str">
        <f>FIN_RAW[[#This Row],[CUENTA (IN)]]</f>
        <v>CxC</v>
      </c>
      <c r="J2094" s="6" t="str">
        <f>FIN_RAW[[#This Row],[CUENTA (OUT)]]</f>
        <v>Mensualidad</v>
      </c>
      <c r="K2094" s="3" t="str">
        <f>IF(OR(FIN_RAW[[#This Row],[CLIENTE]]=0,FIN_RAW[[#This Row],[CLIENTE]]=" "),"",FIN_RAW[[#This Row],[CLIENTE]])</f>
        <v>Viviana Andrade Álvarez</v>
      </c>
      <c r="L2094" s="3" t="str">
        <f>IF(OR(FIN_RAW[[#This Row],[DEPORTISTA]]=0,FIN_RAW[[#This Row],[DEPORTISTA]]=""),"",FIN_RAW[[#This Row],[DEPORTISTA]])</f>
        <v>Laura Sofía Valencia Andrade</v>
      </c>
      <c r="M2094" s="3">
        <f>IF(FIN_DATASET[[#This Row],[Method]]="Efectivo",1,0)</f>
        <v>0</v>
      </c>
      <c r="N2094" s="12">
        <f>IF(FIN_DATASET[[#This Row],[Method]]="Efectivo",FIN_DATASET[[#This Row],[Amount]],0)</f>
        <v>0</v>
      </c>
      <c r="O2094" s="3">
        <f>IF(FIN_DATASET[[#This Row],[Method]]="CxC",1,0)</f>
        <v>1</v>
      </c>
      <c r="P2094" s="11">
        <f>IF(FIN_DATASET[[#This Row],[Method]]="CxC",FIN_DATASET[[#This Row],[Amount]],0)</f>
        <v>210000</v>
      </c>
      <c r="Q2094" s="3">
        <f>IF(OR(FIN_DATASET[[#This Row],[Account]]="CxP",FIN_DATASET[[#This Row],[Account]]="CxP (Liga)",FIN_DATASET[[#This Row],[Account]]="CxP (Terceros)"),1,0)</f>
        <v>0</v>
      </c>
      <c r="R2094" s="3">
        <f>IF(FIN_DATASET[[#This Row],[AP_Flag]]=1,FIN_DATASET[[#This Row],[Amount]],0)</f>
        <v>0</v>
      </c>
    </row>
    <row r="2095" spans="1:18" x14ac:dyDescent="0.2">
      <c r="A2095" s="4">
        <f>FIN_RAW[[#This Row],[FECHA]]</f>
        <v>45323</v>
      </c>
      <c r="B2095" s="3">
        <f>YEAR(FIN_DATASET[[#This Row],[Date]])</f>
        <v>2024</v>
      </c>
      <c r="C2095" s="3" t="str">
        <f>TEXT(FIN_DATASET[[#This Row],[Date]],"mmmm")</f>
        <v>February</v>
      </c>
      <c r="D2095" s="3" t="str">
        <f>IF(FIN_RAW[[#This Row],[VALOR (IN)]]&gt;0, "Income",IF(FIN_RAW[[#This Row],[VALOR (OUT)]]&gt;0, "Expense", "Check"))</f>
        <v>Income</v>
      </c>
      <c r="E2095" s="3" t="str">
        <f>_xlfn.XLOOKUP(FIN_DATASET[[#This Row],[Method]],CATEGORY_MAP[CUENTA_IN],CATEGORY_MAP[Category])</f>
        <v>Cash</v>
      </c>
      <c r="F2095" s="3" t="str">
        <f>_xlfn.XLOOKUP(FIN_DATASET[[#This Row],[Account]],CATEGORY_MAP[CUENTA_OUT],CATEGORY_MAP[Subcategory])</f>
        <v>Monthly Fee</v>
      </c>
      <c r="G2095" s="3" t="str">
        <f>IF(OR(FIN_RAW[[#This Row],[CONCEPTO]]=0,FIN_RAW[[#This Row],[CONCEPTO]]=""),"",FIN_RAW[[#This Row],[CONCEPTO]])</f>
        <v>Mensualidad AR FEB</v>
      </c>
      <c r="H2095" s="5">
        <f>IF(FIN_DATASET[[#This Row],[Type]]="Income", FIN_RAW[[#This Row],[VALOR (IN)]], -FIN_RAW[[#This Row],[VALOR (OUT)]])</f>
        <v>210000</v>
      </c>
      <c r="I2095" s="3" t="str">
        <f>FIN_RAW[[#This Row],[CUENTA (IN)]]</f>
        <v>Efectivo</v>
      </c>
      <c r="J2095" s="6" t="str">
        <f>FIN_RAW[[#This Row],[CUENTA (OUT)]]</f>
        <v>Mensualidad</v>
      </c>
      <c r="K2095" s="3" t="str">
        <f>IF(OR(FIN_RAW[[#This Row],[CLIENTE]]=0,FIN_RAW[[#This Row],[CLIENTE]]=" "),"",FIN_RAW[[#This Row],[CLIENTE]])</f>
        <v>Diana Marcela Bravo Clavijo</v>
      </c>
      <c r="L2095" s="3" t="str">
        <f>IF(OR(FIN_RAW[[#This Row],[DEPORTISTA]]=0,FIN_RAW[[#This Row],[DEPORTISTA]]=""),"",FIN_RAW[[#This Row],[DEPORTISTA]])</f>
        <v>María Antonia Camacho Bravo</v>
      </c>
      <c r="M2095" s="3">
        <f>IF(FIN_DATASET[[#This Row],[Method]]="Efectivo",1,0)</f>
        <v>1</v>
      </c>
      <c r="N2095" s="12">
        <f>IF(FIN_DATASET[[#This Row],[Method]]="Efectivo",FIN_DATASET[[#This Row],[Amount]],0)</f>
        <v>210000</v>
      </c>
      <c r="O2095" s="3">
        <f>IF(FIN_DATASET[[#This Row],[Method]]="CxC",1,0)</f>
        <v>0</v>
      </c>
      <c r="P2095" s="11">
        <f>IF(FIN_DATASET[[#This Row],[Method]]="CxC",FIN_DATASET[[#This Row],[Amount]],0)</f>
        <v>0</v>
      </c>
      <c r="Q2095" s="3">
        <f>IF(OR(FIN_DATASET[[#This Row],[Account]]="CxP",FIN_DATASET[[#This Row],[Account]]="CxP (Liga)",FIN_DATASET[[#This Row],[Account]]="CxP (Terceros)"),1,0)</f>
        <v>0</v>
      </c>
      <c r="R2095" s="3">
        <f>IF(FIN_DATASET[[#This Row],[AP_Flag]]=1,FIN_DATASET[[#This Row],[Amount]],0)</f>
        <v>0</v>
      </c>
    </row>
    <row r="2096" spans="1:18" x14ac:dyDescent="0.2">
      <c r="A2096" s="4">
        <f>FIN_RAW[[#This Row],[FECHA]]</f>
        <v>45323</v>
      </c>
      <c r="B2096" s="3">
        <f>YEAR(FIN_DATASET[[#This Row],[Date]])</f>
        <v>2024</v>
      </c>
      <c r="C2096" s="3" t="str">
        <f>TEXT(FIN_DATASET[[#This Row],[Date]],"mmmm")</f>
        <v>February</v>
      </c>
      <c r="D2096" s="3" t="str">
        <f>IF(FIN_RAW[[#This Row],[VALOR (IN)]]&gt;0, "Income",IF(FIN_RAW[[#This Row],[VALOR (OUT)]]&gt;0, "Expense", "Check"))</f>
        <v>Income</v>
      </c>
      <c r="E2096" s="3" t="str">
        <f>_xlfn.XLOOKUP(FIN_DATASET[[#This Row],[Method]],CATEGORY_MAP[CUENTA_IN],CATEGORY_MAP[Category])</f>
        <v>Cash</v>
      </c>
      <c r="F2096" s="3" t="str">
        <f>_xlfn.XLOOKUP(FIN_DATASET[[#This Row],[Account]],CATEGORY_MAP[CUENTA_OUT],CATEGORY_MAP[Subcategory])</f>
        <v>Monthly Fee</v>
      </c>
      <c r="G2096" s="3" t="str">
        <f>IF(OR(FIN_RAW[[#This Row],[CONCEPTO]]=0,FIN_RAW[[#This Row],[CONCEPTO]]=""),"",FIN_RAW[[#This Row],[CONCEPTO]])</f>
        <v>Mensualidad AR FEB</v>
      </c>
      <c r="H2096" s="5">
        <f>IF(FIN_DATASET[[#This Row],[Type]]="Income", FIN_RAW[[#This Row],[VALOR (IN)]], -FIN_RAW[[#This Row],[VALOR (OUT)]])</f>
        <v>210000</v>
      </c>
      <c r="I2096" s="3" t="str">
        <f>FIN_RAW[[#This Row],[CUENTA (IN)]]</f>
        <v>Efectivo</v>
      </c>
      <c r="J2096" s="6" t="str">
        <f>FIN_RAW[[#This Row],[CUENTA (OUT)]]</f>
        <v>Mensualidad</v>
      </c>
      <c r="K2096" s="3" t="str">
        <f>IF(OR(FIN_RAW[[#This Row],[CLIENTE]]=0,FIN_RAW[[#This Row],[CLIENTE]]=" "),"",FIN_RAW[[#This Row],[CLIENTE]])</f>
        <v>Mónica González Esguerra</v>
      </c>
      <c r="L2096" s="3" t="str">
        <f>IF(OR(FIN_RAW[[#This Row],[DEPORTISTA]]=0,FIN_RAW[[#This Row],[DEPORTISTA]]=""),"",FIN_RAW[[#This Row],[DEPORTISTA]])</f>
        <v>Mariana Vásquez González</v>
      </c>
      <c r="M2096" s="3">
        <f>IF(FIN_DATASET[[#This Row],[Method]]="Efectivo",1,0)</f>
        <v>1</v>
      </c>
      <c r="N2096" s="12">
        <f>IF(FIN_DATASET[[#This Row],[Method]]="Efectivo",FIN_DATASET[[#This Row],[Amount]],0)</f>
        <v>210000</v>
      </c>
      <c r="O2096" s="3">
        <f>IF(FIN_DATASET[[#This Row],[Method]]="CxC",1,0)</f>
        <v>0</v>
      </c>
      <c r="P2096" s="11">
        <f>IF(FIN_DATASET[[#This Row],[Method]]="CxC",FIN_DATASET[[#This Row],[Amount]],0)</f>
        <v>0</v>
      </c>
      <c r="Q2096" s="3">
        <f>IF(OR(FIN_DATASET[[#This Row],[Account]]="CxP",FIN_DATASET[[#This Row],[Account]]="CxP (Liga)",FIN_DATASET[[#This Row],[Account]]="CxP (Terceros)"),1,0)</f>
        <v>0</v>
      </c>
      <c r="R2096" s="3">
        <f>IF(FIN_DATASET[[#This Row],[AP_Flag]]=1,FIN_DATASET[[#This Row],[Amount]],0)</f>
        <v>0</v>
      </c>
    </row>
    <row r="2097" spans="1:18" x14ac:dyDescent="0.2">
      <c r="A2097" s="4">
        <f>FIN_RAW[[#This Row],[FECHA]]</f>
        <v>45323</v>
      </c>
      <c r="B2097" s="3">
        <f>YEAR(FIN_DATASET[[#This Row],[Date]])</f>
        <v>2024</v>
      </c>
      <c r="C2097" s="3" t="str">
        <f>TEXT(FIN_DATASET[[#This Row],[Date]],"mmmm")</f>
        <v>February</v>
      </c>
      <c r="D2097" s="3" t="str">
        <f>IF(FIN_RAW[[#This Row],[VALOR (IN)]]&gt;0, "Income",IF(FIN_RAW[[#This Row],[VALOR (OUT)]]&gt;0, "Expense", "Check"))</f>
        <v>Income</v>
      </c>
      <c r="E2097" s="3" t="str">
        <f>_xlfn.XLOOKUP(FIN_DATASET[[#This Row],[Method]],CATEGORY_MAP[CUENTA_IN],CATEGORY_MAP[Category])</f>
        <v>Cash</v>
      </c>
      <c r="F2097" s="3" t="str">
        <f>_xlfn.XLOOKUP(FIN_DATASET[[#This Row],[Account]],CATEGORY_MAP[CUENTA_OUT],CATEGORY_MAP[Subcategory])</f>
        <v>Monthly Fee</v>
      </c>
      <c r="G2097" s="3" t="str">
        <f>IF(OR(FIN_RAW[[#This Row],[CONCEPTO]]=0,FIN_RAW[[#This Row],[CONCEPTO]]=""),"",FIN_RAW[[#This Row],[CONCEPTO]])</f>
        <v>Mensualidad FOR FEB</v>
      </c>
      <c r="H2097" s="5">
        <f>IF(FIN_DATASET[[#This Row],[Type]]="Income", FIN_RAW[[#This Row],[VALOR (IN)]], -FIN_RAW[[#This Row],[VALOR (OUT)]])</f>
        <v>210000</v>
      </c>
      <c r="I2097" s="3" t="str">
        <f>FIN_RAW[[#This Row],[CUENTA (IN)]]</f>
        <v>Efectivo</v>
      </c>
      <c r="J2097" s="6" t="str">
        <f>FIN_RAW[[#This Row],[CUENTA (OUT)]]</f>
        <v>Mensualidad</v>
      </c>
      <c r="K2097" s="3" t="str">
        <f>IF(OR(FIN_RAW[[#This Row],[CLIENTE]]=0,FIN_RAW[[#This Row],[CLIENTE]]=" "),"",FIN_RAW[[#This Row],[CLIENTE]])</f>
        <v>Ana Milena Sánchez Patiño</v>
      </c>
      <c r="L2097" s="3" t="str">
        <f>IF(OR(FIN_RAW[[#This Row],[DEPORTISTA]]=0,FIN_RAW[[#This Row],[DEPORTISTA]]=""),"",FIN_RAW[[#This Row],[DEPORTISTA]])</f>
        <v>Matías Carvajal Sánchez</v>
      </c>
      <c r="M2097" s="3">
        <f>IF(FIN_DATASET[[#This Row],[Method]]="Efectivo",1,0)</f>
        <v>1</v>
      </c>
      <c r="N2097" s="12">
        <f>IF(FIN_DATASET[[#This Row],[Method]]="Efectivo",FIN_DATASET[[#This Row],[Amount]],0)</f>
        <v>210000</v>
      </c>
      <c r="O2097" s="3">
        <f>IF(FIN_DATASET[[#This Row],[Method]]="CxC",1,0)</f>
        <v>0</v>
      </c>
      <c r="P2097" s="11">
        <f>IF(FIN_DATASET[[#This Row],[Method]]="CxC",FIN_DATASET[[#This Row],[Amount]],0)</f>
        <v>0</v>
      </c>
      <c r="Q2097" s="3">
        <f>IF(OR(FIN_DATASET[[#This Row],[Account]]="CxP",FIN_DATASET[[#This Row],[Account]]="CxP (Liga)",FIN_DATASET[[#This Row],[Account]]="CxP (Terceros)"),1,0)</f>
        <v>0</v>
      </c>
      <c r="R2097" s="3">
        <f>IF(FIN_DATASET[[#This Row],[AP_Flag]]=1,FIN_DATASET[[#This Row],[Amount]],0)</f>
        <v>0</v>
      </c>
    </row>
    <row r="2098" spans="1:18" x14ac:dyDescent="0.2">
      <c r="A2098" s="4">
        <f>FIN_RAW[[#This Row],[FECHA]]</f>
        <v>45323</v>
      </c>
      <c r="B2098" s="3">
        <f>YEAR(FIN_DATASET[[#This Row],[Date]])</f>
        <v>2024</v>
      </c>
      <c r="C2098" s="3" t="str">
        <f>TEXT(FIN_DATASET[[#This Row],[Date]],"mmmm")</f>
        <v>February</v>
      </c>
      <c r="D2098" s="3" t="str">
        <f>IF(FIN_RAW[[#This Row],[VALOR (IN)]]&gt;0, "Income",IF(FIN_RAW[[#This Row],[VALOR (OUT)]]&gt;0, "Expense", "Check"))</f>
        <v>Income</v>
      </c>
      <c r="E2098" s="3" t="str">
        <f>_xlfn.XLOOKUP(FIN_DATASET[[#This Row],[Method]],CATEGORY_MAP[CUENTA_IN],CATEGORY_MAP[Category])</f>
        <v>Cash</v>
      </c>
      <c r="F2098" s="3" t="str">
        <f>_xlfn.XLOOKUP(FIN_DATASET[[#This Row],[Account]],CATEGORY_MAP[CUENTA_OUT],CATEGORY_MAP[Subcategory])</f>
        <v>Monthly Fee</v>
      </c>
      <c r="G2098" s="3" t="str">
        <f>IF(OR(FIN_RAW[[#This Row],[CONCEPTO]]=0,FIN_RAW[[#This Row],[CONCEPTO]]=""),"",FIN_RAW[[#This Row],[CONCEPTO]])</f>
        <v>Mensualidad AR FEB</v>
      </c>
      <c r="H2098" s="5">
        <f>IF(FIN_DATASET[[#This Row],[Type]]="Income", FIN_RAW[[#This Row],[VALOR (IN)]], -FIN_RAW[[#This Row],[VALOR (OUT)]])</f>
        <v>210000</v>
      </c>
      <c r="I2098" s="3" t="str">
        <f>FIN_RAW[[#This Row],[CUENTA (IN)]]</f>
        <v>Efectivo</v>
      </c>
      <c r="J2098" s="6" t="str">
        <f>FIN_RAW[[#This Row],[CUENTA (OUT)]]</f>
        <v>Mensualidad</v>
      </c>
      <c r="K2098" s="3" t="str">
        <f>IF(OR(FIN_RAW[[#This Row],[CLIENTE]]=0,FIN_RAW[[#This Row],[CLIENTE]]=" "),"",FIN_RAW[[#This Row],[CLIENTE]])</f>
        <v>Yanibel Peña Londoño</v>
      </c>
      <c r="L2098" s="3" t="str">
        <f>IF(OR(FIN_RAW[[#This Row],[DEPORTISTA]]=0,FIN_RAW[[#This Row],[DEPORTISTA]]=""),"",FIN_RAW[[#This Row],[DEPORTISTA]])</f>
        <v>Santiago Piedrahita Peña</v>
      </c>
      <c r="M2098" s="3">
        <f>IF(FIN_DATASET[[#This Row],[Method]]="Efectivo",1,0)</f>
        <v>1</v>
      </c>
      <c r="N2098" s="12">
        <f>IF(FIN_DATASET[[#This Row],[Method]]="Efectivo",FIN_DATASET[[#This Row],[Amount]],0)</f>
        <v>210000</v>
      </c>
      <c r="O2098" s="3">
        <f>IF(FIN_DATASET[[#This Row],[Method]]="CxC",1,0)</f>
        <v>0</v>
      </c>
      <c r="P2098" s="11">
        <f>IF(FIN_DATASET[[#This Row],[Method]]="CxC",FIN_DATASET[[#This Row],[Amount]],0)</f>
        <v>0</v>
      </c>
      <c r="Q2098" s="3">
        <f>IF(OR(FIN_DATASET[[#This Row],[Account]]="CxP",FIN_DATASET[[#This Row],[Account]]="CxP (Liga)",FIN_DATASET[[#This Row],[Account]]="CxP (Terceros)"),1,0)</f>
        <v>0</v>
      </c>
      <c r="R2098" s="3">
        <f>IF(FIN_DATASET[[#This Row],[AP_Flag]]=1,FIN_DATASET[[#This Row],[Amount]],0)</f>
        <v>0</v>
      </c>
    </row>
    <row r="2099" spans="1:18" x14ac:dyDescent="0.2">
      <c r="A2099" s="4">
        <f>FIN_RAW[[#This Row],[FECHA]]</f>
        <v>45323</v>
      </c>
      <c r="B2099" s="3">
        <f>YEAR(FIN_DATASET[[#This Row],[Date]])</f>
        <v>2024</v>
      </c>
      <c r="C2099" s="3" t="str">
        <f>TEXT(FIN_DATASET[[#This Row],[Date]],"mmmm")</f>
        <v>February</v>
      </c>
      <c r="D2099" s="3" t="str">
        <f>IF(FIN_RAW[[#This Row],[VALOR (IN)]]&gt;0, "Income",IF(FIN_RAW[[#This Row],[VALOR (OUT)]]&gt;0, "Expense", "Check"))</f>
        <v>Income</v>
      </c>
      <c r="E2099" s="3" t="str">
        <f>_xlfn.XLOOKUP(FIN_DATASET[[#This Row],[Method]],CATEGORY_MAP[CUENTA_IN],CATEGORY_MAP[Category])</f>
        <v>Cash</v>
      </c>
      <c r="F2099" s="3" t="str">
        <f>_xlfn.XLOOKUP(FIN_DATASET[[#This Row],[Account]],CATEGORY_MAP[CUENTA_OUT],CATEGORY_MAP[Subcategory])</f>
        <v>Monthly Fee</v>
      </c>
      <c r="G2099" s="3" t="str">
        <f>IF(OR(FIN_RAW[[#This Row],[CONCEPTO]]=0,FIN_RAW[[#This Row],[CONCEPTO]]=""),"",FIN_RAW[[#This Row],[CONCEPTO]])</f>
        <v>Mensualidad AR FEB</v>
      </c>
      <c r="H2099" s="5">
        <f>IF(FIN_DATASET[[#This Row],[Type]]="Income", FIN_RAW[[#This Row],[VALOR (IN)]], -FIN_RAW[[#This Row],[VALOR (OUT)]])</f>
        <v>210000</v>
      </c>
      <c r="I2099" s="3" t="str">
        <f>FIN_RAW[[#This Row],[CUENTA (IN)]]</f>
        <v>Efectivo</v>
      </c>
      <c r="J2099" s="6" t="str">
        <f>FIN_RAW[[#This Row],[CUENTA (OUT)]]</f>
        <v>Mensualidad</v>
      </c>
      <c r="K2099" s="3" t="str">
        <f>IF(OR(FIN_RAW[[#This Row],[CLIENTE]]=0,FIN_RAW[[#This Row],[CLIENTE]]=" "),"",FIN_RAW[[#This Row],[CLIENTE]])</f>
        <v>Ingrith Basto Zamorano</v>
      </c>
      <c r="L2099" s="3" t="str">
        <f>IF(OR(FIN_RAW[[#This Row],[DEPORTISTA]]=0,FIN_RAW[[#This Row],[DEPORTISTA]]=""),"",FIN_RAW[[#This Row],[DEPORTISTA]])</f>
        <v>Santiago Solórzano Basto</v>
      </c>
      <c r="M2099" s="3">
        <f>IF(FIN_DATASET[[#This Row],[Method]]="Efectivo",1,0)</f>
        <v>1</v>
      </c>
      <c r="N2099" s="12">
        <f>IF(FIN_DATASET[[#This Row],[Method]]="Efectivo",FIN_DATASET[[#This Row],[Amount]],0)</f>
        <v>210000</v>
      </c>
      <c r="O2099" s="3">
        <f>IF(FIN_DATASET[[#This Row],[Method]]="CxC",1,0)</f>
        <v>0</v>
      </c>
      <c r="P2099" s="11">
        <f>IF(FIN_DATASET[[#This Row],[Method]]="CxC",FIN_DATASET[[#This Row],[Amount]],0)</f>
        <v>0</v>
      </c>
      <c r="Q2099" s="3">
        <f>IF(OR(FIN_DATASET[[#This Row],[Account]]="CxP",FIN_DATASET[[#This Row],[Account]]="CxP (Liga)",FIN_DATASET[[#This Row],[Account]]="CxP (Terceros)"),1,0)</f>
        <v>0</v>
      </c>
      <c r="R2099" s="3">
        <f>IF(FIN_DATASET[[#This Row],[AP_Flag]]=1,FIN_DATASET[[#This Row],[Amount]],0)</f>
        <v>0</v>
      </c>
    </row>
    <row r="2100" spans="1:18" x14ac:dyDescent="0.2">
      <c r="A2100" s="4">
        <f>FIN_RAW[[#This Row],[FECHA]]</f>
        <v>45323</v>
      </c>
      <c r="B2100" s="3">
        <f>YEAR(FIN_DATASET[[#This Row],[Date]])</f>
        <v>2024</v>
      </c>
      <c r="C2100" s="3" t="str">
        <f>TEXT(FIN_DATASET[[#This Row],[Date]],"mmmm")</f>
        <v>February</v>
      </c>
      <c r="D2100" s="3" t="str">
        <f>IF(FIN_RAW[[#This Row],[VALOR (IN)]]&gt;0, "Income",IF(FIN_RAW[[#This Row],[VALOR (OUT)]]&gt;0, "Expense", "Check"))</f>
        <v>Income</v>
      </c>
      <c r="E2100" s="3" t="str">
        <f>_xlfn.XLOOKUP(FIN_DATASET[[#This Row],[Method]],CATEGORY_MAP[CUENTA_IN],CATEGORY_MAP[Category])</f>
        <v>Cash</v>
      </c>
      <c r="F2100" s="3" t="str">
        <f>_xlfn.XLOOKUP(FIN_DATASET[[#This Row],[Account]],CATEGORY_MAP[CUENTA_OUT],CATEGORY_MAP[Subcategory])</f>
        <v>Monthly Fee</v>
      </c>
      <c r="G2100" s="3" t="str">
        <f>IF(OR(FIN_RAW[[#This Row],[CONCEPTO]]=0,FIN_RAW[[#This Row],[CONCEPTO]]=""),"",FIN_RAW[[#This Row],[CONCEPTO]])</f>
        <v>Mensualidad AR FEB</v>
      </c>
      <c r="H2100" s="5">
        <f>IF(FIN_DATASET[[#This Row],[Type]]="Income", FIN_RAW[[#This Row],[VALOR (IN)]], -FIN_RAW[[#This Row],[VALOR (OUT)]])</f>
        <v>210000</v>
      </c>
      <c r="I2100" s="3" t="str">
        <f>FIN_RAW[[#This Row],[CUENTA (IN)]]</f>
        <v>Efectivo</v>
      </c>
      <c r="J2100" s="6" t="str">
        <f>FIN_RAW[[#This Row],[CUENTA (OUT)]]</f>
        <v>Mensualidad</v>
      </c>
      <c r="K2100" s="3" t="str">
        <f>IF(OR(FIN_RAW[[#This Row],[CLIENTE]]=0,FIN_RAW[[#This Row],[CLIENTE]]=" "),"",FIN_RAW[[#This Row],[CLIENTE]])</f>
        <v>Marcela Zapata Duque</v>
      </c>
      <c r="L2100" s="3" t="str">
        <f>IF(OR(FIN_RAW[[#This Row],[DEPORTISTA]]=0,FIN_RAW[[#This Row],[DEPORTISTA]]=""),"",FIN_RAW[[#This Row],[DEPORTISTA]])</f>
        <v>Sara Zapata Zapata</v>
      </c>
      <c r="M2100" s="3">
        <f>IF(FIN_DATASET[[#This Row],[Method]]="Efectivo",1,0)</f>
        <v>1</v>
      </c>
      <c r="N2100" s="12">
        <f>IF(FIN_DATASET[[#This Row],[Method]]="Efectivo",FIN_DATASET[[#This Row],[Amount]],0)</f>
        <v>210000</v>
      </c>
      <c r="O2100" s="3">
        <f>IF(FIN_DATASET[[#This Row],[Method]]="CxC",1,0)</f>
        <v>0</v>
      </c>
      <c r="P2100" s="11">
        <f>IF(FIN_DATASET[[#This Row],[Method]]="CxC",FIN_DATASET[[#This Row],[Amount]],0)</f>
        <v>0</v>
      </c>
      <c r="Q2100" s="3">
        <f>IF(OR(FIN_DATASET[[#This Row],[Account]]="CxP",FIN_DATASET[[#This Row],[Account]]="CxP (Liga)",FIN_DATASET[[#This Row],[Account]]="CxP (Terceros)"),1,0)</f>
        <v>0</v>
      </c>
      <c r="R2100" s="3">
        <f>IF(FIN_DATASET[[#This Row],[AP_Flag]]=1,FIN_DATASET[[#This Row],[Amount]],0)</f>
        <v>0</v>
      </c>
    </row>
    <row r="2101" spans="1:18" x14ac:dyDescent="0.2">
      <c r="A2101" s="4">
        <f>FIN_RAW[[#This Row],[FECHA]]</f>
        <v>45323</v>
      </c>
      <c r="B2101" s="3">
        <f>YEAR(FIN_DATASET[[#This Row],[Date]])</f>
        <v>2024</v>
      </c>
      <c r="C2101" s="3" t="str">
        <f>TEXT(FIN_DATASET[[#This Row],[Date]],"mmmm")</f>
        <v>February</v>
      </c>
      <c r="D2101" s="3" t="str">
        <f>IF(FIN_RAW[[#This Row],[VALOR (IN)]]&gt;0, "Income",IF(FIN_RAW[[#This Row],[VALOR (OUT)]]&gt;0, "Expense", "Check"))</f>
        <v>Income</v>
      </c>
      <c r="E2101" s="3" t="str">
        <f>_xlfn.XLOOKUP(FIN_DATASET[[#This Row],[Method]],CATEGORY_MAP[CUENTA_IN],CATEGORY_MAP[Category])</f>
        <v>Cash</v>
      </c>
      <c r="F2101" s="3" t="str">
        <f>_xlfn.XLOOKUP(FIN_DATASET[[#This Row],[Account]],CATEGORY_MAP[CUENTA_OUT],CATEGORY_MAP[Subcategory])</f>
        <v>Monthly Fee</v>
      </c>
      <c r="G2101" s="3" t="str">
        <f>IF(OR(FIN_RAW[[#This Row],[CONCEPTO]]=0,FIN_RAW[[#This Row],[CONCEPTO]]=""),"",FIN_RAW[[#This Row],[CONCEPTO]])</f>
        <v>Mensualidad FOR FEB</v>
      </c>
      <c r="H2101" s="5">
        <f>IF(FIN_DATASET[[#This Row],[Type]]="Income", FIN_RAW[[#This Row],[VALOR (IN)]], -FIN_RAW[[#This Row],[VALOR (OUT)]])</f>
        <v>180000</v>
      </c>
      <c r="I2101" s="3" t="str">
        <f>FIN_RAW[[#This Row],[CUENTA (IN)]]</f>
        <v>Efectivo</v>
      </c>
      <c r="J2101" s="6" t="str">
        <f>FIN_RAW[[#This Row],[CUENTA (OUT)]]</f>
        <v>Mensualidad</v>
      </c>
      <c r="K2101" s="3" t="str">
        <f>IF(OR(FIN_RAW[[#This Row],[CLIENTE]]=0,FIN_RAW[[#This Row],[CLIENTE]]=" "),"",FIN_RAW[[#This Row],[CLIENTE]])</f>
        <v>Paula Andrea Cruz</v>
      </c>
      <c r="L2101" s="3" t="str">
        <f>IF(OR(FIN_RAW[[#This Row],[DEPORTISTA]]=0,FIN_RAW[[#This Row],[DEPORTISTA]]=""),"",FIN_RAW[[#This Row],[DEPORTISTA]])</f>
        <v>Victoria David Cruz</v>
      </c>
      <c r="M2101" s="3">
        <f>IF(FIN_DATASET[[#This Row],[Method]]="Efectivo",1,0)</f>
        <v>1</v>
      </c>
      <c r="N2101" s="12">
        <f>IF(FIN_DATASET[[#This Row],[Method]]="Efectivo",FIN_DATASET[[#This Row],[Amount]],0)</f>
        <v>180000</v>
      </c>
      <c r="O2101" s="3">
        <f>IF(FIN_DATASET[[#This Row],[Method]]="CxC",1,0)</f>
        <v>0</v>
      </c>
      <c r="P2101" s="11">
        <f>IF(FIN_DATASET[[#This Row],[Method]]="CxC",FIN_DATASET[[#This Row],[Amount]],0)</f>
        <v>0</v>
      </c>
      <c r="Q2101" s="3">
        <f>IF(OR(FIN_DATASET[[#This Row],[Account]]="CxP",FIN_DATASET[[#This Row],[Account]]="CxP (Liga)",FIN_DATASET[[#This Row],[Account]]="CxP (Terceros)"),1,0)</f>
        <v>0</v>
      </c>
      <c r="R2101" s="3">
        <f>IF(FIN_DATASET[[#This Row],[AP_Flag]]=1,FIN_DATASET[[#This Row],[Amount]],0)</f>
        <v>0</v>
      </c>
    </row>
    <row r="2102" spans="1:18" x14ac:dyDescent="0.2">
      <c r="A2102" s="4">
        <f>FIN_RAW[[#This Row],[FECHA]]</f>
        <v>45351</v>
      </c>
      <c r="B2102" s="3">
        <f>YEAR(FIN_DATASET[[#This Row],[Date]])</f>
        <v>2024</v>
      </c>
      <c r="C2102" s="3" t="str">
        <f>TEXT(FIN_DATASET[[#This Row],[Date]],"mmmm")</f>
        <v>February</v>
      </c>
      <c r="D2102" s="3" t="str">
        <f>IF(FIN_RAW[[#This Row],[VALOR (IN)]]&gt;0, "Income",IF(FIN_RAW[[#This Row],[VALOR (OUT)]]&gt;0, "Expense", "Check"))</f>
        <v>Expense</v>
      </c>
      <c r="E2102" s="3" t="str">
        <f>_xlfn.XLOOKUP(FIN_DATASET[[#This Row],[Method]],CATEGORY_MAP[CUENTA_IN],CATEGORY_MAP[Category])</f>
        <v>Cash</v>
      </c>
      <c r="F2102" s="3" t="str">
        <f>_xlfn.XLOOKUP(FIN_DATASET[[#This Row],[Account]],CATEGORY_MAP[CUENTA_OUT],CATEGORY_MAP[Subcategory])</f>
        <v>Payroll</v>
      </c>
      <c r="G2102" s="3" t="str">
        <f>IF(OR(FIN_RAW[[#This Row],[CONCEPTO]]=0,FIN_RAW[[#This Row],[CONCEPTO]]=""),"",FIN_RAW[[#This Row],[CONCEPTO]])</f>
        <v>Pago Nomina FEB</v>
      </c>
      <c r="H2102" s="5">
        <f>IF(FIN_DATASET[[#This Row],[Type]]="Income", FIN_RAW[[#This Row],[VALOR (IN)]], -FIN_RAW[[#This Row],[VALOR (OUT)]])</f>
        <v>-900000</v>
      </c>
      <c r="I2102" s="3" t="str">
        <f>FIN_RAW[[#This Row],[CUENTA (IN)]]</f>
        <v>Efectivo</v>
      </c>
      <c r="J2102" s="6" t="str">
        <f>FIN_RAW[[#This Row],[CUENTA (OUT)]]</f>
        <v>Nomina</v>
      </c>
      <c r="K2102" s="3" t="str">
        <f>IF(OR(FIN_RAW[[#This Row],[CLIENTE]]=0,FIN_RAW[[#This Row],[CLIENTE]]=" "),"",FIN_RAW[[#This Row],[CLIENTE]])</f>
        <v>Derwin Cuastumal Leal</v>
      </c>
      <c r="L2102" s="3" t="str">
        <f>IF(OR(FIN_RAW[[#This Row],[DEPORTISTA]]=0,FIN_RAW[[#This Row],[DEPORTISTA]]=""),"",FIN_RAW[[#This Row],[DEPORTISTA]])</f>
        <v>Derwin Cuastumal Leal</v>
      </c>
      <c r="M2102" s="3">
        <f>IF(FIN_DATASET[[#This Row],[Method]]="Efectivo",1,0)</f>
        <v>1</v>
      </c>
      <c r="N2102" s="12">
        <f>IF(FIN_DATASET[[#This Row],[Method]]="Efectivo",FIN_DATASET[[#This Row],[Amount]],0)</f>
        <v>-900000</v>
      </c>
      <c r="O2102" s="3">
        <f>IF(FIN_DATASET[[#This Row],[Method]]="CxC",1,0)</f>
        <v>0</v>
      </c>
      <c r="P2102" s="11">
        <f>IF(FIN_DATASET[[#This Row],[Method]]="CxC",FIN_DATASET[[#This Row],[Amount]],0)</f>
        <v>0</v>
      </c>
      <c r="Q2102" s="3">
        <f>IF(OR(FIN_DATASET[[#This Row],[Account]]="CxP",FIN_DATASET[[#This Row],[Account]]="CxP (Liga)",FIN_DATASET[[#This Row],[Account]]="CxP (Terceros)"),1,0)</f>
        <v>0</v>
      </c>
      <c r="R2102" s="3">
        <f>IF(FIN_DATASET[[#This Row],[AP_Flag]]=1,FIN_DATASET[[#This Row],[Amount]],0)</f>
        <v>0</v>
      </c>
    </row>
    <row r="2103" spans="1:18" x14ac:dyDescent="0.2">
      <c r="A2103" s="4">
        <f>FIN_RAW[[#This Row],[FECHA]]</f>
        <v>45351</v>
      </c>
      <c r="B2103" s="3">
        <f>YEAR(FIN_DATASET[[#This Row],[Date]])</f>
        <v>2024</v>
      </c>
      <c r="C2103" s="3" t="str">
        <f>TEXT(FIN_DATASET[[#This Row],[Date]],"mmmm")</f>
        <v>February</v>
      </c>
      <c r="D2103" s="3" t="str">
        <f>IF(FIN_RAW[[#This Row],[VALOR (IN)]]&gt;0, "Income",IF(FIN_RAW[[#This Row],[VALOR (OUT)]]&gt;0, "Expense", "Check"))</f>
        <v>Expense</v>
      </c>
      <c r="E2103" s="3" t="str">
        <f>_xlfn.XLOOKUP(FIN_DATASET[[#This Row],[Method]],CATEGORY_MAP[CUENTA_IN],CATEGORY_MAP[Category])</f>
        <v>Cash</v>
      </c>
      <c r="F2103" s="3" t="str">
        <f>_xlfn.XLOOKUP(FIN_DATASET[[#This Row],[Account]],CATEGORY_MAP[CUENTA_OUT],CATEGORY_MAP[Subcategory])</f>
        <v>Payroll</v>
      </c>
      <c r="G2103" s="3" t="str">
        <f>IF(OR(FIN_RAW[[#This Row],[CONCEPTO]]=0,FIN_RAW[[#This Row],[CONCEPTO]]=""),"",FIN_RAW[[#This Row],[CONCEPTO]])</f>
        <v>Pago Nomina FEB</v>
      </c>
      <c r="H2103" s="5">
        <f>IF(FIN_DATASET[[#This Row],[Type]]="Income", FIN_RAW[[#This Row],[VALOR (IN)]], -FIN_RAW[[#This Row],[VALOR (OUT)]])</f>
        <v>-1100000</v>
      </c>
      <c r="I2103" s="3" t="str">
        <f>FIN_RAW[[#This Row],[CUENTA (IN)]]</f>
        <v>Efectivo</v>
      </c>
      <c r="J2103" s="6" t="str">
        <f>FIN_RAW[[#This Row],[CUENTA (OUT)]]</f>
        <v>Nomina</v>
      </c>
      <c r="K2103" s="3" t="str">
        <f>IF(OR(FIN_RAW[[#This Row],[CLIENTE]]=0,FIN_RAW[[#This Row],[CLIENTE]]=" "),"",FIN_RAW[[#This Row],[CLIENTE]])</f>
        <v>Farly Apraez Betancur</v>
      </c>
      <c r="L2103" s="3" t="str">
        <f>IF(OR(FIN_RAW[[#This Row],[DEPORTISTA]]=0,FIN_RAW[[#This Row],[DEPORTISTA]]=""),"",FIN_RAW[[#This Row],[DEPORTISTA]])</f>
        <v>Farly Apraez Betancur</v>
      </c>
      <c r="M2103" s="3">
        <f>IF(FIN_DATASET[[#This Row],[Method]]="Efectivo",1,0)</f>
        <v>1</v>
      </c>
      <c r="N2103" s="12">
        <f>IF(FIN_DATASET[[#This Row],[Method]]="Efectivo",FIN_DATASET[[#This Row],[Amount]],0)</f>
        <v>-1100000</v>
      </c>
      <c r="O2103" s="3">
        <f>IF(FIN_DATASET[[#This Row],[Method]]="CxC",1,0)</f>
        <v>0</v>
      </c>
      <c r="P2103" s="11">
        <f>IF(FIN_DATASET[[#This Row],[Method]]="CxC",FIN_DATASET[[#This Row],[Amount]],0)</f>
        <v>0</v>
      </c>
      <c r="Q2103" s="3">
        <f>IF(OR(FIN_DATASET[[#This Row],[Account]]="CxP",FIN_DATASET[[#This Row],[Account]]="CxP (Liga)",FIN_DATASET[[#This Row],[Account]]="CxP (Terceros)"),1,0)</f>
        <v>0</v>
      </c>
      <c r="R2103" s="3">
        <f>IF(FIN_DATASET[[#This Row],[AP_Flag]]=1,FIN_DATASET[[#This Row],[Amount]],0)</f>
        <v>0</v>
      </c>
    </row>
    <row r="2104" spans="1:18" x14ac:dyDescent="0.2">
      <c r="A2104" s="4">
        <f>FIN_RAW[[#This Row],[FECHA]]</f>
        <v>45351</v>
      </c>
      <c r="B2104" s="3">
        <f>YEAR(FIN_DATASET[[#This Row],[Date]])</f>
        <v>2024</v>
      </c>
      <c r="C2104" s="3" t="str">
        <f>TEXT(FIN_DATASET[[#This Row],[Date]],"mmmm")</f>
        <v>February</v>
      </c>
      <c r="D2104" s="3" t="str">
        <f>IF(FIN_RAW[[#This Row],[VALOR (IN)]]&gt;0, "Income",IF(FIN_RAW[[#This Row],[VALOR (OUT)]]&gt;0, "Expense", "Check"))</f>
        <v>Expense</v>
      </c>
      <c r="E2104" s="3" t="str">
        <f>_xlfn.XLOOKUP(FIN_DATASET[[#This Row],[Method]],CATEGORY_MAP[CUENTA_IN],CATEGORY_MAP[Category])</f>
        <v>Cash</v>
      </c>
      <c r="F2104" s="3" t="str">
        <f>_xlfn.XLOOKUP(FIN_DATASET[[#This Row],[Account]],CATEGORY_MAP[CUENTA_OUT],CATEGORY_MAP[Subcategory])</f>
        <v>Payroll</v>
      </c>
      <c r="G2104" s="3" t="str">
        <f>IF(OR(FIN_RAW[[#This Row],[CONCEPTO]]=0,FIN_RAW[[#This Row],[CONCEPTO]]=""),"",FIN_RAW[[#This Row],[CONCEPTO]])</f>
        <v>Pago Nomina FEB</v>
      </c>
      <c r="H2104" s="5">
        <f>IF(FIN_DATASET[[#This Row],[Type]]="Income", FIN_RAW[[#This Row],[VALOR (IN)]], -FIN_RAW[[#This Row],[VALOR (OUT)]])</f>
        <v>-100000</v>
      </c>
      <c r="I2104" s="3" t="str">
        <f>FIN_RAW[[#This Row],[CUENTA (IN)]]</f>
        <v>Efectivo</v>
      </c>
      <c r="J2104" s="6" t="str">
        <f>FIN_RAW[[#This Row],[CUENTA (OUT)]]</f>
        <v>Nomina</v>
      </c>
      <c r="K2104" s="3" t="str">
        <f>IF(OR(FIN_RAW[[#This Row],[CLIENTE]]=0,FIN_RAW[[#This Row],[CLIENTE]]=" "),"",FIN_RAW[[#This Row],[CLIENTE]])</f>
        <v>Ana Milena Sánchez Patiño</v>
      </c>
      <c r="L2104" s="3" t="str">
        <f>IF(OR(FIN_RAW[[#This Row],[DEPORTISTA]]=0,FIN_RAW[[#This Row],[DEPORTISTA]]=""),"",FIN_RAW[[#This Row],[DEPORTISTA]])</f>
        <v>Ana Milena Sánchez Patiño</v>
      </c>
      <c r="M2104" s="3">
        <f>IF(FIN_DATASET[[#This Row],[Method]]="Efectivo",1,0)</f>
        <v>1</v>
      </c>
      <c r="N2104" s="12">
        <f>IF(FIN_DATASET[[#This Row],[Method]]="Efectivo",FIN_DATASET[[#This Row],[Amount]],0)</f>
        <v>-100000</v>
      </c>
      <c r="O2104" s="3">
        <f>IF(FIN_DATASET[[#This Row],[Method]]="CxC",1,0)</f>
        <v>0</v>
      </c>
      <c r="P2104" s="11">
        <f>IF(FIN_DATASET[[#This Row],[Method]]="CxC",FIN_DATASET[[#This Row],[Amount]],0)</f>
        <v>0</v>
      </c>
      <c r="Q2104" s="3">
        <f>IF(OR(FIN_DATASET[[#This Row],[Account]]="CxP",FIN_DATASET[[#This Row],[Account]]="CxP (Liga)",FIN_DATASET[[#This Row],[Account]]="CxP (Terceros)"),1,0)</f>
        <v>0</v>
      </c>
      <c r="R2104" s="3">
        <f>IF(FIN_DATASET[[#This Row],[AP_Flag]]=1,FIN_DATASET[[#This Row],[Amount]],0)</f>
        <v>0</v>
      </c>
    </row>
    <row r="2105" spans="1:18" x14ac:dyDescent="0.2">
      <c r="A2105" s="4">
        <f>FIN_RAW[[#This Row],[FECHA]]</f>
        <v>45352</v>
      </c>
      <c r="B2105" s="3">
        <f>YEAR(FIN_DATASET[[#This Row],[Date]])</f>
        <v>2024</v>
      </c>
      <c r="C2105" s="3" t="str">
        <f>TEXT(FIN_DATASET[[#This Row],[Date]],"mmmm")</f>
        <v>March</v>
      </c>
      <c r="D2105" s="3" t="str">
        <f>IF(FIN_RAW[[#This Row],[VALOR (IN)]]&gt;0, "Income",IF(FIN_RAW[[#This Row],[VALOR (OUT)]]&gt;0, "Expense", "Check"))</f>
        <v>Income</v>
      </c>
      <c r="E2105" s="3" t="str">
        <f>_xlfn.XLOOKUP(FIN_DATASET[[#This Row],[Method]],CATEGORY_MAP[CUENTA_IN],CATEGORY_MAP[Category])</f>
        <v>Scholarships</v>
      </c>
      <c r="F2105" s="3" t="str">
        <f>_xlfn.XLOOKUP(FIN_DATASET[[#This Row],[Account]],CATEGORY_MAP[CUENTA_OUT],CATEGORY_MAP[Subcategory])</f>
        <v>Monthly Fee</v>
      </c>
      <c r="G2105" s="3" t="str">
        <f>IF(OR(FIN_RAW[[#This Row],[CONCEPTO]]=0,FIN_RAW[[#This Row],[CONCEPTO]]=""),"",FIN_RAW[[#This Row],[CONCEPTO]])</f>
        <v>Beca Fundadores AR (100%) MAR</v>
      </c>
      <c r="H2105" s="5">
        <f>IF(FIN_DATASET[[#This Row],[Type]]="Income", FIN_RAW[[#This Row],[VALOR (IN)]], -FIN_RAW[[#This Row],[VALOR (OUT)]])</f>
        <v>210000</v>
      </c>
      <c r="I2105" s="3" t="str">
        <f>FIN_RAW[[#This Row],[CUENTA (IN)]]</f>
        <v>Becas</v>
      </c>
      <c r="J2105" s="6" t="str">
        <f>FIN_RAW[[#This Row],[CUENTA (OUT)]]</f>
        <v>Mensualidad</v>
      </c>
      <c r="K2105" s="3" t="str">
        <f>IF(OR(FIN_RAW[[#This Row],[CLIENTE]]=0,FIN_RAW[[#This Row],[CLIENTE]]=" "),"",FIN_RAW[[#This Row],[CLIENTE]])</f>
        <v>Luis Eduardo Solarte Serna</v>
      </c>
      <c r="L2105" s="3" t="str">
        <f>IF(OR(FIN_RAW[[#This Row],[DEPORTISTA]]=0,FIN_RAW[[#This Row],[DEPORTISTA]]=""),"",FIN_RAW[[#This Row],[DEPORTISTA]])</f>
        <v>Alejandro Solarte Osorio</v>
      </c>
      <c r="M2105" s="3">
        <f>IF(FIN_DATASET[[#This Row],[Method]]="Efectivo",1,0)</f>
        <v>0</v>
      </c>
      <c r="N2105" s="12">
        <f>IF(FIN_DATASET[[#This Row],[Method]]="Efectivo",FIN_DATASET[[#This Row],[Amount]],0)</f>
        <v>0</v>
      </c>
      <c r="O2105" s="3">
        <f>IF(FIN_DATASET[[#This Row],[Method]]="CxC",1,0)</f>
        <v>0</v>
      </c>
      <c r="P2105" s="11">
        <f>IF(FIN_DATASET[[#This Row],[Method]]="CxC",FIN_DATASET[[#This Row],[Amount]],0)</f>
        <v>0</v>
      </c>
      <c r="Q2105" s="3">
        <f>IF(OR(FIN_DATASET[[#This Row],[Account]]="CxP",FIN_DATASET[[#This Row],[Account]]="CxP (Liga)",FIN_DATASET[[#This Row],[Account]]="CxP (Terceros)"),1,0)</f>
        <v>0</v>
      </c>
      <c r="R2105" s="3">
        <f>IF(FIN_DATASET[[#This Row],[AP_Flag]]=1,FIN_DATASET[[#This Row],[Amount]],0)</f>
        <v>0</v>
      </c>
    </row>
    <row r="2106" spans="1:18" x14ac:dyDescent="0.2">
      <c r="A2106" s="4">
        <f>FIN_RAW[[#This Row],[FECHA]]</f>
        <v>45352</v>
      </c>
      <c r="B2106" s="3">
        <f>YEAR(FIN_DATASET[[#This Row],[Date]])</f>
        <v>2024</v>
      </c>
      <c r="C2106" s="3" t="str">
        <f>TEXT(FIN_DATASET[[#This Row],[Date]],"mmmm")</f>
        <v>March</v>
      </c>
      <c r="D2106" s="3" t="str">
        <f>IF(FIN_RAW[[#This Row],[VALOR (IN)]]&gt;0, "Income",IF(FIN_RAW[[#This Row],[VALOR (OUT)]]&gt;0, "Expense", "Check"))</f>
        <v>Income</v>
      </c>
      <c r="E2106" s="3" t="str">
        <f>_xlfn.XLOOKUP(FIN_DATASET[[#This Row],[Method]],CATEGORY_MAP[CUENTA_IN],CATEGORY_MAP[Category])</f>
        <v>Scholarships</v>
      </c>
      <c r="F2106" s="3" t="str">
        <f>_xlfn.XLOOKUP(FIN_DATASET[[#This Row],[Account]],CATEGORY_MAP[CUENTA_OUT],CATEGORY_MAP[Subcategory])</f>
        <v>Monthly Fee</v>
      </c>
      <c r="G2106" s="3" t="str">
        <f>IF(OR(FIN_RAW[[#This Row],[CONCEPTO]]=0,FIN_RAW[[#This Row],[CONCEPTO]]=""),"",FIN_RAW[[#This Row],[CONCEPTO]])</f>
        <v>Beca Fundadores AR (100%) MAR</v>
      </c>
      <c r="H2106" s="5">
        <f>IF(FIN_DATASET[[#This Row],[Type]]="Income", FIN_RAW[[#This Row],[VALOR (IN)]], -FIN_RAW[[#This Row],[VALOR (OUT)]])</f>
        <v>210000</v>
      </c>
      <c r="I2106" s="3" t="str">
        <f>FIN_RAW[[#This Row],[CUENTA (IN)]]</f>
        <v>Becas</v>
      </c>
      <c r="J2106" s="6" t="str">
        <f>FIN_RAW[[#This Row],[CUENTA (OUT)]]</f>
        <v>Mensualidad</v>
      </c>
      <c r="K2106" s="3" t="str">
        <f>IF(OR(FIN_RAW[[#This Row],[CLIENTE]]=0,FIN_RAW[[#This Row],[CLIENTE]]=" "),"",FIN_RAW[[#This Row],[CLIENTE]])</f>
        <v>Omar Osorio Valencia</v>
      </c>
      <c r="L2106" s="3" t="str">
        <f>IF(OR(FIN_RAW[[#This Row],[DEPORTISTA]]=0,FIN_RAW[[#This Row],[DEPORTISTA]]=""),"",FIN_RAW[[#This Row],[DEPORTISTA]])</f>
        <v>Juan Camilo Osorio Mendoza</v>
      </c>
      <c r="M2106" s="3">
        <f>IF(FIN_DATASET[[#This Row],[Method]]="Efectivo",1,0)</f>
        <v>0</v>
      </c>
      <c r="N2106" s="12">
        <f>IF(FIN_DATASET[[#This Row],[Method]]="Efectivo",FIN_DATASET[[#This Row],[Amount]],0)</f>
        <v>0</v>
      </c>
      <c r="O2106" s="3">
        <f>IF(FIN_DATASET[[#This Row],[Method]]="CxC",1,0)</f>
        <v>0</v>
      </c>
      <c r="P2106" s="11">
        <f>IF(FIN_DATASET[[#This Row],[Method]]="CxC",FIN_DATASET[[#This Row],[Amount]],0)</f>
        <v>0</v>
      </c>
      <c r="Q2106" s="3">
        <f>IF(OR(FIN_DATASET[[#This Row],[Account]]="CxP",FIN_DATASET[[#This Row],[Account]]="CxP (Liga)",FIN_DATASET[[#This Row],[Account]]="CxP (Terceros)"),1,0)</f>
        <v>0</v>
      </c>
      <c r="R2106" s="3">
        <f>IF(FIN_DATASET[[#This Row],[AP_Flag]]=1,FIN_DATASET[[#This Row],[Amount]],0)</f>
        <v>0</v>
      </c>
    </row>
    <row r="2107" spans="1:18" x14ac:dyDescent="0.2">
      <c r="A2107" s="4">
        <f>FIN_RAW[[#This Row],[FECHA]]</f>
        <v>45352</v>
      </c>
      <c r="B2107" s="3">
        <f>YEAR(FIN_DATASET[[#This Row],[Date]])</f>
        <v>2024</v>
      </c>
      <c r="C2107" s="3" t="str">
        <f>TEXT(FIN_DATASET[[#This Row],[Date]],"mmmm")</f>
        <v>March</v>
      </c>
      <c r="D2107" s="3" t="str">
        <f>IF(FIN_RAW[[#This Row],[VALOR (IN)]]&gt;0, "Income",IF(FIN_RAW[[#This Row],[VALOR (OUT)]]&gt;0, "Expense", "Check"))</f>
        <v>Income</v>
      </c>
      <c r="E2107" s="3" t="str">
        <f>_xlfn.XLOOKUP(FIN_DATASET[[#This Row],[Method]],CATEGORY_MAP[CUENTA_IN],CATEGORY_MAP[Category])</f>
        <v>Scholarships</v>
      </c>
      <c r="F2107" s="3" t="str">
        <f>_xlfn.XLOOKUP(FIN_DATASET[[#This Row],[Account]],CATEGORY_MAP[CUENTA_OUT],CATEGORY_MAP[Subcategory])</f>
        <v>Monthly Fee</v>
      </c>
      <c r="G2107" s="3" t="str">
        <f>IF(OR(FIN_RAW[[#This Row],[CONCEPTO]]=0,FIN_RAW[[#This Row],[CONCEPTO]]=""),"",FIN_RAW[[#This Row],[CONCEPTO]])</f>
        <v>Beca Fundadores AR (100%) MAR</v>
      </c>
      <c r="H2107" s="5">
        <f>IF(FIN_DATASET[[#This Row],[Type]]="Income", FIN_RAW[[#This Row],[VALOR (IN)]], -FIN_RAW[[#This Row],[VALOR (OUT)]])</f>
        <v>210000</v>
      </c>
      <c r="I2107" s="3" t="str">
        <f>FIN_RAW[[#This Row],[CUENTA (IN)]]</f>
        <v>Becas</v>
      </c>
      <c r="J2107" s="6" t="str">
        <f>FIN_RAW[[#This Row],[CUENTA (OUT)]]</f>
        <v>Mensualidad</v>
      </c>
      <c r="K2107" s="3" t="str">
        <f>IF(OR(FIN_RAW[[#This Row],[CLIENTE]]=0,FIN_RAW[[#This Row],[CLIENTE]]=" "),"",FIN_RAW[[#This Row],[CLIENTE]])</f>
        <v>Omar Osorio Valencia</v>
      </c>
      <c r="L2107" s="3" t="str">
        <f>IF(OR(FIN_RAW[[#This Row],[DEPORTISTA]]=0,FIN_RAW[[#This Row],[DEPORTISTA]]=""),"",FIN_RAW[[#This Row],[DEPORTISTA]])</f>
        <v>Mariana Osorio Mendoza</v>
      </c>
      <c r="M2107" s="3">
        <f>IF(FIN_DATASET[[#This Row],[Method]]="Efectivo",1,0)</f>
        <v>0</v>
      </c>
      <c r="N2107" s="12">
        <f>IF(FIN_DATASET[[#This Row],[Method]]="Efectivo",FIN_DATASET[[#This Row],[Amount]],0)</f>
        <v>0</v>
      </c>
      <c r="O2107" s="3">
        <f>IF(FIN_DATASET[[#This Row],[Method]]="CxC",1,0)</f>
        <v>0</v>
      </c>
      <c r="P2107" s="11">
        <f>IF(FIN_DATASET[[#This Row],[Method]]="CxC",FIN_DATASET[[#This Row],[Amount]],0)</f>
        <v>0</v>
      </c>
      <c r="Q2107" s="3">
        <f>IF(OR(FIN_DATASET[[#This Row],[Account]]="CxP",FIN_DATASET[[#This Row],[Account]]="CxP (Liga)",FIN_DATASET[[#This Row],[Account]]="CxP (Terceros)"),1,0)</f>
        <v>0</v>
      </c>
      <c r="R2107" s="3">
        <f>IF(FIN_DATASET[[#This Row],[AP_Flag]]=1,FIN_DATASET[[#This Row],[Amount]],0)</f>
        <v>0</v>
      </c>
    </row>
    <row r="2108" spans="1:18" x14ac:dyDescent="0.2">
      <c r="A2108" s="4">
        <f>FIN_RAW[[#This Row],[FECHA]]</f>
        <v>45352</v>
      </c>
      <c r="B2108" s="3">
        <f>YEAR(FIN_DATASET[[#This Row],[Date]])</f>
        <v>2024</v>
      </c>
      <c r="C2108" s="3" t="str">
        <f>TEXT(FIN_DATASET[[#This Row],[Date]],"mmmm")</f>
        <v>March</v>
      </c>
      <c r="D2108" s="3" t="str">
        <f>IF(FIN_RAW[[#This Row],[VALOR (IN)]]&gt;0, "Income",IF(FIN_RAW[[#This Row],[VALOR (OUT)]]&gt;0, "Expense", "Check"))</f>
        <v>Income</v>
      </c>
      <c r="E2108" s="3" t="str">
        <f>_xlfn.XLOOKUP(FIN_DATASET[[#This Row],[Method]],CATEGORY_MAP[CUENTA_IN],CATEGORY_MAP[Category])</f>
        <v>Scholarships</v>
      </c>
      <c r="F2108" s="3" t="str">
        <f>_xlfn.XLOOKUP(FIN_DATASET[[#This Row],[Account]],CATEGORY_MAP[CUENTA_OUT],CATEGORY_MAP[Subcategory])</f>
        <v>Monthly Fee</v>
      </c>
      <c r="G2108" s="3" t="str">
        <f>IF(OR(FIN_RAW[[#This Row],[CONCEPTO]]=0,FIN_RAW[[#This Row],[CONCEPTO]]=""),"",FIN_RAW[[#This Row],[CONCEPTO]])</f>
        <v>Beca Fundadores AR (100%) MAR</v>
      </c>
      <c r="H2108" s="5">
        <f>IF(FIN_DATASET[[#This Row],[Type]]="Income", FIN_RAW[[#This Row],[VALOR (IN)]], -FIN_RAW[[#This Row],[VALOR (OUT)]])</f>
        <v>210000</v>
      </c>
      <c r="I2108" s="3" t="str">
        <f>FIN_RAW[[#This Row],[CUENTA (IN)]]</f>
        <v>Becas</v>
      </c>
      <c r="J2108" s="6" t="str">
        <f>FIN_RAW[[#This Row],[CUENTA (OUT)]]</f>
        <v>Mensualidad</v>
      </c>
      <c r="K2108" s="3" t="str">
        <f>IF(OR(FIN_RAW[[#This Row],[CLIENTE]]=0,FIN_RAW[[#This Row],[CLIENTE]]=" "),"",FIN_RAW[[#This Row],[CLIENTE]])</f>
        <v>Silvana Torres López</v>
      </c>
      <c r="L2108" s="3" t="str">
        <f>IF(OR(FIN_RAW[[#This Row],[DEPORTISTA]]=0,FIN_RAW[[#This Row],[DEPORTISTA]]=""),"",FIN_RAW[[#This Row],[DEPORTISTA]])</f>
        <v>María Paula Quintero Torres</v>
      </c>
      <c r="M2108" s="3">
        <f>IF(FIN_DATASET[[#This Row],[Method]]="Efectivo",1,0)</f>
        <v>0</v>
      </c>
      <c r="N2108" s="12">
        <f>IF(FIN_DATASET[[#This Row],[Method]]="Efectivo",FIN_DATASET[[#This Row],[Amount]],0)</f>
        <v>0</v>
      </c>
      <c r="O2108" s="3">
        <f>IF(FIN_DATASET[[#This Row],[Method]]="CxC",1,0)</f>
        <v>0</v>
      </c>
      <c r="P2108" s="11">
        <f>IF(FIN_DATASET[[#This Row],[Method]]="CxC",FIN_DATASET[[#This Row],[Amount]],0)</f>
        <v>0</v>
      </c>
      <c r="Q2108" s="3">
        <f>IF(OR(FIN_DATASET[[#This Row],[Account]]="CxP",FIN_DATASET[[#This Row],[Account]]="CxP (Liga)",FIN_DATASET[[#This Row],[Account]]="CxP (Terceros)"),1,0)</f>
        <v>0</v>
      </c>
      <c r="R2108" s="3">
        <f>IF(FIN_DATASET[[#This Row],[AP_Flag]]=1,FIN_DATASET[[#This Row],[Amount]],0)</f>
        <v>0</v>
      </c>
    </row>
    <row r="2109" spans="1:18" x14ac:dyDescent="0.2">
      <c r="A2109" s="4">
        <f>FIN_RAW[[#This Row],[FECHA]]</f>
        <v>45352</v>
      </c>
      <c r="B2109" s="3">
        <f>YEAR(FIN_DATASET[[#This Row],[Date]])</f>
        <v>2024</v>
      </c>
      <c r="C2109" s="3" t="str">
        <f>TEXT(FIN_DATASET[[#This Row],[Date]],"mmmm")</f>
        <v>March</v>
      </c>
      <c r="D2109" s="3" t="str">
        <f>IF(FIN_RAW[[#This Row],[VALOR (IN)]]&gt;0, "Income",IF(FIN_RAW[[#This Row],[VALOR (OUT)]]&gt;0, "Expense", "Check"))</f>
        <v>Income</v>
      </c>
      <c r="E2109" s="3" t="str">
        <f>_xlfn.XLOOKUP(FIN_DATASET[[#This Row],[Method]],CATEGORY_MAP[CUENTA_IN],CATEGORY_MAP[Category])</f>
        <v>Scholarships</v>
      </c>
      <c r="F2109" s="3" t="str">
        <f>_xlfn.XLOOKUP(FIN_DATASET[[#This Row],[Account]],CATEGORY_MAP[CUENTA_OUT],CATEGORY_MAP[Subcategory])</f>
        <v>Monthly Fee</v>
      </c>
      <c r="G2109" s="3" t="str">
        <f>IF(OR(FIN_RAW[[#This Row],[CONCEPTO]]=0,FIN_RAW[[#This Row],[CONCEPTO]]=""),"",FIN_RAW[[#This Row],[CONCEPTO]])</f>
        <v>Beca Fundadores AR (100%) MAR</v>
      </c>
      <c r="H2109" s="5">
        <f>IF(FIN_DATASET[[#This Row],[Type]]="Income", FIN_RAW[[#This Row],[VALOR (IN)]], -FIN_RAW[[#This Row],[VALOR (OUT)]])</f>
        <v>210000</v>
      </c>
      <c r="I2109" s="3" t="str">
        <f>FIN_RAW[[#This Row],[CUENTA (IN)]]</f>
        <v>Becas</v>
      </c>
      <c r="J2109" s="6" t="str">
        <f>FIN_RAW[[#This Row],[CUENTA (OUT)]]</f>
        <v>Mensualidad</v>
      </c>
      <c r="K2109" s="3" t="str">
        <f>IF(OR(FIN_RAW[[#This Row],[CLIENTE]]=0,FIN_RAW[[#This Row],[CLIENTE]]=" "),"",FIN_RAW[[#This Row],[CLIENTE]])</f>
        <v>Silvana Torres López</v>
      </c>
      <c r="L2109" s="3" t="str">
        <f>IF(OR(FIN_RAW[[#This Row],[DEPORTISTA]]=0,FIN_RAW[[#This Row],[DEPORTISTA]]=""),"",FIN_RAW[[#This Row],[DEPORTISTA]])</f>
        <v>Luciana Pinedo Torres</v>
      </c>
      <c r="M2109" s="3">
        <f>IF(FIN_DATASET[[#This Row],[Method]]="Efectivo",1,0)</f>
        <v>0</v>
      </c>
      <c r="N2109" s="12">
        <f>IF(FIN_DATASET[[#This Row],[Method]]="Efectivo",FIN_DATASET[[#This Row],[Amount]],0)</f>
        <v>0</v>
      </c>
      <c r="O2109" s="3">
        <f>IF(FIN_DATASET[[#This Row],[Method]]="CxC",1,0)</f>
        <v>0</v>
      </c>
      <c r="P2109" s="11">
        <f>IF(FIN_DATASET[[#This Row],[Method]]="CxC",FIN_DATASET[[#This Row],[Amount]],0)</f>
        <v>0</v>
      </c>
      <c r="Q2109" s="3">
        <f>IF(OR(FIN_DATASET[[#This Row],[Account]]="CxP",FIN_DATASET[[#This Row],[Account]]="CxP (Liga)",FIN_DATASET[[#This Row],[Account]]="CxP (Terceros)"),1,0)</f>
        <v>0</v>
      </c>
      <c r="R2109" s="3">
        <f>IF(FIN_DATASET[[#This Row],[AP_Flag]]=1,FIN_DATASET[[#This Row],[Amount]],0)</f>
        <v>0</v>
      </c>
    </row>
    <row r="2110" spans="1:18" x14ac:dyDescent="0.2">
      <c r="A2110" s="4">
        <f>FIN_RAW[[#This Row],[FECHA]]</f>
        <v>45352</v>
      </c>
      <c r="B2110" s="3">
        <f>YEAR(FIN_DATASET[[#This Row],[Date]])</f>
        <v>2024</v>
      </c>
      <c r="C2110" s="3" t="str">
        <f>TEXT(FIN_DATASET[[#This Row],[Date]],"mmmm")</f>
        <v>March</v>
      </c>
      <c r="D2110" s="3" t="str">
        <f>IF(FIN_RAW[[#This Row],[VALOR (IN)]]&gt;0, "Income",IF(FIN_RAW[[#This Row],[VALOR (OUT)]]&gt;0, "Expense", "Check"))</f>
        <v>Income</v>
      </c>
      <c r="E2110" s="3" t="str">
        <f>_xlfn.XLOOKUP(FIN_DATASET[[#This Row],[Method]],CATEGORY_MAP[CUENTA_IN],CATEGORY_MAP[Category])</f>
        <v>Scholarships</v>
      </c>
      <c r="F2110" s="3" t="str">
        <f>_xlfn.XLOOKUP(FIN_DATASET[[#This Row],[Account]],CATEGORY_MAP[CUENTA_OUT],CATEGORY_MAP[Subcategory])</f>
        <v>Monthly Fee</v>
      </c>
      <c r="G2110" s="3" t="str">
        <f>IF(OR(FIN_RAW[[#This Row],[CONCEPTO]]=0,FIN_RAW[[#This Row],[CONCEPTO]]=""),"",FIN_RAW[[#This Row],[CONCEPTO]])</f>
        <v>Beca Fundadores AR (100%) MAR</v>
      </c>
      <c r="H2110" s="5">
        <f>IF(FIN_DATASET[[#This Row],[Type]]="Income", FIN_RAW[[#This Row],[VALOR (IN)]], -FIN_RAW[[#This Row],[VALOR (OUT)]])</f>
        <v>210000</v>
      </c>
      <c r="I2110" s="3" t="str">
        <f>FIN_RAW[[#This Row],[CUENTA (IN)]]</f>
        <v>Becas</v>
      </c>
      <c r="J2110" s="6" t="str">
        <f>FIN_RAW[[#This Row],[CUENTA (OUT)]]</f>
        <v>Mensualidad</v>
      </c>
      <c r="K2110" s="3" t="str">
        <f>IF(OR(FIN_RAW[[#This Row],[CLIENTE]]=0,FIN_RAW[[#This Row],[CLIENTE]]=" "),"",FIN_RAW[[#This Row],[CLIENTE]])</f>
        <v>Silvana Torres López</v>
      </c>
      <c r="L2110" s="3" t="str">
        <f>IF(OR(FIN_RAW[[#This Row],[DEPORTISTA]]=0,FIN_RAW[[#This Row],[DEPORTISTA]]=""),"",FIN_RAW[[#This Row],[DEPORTISTA]])</f>
        <v>Valentina Quintero Torres</v>
      </c>
      <c r="M2110" s="3">
        <f>IF(FIN_DATASET[[#This Row],[Method]]="Efectivo",1,0)</f>
        <v>0</v>
      </c>
      <c r="N2110" s="12">
        <f>IF(FIN_DATASET[[#This Row],[Method]]="Efectivo",FIN_DATASET[[#This Row],[Amount]],0)</f>
        <v>0</v>
      </c>
      <c r="O2110" s="3">
        <f>IF(FIN_DATASET[[#This Row],[Method]]="CxC",1,0)</f>
        <v>0</v>
      </c>
      <c r="P2110" s="11">
        <f>IF(FIN_DATASET[[#This Row],[Method]]="CxC",FIN_DATASET[[#This Row],[Amount]],0)</f>
        <v>0</v>
      </c>
      <c r="Q2110" s="3">
        <f>IF(OR(FIN_DATASET[[#This Row],[Account]]="CxP",FIN_DATASET[[#This Row],[Account]]="CxP (Liga)",FIN_DATASET[[#This Row],[Account]]="CxP (Terceros)"),1,0)</f>
        <v>0</v>
      </c>
      <c r="R2110" s="3">
        <f>IF(FIN_DATASET[[#This Row],[AP_Flag]]=1,FIN_DATASET[[#This Row],[Amount]],0)</f>
        <v>0</v>
      </c>
    </row>
    <row r="2111" spans="1:18" x14ac:dyDescent="0.2">
      <c r="A2111" s="4">
        <f>FIN_RAW[[#This Row],[FECHA]]</f>
        <v>45352</v>
      </c>
      <c r="B2111" s="3">
        <f>YEAR(FIN_DATASET[[#This Row],[Date]])</f>
        <v>2024</v>
      </c>
      <c r="C2111" s="3" t="str">
        <f>TEXT(FIN_DATASET[[#This Row],[Date]],"mmmm")</f>
        <v>March</v>
      </c>
      <c r="D2111" s="3" t="str">
        <f>IF(FIN_RAW[[#This Row],[VALOR (IN)]]&gt;0, "Income",IF(FIN_RAW[[#This Row],[VALOR (OUT)]]&gt;0, "Expense", "Check"))</f>
        <v>Income</v>
      </c>
      <c r="E2111" s="3" t="str">
        <f>_xlfn.XLOOKUP(FIN_DATASET[[#This Row],[Method]],CATEGORY_MAP[CUENTA_IN],CATEGORY_MAP[Category])</f>
        <v>Cash</v>
      </c>
      <c r="F2111" s="3" t="str">
        <f>_xlfn.XLOOKUP(FIN_DATASET[[#This Row],[Account]],CATEGORY_MAP[CUENTA_OUT],CATEGORY_MAP[Subcategory])</f>
        <v>Monthly Fee</v>
      </c>
      <c r="G2111" s="3" t="str">
        <f>IF(OR(FIN_RAW[[#This Row],[CONCEPTO]]=0,FIN_RAW[[#This Row],[CONCEPTO]]=""),"",FIN_RAW[[#This Row],[CONCEPTO]])</f>
        <v>Mensualidad FOR MAR</v>
      </c>
      <c r="H2111" s="5">
        <f>IF(FIN_DATASET[[#This Row],[Type]]="Income", FIN_RAW[[#This Row],[VALOR (IN)]], -FIN_RAW[[#This Row],[VALOR (OUT)]])</f>
        <v>160000</v>
      </c>
      <c r="I2111" s="3" t="str">
        <f>FIN_RAW[[#This Row],[CUENTA (IN)]]</f>
        <v>Efectivo</v>
      </c>
      <c r="J2111" s="6" t="str">
        <f>FIN_RAW[[#This Row],[CUENTA (OUT)]]</f>
        <v>Mensualidad</v>
      </c>
      <c r="K2111" s="3" t="str">
        <f>IF(OR(FIN_RAW[[#This Row],[CLIENTE]]=0,FIN_RAW[[#This Row],[CLIENTE]]=" "),"",FIN_RAW[[#This Row],[CLIENTE]])</f>
        <v>Carlos Andrés Velasco Ruiz</v>
      </c>
      <c r="L2111" s="3" t="str">
        <f>IF(OR(FIN_RAW[[#This Row],[DEPORTISTA]]=0,FIN_RAW[[#This Row],[DEPORTISTA]]=""),"",FIN_RAW[[#This Row],[DEPORTISTA]])</f>
        <v>Antonella Velasco Aristizabal</v>
      </c>
      <c r="M2111" s="3">
        <f>IF(FIN_DATASET[[#This Row],[Method]]="Efectivo",1,0)</f>
        <v>1</v>
      </c>
      <c r="N2111" s="12">
        <f>IF(FIN_DATASET[[#This Row],[Method]]="Efectivo",FIN_DATASET[[#This Row],[Amount]],0)</f>
        <v>160000</v>
      </c>
      <c r="O2111" s="3">
        <f>IF(FIN_DATASET[[#This Row],[Method]]="CxC",1,0)</f>
        <v>0</v>
      </c>
      <c r="P2111" s="11">
        <f>IF(FIN_DATASET[[#This Row],[Method]]="CxC",FIN_DATASET[[#This Row],[Amount]],0)</f>
        <v>0</v>
      </c>
      <c r="Q2111" s="3">
        <f>IF(OR(FIN_DATASET[[#This Row],[Account]]="CxP",FIN_DATASET[[#This Row],[Account]]="CxP (Liga)",FIN_DATASET[[#This Row],[Account]]="CxP (Terceros)"),1,0)</f>
        <v>0</v>
      </c>
      <c r="R2111" s="3">
        <f>IF(FIN_DATASET[[#This Row],[AP_Flag]]=1,FIN_DATASET[[#This Row],[Amount]],0)</f>
        <v>0</v>
      </c>
    </row>
    <row r="2112" spans="1:18" x14ac:dyDescent="0.2">
      <c r="A2112" s="4">
        <f>FIN_RAW[[#This Row],[FECHA]]</f>
        <v>45352</v>
      </c>
      <c r="B2112" s="3">
        <f>YEAR(FIN_DATASET[[#This Row],[Date]])</f>
        <v>2024</v>
      </c>
      <c r="C2112" s="3" t="str">
        <f>TEXT(FIN_DATASET[[#This Row],[Date]],"mmmm")</f>
        <v>March</v>
      </c>
      <c r="D2112" s="3" t="str">
        <f>IF(FIN_RAW[[#This Row],[VALOR (IN)]]&gt;0, "Income",IF(FIN_RAW[[#This Row],[VALOR (OUT)]]&gt;0, "Expense", "Check"))</f>
        <v>Income</v>
      </c>
      <c r="E2112" s="3" t="str">
        <f>_xlfn.XLOOKUP(FIN_DATASET[[#This Row],[Method]],CATEGORY_MAP[CUENTA_IN],CATEGORY_MAP[Category])</f>
        <v>Cash</v>
      </c>
      <c r="F2112" s="3" t="str">
        <f>_xlfn.XLOOKUP(FIN_DATASET[[#This Row],[Account]],CATEGORY_MAP[CUENTA_OUT],CATEGORY_MAP[Subcategory])</f>
        <v>Monthly Fee</v>
      </c>
      <c r="G2112" s="3" t="str">
        <f>IF(OR(FIN_RAW[[#This Row],[CONCEPTO]]=0,FIN_RAW[[#This Row],[CONCEPTO]]=""),"",FIN_RAW[[#This Row],[CONCEPTO]])</f>
        <v>Mensualidad FOR MAR</v>
      </c>
      <c r="H2112" s="5">
        <f>IF(FIN_DATASET[[#This Row],[Type]]="Income", FIN_RAW[[#This Row],[VALOR (IN)]], -FIN_RAW[[#This Row],[VALOR (OUT)]])</f>
        <v>135000</v>
      </c>
      <c r="I2112" s="3" t="str">
        <f>FIN_RAW[[#This Row],[CUENTA (IN)]]</f>
        <v>Efectivo</v>
      </c>
      <c r="J2112" s="6" t="str">
        <f>FIN_RAW[[#This Row],[CUENTA (OUT)]]</f>
        <v>Mensualidad</v>
      </c>
      <c r="K2112" s="3" t="str">
        <f>IF(OR(FIN_RAW[[#This Row],[CLIENTE]]=0,FIN_RAW[[#This Row],[CLIENTE]]=" "),"",FIN_RAW[[#This Row],[CLIENTE]])</f>
        <v>Juan Sebastián Floyd</v>
      </c>
      <c r="L2112" s="3" t="str">
        <f>IF(OR(FIN_RAW[[#This Row],[DEPORTISTA]]=0,FIN_RAW[[#This Row],[DEPORTISTA]]=""),"",FIN_RAW[[#This Row],[DEPORTISTA]])</f>
        <v>Arianna Floyd Martínez</v>
      </c>
      <c r="M2112" s="3">
        <f>IF(FIN_DATASET[[#This Row],[Method]]="Efectivo",1,0)</f>
        <v>1</v>
      </c>
      <c r="N2112" s="12">
        <f>IF(FIN_DATASET[[#This Row],[Method]]="Efectivo",FIN_DATASET[[#This Row],[Amount]],0)</f>
        <v>135000</v>
      </c>
      <c r="O2112" s="3">
        <f>IF(FIN_DATASET[[#This Row],[Method]]="CxC",1,0)</f>
        <v>0</v>
      </c>
      <c r="P2112" s="11">
        <f>IF(FIN_DATASET[[#This Row],[Method]]="CxC",FIN_DATASET[[#This Row],[Amount]],0)</f>
        <v>0</v>
      </c>
      <c r="Q2112" s="3">
        <f>IF(OR(FIN_DATASET[[#This Row],[Account]]="CxP",FIN_DATASET[[#This Row],[Account]]="CxP (Liga)",FIN_DATASET[[#This Row],[Account]]="CxP (Terceros)"),1,0)</f>
        <v>0</v>
      </c>
      <c r="R2112" s="3">
        <f>IF(FIN_DATASET[[#This Row],[AP_Flag]]=1,FIN_DATASET[[#This Row],[Amount]],0)</f>
        <v>0</v>
      </c>
    </row>
    <row r="2113" spans="1:18" x14ac:dyDescent="0.2">
      <c r="A2113" s="4">
        <f>FIN_RAW[[#This Row],[FECHA]]</f>
        <v>45352</v>
      </c>
      <c r="B2113" s="3">
        <f>YEAR(FIN_DATASET[[#This Row],[Date]])</f>
        <v>2024</v>
      </c>
      <c r="C2113" s="3" t="str">
        <f>TEXT(FIN_DATASET[[#This Row],[Date]],"mmmm")</f>
        <v>March</v>
      </c>
      <c r="D2113" s="3" t="str">
        <f>IF(FIN_RAW[[#This Row],[VALOR (IN)]]&gt;0, "Income",IF(FIN_RAW[[#This Row],[VALOR (OUT)]]&gt;0, "Expense", "Check"))</f>
        <v>Income</v>
      </c>
      <c r="E2113" s="3" t="str">
        <f>_xlfn.XLOOKUP(FIN_DATASET[[#This Row],[Method]],CATEGORY_MAP[CUENTA_IN],CATEGORY_MAP[Category])</f>
        <v>Scholarships</v>
      </c>
      <c r="F2113" s="3" t="str">
        <f>_xlfn.XLOOKUP(FIN_DATASET[[#This Row],[Account]],CATEGORY_MAP[CUENTA_OUT],CATEGORY_MAP[Subcategory])</f>
        <v>Monthly Fee</v>
      </c>
      <c r="G2113" s="3" t="str">
        <f>IF(OR(FIN_RAW[[#This Row],[CONCEPTO]]=0,FIN_RAW[[#This Row],[CONCEPTO]]=""),"",FIN_RAW[[#This Row],[CONCEPTO]])</f>
        <v>Beca Hermandad (15%) MAR</v>
      </c>
      <c r="H2113" s="5">
        <f>IF(FIN_DATASET[[#This Row],[Type]]="Income", FIN_RAW[[#This Row],[VALOR (IN)]], -FIN_RAW[[#This Row],[VALOR (OUT)]])</f>
        <v>25000</v>
      </c>
      <c r="I2113" s="3" t="str">
        <f>FIN_RAW[[#This Row],[CUENTA (IN)]]</f>
        <v>Becas</v>
      </c>
      <c r="J2113" s="6" t="str">
        <f>FIN_RAW[[#This Row],[CUENTA (OUT)]]</f>
        <v>Mensualidad</v>
      </c>
      <c r="K2113" s="3" t="str">
        <f>IF(OR(FIN_RAW[[#This Row],[CLIENTE]]=0,FIN_RAW[[#This Row],[CLIENTE]]=" "),"",FIN_RAW[[#This Row],[CLIENTE]])</f>
        <v>Juan Sebastián Floyd</v>
      </c>
      <c r="L2113" s="3" t="str">
        <f>IF(OR(FIN_RAW[[#This Row],[DEPORTISTA]]=0,FIN_RAW[[#This Row],[DEPORTISTA]]=""),"",FIN_RAW[[#This Row],[DEPORTISTA]])</f>
        <v>Arianna Floyd Martínez</v>
      </c>
      <c r="M2113" s="3">
        <f>IF(FIN_DATASET[[#This Row],[Method]]="Efectivo",1,0)</f>
        <v>0</v>
      </c>
      <c r="N2113" s="12">
        <f>IF(FIN_DATASET[[#This Row],[Method]]="Efectivo",FIN_DATASET[[#This Row],[Amount]],0)</f>
        <v>0</v>
      </c>
      <c r="O2113" s="3">
        <f>IF(FIN_DATASET[[#This Row],[Method]]="CxC",1,0)</f>
        <v>0</v>
      </c>
      <c r="P2113" s="11">
        <f>IF(FIN_DATASET[[#This Row],[Method]]="CxC",FIN_DATASET[[#This Row],[Amount]],0)</f>
        <v>0</v>
      </c>
      <c r="Q2113" s="3">
        <f>IF(OR(FIN_DATASET[[#This Row],[Account]]="CxP",FIN_DATASET[[#This Row],[Account]]="CxP (Liga)",FIN_DATASET[[#This Row],[Account]]="CxP (Terceros)"),1,0)</f>
        <v>0</v>
      </c>
      <c r="R2113" s="3">
        <f>IF(FIN_DATASET[[#This Row],[AP_Flag]]=1,FIN_DATASET[[#This Row],[Amount]],0)</f>
        <v>0</v>
      </c>
    </row>
    <row r="2114" spans="1:18" x14ac:dyDescent="0.2">
      <c r="A2114" s="4">
        <f>FIN_RAW[[#This Row],[FECHA]]</f>
        <v>45352</v>
      </c>
      <c r="B2114" s="3">
        <f>YEAR(FIN_DATASET[[#This Row],[Date]])</f>
        <v>2024</v>
      </c>
      <c r="C2114" s="3" t="str">
        <f>TEXT(FIN_DATASET[[#This Row],[Date]],"mmmm")</f>
        <v>March</v>
      </c>
      <c r="D2114" s="3" t="str">
        <f>IF(FIN_RAW[[#This Row],[VALOR (IN)]]&gt;0, "Income",IF(FIN_RAW[[#This Row],[VALOR (OUT)]]&gt;0, "Expense", "Check"))</f>
        <v>Income</v>
      </c>
      <c r="E2114" s="3" t="str">
        <f>_xlfn.XLOOKUP(FIN_DATASET[[#This Row],[Method]],CATEGORY_MAP[CUENTA_IN],CATEGORY_MAP[Category])</f>
        <v>Cash</v>
      </c>
      <c r="F2114" s="3" t="str">
        <f>_xlfn.XLOOKUP(FIN_DATASET[[#This Row],[Account]],CATEGORY_MAP[CUENTA_OUT],CATEGORY_MAP[Subcategory])</f>
        <v>Monthly Fee</v>
      </c>
      <c r="G2114" s="3" t="str">
        <f>IF(OR(FIN_RAW[[#This Row],[CONCEPTO]]=0,FIN_RAW[[#This Row],[CONCEPTO]]=""),"",FIN_RAW[[#This Row],[CONCEPTO]])</f>
        <v>Mensualidad AR MAR</v>
      </c>
      <c r="H2114" s="5">
        <f>IF(FIN_DATASET[[#This Row],[Type]]="Income", FIN_RAW[[#This Row],[VALOR (IN)]], -FIN_RAW[[#This Row],[VALOR (OUT)]])</f>
        <v>210000</v>
      </c>
      <c r="I2114" s="3" t="str">
        <f>FIN_RAW[[#This Row],[CUENTA (IN)]]</f>
        <v>Efectivo</v>
      </c>
      <c r="J2114" s="6" t="str">
        <f>FIN_RAW[[#This Row],[CUENTA (OUT)]]</f>
        <v>Mensualidad</v>
      </c>
      <c r="K2114" s="3" t="str">
        <f>IF(OR(FIN_RAW[[#This Row],[CLIENTE]]=0,FIN_RAW[[#This Row],[CLIENTE]]=" "),"",FIN_RAW[[#This Row],[CLIENTE]])</f>
        <v>Juan Sebastián Floyd</v>
      </c>
      <c r="L2114" s="3" t="str">
        <f>IF(OR(FIN_RAW[[#This Row],[DEPORTISTA]]=0,FIN_RAW[[#This Row],[DEPORTISTA]]=""),"",FIN_RAW[[#This Row],[DEPORTISTA]])</f>
        <v>Juan Diego Floyd Martínez</v>
      </c>
      <c r="M2114" s="3">
        <f>IF(FIN_DATASET[[#This Row],[Method]]="Efectivo",1,0)</f>
        <v>1</v>
      </c>
      <c r="N2114" s="12">
        <f>IF(FIN_DATASET[[#This Row],[Method]]="Efectivo",FIN_DATASET[[#This Row],[Amount]],0)</f>
        <v>210000</v>
      </c>
      <c r="O2114" s="3">
        <f>IF(FIN_DATASET[[#This Row],[Method]]="CxC",1,0)</f>
        <v>0</v>
      </c>
      <c r="P2114" s="11">
        <f>IF(FIN_DATASET[[#This Row],[Method]]="CxC",FIN_DATASET[[#This Row],[Amount]],0)</f>
        <v>0</v>
      </c>
      <c r="Q2114" s="3">
        <f>IF(OR(FIN_DATASET[[#This Row],[Account]]="CxP",FIN_DATASET[[#This Row],[Account]]="CxP (Liga)",FIN_DATASET[[#This Row],[Account]]="CxP (Terceros)"),1,0)</f>
        <v>0</v>
      </c>
      <c r="R2114" s="3">
        <f>IF(FIN_DATASET[[#This Row],[AP_Flag]]=1,FIN_DATASET[[#This Row],[Amount]],0)</f>
        <v>0</v>
      </c>
    </row>
    <row r="2115" spans="1:18" x14ac:dyDescent="0.2">
      <c r="A2115" s="4">
        <f>FIN_RAW[[#This Row],[FECHA]]</f>
        <v>45352</v>
      </c>
      <c r="B2115" s="3">
        <f>YEAR(FIN_DATASET[[#This Row],[Date]])</f>
        <v>2024</v>
      </c>
      <c r="C2115" s="3" t="str">
        <f>TEXT(FIN_DATASET[[#This Row],[Date]],"mmmm")</f>
        <v>March</v>
      </c>
      <c r="D2115" s="3" t="str">
        <f>IF(FIN_RAW[[#This Row],[VALOR (IN)]]&gt;0, "Income",IF(FIN_RAW[[#This Row],[VALOR (OUT)]]&gt;0, "Expense", "Check"))</f>
        <v>Income</v>
      </c>
      <c r="E2115" s="3" t="str">
        <f>_xlfn.XLOOKUP(FIN_DATASET[[#This Row],[Method]],CATEGORY_MAP[CUENTA_IN],CATEGORY_MAP[Category])</f>
        <v>Cash</v>
      </c>
      <c r="F2115" s="3" t="str">
        <f>_xlfn.XLOOKUP(FIN_DATASET[[#This Row],[Account]],CATEGORY_MAP[CUENTA_OUT],CATEGORY_MAP[Subcategory])</f>
        <v>Monthly Fee</v>
      </c>
      <c r="G2115" s="3" t="str">
        <f>IF(OR(FIN_RAW[[#This Row],[CONCEPTO]]=0,FIN_RAW[[#This Row],[CONCEPTO]]=""),"",FIN_RAW[[#This Row],[CONCEPTO]])</f>
        <v>Mensualidad AR MAR</v>
      </c>
      <c r="H2115" s="5">
        <f>IF(FIN_DATASET[[#This Row],[Type]]="Income", FIN_RAW[[#This Row],[VALOR (IN)]], -FIN_RAW[[#This Row],[VALOR (OUT)]])</f>
        <v>158000</v>
      </c>
      <c r="I2115" s="3" t="str">
        <f>FIN_RAW[[#This Row],[CUENTA (IN)]]</f>
        <v>Efectivo</v>
      </c>
      <c r="J2115" s="6" t="str">
        <f>FIN_RAW[[#This Row],[CUENTA (OUT)]]</f>
        <v>Mensualidad</v>
      </c>
      <c r="K2115" s="3" t="str">
        <f>IF(OR(FIN_RAW[[#This Row],[CLIENTE]]=0,FIN_RAW[[#This Row],[CLIENTE]]=" "),"",FIN_RAW[[#This Row],[CLIENTE]])</f>
        <v>Víctor Manuel Duque Yepes</v>
      </c>
      <c r="L2115" s="3" t="str">
        <f>IF(OR(FIN_RAW[[#This Row],[DEPORTISTA]]=0,FIN_RAW[[#This Row],[DEPORTISTA]]=""),"",FIN_RAW[[#This Row],[DEPORTISTA]])</f>
        <v>Juan Esteban Duque Pinto</v>
      </c>
      <c r="M2115" s="3">
        <f>IF(FIN_DATASET[[#This Row],[Method]]="Efectivo",1,0)</f>
        <v>1</v>
      </c>
      <c r="N2115" s="12">
        <f>IF(FIN_DATASET[[#This Row],[Method]]="Efectivo",FIN_DATASET[[#This Row],[Amount]],0)</f>
        <v>158000</v>
      </c>
      <c r="O2115" s="3">
        <f>IF(FIN_DATASET[[#This Row],[Method]]="CxC",1,0)</f>
        <v>0</v>
      </c>
      <c r="P2115" s="11">
        <f>IF(FIN_DATASET[[#This Row],[Method]]="CxC",FIN_DATASET[[#This Row],[Amount]],0)</f>
        <v>0</v>
      </c>
      <c r="Q2115" s="3">
        <f>IF(OR(FIN_DATASET[[#This Row],[Account]]="CxP",FIN_DATASET[[#This Row],[Account]]="CxP (Liga)",FIN_DATASET[[#This Row],[Account]]="CxP (Terceros)"),1,0)</f>
        <v>0</v>
      </c>
      <c r="R2115" s="3">
        <f>IF(FIN_DATASET[[#This Row],[AP_Flag]]=1,FIN_DATASET[[#This Row],[Amount]],0)</f>
        <v>0</v>
      </c>
    </row>
    <row r="2116" spans="1:18" x14ac:dyDescent="0.2">
      <c r="A2116" s="4">
        <f>FIN_RAW[[#This Row],[FECHA]]</f>
        <v>45352</v>
      </c>
      <c r="B2116" s="3">
        <f>YEAR(FIN_DATASET[[#This Row],[Date]])</f>
        <v>2024</v>
      </c>
      <c r="C2116" s="3" t="str">
        <f>TEXT(FIN_DATASET[[#This Row],[Date]],"mmmm")</f>
        <v>March</v>
      </c>
      <c r="D2116" s="3" t="str">
        <f>IF(FIN_RAW[[#This Row],[VALOR (IN)]]&gt;0, "Income",IF(FIN_RAW[[#This Row],[VALOR (OUT)]]&gt;0, "Expense", "Check"))</f>
        <v>Income</v>
      </c>
      <c r="E2116" s="3" t="str">
        <f>_xlfn.XLOOKUP(FIN_DATASET[[#This Row],[Method]],CATEGORY_MAP[CUENTA_IN],CATEGORY_MAP[Category])</f>
        <v>Scholarships</v>
      </c>
      <c r="F2116" s="3" t="str">
        <f>_xlfn.XLOOKUP(FIN_DATASET[[#This Row],[Account]],CATEGORY_MAP[CUENTA_OUT],CATEGORY_MAP[Subcategory])</f>
        <v>Monthly Fee</v>
      </c>
      <c r="G2116" s="3" t="str">
        <f>IF(OR(FIN_RAW[[#This Row],[CONCEPTO]]=0,FIN_RAW[[#This Row],[CONCEPTO]]=""),"",FIN_RAW[[#This Row],[CONCEPTO]])</f>
        <v>Beca Hermandad (15%) MAR</v>
      </c>
      <c r="H2116" s="5">
        <f>IF(FIN_DATASET[[#This Row],[Type]]="Income", FIN_RAW[[#This Row],[VALOR (IN)]], -FIN_RAW[[#This Row],[VALOR (OUT)]])</f>
        <v>52000</v>
      </c>
      <c r="I2116" s="3" t="str">
        <f>FIN_RAW[[#This Row],[CUENTA (IN)]]</f>
        <v>Becas</v>
      </c>
      <c r="J2116" s="6" t="str">
        <f>FIN_RAW[[#This Row],[CUENTA (OUT)]]</f>
        <v>Mensualidad</v>
      </c>
      <c r="K2116" s="3" t="str">
        <f>IF(OR(FIN_RAW[[#This Row],[CLIENTE]]=0,FIN_RAW[[#This Row],[CLIENTE]]=" "),"",FIN_RAW[[#This Row],[CLIENTE]])</f>
        <v>Víctor Manuel Duque Yepes</v>
      </c>
      <c r="L2116" s="3" t="str">
        <f>IF(OR(FIN_RAW[[#This Row],[DEPORTISTA]]=0,FIN_RAW[[#This Row],[DEPORTISTA]]=""),"",FIN_RAW[[#This Row],[DEPORTISTA]])</f>
        <v>Juan Esteban Duque Pinto</v>
      </c>
      <c r="M2116" s="3">
        <f>IF(FIN_DATASET[[#This Row],[Method]]="Efectivo",1,0)</f>
        <v>0</v>
      </c>
      <c r="N2116" s="12">
        <f>IF(FIN_DATASET[[#This Row],[Method]]="Efectivo",FIN_DATASET[[#This Row],[Amount]],0)</f>
        <v>0</v>
      </c>
      <c r="O2116" s="3">
        <f>IF(FIN_DATASET[[#This Row],[Method]]="CxC",1,0)</f>
        <v>0</v>
      </c>
      <c r="P2116" s="11">
        <f>IF(FIN_DATASET[[#This Row],[Method]]="CxC",FIN_DATASET[[#This Row],[Amount]],0)</f>
        <v>0</v>
      </c>
      <c r="Q2116" s="3">
        <f>IF(OR(FIN_DATASET[[#This Row],[Account]]="CxP",FIN_DATASET[[#This Row],[Account]]="CxP (Liga)",FIN_DATASET[[#This Row],[Account]]="CxP (Terceros)"),1,0)</f>
        <v>0</v>
      </c>
      <c r="R2116" s="3">
        <f>IF(FIN_DATASET[[#This Row],[AP_Flag]]=1,FIN_DATASET[[#This Row],[Amount]],0)</f>
        <v>0</v>
      </c>
    </row>
    <row r="2117" spans="1:18" x14ac:dyDescent="0.2">
      <c r="A2117" s="4">
        <f>FIN_RAW[[#This Row],[FECHA]]</f>
        <v>45352</v>
      </c>
      <c r="B2117" s="3">
        <f>YEAR(FIN_DATASET[[#This Row],[Date]])</f>
        <v>2024</v>
      </c>
      <c r="C2117" s="3" t="str">
        <f>TEXT(FIN_DATASET[[#This Row],[Date]],"mmmm")</f>
        <v>March</v>
      </c>
      <c r="D2117" s="3" t="str">
        <f>IF(FIN_RAW[[#This Row],[VALOR (IN)]]&gt;0, "Income",IF(FIN_RAW[[#This Row],[VALOR (OUT)]]&gt;0, "Expense", "Check"))</f>
        <v>Income</v>
      </c>
      <c r="E2117" s="3" t="str">
        <f>_xlfn.XLOOKUP(FIN_DATASET[[#This Row],[Method]],CATEGORY_MAP[CUENTA_IN],CATEGORY_MAP[Category])</f>
        <v>Cash</v>
      </c>
      <c r="F2117" s="3" t="str">
        <f>_xlfn.XLOOKUP(FIN_DATASET[[#This Row],[Account]],CATEGORY_MAP[CUENTA_OUT],CATEGORY_MAP[Subcategory])</f>
        <v>Monthly Fee</v>
      </c>
      <c r="G2117" s="3" t="str">
        <f>IF(OR(FIN_RAW[[#This Row],[CONCEPTO]]=0,FIN_RAW[[#This Row],[CONCEPTO]]=""),"",FIN_RAW[[#This Row],[CONCEPTO]])</f>
        <v>Mensualidad AR MAR</v>
      </c>
      <c r="H2117" s="5">
        <f>IF(FIN_DATASET[[#This Row],[Type]]="Income", FIN_RAW[[#This Row],[VALOR (IN)]], -FIN_RAW[[#This Row],[VALOR (OUT)]])</f>
        <v>210000</v>
      </c>
      <c r="I2117" s="3" t="str">
        <f>FIN_RAW[[#This Row],[CUENTA (IN)]]</f>
        <v>Efectivo</v>
      </c>
      <c r="J2117" s="6" t="str">
        <f>FIN_RAW[[#This Row],[CUENTA (OUT)]]</f>
        <v>Mensualidad</v>
      </c>
      <c r="K2117" s="3" t="str">
        <f>IF(OR(FIN_RAW[[#This Row],[CLIENTE]]=0,FIN_RAW[[#This Row],[CLIENTE]]=" "),"",FIN_RAW[[#This Row],[CLIENTE]])</f>
        <v>Víctor Manuel Duque Yepes</v>
      </c>
      <c r="L2117" s="3" t="str">
        <f>IF(OR(FIN_RAW[[#This Row],[DEPORTISTA]]=0,FIN_RAW[[#This Row],[DEPORTISTA]]=""),"",FIN_RAW[[#This Row],[DEPORTISTA]])</f>
        <v>Juan Manuel Duque Pinto</v>
      </c>
      <c r="M2117" s="3">
        <f>IF(FIN_DATASET[[#This Row],[Method]]="Efectivo",1,0)</f>
        <v>1</v>
      </c>
      <c r="N2117" s="12">
        <f>IF(FIN_DATASET[[#This Row],[Method]]="Efectivo",FIN_DATASET[[#This Row],[Amount]],0)</f>
        <v>210000</v>
      </c>
      <c r="O2117" s="3">
        <f>IF(FIN_DATASET[[#This Row],[Method]]="CxC",1,0)</f>
        <v>0</v>
      </c>
      <c r="P2117" s="11">
        <f>IF(FIN_DATASET[[#This Row],[Method]]="CxC",FIN_DATASET[[#This Row],[Amount]],0)</f>
        <v>0</v>
      </c>
      <c r="Q2117" s="3">
        <f>IF(OR(FIN_DATASET[[#This Row],[Account]]="CxP",FIN_DATASET[[#This Row],[Account]]="CxP (Liga)",FIN_DATASET[[#This Row],[Account]]="CxP (Terceros)"),1,0)</f>
        <v>0</v>
      </c>
      <c r="R2117" s="3">
        <f>IF(FIN_DATASET[[#This Row],[AP_Flag]]=1,FIN_DATASET[[#This Row],[Amount]],0)</f>
        <v>0</v>
      </c>
    </row>
    <row r="2118" spans="1:18" x14ac:dyDescent="0.2">
      <c r="A2118" s="4">
        <f>FIN_RAW[[#This Row],[FECHA]]</f>
        <v>45352</v>
      </c>
      <c r="B2118" s="3">
        <f>YEAR(FIN_DATASET[[#This Row],[Date]])</f>
        <v>2024</v>
      </c>
      <c r="C2118" s="3" t="str">
        <f>TEXT(FIN_DATASET[[#This Row],[Date]],"mmmm")</f>
        <v>March</v>
      </c>
      <c r="D2118" s="3" t="str">
        <f>IF(FIN_RAW[[#This Row],[VALOR (IN)]]&gt;0, "Income",IF(FIN_RAW[[#This Row],[VALOR (OUT)]]&gt;0, "Expense", "Check"))</f>
        <v>Income</v>
      </c>
      <c r="E2118" s="3" t="str">
        <f>_xlfn.XLOOKUP(FIN_DATASET[[#This Row],[Method]],CATEGORY_MAP[CUENTA_IN],CATEGORY_MAP[Category])</f>
        <v>Cash</v>
      </c>
      <c r="F2118" s="3" t="str">
        <f>_xlfn.XLOOKUP(FIN_DATASET[[#This Row],[Account]],CATEGORY_MAP[CUENTA_OUT],CATEGORY_MAP[Subcategory])</f>
        <v>Monthly Fee</v>
      </c>
      <c r="G2118" s="3" t="str">
        <f>IF(OR(FIN_RAW[[#This Row],[CONCEPTO]]=0,FIN_RAW[[#This Row],[CONCEPTO]]=""),"",FIN_RAW[[#This Row],[CONCEPTO]])</f>
        <v>Mensualidad AR MAR</v>
      </c>
      <c r="H2118" s="5">
        <f>IF(FIN_DATASET[[#This Row],[Type]]="Income", FIN_RAW[[#This Row],[VALOR (IN)]], -FIN_RAW[[#This Row],[VALOR (OUT)]])</f>
        <v>210000</v>
      </c>
      <c r="I2118" s="3" t="str">
        <f>FIN_RAW[[#This Row],[CUENTA (IN)]]</f>
        <v>Efectivo</v>
      </c>
      <c r="J2118" s="6" t="str">
        <f>FIN_RAW[[#This Row],[CUENTA (OUT)]]</f>
        <v>Mensualidad</v>
      </c>
      <c r="K2118" s="3" t="str">
        <f>IF(OR(FIN_RAW[[#This Row],[CLIENTE]]=0,FIN_RAW[[#This Row],[CLIENTE]]=" "),"",FIN_RAW[[#This Row],[CLIENTE]])</f>
        <v>Diana Gómez Herrera</v>
      </c>
      <c r="L2118" s="3" t="str">
        <f>IF(OR(FIN_RAW[[#This Row],[DEPORTISTA]]=0,FIN_RAW[[#This Row],[DEPORTISTA]]=""),"",FIN_RAW[[#This Row],[DEPORTISTA]])</f>
        <v>Juan Manuel López Gómez</v>
      </c>
      <c r="M2118" s="3">
        <f>IF(FIN_DATASET[[#This Row],[Method]]="Efectivo",1,0)</f>
        <v>1</v>
      </c>
      <c r="N2118" s="12">
        <f>IF(FIN_DATASET[[#This Row],[Method]]="Efectivo",FIN_DATASET[[#This Row],[Amount]],0)</f>
        <v>210000</v>
      </c>
      <c r="O2118" s="3">
        <f>IF(FIN_DATASET[[#This Row],[Method]]="CxC",1,0)</f>
        <v>0</v>
      </c>
      <c r="P2118" s="11">
        <f>IF(FIN_DATASET[[#This Row],[Method]]="CxC",FIN_DATASET[[#This Row],[Amount]],0)</f>
        <v>0</v>
      </c>
      <c r="Q2118" s="3">
        <f>IF(OR(FIN_DATASET[[#This Row],[Account]]="CxP",FIN_DATASET[[#This Row],[Account]]="CxP (Liga)",FIN_DATASET[[#This Row],[Account]]="CxP (Terceros)"),1,0)</f>
        <v>0</v>
      </c>
      <c r="R2118" s="3">
        <f>IF(FIN_DATASET[[#This Row],[AP_Flag]]=1,FIN_DATASET[[#This Row],[Amount]],0)</f>
        <v>0</v>
      </c>
    </row>
    <row r="2119" spans="1:18" x14ac:dyDescent="0.2">
      <c r="A2119" s="4">
        <f>FIN_RAW[[#This Row],[FECHA]]</f>
        <v>45352</v>
      </c>
      <c r="B2119" s="3">
        <f>YEAR(FIN_DATASET[[#This Row],[Date]])</f>
        <v>2024</v>
      </c>
      <c r="C2119" s="3" t="str">
        <f>TEXT(FIN_DATASET[[#This Row],[Date]],"mmmm")</f>
        <v>March</v>
      </c>
      <c r="D2119" s="3" t="str">
        <f>IF(FIN_RAW[[#This Row],[VALOR (IN)]]&gt;0, "Income",IF(FIN_RAW[[#This Row],[VALOR (OUT)]]&gt;0, "Expense", "Check"))</f>
        <v>Income</v>
      </c>
      <c r="E2119" s="3" t="str">
        <f>_xlfn.XLOOKUP(FIN_DATASET[[#This Row],[Method]],CATEGORY_MAP[CUENTA_IN],CATEGORY_MAP[Category])</f>
        <v>Accounts Receivable</v>
      </c>
      <c r="F2119" s="3" t="str">
        <f>_xlfn.XLOOKUP(FIN_DATASET[[#This Row],[Account]],CATEGORY_MAP[CUENTA_OUT],CATEGORY_MAP[Subcategory])</f>
        <v>Monthly Fee</v>
      </c>
      <c r="G2119" s="3" t="str">
        <f>IF(OR(FIN_RAW[[#This Row],[CONCEPTO]]=0,FIN_RAW[[#This Row],[CONCEPTO]]=""),"",FIN_RAW[[#This Row],[CONCEPTO]])</f>
        <v>Mensualidad AR MAR</v>
      </c>
      <c r="H2119" s="5">
        <f>IF(FIN_DATASET[[#This Row],[Type]]="Income", FIN_RAW[[#This Row],[VALOR (IN)]], -FIN_RAW[[#This Row],[VALOR (OUT)]])</f>
        <v>210000</v>
      </c>
      <c r="I2119" s="3" t="str">
        <f>FIN_RAW[[#This Row],[CUENTA (IN)]]</f>
        <v>CxC</v>
      </c>
      <c r="J2119" s="6" t="str">
        <f>FIN_RAW[[#This Row],[CUENTA (OUT)]]</f>
        <v>Mensualidad</v>
      </c>
      <c r="K2119" s="3" t="str">
        <f>IF(OR(FIN_RAW[[#This Row],[CLIENTE]]=0,FIN_RAW[[#This Row],[CLIENTE]]=" "),"",FIN_RAW[[#This Row],[CLIENTE]])</f>
        <v>Viviana Andrade Álvarez</v>
      </c>
      <c r="L2119" s="3" t="str">
        <f>IF(OR(FIN_RAW[[#This Row],[DEPORTISTA]]=0,FIN_RAW[[#This Row],[DEPORTISTA]]=""),"",FIN_RAW[[#This Row],[DEPORTISTA]])</f>
        <v>Laura Sofía Valencia Andrade</v>
      </c>
      <c r="M2119" s="3">
        <f>IF(FIN_DATASET[[#This Row],[Method]]="Efectivo",1,0)</f>
        <v>0</v>
      </c>
      <c r="N2119" s="12">
        <f>IF(FIN_DATASET[[#This Row],[Method]]="Efectivo",FIN_DATASET[[#This Row],[Amount]],0)</f>
        <v>0</v>
      </c>
      <c r="O2119" s="3">
        <f>IF(FIN_DATASET[[#This Row],[Method]]="CxC",1,0)</f>
        <v>1</v>
      </c>
      <c r="P2119" s="11">
        <f>IF(FIN_DATASET[[#This Row],[Method]]="CxC",FIN_DATASET[[#This Row],[Amount]],0)</f>
        <v>210000</v>
      </c>
      <c r="Q2119" s="3">
        <f>IF(OR(FIN_DATASET[[#This Row],[Account]]="CxP",FIN_DATASET[[#This Row],[Account]]="CxP (Liga)",FIN_DATASET[[#This Row],[Account]]="CxP (Terceros)"),1,0)</f>
        <v>0</v>
      </c>
      <c r="R2119" s="3">
        <f>IF(FIN_DATASET[[#This Row],[AP_Flag]]=1,FIN_DATASET[[#This Row],[Amount]],0)</f>
        <v>0</v>
      </c>
    </row>
    <row r="2120" spans="1:18" x14ac:dyDescent="0.2">
      <c r="A2120" s="4">
        <f>FIN_RAW[[#This Row],[FECHA]]</f>
        <v>45352</v>
      </c>
      <c r="B2120" s="3">
        <f>YEAR(FIN_DATASET[[#This Row],[Date]])</f>
        <v>2024</v>
      </c>
      <c r="C2120" s="3" t="str">
        <f>TEXT(FIN_DATASET[[#This Row],[Date]],"mmmm")</f>
        <v>March</v>
      </c>
      <c r="D2120" s="3" t="str">
        <f>IF(FIN_RAW[[#This Row],[VALOR (IN)]]&gt;0, "Income",IF(FIN_RAW[[#This Row],[VALOR (OUT)]]&gt;0, "Expense", "Check"))</f>
        <v>Income</v>
      </c>
      <c r="E2120" s="3" t="str">
        <f>_xlfn.XLOOKUP(FIN_DATASET[[#This Row],[Method]],CATEGORY_MAP[CUENTA_IN],CATEGORY_MAP[Category])</f>
        <v>Cash</v>
      </c>
      <c r="F2120" s="3" t="str">
        <f>_xlfn.XLOOKUP(FIN_DATASET[[#This Row],[Account]],CATEGORY_MAP[CUENTA_OUT],CATEGORY_MAP[Subcategory])</f>
        <v>Monthly Fee</v>
      </c>
      <c r="G2120" s="3" t="str">
        <f>IF(OR(FIN_RAW[[#This Row],[CONCEPTO]]=0,FIN_RAW[[#This Row],[CONCEPTO]]=""),"",FIN_RAW[[#This Row],[CONCEPTO]])</f>
        <v>Mensualidad AR MAR</v>
      </c>
      <c r="H2120" s="5">
        <f>IF(FIN_DATASET[[#This Row],[Type]]="Income", FIN_RAW[[#This Row],[VALOR (IN)]], -FIN_RAW[[#This Row],[VALOR (OUT)]])</f>
        <v>210000</v>
      </c>
      <c r="I2120" s="3" t="str">
        <f>FIN_RAW[[#This Row],[CUENTA (IN)]]</f>
        <v>Efectivo</v>
      </c>
      <c r="J2120" s="6" t="str">
        <f>FIN_RAW[[#This Row],[CUENTA (OUT)]]</f>
        <v>Mensualidad</v>
      </c>
      <c r="K2120" s="3" t="str">
        <f>IF(OR(FIN_RAW[[#This Row],[CLIENTE]]=0,FIN_RAW[[#This Row],[CLIENTE]]=" "),"",FIN_RAW[[#This Row],[CLIENTE]])</f>
        <v>Diana Marcela Bravo Clavijo</v>
      </c>
      <c r="L2120" s="3" t="str">
        <f>IF(OR(FIN_RAW[[#This Row],[DEPORTISTA]]=0,FIN_RAW[[#This Row],[DEPORTISTA]]=""),"",FIN_RAW[[#This Row],[DEPORTISTA]])</f>
        <v>María Antonia Camacho Bravo</v>
      </c>
      <c r="M2120" s="3">
        <f>IF(FIN_DATASET[[#This Row],[Method]]="Efectivo",1,0)</f>
        <v>1</v>
      </c>
      <c r="N2120" s="12">
        <f>IF(FIN_DATASET[[#This Row],[Method]]="Efectivo",FIN_DATASET[[#This Row],[Amount]],0)</f>
        <v>210000</v>
      </c>
      <c r="O2120" s="3">
        <f>IF(FIN_DATASET[[#This Row],[Method]]="CxC",1,0)</f>
        <v>0</v>
      </c>
      <c r="P2120" s="11">
        <f>IF(FIN_DATASET[[#This Row],[Method]]="CxC",FIN_DATASET[[#This Row],[Amount]],0)</f>
        <v>0</v>
      </c>
      <c r="Q2120" s="3">
        <f>IF(OR(FIN_DATASET[[#This Row],[Account]]="CxP",FIN_DATASET[[#This Row],[Account]]="CxP (Liga)",FIN_DATASET[[#This Row],[Account]]="CxP (Terceros)"),1,0)</f>
        <v>0</v>
      </c>
      <c r="R2120" s="3">
        <f>IF(FIN_DATASET[[#This Row],[AP_Flag]]=1,FIN_DATASET[[#This Row],[Amount]],0)</f>
        <v>0</v>
      </c>
    </row>
    <row r="2121" spans="1:18" x14ac:dyDescent="0.2">
      <c r="A2121" s="4">
        <f>FIN_RAW[[#This Row],[FECHA]]</f>
        <v>45352</v>
      </c>
      <c r="B2121" s="3">
        <f>YEAR(FIN_DATASET[[#This Row],[Date]])</f>
        <v>2024</v>
      </c>
      <c r="C2121" s="3" t="str">
        <f>TEXT(FIN_DATASET[[#This Row],[Date]],"mmmm")</f>
        <v>March</v>
      </c>
      <c r="D2121" s="3" t="str">
        <f>IF(FIN_RAW[[#This Row],[VALOR (IN)]]&gt;0, "Income",IF(FIN_RAW[[#This Row],[VALOR (OUT)]]&gt;0, "Expense", "Check"))</f>
        <v>Income</v>
      </c>
      <c r="E2121" s="3" t="str">
        <f>_xlfn.XLOOKUP(FIN_DATASET[[#This Row],[Method]],CATEGORY_MAP[CUENTA_IN],CATEGORY_MAP[Category])</f>
        <v>Cash</v>
      </c>
      <c r="F2121" s="3" t="str">
        <f>_xlfn.XLOOKUP(FIN_DATASET[[#This Row],[Account]],CATEGORY_MAP[CUENTA_OUT],CATEGORY_MAP[Subcategory])</f>
        <v>Monthly Fee</v>
      </c>
      <c r="G2121" s="3" t="str">
        <f>IF(OR(FIN_RAW[[#This Row],[CONCEPTO]]=0,FIN_RAW[[#This Row],[CONCEPTO]]=""),"",FIN_RAW[[#This Row],[CONCEPTO]])</f>
        <v>Mensualidad AR MAR</v>
      </c>
      <c r="H2121" s="5">
        <f>IF(FIN_DATASET[[#This Row],[Type]]="Income", FIN_RAW[[#This Row],[VALOR (IN)]], -FIN_RAW[[#This Row],[VALOR (OUT)]])</f>
        <v>210000</v>
      </c>
      <c r="I2121" s="3" t="str">
        <f>FIN_RAW[[#This Row],[CUENTA (IN)]]</f>
        <v>Efectivo</v>
      </c>
      <c r="J2121" s="6" t="str">
        <f>FIN_RAW[[#This Row],[CUENTA (OUT)]]</f>
        <v>Mensualidad</v>
      </c>
      <c r="K2121" s="3" t="str">
        <f>IF(OR(FIN_RAW[[#This Row],[CLIENTE]]=0,FIN_RAW[[#This Row],[CLIENTE]]=" "),"",FIN_RAW[[#This Row],[CLIENTE]])</f>
        <v>Mónica González Esguerra</v>
      </c>
      <c r="L2121" s="3" t="str">
        <f>IF(OR(FIN_RAW[[#This Row],[DEPORTISTA]]=0,FIN_RAW[[#This Row],[DEPORTISTA]]=""),"",FIN_RAW[[#This Row],[DEPORTISTA]])</f>
        <v>Mariana Vásquez González</v>
      </c>
      <c r="M2121" s="3">
        <f>IF(FIN_DATASET[[#This Row],[Method]]="Efectivo",1,0)</f>
        <v>1</v>
      </c>
      <c r="N2121" s="12">
        <f>IF(FIN_DATASET[[#This Row],[Method]]="Efectivo",FIN_DATASET[[#This Row],[Amount]],0)</f>
        <v>210000</v>
      </c>
      <c r="O2121" s="3">
        <f>IF(FIN_DATASET[[#This Row],[Method]]="CxC",1,0)</f>
        <v>0</v>
      </c>
      <c r="P2121" s="11">
        <f>IF(FIN_DATASET[[#This Row],[Method]]="CxC",FIN_DATASET[[#This Row],[Amount]],0)</f>
        <v>0</v>
      </c>
      <c r="Q2121" s="3">
        <f>IF(OR(FIN_DATASET[[#This Row],[Account]]="CxP",FIN_DATASET[[#This Row],[Account]]="CxP (Liga)",FIN_DATASET[[#This Row],[Account]]="CxP (Terceros)"),1,0)</f>
        <v>0</v>
      </c>
      <c r="R2121" s="3">
        <f>IF(FIN_DATASET[[#This Row],[AP_Flag]]=1,FIN_DATASET[[#This Row],[Amount]],0)</f>
        <v>0</v>
      </c>
    </row>
    <row r="2122" spans="1:18" x14ac:dyDescent="0.2">
      <c r="A2122" s="4">
        <f>FIN_RAW[[#This Row],[FECHA]]</f>
        <v>45352</v>
      </c>
      <c r="B2122" s="3">
        <f>YEAR(FIN_DATASET[[#This Row],[Date]])</f>
        <v>2024</v>
      </c>
      <c r="C2122" s="3" t="str">
        <f>TEXT(FIN_DATASET[[#This Row],[Date]],"mmmm")</f>
        <v>March</v>
      </c>
      <c r="D2122" s="3" t="str">
        <f>IF(FIN_RAW[[#This Row],[VALOR (IN)]]&gt;0, "Income",IF(FIN_RAW[[#This Row],[VALOR (OUT)]]&gt;0, "Expense", "Check"))</f>
        <v>Income</v>
      </c>
      <c r="E2122" s="3" t="str">
        <f>_xlfn.XLOOKUP(FIN_DATASET[[#This Row],[Method]],CATEGORY_MAP[CUENTA_IN],CATEGORY_MAP[Category])</f>
        <v>Cash</v>
      </c>
      <c r="F2122" s="3" t="str">
        <f>_xlfn.XLOOKUP(FIN_DATASET[[#This Row],[Account]],CATEGORY_MAP[CUENTA_OUT],CATEGORY_MAP[Subcategory])</f>
        <v>Monthly Fee</v>
      </c>
      <c r="G2122" s="3" t="str">
        <f>IF(OR(FIN_RAW[[#This Row],[CONCEPTO]]=0,FIN_RAW[[#This Row],[CONCEPTO]]=""),"",FIN_RAW[[#This Row],[CONCEPTO]])</f>
        <v>Mensualidad FOR MAR</v>
      </c>
      <c r="H2122" s="5">
        <f>IF(FIN_DATASET[[#This Row],[Type]]="Income", FIN_RAW[[#This Row],[VALOR (IN)]], -FIN_RAW[[#This Row],[VALOR (OUT)]])</f>
        <v>158000</v>
      </c>
      <c r="I2122" s="3" t="str">
        <f>FIN_RAW[[#This Row],[CUENTA (IN)]]</f>
        <v>Efectivo</v>
      </c>
      <c r="J2122" s="6" t="str">
        <f>FIN_RAW[[#This Row],[CUENTA (OUT)]]</f>
        <v>Mensualidad</v>
      </c>
      <c r="K2122" s="3" t="str">
        <f>IF(OR(FIN_RAW[[#This Row],[CLIENTE]]=0,FIN_RAW[[#This Row],[CLIENTE]]=" "),"",FIN_RAW[[#This Row],[CLIENTE]])</f>
        <v>Ana Milena Sánchez Patiño</v>
      </c>
      <c r="L2122" s="3" t="str">
        <f>IF(OR(FIN_RAW[[#This Row],[DEPORTISTA]]=0,FIN_RAW[[#This Row],[DEPORTISTA]]=""),"",FIN_RAW[[#This Row],[DEPORTISTA]])</f>
        <v>Matías Carvajal Sánchez</v>
      </c>
      <c r="M2122" s="3">
        <f>IF(FIN_DATASET[[#This Row],[Method]]="Efectivo",1,0)</f>
        <v>1</v>
      </c>
      <c r="N2122" s="12">
        <f>IF(FIN_DATASET[[#This Row],[Method]]="Efectivo",FIN_DATASET[[#This Row],[Amount]],0)</f>
        <v>158000</v>
      </c>
      <c r="O2122" s="3">
        <f>IF(FIN_DATASET[[#This Row],[Method]]="CxC",1,0)</f>
        <v>0</v>
      </c>
      <c r="P2122" s="11">
        <f>IF(FIN_DATASET[[#This Row],[Method]]="CxC",FIN_DATASET[[#This Row],[Amount]],0)</f>
        <v>0</v>
      </c>
      <c r="Q2122" s="3">
        <f>IF(OR(FIN_DATASET[[#This Row],[Account]]="CxP",FIN_DATASET[[#This Row],[Account]]="CxP (Liga)",FIN_DATASET[[#This Row],[Account]]="CxP (Terceros)"),1,0)</f>
        <v>0</v>
      </c>
      <c r="R2122" s="3">
        <f>IF(FIN_DATASET[[#This Row],[AP_Flag]]=1,FIN_DATASET[[#This Row],[Amount]],0)</f>
        <v>0</v>
      </c>
    </row>
    <row r="2123" spans="1:18" x14ac:dyDescent="0.2">
      <c r="A2123" s="4">
        <f>FIN_RAW[[#This Row],[FECHA]]</f>
        <v>45352</v>
      </c>
      <c r="B2123" s="3">
        <f>YEAR(FIN_DATASET[[#This Row],[Date]])</f>
        <v>2024</v>
      </c>
      <c r="C2123" s="3" t="str">
        <f>TEXT(FIN_DATASET[[#This Row],[Date]],"mmmm")</f>
        <v>March</v>
      </c>
      <c r="D2123" s="3" t="str">
        <f>IF(FIN_RAW[[#This Row],[VALOR (IN)]]&gt;0, "Income",IF(FIN_RAW[[#This Row],[VALOR (OUT)]]&gt;0, "Expense", "Check"))</f>
        <v>Income</v>
      </c>
      <c r="E2123" s="3" t="str">
        <f>_xlfn.XLOOKUP(FIN_DATASET[[#This Row],[Method]],CATEGORY_MAP[CUENTA_IN],CATEGORY_MAP[Category])</f>
        <v>Scholarships</v>
      </c>
      <c r="F2123" s="3" t="str">
        <f>_xlfn.XLOOKUP(FIN_DATASET[[#This Row],[Account]],CATEGORY_MAP[CUENTA_OUT],CATEGORY_MAP[Subcategory])</f>
        <v>Monthly Fee</v>
      </c>
      <c r="G2123" s="3" t="str">
        <f>IF(OR(FIN_RAW[[#This Row],[CONCEPTO]]=0,FIN_RAW[[#This Row],[CONCEPTO]]=""),"",FIN_RAW[[#This Row],[CONCEPTO]])</f>
        <v>Beca Hermandad (15%) MAR</v>
      </c>
      <c r="H2123" s="5">
        <f>IF(FIN_DATASET[[#This Row],[Type]]="Income", FIN_RAW[[#This Row],[VALOR (IN)]], -FIN_RAW[[#This Row],[VALOR (OUT)]])</f>
        <v>52000</v>
      </c>
      <c r="I2123" s="3" t="str">
        <f>FIN_RAW[[#This Row],[CUENTA (IN)]]</f>
        <v>Becas</v>
      </c>
      <c r="J2123" s="6" t="str">
        <f>FIN_RAW[[#This Row],[CUENTA (OUT)]]</f>
        <v>Mensualidad</v>
      </c>
      <c r="K2123" s="3" t="str">
        <f>IF(OR(FIN_RAW[[#This Row],[CLIENTE]]=0,FIN_RAW[[#This Row],[CLIENTE]]=" "),"",FIN_RAW[[#This Row],[CLIENTE]])</f>
        <v>Ana Milena Sánchez Patiño</v>
      </c>
      <c r="L2123" s="3" t="str">
        <f>IF(OR(FIN_RAW[[#This Row],[DEPORTISTA]]=0,FIN_RAW[[#This Row],[DEPORTISTA]]=""),"",FIN_RAW[[#This Row],[DEPORTISTA]])</f>
        <v>Matías Carvajal Sánchez</v>
      </c>
      <c r="M2123" s="3">
        <f>IF(FIN_DATASET[[#This Row],[Method]]="Efectivo",1,0)</f>
        <v>0</v>
      </c>
      <c r="N2123" s="12">
        <f>IF(FIN_DATASET[[#This Row],[Method]]="Efectivo",FIN_DATASET[[#This Row],[Amount]],0)</f>
        <v>0</v>
      </c>
      <c r="O2123" s="3">
        <f>IF(FIN_DATASET[[#This Row],[Method]]="CxC",1,0)</f>
        <v>0</v>
      </c>
      <c r="P2123" s="11">
        <f>IF(FIN_DATASET[[#This Row],[Method]]="CxC",FIN_DATASET[[#This Row],[Amount]],0)</f>
        <v>0</v>
      </c>
      <c r="Q2123" s="3">
        <f>IF(OR(FIN_DATASET[[#This Row],[Account]]="CxP",FIN_DATASET[[#This Row],[Account]]="CxP (Liga)",FIN_DATASET[[#This Row],[Account]]="CxP (Terceros)"),1,0)</f>
        <v>0</v>
      </c>
      <c r="R2123" s="3">
        <f>IF(FIN_DATASET[[#This Row],[AP_Flag]]=1,FIN_DATASET[[#This Row],[Amount]],0)</f>
        <v>0</v>
      </c>
    </row>
    <row r="2124" spans="1:18" x14ac:dyDescent="0.2">
      <c r="A2124" s="4">
        <f>FIN_RAW[[#This Row],[FECHA]]</f>
        <v>45352</v>
      </c>
      <c r="B2124" s="3">
        <f>YEAR(FIN_DATASET[[#This Row],[Date]])</f>
        <v>2024</v>
      </c>
      <c r="C2124" s="3" t="str">
        <f>TEXT(FIN_DATASET[[#This Row],[Date]],"mmmm")</f>
        <v>March</v>
      </c>
      <c r="D2124" s="3" t="str">
        <f>IF(FIN_RAW[[#This Row],[VALOR (IN)]]&gt;0, "Income",IF(FIN_RAW[[#This Row],[VALOR (OUT)]]&gt;0, "Expense", "Check"))</f>
        <v>Income</v>
      </c>
      <c r="E2124" s="3" t="str">
        <f>_xlfn.XLOOKUP(FIN_DATASET[[#This Row],[Method]],CATEGORY_MAP[CUENTA_IN],CATEGORY_MAP[Category])</f>
        <v>Cash</v>
      </c>
      <c r="F2124" s="3" t="str">
        <f>_xlfn.XLOOKUP(FIN_DATASET[[#This Row],[Account]],CATEGORY_MAP[CUENTA_OUT],CATEGORY_MAP[Subcategory])</f>
        <v>Monthly Fee</v>
      </c>
      <c r="G2124" s="3" t="str">
        <f>IF(OR(FIN_RAW[[#This Row],[CONCEPTO]]=0,FIN_RAW[[#This Row],[CONCEPTO]]=""),"",FIN_RAW[[#This Row],[CONCEPTO]])</f>
        <v>Mensualidad AR MAR</v>
      </c>
      <c r="H2124" s="5">
        <f>IF(FIN_DATASET[[#This Row],[Type]]="Income", FIN_RAW[[#This Row],[VALOR (IN)]], -FIN_RAW[[#This Row],[VALOR (OUT)]])</f>
        <v>210000</v>
      </c>
      <c r="I2124" s="3" t="str">
        <f>FIN_RAW[[#This Row],[CUENTA (IN)]]</f>
        <v>Efectivo</v>
      </c>
      <c r="J2124" s="6" t="str">
        <f>FIN_RAW[[#This Row],[CUENTA (OUT)]]</f>
        <v>Mensualidad</v>
      </c>
      <c r="K2124" s="3" t="str">
        <f>IF(OR(FIN_RAW[[#This Row],[CLIENTE]]=0,FIN_RAW[[#This Row],[CLIENTE]]=" "),"",FIN_RAW[[#This Row],[CLIENTE]])</f>
        <v>Ana Milena Sánchez Patiño</v>
      </c>
      <c r="L2124" s="3" t="str">
        <f>IF(OR(FIN_RAW[[#This Row],[DEPORTISTA]]=0,FIN_RAW[[#This Row],[DEPORTISTA]]=""),"",FIN_RAW[[#This Row],[DEPORTISTA]])</f>
        <v>Valentina Carvajal Sánchez</v>
      </c>
      <c r="M2124" s="3">
        <f>IF(FIN_DATASET[[#This Row],[Method]]="Efectivo",1,0)</f>
        <v>1</v>
      </c>
      <c r="N2124" s="12">
        <f>IF(FIN_DATASET[[#This Row],[Method]]="Efectivo",FIN_DATASET[[#This Row],[Amount]],0)</f>
        <v>210000</v>
      </c>
      <c r="O2124" s="3">
        <f>IF(FIN_DATASET[[#This Row],[Method]]="CxC",1,0)</f>
        <v>0</v>
      </c>
      <c r="P2124" s="11">
        <f>IF(FIN_DATASET[[#This Row],[Method]]="CxC",FIN_DATASET[[#This Row],[Amount]],0)</f>
        <v>0</v>
      </c>
      <c r="Q2124" s="3">
        <f>IF(OR(FIN_DATASET[[#This Row],[Account]]="CxP",FIN_DATASET[[#This Row],[Account]]="CxP (Liga)",FIN_DATASET[[#This Row],[Account]]="CxP (Terceros)"),1,0)</f>
        <v>0</v>
      </c>
      <c r="R2124" s="3">
        <f>IF(FIN_DATASET[[#This Row],[AP_Flag]]=1,FIN_DATASET[[#This Row],[Amount]],0)</f>
        <v>0</v>
      </c>
    </row>
    <row r="2125" spans="1:18" x14ac:dyDescent="0.2">
      <c r="A2125" s="4">
        <f>FIN_RAW[[#This Row],[FECHA]]</f>
        <v>45352</v>
      </c>
      <c r="B2125" s="3">
        <f>YEAR(FIN_DATASET[[#This Row],[Date]])</f>
        <v>2024</v>
      </c>
      <c r="C2125" s="3" t="str">
        <f>TEXT(FIN_DATASET[[#This Row],[Date]],"mmmm")</f>
        <v>March</v>
      </c>
      <c r="D2125" s="3" t="str">
        <f>IF(FIN_RAW[[#This Row],[VALOR (IN)]]&gt;0, "Income",IF(FIN_RAW[[#This Row],[VALOR (OUT)]]&gt;0, "Expense", "Check"))</f>
        <v>Income</v>
      </c>
      <c r="E2125" s="3" t="str">
        <f>_xlfn.XLOOKUP(FIN_DATASET[[#This Row],[Method]],CATEGORY_MAP[CUENTA_IN],CATEGORY_MAP[Category])</f>
        <v>Cash</v>
      </c>
      <c r="F2125" s="3" t="str">
        <f>_xlfn.XLOOKUP(FIN_DATASET[[#This Row],[Account]],CATEGORY_MAP[CUENTA_OUT],CATEGORY_MAP[Subcategory])</f>
        <v>Monthly Fee</v>
      </c>
      <c r="G2125" s="3" t="str">
        <f>IF(OR(FIN_RAW[[#This Row],[CONCEPTO]]=0,FIN_RAW[[#This Row],[CONCEPTO]]=""),"",FIN_RAW[[#This Row],[CONCEPTO]])</f>
        <v>Mensualidad AR MAR</v>
      </c>
      <c r="H2125" s="5">
        <f>IF(FIN_DATASET[[#This Row],[Type]]="Income", FIN_RAW[[#This Row],[VALOR (IN)]], -FIN_RAW[[#This Row],[VALOR (OUT)]])</f>
        <v>210000</v>
      </c>
      <c r="I2125" s="3" t="str">
        <f>FIN_RAW[[#This Row],[CUENTA (IN)]]</f>
        <v>Efectivo</v>
      </c>
      <c r="J2125" s="6" t="str">
        <f>FIN_RAW[[#This Row],[CUENTA (OUT)]]</f>
        <v>Mensualidad</v>
      </c>
      <c r="K2125" s="3" t="str">
        <f>IF(OR(FIN_RAW[[#This Row],[CLIENTE]]=0,FIN_RAW[[#This Row],[CLIENTE]]=" "),"",FIN_RAW[[#This Row],[CLIENTE]])</f>
        <v>Yanibel Peña Londoño</v>
      </c>
      <c r="L2125" s="3" t="str">
        <f>IF(OR(FIN_RAW[[#This Row],[DEPORTISTA]]=0,FIN_RAW[[#This Row],[DEPORTISTA]]=""),"",FIN_RAW[[#This Row],[DEPORTISTA]])</f>
        <v>Santiago Piedrahita Peña</v>
      </c>
      <c r="M2125" s="3">
        <f>IF(FIN_DATASET[[#This Row],[Method]]="Efectivo",1,0)</f>
        <v>1</v>
      </c>
      <c r="N2125" s="12">
        <f>IF(FIN_DATASET[[#This Row],[Method]]="Efectivo",FIN_DATASET[[#This Row],[Amount]],0)</f>
        <v>210000</v>
      </c>
      <c r="O2125" s="3">
        <f>IF(FIN_DATASET[[#This Row],[Method]]="CxC",1,0)</f>
        <v>0</v>
      </c>
      <c r="P2125" s="11">
        <f>IF(FIN_DATASET[[#This Row],[Method]]="CxC",FIN_DATASET[[#This Row],[Amount]],0)</f>
        <v>0</v>
      </c>
      <c r="Q2125" s="3">
        <f>IF(OR(FIN_DATASET[[#This Row],[Account]]="CxP",FIN_DATASET[[#This Row],[Account]]="CxP (Liga)",FIN_DATASET[[#This Row],[Account]]="CxP (Terceros)"),1,0)</f>
        <v>0</v>
      </c>
      <c r="R2125" s="3">
        <f>IF(FIN_DATASET[[#This Row],[AP_Flag]]=1,FIN_DATASET[[#This Row],[Amount]],0)</f>
        <v>0</v>
      </c>
    </row>
    <row r="2126" spans="1:18" x14ac:dyDescent="0.2">
      <c r="A2126" s="4">
        <f>FIN_RAW[[#This Row],[FECHA]]</f>
        <v>45352</v>
      </c>
      <c r="B2126" s="3">
        <f>YEAR(FIN_DATASET[[#This Row],[Date]])</f>
        <v>2024</v>
      </c>
      <c r="C2126" s="3" t="str">
        <f>TEXT(FIN_DATASET[[#This Row],[Date]],"mmmm")</f>
        <v>March</v>
      </c>
      <c r="D2126" s="3" t="str">
        <f>IF(FIN_RAW[[#This Row],[VALOR (IN)]]&gt;0, "Income",IF(FIN_RAW[[#This Row],[VALOR (OUT)]]&gt;0, "Expense", "Check"))</f>
        <v>Income</v>
      </c>
      <c r="E2126" s="3" t="str">
        <f>_xlfn.XLOOKUP(FIN_DATASET[[#This Row],[Method]],CATEGORY_MAP[CUENTA_IN],CATEGORY_MAP[Category])</f>
        <v>Cash</v>
      </c>
      <c r="F2126" s="3" t="str">
        <f>_xlfn.XLOOKUP(FIN_DATASET[[#This Row],[Account]],CATEGORY_MAP[CUENTA_OUT],CATEGORY_MAP[Subcategory])</f>
        <v>Monthly Fee</v>
      </c>
      <c r="G2126" s="3" t="str">
        <f>IF(OR(FIN_RAW[[#This Row],[CONCEPTO]]=0,FIN_RAW[[#This Row],[CONCEPTO]]=""),"",FIN_RAW[[#This Row],[CONCEPTO]])</f>
        <v>Mensualidad AR MAR</v>
      </c>
      <c r="H2126" s="5">
        <f>IF(FIN_DATASET[[#This Row],[Type]]="Income", FIN_RAW[[#This Row],[VALOR (IN)]], -FIN_RAW[[#This Row],[VALOR (OUT)]])</f>
        <v>210000</v>
      </c>
      <c r="I2126" s="3" t="str">
        <f>FIN_RAW[[#This Row],[CUENTA (IN)]]</f>
        <v>Efectivo</v>
      </c>
      <c r="J2126" s="6" t="str">
        <f>FIN_RAW[[#This Row],[CUENTA (OUT)]]</f>
        <v>Mensualidad</v>
      </c>
      <c r="K2126" s="3" t="str">
        <f>IF(OR(FIN_RAW[[#This Row],[CLIENTE]]=0,FIN_RAW[[#This Row],[CLIENTE]]=" "),"",FIN_RAW[[#This Row],[CLIENTE]])</f>
        <v>Ingrith Basto Zamorano</v>
      </c>
      <c r="L2126" s="3" t="str">
        <f>IF(OR(FIN_RAW[[#This Row],[DEPORTISTA]]=0,FIN_RAW[[#This Row],[DEPORTISTA]]=""),"",FIN_RAW[[#This Row],[DEPORTISTA]])</f>
        <v>Santiago Solórzano Basto</v>
      </c>
      <c r="M2126" s="3">
        <f>IF(FIN_DATASET[[#This Row],[Method]]="Efectivo",1,0)</f>
        <v>1</v>
      </c>
      <c r="N2126" s="12">
        <f>IF(FIN_DATASET[[#This Row],[Method]]="Efectivo",FIN_DATASET[[#This Row],[Amount]],0)</f>
        <v>210000</v>
      </c>
      <c r="O2126" s="3">
        <f>IF(FIN_DATASET[[#This Row],[Method]]="CxC",1,0)</f>
        <v>0</v>
      </c>
      <c r="P2126" s="11">
        <f>IF(FIN_DATASET[[#This Row],[Method]]="CxC",FIN_DATASET[[#This Row],[Amount]],0)</f>
        <v>0</v>
      </c>
      <c r="Q2126" s="3">
        <f>IF(OR(FIN_DATASET[[#This Row],[Account]]="CxP",FIN_DATASET[[#This Row],[Account]]="CxP (Liga)",FIN_DATASET[[#This Row],[Account]]="CxP (Terceros)"),1,0)</f>
        <v>0</v>
      </c>
      <c r="R2126" s="3">
        <f>IF(FIN_DATASET[[#This Row],[AP_Flag]]=1,FIN_DATASET[[#This Row],[Amount]],0)</f>
        <v>0</v>
      </c>
    </row>
    <row r="2127" spans="1:18" x14ac:dyDescent="0.2">
      <c r="A2127" s="4">
        <f>FIN_RAW[[#This Row],[FECHA]]</f>
        <v>45352</v>
      </c>
      <c r="B2127" s="3">
        <f>YEAR(FIN_DATASET[[#This Row],[Date]])</f>
        <v>2024</v>
      </c>
      <c r="C2127" s="3" t="str">
        <f>TEXT(FIN_DATASET[[#This Row],[Date]],"mmmm")</f>
        <v>March</v>
      </c>
      <c r="D2127" s="3" t="str">
        <f>IF(FIN_RAW[[#This Row],[VALOR (IN)]]&gt;0, "Income",IF(FIN_RAW[[#This Row],[VALOR (OUT)]]&gt;0, "Expense", "Check"))</f>
        <v>Income</v>
      </c>
      <c r="E2127" s="3" t="str">
        <f>_xlfn.XLOOKUP(FIN_DATASET[[#This Row],[Method]],CATEGORY_MAP[CUENTA_IN],CATEGORY_MAP[Category])</f>
        <v>Cash</v>
      </c>
      <c r="F2127" s="3" t="str">
        <f>_xlfn.XLOOKUP(FIN_DATASET[[#This Row],[Account]],CATEGORY_MAP[CUENTA_OUT],CATEGORY_MAP[Subcategory])</f>
        <v>Monthly Fee</v>
      </c>
      <c r="G2127" s="3" t="str">
        <f>IF(OR(FIN_RAW[[#This Row],[CONCEPTO]]=0,FIN_RAW[[#This Row],[CONCEPTO]]=""),"",FIN_RAW[[#This Row],[CONCEPTO]])</f>
        <v>Mensualidad AR MAR</v>
      </c>
      <c r="H2127" s="5">
        <f>IF(FIN_DATASET[[#This Row],[Type]]="Income", FIN_RAW[[#This Row],[VALOR (IN)]], -FIN_RAW[[#This Row],[VALOR (OUT)]])</f>
        <v>210000</v>
      </c>
      <c r="I2127" s="3" t="str">
        <f>FIN_RAW[[#This Row],[CUENTA (IN)]]</f>
        <v>Efectivo</v>
      </c>
      <c r="J2127" s="6" t="str">
        <f>FIN_RAW[[#This Row],[CUENTA (OUT)]]</f>
        <v>Mensualidad</v>
      </c>
      <c r="K2127" s="3" t="str">
        <f>IF(OR(FIN_RAW[[#This Row],[CLIENTE]]=0,FIN_RAW[[#This Row],[CLIENTE]]=" "),"",FIN_RAW[[#This Row],[CLIENTE]])</f>
        <v>Marcela Zapata Duque</v>
      </c>
      <c r="L2127" s="3" t="str">
        <f>IF(OR(FIN_RAW[[#This Row],[DEPORTISTA]]=0,FIN_RAW[[#This Row],[DEPORTISTA]]=""),"",FIN_RAW[[#This Row],[DEPORTISTA]])</f>
        <v>Sara Zapata Zapata</v>
      </c>
      <c r="M2127" s="3">
        <f>IF(FIN_DATASET[[#This Row],[Method]]="Efectivo",1,0)</f>
        <v>1</v>
      </c>
      <c r="N2127" s="12">
        <f>IF(FIN_DATASET[[#This Row],[Method]]="Efectivo",FIN_DATASET[[#This Row],[Amount]],0)</f>
        <v>210000</v>
      </c>
      <c r="O2127" s="3">
        <f>IF(FIN_DATASET[[#This Row],[Method]]="CxC",1,0)</f>
        <v>0</v>
      </c>
      <c r="P2127" s="11">
        <f>IF(FIN_DATASET[[#This Row],[Method]]="CxC",FIN_DATASET[[#This Row],[Amount]],0)</f>
        <v>0</v>
      </c>
      <c r="Q2127" s="3">
        <f>IF(OR(FIN_DATASET[[#This Row],[Account]]="CxP",FIN_DATASET[[#This Row],[Account]]="CxP (Liga)",FIN_DATASET[[#This Row],[Account]]="CxP (Terceros)"),1,0)</f>
        <v>0</v>
      </c>
      <c r="R2127" s="3">
        <f>IF(FIN_DATASET[[#This Row],[AP_Flag]]=1,FIN_DATASET[[#This Row],[Amount]],0)</f>
        <v>0</v>
      </c>
    </row>
    <row r="2128" spans="1:18" x14ac:dyDescent="0.2">
      <c r="A2128" s="4">
        <f>FIN_RAW[[#This Row],[FECHA]]</f>
        <v>45352</v>
      </c>
      <c r="B2128" s="3">
        <f>YEAR(FIN_DATASET[[#This Row],[Date]])</f>
        <v>2024</v>
      </c>
      <c r="C2128" s="3" t="str">
        <f>TEXT(FIN_DATASET[[#This Row],[Date]],"mmmm")</f>
        <v>March</v>
      </c>
      <c r="D2128" s="3" t="str">
        <f>IF(FIN_RAW[[#This Row],[VALOR (IN)]]&gt;0, "Income",IF(FIN_RAW[[#This Row],[VALOR (OUT)]]&gt;0, "Expense", "Check"))</f>
        <v>Income</v>
      </c>
      <c r="E2128" s="3" t="str">
        <f>_xlfn.XLOOKUP(FIN_DATASET[[#This Row],[Method]],CATEGORY_MAP[CUENTA_IN],CATEGORY_MAP[Category])</f>
        <v>Cash</v>
      </c>
      <c r="F2128" s="3" t="str">
        <f>_xlfn.XLOOKUP(FIN_DATASET[[#This Row],[Account]],CATEGORY_MAP[CUENTA_OUT],CATEGORY_MAP[Subcategory])</f>
        <v>Monthly Fee</v>
      </c>
      <c r="G2128" s="3" t="str">
        <f>IF(OR(FIN_RAW[[#This Row],[CONCEPTO]]=0,FIN_RAW[[#This Row],[CONCEPTO]]=""),"",FIN_RAW[[#This Row],[CONCEPTO]])</f>
        <v>Mensualidad FOR MAR</v>
      </c>
      <c r="H2128" s="5">
        <f>IF(FIN_DATASET[[#This Row],[Type]]="Income", FIN_RAW[[#This Row],[VALOR (IN)]], -FIN_RAW[[#This Row],[VALOR (OUT)]])</f>
        <v>180000</v>
      </c>
      <c r="I2128" s="3" t="str">
        <f>FIN_RAW[[#This Row],[CUENTA (IN)]]</f>
        <v>Efectivo</v>
      </c>
      <c r="J2128" s="6" t="str">
        <f>FIN_RAW[[#This Row],[CUENTA (OUT)]]</f>
        <v>Mensualidad</v>
      </c>
      <c r="K2128" s="3" t="str">
        <f>IF(OR(FIN_RAW[[#This Row],[CLIENTE]]=0,FIN_RAW[[#This Row],[CLIENTE]]=" "),"",FIN_RAW[[#This Row],[CLIENTE]])</f>
        <v>Paula Andrea Cruz</v>
      </c>
      <c r="L2128" s="3" t="str">
        <f>IF(OR(FIN_RAW[[#This Row],[DEPORTISTA]]=0,FIN_RAW[[#This Row],[DEPORTISTA]]=""),"",FIN_RAW[[#This Row],[DEPORTISTA]])</f>
        <v>Victoria David Cruz</v>
      </c>
      <c r="M2128" s="3">
        <f>IF(FIN_DATASET[[#This Row],[Method]]="Efectivo",1,0)</f>
        <v>1</v>
      </c>
      <c r="N2128" s="12">
        <f>IF(FIN_DATASET[[#This Row],[Method]]="Efectivo",FIN_DATASET[[#This Row],[Amount]],0)</f>
        <v>180000</v>
      </c>
      <c r="O2128" s="3">
        <f>IF(FIN_DATASET[[#This Row],[Method]]="CxC",1,0)</f>
        <v>0</v>
      </c>
      <c r="P2128" s="11">
        <f>IF(FIN_DATASET[[#This Row],[Method]]="CxC",FIN_DATASET[[#This Row],[Amount]],0)</f>
        <v>0</v>
      </c>
      <c r="Q2128" s="3">
        <f>IF(OR(FIN_DATASET[[#This Row],[Account]]="CxP",FIN_DATASET[[#This Row],[Account]]="CxP (Liga)",FIN_DATASET[[#This Row],[Account]]="CxP (Terceros)"),1,0)</f>
        <v>0</v>
      </c>
      <c r="R2128" s="3">
        <f>IF(FIN_DATASET[[#This Row],[AP_Flag]]=1,FIN_DATASET[[#This Row],[Amount]],0)</f>
        <v>0</v>
      </c>
    </row>
    <row r="2129" spans="1:18" x14ac:dyDescent="0.2">
      <c r="A2129" s="4">
        <f>FIN_RAW[[#This Row],[FECHA]]</f>
        <v>45352</v>
      </c>
      <c r="B2129" s="3">
        <f>YEAR(FIN_DATASET[[#This Row],[Date]])</f>
        <v>2024</v>
      </c>
      <c r="C2129" s="3" t="str">
        <f>TEXT(FIN_DATASET[[#This Row],[Date]],"mmmm")</f>
        <v>March</v>
      </c>
      <c r="D2129" s="3" t="str">
        <f>IF(FIN_RAW[[#This Row],[VALOR (IN)]]&gt;0, "Income",IF(FIN_RAW[[#This Row],[VALOR (OUT)]]&gt;0, "Expense", "Check"))</f>
        <v>Income</v>
      </c>
      <c r="E2129" s="3" t="str">
        <f>_xlfn.XLOOKUP(FIN_DATASET[[#This Row],[Method]],CATEGORY_MAP[CUENTA_IN],CATEGORY_MAP[Category])</f>
        <v>Cash</v>
      </c>
      <c r="F2129" s="3" t="str">
        <f>_xlfn.XLOOKUP(FIN_DATASET[[#This Row],[Account]],CATEGORY_MAP[CUENTA_OUT],CATEGORY_MAP[Subcategory])</f>
        <v>Other Incomes</v>
      </c>
      <c r="G2129" s="3" t="str">
        <f>IF(OR(FIN_RAW[[#This Row],[CONCEPTO]]=0,FIN_RAW[[#This Row],[CONCEPTO]]=""),"",FIN_RAW[[#This Row],[CONCEPTO]])</f>
        <v>Ficha FECNA 2024</v>
      </c>
      <c r="H2129" s="5">
        <f>IF(FIN_DATASET[[#This Row],[Type]]="Income", FIN_RAW[[#This Row],[VALOR (IN)]], -FIN_RAW[[#This Row],[VALOR (OUT)]])</f>
        <v>153650</v>
      </c>
      <c r="I2129" s="3" t="str">
        <f>FIN_RAW[[#This Row],[CUENTA (IN)]]</f>
        <v>Efectivo</v>
      </c>
      <c r="J2129" s="6" t="str">
        <f>FIN_RAW[[#This Row],[CUENTA (OUT)]]</f>
        <v>Otros Ingresos</v>
      </c>
      <c r="K2129" s="3" t="str">
        <f>IF(OR(FIN_RAW[[#This Row],[CLIENTE]]=0,FIN_RAW[[#This Row],[CLIENTE]]=" "),"",FIN_RAW[[#This Row],[CLIENTE]])</f>
        <v>Omar Osorio Valencia</v>
      </c>
      <c r="L2129" s="3" t="str">
        <f>IF(OR(FIN_RAW[[#This Row],[DEPORTISTA]]=0,FIN_RAW[[#This Row],[DEPORTISTA]]=""),"",FIN_RAW[[#This Row],[DEPORTISTA]])</f>
        <v>Mariana Osorio Mendoza</v>
      </c>
      <c r="M2129" s="3">
        <f>IF(FIN_DATASET[[#This Row],[Method]]="Efectivo",1,0)</f>
        <v>1</v>
      </c>
      <c r="N2129" s="12">
        <f>IF(FIN_DATASET[[#This Row],[Method]]="Efectivo",FIN_DATASET[[#This Row],[Amount]],0)</f>
        <v>153650</v>
      </c>
      <c r="O2129" s="3">
        <f>IF(FIN_DATASET[[#This Row],[Method]]="CxC",1,0)</f>
        <v>0</v>
      </c>
      <c r="P2129" s="11">
        <f>IF(FIN_DATASET[[#This Row],[Method]]="CxC",FIN_DATASET[[#This Row],[Amount]],0)</f>
        <v>0</v>
      </c>
      <c r="Q2129" s="3">
        <f>IF(OR(FIN_DATASET[[#This Row],[Account]]="CxP",FIN_DATASET[[#This Row],[Account]]="CxP (Liga)",FIN_DATASET[[#This Row],[Account]]="CxP (Terceros)"),1,0)</f>
        <v>0</v>
      </c>
      <c r="R2129" s="3">
        <f>IF(FIN_DATASET[[#This Row],[AP_Flag]]=1,FIN_DATASET[[#This Row],[Amount]],0)</f>
        <v>0</v>
      </c>
    </row>
    <row r="2130" spans="1:18" x14ac:dyDescent="0.2">
      <c r="A2130" s="4">
        <f>FIN_RAW[[#This Row],[FECHA]]</f>
        <v>45352</v>
      </c>
      <c r="B2130" s="3">
        <f>YEAR(FIN_DATASET[[#This Row],[Date]])</f>
        <v>2024</v>
      </c>
      <c r="C2130" s="3" t="str">
        <f>TEXT(FIN_DATASET[[#This Row],[Date]],"mmmm")</f>
        <v>March</v>
      </c>
      <c r="D2130" s="3" t="str">
        <f>IF(FIN_RAW[[#This Row],[VALOR (IN)]]&gt;0, "Income",IF(FIN_RAW[[#This Row],[VALOR (OUT)]]&gt;0, "Expense", "Check"))</f>
        <v>Income</v>
      </c>
      <c r="E2130" s="3" t="str">
        <f>_xlfn.XLOOKUP(FIN_DATASET[[#This Row],[Method]],CATEGORY_MAP[CUENTA_IN],CATEGORY_MAP[Category])</f>
        <v>Cash</v>
      </c>
      <c r="F2130" s="3" t="str">
        <f>_xlfn.XLOOKUP(FIN_DATASET[[#This Row],[Account]],CATEGORY_MAP[CUENTA_OUT],CATEGORY_MAP[Subcategory])</f>
        <v>Other Incomes</v>
      </c>
      <c r="G2130" s="3" t="str">
        <f>IF(OR(FIN_RAW[[#This Row],[CONCEPTO]]=0,FIN_RAW[[#This Row],[CONCEPTO]]=""),"",FIN_RAW[[#This Row],[CONCEPTO]])</f>
        <v>Ficha FECNA 2024</v>
      </c>
      <c r="H2130" s="5">
        <f>IF(FIN_DATASET[[#This Row],[Type]]="Income", FIN_RAW[[#This Row],[VALOR (IN)]], -FIN_RAW[[#This Row],[VALOR (OUT)]])</f>
        <v>153650</v>
      </c>
      <c r="I2130" s="3" t="str">
        <f>FIN_RAW[[#This Row],[CUENTA (IN)]]</f>
        <v>Efectivo</v>
      </c>
      <c r="J2130" s="6" t="str">
        <f>FIN_RAW[[#This Row],[CUENTA (OUT)]]</f>
        <v>Otros Ingresos</v>
      </c>
      <c r="K2130" s="3" t="str">
        <f>IF(OR(FIN_RAW[[#This Row],[CLIENTE]]=0,FIN_RAW[[#This Row],[CLIENTE]]=" "),"",FIN_RAW[[#This Row],[CLIENTE]])</f>
        <v>Luis Eduardo Solarte Serna</v>
      </c>
      <c r="L2130" s="3" t="str">
        <f>IF(OR(FIN_RAW[[#This Row],[DEPORTISTA]]=0,FIN_RAW[[#This Row],[DEPORTISTA]]=""),"",FIN_RAW[[#This Row],[DEPORTISTA]])</f>
        <v>Alejandro Solarte Osorio</v>
      </c>
      <c r="M2130" s="3">
        <f>IF(FIN_DATASET[[#This Row],[Method]]="Efectivo",1,0)</f>
        <v>1</v>
      </c>
      <c r="N2130" s="12">
        <f>IF(FIN_DATASET[[#This Row],[Method]]="Efectivo",FIN_DATASET[[#This Row],[Amount]],0)</f>
        <v>153650</v>
      </c>
      <c r="O2130" s="3">
        <f>IF(FIN_DATASET[[#This Row],[Method]]="CxC",1,0)</f>
        <v>0</v>
      </c>
      <c r="P2130" s="11">
        <f>IF(FIN_DATASET[[#This Row],[Method]]="CxC",FIN_DATASET[[#This Row],[Amount]],0)</f>
        <v>0</v>
      </c>
      <c r="Q2130" s="3">
        <f>IF(OR(FIN_DATASET[[#This Row],[Account]]="CxP",FIN_DATASET[[#This Row],[Account]]="CxP (Liga)",FIN_DATASET[[#This Row],[Account]]="CxP (Terceros)"),1,0)</f>
        <v>0</v>
      </c>
      <c r="R2130" s="3">
        <f>IF(FIN_DATASET[[#This Row],[AP_Flag]]=1,FIN_DATASET[[#This Row],[Amount]],0)</f>
        <v>0</v>
      </c>
    </row>
    <row r="2131" spans="1:18" x14ac:dyDescent="0.2">
      <c r="A2131" s="4">
        <f>FIN_RAW[[#This Row],[FECHA]]</f>
        <v>45352</v>
      </c>
      <c r="B2131" s="3">
        <f>YEAR(FIN_DATASET[[#This Row],[Date]])</f>
        <v>2024</v>
      </c>
      <c r="C2131" s="3" t="str">
        <f>TEXT(FIN_DATASET[[#This Row],[Date]],"mmmm")</f>
        <v>March</v>
      </c>
      <c r="D2131" s="3" t="str">
        <f>IF(FIN_RAW[[#This Row],[VALOR (IN)]]&gt;0, "Income",IF(FIN_RAW[[#This Row],[VALOR (OUT)]]&gt;0, "Expense", "Check"))</f>
        <v>Income</v>
      </c>
      <c r="E2131" s="3" t="str">
        <f>_xlfn.XLOOKUP(FIN_DATASET[[#This Row],[Method]],CATEGORY_MAP[CUENTA_IN],CATEGORY_MAP[Category])</f>
        <v>Cash</v>
      </c>
      <c r="F2131" s="3" t="str">
        <f>_xlfn.XLOOKUP(FIN_DATASET[[#This Row],[Account]],CATEGORY_MAP[CUENTA_OUT],CATEGORY_MAP[Subcategory])</f>
        <v>Other Incomes</v>
      </c>
      <c r="G2131" s="3" t="str">
        <f>IF(OR(FIN_RAW[[#This Row],[CONCEPTO]]=0,FIN_RAW[[#This Row],[CONCEPTO]]=""),"",FIN_RAW[[#This Row],[CONCEPTO]])</f>
        <v>Ficha FECNA 2024</v>
      </c>
      <c r="H2131" s="5">
        <f>IF(FIN_DATASET[[#This Row],[Type]]="Income", FIN_RAW[[#This Row],[VALOR (IN)]], -FIN_RAW[[#This Row],[VALOR (OUT)]])</f>
        <v>13500</v>
      </c>
      <c r="I2131" s="3" t="str">
        <f>FIN_RAW[[#This Row],[CUENTA (IN)]]</f>
        <v>Efectivo</v>
      </c>
      <c r="J2131" s="6" t="str">
        <f>FIN_RAW[[#This Row],[CUENTA (OUT)]]</f>
        <v>Otros Ingresos</v>
      </c>
      <c r="K2131" s="3" t="str">
        <f>IF(OR(FIN_RAW[[#This Row],[CLIENTE]]=0,FIN_RAW[[#This Row],[CLIENTE]]=" "),"",FIN_RAW[[#This Row],[CLIENTE]])</f>
        <v>Carlos Andrés Velasco Ruiz</v>
      </c>
      <c r="L2131" s="3" t="str">
        <f>IF(OR(FIN_RAW[[#This Row],[DEPORTISTA]]=0,FIN_RAW[[#This Row],[DEPORTISTA]]=""),"",FIN_RAW[[#This Row],[DEPORTISTA]])</f>
        <v>Antonella Velasco Aristizabal</v>
      </c>
      <c r="M2131" s="3">
        <f>IF(FIN_DATASET[[#This Row],[Method]]="Efectivo",1,0)</f>
        <v>1</v>
      </c>
      <c r="N2131" s="12">
        <f>IF(FIN_DATASET[[#This Row],[Method]]="Efectivo",FIN_DATASET[[#This Row],[Amount]],0)</f>
        <v>13500</v>
      </c>
      <c r="O2131" s="3">
        <f>IF(FIN_DATASET[[#This Row],[Method]]="CxC",1,0)</f>
        <v>0</v>
      </c>
      <c r="P2131" s="11">
        <f>IF(FIN_DATASET[[#This Row],[Method]]="CxC",FIN_DATASET[[#This Row],[Amount]],0)</f>
        <v>0</v>
      </c>
      <c r="Q2131" s="3">
        <f>IF(OR(FIN_DATASET[[#This Row],[Account]]="CxP",FIN_DATASET[[#This Row],[Account]]="CxP (Liga)",FIN_DATASET[[#This Row],[Account]]="CxP (Terceros)"),1,0)</f>
        <v>0</v>
      </c>
      <c r="R2131" s="3">
        <f>IF(FIN_DATASET[[#This Row],[AP_Flag]]=1,FIN_DATASET[[#This Row],[Amount]],0)</f>
        <v>0</v>
      </c>
    </row>
    <row r="2132" spans="1:18" x14ac:dyDescent="0.2">
      <c r="A2132" s="4">
        <f>FIN_RAW[[#This Row],[FECHA]]</f>
        <v>45352</v>
      </c>
      <c r="B2132" s="3">
        <f>YEAR(FIN_DATASET[[#This Row],[Date]])</f>
        <v>2024</v>
      </c>
      <c r="C2132" s="3" t="str">
        <f>TEXT(FIN_DATASET[[#This Row],[Date]],"mmmm")</f>
        <v>March</v>
      </c>
      <c r="D2132" s="3" t="str">
        <f>IF(FIN_RAW[[#This Row],[VALOR (IN)]]&gt;0, "Income",IF(FIN_RAW[[#This Row],[VALOR (OUT)]]&gt;0, "Expense", "Check"))</f>
        <v>Income</v>
      </c>
      <c r="E2132" s="3" t="str">
        <f>_xlfn.XLOOKUP(FIN_DATASET[[#This Row],[Method]],CATEGORY_MAP[CUENTA_IN],CATEGORY_MAP[Category])</f>
        <v>Cash</v>
      </c>
      <c r="F2132" s="3" t="str">
        <f>_xlfn.XLOOKUP(FIN_DATASET[[#This Row],[Account]],CATEGORY_MAP[CUENTA_OUT],CATEGORY_MAP[Subcategory])</f>
        <v>Other Incomes</v>
      </c>
      <c r="G2132" s="3" t="str">
        <f>IF(OR(FIN_RAW[[#This Row],[CONCEPTO]]=0,FIN_RAW[[#This Row],[CONCEPTO]]=""),"",FIN_RAW[[#This Row],[CONCEPTO]])</f>
        <v>Ficha FECNA 2024</v>
      </c>
      <c r="H2132" s="5">
        <f>IF(FIN_DATASET[[#This Row],[Type]]="Income", FIN_RAW[[#This Row],[VALOR (IN)]], -FIN_RAW[[#This Row],[VALOR (OUT)]])</f>
        <v>13500</v>
      </c>
      <c r="I2132" s="3" t="str">
        <f>FIN_RAW[[#This Row],[CUENTA (IN)]]</f>
        <v>Efectivo</v>
      </c>
      <c r="J2132" s="6" t="str">
        <f>FIN_RAW[[#This Row],[CUENTA (OUT)]]</f>
        <v>Otros Ingresos</v>
      </c>
      <c r="K2132" s="3" t="str">
        <f>IF(OR(FIN_RAW[[#This Row],[CLIENTE]]=0,FIN_RAW[[#This Row],[CLIENTE]]=" "),"",FIN_RAW[[#This Row],[CLIENTE]])</f>
        <v>Juan Sebastián Floyd</v>
      </c>
      <c r="L2132" s="3" t="str">
        <f>IF(OR(FIN_RAW[[#This Row],[DEPORTISTA]]=0,FIN_RAW[[#This Row],[DEPORTISTA]]=""),"",FIN_RAW[[#This Row],[DEPORTISTA]])</f>
        <v>Arianna Floyd Martínez</v>
      </c>
      <c r="M2132" s="3">
        <f>IF(FIN_DATASET[[#This Row],[Method]]="Efectivo",1,0)</f>
        <v>1</v>
      </c>
      <c r="N2132" s="12">
        <f>IF(FIN_DATASET[[#This Row],[Method]]="Efectivo",FIN_DATASET[[#This Row],[Amount]],0)</f>
        <v>13500</v>
      </c>
      <c r="O2132" s="3">
        <f>IF(FIN_DATASET[[#This Row],[Method]]="CxC",1,0)</f>
        <v>0</v>
      </c>
      <c r="P2132" s="11">
        <f>IF(FIN_DATASET[[#This Row],[Method]]="CxC",FIN_DATASET[[#This Row],[Amount]],0)</f>
        <v>0</v>
      </c>
      <c r="Q2132" s="3">
        <f>IF(OR(FIN_DATASET[[#This Row],[Account]]="CxP",FIN_DATASET[[#This Row],[Account]]="CxP (Liga)",FIN_DATASET[[#This Row],[Account]]="CxP (Terceros)"),1,0)</f>
        <v>0</v>
      </c>
      <c r="R2132" s="3">
        <f>IF(FIN_DATASET[[#This Row],[AP_Flag]]=1,FIN_DATASET[[#This Row],[Amount]],0)</f>
        <v>0</v>
      </c>
    </row>
    <row r="2133" spans="1:18" x14ac:dyDescent="0.2">
      <c r="A2133" s="4">
        <f>FIN_RAW[[#This Row],[FECHA]]</f>
        <v>45352</v>
      </c>
      <c r="B2133" s="3">
        <f>YEAR(FIN_DATASET[[#This Row],[Date]])</f>
        <v>2024</v>
      </c>
      <c r="C2133" s="3" t="str">
        <f>TEXT(FIN_DATASET[[#This Row],[Date]],"mmmm")</f>
        <v>March</v>
      </c>
      <c r="D2133" s="3" t="str">
        <f>IF(FIN_RAW[[#This Row],[VALOR (IN)]]&gt;0, "Income",IF(FIN_RAW[[#This Row],[VALOR (OUT)]]&gt;0, "Expense", "Check"))</f>
        <v>Income</v>
      </c>
      <c r="E2133" s="3" t="str">
        <f>_xlfn.XLOOKUP(FIN_DATASET[[#This Row],[Method]],CATEGORY_MAP[CUENTA_IN],CATEGORY_MAP[Category])</f>
        <v>Cash</v>
      </c>
      <c r="F2133" s="3" t="str">
        <f>_xlfn.XLOOKUP(FIN_DATASET[[#This Row],[Account]],CATEGORY_MAP[CUENTA_OUT],CATEGORY_MAP[Subcategory])</f>
        <v>Other Incomes</v>
      </c>
      <c r="G2133" s="3" t="str">
        <f>IF(OR(FIN_RAW[[#This Row],[CONCEPTO]]=0,FIN_RAW[[#This Row],[CONCEPTO]]=""),"",FIN_RAW[[#This Row],[CONCEPTO]])</f>
        <v>Ficha FECNA 2024</v>
      </c>
      <c r="H2133" s="5">
        <f>IF(FIN_DATASET[[#This Row],[Type]]="Income", FIN_RAW[[#This Row],[VALOR (IN)]], -FIN_RAW[[#This Row],[VALOR (OUT)]])</f>
        <v>153650</v>
      </c>
      <c r="I2133" s="3" t="str">
        <f>FIN_RAW[[#This Row],[CUENTA (IN)]]</f>
        <v>Efectivo</v>
      </c>
      <c r="J2133" s="6" t="str">
        <f>FIN_RAW[[#This Row],[CUENTA (OUT)]]</f>
        <v>Otros Ingresos</v>
      </c>
      <c r="K2133" s="3" t="str">
        <f>IF(OR(FIN_RAW[[#This Row],[CLIENTE]]=0,FIN_RAW[[#This Row],[CLIENTE]]=" "),"",FIN_RAW[[#This Row],[CLIENTE]])</f>
        <v>Juan Sebastián Floyd</v>
      </c>
      <c r="L2133" s="3" t="str">
        <f>IF(OR(FIN_RAW[[#This Row],[DEPORTISTA]]=0,FIN_RAW[[#This Row],[DEPORTISTA]]=""),"",FIN_RAW[[#This Row],[DEPORTISTA]])</f>
        <v>Juan Diego Floyd Martínez</v>
      </c>
      <c r="M2133" s="3">
        <f>IF(FIN_DATASET[[#This Row],[Method]]="Efectivo",1,0)</f>
        <v>1</v>
      </c>
      <c r="N2133" s="12">
        <f>IF(FIN_DATASET[[#This Row],[Method]]="Efectivo",FIN_DATASET[[#This Row],[Amount]],0)</f>
        <v>153650</v>
      </c>
      <c r="O2133" s="3">
        <f>IF(FIN_DATASET[[#This Row],[Method]]="CxC",1,0)</f>
        <v>0</v>
      </c>
      <c r="P2133" s="11">
        <f>IF(FIN_DATASET[[#This Row],[Method]]="CxC",FIN_DATASET[[#This Row],[Amount]],0)</f>
        <v>0</v>
      </c>
      <c r="Q2133" s="3">
        <f>IF(OR(FIN_DATASET[[#This Row],[Account]]="CxP",FIN_DATASET[[#This Row],[Account]]="CxP (Liga)",FIN_DATASET[[#This Row],[Account]]="CxP (Terceros)"),1,0)</f>
        <v>0</v>
      </c>
      <c r="R2133" s="3">
        <f>IF(FIN_DATASET[[#This Row],[AP_Flag]]=1,FIN_DATASET[[#This Row],[Amount]],0)</f>
        <v>0</v>
      </c>
    </row>
    <row r="2134" spans="1:18" x14ac:dyDescent="0.2">
      <c r="A2134" s="4">
        <f>FIN_RAW[[#This Row],[FECHA]]</f>
        <v>45352</v>
      </c>
      <c r="B2134" s="3">
        <f>YEAR(FIN_DATASET[[#This Row],[Date]])</f>
        <v>2024</v>
      </c>
      <c r="C2134" s="3" t="str">
        <f>TEXT(FIN_DATASET[[#This Row],[Date]],"mmmm")</f>
        <v>March</v>
      </c>
      <c r="D2134" s="3" t="str">
        <f>IF(FIN_RAW[[#This Row],[VALOR (IN)]]&gt;0, "Income",IF(FIN_RAW[[#This Row],[VALOR (OUT)]]&gt;0, "Expense", "Check"))</f>
        <v>Income</v>
      </c>
      <c r="E2134" s="3" t="str">
        <f>_xlfn.XLOOKUP(FIN_DATASET[[#This Row],[Method]],CATEGORY_MAP[CUENTA_IN],CATEGORY_MAP[Category])</f>
        <v>Cash</v>
      </c>
      <c r="F2134" s="3" t="str">
        <f>_xlfn.XLOOKUP(FIN_DATASET[[#This Row],[Account]],CATEGORY_MAP[CUENTA_OUT],CATEGORY_MAP[Subcategory])</f>
        <v>Other Incomes</v>
      </c>
      <c r="G2134" s="3" t="str">
        <f>IF(OR(FIN_RAW[[#This Row],[CONCEPTO]]=0,FIN_RAW[[#This Row],[CONCEPTO]]=""),"",FIN_RAW[[#This Row],[CONCEPTO]])</f>
        <v>Ficha FECNA 2024</v>
      </c>
      <c r="H2134" s="5">
        <f>IF(FIN_DATASET[[#This Row],[Type]]="Income", FIN_RAW[[#This Row],[VALOR (IN)]], -FIN_RAW[[#This Row],[VALOR (OUT)]])</f>
        <v>13500</v>
      </c>
      <c r="I2134" s="3" t="str">
        <f>FIN_RAW[[#This Row],[CUENTA (IN)]]</f>
        <v>Efectivo</v>
      </c>
      <c r="J2134" s="6" t="str">
        <f>FIN_RAW[[#This Row],[CUENTA (OUT)]]</f>
        <v>Otros Ingresos</v>
      </c>
      <c r="K2134" s="3" t="str">
        <f>IF(OR(FIN_RAW[[#This Row],[CLIENTE]]=0,FIN_RAW[[#This Row],[CLIENTE]]=" "),"",FIN_RAW[[#This Row],[CLIENTE]])</f>
        <v>Víctor Manuel Duque Yepes</v>
      </c>
      <c r="L2134" s="3" t="str">
        <f>IF(OR(FIN_RAW[[#This Row],[DEPORTISTA]]=0,FIN_RAW[[#This Row],[DEPORTISTA]]=""),"",FIN_RAW[[#This Row],[DEPORTISTA]])</f>
        <v>Juan Esteban Duque Pinto</v>
      </c>
      <c r="M2134" s="3">
        <f>IF(FIN_DATASET[[#This Row],[Method]]="Efectivo",1,0)</f>
        <v>1</v>
      </c>
      <c r="N2134" s="12">
        <f>IF(FIN_DATASET[[#This Row],[Method]]="Efectivo",FIN_DATASET[[#This Row],[Amount]],0)</f>
        <v>13500</v>
      </c>
      <c r="O2134" s="3">
        <f>IF(FIN_DATASET[[#This Row],[Method]]="CxC",1,0)</f>
        <v>0</v>
      </c>
      <c r="P2134" s="11">
        <f>IF(FIN_DATASET[[#This Row],[Method]]="CxC",FIN_DATASET[[#This Row],[Amount]],0)</f>
        <v>0</v>
      </c>
      <c r="Q2134" s="3">
        <f>IF(OR(FIN_DATASET[[#This Row],[Account]]="CxP",FIN_DATASET[[#This Row],[Account]]="CxP (Liga)",FIN_DATASET[[#This Row],[Account]]="CxP (Terceros)"),1,0)</f>
        <v>0</v>
      </c>
      <c r="R2134" s="3">
        <f>IF(FIN_DATASET[[#This Row],[AP_Flag]]=1,FIN_DATASET[[#This Row],[Amount]],0)</f>
        <v>0</v>
      </c>
    </row>
    <row r="2135" spans="1:18" x14ac:dyDescent="0.2">
      <c r="A2135" s="4">
        <f>FIN_RAW[[#This Row],[FECHA]]</f>
        <v>45352</v>
      </c>
      <c r="B2135" s="3">
        <f>YEAR(FIN_DATASET[[#This Row],[Date]])</f>
        <v>2024</v>
      </c>
      <c r="C2135" s="3" t="str">
        <f>TEXT(FIN_DATASET[[#This Row],[Date]],"mmmm")</f>
        <v>March</v>
      </c>
      <c r="D2135" s="3" t="str">
        <f>IF(FIN_RAW[[#This Row],[VALOR (IN)]]&gt;0, "Income",IF(FIN_RAW[[#This Row],[VALOR (OUT)]]&gt;0, "Expense", "Check"))</f>
        <v>Income</v>
      </c>
      <c r="E2135" s="3" t="str">
        <f>_xlfn.XLOOKUP(FIN_DATASET[[#This Row],[Method]],CATEGORY_MAP[CUENTA_IN],CATEGORY_MAP[Category])</f>
        <v>Cash</v>
      </c>
      <c r="F2135" s="3" t="str">
        <f>_xlfn.XLOOKUP(FIN_DATASET[[#This Row],[Account]],CATEGORY_MAP[CUENTA_OUT],CATEGORY_MAP[Subcategory])</f>
        <v>Other Incomes</v>
      </c>
      <c r="G2135" s="3" t="str">
        <f>IF(OR(FIN_RAW[[#This Row],[CONCEPTO]]=0,FIN_RAW[[#This Row],[CONCEPTO]]=""),"",FIN_RAW[[#This Row],[CONCEPTO]])</f>
        <v>Ficha FECNA 2024</v>
      </c>
      <c r="H2135" s="5">
        <f>IF(FIN_DATASET[[#This Row],[Type]]="Income", FIN_RAW[[#This Row],[VALOR (IN)]], -FIN_RAW[[#This Row],[VALOR (OUT)]])</f>
        <v>153650</v>
      </c>
      <c r="I2135" s="3" t="str">
        <f>FIN_RAW[[#This Row],[CUENTA (IN)]]</f>
        <v>Efectivo</v>
      </c>
      <c r="J2135" s="6" t="str">
        <f>FIN_RAW[[#This Row],[CUENTA (OUT)]]</f>
        <v>Otros Ingresos</v>
      </c>
      <c r="K2135" s="3" t="str">
        <f>IF(OR(FIN_RAW[[#This Row],[CLIENTE]]=0,FIN_RAW[[#This Row],[CLIENTE]]=" "),"",FIN_RAW[[#This Row],[CLIENTE]])</f>
        <v>Víctor Manuel Duque Yepes</v>
      </c>
      <c r="L2135" s="3" t="str">
        <f>IF(OR(FIN_RAW[[#This Row],[DEPORTISTA]]=0,FIN_RAW[[#This Row],[DEPORTISTA]]=""),"",FIN_RAW[[#This Row],[DEPORTISTA]])</f>
        <v>Juan Manuel Duque Pinto</v>
      </c>
      <c r="M2135" s="3">
        <f>IF(FIN_DATASET[[#This Row],[Method]]="Efectivo",1,0)</f>
        <v>1</v>
      </c>
      <c r="N2135" s="12">
        <f>IF(FIN_DATASET[[#This Row],[Method]]="Efectivo",FIN_DATASET[[#This Row],[Amount]],0)</f>
        <v>153650</v>
      </c>
      <c r="O2135" s="3">
        <f>IF(FIN_DATASET[[#This Row],[Method]]="CxC",1,0)</f>
        <v>0</v>
      </c>
      <c r="P2135" s="11">
        <f>IF(FIN_DATASET[[#This Row],[Method]]="CxC",FIN_DATASET[[#This Row],[Amount]],0)</f>
        <v>0</v>
      </c>
      <c r="Q2135" s="3">
        <f>IF(OR(FIN_DATASET[[#This Row],[Account]]="CxP",FIN_DATASET[[#This Row],[Account]]="CxP (Liga)",FIN_DATASET[[#This Row],[Account]]="CxP (Terceros)"),1,0)</f>
        <v>0</v>
      </c>
      <c r="R2135" s="3">
        <f>IF(FIN_DATASET[[#This Row],[AP_Flag]]=1,FIN_DATASET[[#This Row],[Amount]],0)</f>
        <v>0</v>
      </c>
    </row>
    <row r="2136" spans="1:18" x14ac:dyDescent="0.2">
      <c r="A2136" s="4">
        <f>FIN_RAW[[#This Row],[FECHA]]</f>
        <v>45352</v>
      </c>
      <c r="B2136" s="3">
        <f>YEAR(FIN_DATASET[[#This Row],[Date]])</f>
        <v>2024</v>
      </c>
      <c r="C2136" s="3" t="str">
        <f>TEXT(FIN_DATASET[[#This Row],[Date]],"mmmm")</f>
        <v>March</v>
      </c>
      <c r="D2136" s="3" t="str">
        <f>IF(FIN_RAW[[#This Row],[VALOR (IN)]]&gt;0, "Income",IF(FIN_RAW[[#This Row],[VALOR (OUT)]]&gt;0, "Expense", "Check"))</f>
        <v>Income</v>
      </c>
      <c r="E2136" s="3" t="str">
        <f>_xlfn.XLOOKUP(FIN_DATASET[[#This Row],[Method]],CATEGORY_MAP[CUENTA_IN],CATEGORY_MAP[Category])</f>
        <v>Cash</v>
      </c>
      <c r="F2136" s="3" t="str">
        <f>_xlfn.XLOOKUP(FIN_DATASET[[#This Row],[Account]],CATEGORY_MAP[CUENTA_OUT],CATEGORY_MAP[Subcategory])</f>
        <v>Other Incomes</v>
      </c>
      <c r="G2136" s="3" t="str">
        <f>IF(OR(FIN_RAW[[#This Row],[CONCEPTO]]=0,FIN_RAW[[#This Row],[CONCEPTO]]=""),"",FIN_RAW[[#This Row],[CONCEPTO]])</f>
        <v>Ficha FECNA 2024</v>
      </c>
      <c r="H2136" s="5">
        <f>IF(FIN_DATASET[[#This Row],[Type]]="Income", FIN_RAW[[#This Row],[VALOR (IN)]], -FIN_RAW[[#This Row],[VALOR (OUT)]])</f>
        <v>153650</v>
      </c>
      <c r="I2136" s="3" t="str">
        <f>FIN_RAW[[#This Row],[CUENTA (IN)]]</f>
        <v>Efectivo</v>
      </c>
      <c r="J2136" s="6" t="str">
        <f>FIN_RAW[[#This Row],[CUENTA (OUT)]]</f>
        <v>Otros Ingresos</v>
      </c>
      <c r="K2136" s="3" t="str">
        <f>IF(OR(FIN_RAW[[#This Row],[CLIENTE]]=0,FIN_RAW[[#This Row],[CLIENTE]]=" "),"",FIN_RAW[[#This Row],[CLIENTE]])</f>
        <v>Diana Gómez Herrera</v>
      </c>
      <c r="L2136" s="3" t="str">
        <f>IF(OR(FIN_RAW[[#This Row],[DEPORTISTA]]=0,FIN_RAW[[#This Row],[DEPORTISTA]]=""),"",FIN_RAW[[#This Row],[DEPORTISTA]])</f>
        <v>Juan Manuel López Gómez</v>
      </c>
      <c r="M2136" s="3">
        <f>IF(FIN_DATASET[[#This Row],[Method]]="Efectivo",1,0)</f>
        <v>1</v>
      </c>
      <c r="N2136" s="12">
        <f>IF(FIN_DATASET[[#This Row],[Method]]="Efectivo",FIN_DATASET[[#This Row],[Amount]],0)</f>
        <v>153650</v>
      </c>
      <c r="O2136" s="3">
        <f>IF(FIN_DATASET[[#This Row],[Method]]="CxC",1,0)</f>
        <v>0</v>
      </c>
      <c r="P2136" s="11">
        <f>IF(FIN_DATASET[[#This Row],[Method]]="CxC",FIN_DATASET[[#This Row],[Amount]],0)</f>
        <v>0</v>
      </c>
      <c r="Q2136" s="3">
        <f>IF(OR(FIN_DATASET[[#This Row],[Account]]="CxP",FIN_DATASET[[#This Row],[Account]]="CxP (Liga)",FIN_DATASET[[#This Row],[Account]]="CxP (Terceros)"),1,0)</f>
        <v>0</v>
      </c>
      <c r="R2136" s="3">
        <f>IF(FIN_DATASET[[#This Row],[AP_Flag]]=1,FIN_DATASET[[#This Row],[Amount]],0)</f>
        <v>0</v>
      </c>
    </row>
    <row r="2137" spans="1:18" x14ac:dyDescent="0.2">
      <c r="A2137" s="4">
        <f>FIN_RAW[[#This Row],[FECHA]]</f>
        <v>45352</v>
      </c>
      <c r="B2137" s="3">
        <f>YEAR(FIN_DATASET[[#This Row],[Date]])</f>
        <v>2024</v>
      </c>
      <c r="C2137" s="3" t="str">
        <f>TEXT(FIN_DATASET[[#This Row],[Date]],"mmmm")</f>
        <v>March</v>
      </c>
      <c r="D2137" s="3" t="str">
        <f>IF(FIN_RAW[[#This Row],[VALOR (IN)]]&gt;0, "Income",IF(FIN_RAW[[#This Row],[VALOR (OUT)]]&gt;0, "Expense", "Check"))</f>
        <v>Income</v>
      </c>
      <c r="E2137" s="3" t="str">
        <f>_xlfn.XLOOKUP(FIN_DATASET[[#This Row],[Method]],CATEGORY_MAP[CUENTA_IN],CATEGORY_MAP[Category])</f>
        <v>Cash</v>
      </c>
      <c r="F2137" s="3" t="str">
        <f>_xlfn.XLOOKUP(FIN_DATASET[[#This Row],[Account]],CATEGORY_MAP[CUENTA_OUT],CATEGORY_MAP[Subcategory])</f>
        <v>Other Incomes</v>
      </c>
      <c r="G2137" s="3" t="str">
        <f>IF(OR(FIN_RAW[[#This Row],[CONCEPTO]]=0,FIN_RAW[[#This Row],[CONCEPTO]]=""),"",FIN_RAW[[#This Row],[CONCEPTO]])</f>
        <v>Ficha FECNA 2024</v>
      </c>
      <c r="H2137" s="5">
        <f>IF(FIN_DATASET[[#This Row],[Type]]="Income", FIN_RAW[[#This Row],[VALOR (IN)]], -FIN_RAW[[#This Row],[VALOR (OUT)]])</f>
        <v>153650</v>
      </c>
      <c r="I2137" s="3" t="str">
        <f>FIN_RAW[[#This Row],[CUENTA (IN)]]</f>
        <v>Efectivo</v>
      </c>
      <c r="J2137" s="6" t="str">
        <f>FIN_RAW[[#This Row],[CUENTA (OUT)]]</f>
        <v>Otros Ingresos</v>
      </c>
      <c r="K2137" s="3" t="str">
        <f>IF(OR(FIN_RAW[[#This Row],[CLIENTE]]=0,FIN_RAW[[#This Row],[CLIENTE]]=" "),"",FIN_RAW[[#This Row],[CLIENTE]])</f>
        <v>Viviana Andrade Álvarez</v>
      </c>
      <c r="L2137" s="3" t="str">
        <f>IF(OR(FIN_RAW[[#This Row],[DEPORTISTA]]=0,FIN_RAW[[#This Row],[DEPORTISTA]]=""),"",FIN_RAW[[#This Row],[DEPORTISTA]])</f>
        <v>Laura Sofía Valencia Andrade</v>
      </c>
      <c r="M2137" s="3">
        <f>IF(FIN_DATASET[[#This Row],[Method]]="Efectivo",1,0)</f>
        <v>1</v>
      </c>
      <c r="N2137" s="12">
        <f>IF(FIN_DATASET[[#This Row],[Method]]="Efectivo",FIN_DATASET[[#This Row],[Amount]],0)</f>
        <v>153650</v>
      </c>
      <c r="O2137" s="3">
        <f>IF(FIN_DATASET[[#This Row],[Method]]="CxC",1,0)</f>
        <v>0</v>
      </c>
      <c r="P2137" s="11">
        <f>IF(FIN_DATASET[[#This Row],[Method]]="CxC",FIN_DATASET[[#This Row],[Amount]],0)</f>
        <v>0</v>
      </c>
      <c r="Q2137" s="3">
        <f>IF(OR(FIN_DATASET[[#This Row],[Account]]="CxP",FIN_DATASET[[#This Row],[Account]]="CxP (Liga)",FIN_DATASET[[#This Row],[Account]]="CxP (Terceros)"),1,0)</f>
        <v>0</v>
      </c>
      <c r="R2137" s="3">
        <f>IF(FIN_DATASET[[#This Row],[AP_Flag]]=1,FIN_DATASET[[#This Row],[Amount]],0)</f>
        <v>0</v>
      </c>
    </row>
    <row r="2138" spans="1:18" x14ac:dyDescent="0.2">
      <c r="A2138" s="4">
        <f>FIN_RAW[[#This Row],[FECHA]]</f>
        <v>45352</v>
      </c>
      <c r="B2138" s="3">
        <f>YEAR(FIN_DATASET[[#This Row],[Date]])</f>
        <v>2024</v>
      </c>
      <c r="C2138" s="3" t="str">
        <f>TEXT(FIN_DATASET[[#This Row],[Date]],"mmmm")</f>
        <v>March</v>
      </c>
      <c r="D2138" s="3" t="str">
        <f>IF(FIN_RAW[[#This Row],[VALOR (IN)]]&gt;0, "Income",IF(FIN_RAW[[#This Row],[VALOR (OUT)]]&gt;0, "Expense", "Check"))</f>
        <v>Income</v>
      </c>
      <c r="E2138" s="3" t="str">
        <f>_xlfn.XLOOKUP(FIN_DATASET[[#This Row],[Method]],CATEGORY_MAP[CUENTA_IN],CATEGORY_MAP[Category])</f>
        <v>Cash</v>
      </c>
      <c r="F2138" s="3" t="str">
        <f>_xlfn.XLOOKUP(FIN_DATASET[[#This Row],[Account]],CATEGORY_MAP[CUENTA_OUT],CATEGORY_MAP[Subcategory])</f>
        <v>Other Incomes</v>
      </c>
      <c r="G2138" s="3" t="str">
        <f>IF(OR(FIN_RAW[[#This Row],[CONCEPTO]]=0,FIN_RAW[[#This Row],[CONCEPTO]]=""),"",FIN_RAW[[#This Row],[CONCEPTO]])</f>
        <v>Ficha FECNA 2024</v>
      </c>
      <c r="H2138" s="5">
        <f>IF(FIN_DATASET[[#This Row],[Type]]="Income", FIN_RAW[[#This Row],[VALOR (IN)]], -FIN_RAW[[#This Row],[VALOR (OUT)]])</f>
        <v>13500</v>
      </c>
      <c r="I2138" s="3" t="str">
        <f>FIN_RAW[[#This Row],[CUENTA (IN)]]</f>
        <v>Efectivo</v>
      </c>
      <c r="J2138" s="6" t="str">
        <f>FIN_RAW[[#This Row],[CUENTA (OUT)]]</f>
        <v>Otros Ingresos</v>
      </c>
      <c r="K2138" s="3" t="str">
        <f>IF(OR(FIN_RAW[[#This Row],[CLIENTE]]=0,FIN_RAW[[#This Row],[CLIENTE]]=" "),"",FIN_RAW[[#This Row],[CLIENTE]])</f>
        <v>Silvana Torres López</v>
      </c>
      <c r="L2138" s="3" t="str">
        <f>IF(OR(FIN_RAW[[#This Row],[DEPORTISTA]]=0,FIN_RAW[[#This Row],[DEPORTISTA]]=""),"",FIN_RAW[[#This Row],[DEPORTISTA]])</f>
        <v>Luciana Pinedo Torres</v>
      </c>
      <c r="M2138" s="3">
        <f>IF(FIN_DATASET[[#This Row],[Method]]="Efectivo",1,0)</f>
        <v>1</v>
      </c>
      <c r="N2138" s="12">
        <f>IF(FIN_DATASET[[#This Row],[Method]]="Efectivo",FIN_DATASET[[#This Row],[Amount]],0)</f>
        <v>13500</v>
      </c>
      <c r="O2138" s="3">
        <f>IF(FIN_DATASET[[#This Row],[Method]]="CxC",1,0)</f>
        <v>0</v>
      </c>
      <c r="P2138" s="11">
        <f>IF(FIN_DATASET[[#This Row],[Method]]="CxC",FIN_DATASET[[#This Row],[Amount]],0)</f>
        <v>0</v>
      </c>
      <c r="Q2138" s="3">
        <f>IF(OR(FIN_DATASET[[#This Row],[Account]]="CxP",FIN_DATASET[[#This Row],[Account]]="CxP (Liga)",FIN_DATASET[[#This Row],[Account]]="CxP (Terceros)"),1,0)</f>
        <v>0</v>
      </c>
      <c r="R2138" s="3">
        <f>IF(FIN_DATASET[[#This Row],[AP_Flag]]=1,FIN_DATASET[[#This Row],[Amount]],0)</f>
        <v>0</v>
      </c>
    </row>
    <row r="2139" spans="1:18" x14ac:dyDescent="0.2">
      <c r="A2139" s="4">
        <f>FIN_RAW[[#This Row],[FECHA]]</f>
        <v>45352</v>
      </c>
      <c r="B2139" s="3">
        <f>YEAR(FIN_DATASET[[#This Row],[Date]])</f>
        <v>2024</v>
      </c>
      <c r="C2139" s="3" t="str">
        <f>TEXT(FIN_DATASET[[#This Row],[Date]],"mmmm")</f>
        <v>March</v>
      </c>
      <c r="D2139" s="3" t="str">
        <f>IF(FIN_RAW[[#This Row],[VALOR (IN)]]&gt;0, "Income",IF(FIN_RAW[[#This Row],[VALOR (OUT)]]&gt;0, "Expense", "Check"))</f>
        <v>Income</v>
      </c>
      <c r="E2139" s="3" t="str">
        <f>_xlfn.XLOOKUP(FIN_DATASET[[#This Row],[Method]],CATEGORY_MAP[CUENTA_IN],CATEGORY_MAP[Category])</f>
        <v>Cash</v>
      </c>
      <c r="F2139" s="3" t="str">
        <f>_xlfn.XLOOKUP(FIN_DATASET[[#This Row],[Account]],CATEGORY_MAP[CUENTA_OUT],CATEGORY_MAP[Subcategory])</f>
        <v>Other Incomes</v>
      </c>
      <c r="G2139" s="3" t="str">
        <f>IF(OR(FIN_RAW[[#This Row],[CONCEPTO]]=0,FIN_RAW[[#This Row],[CONCEPTO]]=""),"",FIN_RAW[[#This Row],[CONCEPTO]])</f>
        <v>Ficha FECNA 2024</v>
      </c>
      <c r="H2139" s="5">
        <f>IF(FIN_DATASET[[#This Row],[Type]]="Income", FIN_RAW[[#This Row],[VALOR (IN)]], -FIN_RAW[[#This Row],[VALOR (OUT)]])</f>
        <v>13500</v>
      </c>
      <c r="I2139" s="3" t="str">
        <f>FIN_RAW[[#This Row],[CUENTA (IN)]]</f>
        <v>Efectivo</v>
      </c>
      <c r="J2139" s="6" t="str">
        <f>FIN_RAW[[#This Row],[CUENTA (OUT)]]</f>
        <v>Otros Ingresos</v>
      </c>
      <c r="K2139" s="3" t="str">
        <f>IF(OR(FIN_RAW[[#This Row],[CLIENTE]]=0,FIN_RAW[[#This Row],[CLIENTE]]=" "),"",FIN_RAW[[#This Row],[CLIENTE]])</f>
        <v>Diana Marcela Bravo Clavijo</v>
      </c>
      <c r="L2139" s="3" t="str">
        <f>IF(OR(FIN_RAW[[#This Row],[DEPORTISTA]]=0,FIN_RAW[[#This Row],[DEPORTISTA]]=""),"",FIN_RAW[[#This Row],[DEPORTISTA]])</f>
        <v>María Antonia Camacho Bravo</v>
      </c>
      <c r="M2139" s="3">
        <f>IF(FIN_DATASET[[#This Row],[Method]]="Efectivo",1,0)</f>
        <v>1</v>
      </c>
      <c r="N2139" s="12">
        <f>IF(FIN_DATASET[[#This Row],[Method]]="Efectivo",FIN_DATASET[[#This Row],[Amount]],0)</f>
        <v>13500</v>
      </c>
      <c r="O2139" s="3">
        <f>IF(FIN_DATASET[[#This Row],[Method]]="CxC",1,0)</f>
        <v>0</v>
      </c>
      <c r="P2139" s="11">
        <f>IF(FIN_DATASET[[#This Row],[Method]]="CxC",FIN_DATASET[[#This Row],[Amount]],0)</f>
        <v>0</v>
      </c>
      <c r="Q2139" s="3">
        <f>IF(OR(FIN_DATASET[[#This Row],[Account]]="CxP",FIN_DATASET[[#This Row],[Account]]="CxP (Liga)",FIN_DATASET[[#This Row],[Account]]="CxP (Terceros)"),1,0)</f>
        <v>0</v>
      </c>
      <c r="R2139" s="3">
        <f>IF(FIN_DATASET[[#This Row],[AP_Flag]]=1,FIN_DATASET[[#This Row],[Amount]],0)</f>
        <v>0</v>
      </c>
    </row>
    <row r="2140" spans="1:18" x14ac:dyDescent="0.2">
      <c r="A2140" s="4">
        <f>FIN_RAW[[#This Row],[FECHA]]</f>
        <v>45352</v>
      </c>
      <c r="B2140" s="3">
        <f>YEAR(FIN_DATASET[[#This Row],[Date]])</f>
        <v>2024</v>
      </c>
      <c r="C2140" s="3" t="str">
        <f>TEXT(FIN_DATASET[[#This Row],[Date]],"mmmm")</f>
        <v>March</v>
      </c>
      <c r="D2140" s="3" t="str">
        <f>IF(FIN_RAW[[#This Row],[VALOR (IN)]]&gt;0, "Income",IF(FIN_RAW[[#This Row],[VALOR (OUT)]]&gt;0, "Expense", "Check"))</f>
        <v>Income</v>
      </c>
      <c r="E2140" s="3" t="str">
        <f>_xlfn.XLOOKUP(FIN_DATASET[[#This Row],[Method]],CATEGORY_MAP[CUENTA_IN],CATEGORY_MAP[Category])</f>
        <v>Cash</v>
      </c>
      <c r="F2140" s="3" t="str">
        <f>_xlfn.XLOOKUP(FIN_DATASET[[#This Row],[Account]],CATEGORY_MAP[CUENTA_OUT],CATEGORY_MAP[Subcategory])</f>
        <v>Other Incomes</v>
      </c>
      <c r="G2140" s="3" t="str">
        <f>IF(OR(FIN_RAW[[#This Row],[CONCEPTO]]=0,FIN_RAW[[#This Row],[CONCEPTO]]=""),"",FIN_RAW[[#This Row],[CONCEPTO]])</f>
        <v>Ficha FECNA 2024</v>
      </c>
      <c r="H2140" s="5">
        <f>IF(FIN_DATASET[[#This Row],[Type]]="Income", FIN_RAW[[#This Row],[VALOR (IN)]], -FIN_RAW[[#This Row],[VALOR (OUT)]])</f>
        <v>153650</v>
      </c>
      <c r="I2140" s="3" t="str">
        <f>FIN_RAW[[#This Row],[CUENTA (IN)]]</f>
        <v>Efectivo</v>
      </c>
      <c r="J2140" s="6" t="str">
        <f>FIN_RAW[[#This Row],[CUENTA (OUT)]]</f>
        <v>Otros Ingresos</v>
      </c>
      <c r="K2140" s="3" t="str">
        <f>IF(OR(FIN_RAW[[#This Row],[CLIENTE]]=0,FIN_RAW[[#This Row],[CLIENTE]]=" "),"",FIN_RAW[[#This Row],[CLIENTE]])</f>
        <v>Mónica González Esguerra</v>
      </c>
      <c r="L2140" s="3" t="str">
        <f>IF(OR(FIN_RAW[[#This Row],[DEPORTISTA]]=0,FIN_RAW[[#This Row],[DEPORTISTA]]=""),"",FIN_RAW[[#This Row],[DEPORTISTA]])</f>
        <v>Mariana Vásquez González</v>
      </c>
      <c r="M2140" s="3">
        <f>IF(FIN_DATASET[[#This Row],[Method]]="Efectivo",1,0)</f>
        <v>1</v>
      </c>
      <c r="N2140" s="12">
        <f>IF(FIN_DATASET[[#This Row],[Method]]="Efectivo",FIN_DATASET[[#This Row],[Amount]],0)</f>
        <v>153650</v>
      </c>
      <c r="O2140" s="3">
        <f>IF(FIN_DATASET[[#This Row],[Method]]="CxC",1,0)</f>
        <v>0</v>
      </c>
      <c r="P2140" s="11">
        <f>IF(FIN_DATASET[[#This Row],[Method]]="CxC",FIN_DATASET[[#This Row],[Amount]],0)</f>
        <v>0</v>
      </c>
      <c r="Q2140" s="3">
        <f>IF(OR(FIN_DATASET[[#This Row],[Account]]="CxP",FIN_DATASET[[#This Row],[Account]]="CxP (Liga)",FIN_DATASET[[#This Row],[Account]]="CxP (Terceros)"),1,0)</f>
        <v>0</v>
      </c>
      <c r="R2140" s="3">
        <f>IF(FIN_DATASET[[#This Row],[AP_Flag]]=1,FIN_DATASET[[#This Row],[Amount]],0)</f>
        <v>0</v>
      </c>
    </row>
    <row r="2141" spans="1:18" x14ac:dyDescent="0.2">
      <c r="A2141" s="4">
        <f>FIN_RAW[[#This Row],[FECHA]]</f>
        <v>45352</v>
      </c>
      <c r="B2141" s="3">
        <f>YEAR(FIN_DATASET[[#This Row],[Date]])</f>
        <v>2024</v>
      </c>
      <c r="C2141" s="3" t="str">
        <f>TEXT(FIN_DATASET[[#This Row],[Date]],"mmmm")</f>
        <v>March</v>
      </c>
      <c r="D2141" s="3" t="str">
        <f>IF(FIN_RAW[[#This Row],[VALOR (IN)]]&gt;0, "Income",IF(FIN_RAW[[#This Row],[VALOR (OUT)]]&gt;0, "Expense", "Check"))</f>
        <v>Income</v>
      </c>
      <c r="E2141" s="3" t="str">
        <f>_xlfn.XLOOKUP(FIN_DATASET[[#This Row],[Method]],CATEGORY_MAP[CUENTA_IN],CATEGORY_MAP[Category])</f>
        <v>Cash</v>
      </c>
      <c r="F2141" s="3" t="str">
        <f>_xlfn.XLOOKUP(FIN_DATASET[[#This Row],[Account]],CATEGORY_MAP[CUENTA_OUT],CATEGORY_MAP[Subcategory])</f>
        <v>Other Incomes</v>
      </c>
      <c r="G2141" s="3" t="str">
        <f>IF(OR(FIN_RAW[[#This Row],[CONCEPTO]]=0,FIN_RAW[[#This Row],[CONCEPTO]]=""),"",FIN_RAW[[#This Row],[CONCEPTO]])</f>
        <v>Ficha FECNA 2024</v>
      </c>
      <c r="H2141" s="5">
        <f>IF(FIN_DATASET[[#This Row],[Type]]="Income", FIN_RAW[[#This Row],[VALOR (IN)]], -FIN_RAW[[#This Row],[VALOR (OUT)]])</f>
        <v>13500</v>
      </c>
      <c r="I2141" s="3" t="str">
        <f>FIN_RAW[[#This Row],[CUENTA (IN)]]</f>
        <v>Efectivo</v>
      </c>
      <c r="J2141" s="6" t="str">
        <f>FIN_RAW[[#This Row],[CUENTA (OUT)]]</f>
        <v>Otros Ingresos</v>
      </c>
      <c r="K2141" s="3" t="str">
        <f>IF(OR(FIN_RAW[[#This Row],[CLIENTE]]=0,FIN_RAW[[#This Row],[CLIENTE]]=" "),"",FIN_RAW[[#This Row],[CLIENTE]])</f>
        <v>Ana Milena Sánchez Patiño</v>
      </c>
      <c r="L2141" s="3" t="str">
        <f>IF(OR(FIN_RAW[[#This Row],[DEPORTISTA]]=0,FIN_RAW[[#This Row],[DEPORTISTA]]=""),"",FIN_RAW[[#This Row],[DEPORTISTA]])</f>
        <v>Matías Carvajal Sánchez</v>
      </c>
      <c r="M2141" s="3">
        <f>IF(FIN_DATASET[[#This Row],[Method]]="Efectivo",1,0)</f>
        <v>1</v>
      </c>
      <c r="N2141" s="12">
        <f>IF(FIN_DATASET[[#This Row],[Method]]="Efectivo",FIN_DATASET[[#This Row],[Amount]],0)</f>
        <v>13500</v>
      </c>
      <c r="O2141" s="3">
        <f>IF(FIN_DATASET[[#This Row],[Method]]="CxC",1,0)</f>
        <v>0</v>
      </c>
      <c r="P2141" s="11">
        <f>IF(FIN_DATASET[[#This Row],[Method]]="CxC",FIN_DATASET[[#This Row],[Amount]],0)</f>
        <v>0</v>
      </c>
      <c r="Q2141" s="3">
        <f>IF(OR(FIN_DATASET[[#This Row],[Account]]="CxP",FIN_DATASET[[#This Row],[Account]]="CxP (Liga)",FIN_DATASET[[#This Row],[Account]]="CxP (Terceros)"),1,0)</f>
        <v>0</v>
      </c>
      <c r="R2141" s="3">
        <f>IF(FIN_DATASET[[#This Row],[AP_Flag]]=1,FIN_DATASET[[#This Row],[Amount]],0)</f>
        <v>0</v>
      </c>
    </row>
    <row r="2142" spans="1:18" x14ac:dyDescent="0.2">
      <c r="A2142" s="4">
        <f>FIN_RAW[[#This Row],[FECHA]]</f>
        <v>45352</v>
      </c>
      <c r="B2142" s="3">
        <f>YEAR(FIN_DATASET[[#This Row],[Date]])</f>
        <v>2024</v>
      </c>
      <c r="C2142" s="3" t="str">
        <f>TEXT(FIN_DATASET[[#This Row],[Date]],"mmmm")</f>
        <v>March</v>
      </c>
      <c r="D2142" s="3" t="str">
        <f>IF(FIN_RAW[[#This Row],[VALOR (IN)]]&gt;0, "Income",IF(FIN_RAW[[#This Row],[VALOR (OUT)]]&gt;0, "Expense", "Check"))</f>
        <v>Income</v>
      </c>
      <c r="E2142" s="3" t="str">
        <f>_xlfn.XLOOKUP(FIN_DATASET[[#This Row],[Method]],CATEGORY_MAP[CUENTA_IN],CATEGORY_MAP[Category])</f>
        <v>Cash</v>
      </c>
      <c r="F2142" s="3" t="str">
        <f>_xlfn.XLOOKUP(FIN_DATASET[[#This Row],[Account]],CATEGORY_MAP[CUENTA_OUT],CATEGORY_MAP[Subcategory])</f>
        <v>Other Incomes</v>
      </c>
      <c r="G2142" s="3" t="str">
        <f>IF(OR(FIN_RAW[[#This Row],[CONCEPTO]]=0,FIN_RAW[[#This Row],[CONCEPTO]]=""),"",FIN_RAW[[#This Row],[CONCEPTO]])</f>
        <v>Ficha FECNA 2024</v>
      </c>
      <c r="H2142" s="5">
        <f>IF(FIN_DATASET[[#This Row],[Type]]="Income", FIN_RAW[[#This Row],[VALOR (IN)]], -FIN_RAW[[#This Row],[VALOR (OUT)]])</f>
        <v>153650</v>
      </c>
      <c r="I2142" s="3" t="str">
        <f>FIN_RAW[[#This Row],[CUENTA (IN)]]</f>
        <v>Efectivo</v>
      </c>
      <c r="J2142" s="6" t="str">
        <f>FIN_RAW[[#This Row],[CUENTA (OUT)]]</f>
        <v>Otros Ingresos</v>
      </c>
      <c r="K2142" s="3" t="str">
        <f>IF(OR(FIN_RAW[[#This Row],[CLIENTE]]=0,FIN_RAW[[#This Row],[CLIENTE]]=" "),"",FIN_RAW[[#This Row],[CLIENTE]])</f>
        <v>Ana Milena Sánchez Patiño</v>
      </c>
      <c r="L2142" s="3" t="str">
        <f>IF(OR(FIN_RAW[[#This Row],[DEPORTISTA]]=0,FIN_RAW[[#This Row],[DEPORTISTA]]=""),"",FIN_RAW[[#This Row],[DEPORTISTA]])</f>
        <v>Valentina Carvajal Sánchez</v>
      </c>
      <c r="M2142" s="3">
        <f>IF(FIN_DATASET[[#This Row],[Method]]="Efectivo",1,0)</f>
        <v>1</v>
      </c>
      <c r="N2142" s="12">
        <f>IF(FIN_DATASET[[#This Row],[Method]]="Efectivo",FIN_DATASET[[#This Row],[Amount]],0)</f>
        <v>153650</v>
      </c>
      <c r="O2142" s="3">
        <f>IF(FIN_DATASET[[#This Row],[Method]]="CxC",1,0)</f>
        <v>0</v>
      </c>
      <c r="P2142" s="11">
        <f>IF(FIN_DATASET[[#This Row],[Method]]="CxC",FIN_DATASET[[#This Row],[Amount]],0)</f>
        <v>0</v>
      </c>
      <c r="Q2142" s="3">
        <f>IF(OR(FIN_DATASET[[#This Row],[Account]]="CxP",FIN_DATASET[[#This Row],[Account]]="CxP (Liga)",FIN_DATASET[[#This Row],[Account]]="CxP (Terceros)"),1,0)</f>
        <v>0</v>
      </c>
      <c r="R2142" s="3">
        <f>IF(FIN_DATASET[[#This Row],[AP_Flag]]=1,FIN_DATASET[[#This Row],[Amount]],0)</f>
        <v>0</v>
      </c>
    </row>
    <row r="2143" spans="1:18" x14ac:dyDescent="0.2">
      <c r="A2143" s="4">
        <f>FIN_RAW[[#This Row],[FECHA]]</f>
        <v>45352</v>
      </c>
      <c r="B2143" s="3">
        <f>YEAR(FIN_DATASET[[#This Row],[Date]])</f>
        <v>2024</v>
      </c>
      <c r="C2143" s="3" t="str">
        <f>TEXT(FIN_DATASET[[#This Row],[Date]],"mmmm")</f>
        <v>March</v>
      </c>
      <c r="D2143" s="3" t="str">
        <f>IF(FIN_RAW[[#This Row],[VALOR (IN)]]&gt;0, "Income",IF(FIN_RAW[[#This Row],[VALOR (OUT)]]&gt;0, "Expense", "Check"))</f>
        <v>Income</v>
      </c>
      <c r="E2143" s="3" t="str">
        <f>_xlfn.XLOOKUP(FIN_DATASET[[#This Row],[Method]],CATEGORY_MAP[CUENTA_IN],CATEGORY_MAP[Category])</f>
        <v>Cash</v>
      </c>
      <c r="F2143" s="3" t="str">
        <f>_xlfn.XLOOKUP(FIN_DATASET[[#This Row],[Account]],CATEGORY_MAP[CUENTA_OUT],CATEGORY_MAP[Subcategory])</f>
        <v>Other Incomes</v>
      </c>
      <c r="G2143" s="3" t="str">
        <f>IF(OR(FIN_RAW[[#This Row],[CONCEPTO]]=0,FIN_RAW[[#This Row],[CONCEPTO]]=""),"",FIN_RAW[[#This Row],[CONCEPTO]])</f>
        <v>Ficha FECNA 2024</v>
      </c>
      <c r="H2143" s="5">
        <f>IF(FIN_DATASET[[#This Row],[Type]]="Income", FIN_RAW[[#This Row],[VALOR (IN)]], -FIN_RAW[[#This Row],[VALOR (OUT)]])</f>
        <v>153650</v>
      </c>
      <c r="I2143" s="3" t="str">
        <f>FIN_RAW[[#This Row],[CUENTA (IN)]]</f>
        <v>Efectivo</v>
      </c>
      <c r="J2143" s="6" t="str">
        <f>FIN_RAW[[#This Row],[CUENTA (OUT)]]</f>
        <v>Otros Ingresos</v>
      </c>
      <c r="K2143" s="3" t="str">
        <f>IF(OR(FIN_RAW[[#This Row],[CLIENTE]]=0,FIN_RAW[[#This Row],[CLIENTE]]=" "),"",FIN_RAW[[#This Row],[CLIENTE]])</f>
        <v>Yanibel Peña Londoño</v>
      </c>
      <c r="L2143" s="3" t="str">
        <f>IF(OR(FIN_RAW[[#This Row],[DEPORTISTA]]=0,FIN_RAW[[#This Row],[DEPORTISTA]]=""),"",FIN_RAW[[#This Row],[DEPORTISTA]])</f>
        <v>Santiago Piedrahita Peña</v>
      </c>
      <c r="M2143" s="3">
        <f>IF(FIN_DATASET[[#This Row],[Method]]="Efectivo",1,0)</f>
        <v>1</v>
      </c>
      <c r="N2143" s="12">
        <f>IF(FIN_DATASET[[#This Row],[Method]]="Efectivo",FIN_DATASET[[#This Row],[Amount]],0)</f>
        <v>153650</v>
      </c>
      <c r="O2143" s="3">
        <f>IF(FIN_DATASET[[#This Row],[Method]]="CxC",1,0)</f>
        <v>0</v>
      </c>
      <c r="P2143" s="11">
        <f>IF(FIN_DATASET[[#This Row],[Method]]="CxC",FIN_DATASET[[#This Row],[Amount]],0)</f>
        <v>0</v>
      </c>
      <c r="Q2143" s="3">
        <f>IF(OR(FIN_DATASET[[#This Row],[Account]]="CxP",FIN_DATASET[[#This Row],[Account]]="CxP (Liga)",FIN_DATASET[[#This Row],[Account]]="CxP (Terceros)"),1,0)</f>
        <v>0</v>
      </c>
      <c r="R2143" s="3">
        <f>IF(FIN_DATASET[[#This Row],[AP_Flag]]=1,FIN_DATASET[[#This Row],[Amount]],0)</f>
        <v>0</v>
      </c>
    </row>
    <row r="2144" spans="1:18" x14ac:dyDescent="0.2">
      <c r="A2144" s="4">
        <f>FIN_RAW[[#This Row],[FECHA]]</f>
        <v>45352</v>
      </c>
      <c r="B2144" s="3">
        <f>YEAR(FIN_DATASET[[#This Row],[Date]])</f>
        <v>2024</v>
      </c>
      <c r="C2144" s="3" t="str">
        <f>TEXT(FIN_DATASET[[#This Row],[Date]],"mmmm")</f>
        <v>March</v>
      </c>
      <c r="D2144" s="3" t="str">
        <f>IF(FIN_RAW[[#This Row],[VALOR (IN)]]&gt;0, "Income",IF(FIN_RAW[[#This Row],[VALOR (OUT)]]&gt;0, "Expense", "Check"))</f>
        <v>Income</v>
      </c>
      <c r="E2144" s="3" t="str">
        <f>_xlfn.XLOOKUP(FIN_DATASET[[#This Row],[Method]],CATEGORY_MAP[CUENTA_IN],CATEGORY_MAP[Category])</f>
        <v>Cash</v>
      </c>
      <c r="F2144" s="3" t="str">
        <f>_xlfn.XLOOKUP(FIN_DATASET[[#This Row],[Account]],CATEGORY_MAP[CUENTA_OUT],CATEGORY_MAP[Subcategory])</f>
        <v>Other Incomes</v>
      </c>
      <c r="G2144" s="3" t="str">
        <f>IF(OR(FIN_RAW[[#This Row],[CONCEPTO]]=0,FIN_RAW[[#This Row],[CONCEPTO]]=""),"",FIN_RAW[[#This Row],[CONCEPTO]])</f>
        <v>Ficha FECNA 2024</v>
      </c>
      <c r="H2144" s="5">
        <f>IF(FIN_DATASET[[#This Row],[Type]]="Income", FIN_RAW[[#This Row],[VALOR (IN)]], -FIN_RAW[[#This Row],[VALOR (OUT)]])</f>
        <v>153650</v>
      </c>
      <c r="I2144" s="3" t="str">
        <f>FIN_RAW[[#This Row],[CUENTA (IN)]]</f>
        <v>Efectivo</v>
      </c>
      <c r="J2144" s="6" t="str">
        <f>FIN_RAW[[#This Row],[CUENTA (OUT)]]</f>
        <v>Otros Ingresos</v>
      </c>
      <c r="K2144" s="3" t="str">
        <f>IF(OR(FIN_RAW[[#This Row],[CLIENTE]]=0,FIN_RAW[[#This Row],[CLIENTE]]=" "),"",FIN_RAW[[#This Row],[CLIENTE]])</f>
        <v>Ingrith Basto Zamorano</v>
      </c>
      <c r="L2144" s="3" t="str">
        <f>IF(OR(FIN_RAW[[#This Row],[DEPORTISTA]]=0,FIN_RAW[[#This Row],[DEPORTISTA]]=""),"",FIN_RAW[[#This Row],[DEPORTISTA]])</f>
        <v>Santiago Solórzano Basto</v>
      </c>
      <c r="M2144" s="3">
        <f>IF(FIN_DATASET[[#This Row],[Method]]="Efectivo",1,0)</f>
        <v>1</v>
      </c>
      <c r="N2144" s="12">
        <f>IF(FIN_DATASET[[#This Row],[Method]]="Efectivo",FIN_DATASET[[#This Row],[Amount]],0)</f>
        <v>153650</v>
      </c>
      <c r="O2144" s="3">
        <f>IF(FIN_DATASET[[#This Row],[Method]]="CxC",1,0)</f>
        <v>0</v>
      </c>
      <c r="P2144" s="11">
        <f>IF(FIN_DATASET[[#This Row],[Method]]="CxC",FIN_DATASET[[#This Row],[Amount]],0)</f>
        <v>0</v>
      </c>
      <c r="Q2144" s="3">
        <f>IF(OR(FIN_DATASET[[#This Row],[Account]]="CxP",FIN_DATASET[[#This Row],[Account]]="CxP (Liga)",FIN_DATASET[[#This Row],[Account]]="CxP (Terceros)"),1,0)</f>
        <v>0</v>
      </c>
      <c r="R2144" s="3">
        <f>IF(FIN_DATASET[[#This Row],[AP_Flag]]=1,FIN_DATASET[[#This Row],[Amount]],0)</f>
        <v>0</v>
      </c>
    </row>
    <row r="2145" spans="1:18" x14ac:dyDescent="0.2">
      <c r="A2145" s="4">
        <f>FIN_RAW[[#This Row],[FECHA]]</f>
        <v>45352</v>
      </c>
      <c r="B2145" s="3">
        <f>YEAR(FIN_DATASET[[#This Row],[Date]])</f>
        <v>2024</v>
      </c>
      <c r="C2145" s="3" t="str">
        <f>TEXT(FIN_DATASET[[#This Row],[Date]],"mmmm")</f>
        <v>March</v>
      </c>
      <c r="D2145" s="3" t="str">
        <f>IF(FIN_RAW[[#This Row],[VALOR (IN)]]&gt;0, "Income",IF(FIN_RAW[[#This Row],[VALOR (OUT)]]&gt;0, "Expense", "Check"))</f>
        <v>Income</v>
      </c>
      <c r="E2145" s="3" t="str">
        <f>_xlfn.XLOOKUP(FIN_DATASET[[#This Row],[Method]],CATEGORY_MAP[CUENTA_IN],CATEGORY_MAP[Category])</f>
        <v>Cash</v>
      </c>
      <c r="F2145" s="3" t="str">
        <f>_xlfn.XLOOKUP(FIN_DATASET[[#This Row],[Account]],CATEGORY_MAP[CUENTA_OUT],CATEGORY_MAP[Subcategory])</f>
        <v>Other Incomes</v>
      </c>
      <c r="G2145" s="3" t="str">
        <f>IF(OR(FIN_RAW[[#This Row],[CONCEPTO]]=0,FIN_RAW[[#This Row],[CONCEPTO]]=""),"",FIN_RAW[[#This Row],[CONCEPTO]])</f>
        <v>Ficha FECNA 2024</v>
      </c>
      <c r="H2145" s="5">
        <f>IF(FIN_DATASET[[#This Row],[Type]]="Income", FIN_RAW[[#This Row],[VALOR (IN)]], -FIN_RAW[[#This Row],[VALOR (OUT)]])</f>
        <v>13500</v>
      </c>
      <c r="I2145" s="3" t="str">
        <f>FIN_RAW[[#This Row],[CUENTA (IN)]]</f>
        <v>Efectivo</v>
      </c>
      <c r="J2145" s="6" t="str">
        <f>FIN_RAW[[#This Row],[CUENTA (OUT)]]</f>
        <v>Otros Ingresos</v>
      </c>
      <c r="K2145" s="3" t="str">
        <f>IF(OR(FIN_RAW[[#This Row],[CLIENTE]]=0,FIN_RAW[[#This Row],[CLIENTE]]=" "),"",FIN_RAW[[#This Row],[CLIENTE]])</f>
        <v>Marcela Zapata Duque</v>
      </c>
      <c r="L2145" s="3" t="str">
        <f>IF(OR(FIN_RAW[[#This Row],[DEPORTISTA]]=0,FIN_RAW[[#This Row],[DEPORTISTA]]=""),"",FIN_RAW[[#This Row],[DEPORTISTA]])</f>
        <v>Sara Zapata Zapata</v>
      </c>
      <c r="M2145" s="3">
        <f>IF(FIN_DATASET[[#This Row],[Method]]="Efectivo",1,0)</f>
        <v>1</v>
      </c>
      <c r="N2145" s="12">
        <f>IF(FIN_DATASET[[#This Row],[Method]]="Efectivo",FIN_DATASET[[#This Row],[Amount]],0)</f>
        <v>13500</v>
      </c>
      <c r="O2145" s="3">
        <f>IF(FIN_DATASET[[#This Row],[Method]]="CxC",1,0)</f>
        <v>0</v>
      </c>
      <c r="P2145" s="11">
        <f>IF(FIN_DATASET[[#This Row],[Method]]="CxC",FIN_DATASET[[#This Row],[Amount]],0)</f>
        <v>0</v>
      </c>
      <c r="Q2145" s="3">
        <f>IF(OR(FIN_DATASET[[#This Row],[Account]]="CxP",FIN_DATASET[[#This Row],[Account]]="CxP (Liga)",FIN_DATASET[[#This Row],[Account]]="CxP (Terceros)"),1,0)</f>
        <v>0</v>
      </c>
      <c r="R2145" s="3">
        <f>IF(FIN_DATASET[[#This Row],[AP_Flag]]=1,FIN_DATASET[[#This Row],[Amount]],0)</f>
        <v>0</v>
      </c>
    </row>
    <row r="2146" spans="1:18" x14ac:dyDescent="0.2">
      <c r="A2146" s="4">
        <f>FIN_RAW[[#This Row],[FECHA]]</f>
        <v>45352</v>
      </c>
      <c r="B2146" s="3">
        <f>YEAR(FIN_DATASET[[#This Row],[Date]])</f>
        <v>2024</v>
      </c>
      <c r="C2146" s="3" t="str">
        <f>TEXT(FIN_DATASET[[#This Row],[Date]],"mmmm")</f>
        <v>March</v>
      </c>
      <c r="D2146" s="3" t="str">
        <f>IF(FIN_RAW[[#This Row],[VALOR (IN)]]&gt;0, "Income",IF(FIN_RAW[[#This Row],[VALOR (OUT)]]&gt;0, "Expense", "Check"))</f>
        <v>Income</v>
      </c>
      <c r="E2146" s="3" t="str">
        <f>_xlfn.XLOOKUP(FIN_DATASET[[#This Row],[Method]],CATEGORY_MAP[CUENTA_IN],CATEGORY_MAP[Category])</f>
        <v>Cash</v>
      </c>
      <c r="F2146" s="3" t="str">
        <f>_xlfn.XLOOKUP(FIN_DATASET[[#This Row],[Account]],CATEGORY_MAP[CUENTA_OUT],CATEGORY_MAP[Subcategory])</f>
        <v>Other Incomes</v>
      </c>
      <c r="G2146" s="3" t="str">
        <f>IF(OR(FIN_RAW[[#This Row],[CONCEPTO]]=0,FIN_RAW[[#This Row],[CONCEPTO]]=""),"",FIN_RAW[[#This Row],[CONCEPTO]])</f>
        <v>Ficha FECNA 2024</v>
      </c>
      <c r="H2146" s="5">
        <f>IF(FIN_DATASET[[#This Row],[Type]]="Income", FIN_RAW[[#This Row],[VALOR (IN)]], -FIN_RAW[[#This Row],[VALOR (OUT)]])</f>
        <v>13500</v>
      </c>
      <c r="I2146" s="3" t="str">
        <f>FIN_RAW[[#This Row],[CUENTA (IN)]]</f>
        <v>Efectivo</v>
      </c>
      <c r="J2146" s="6" t="str">
        <f>FIN_RAW[[#This Row],[CUENTA (OUT)]]</f>
        <v>Otros Ingresos</v>
      </c>
      <c r="K2146" s="3" t="str">
        <f>IF(OR(FIN_RAW[[#This Row],[CLIENTE]]=0,FIN_RAW[[#This Row],[CLIENTE]]=" "),"",FIN_RAW[[#This Row],[CLIENTE]])</f>
        <v>Paula Andrea Cruz</v>
      </c>
      <c r="L2146" s="3" t="str">
        <f>IF(OR(FIN_RAW[[#This Row],[DEPORTISTA]]=0,FIN_RAW[[#This Row],[DEPORTISTA]]=""),"",FIN_RAW[[#This Row],[DEPORTISTA]])</f>
        <v>Victoria David Cruz</v>
      </c>
      <c r="M2146" s="3">
        <f>IF(FIN_DATASET[[#This Row],[Method]]="Efectivo",1,0)</f>
        <v>1</v>
      </c>
      <c r="N2146" s="12">
        <f>IF(FIN_DATASET[[#This Row],[Method]]="Efectivo",FIN_DATASET[[#This Row],[Amount]],0)</f>
        <v>13500</v>
      </c>
      <c r="O2146" s="3">
        <f>IF(FIN_DATASET[[#This Row],[Method]]="CxC",1,0)</f>
        <v>0</v>
      </c>
      <c r="P2146" s="11">
        <f>IF(FIN_DATASET[[#This Row],[Method]]="CxC",FIN_DATASET[[#This Row],[Amount]],0)</f>
        <v>0</v>
      </c>
      <c r="Q2146" s="3">
        <f>IF(OR(FIN_DATASET[[#This Row],[Account]]="CxP",FIN_DATASET[[#This Row],[Account]]="CxP (Liga)",FIN_DATASET[[#This Row],[Account]]="CxP (Terceros)"),1,0)</f>
        <v>0</v>
      </c>
      <c r="R2146" s="3">
        <f>IF(FIN_DATASET[[#This Row],[AP_Flag]]=1,FIN_DATASET[[#This Row],[Amount]],0)</f>
        <v>0</v>
      </c>
    </row>
    <row r="2147" spans="1:18" x14ac:dyDescent="0.2">
      <c r="A2147" s="4">
        <f>FIN_RAW[[#This Row],[FECHA]]</f>
        <v>45352</v>
      </c>
      <c r="B2147" s="3">
        <f>YEAR(FIN_DATASET[[#This Row],[Date]])</f>
        <v>2024</v>
      </c>
      <c r="C2147" s="3" t="str">
        <f>TEXT(FIN_DATASET[[#This Row],[Date]],"mmmm")</f>
        <v>March</v>
      </c>
      <c r="D2147" s="3" t="str">
        <f>IF(FIN_RAW[[#This Row],[VALOR (IN)]]&gt;0, "Income",IF(FIN_RAW[[#This Row],[VALOR (OUT)]]&gt;0, "Expense", "Check"))</f>
        <v>Expense</v>
      </c>
      <c r="E2147" s="3" t="str">
        <f>_xlfn.XLOOKUP(FIN_DATASET[[#This Row],[Method]],CATEGORY_MAP[CUENTA_IN],CATEGORY_MAP[Category])</f>
        <v>Cash</v>
      </c>
      <c r="F2147" s="3" t="str">
        <f>_xlfn.XLOOKUP(FIN_DATASET[[#This Row],[Account]],CATEGORY_MAP[CUENTA_OUT],CATEGORY_MAP[Subcategory])</f>
        <v>Operating Expenses</v>
      </c>
      <c r="G2147" s="3" t="str">
        <f>IF(OR(FIN_RAW[[#This Row],[CONCEPTO]]=0,FIN_RAW[[#This Row],[CONCEPTO]]=""),"",FIN_RAW[[#This Row],[CONCEPTO]])</f>
        <v>Gasto Detalle Cumpleaños 2024</v>
      </c>
      <c r="H2147" s="5">
        <f>IF(FIN_DATASET[[#This Row],[Type]]="Income", FIN_RAW[[#This Row],[VALOR (IN)]], -FIN_RAW[[#This Row],[VALOR (OUT)]])</f>
        <v>-160000</v>
      </c>
      <c r="I2147" s="3" t="str">
        <f>FIN_RAW[[#This Row],[CUENTA (IN)]]</f>
        <v>Efectivo</v>
      </c>
      <c r="J2147" s="6" t="str">
        <f>FIN_RAW[[#This Row],[CUENTA (OUT)]]</f>
        <v>Otros Gastos</v>
      </c>
      <c r="K2147" s="3" t="str">
        <f>IF(OR(FIN_RAW[[#This Row],[CLIENTE]]=0,FIN_RAW[[#This Row],[CLIENTE]]=" "),"",FIN_RAW[[#This Row],[CLIENTE]])</f>
        <v/>
      </c>
      <c r="L2147" s="3" t="str">
        <f>IF(OR(FIN_RAW[[#This Row],[DEPORTISTA]]=0,FIN_RAW[[#This Row],[DEPORTISTA]]=""),"",FIN_RAW[[#This Row],[DEPORTISTA]])</f>
        <v/>
      </c>
      <c r="M2147" s="3">
        <f>IF(FIN_DATASET[[#This Row],[Method]]="Efectivo",1,0)</f>
        <v>1</v>
      </c>
      <c r="N2147" s="12">
        <f>IF(FIN_DATASET[[#This Row],[Method]]="Efectivo",FIN_DATASET[[#This Row],[Amount]],0)</f>
        <v>-160000</v>
      </c>
      <c r="O2147" s="3">
        <f>IF(FIN_DATASET[[#This Row],[Method]]="CxC",1,0)</f>
        <v>0</v>
      </c>
      <c r="P2147" s="11">
        <f>IF(FIN_DATASET[[#This Row],[Method]]="CxC",FIN_DATASET[[#This Row],[Amount]],0)</f>
        <v>0</v>
      </c>
      <c r="Q2147" s="3">
        <f>IF(OR(FIN_DATASET[[#This Row],[Account]]="CxP",FIN_DATASET[[#This Row],[Account]]="CxP (Liga)",FIN_DATASET[[#This Row],[Account]]="CxP (Terceros)"),1,0)</f>
        <v>0</v>
      </c>
      <c r="R2147" s="3">
        <f>IF(FIN_DATASET[[#This Row],[AP_Flag]]=1,FIN_DATASET[[#This Row],[Amount]],0)</f>
        <v>0</v>
      </c>
    </row>
    <row r="2148" spans="1:18" x14ac:dyDescent="0.2">
      <c r="A2148" s="4">
        <f>FIN_RAW[[#This Row],[FECHA]]</f>
        <v>45366</v>
      </c>
      <c r="B2148" s="3">
        <f>YEAR(FIN_DATASET[[#This Row],[Date]])</f>
        <v>2024</v>
      </c>
      <c r="C2148" s="3" t="str">
        <f>TEXT(FIN_DATASET[[#This Row],[Date]],"mmmm")</f>
        <v>March</v>
      </c>
      <c r="D2148" s="3" t="str">
        <f>IF(FIN_RAW[[#This Row],[VALOR (IN)]]&gt;0, "Income",IF(FIN_RAW[[#This Row],[VALOR (OUT)]]&gt;0, "Expense", "Check"))</f>
        <v>Income</v>
      </c>
      <c r="E2148" s="3" t="str">
        <f>_xlfn.XLOOKUP(FIN_DATASET[[#This Row],[Method]],CATEGORY_MAP[CUENTA_IN],CATEGORY_MAP[Category])</f>
        <v>Cash</v>
      </c>
      <c r="F2148" s="3" t="str">
        <f>_xlfn.XLOOKUP(FIN_DATASET[[#This Row],[Account]],CATEGORY_MAP[CUENTA_OUT],CATEGORY_MAP[Subcategory])</f>
        <v>Other Incomes</v>
      </c>
      <c r="G2148" s="3" t="str">
        <f>IF(OR(FIN_RAW[[#This Row],[CONCEPTO]]=0,FIN_RAW[[#This Row],[CONCEPTO]]=""),"",FIN_RAW[[#This Row],[CONCEPTO]])</f>
        <v>Chequeo Infantil y Juvenil</v>
      </c>
      <c r="H2148" s="5">
        <f>IF(FIN_DATASET[[#This Row],[Type]]="Income", FIN_RAW[[#This Row],[VALOR (IN)]], -FIN_RAW[[#This Row],[VALOR (OUT)]])</f>
        <v>50000</v>
      </c>
      <c r="I2148" s="3" t="str">
        <f>FIN_RAW[[#This Row],[CUENTA (IN)]]</f>
        <v>Efectivo</v>
      </c>
      <c r="J2148" s="6" t="str">
        <f>FIN_RAW[[#This Row],[CUENTA (OUT)]]</f>
        <v>Otros Ingresos</v>
      </c>
      <c r="K2148" s="3" t="str">
        <f>IF(OR(FIN_RAW[[#This Row],[CLIENTE]]=0,FIN_RAW[[#This Row],[CLIENTE]]=" "),"",FIN_RAW[[#This Row],[CLIENTE]])</f>
        <v>Víctor Manuel Duque Yepes</v>
      </c>
      <c r="L2148" s="3" t="str">
        <f>IF(OR(FIN_RAW[[#This Row],[DEPORTISTA]]=0,FIN_RAW[[#This Row],[DEPORTISTA]]=""),"",FIN_RAW[[#This Row],[DEPORTISTA]])</f>
        <v>Juan Esteban Duque Pinto</v>
      </c>
      <c r="M2148" s="3">
        <f>IF(FIN_DATASET[[#This Row],[Method]]="Efectivo",1,0)</f>
        <v>1</v>
      </c>
      <c r="N2148" s="12">
        <f>IF(FIN_DATASET[[#This Row],[Method]]="Efectivo",FIN_DATASET[[#This Row],[Amount]],0)</f>
        <v>50000</v>
      </c>
      <c r="O2148" s="3">
        <f>IF(FIN_DATASET[[#This Row],[Method]]="CxC",1,0)</f>
        <v>0</v>
      </c>
      <c r="P2148" s="11">
        <f>IF(FIN_DATASET[[#This Row],[Method]]="CxC",FIN_DATASET[[#This Row],[Amount]],0)</f>
        <v>0</v>
      </c>
      <c r="Q2148" s="3">
        <f>IF(OR(FIN_DATASET[[#This Row],[Account]]="CxP",FIN_DATASET[[#This Row],[Account]]="CxP (Liga)",FIN_DATASET[[#This Row],[Account]]="CxP (Terceros)"),1,0)</f>
        <v>0</v>
      </c>
      <c r="R2148" s="3">
        <f>IF(FIN_DATASET[[#This Row],[AP_Flag]]=1,FIN_DATASET[[#This Row],[Amount]],0)</f>
        <v>0</v>
      </c>
    </row>
    <row r="2149" spans="1:18" x14ac:dyDescent="0.2">
      <c r="A2149" s="4">
        <f>FIN_RAW[[#This Row],[FECHA]]</f>
        <v>45366</v>
      </c>
      <c r="B2149" s="3">
        <f>YEAR(FIN_DATASET[[#This Row],[Date]])</f>
        <v>2024</v>
      </c>
      <c r="C2149" s="3" t="str">
        <f>TEXT(FIN_DATASET[[#This Row],[Date]],"mmmm")</f>
        <v>March</v>
      </c>
      <c r="D2149" s="3" t="str">
        <f>IF(FIN_RAW[[#This Row],[VALOR (IN)]]&gt;0, "Income",IF(FIN_RAW[[#This Row],[VALOR (OUT)]]&gt;0, "Expense", "Check"))</f>
        <v>Income</v>
      </c>
      <c r="E2149" s="3" t="str">
        <f>_xlfn.XLOOKUP(FIN_DATASET[[#This Row],[Method]],CATEGORY_MAP[CUENTA_IN],CATEGORY_MAP[Category])</f>
        <v>Cash</v>
      </c>
      <c r="F2149" s="3" t="str">
        <f>_xlfn.XLOOKUP(FIN_DATASET[[#This Row],[Account]],CATEGORY_MAP[CUENTA_OUT],CATEGORY_MAP[Subcategory])</f>
        <v>Other Incomes</v>
      </c>
      <c r="G2149" s="3" t="str">
        <f>IF(OR(FIN_RAW[[#This Row],[CONCEPTO]]=0,FIN_RAW[[#This Row],[CONCEPTO]]=""),"",FIN_RAW[[#This Row],[CONCEPTO]])</f>
        <v>Chequeo Infantil y Juvenil</v>
      </c>
      <c r="H2149" s="5">
        <f>IF(FIN_DATASET[[#This Row],[Type]]="Income", FIN_RAW[[#This Row],[VALOR (IN)]], -FIN_RAW[[#This Row],[VALOR (OUT)]])</f>
        <v>50000</v>
      </c>
      <c r="I2149" s="3" t="str">
        <f>FIN_RAW[[#This Row],[CUENTA (IN)]]</f>
        <v>Efectivo</v>
      </c>
      <c r="J2149" s="6" t="str">
        <f>FIN_RAW[[#This Row],[CUENTA (OUT)]]</f>
        <v>Otros Ingresos</v>
      </c>
      <c r="K2149" s="3" t="str">
        <f>IF(OR(FIN_RAW[[#This Row],[CLIENTE]]=0,FIN_RAW[[#This Row],[CLIENTE]]=" "),"",FIN_RAW[[#This Row],[CLIENTE]])</f>
        <v>Diana Gómez Herrera</v>
      </c>
      <c r="L2149" s="3" t="str">
        <f>IF(OR(FIN_RAW[[#This Row],[DEPORTISTA]]=0,FIN_RAW[[#This Row],[DEPORTISTA]]=""),"",FIN_RAW[[#This Row],[DEPORTISTA]])</f>
        <v>Juan Manuel López Gómez</v>
      </c>
      <c r="M2149" s="3">
        <f>IF(FIN_DATASET[[#This Row],[Method]]="Efectivo",1,0)</f>
        <v>1</v>
      </c>
      <c r="N2149" s="12">
        <f>IF(FIN_DATASET[[#This Row],[Method]]="Efectivo",FIN_DATASET[[#This Row],[Amount]],0)</f>
        <v>50000</v>
      </c>
      <c r="O2149" s="3">
        <f>IF(FIN_DATASET[[#This Row],[Method]]="CxC",1,0)</f>
        <v>0</v>
      </c>
      <c r="P2149" s="11">
        <f>IF(FIN_DATASET[[#This Row],[Method]]="CxC",FIN_DATASET[[#This Row],[Amount]],0)</f>
        <v>0</v>
      </c>
      <c r="Q2149" s="3">
        <f>IF(OR(FIN_DATASET[[#This Row],[Account]]="CxP",FIN_DATASET[[#This Row],[Account]]="CxP (Liga)",FIN_DATASET[[#This Row],[Account]]="CxP (Terceros)"),1,0)</f>
        <v>0</v>
      </c>
      <c r="R2149" s="3">
        <f>IF(FIN_DATASET[[#This Row],[AP_Flag]]=1,FIN_DATASET[[#This Row],[Amount]],0)</f>
        <v>0</v>
      </c>
    </row>
    <row r="2150" spans="1:18" x14ac:dyDescent="0.2">
      <c r="A2150" s="4">
        <f>FIN_RAW[[#This Row],[FECHA]]</f>
        <v>45366</v>
      </c>
      <c r="B2150" s="3">
        <f>YEAR(FIN_DATASET[[#This Row],[Date]])</f>
        <v>2024</v>
      </c>
      <c r="C2150" s="3" t="str">
        <f>TEXT(FIN_DATASET[[#This Row],[Date]],"mmmm")</f>
        <v>March</v>
      </c>
      <c r="D2150" s="3" t="str">
        <f>IF(FIN_RAW[[#This Row],[VALOR (IN)]]&gt;0, "Income",IF(FIN_RAW[[#This Row],[VALOR (OUT)]]&gt;0, "Expense", "Check"))</f>
        <v>Income</v>
      </c>
      <c r="E2150" s="3" t="str">
        <f>_xlfn.XLOOKUP(FIN_DATASET[[#This Row],[Method]],CATEGORY_MAP[CUENTA_IN],CATEGORY_MAP[Category])</f>
        <v>Cash</v>
      </c>
      <c r="F2150" s="3" t="str">
        <f>_xlfn.XLOOKUP(FIN_DATASET[[#This Row],[Account]],CATEGORY_MAP[CUENTA_OUT],CATEGORY_MAP[Subcategory])</f>
        <v>Other Incomes</v>
      </c>
      <c r="G2150" s="3" t="str">
        <f>IF(OR(FIN_RAW[[#This Row],[CONCEPTO]]=0,FIN_RAW[[#This Row],[CONCEPTO]]=""),"",FIN_RAW[[#This Row],[CONCEPTO]])</f>
        <v>Chequeo Infantil y Juvenil</v>
      </c>
      <c r="H2150" s="5">
        <f>IF(FIN_DATASET[[#This Row],[Type]]="Income", FIN_RAW[[#This Row],[VALOR (IN)]], -FIN_RAW[[#This Row],[VALOR (OUT)]])</f>
        <v>50000</v>
      </c>
      <c r="I2150" s="3" t="str">
        <f>FIN_RAW[[#This Row],[CUENTA (IN)]]</f>
        <v>Efectivo</v>
      </c>
      <c r="J2150" s="6" t="str">
        <f>FIN_RAW[[#This Row],[CUENTA (OUT)]]</f>
        <v>Otros Ingresos</v>
      </c>
      <c r="K2150" s="3" t="str">
        <f>IF(OR(FIN_RAW[[#This Row],[CLIENTE]]=0,FIN_RAW[[#This Row],[CLIENTE]]=" "),"",FIN_RAW[[#This Row],[CLIENTE]])</f>
        <v>Silvana Torres López</v>
      </c>
      <c r="L2150" s="3" t="str">
        <f>IF(OR(FIN_RAW[[#This Row],[DEPORTISTA]]=0,FIN_RAW[[#This Row],[DEPORTISTA]]=""),"",FIN_RAW[[#This Row],[DEPORTISTA]])</f>
        <v>Luciana Pinedo Torres</v>
      </c>
      <c r="M2150" s="3">
        <f>IF(FIN_DATASET[[#This Row],[Method]]="Efectivo",1,0)</f>
        <v>1</v>
      </c>
      <c r="N2150" s="12">
        <f>IF(FIN_DATASET[[#This Row],[Method]]="Efectivo",FIN_DATASET[[#This Row],[Amount]],0)</f>
        <v>50000</v>
      </c>
      <c r="O2150" s="3">
        <f>IF(FIN_DATASET[[#This Row],[Method]]="CxC",1,0)</f>
        <v>0</v>
      </c>
      <c r="P2150" s="11">
        <f>IF(FIN_DATASET[[#This Row],[Method]]="CxC",FIN_DATASET[[#This Row],[Amount]],0)</f>
        <v>0</v>
      </c>
      <c r="Q2150" s="3">
        <f>IF(OR(FIN_DATASET[[#This Row],[Account]]="CxP",FIN_DATASET[[#This Row],[Account]]="CxP (Liga)",FIN_DATASET[[#This Row],[Account]]="CxP (Terceros)"),1,0)</f>
        <v>0</v>
      </c>
      <c r="R2150" s="3">
        <f>IF(FIN_DATASET[[#This Row],[AP_Flag]]=1,FIN_DATASET[[#This Row],[Amount]],0)</f>
        <v>0</v>
      </c>
    </row>
    <row r="2151" spans="1:18" x14ac:dyDescent="0.2">
      <c r="A2151" s="4">
        <f>FIN_RAW[[#This Row],[FECHA]]</f>
        <v>45366</v>
      </c>
      <c r="B2151" s="3">
        <f>YEAR(FIN_DATASET[[#This Row],[Date]])</f>
        <v>2024</v>
      </c>
      <c r="C2151" s="3" t="str">
        <f>TEXT(FIN_DATASET[[#This Row],[Date]],"mmmm")</f>
        <v>March</v>
      </c>
      <c r="D2151" s="3" t="str">
        <f>IF(FIN_RAW[[#This Row],[VALOR (IN)]]&gt;0, "Income",IF(FIN_RAW[[#This Row],[VALOR (OUT)]]&gt;0, "Expense", "Check"))</f>
        <v>Income</v>
      </c>
      <c r="E2151" s="3" t="str">
        <f>_xlfn.XLOOKUP(FIN_DATASET[[#This Row],[Method]],CATEGORY_MAP[CUENTA_IN],CATEGORY_MAP[Category])</f>
        <v>Cash</v>
      </c>
      <c r="F2151" s="3" t="str">
        <f>_xlfn.XLOOKUP(FIN_DATASET[[#This Row],[Account]],CATEGORY_MAP[CUENTA_OUT],CATEGORY_MAP[Subcategory])</f>
        <v>Other Incomes</v>
      </c>
      <c r="G2151" s="3" t="str">
        <f>IF(OR(FIN_RAW[[#This Row],[CONCEPTO]]=0,FIN_RAW[[#This Row],[CONCEPTO]]=""),"",FIN_RAW[[#This Row],[CONCEPTO]])</f>
        <v>Chequeo Infantil y Juvenil</v>
      </c>
      <c r="H2151" s="5">
        <f>IF(FIN_DATASET[[#This Row],[Type]]="Income", FIN_RAW[[#This Row],[VALOR (IN)]], -FIN_RAW[[#This Row],[VALOR (OUT)]])</f>
        <v>50000</v>
      </c>
      <c r="I2151" s="3" t="str">
        <f>FIN_RAW[[#This Row],[CUENTA (IN)]]</f>
        <v>Efectivo</v>
      </c>
      <c r="J2151" s="6" t="str">
        <f>FIN_RAW[[#This Row],[CUENTA (OUT)]]</f>
        <v>Otros Ingresos</v>
      </c>
      <c r="K2151" s="3" t="str">
        <f>IF(OR(FIN_RAW[[#This Row],[CLIENTE]]=0,FIN_RAW[[#This Row],[CLIENTE]]=" "),"",FIN_RAW[[#This Row],[CLIENTE]])</f>
        <v>Diana Marcela Bravo Clavijo</v>
      </c>
      <c r="L2151" s="3" t="str">
        <f>IF(OR(FIN_RAW[[#This Row],[DEPORTISTA]]=0,FIN_RAW[[#This Row],[DEPORTISTA]]=""),"",FIN_RAW[[#This Row],[DEPORTISTA]])</f>
        <v>María Antonia Camacho Bravo</v>
      </c>
      <c r="M2151" s="3">
        <f>IF(FIN_DATASET[[#This Row],[Method]]="Efectivo",1,0)</f>
        <v>1</v>
      </c>
      <c r="N2151" s="12">
        <f>IF(FIN_DATASET[[#This Row],[Method]]="Efectivo",FIN_DATASET[[#This Row],[Amount]],0)</f>
        <v>50000</v>
      </c>
      <c r="O2151" s="3">
        <f>IF(FIN_DATASET[[#This Row],[Method]]="CxC",1,0)</f>
        <v>0</v>
      </c>
      <c r="P2151" s="11">
        <f>IF(FIN_DATASET[[#This Row],[Method]]="CxC",FIN_DATASET[[#This Row],[Amount]],0)</f>
        <v>0</v>
      </c>
      <c r="Q2151" s="3">
        <f>IF(OR(FIN_DATASET[[#This Row],[Account]]="CxP",FIN_DATASET[[#This Row],[Account]]="CxP (Liga)",FIN_DATASET[[#This Row],[Account]]="CxP (Terceros)"),1,0)</f>
        <v>0</v>
      </c>
      <c r="R2151" s="3">
        <f>IF(FIN_DATASET[[#This Row],[AP_Flag]]=1,FIN_DATASET[[#This Row],[Amount]],0)</f>
        <v>0</v>
      </c>
    </row>
    <row r="2152" spans="1:18" x14ac:dyDescent="0.2">
      <c r="A2152" s="4">
        <f>FIN_RAW[[#This Row],[FECHA]]</f>
        <v>45366</v>
      </c>
      <c r="B2152" s="3">
        <f>YEAR(FIN_DATASET[[#This Row],[Date]])</f>
        <v>2024</v>
      </c>
      <c r="C2152" s="3" t="str">
        <f>TEXT(FIN_DATASET[[#This Row],[Date]],"mmmm")</f>
        <v>March</v>
      </c>
      <c r="D2152" s="3" t="str">
        <f>IF(FIN_RAW[[#This Row],[VALOR (IN)]]&gt;0, "Income",IF(FIN_RAW[[#This Row],[VALOR (OUT)]]&gt;0, "Expense", "Check"))</f>
        <v>Income</v>
      </c>
      <c r="E2152" s="3" t="str">
        <f>_xlfn.XLOOKUP(FIN_DATASET[[#This Row],[Method]],CATEGORY_MAP[CUENTA_IN],CATEGORY_MAP[Category])</f>
        <v>Cash</v>
      </c>
      <c r="F2152" s="3" t="str">
        <f>_xlfn.XLOOKUP(FIN_DATASET[[#This Row],[Account]],CATEGORY_MAP[CUENTA_OUT],CATEGORY_MAP[Subcategory])</f>
        <v>Other Incomes</v>
      </c>
      <c r="G2152" s="3" t="str">
        <f>IF(OR(FIN_RAW[[#This Row],[CONCEPTO]]=0,FIN_RAW[[#This Row],[CONCEPTO]]=""),"",FIN_RAW[[#This Row],[CONCEPTO]])</f>
        <v>Chequeo Infantil y Juvenil</v>
      </c>
      <c r="H2152" s="5">
        <f>IF(FIN_DATASET[[#This Row],[Type]]="Income", FIN_RAW[[#This Row],[VALOR (IN)]], -FIN_RAW[[#This Row],[VALOR (OUT)]])</f>
        <v>50000</v>
      </c>
      <c r="I2152" s="3" t="str">
        <f>FIN_RAW[[#This Row],[CUENTA (IN)]]</f>
        <v>Efectivo</v>
      </c>
      <c r="J2152" s="6" t="str">
        <f>FIN_RAW[[#This Row],[CUENTA (OUT)]]</f>
        <v>Otros Ingresos</v>
      </c>
      <c r="K2152" s="3" t="str">
        <f>IF(OR(FIN_RAW[[#This Row],[CLIENTE]]=0,FIN_RAW[[#This Row],[CLIENTE]]=" "),"",FIN_RAW[[#This Row],[CLIENTE]])</f>
        <v>Mónica González Esguerra</v>
      </c>
      <c r="L2152" s="3" t="str">
        <f>IF(OR(FIN_RAW[[#This Row],[DEPORTISTA]]=0,FIN_RAW[[#This Row],[DEPORTISTA]]=""),"",FIN_RAW[[#This Row],[DEPORTISTA]])</f>
        <v>Mariana Vásquez González</v>
      </c>
      <c r="M2152" s="3">
        <f>IF(FIN_DATASET[[#This Row],[Method]]="Efectivo",1,0)</f>
        <v>1</v>
      </c>
      <c r="N2152" s="12">
        <f>IF(FIN_DATASET[[#This Row],[Method]]="Efectivo",FIN_DATASET[[#This Row],[Amount]],0)</f>
        <v>50000</v>
      </c>
      <c r="O2152" s="3">
        <f>IF(FIN_DATASET[[#This Row],[Method]]="CxC",1,0)</f>
        <v>0</v>
      </c>
      <c r="P2152" s="11">
        <f>IF(FIN_DATASET[[#This Row],[Method]]="CxC",FIN_DATASET[[#This Row],[Amount]],0)</f>
        <v>0</v>
      </c>
      <c r="Q2152" s="3">
        <f>IF(OR(FIN_DATASET[[#This Row],[Account]]="CxP",FIN_DATASET[[#This Row],[Account]]="CxP (Liga)",FIN_DATASET[[#This Row],[Account]]="CxP (Terceros)"),1,0)</f>
        <v>0</v>
      </c>
      <c r="R2152" s="3">
        <f>IF(FIN_DATASET[[#This Row],[AP_Flag]]=1,FIN_DATASET[[#This Row],[Amount]],0)</f>
        <v>0</v>
      </c>
    </row>
    <row r="2153" spans="1:18" x14ac:dyDescent="0.2">
      <c r="A2153" s="4">
        <f>FIN_RAW[[#This Row],[FECHA]]</f>
        <v>45366</v>
      </c>
      <c r="B2153" s="3">
        <f>YEAR(FIN_DATASET[[#This Row],[Date]])</f>
        <v>2024</v>
      </c>
      <c r="C2153" s="3" t="str">
        <f>TEXT(FIN_DATASET[[#This Row],[Date]],"mmmm")</f>
        <v>March</v>
      </c>
      <c r="D2153" s="3" t="str">
        <f>IF(FIN_RAW[[#This Row],[VALOR (IN)]]&gt;0, "Income",IF(FIN_RAW[[#This Row],[VALOR (OUT)]]&gt;0, "Expense", "Check"))</f>
        <v>Income</v>
      </c>
      <c r="E2153" s="3" t="str">
        <f>_xlfn.XLOOKUP(FIN_DATASET[[#This Row],[Method]],CATEGORY_MAP[CUENTA_IN],CATEGORY_MAP[Category])</f>
        <v>Cash</v>
      </c>
      <c r="F2153" s="3" t="str">
        <f>_xlfn.XLOOKUP(FIN_DATASET[[#This Row],[Account]],CATEGORY_MAP[CUENTA_OUT],CATEGORY_MAP[Subcategory])</f>
        <v>Other Incomes</v>
      </c>
      <c r="G2153" s="3" t="str">
        <f>IF(OR(FIN_RAW[[#This Row],[CONCEPTO]]=0,FIN_RAW[[#This Row],[CONCEPTO]]=""),"",FIN_RAW[[#This Row],[CONCEPTO]])</f>
        <v>Chequeo Infantil y Juvenil</v>
      </c>
      <c r="H2153" s="5">
        <f>IF(FIN_DATASET[[#This Row],[Type]]="Income", FIN_RAW[[#This Row],[VALOR (IN)]], -FIN_RAW[[#This Row],[VALOR (OUT)]])</f>
        <v>50000</v>
      </c>
      <c r="I2153" s="3" t="str">
        <f>FIN_RAW[[#This Row],[CUENTA (IN)]]</f>
        <v>Efectivo</v>
      </c>
      <c r="J2153" s="6" t="str">
        <f>FIN_RAW[[#This Row],[CUENTA (OUT)]]</f>
        <v>Otros Ingresos</v>
      </c>
      <c r="K2153" s="3" t="str">
        <f>IF(OR(FIN_RAW[[#This Row],[CLIENTE]]=0,FIN_RAW[[#This Row],[CLIENTE]]=" "),"",FIN_RAW[[#This Row],[CLIENTE]])</f>
        <v>Ana Milena Sánchez Patiño</v>
      </c>
      <c r="L2153" s="3" t="str">
        <f>IF(OR(FIN_RAW[[#This Row],[DEPORTISTA]]=0,FIN_RAW[[#This Row],[DEPORTISTA]]=""),"",FIN_RAW[[#This Row],[DEPORTISTA]])</f>
        <v>Matías Carvajal Sánchez</v>
      </c>
      <c r="M2153" s="3">
        <f>IF(FIN_DATASET[[#This Row],[Method]]="Efectivo",1,0)</f>
        <v>1</v>
      </c>
      <c r="N2153" s="12">
        <f>IF(FIN_DATASET[[#This Row],[Method]]="Efectivo",FIN_DATASET[[#This Row],[Amount]],0)</f>
        <v>50000</v>
      </c>
      <c r="O2153" s="3">
        <f>IF(FIN_DATASET[[#This Row],[Method]]="CxC",1,0)</f>
        <v>0</v>
      </c>
      <c r="P2153" s="11">
        <f>IF(FIN_DATASET[[#This Row],[Method]]="CxC",FIN_DATASET[[#This Row],[Amount]],0)</f>
        <v>0</v>
      </c>
      <c r="Q2153" s="3">
        <f>IF(OR(FIN_DATASET[[#This Row],[Account]]="CxP",FIN_DATASET[[#This Row],[Account]]="CxP (Liga)",FIN_DATASET[[#This Row],[Account]]="CxP (Terceros)"),1,0)</f>
        <v>0</v>
      </c>
      <c r="R2153" s="3">
        <f>IF(FIN_DATASET[[#This Row],[AP_Flag]]=1,FIN_DATASET[[#This Row],[Amount]],0)</f>
        <v>0</v>
      </c>
    </row>
    <row r="2154" spans="1:18" x14ac:dyDescent="0.2">
      <c r="A2154" s="4">
        <f>FIN_RAW[[#This Row],[FECHA]]</f>
        <v>45366</v>
      </c>
      <c r="B2154" s="3">
        <f>YEAR(FIN_DATASET[[#This Row],[Date]])</f>
        <v>2024</v>
      </c>
      <c r="C2154" s="3" t="str">
        <f>TEXT(FIN_DATASET[[#This Row],[Date]],"mmmm")</f>
        <v>March</v>
      </c>
      <c r="D2154" s="3" t="str">
        <f>IF(FIN_RAW[[#This Row],[VALOR (IN)]]&gt;0, "Income",IF(FIN_RAW[[#This Row],[VALOR (OUT)]]&gt;0, "Expense", "Check"))</f>
        <v>Income</v>
      </c>
      <c r="E2154" s="3" t="str">
        <f>_xlfn.XLOOKUP(FIN_DATASET[[#This Row],[Method]],CATEGORY_MAP[CUENTA_IN],CATEGORY_MAP[Category])</f>
        <v>Cash</v>
      </c>
      <c r="F2154" s="3" t="str">
        <f>_xlfn.XLOOKUP(FIN_DATASET[[#This Row],[Account]],CATEGORY_MAP[CUENTA_OUT],CATEGORY_MAP[Subcategory])</f>
        <v>Other Incomes</v>
      </c>
      <c r="G2154" s="3" t="str">
        <f>IF(OR(FIN_RAW[[#This Row],[CONCEPTO]]=0,FIN_RAW[[#This Row],[CONCEPTO]]=""),"",FIN_RAW[[#This Row],[CONCEPTO]])</f>
        <v>Chequeo Infantil y Juvenil</v>
      </c>
      <c r="H2154" s="5">
        <f>IF(FIN_DATASET[[#This Row],[Type]]="Income", FIN_RAW[[#This Row],[VALOR (IN)]], -FIN_RAW[[#This Row],[VALOR (OUT)]])</f>
        <v>50000</v>
      </c>
      <c r="I2154" s="3" t="str">
        <f>FIN_RAW[[#This Row],[CUENTA (IN)]]</f>
        <v>Efectivo</v>
      </c>
      <c r="J2154" s="6" t="str">
        <f>FIN_RAW[[#This Row],[CUENTA (OUT)]]</f>
        <v>Otros Ingresos</v>
      </c>
      <c r="K2154" s="3" t="str">
        <f>IF(OR(FIN_RAW[[#This Row],[CLIENTE]]=0,FIN_RAW[[#This Row],[CLIENTE]]=" "),"",FIN_RAW[[#This Row],[CLIENTE]])</f>
        <v>Yanibel Peña Londoño</v>
      </c>
      <c r="L2154" s="3" t="str">
        <f>IF(OR(FIN_RAW[[#This Row],[DEPORTISTA]]=0,FIN_RAW[[#This Row],[DEPORTISTA]]=""),"",FIN_RAW[[#This Row],[DEPORTISTA]])</f>
        <v>Santiago Piedrahita Peña</v>
      </c>
      <c r="M2154" s="3">
        <f>IF(FIN_DATASET[[#This Row],[Method]]="Efectivo",1,0)</f>
        <v>1</v>
      </c>
      <c r="N2154" s="12">
        <f>IF(FIN_DATASET[[#This Row],[Method]]="Efectivo",FIN_DATASET[[#This Row],[Amount]],0)</f>
        <v>50000</v>
      </c>
      <c r="O2154" s="3">
        <f>IF(FIN_DATASET[[#This Row],[Method]]="CxC",1,0)</f>
        <v>0</v>
      </c>
      <c r="P2154" s="11">
        <f>IF(FIN_DATASET[[#This Row],[Method]]="CxC",FIN_DATASET[[#This Row],[Amount]],0)</f>
        <v>0</v>
      </c>
      <c r="Q2154" s="3">
        <f>IF(OR(FIN_DATASET[[#This Row],[Account]]="CxP",FIN_DATASET[[#This Row],[Account]]="CxP (Liga)",FIN_DATASET[[#This Row],[Account]]="CxP (Terceros)"),1,0)</f>
        <v>0</v>
      </c>
      <c r="R2154" s="3">
        <f>IF(FIN_DATASET[[#This Row],[AP_Flag]]=1,FIN_DATASET[[#This Row],[Amount]],0)</f>
        <v>0</v>
      </c>
    </row>
    <row r="2155" spans="1:18" x14ac:dyDescent="0.2">
      <c r="A2155" s="4">
        <f>FIN_RAW[[#This Row],[FECHA]]</f>
        <v>45377</v>
      </c>
      <c r="B2155" s="3">
        <f>YEAR(FIN_DATASET[[#This Row],[Date]])</f>
        <v>2024</v>
      </c>
      <c r="C2155" s="3" t="str">
        <f>TEXT(FIN_DATASET[[#This Row],[Date]],"mmmm")</f>
        <v>March</v>
      </c>
      <c r="D2155" s="3" t="str">
        <f>IF(FIN_RAW[[#This Row],[VALOR (IN)]]&gt;0, "Income",IF(FIN_RAW[[#This Row],[VALOR (OUT)]]&gt;0, "Expense", "Check"))</f>
        <v>Expense</v>
      </c>
      <c r="E2155" s="3" t="str">
        <f>_xlfn.XLOOKUP(FIN_DATASET[[#This Row],[Method]],CATEGORY_MAP[CUENTA_IN],CATEGORY_MAP[Category])</f>
        <v>Cash</v>
      </c>
      <c r="F2155" s="3" t="str">
        <f>_xlfn.XLOOKUP(FIN_DATASET[[#This Row],[Account]],CATEGORY_MAP[CUENTA_OUT],CATEGORY_MAP[Subcategory])</f>
        <v>Operating Expenses</v>
      </c>
      <c r="G2155" s="3" t="str">
        <f>IF(OR(FIN_RAW[[#This Row],[CONCEPTO]]=0,FIN_RAW[[#This Row],[CONCEPTO]]=""),"",FIN_RAW[[#This Row],[CONCEPTO]])</f>
        <v>Pago Ficha Fecna 2024</v>
      </c>
      <c r="H2155" s="5">
        <f>IF(FIN_DATASET[[#This Row],[Type]]="Income", FIN_RAW[[#This Row],[VALOR (IN)]], -FIN_RAW[[#This Row],[VALOR (OUT)]])</f>
        <v>-1644500</v>
      </c>
      <c r="I2155" s="3" t="str">
        <f>FIN_RAW[[#This Row],[CUENTA (IN)]]</f>
        <v>Efectivo</v>
      </c>
      <c r="J2155" s="6" t="str">
        <f>FIN_RAW[[#This Row],[CUENTA (OUT)]]</f>
        <v>Otros Gastos</v>
      </c>
      <c r="K2155" s="3" t="str">
        <f>IF(OR(FIN_RAW[[#This Row],[CLIENTE]]=0,FIN_RAW[[#This Row],[CLIENTE]]=" "),"",FIN_RAW[[#This Row],[CLIENTE]])</f>
        <v/>
      </c>
      <c r="L2155" s="3" t="str">
        <f>IF(OR(FIN_RAW[[#This Row],[DEPORTISTA]]=0,FIN_RAW[[#This Row],[DEPORTISTA]]=""),"",FIN_RAW[[#This Row],[DEPORTISTA]])</f>
        <v/>
      </c>
      <c r="M2155" s="3">
        <f>IF(FIN_DATASET[[#This Row],[Method]]="Efectivo",1,0)</f>
        <v>1</v>
      </c>
      <c r="N2155" s="12">
        <f>IF(FIN_DATASET[[#This Row],[Method]]="Efectivo",FIN_DATASET[[#This Row],[Amount]],0)</f>
        <v>-1644500</v>
      </c>
      <c r="O2155" s="3">
        <f>IF(FIN_DATASET[[#This Row],[Method]]="CxC",1,0)</f>
        <v>0</v>
      </c>
      <c r="P2155" s="11">
        <f>IF(FIN_DATASET[[#This Row],[Method]]="CxC",FIN_DATASET[[#This Row],[Amount]],0)</f>
        <v>0</v>
      </c>
      <c r="Q2155" s="3">
        <f>IF(OR(FIN_DATASET[[#This Row],[Account]]="CxP",FIN_DATASET[[#This Row],[Account]]="CxP (Liga)",FIN_DATASET[[#This Row],[Account]]="CxP (Terceros)"),1,0)</f>
        <v>0</v>
      </c>
      <c r="R2155" s="3">
        <f>IF(FIN_DATASET[[#This Row],[AP_Flag]]=1,FIN_DATASET[[#This Row],[Amount]],0)</f>
        <v>0</v>
      </c>
    </row>
    <row r="2156" spans="1:18" x14ac:dyDescent="0.2">
      <c r="A2156" s="4">
        <f>FIN_RAW[[#This Row],[FECHA]]</f>
        <v>45377</v>
      </c>
      <c r="B2156" s="3">
        <f>YEAR(FIN_DATASET[[#This Row],[Date]])</f>
        <v>2024</v>
      </c>
      <c r="C2156" s="3" t="str">
        <f>TEXT(FIN_DATASET[[#This Row],[Date]],"mmmm")</f>
        <v>March</v>
      </c>
      <c r="D2156" s="3" t="str">
        <f>IF(FIN_RAW[[#This Row],[VALOR (IN)]]&gt;0, "Income",IF(FIN_RAW[[#This Row],[VALOR (OUT)]]&gt;0, "Expense", "Check"))</f>
        <v>Expense</v>
      </c>
      <c r="E2156" s="3" t="str">
        <f>_xlfn.XLOOKUP(FIN_DATASET[[#This Row],[Method]],CATEGORY_MAP[CUENTA_IN],CATEGORY_MAP[Category])</f>
        <v>Cash</v>
      </c>
      <c r="F2156" s="3" t="str">
        <f>_xlfn.XLOOKUP(FIN_DATASET[[#This Row],[Account]],CATEGORY_MAP[CUENTA_OUT],CATEGORY_MAP[Subcategory])</f>
        <v>Accounts Payable – League</v>
      </c>
      <c r="G2156" s="3" t="str">
        <f>IF(OR(FIN_RAW[[#This Row],[CONCEPTO]]=0,FIN_RAW[[#This Row],[CONCEPTO]]=""),"",FIN_RAW[[#This Row],[CONCEPTO]])</f>
        <v>Pago CxP 2023</v>
      </c>
      <c r="H2156" s="5">
        <f>IF(FIN_DATASET[[#This Row],[Type]]="Income", FIN_RAW[[#This Row],[VALOR (IN)]], -FIN_RAW[[#This Row],[VALOR (OUT)]])</f>
        <v>-1500000</v>
      </c>
      <c r="I2156" s="3" t="str">
        <f>FIN_RAW[[#This Row],[CUENTA (IN)]]</f>
        <v>Efectivo</v>
      </c>
      <c r="J2156" s="6" t="str">
        <f>FIN_RAW[[#This Row],[CUENTA (OUT)]]</f>
        <v>CxP (Liga)</v>
      </c>
      <c r="K2156" s="3" t="str">
        <f>IF(OR(FIN_RAW[[#This Row],[CLIENTE]]=0,FIN_RAW[[#This Row],[CLIENTE]]=" "),"",FIN_RAW[[#This Row],[CLIENTE]])</f>
        <v/>
      </c>
      <c r="L2156" s="3" t="str">
        <f>IF(OR(FIN_RAW[[#This Row],[DEPORTISTA]]=0,FIN_RAW[[#This Row],[DEPORTISTA]]=""),"",FIN_RAW[[#This Row],[DEPORTISTA]])</f>
        <v/>
      </c>
      <c r="M2156" s="3">
        <f>IF(FIN_DATASET[[#This Row],[Method]]="Efectivo",1,0)</f>
        <v>1</v>
      </c>
      <c r="N2156" s="12">
        <f>IF(FIN_DATASET[[#This Row],[Method]]="Efectivo",FIN_DATASET[[#This Row],[Amount]],0)</f>
        <v>-1500000</v>
      </c>
      <c r="O2156" s="3">
        <f>IF(FIN_DATASET[[#This Row],[Method]]="CxC",1,0)</f>
        <v>0</v>
      </c>
      <c r="P2156" s="11">
        <f>IF(FIN_DATASET[[#This Row],[Method]]="CxC",FIN_DATASET[[#This Row],[Amount]],0)</f>
        <v>0</v>
      </c>
      <c r="Q2156" s="3">
        <f>IF(OR(FIN_DATASET[[#This Row],[Account]]="CxP",FIN_DATASET[[#This Row],[Account]]="CxP (Liga)",FIN_DATASET[[#This Row],[Account]]="CxP (Terceros)"),1,0)</f>
        <v>1</v>
      </c>
      <c r="R2156" s="3">
        <f>IF(FIN_DATASET[[#This Row],[AP_Flag]]=1,FIN_DATASET[[#This Row],[Amount]],0)</f>
        <v>-1500000</v>
      </c>
    </row>
    <row r="2157" spans="1:18" x14ac:dyDescent="0.2">
      <c r="A2157" s="4">
        <f>FIN_RAW[[#This Row],[FECHA]]</f>
        <v>45381</v>
      </c>
      <c r="B2157" s="3">
        <f>YEAR(FIN_DATASET[[#This Row],[Date]])</f>
        <v>2024</v>
      </c>
      <c r="C2157" s="3" t="str">
        <f>TEXT(FIN_DATASET[[#This Row],[Date]],"mmmm")</f>
        <v>March</v>
      </c>
      <c r="D2157" s="3" t="str">
        <f>IF(FIN_RAW[[#This Row],[VALOR (IN)]]&gt;0, "Income",IF(FIN_RAW[[#This Row],[VALOR (OUT)]]&gt;0, "Expense", "Check"))</f>
        <v>Expense</v>
      </c>
      <c r="E2157" s="3" t="str">
        <f>_xlfn.XLOOKUP(FIN_DATASET[[#This Row],[Method]],CATEGORY_MAP[CUENTA_IN],CATEGORY_MAP[Category])</f>
        <v>Cash</v>
      </c>
      <c r="F2157" s="3" t="str">
        <f>_xlfn.XLOOKUP(FIN_DATASET[[#This Row],[Account]],CATEGORY_MAP[CUENTA_OUT],CATEGORY_MAP[Subcategory])</f>
        <v>Payroll</v>
      </c>
      <c r="G2157" s="3" t="str">
        <f>IF(OR(FIN_RAW[[#This Row],[CONCEPTO]]=0,FIN_RAW[[#This Row],[CONCEPTO]]=""),"",FIN_RAW[[#This Row],[CONCEPTO]])</f>
        <v>Pago Nomina MAR</v>
      </c>
      <c r="H2157" s="5">
        <f>IF(FIN_DATASET[[#This Row],[Type]]="Income", FIN_RAW[[#This Row],[VALOR (IN)]], -FIN_RAW[[#This Row],[VALOR (OUT)]])</f>
        <v>-900000</v>
      </c>
      <c r="I2157" s="3" t="str">
        <f>FIN_RAW[[#This Row],[CUENTA (IN)]]</f>
        <v>Efectivo</v>
      </c>
      <c r="J2157" s="6" t="str">
        <f>FIN_RAW[[#This Row],[CUENTA (OUT)]]</f>
        <v>Nomina</v>
      </c>
      <c r="K2157" s="3" t="str">
        <f>IF(OR(FIN_RAW[[#This Row],[CLIENTE]]=0,FIN_RAW[[#This Row],[CLIENTE]]=" "),"",FIN_RAW[[#This Row],[CLIENTE]])</f>
        <v>Derwin Cuastumal Leal</v>
      </c>
      <c r="L2157" s="3" t="str">
        <f>IF(OR(FIN_RAW[[#This Row],[DEPORTISTA]]=0,FIN_RAW[[#This Row],[DEPORTISTA]]=""),"",FIN_RAW[[#This Row],[DEPORTISTA]])</f>
        <v>Derwin Cuastumal Leal</v>
      </c>
      <c r="M2157" s="3">
        <f>IF(FIN_DATASET[[#This Row],[Method]]="Efectivo",1,0)</f>
        <v>1</v>
      </c>
      <c r="N2157" s="12">
        <f>IF(FIN_DATASET[[#This Row],[Method]]="Efectivo",FIN_DATASET[[#This Row],[Amount]],0)</f>
        <v>-900000</v>
      </c>
      <c r="O2157" s="3">
        <f>IF(FIN_DATASET[[#This Row],[Method]]="CxC",1,0)</f>
        <v>0</v>
      </c>
      <c r="P2157" s="11">
        <f>IF(FIN_DATASET[[#This Row],[Method]]="CxC",FIN_DATASET[[#This Row],[Amount]],0)</f>
        <v>0</v>
      </c>
      <c r="Q2157" s="3">
        <f>IF(OR(FIN_DATASET[[#This Row],[Account]]="CxP",FIN_DATASET[[#This Row],[Account]]="CxP (Liga)",FIN_DATASET[[#This Row],[Account]]="CxP (Terceros)"),1,0)</f>
        <v>0</v>
      </c>
      <c r="R2157" s="3">
        <f>IF(FIN_DATASET[[#This Row],[AP_Flag]]=1,FIN_DATASET[[#This Row],[Amount]],0)</f>
        <v>0</v>
      </c>
    </row>
    <row r="2158" spans="1:18" x14ac:dyDescent="0.2">
      <c r="A2158" s="4">
        <f>FIN_RAW[[#This Row],[FECHA]]</f>
        <v>45381</v>
      </c>
      <c r="B2158" s="3">
        <f>YEAR(FIN_DATASET[[#This Row],[Date]])</f>
        <v>2024</v>
      </c>
      <c r="C2158" s="3" t="str">
        <f>TEXT(FIN_DATASET[[#This Row],[Date]],"mmmm")</f>
        <v>March</v>
      </c>
      <c r="D2158" s="3" t="str">
        <f>IF(FIN_RAW[[#This Row],[VALOR (IN)]]&gt;0, "Income",IF(FIN_RAW[[#This Row],[VALOR (OUT)]]&gt;0, "Expense", "Check"))</f>
        <v>Expense</v>
      </c>
      <c r="E2158" s="3" t="str">
        <f>_xlfn.XLOOKUP(FIN_DATASET[[#This Row],[Method]],CATEGORY_MAP[CUENTA_IN],CATEGORY_MAP[Category])</f>
        <v>Cash</v>
      </c>
      <c r="F2158" s="3" t="str">
        <f>_xlfn.XLOOKUP(FIN_DATASET[[#This Row],[Account]],CATEGORY_MAP[CUENTA_OUT],CATEGORY_MAP[Subcategory])</f>
        <v>Payroll</v>
      </c>
      <c r="G2158" s="3" t="str">
        <f>IF(OR(FIN_RAW[[#This Row],[CONCEPTO]]=0,FIN_RAW[[#This Row],[CONCEPTO]]=""),"",FIN_RAW[[#This Row],[CONCEPTO]])</f>
        <v>Pago Nomina MAR</v>
      </c>
      <c r="H2158" s="5">
        <f>IF(FIN_DATASET[[#This Row],[Type]]="Income", FIN_RAW[[#This Row],[VALOR (IN)]], -FIN_RAW[[#This Row],[VALOR (OUT)]])</f>
        <v>-1100000</v>
      </c>
      <c r="I2158" s="3" t="str">
        <f>FIN_RAW[[#This Row],[CUENTA (IN)]]</f>
        <v>Efectivo</v>
      </c>
      <c r="J2158" s="6" t="str">
        <f>FIN_RAW[[#This Row],[CUENTA (OUT)]]</f>
        <v>Nomina</v>
      </c>
      <c r="K2158" s="3" t="str">
        <f>IF(OR(FIN_RAW[[#This Row],[CLIENTE]]=0,FIN_RAW[[#This Row],[CLIENTE]]=" "),"",FIN_RAW[[#This Row],[CLIENTE]])</f>
        <v>Farly Apraez Betancur</v>
      </c>
      <c r="L2158" s="3" t="str">
        <f>IF(OR(FIN_RAW[[#This Row],[DEPORTISTA]]=0,FIN_RAW[[#This Row],[DEPORTISTA]]=""),"",FIN_RAW[[#This Row],[DEPORTISTA]])</f>
        <v>Farly Apraez Betancur</v>
      </c>
      <c r="M2158" s="3">
        <f>IF(FIN_DATASET[[#This Row],[Method]]="Efectivo",1,0)</f>
        <v>1</v>
      </c>
      <c r="N2158" s="12">
        <f>IF(FIN_DATASET[[#This Row],[Method]]="Efectivo",FIN_DATASET[[#This Row],[Amount]],0)</f>
        <v>-1100000</v>
      </c>
      <c r="O2158" s="3">
        <f>IF(FIN_DATASET[[#This Row],[Method]]="CxC",1,0)</f>
        <v>0</v>
      </c>
      <c r="P2158" s="11">
        <f>IF(FIN_DATASET[[#This Row],[Method]]="CxC",FIN_DATASET[[#This Row],[Amount]],0)</f>
        <v>0</v>
      </c>
      <c r="Q2158" s="3">
        <f>IF(OR(FIN_DATASET[[#This Row],[Account]]="CxP",FIN_DATASET[[#This Row],[Account]]="CxP (Liga)",FIN_DATASET[[#This Row],[Account]]="CxP (Terceros)"),1,0)</f>
        <v>0</v>
      </c>
      <c r="R2158" s="3">
        <f>IF(FIN_DATASET[[#This Row],[AP_Flag]]=1,FIN_DATASET[[#This Row],[Amount]],0)</f>
        <v>0</v>
      </c>
    </row>
    <row r="2159" spans="1:18" x14ac:dyDescent="0.2">
      <c r="A2159" s="4">
        <f>FIN_RAW[[#This Row],[FECHA]]</f>
        <v>45381</v>
      </c>
      <c r="B2159" s="3">
        <f>YEAR(FIN_DATASET[[#This Row],[Date]])</f>
        <v>2024</v>
      </c>
      <c r="C2159" s="3" t="str">
        <f>TEXT(FIN_DATASET[[#This Row],[Date]],"mmmm")</f>
        <v>March</v>
      </c>
      <c r="D2159" s="3" t="str">
        <f>IF(FIN_RAW[[#This Row],[VALOR (IN)]]&gt;0, "Income",IF(FIN_RAW[[#This Row],[VALOR (OUT)]]&gt;0, "Expense", "Check"))</f>
        <v>Expense</v>
      </c>
      <c r="E2159" s="3" t="str">
        <f>_xlfn.XLOOKUP(FIN_DATASET[[#This Row],[Method]],CATEGORY_MAP[CUENTA_IN],CATEGORY_MAP[Category])</f>
        <v>Cash</v>
      </c>
      <c r="F2159" s="3" t="str">
        <f>_xlfn.XLOOKUP(FIN_DATASET[[#This Row],[Account]],CATEGORY_MAP[CUENTA_OUT],CATEGORY_MAP[Subcategory])</f>
        <v>Payroll</v>
      </c>
      <c r="G2159" s="3" t="str">
        <f>IF(OR(FIN_RAW[[#This Row],[CONCEPTO]]=0,FIN_RAW[[#This Row],[CONCEPTO]]=""),"",FIN_RAW[[#This Row],[CONCEPTO]])</f>
        <v>Pago Nomina MAR</v>
      </c>
      <c r="H2159" s="5">
        <f>IF(FIN_DATASET[[#This Row],[Type]]="Income", FIN_RAW[[#This Row],[VALOR (IN)]], -FIN_RAW[[#This Row],[VALOR (OUT)]])</f>
        <v>-100000</v>
      </c>
      <c r="I2159" s="3" t="str">
        <f>FIN_RAW[[#This Row],[CUENTA (IN)]]</f>
        <v>Efectivo</v>
      </c>
      <c r="J2159" s="6" t="str">
        <f>FIN_RAW[[#This Row],[CUENTA (OUT)]]</f>
        <v>Nomina</v>
      </c>
      <c r="K2159" s="3" t="str">
        <f>IF(OR(FIN_RAW[[#This Row],[CLIENTE]]=0,FIN_RAW[[#This Row],[CLIENTE]]=" "),"",FIN_RAW[[#This Row],[CLIENTE]])</f>
        <v>Ana Milena Sánchez Patiño</v>
      </c>
      <c r="L2159" s="3" t="str">
        <f>IF(OR(FIN_RAW[[#This Row],[DEPORTISTA]]=0,FIN_RAW[[#This Row],[DEPORTISTA]]=""),"",FIN_RAW[[#This Row],[DEPORTISTA]])</f>
        <v>Ana Milena Sánchez Patiño</v>
      </c>
      <c r="M2159" s="3">
        <f>IF(FIN_DATASET[[#This Row],[Method]]="Efectivo",1,0)</f>
        <v>1</v>
      </c>
      <c r="N2159" s="12">
        <f>IF(FIN_DATASET[[#This Row],[Method]]="Efectivo",FIN_DATASET[[#This Row],[Amount]],0)</f>
        <v>-100000</v>
      </c>
      <c r="O2159" s="3">
        <f>IF(FIN_DATASET[[#This Row],[Method]]="CxC",1,0)</f>
        <v>0</v>
      </c>
      <c r="P2159" s="11">
        <f>IF(FIN_DATASET[[#This Row],[Method]]="CxC",FIN_DATASET[[#This Row],[Amount]],0)</f>
        <v>0</v>
      </c>
      <c r="Q2159" s="3">
        <f>IF(OR(FIN_DATASET[[#This Row],[Account]]="CxP",FIN_DATASET[[#This Row],[Account]]="CxP (Liga)",FIN_DATASET[[#This Row],[Account]]="CxP (Terceros)"),1,0)</f>
        <v>0</v>
      </c>
      <c r="R2159" s="3">
        <f>IF(FIN_DATASET[[#This Row],[AP_Flag]]=1,FIN_DATASET[[#This Row],[Amount]],0)</f>
        <v>0</v>
      </c>
    </row>
    <row r="2160" spans="1:18" x14ac:dyDescent="0.2">
      <c r="A2160" s="4">
        <f>FIN_RAW[[#This Row],[FECHA]]</f>
        <v>45383</v>
      </c>
      <c r="B2160" s="3">
        <f>YEAR(FIN_DATASET[[#This Row],[Date]])</f>
        <v>2024</v>
      </c>
      <c r="C2160" s="3" t="str">
        <f>TEXT(FIN_DATASET[[#This Row],[Date]],"mmmm")</f>
        <v>April</v>
      </c>
      <c r="D2160" s="3" t="str">
        <f>IF(FIN_RAW[[#This Row],[VALOR (IN)]]&gt;0, "Income",IF(FIN_RAW[[#This Row],[VALOR (OUT)]]&gt;0, "Expense", "Check"))</f>
        <v>Income</v>
      </c>
      <c r="E2160" s="3" t="str">
        <f>_xlfn.XLOOKUP(FIN_DATASET[[#This Row],[Method]],CATEGORY_MAP[CUENTA_IN],CATEGORY_MAP[Category])</f>
        <v>Scholarships</v>
      </c>
      <c r="F2160" s="3" t="str">
        <f>_xlfn.XLOOKUP(FIN_DATASET[[#This Row],[Account]],CATEGORY_MAP[CUENTA_OUT],CATEGORY_MAP[Subcategory])</f>
        <v>Monthly Fee</v>
      </c>
      <c r="G2160" s="3" t="str">
        <f>IF(OR(FIN_RAW[[#This Row],[CONCEPTO]]=0,FIN_RAW[[#This Row],[CONCEPTO]]=""),"",FIN_RAW[[#This Row],[CONCEPTO]])</f>
        <v>Beca Fundadores AR (100%) ABR</v>
      </c>
      <c r="H2160" s="5">
        <f>IF(FIN_DATASET[[#This Row],[Type]]="Income", FIN_RAW[[#This Row],[VALOR (IN)]], -FIN_RAW[[#This Row],[VALOR (OUT)]])</f>
        <v>210000</v>
      </c>
      <c r="I2160" s="3" t="str">
        <f>FIN_RAW[[#This Row],[CUENTA (IN)]]</f>
        <v>Becas</v>
      </c>
      <c r="J2160" s="6" t="str">
        <f>FIN_RAW[[#This Row],[CUENTA (OUT)]]</f>
        <v>Mensualidad</v>
      </c>
      <c r="K2160" s="3" t="str">
        <f>IF(OR(FIN_RAW[[#This Row],[CLIENTE]]=0,FIN_RAW[[#This Row],[CLIENTE]]=" "),"",FIN_RAW[[#This Row],[CLIENTE]])</f>
        <v>Luis Eduardo Solarte Serna</v>
      </c>
      <c r="L2160" s="3" t="str">
        <f>IF(OR(FIN_RAW[[#This Row],[DEPORTISTA]]=0,FIN_RAW[[#This Row],[DEPORTISTA]]=""),"",FIN_RAW[[#This Row],[DEPORTISTA]])</f>
        <v>Alejandro Solarte Osorio</v>
      </c>
      <c r="M2160" s="3">
        <f>IF(FIN_DATASET[[#This Row],[Method]]="Efectivo",1,0)</f>
        <v>0</v>
      </c>
      <c r="N2160" s="12">
        <f>IF(FIN_DATASET[[#This Row],[Method]]="Efectivo",FIN_DATASET[[#This Row],[Amount]],0)</f>
        <v>0</v>
      </c>
      <c r="O2160" s="3">
        <f>IF(FIN_DATASET[[#This Row],[Method]]="CxC",1,0)</f>
        <v>0</v>
      </c>
      <c r="P2160" s="11">
        <f>IF(FIN_DATASET[[#This Row],[Method]]="CxC",FIN_DATASET[[#This Row],[Amount]],0)</f>
        <v>0</v>
      </c>
      <c r="Q2160" s="3">
        <f>IF(OR(FIN_DATASET[[#This Row],[Account]]="CxP",FIN_DATASET[[#This Row],[Account]]="CxP (Liga)",FIN_DATASET[[#This Row],[Account]]="CxP (Terceros)"),1,0)</f>
        <v>0</v>
      </c>
      <c r="R2160" s="3">
        <f>IF(FIN_DATASET[[#This Row],[AP_Flag]]=1,FIN_DATASET[[#This Row],[Amount]],0)</f>
        <v>0</v>
      </c>
    </row>
    <row r="2161" spans="1:18" x14ac:dyDescent="0.2">
      <c r="A2161" s="4">
        <f>FIN_RAW[[#This Row],[FECHA]]</f>
        <v>45383</v>
      </c>
      <c r="B2161" s="3">
        <f>YEAR(FIN_DATASET[[#This Row],[Date]])</f>
        <v>2024</v>
      </c>
      <c r="C2161" s="3" t="str">
        <f>TEXT(FIN_DATASET[[#This Row],[Date]],"mmmm")</f>
        <v>April</v>
      </c>
      <c r="D2161" s="3" t="str">
        <f>IF(FIN_RAW[[#This Row],[VALOR (IN)]]&gt;0, "Income",IF(FIN_RAW[[#This Row],[VALOR (OUT)]]&gt;0, "Expense", "Check"))</f>
        <v>Income</v>
      </c>
      <c r="E2161" s="3" t="str">
        <f>_xlfn.XLOOKUP(FIN_DATASET[[#This Row],[Method]],CATEGORY_MAP[CUENTA_IN],CATEGORY_MAP[Category])</f>
        <v>Scholarships</v>
      </c>
      <c r="F2161" s="3" t="str">
        <f>_xlfn.XLOOKUP(FIN_DATASET[[#This Row],[Account]],CATEGORY_MAP[CUENTA_OUT],CATEGORY_MAP[Subcategory])</f>
        <v>Monthly Fee</v>
      </c>
      <c r="G2161" s="3" t="str">
        <f>IF(OR(FIN_RAW[[#This Row],[CONCEPTO]]=0,FIN_RAW[[#This Row],[CONCEPTO]]=""),"",FIN_RAW[[#This Row],[CONCEPTO]])</f>
        <v>Beca Fundadores AR (100%) ABR</v>
      </c>
      <c r="H2161" s="5">
        <f>IF(FIN_DATASET[[#This Row],[Type]]="Income", FIN_RAW[[#This Row],[VALOR (IN)]], -FIN_RAW[[#This Row],[VALOR (OUT)]])</f>
        <v>210000</v>
      </c>
      <c r="I2161" s="3" t="str">
        <f>FIN_RAW[[#This Row],[CUENTA (IN)]]</f>
        <v>Becas</v>
      </c>
      <c r="J2161" s="6" t="str">
        <f>FIN_RAW[[#This Row],[CUENTA (OUT)]]</f>
        <v>Mensualidad</v>
      </c>
      <c r="K2161" s="3" t="str">
        <f>IF(OR(FIN_RAW[[#This Row],[CLIENTE]]=0,FIN_RAW[[#This Row],[CLIENTE]]=" "),"",FIN_RAW[[#This Row],[CLIENTE]])</f>
        <v>Omar Osorio Valencia</v>
      </c>
      <c r="L2161" s="3" t="str">
        <f>IF(OR(FIN_RAW[[#This Row],[DEPORTISTA]]=0,FIN_RAW[[#This Row],[DEPORTISTA]]=""),"",FIN_RAW[[#This Row],[DEPORTISTA]])</f>
        <v>Juan Camilo Osorio Mendoza</v>
      </c>
      <c r="M2161" s="3">
        <f>IF(FIN_DATASET[[#This Row],[Method]]="Efectivo",1,0)</f>
        <v>0</v>
      </c>
      <c r="N2161" s="12">
        <f>IF(FIN_DATASET[[#This Row],[Method]]="Efectivo",FIN_DATASET[[#This Row],[Amount]],0)</f>
        <v>0</v>
      </c>
      <c r="O2161" s="3">
        <f>IF(FIN_DATASET[[#This Row],[Method]]="CxC",1,0)</f>
        <v>0</v>
      </c>
      <c r="P2161" s="11">
        <f>IF(FIN_DATASET[[#This Row],[Method]]="CxC",FIN_DATASET[[#This Row],[Amount]],0)</f>
        <v>0</v>
      </c>
      <c r="Q2161" s="3">
        <f>IF(OR(FIN_DATASET[[#This Row],[Account]]="CxP",FIN_DATASET[[#This Row],[Account]]="CxP (Liga)",FIN_DATASET[[#This Row],[Account]]="CxP (Terceros)"),1,0)</f>
        <v>0</v>
      </c>
      <c r="R2161" s="3">
        <f>IF(FIN_DATASET[[#This Row],[AP_Flag]]=1,FIN_DATASET[[#This Row],[Amount]],0)</f>
        <v>0</v>
      </c>
    </row>
    <row r="2162" spans="1:18" x14ac:dyDescent="0.2">
      <c r="A2162" s="4">
        <f>FIN_RAW[[#This Row],[FECHA]]</f>
        <v>45383</v>
      </c>
      <c r="B2162" s="3">
        <f>YEAR(FIN_DATASET[[#This Row],[Date]])</f>
        <v>2024</v>
      </c>
      <c r="C2162" s="3" t="str">
        <f>TEXT(FIN_DATASET[[#This Row],[Date]],"mmmm")</f>
        <v>April</v>
      </c>
      <c r="D2162" s="3" t="str">
        <f>IF(FIN_RAW[[#This Row],[VALOR (IN)]]&gt;0, "Income",IF(FIN_RAW[[#This Row],[VALOR (OUT)]]&gt;0, "Expense", "Check"))</f>
        <v>Income</v>
      </c>
      <c r="E2162" s="3" t="str">
        <f>_xlfn.XLOOKUP(FIN_DATASET[[#This Row],[Method]],CATEGORY_MAP[CUENTA_IN],CATEGORY_MAP[Category])</f>
        <v>Scholarships</v>
      </c>
      <c r="F2162" s="3" t="str">
        <f>_xlfn.XLOOKUP(FIN_DATASET[[#This Row],[Account]],CATEGORY_MAP[CUENTA_OUT],CATEGORY_MAP[Subcategory])</f>
        <v>Monthly Fee</v>
      </c>
      <c r="G2162" s="3" t="str">
        <f>IF(OR(FIN_RAW[[#This Row],[CONCEPTO]]=0,FIN_RAW[[#This Row],[CONCEPTO]]=""),"",FIN_RAW[[#This Row],[CONCEPTO]])</f>
        <v>Beca Fundadores AR (100%) ABR</v>
      </c>
      <c r="H2162" s="5">
        <f>IF(FIN_DATASET[[#This Row],[Type]]="Income", FIN_RAW[[#This Row],[VALOR (IN)]], -FIN_RAW[[#This Row],[VALOR (OUT)]])</f>
        <v>210000</v>
      </c>
      <c r="I2162" s="3" t="str">
        <f>FIN_RAW[[#This Row],[CUENTA (IN)]]</f>
        <v>Becas</v>
      </c>
      <c r="J2162" s="6" t="str">
        <f>FIN_RAW[[#This Row],[CUENTA (OUT)]]</f>
        <v>Mensualidad</v>
      </c>
      <c r="K2162" s="3" t="str">
        <f>IF(OR(FIN_RAW[[#This Row],[CLIENTE]]=0,FIN_RAW[[#This Row],[CLIENTE]]=" "),"",FIN_RAW[[#This Row],[CLIENTE]])</f>
        <v>Omar Osorio Valencia</v>
      </c>
      <c r="L2162" s="3" t="str">
        <f>IF(OR(FIN_RAW[[#This Row],[DEPORTISTA]]=0,FIN_RAW[[#This Row],[DEPORTISTA]]=""),"",FIN_RAW[[#This Row],[DEPORTISTA]])</f>
        <v>Mariana Osorio Mendoza</v>
      </c>
      <c r="M2162" s="3">
        <f>IF(FIN_DATASET[[#This Row],[Method]]="Efectivo",1,0)</f>
        <v>0</v>
      </c>
      <c r="N2162" s="12">
        <f>IF(FIN_DATASET[[#This Row],[Method]]="Efectivo",FIN_DATASET[[#This Row],[Amount]],0)</f>
        <v>0</v>
      </c>
      <c r="O2162" s="3">
        <f>IF(FIN_DATASET[[#This Row],[Method]]="CxC",1,0)</f>
        <v>0</v>
      </c>
      <c r="P2162" s="11">
        <f>IF(FIN_DATASET[[#This Row],[Method]]="CxC",FIN_DATASET[[#This Row],[Amount]],0)</f>
        <v>0</v>
      </c>
      <c r="Q2162" s="3">
        <f>IF(OR(FIN_DATASET[[#This Row],[Account]]="CxP",FIN_DATASET[[#This Row],[Account]]="CxP (Liga)",FIN_DATASET[[#This Row],[Account]]="CxP (Terceros)"),1,0)</f>
        <v>0</v>
      </c>
      <c r="R2162" s="3">
        <f>IF(FIN_DATASET[[#This Row],[AP_Flag]]=1,FIN_DATASET[[#This Row],[Amount]],0)</f>
        <v>0</v>
      </c>
    </row>
    <row r="2163" spans="1:18" x14ac:dyDescent="0.2">
      <c r="A2163" s="4">
        <f>FIN_RAW[[#This Row],[FECHA]]</f>
        <v>45383</v>
      </c>
      <c r="B2163" s="3">
        <f>YEAR(FIN_DATASET[[#This Row],[Date]])</f>
        <v>2024</v>
      </c>
      <c r="C2163" s="3" t="str">
        <f>TEXT(FIN_DATASET[[#This Row],[Date]],"mmmm")</f>
        <v>April</v>
      </c>
      <c r="D2163" s="3" t="str">
        <f>IF(FIN_RAW[[#This Row],[VALOR (IN)]]&gt;0, "Income",IF(FIN_RAW[[#This Row],[VALOR (OUT)]]&gt;0, "Expense", "Check"))</f>
        <v>Income</v>
      </c>
      <c r="E2163" s="3" t="str">
        <f>_xlfn.XLOOKUP(FIN_DATASET[[#This Row],[Method]],CATEGORY_MAP[CUENTA_IN],CATEGORY_MAP[Category])</f>
        <v>Scholarships</v>
      </c>
      <c r="F2163" s="3" t="str">
        <f>_xlfn.XLOOKUP(FIN_DATASET[[#This Row],[Account]],CATEGORY_MAP[CUENTA_OUT],CATEGORY_MAP[Subcategory])</f>
        <v>Monthly Fee</v>
      </c>
      <c r="G2163" s="3" t="str">
        <f>IF(OR(FIN_RAW[[#This Row],[CONCEPTO]]=0,FIN_RAW[[#This Row],[CONCEPTO]]=""),"",FIN_RAW[[#This Row],[CONCEPTO]])</f>
        <v>Beca Fundadores AR (100%) ABR</v>
      </c>
      <c r="H2163" s="5">
        <f>IF(FIN_DATASET[[#This Row],[Type]]="Income", FIN_RAW[[#This Row],[VALOR (IN)]], -FIN_RAW[[#This Row],[VALOR (OUT)]])</f>
        <v>210000</v>
      </c>
      <c r="I2163" s="3" t="str">
        <f>FIN_RAW[[#This Row],[CUENTA (IN)]]</f>
        <v>Becas</v>
      </c>
      <c r="J2163" s="6" t="str">
        <f>FIN_RAW[[#This Row],[CUENTA (OUT)]]</f>
        <v>Mensualidad</v>
      </c>
      <c r="K2163" s="3" t="str">
        <f>IF(OR(FIN_RAW[[#This Row],[CLIENTE]]=0,FIN_RAW[[#This Row],[CLIENTE]]=" "),"",FIN_RAW[[#This Row],[CLIENTE]])</f>
        <v>Silvana Torres López</v>
      </c>
      <c r="L2163" s="3" t="str">
        <f>IF(OR(FIN_RAW[[#This Row],[DEPORTISTA]]=0,FIN_RAW[[#This Row],[DEPORTISTA]]=""),"",FIN_RAW[[#This Row],[DEPORTISTA]])</f>
        <v>María Paula Quintero Torres</v>
      </c>
      <c r="M2163" s="3">
        <f>IF(FIN_DATASET[[#This Row],[Method]]="Efectivo",1,0)</f>
        <v>0</v>
      </c>
      <c r="N2163" s="12">
        <f>IF(FIN_DATASET[[#This Row],[Method]]="Efectivo",FIN_DATASET[[#This Row],[Amount]],0)</f>
        <v>0</v>
      </c>
      <c r="O2163" s="3">
        <f>IF(FIN_DATASET[[#This Row],[Method]]="CxC",1,0)</f>
        <v>0</v>
      </c>
      <c r="P2163" s="11">
        <f>IF(FIN_DATASET[[#This Row],[Method]]="CxC",FIN_DATASET[[#This Row],[Amount]],0)</f>
        <v>0</v>
      </c>
      <c r="Q2163" s="3">
        <f>IF(OR(FIN_DATASET[[#This Row],[Account]]="CxP",FIN_DATASET[[#This Row],[Account]]="CxP (Liga)",FIN_DATASET[[#This Row],[Account]]="CxP (Terceros)"),1,0)</f>
        <v>0</v>
      </c>
      <c r="R2163" s="3">
        <f>IF(FIN_DATASET[[#This Row],[AP_Flag]]=1,FIN_DATASET[[#This Row],[Amount]],0)</f>
        <v>0</v>
      </c>
    </row>
    <row r="2164" spans="1:18" x14ac:dyDescent="0.2">
      <c r="A2164" s="4">
        <f>FIN_RAW[[#This Row],[FECHA]]</f>
        <v>45383</v>
      </c>
      <c r="B2164" s="3">
        <f>YEAR(FIN_DATASET[[#This Row],[Date]])</f>
        <v>2024</v>
      </c>
      <c r="C2164" s="3" t="str">
        <f>TEXT(FIN_DATASET[[#This Row],[Date]],"mmmm")</f>
        <v>April</v>
      </c>
      <c r="D2164" s="3" t="str">
        <f>IF(FIN_RAW[[#This Row],[VALOR (IN)]]&gt;0, "Income",IF(FIN_RAW[[#This Row],[VALOR (OUT)]]&gt;0, "Expense", "Check"))</f>
        <v>Income</v>
      </c>
      <c r="E2164" s="3" t="str">
        <f>_xlfn.XLOOKUP(FIN_DATASET[[#This Row],[Method]],CATEGORY_MAP[CUENTA_IN],CATEGORY_MAP[Category])</f>
        <v>Scholarships</v>
      </c>
      <c r="F2164" s="3" t="str">
        <f>_xlfn.XLOOKUP(FIN_DATASET[[#This Row],[Account]],CATEGORY_MAP[CUENTA_OUT],CATEGORY_MAP[Subcategory])</f>
        <v>Monthly Fee</v>
      </c>
      <c r="G2164" s="3" t="str">
        <f>IF(OR(FIN_RAW[[#This Row],[CONCEPTO]]=0,FIN_RAW[[#This Row],[CONCEPTO]]=""),"",FIN_RAW[[#This Row],[CONCEPTO]])</f>
        <v>Beca Fundadores AR (100%) ABR</v>
      </c>
      <c r="H2164" s="5">
        <f>IF(FIN_DATASET[[#This Row],[Type]]="Income", FIN_RAW[[#This Row],[VALOR (IN)]], -FIN_RAW[[#This Row],[VALOR (OUT)]])</f>
        <v>210000</v>
      </c>
      <c r="I2164" s="3" t="str">
        <f>FIN_RAW[[#This Row],[CUENTA (IN)]]</f>
        <v>Becas</v>
      </c>
      <c r="J2164" s="6" t="str">
        <f>FIN_RAW[[#This Row],[CUENTA (OUT)]]</f>
        <v>Mensualidad</v>
      </c>
      <c r="K2164" s="3" t="str">
        <f>IF(OR(FIN_RAW[[#This Row],[CLIENTE]]=0,FIN_RAW[[#This Row],[CLIENTE]]=" "),"",FIN_RAW[[#This Row],[CLIENTE]])</f>
        <v>Silvana Torres López</v>
      </c>
      <c r="L2164" s="3" t="str">
        <f>IF(OR(FIN_RAW[[#This Row],[DEPORTISTA]]=0,FIN_RAW[[#This Row],[DEPORTISTA]]=""),"",FIN_RAW[[#This Row],[DEPORTISTA]])</f>
        <v>Luciana Pinedo Torres</v>
      </c>
      <c r="M2164" s="3">
        <f>IF(FIN_DATASET[[#This Row],[Method]]="Efectivo",1,0)</f>
        <v>0</v>
      </c>
      <c r="N2164" s="12">
        <f>IF(FIN_DATASET[[#This Row],[Method]]="Efectivo",FIN_DATASET[[#This Row],[Amount]],0)</f>
        <v>0</v>
      </c>
      <c r="O2164" s="3">
        <f>IF(FIN_DATASET[[#This Row],[Method]]="CxC",1,0)</f>
        <v>0</v>
      </c>
      <c r="P2164" s="11">
        <f>IF(FIN_DATASET[[#This Row],[Method]]="CxC",FIN_DATASET[[#This Row],[Amount]],0)</f>
        <v>0</v>
      </c>
      <c r="Q2164" s="3">
        <f>IF(OR(FIN_DATASET[[#This Row],[Account]]="CxP",FIN_DATASET[[#This Row],[Account]]="CxP (Liga)",FIN_DATASET[[#This Row],[Account]]="CxP (Terceros)"),1,0)</f>
        <v>0</v>
      </c>
      <c r="R2164" s="3">
        <f>IF(FIN_DATASET[[#This Row],[AP_Flag]]=1,FIN_DATASET[[#This Row],[Amount]],0)</f>
        <v>0</v>
      </c>
    </row>
    <row r="2165" spans="1:18" x14ac:dyDescent="0.2">
      <c r="A2165" s="4">
        <f>FIN_RAW[[#This Row],[FECHA]]</f>
        <v>45383</v>
      </c>
      <c r="B2165" s="3">
        <f>YEAR(FIN_DATASET[[#This Row],[Date]])</f>
        <v>2024</v>
      </c>
      <c r="C2165" s="3" t="str">
        <f>TEXT(FIN_DATASET[[#This Row],[Date]],"mmmm")</f>
        <v>April</v>
      </c>
      <c r="D2165" s="3" t="str">
        <f>IF(FIN_RAW[[#This Row],[VALOR (IN)]]&gt;0, "Income",IF(FIN_RAW[[#This Row],[VALOR (OUT)]]&gt;0, "Expense", "Check"))</f>
        <v>Income</v>
      </c>
      <c r="E2165" s="3" t="str">
        <f>_xlfn.XLOOKUP(FIN_DATASET[[#This Row],[Method]],CATEGORY_MAP[CUENTA_IN],CATEGORY_MAP[Category])</f>
        <v>Scholarships</v>
      </c>
      <c r="F2165" s="3" t="str">
        <f>_xlfn.XLOOKUP(FIN_DATASET[[#This Row],[Account]],CATEGORY_MAP[CUENTA_OUT],CATEGORY_MAP[Subcategory])</f>
        <v>Monthly Fee</v>
      </c>
      <c r="G2165" s="3" t="str">
        <f>IF(OR(FIN_RAW[[#This Row],[CONCEPTO]]=0,FIN_RAW[[#This Row],[CONCEPTO]]=""),"",FIN_RAW[[#This Row],[CONCEPTO]])</f>
        <v>Beca Fundadores AR (100%) ABR</v>
      </c>
      <c r="H2165" s="5">
        <f>IF(FIN_DATASET[[#This Row],[Type]]="Income", FIN_RAW[[#This Row],[VALOR (IN)]], -FIN_RAW[[#This Row],[VALOR (OUT)]])</f>
        <v>210000</v>
      </c>
      <c r="I2165" s="3" t="str">
        <f>FIN_RAW[[#This Row],[CUENTA (IN)]]</f>
        <v>Becas</v>
      </c>
      <c r="J2165" s="6" t="str">
        <f>FIN_RAW[[#This Row],[CUENTA (OUT)]]</f>
        <v>Mensualidad</v>
      </c>
      <c r="K2165" s="3" t="str">
        <f>IF(OR(FIN_RAW[[#This Row],[CLIENTE]]=0,FIN_RAW[[#This Row],[CLIENTE]]=" "),"",FIN_RAW[[#This Row],[CLIENTE]])</f>
        <v>Silvana Torres López</v>
      </c>
      <c r="L2165" s="3" t="str">
        <f>IF(OR(FIN_RAW[[#This Row],[DEPORTISTA]]=0,FIN_RAW[[#This Row],[DEPORTISTA]]=""),"",FIN_RAW[[#This Row],[DEPORTISTA]])</f>
        <v>Valentina Quintero Torres</v>
      </c>
      <c r="M2165" s="3">
        <f>IF(FIN_DATASET[[#This Row],[Method]]="Efectivo",1,0)</f>
        <v>0</v>
      </c>
      <c r="N2165" s="12">
        <f>IF(FIN_DATASET[[#This Row],[Method]]="Efectivo",FIN_DATASET[[#This Row],[Amount]],0)</f>
        <v>0</v>
      </c>
      <c r="O2165" s="3">
        <f>IF(FIN_DATASET[[#This Row],[Method]]="CxC",1,0)</f>
        <v>0</v>
      </c>
      <c r="P2165" s="11">
        <f>IF(FIN_DATASET[[#This Row],[Method]]="CxC",FIN_DATASET[[#This Row],[Amount]],0)</f>
        <v>0</v>
      </c>
      <c r="Q2165" s="3">
        <f>IF(OR(FIN_DATASET[[#This Row],[Account]]="CxP",FIN_DATASET[[#This Row],[Account]]="CxP (Liga)",FIN_DATASET[[#This Row],[Account]]="CxP (Terceros)"),1,0)</f>
        <v>0</v>
      </c>
      <c r="R2165" s="3">
        <f>IF(FIN_DATASET[[#This Row],[AP_Flag]]=1,FIN_DATASET[[#This Row],[Amount]],0)</f>
        <v>0</v>
      </c>
    </row>
    <row r="2166" spans="1:18" x14ac:dyDescent="0.2">
      <c r="A2166" s="4">
        <f>FIN_RAW[[#This Row],[FECHA]]</f>
        <v>45383</v>
      </c>
      <c r="B2166" s="3">
        <f>YEAR(FIN_DATASET[[#This Row],[Date]])</f>
        <v>2024</v>
      </c>
      <c r="C2166" s="3" t="str">
        <f>TEXT(FIN_DATASET[[#This Row],[Date]],"mmmm")</f>
        <v>April</v>
      </c>
      <c r="D2166" s="3" t="str">
        <f>IF(FIN_RAW[[#This Row],[VALOR (IN)]]&gt;0, "Income",IF(FIN_RAW[[#This Row],[VALOR (OUT)]]&gt;0, "Expense", "Check"))</f>
        <v>Income</v>
      </c>
      <c r="E2166" s="3" t="str">
        <f>_xlfn.XLOOKUP(FIN_DATASET[[#This Row],[Method]],CATEGORY_MAP[CUENTA_IN],CATEGORY_MAP[Category])</f>
        <v>Cash</v>
      </c>
      <c r="F2166" s="3" t="str">
        <f>_xlfn.XLOOKUP(FIN_DATASET[[#This Row],[Account]],CATEGORY_MAP[CUENTA_OUT],CATEGORY_MAP[Subcategory])</f>
        <v>Monthly Fee</v>
      </c>
      <c r="G2166" s="3" t="str">
        <f>IF(OR(FIN_RAW[[#This Row],[CONCEPTO]]=0,FIN_RAW[[#This Row],[CONCEPTO]]=""),"",FIN_RAW[[#This Row],[CONCEPTO]])</f>
        <v>Mensualidad FOR ABR</v>
      </c>
      <c r="H2166" s="5">
        <f>IF(FIN_DATASET[[#This Row],[Type]]="Income", FIN_RAW[[#This Row],[VALOR (IN)]], -FIN_RAW[[#This Row],[VALOR (OUT)]])</f>
        <v>160000</v>
      </c>
      <c r="I2166" s="3" t="str">
        <f>FIN_RAW[[#This Row],[CUENTA (IN)]]</f>
        <v>Efectivo</v>
      </c>
      <c r="J2166" s="6" t="str">
        <f>FIN_RAW[[#This Row],[CUENTA (OUT)]]</f>
        <v>Mensualidad</v>
      </c>
      <c r="K2166" s="3" t="str">
        <f>IF(OR(FIN_RAW[[#This Row],[CLIENTE]]=0,FIN_RAW[[#This Row],[CLIENTE]]=" "),"",FIN_RAW[[#This Row],[CLIENTE]])</f>
        <v>Carlos Andrés Velasco Ruiz</v>
      </c>
      <c r="L2166" s="3" t="str">
        <f>IF(OR(FIN_RAW[[#This Row],[DEPORTISTA]]=0,FIN_RAW[[#This Row],[DEPORTISTA]]=""),"",FIN_RAW[[#This Row],[DEPORTISTA]])</f>
        <v>Antonella Velasco Aristizabal</v>
      </c>
      <c r="M2166" s="3">
        <f>IF(FIN_DATASET[[#This Row],[Method]]="Efectivo",1,0)</f>
        <v>1</v>
      </c>
      <c r="N2166" s="12">
        <f>IF(FIN_DATASET[[#This Row],[Method]]="Efectivo",FIN_DATASET[[#This Row],[Amount]],0)</f>
        <v>160000</v>
      </c>
      <c r="O2166" s="3">
        <f>IF(FIN_DATASET[[#This Row],[Method]]="CxC",1,0)</f>
        <v>0</v>
      </c>
      <c r="P2166" s="11">
        <f>IF(FIN_DATASET[[#This Row],[Method]]="CxC",FIN_DATASET[[#This Row],[Amount]],0)</f>
        <v>0</v>
      </c>
      <c r="Q2166" s="3">
        <f>IF(OR(FIN_DATASET[[#This Row],[Account]]="CxP",FIN_DATASET[[#This Row],[Account]]="CxP (Liga)",FIN_DATASET[[#This Row],[Account]]="CxP (Terceros)"),1,0)</f>
        <v>0</v>
      </c>
      <c r="R2166" s="3">
        <f>IF(FIN_DATASET[[#This Row],[AP_Flag]]=1,FIN_DATASET[[#This Row],[Amount]],0)</f>
        <v>0</v>
      </c>
    </row>
    <row r="2167" spans="1:18" x14ac:dyDescent="0.2">
      <c r="A2167" s="4">
        <f>FIN_RAW[[#This Row],[FECHA]]</f>
        <v>45383</v>
      </c>
      <c r="B2167" s="3">
        <f>YEAR(FIN_DATASET[[#This Row],[Date]])</f>
        <v>2024</v>
      </c>
      <c r="C2167" s="3" t="str">
        <f>TEXT(FIN_DATASET[[#This Row],[Date]],"mmmm")</f>
        <v>April</v>
      </c>
      <c r="D2167" s="3" t="str">
        <f>IF(FIN_RAW[[#This Row],[VALOR (IN)]]&gt;0, "Income",IF(FIN_RAW[[#This Row],[VALOR (OUT)]]&gt;0, "Expense", "Check"))</f>
        <v>Income</v>
      </c>
      <c r="E2167" s="3" t="str">
        <f>_xlfn.XLOOKUP(FIN_DATASET[[#This Row],[Method]],CATEGORY_MAP[CUENTA_IN],CATEGORY_MAP[Category])</f>
        <v>Cash</v>
      </c>
      <c r="F2167" s="3" t="str">
        <f>_xlfn.XLOOKUP(FIN_DATASET[[#This Row],[Account]],CATEGORY_MAP[CUENTA_OUT],CATEGORY_MAP[Subcategory])</f>
        <v>Monthly Fee</v>
      </c>
      <c r="G2167" s="3" t="str">
        <f>IF(OR(FIN_RAW[[#This Row],[CONCEPTO]]=0,FIN_RAW[[#This Row],[CONCEPTO]]=""),"",FIN_RAW[[#This Row],[CONCEPTO]])</f>
        <v>Mensualidad FOR ABR</v>
      </c>
      <c r="H2167" s="5">
        <f>IF(FIN_DATASET[[#This Row],[Type]]="Income", FIN_RAW[[#This Row],[VALOR (IN)]], -FIN_RAW[[#This Row],[VALOR (OUT)]])</f>
        <v>135000</v>
      </c>
      <c r="I2167" s="3" t="str">
        <f>FIN_RAW[[#This Row],[CUENTA (IN)]]</f>
        <v>Efectivo</v>
      </c>
      <c r="J2167" s="6" t="str">
        <f>FIN_RAW[[#This Row],[CUENTA (OUT)]]</f>
        <v>Mensualidad</v>
      </c>
      <c r="K2167" s="3" t="str">
        <f>IF(OR(FIN_RAW[[#This Row],[CLIENTE]]=0,FIN_RAW[[#This Row],[CLIENTE]]=" "),"",FIN_RAW[[#This Row],[CLIENTE]])</f>
        <v>Juan Sebastián Floyd</v>
      </c>
      <c r="L2167" s="3" t="str">
        <f>IF(OR(FIN_RAW[[#This Row],[DEPORTISTA]]=0,FIN_RAW[[#This Row],[DEPORTISTA]]=""),"",FIN_RAW[[#This Row],[DEPORTISTA]])</f>
        <v>Arianna Floyd Martínez</v>
      </c>
      <c r="M2167" s="3">
        <f>IF(FIN_DATASET[[#This Row],[Method]]="Efectivo",1,0)</f>
        <v>1</v>
      </c>
      <c r="N2167" s="12">
        <f>IF(FIN_DATASET[[#This Row],[Method]]="Efectivo",FIN_DATASET[[#This Row],[Amount]],0)</f>
        <v>135000</v>
      </c>
      <c r="O2167" s="3">
        <f>IF(FIN_DATASET[[#This Row],[Method]]="CxC",1,0)</f>
        <v>0</v>
      </c>
      <c r="P2167" s="11">
        <f>IF(FIN_DATASET[[#This Row],[Method]]="CxC",FIN_DATASET[[#This Row],[Amount]],0)</f>
        <v>0</v>
      </c>
      <c r="Q2167" s="3">
        <f>IF(OR(FIN_DATASET[[#This Row],[Account]]="CxP",FIN_DATASET[[#This Row],[Account]]="CxP (Liga)",FIN_DATASET[[#This Row],[Account]]="CxP (Terceros)"),1,0)</f>
        <v>0</v>
      </c>
      <c r="R2167" s="3">
        <f>IF(FIN_DATASET[[#This Row],[AP_Flag]]=1,FIN_DATASET[[#This Row],[Amount]],0)</f>
        <v>0</v>
      </c>
    </row>
    <row r="2168" spans="1:18" x14ac:dyDescent="0.2">
      <c r="A2168" s="4">
        <f>FIN_RAW[[#This Row],[FECHA]]</f>
        <v>45383</v>
      </c>
      <c r="B2168" s="3">
        <f>YEAR(FIN_DATASET[[#This Row],[Date]])</f>
        <v>2024</v>
      </c>
      <c r="C2168" s="3" t="str">
        <f>TEXT(FIN_DATASET[[#This Row],[Date]],"mmmm")</f>
        <v>April</v>
      </c>
      <c r="D2168" s="3" t="str">
        <f>IF(FIN_RAW[[#This Row],[VALOR (IN)]]&gt;0, "Income",IF(FIN_RAW[[#This Row],[VALOR (OUT)]]&gt;0, "Expense", "Check"))</f>
        <v>Income</v>
      </c>
      <c r="E2168" s="3" t="str">
        <f>_xlfn.XLOOKUP(FIN_DATASET[[#This Row],[Method]],CATEGORY_MAP[CUENTA_IN],CATEGORY_MAP[Category])</f>
        <v>Scholarships</v>
      </c>
      <c r="F2168" s="3" t="str">
        <f>_xlfn.XLOOKUP(FIN_DATASET[[#This Row],[Account]],CATEGORY_MAP[CUENTA_OUT],CATEGORY_MAP[Subcategory])</f>
        <v>Monthly Fee</v>
      </c>
      <c r="G2168" s="3" t="str">
        <f>IF(OR(FIN_RAW[[#This Row],[CONCEPTO]]=0,FIN_RAW[[#This Row],[CONCEPTO]]=""),"",FIN_RAW[[#This Row],[CONCEPTO]])</f>
        <v>Beca Hermandad (15%) ABR</v>
      </c>
      <c r="H2168" s="5">
        <f>IF(FIN_DATASET[[#This Row],[Type]]="Income", FIN_RAW[[#This Row],[VALOR (IN)]], -FIN_RAW[[#This Row],[VALOR (OUT)]])</f>
        <v>25000</v>
      </c>
      <c r="I2168" s="3" t="str">
        <f>FIN_RAW[[#This Row],[CUENTA (IN)]]</f>
        <v>Becas</v>
      </c>
      <c r="J2168" s="6" t="str">
        <f>FIN_RAW[[#This Row],[CUENTA (OUT)]]</f>
        <v>Mensualidad</v>
      </c>
      <c r="K2168" s="3" t="str">
        <f>IF(OR(FIN_RAW[[#This Row],[CLIENTE]]=0,FIN_RAW[[#This Row],[CLIENTE]]=" "),"",FIN_RAW[[#This Row],[CLIENTE]])</f>
        <v>Juan Sebastián Floyd</v>
      </c>
      <c r="L2168" s="3" t="str">
        <f>IF(OR(FIN_RAW[[#This Row],[DEPORTISTA]]=0,FIN_RAW[[#This Row],[DEPORTISTA]]=""),"",FIN_RAW[[#This Row],[DEPORTISTA]])</f>
        <v>Arianna Floyd Martínez</v>
      </c>
      <c r="M2168" s="3">
        <f>IF(FIN_DATASET[[#This Row],[Method]]="Efectivo",1,0)</f>
        <v>0</v>
      </c>
      <c r="N2168" s="12">
        <f>IF(FIN_DATASET[[#This Row],[Method]]="Efectivo",FIN_DATASET[[#This Row],[Amount]],0)</f>
        <v>0</v>
      </c>
      <c r="O2168" s="3">
        <f>IF(FIN_DATASET[[#This Row],[Method]]="CxC",1,0)</f>
        <v>0</v>
      </c>
      <c r="P2168" s="11">
        <f>IF(FIN_DATASET[[#This Row],[Method]]="CxC",FIN_DATASET[[#This Row],[Amount]],0)</f>
        <v>0</v>
      </c>
      <c r="Q2168" s="3">
        <f>IF(OR(FIN_DATASET[[#This Row],[Account]]="CxP",FIN_DATASET[[#This Row],[Account]]="CxP (Liga)",FIN_DATASET[[#This Row],[Account]]="CxP (Terceros)"),1,0)</f>
        <v>0</v>
      </c>
      <c r="R2168" s="3">
        <f>IF(FIN_DATASET[[#This Row],[AP_Flag]]=1,FIN_DATASET[[#This Row],[Amount]],0)</f>
        <v>0</v>
      </c>
    </row>
    <row r="2169" spans="1:18" x14ac:dyDescent="0.2">
      <c r="A2169" s="4">
        <f>FIN_RAW[[#This Row],[FECHA]]</f>
        <v>45383</v>
      </c>
      <c r="B2169" s="3">
        <f>YEAR(FIN_DATASET[[#This Row],[Date]])</f>
        <v>2024</v>
      </c>
      <c r="C2169" s="3" t="str">
        <f>TEXT(FIN_DATASET[[#This Row],[Date]],"mmmm")</f>
        <v>April</v>
      </c>
      <c r="D2169" s="3" t="str">
        <f>IF(FIN_RAW[[#This Row],[VALOR (IN)]]&gt;0, "Income",IF(FIN_RAW[[#This Row],[VALOR (OUT)]]&gt;0, "Expense", "Check"))</f>
        <v>Income</v>
      </c>
      <c r="E2169" s="3" t="str">
        <f>_xlfn.XLOOKUP(FIN_DATASET[[#This Row],[Method]],CATEGORY_MAP[CUENTA_IN],CATEGORY_MAP[Category])</f>
        <v>Cash</v>
      </c>
      <c r="F2169" s="3" t="str">
        <f>_xlfn.XLOOKUP(FIN_DATASET[[#This Row],[Account]],CATEGORY_MAP[CUENTA_OUT],CATEGORY_MAP[Subcategory])</f>
        <v>Monthly Fee</v>
      </c>
      <c r="G2169" s="3" t="str">
        <f>IF(OR(FIN_RAW[[#This Row],[CONCEPTO]]=0,FIN_RAW[[#This Row],[CONCEPTO]]=""),"",FIN_RAW[[#This Row],[CONCEPTO]])</f>
        <v>Mensualidad AR ABR</v>
      </c>
      <c r="H2169" s="5">
        <f>IF(FIN_DATASET[[#This Row],[Type]]="Income", FIN_RAW[[#This Row],[VALOR (IN)]], -FIN_RAW[[#This Row],[VALOR (OUT)]])</f>
        <v>210000</v>
      </c>
      <c r="I2169" s="3" t="str">
        <f>FIN_RAW[[#This Row],[CUENTA (IN)]]</f>
        <v>Efectivo</v>
      </c>
      <c r="J2169" s="6" t="str">
        <f>FIN_RAW[[#This Row],[CUENTA (OUT)]]</f>
        <v>Mensualidad</v>
      </c>
      <c r="K2169" s="3" t="str">
        <f>IF(OR(FIN_RAW[[#This Row],[CLIENTE]]=0,FIN_RAW[[#This Row],[CLIENTE]]=" "),"",FIN_RAW[[#This Row],[CLIENTE]])</f>
        <v>Juan Sebastián Floyd</v>
      </c>
      <c r="L2169" s="3" t="str">
        <f>IF(OR(FIN_RAW[[#This Row],[DEPORTISTA]]=0,FIN_RAW[[#This Row],[DEPORTISTA]]=""),"",FIN_RAW[[#This Row],[DEPORTISTA]])</f>
        <v>Juan Diego Floyd Martínez</v>
      </c>
      <c r="M2169" s="3">
        <f>IF(FIN_DATASET[[#This Row],[Method]]="Efectivo",1,0)</f>
        <v>1</v>
      </c>
      <c r="N2169" s="12">
        <f>IF(FIN_DATASET[[#This Row],[Method]]="Efectivo",FIN_DATASET[[#This Row],[Amount]],0)</f>
        <v>210000</v>
      </c>
      <c r="O2169" s="3">
        <f>IF(FIN_DATASET[[#This Row],[Method]]="CxC",1,0)</f>
        <v>0</v>
      </c>
      <c r="P2169" s="11">
        <f>IF(FIN_DATASET[[#This Row],[Method]]="CxC",FIN_DATASET[[#This Row],[Amount]],0)</f>
        <v>0</v>
      </c>
      <c r="Q2169" s="3">
        <f>IF(OR(FIN_DATASET[[#This Row],[Account]]="CxP",FIN_DATASET[[#This Row],[Account]]="CxP (Liga)",FIN_DATASET[[#This Row],[Account]]="CxP (Terceros)"),1,0)</f>
        <v>0</v>
      </c>
      <c r="R2169" s="3">
        <f>IF(FIN_DATASET[[#This Row],[AP_Flag]]=1,FIN_DATASET[[#This Row],[Amount]],0)</f>
        <v>0</v>
      </c>
    </row>
    <row r="2170" spans="1:18" x14ac:dyDescent="0.2">
      <c r="A2170" s="4">
        <f>FIN_RAW[[#This Row],[FECHA]]</f>
        <v>45383</v>
      </c>
      <c r="B2170" s="3">
        <f>YEAR(FIN_DATASET[[#This Row],[Date]])</f>
        <v>2024</v>
      </c>
      <c r="C2170" s="3" t="str">
        <f>TEXT(FIN_DATASET[[#This Row],[Date]],"mmmm")</f>
        <v>April</v>
      </c>
      <c r="D2170" s="3" t="str">
        <f>IF(FIN_RAW[[#This Row],[VALOR (IN)]]&gt;0, "Income",IF(FIN_RAW[[#This Row],[VALOR (OUT)]]&gt;0, "Expense", "Check"))</f>
        <v>Income</v>
      </c>
      <c r="E2170" s="3" t="str">
        <f>_xlfn.XLOOKUP(FIN_DATASET[[#This Row],[Method]],CATEGORY_MAP[CUENTA_IN],CATEGORY_MAP[Category])</f>
        <v>Cash</v>
      </c>
      <c r="F2170" s="3" t="str">
        <f>_xlfn.XLOOKUP(FIN_DATASET[[#This Row],[Account]],CATEGORY_MAP[CUENTA_OUT],CATEGORY_MAP[Subcategory])</f>
        <v>Monthly Fee</v>
      </c>
      <c r="G2170" s="3" t="str">
        <f>IF(OR(FIN_RAW[[#This Row],[CONCEPTO]]=0,FIN_RAW[[#This Row],[CONCEPTO]]=""),"",FIN_RAW[[#This Row],[CONCEPTO]])</f>
        <v>Mensualidad AR ABR</v>
      </c>
      <c r="H2170" s="5">
        <f>IF(FIN_DATASET[[#This Row],[Type]]="Income", FIN_RAW[[#This Row],[VALOR (IN)]], -FIN_RAW[[#This Row],[VALOR (OUT)]])</f>
        <v>158000</v>
      </c>
      <c r="I2170" s="3" t="str">
        <f>FIN_RAW[[#This Row],[CUENTA (IN)]]</f>
        <v>Efectivo</v>
      </c>
      <c r="J2170" s="6" t="str">
        <f>FIN_RAW[[#This Row],[CUENTA (OUT)]]</f>
        <v>Mensualidad</v>
      </c>
      <c r="K2170" s="3" t="str">
        <f>IF(OR(FIN_RAW[[#This Row],[CLIENTE]]=0,FIN_RAW[[#This Row],[CLIENTE]]=" "),"",FIN_RAW[[#This Row],[CLIENTE]])</f>
        <v>Víctor Manuel Duque Yepes</v>
      </c>
      <c r="L2170" s="3" t="str">
        <f>IF(OR(FIN_RAW[[#This Row],[DEPORTISTA]]=0,FIN_RAW[[#This Row],[DEPORTISTA]]=""),"",FIN_RAW[[#This Row],[DEPORTISTA]])</f>
        <v>Juan Esteban Duque Pinto</v>
      </c>
      <c r="M2170" s="3">
        <f>IF(FIN_DATASET[[#This Row],[Method]]="Efectivo",1,0)</f>
        <v>1</v>
      </c>
      <c r="N2170" s="12">
        <f>IF(FIN_DATASET[[#This Row],[Method]]="Efectivo",FIN_DATASET[[#This Row],[Amount]],0)</f>
        <v>158000</v>
      </c>
      <c r="O2170" s="3">
        <f>IF(FIN_DATASET[[#This Row],[Method]]="CxC",1,0)</f>
        <v>0</v>
      </c>
      <c r="P2170" s="11">
        <f>IF(FIN_DATASET[[#This Row],[Method]]="CxC",FIN_DATASET[[#This Row],[Amount]],0)</f>
        <v>0</v>
      </c>
      <c r="Q2170" s="3">
        <f>IF(OR(FIN_DATASET[[#This Row],[Account]]="CxP",FIN_DATASET[[#This Row],[Account]]="CxP (Liga)",FIN_DATASET[[#This Row],[Account]]="CxP (Terceros)"),1,0)</f>
        <v>0</v>
      </c>
      <c r="R2170" s="3">
        <f>IF(FIN_DATASET[[#This Row],[AP_Flag]]=1,FIN_DATASET[[#This Row],[Amount]],0)</f>
        <v>0</v>
      </c>
    </row>
    <row r="2171" spans="1:18" x14ac:dyDescent="0.2">
      <c r="A2171" s="4">
        <f>FIN_RAW[[#This Row],[FECHA]]</f>
        <v>45383</v>
      </c>
      <c r="B2171" s="3">
        <f>YEAR(FIN_DATASET[[#This Row],[Date]])</f>
        <v>2024</v>
      </c>
      <c r="C2171" s="3" t="str">
        <f>TEXT(FIN_DATASET[[#This Row],[Date]],"mmmm")</f>
        <v>April</v>
      </c>
      <c r="D2171" s="3" t="str">
        <f>IF(FIN_RAW[[#This Row],[VALOR (IN)]]&gt;0, "Income",IF(FIN_RAW[[#This Row],[VALOR (OUT)]]&gt;0, "Expense", "Check"))</f>
        <v>Income</v>
      </c>
      <c r="E2171" s="3" t="str">
        <f>_xlfn.XLOOKUP(FIN_DATASET[[#This Row],[Method]],CATEGORY_MAP[CUENTA_IN],CATEGORY_MAP[Category])</f>
        <v>Scholarships</v>
      </c>
      <c r="F2171" s="3" t="str">
        <f>_xlfn.XLOOKUP(FIN_DATASET[[#This Row],[Account]],CATEGORY_MAP[CUENTA_OUT],CATEGORY_MAP[Subcategory])</f>
        <v>Monthly Fee</v>
      </c>
      <c r="G2171" s="3" t="str">
        <f>IF(OR(FIN_RAW[[#This Row],[CONCEPTO]]=0,FIN_RAW[[#This Row],[CONCEPTO]]=""),"",FIN_RAW[[#This Row],[CONCEPTO]])</f>
        <v>Beca Hermandad (15%) ABR</v>
      </c>
      <c r="H2171" s="5">
        <f>IF(FIN_DATASET[[#This Row],[Type]]="Income", FIN_RAW[[#This Row],[VALOR (IN)]], -FIN_RAW[[#This Row],[VALOR (OUT)]])</f>
        <v>52000</v>
      </c>
      <c r="I2171" s="3" t="str">
        <f>FIN_RAW[[#This Row],[CUENTA (IN)]]</f>
        <v>Becas</v>
      </c>
      <c r="J2171" s="6" t="str">
        <f>FIN_RAW[[#This Row],[CUENTA (OUT)]]</f>
        <v>Mensualidad</v>
      </c>
      <c r="K2171" s="3" t="str">
        <f>IF(OR(FIN_RAW[[#This Row],[CLIENTE]]=0,FIN_RAW[[#This Row],[CLIENTE]]=" "),"",FIN_RAW[[#This Row],[CLIENTE]])</f>
        <v>Víctor Manuel Duque Yepes</v>
      </c>
      <c r="L2171" s="3" t="str">
        <f>IF(OR(FIN_RAW[[#This Row],[DEPORTISTA]]=0,FIN_RAW[[#This Row],[DEPORTISTA]]=""),"",FIN_RAW[[#This Row],[DEPORTISTA]])</f>
        <v>Juan Esteban Duque Pinto</v>
      </c>
      <c r="M2171" s="3">
        <f>IF(FIN_DATASET[[#This Row],[Method]]="Efectivo",1,0)</f>
        <v>0</v>
      </c>
      <c r="N2171" s="12">
        <f>IF(FIN_DATASET[[#This Row],[Method]]="Efectivo",FIN_DATASET[[#This Row],[Amount]],0)</f>
        <v>0</v>
      </c>
      <c r="O2171" s="3">
        <f>IF(FIN_DATASET[[#This Row],[Method]]="CxC",1,0)</f>
        <v>0</v>
      </c>
      <c r="P2171" s="11">
        <f>IF(FIN_DATASET[[#This Row],[Method]]="CxC",FIN_DATASET[[#This Row],[Amount]],0)</f>
        <v>0</v>
      </c>
      <c r="Q2171" s="3">
        <f>IF(OR(FIN_DATASET[[#This Row],[Account]]="CxP",FIN_DATASET[[#This Row],[Account]]="CxP (Liga)",FIN_DATASET[[#This Row],[Account]]="CxP (Terceros)"),1,0)</f>
        <v>0</v>
      </c>
      <c r="R2171" s="3">
        <f>IF(FIN_DATASET[[#This Row],[AP_Flag]]=1,FIN_DATASET[[#This Row],[Amount]],0)</f>
        <v>0</v>
      </c>
    </row>
    <row r="2172" spans="1:18" x14ac:dyDescent="0.2">
      <c r="A2172" s="4">
        <f>FIN_RAW[[#This Row],[FECHA]]</f>
        <v>45383</v>
      </c>
      <c r="B2172" s="3">
        <f>YEAR(FIN_DATASET[[#This Row],[Date]])</f>
        <v>2024</v>
      </c>
      <c r="C2172" s="3" t="str">
        <f>TEXT(FIN_DATASET[[#This Row],[Date]],"mmmm")</f>
        <v>April</v>
      </c>
      <c r="D2172" s="3" t="str">
        <f>IF(FIN_RAW[[#This Row],[VALOR (IN)]]&gt;0, "Income",IF(FIN_RAW[[#This Row],[VALOR (OUT)]]&gt;0, "Expense", "Check"))</f>
        <v>Income</v>
      </c>
      <c r="E2172" s="3" t="str">
        <f>_xlfn.XLOOKUP(FIN_DATASET[[#This Row],[Method]],CATEGORY_MAP[CUENTA_IN],CATEGORY_MAP[Category])</f>
        <v>Cash</v>
      </c>
      <c r="F2172" s="3" t="str">
        <f>_xlfn.XLOOKUP(FIN_DATASET[[#This Row],[Account]],CATEGORY_MAP[CUENTA_OUT],CATEGORY_MAP[Subcategory])</f>
        <v>Monthly Fee</v>
      </c>
      <c r="G2172" s="3" t="str">
        <f>IF(OR(FIN_RAW[[#This Row],[CONCEPTO]]=0,FIN_RAW[[#This Row],[CONCEPTO]]=""),"",FIN_RAW[[#This Row],[CONCEPTO]])</f>
        <v>Mensualidad AR ABR</v>
      </c>
      <c r="H2172" s="5">
        <f>IF(FIN_DATASET[[#This Row],[Type]]="Income", FIN_RAW[[#This Row],[VALOR (IN)]], -FIN_RAW[[#This Row],[VALOR (OUT)]])</f>
        <v>210000</v>
      </c>
      <c r="I2172" s="3" t="str">
        <f>FIN_RAW[[#This Row],[CUENTA (IN)]]</f>
        <v>Efectivo</v>
      </c>
      <c r="J2172" s="6" t="str">
        <f>FIN_RAW[[#This Row],[CUENTA (OUT)]]</f>
        <v>Mensualidad</v>
      </c>
      <c r="K2172" s="3" t="str">
        <f>IF(OR(FIN_RAW[[#This Row],[CLIENTE]]=0,FIN_RAW[[#This Row],[CLIENTE]]=" "),"",FIN_RAW[[#This Row],[CLIENTE]])</f>
        <v>Víctor Manuel Duque Yepes</v>
      </c>
      <c r="L2172" s="3" t="str">
        <f>IF(OR(FIN_RAW[[#This Row],[DEPORTISTA]]=0,FIN_RAW[[#This Row],[DEPORTISTA]]=""),"",FIN_RAW[[#This Row],[DEPORTISTA]])</f>
        <v>Juan Manuel Duque Pinto</v>
      </c>
      <c r="M2172" s="3">
        <f>IF(FIN_DATASET[[#This Row],[Method]]="Efectivo",1,0)</f>
        <v>1</v>
      </c>
      <c r="N2172" s="12">
        <f>IF(FIN_DATASET[[#This Row],[Method]]="Efectivo",FIN_DATASET[[#This Row],[Amount]],0)</f>
        <v>210000</v>
      </c>
      <c r="O2172" s="3">
        <f>IF(FIN_DATASET[[#This Row],[Method]]="CxC",1,0)</f>
        <v>0</v>
      </c>
      <c r="P2172" s="11">
        <f>IF(FIN_DATASET[[#This Row],[Method]]="CxC",FIN_DATASET[[#This Row],[Amount]],0)</f>
        <v>0</v>
      </c>
      <c r="Q2172" s="3">
        <f>IF(OR(FIN_DATASET[[#This Row],[Account]]="CxP",FIN_DATASET[[#This Row],[Account]]="CxP (Liga)",FIN_DATASET[[#This Row],[Account]]="CxP (Terceros)"),1,0)</f>
        <v>0</v>
      </c>
      <c r="R2172" s="3">
        <f>IF(FIN_DATASET[[#This Row],[AP_Flag]]=1,FIN_DATASET[[#This Row],[Amount]],0)</f>
        <v>0</v>
      </c>
    </row>
    <row r="2173" spans="1:18" x14ac:dyDescent="0.2">
      <c r="A2173" s="4">
        <f>FIN_RAW[[#This Row],[FECHA]]</f>
        <v>45383</v>
      </c>
      <c r="B2173" s="3">
        <f>YEAR(FIN_DATASET[[#This Row],[Date]])</f>
        <v>2024</v>
      </c>
      <c r="C2173" s="3" t="str">
        <f>TEXT(FIN_DATASET[[#This Row],[Date]],"mmmm")</f>
        <v>April</v>
      </c>
      <c r="D2173" s="3" t="str">
        <f>IF(FIN_RAW[[#This Row],[VALOR (IN)]]&gt;0, "Income",IF(FIN_RAW[[#This Row],[VALOR (OUT)]]&gt;0, "Expense", "Check"))</f>
        <v>Income</v>
      </c>
      <c r="E2173" s="3" t="str">
        <f>_xlfn.XLOOKUP(FIN_DATASET[[#This Row],[Method]],CATEGORY_MAP[CUENTA_IN],CATEGORY_MAP[Category])</f>
        <v>Cash</v>
      </c>
      <c r="F2173" s="3" t="str">
        <f>_xlfn.XLOOKUP(FIN_DATASET[[#This Row],[Account]],CATEGORY_MAP[CUENTA_OUT],CATEGORY_MAP[Subcategory])</f>
        <v>Monthly Fee</v>
      </c>
      <c r="G2173" s="3" t="str">
        <f>IF(OR(FIN_RAW[[#This Row],[CONCEPTO]]=0,FIN_RAW[[#This Row],[CONCEPTO]]=""),"",FIN_RAW[[#This Row],[CONCEPTO]])</f>
        <v>Mensualidad AR ABR</v>
      </c>
      <c r="H2173" s="5">
        <f>IF(FIN_DATASET[[#This Row],[Type]]="Income", FIN_RAW[[#This Row],[VALOR (IN)]], -FIN_RAW[[#This Row],[VALOR (OUT)]])</f>
        <v>210000</v>
      </c>
      <c r="I2173" s="3" t="str">
        <f>FIN_RAW[[#This Row],[CUENTA (IN)]]</f>
        <v>Efectivo</v>
      </c>
      <c r="J2173" s="6" t="str">
        <f>FIN_RAW[[#This Row],[CUENTA (OUT)]]</f>
        <v>Mensualidad</v>
      </c>
      <c r="K2173" s="3" t="str">
        <f>IF(OR(FIN_RAW[[#This Row],[CLIENTE]]=0,FIN_RAW[[#This Row],[CLIENTE]]=" "),"",FIN_RAW[[#This Row],[CLIENTE]])</f>
        <v>Diana Gómez Herrera</v>
      </c>
      <c r="L2173" s="3" t="str">
        <f>IF(OR(FIN_RAW[[#This Row],[DEPORTISTA]]=0,FIN_RAW[[#This Row],[DEPORTISTA]]=""),"",FIN_RAW[[#This Row],[DEPORTISTA]])</f>
        <v>Juan Manuel López Gómez</v>
      </c>
      <c r="M2173" s="3">
        <f>IF(FIN_DATASET[[#This Row],[Method]]="Efectivo",1,0)</f>
        <v>1</v>
      </c>
      <c r="N2173" s="12">
        <f>IF(FIN_DATASET[[#This Row],[Method]]="Efectivo",FIN_DATASET[[#This Row],[Amount]],0)</f>
        <v>210000</v>
      </c>
      <c r="O2173" s="3">
        <f>IF(FIN_DATASET[[#This Row],[Method]]="CxC",1,0)</f>
        <v>0</v>
      </c>
      <c r="P2173" s="11">
        <f>IF(FIN_DATASET[[#This Row],[Method]]="CxC",FIN_DATASET[[#This Row],[Amount]],0)</f>
        <v>0</v>
      </c>
      <c r="Q2173" s="3">
        <f>IF(OR(FIN_DATASET[[#This Row],[Account]]="CxP",FIN_DATASET[[#This Row],[Account]]="CxP (Liga)",FIN_DATASET[[#This Row],[Account]]="CxP (Terceros)"),1,0)</f>
        <v>0</v>
      </c>
      <c r="R2173" s="3">
        <f>IF(FIN_DATASET[[#This Row],[AP_Flag]]=1,FIN_DATASET[[#This Row],[Amount]],0)</f>
        <v>0</v>
      </c>
    </row>
    <row r="2174" spans="1:18" x14ac:dyDescent="0.2">
      <c r="A2174" s="4">
        <f>FIN_RAW[[#This Row],[FECHA]]</f>
        <v>45383</v>
      </c>
      <c r="B2174" s="3">
        <f>YEAR(FIN_DATASET[[#This Row],[Date]])</f>
        <v>2024</v>
      </c>
      <c r="C2174" s="3" t="str">
        <f>TEXT(FIN_DATASET[[#This Row],[Date]],"mmmm")</f>
        <v>April</v>
      </c>
      <c r="D2174" s="3" t="str">
        <f>IF(FIN_RAW[[#This Row],[VALOR (IN)]]&gt;0, "Income",IF(FIN_RAW[[#This Row],[VALOR (OUT)]]&gt;0, "Expense", "Check"))</f>
        <v>Income</v>
      </c>
      <c r="E2174" s="3" t="str">
        <f>_xlfn.XLOOKUP(FIN_DATASET[[#This Row],[Method]],CATEGORY_MAP[CUENTA_IN],CATEGORY_MAP[Category])</f>
        <v>Accounts Receivable</v>
      </c>
      <c r="F2174" s="3" t="str">
        <f>_xlfn.XLOOKUP(FIN_DATASET[[#This Row],[Account]],CATEGORY_MAP[CUENTA_OUT],CATEGORY_MAP[Subcategory])</f>
        <v>Monthly Fee</v>
      </c>
      <c r="G2174" s="3" t="str">
        <f>IF(OR(FIN_RAW[[#This Row],[CONCEPTO]]=0,FIN_RAW[[#This Row],[CONCEPTO]]=""),"",FIN_RAW[[#This Row],[CONCEPTO]])</f>
        <v>Mensualidad AR ABR</v>
      </c>
      <c r="H2174" s="5">
        <f>IF(FIN_DATASET[[#This Row],[Type]]="Income", FIN_RAW[[#This Row],[VALOR (IN)]], -FIN_RAW[[#This Row],[VALOR (OUT)]])</f>
        <v>210000</v>
      </c>
      <c r="I2174" s="3" t="str">
        <f>FIN_RAW[[#This Row],[CUENTA (IN)]]</f>
        <v>CxC</v>
      </c>
      <c r="J2174" s="6" t="str">
        <f>FIN_RAW[[#This Row],[CUENTA (OUT)]]</f>
        <v>Mensualidad</v>
      </c>
      <c r="K2174" s="3" t="str">
        <f>IF(OR(FIN_RAW[[#This Row],[CLIENTE]]=0,FIN_RAW[[#This Row],[CLIENTE]]=" "),"",FIN_RAW[[#This Row],[CLIENTE]])</f>
        <v>Viviana Andrade Álvarez</v>
      </c>
      <c r="L2174" s="3" t="str">
        <f>IF(OR(FIN_RAW[[#This Row],[DEPORTISTA]]=0,FIN_RAW[[#This Row],[DEPORTISTA]]=""),"",FIN_RAW[[#This Row],[DEPORTISTA]])</f>
        <v>Laura Sofía Valencia Andrade</v>
      </c>
      <c r="M2174" s="3">
        <f>IF(FIN_DATASET[[#This Row],[Method]]="Efectivo",1,0)</f>
        <v>0</v>
      </c>
      <c r="N2174" s="12">
        <f>IF(FIN_DATASET[[#This Row],[Method]]="Efectivo",FIN_DATASET[[#This Row],[Amount]],0)</f>
        <v>0</v>
      </c>
      <c r="O2174" s="3">
        <f>IF(FIN_DATASET[[#This Row],[Method]]="CxC",1,0)</f>
        <v>1</v>
      </c>
      <c r="P2174" s="11">
        <f>IF(FIN_DATASET[[#This Row],[Method]]="CxC",FIN_DATASET[[#This Row],[Amount]],0)</f>
        <v>210000</v>
      </c>
      <c r="Q2174" s="3">
        <f>IF(OR(FIN_DATASET[[#This Row],[Account]]="CxP",FIN_DATASET[[#This Row],[Account]]="CxP (Liga)",FIN_DATASET[[#This Row],[Account]]="CxP (Terceros)"),1,0)</f>
        <v>0</v>
      </c>
      <c r="R2174" s="3">
        <f>IF(FIN_DATASET[[#This Row],[AP_Flag]]=1,FIN_DATASET[[#This Row],[Amount]],0)</f>
        <v>0</v>
      </c>
    </row>
    <row r="2175" spans="1:18" x14ac:dyDescent="0.2">
      <c r="A2175" s="4">
        <f>FIN_RAW[[#This Row],[FECHA]]</f>
        <v>45383</v>
      </c>
      <c r="B2175" s="3">
        <f>YEAR(FIN_DATASET[[#This Row],[Date]])</f>
        <v>2024</v>
      </c>
      <c r="C2175" s="3" t="str">
        <f>TEXT(FIN_DATASET[[#This Row],[Date]],"mmmm")</f>
        <v>April</v>
      </c>
      <c r="D2175" s="3" t="str">
        <f>IF(FIN_RAW[[#This Row],[VALOR (IN)]]&gt;0, "Income",IF(FIN_RAW[[#This Row],[VALOR (OUT)]]&gt;0, "Expense", "Check"))</f>
        <v>Income</v>
      </c>
      <c r="E2175" s="3" t="str">
        <f>_xlfn.XLOOKUP(FIN_DATASET[[#This Row],[Method]],CATEGORY_MAP[CUENTA_IN],CATEGORY_MAP[Category])</f>
        <v>Cash</v>
      </c>
      <c r="F2175" s="3" t="str">
        <f>_xlfn.XLOOKUP(FIN_DATASET[[#This Row],[Account]],CATEGORY_MAP[CUENTA_OUT],CATEGORY_MAP[Subcategory])</f>
        <v>Monthly Fee</v>
      </c>
      <c r="G2175" s="3" t="str">
        <f>IF(OR(FIN_RAW[[#This Row],[CONCEPTO]]=0,FIN_RAW[[#This Row],[CONCEPTO]]=""),"",FIN_RAW[[#This Row],[CONCEPTO]])</f>
        <v>Mensualidad AR ABR</v>
      </c>
      <c r="H2175" s="5">
        <f>IF(FIN_DATASET[[#This Row],[Type]]="Income", FIN_RAW[[#This Row],[VALOR (IN)]], -FIN_RAW[[#This Row],[VALOR (OUT)]])</f>
        <v>210000</v>
      </c>
      <c r="I2175" s="3" t="str">
        <f>FIN_RAW[[#This Row],[CUENTA (IN)]]</f>
        <v>Efectivo</v>
      </c>
      <c r="J2175" s="6" t="str">
        <f>FIN_RAW[[#This Row],[CUENTA (OUT)]]</f>
        <v>Mensualidad</v>
      </c>
      <c r="K2175" s="3" t="str">
        <f>IF(OR(FIN_RAW[[#This Row],[CLIENTE]]=0,FIN_RAW[[#This Row],[CLIENTE]]=" "),"",FIN_RAW[[#This Row],[CLIENTE]])</f>
        <v>Diana Marcela Bravo Clavijo</v>
      </c>
      <c r="L2175" s="3" t="str">
        <f>IF(OR(FIN_RAW[[#This Row],[DEPORTISTA]]=0,FIN_RAW[[#This Row],[DEPORTISTA]]=""),"",FIN_RAW[[#This Row],[DEPORTISTA]])</f>
        <v>María Antonia Camacho Bravo</v>
      </c>
      <c r="M2175" s="3">
        <f>IF(FIN_DATASET[[#This Row],[Method]]="Efectivo",1,0)</f>
        <v>1</v>
      </c>
      <c r="N2175" s="12">
        <f>IF(FIN_DATASET[[#This Row],[Method]]="Efectivo",FIN_DATASET[[#This Row],[Amount]],0)</f>
        <v>210000</v>
      </c>
      <c r="O2175" s="3">
        <f>IF(FIN_DATASET[[#This Row],[Method]]="CxC",1,0)</f>
        <v>0</v>
      </c>
      <c r="P2175" s="11">
        <f>IF(FIN_DATASET[[#This Row],[Method]]="CxC",FIN_DATASET[[#This Row],[Amount]],0)</f>
        <v>0</v>
      </c>
      <c r="Q2175" s="3">
        <f>IF(OR(FIN_DATASET[[#This Row],[Account]]="CxP",FIN_DATASET[[#This Row],[Account]]="CxP (Liga)",FIN_DATASET[[#This Row],[Account]]="CxP (Terceros)"),1,0)</f>
        <v>0</v>
      </c>
      <c r="R2175" s="3">
        <f>IF(FIN_DATASET[[#This Row],[AP_Flag]]=1,FIN_DATASET[[#This Row],[Amount]],0)</f>
        <v>0</v>
      </c>
    </row>
    <row r="2176" spans="1:18" x14ac:dyDescent="0.2">
      <c r="A2176" s="4">
        <f>FIN_RAW[[#This Row],[FECHA]]</f>
        <v>45383</v>
      </c>
      <c r="B2176" s="3">
        <f>YEAR(FIN_DATASET[[#This Row],[Date]])</f>
        <v>2024</v>
      </c>
      <c r="C2176" s="3" t="str">
        <f>TEXT(FIN_DATASET[[#This Row],[Date]],"mmmm")</f>
        <v>April</v>
      </c>
      <c r="D2176" s="3" t="str">
        <f>IF(FIN_RAW[[#This Row],[VALOR (IN)]]&gt;0, "Income",IF(FIN_RAW[[#This Row],[VALOR (OUT)]]&gt;0, "Expense", "Check"))</f>
        <v>Income</v>
      </c>
      <c r="E2176" s="3" t="str">
        <f>_xlfn.XLOOKUP(FIN_DATASET[[#This Row],[Method]],CATEGORY_MAP[CUENTA_IN],CATEGORY_MAP[Category])</f>
        <v>Cash</v>
      </c>
      <c r="F2176" s="3" t="str">
        <f>_xlfn.XLOOKUP(FIN_DATASET[[#This Row],[Account]],CATEGORY_MAP[CUENTA_OUT],CATEGORY_MAP[Subcategory])</f>
        <v>Monthly Fee</v>
      </c>
      <c r="G2176" s="3" t="str">
        <f>IF(OR(FIN_RAW[[#This Row],[CONCEPTO]]=0,FIN_RAW[[#This Row],[CONCEPTO]]=""),"",FIN_RAW[[#This Row],[CONCEPTO]])</f>
        <v>Mensualidad AR ABR</v>
      </c>
      <c r="H2176" s="5">
        <f>IF(FIN_DATASET[[#This Row],[Type]]="Income", FIN_RAW[[#This Row],[VALOR (IN)]], -FIN_RAW[[#This Row],[VALOR (OUT)]])</f>
        <v>210000</v>
      </c>
      <c r="I2176" s="3" t="str">
        <f>FIN_RAW[[#This Row],[CUENTA (IN)]]</f>
        <v>Efectivo</v>
      </c>
      <c r="J2176" s="6" t="str">
        <f>FIN_RAW[[#This Row],[CUENTA (OUT)]]</f>
        <v>Mensualidad</v>
      </c>
      <c r="K2176" s="3" t="str">
        <f>IF(OR(FIN_RAW[[#This Row],[CLIENTE]]=0,FIN_RAW[[#This Row],[CLIENTE]]=" "),"",FIN_RAW[[#This Row],[CLIENTE]])</f>
        <v>Mónica González Esguerra</v>
      </c>
      <c r="L2176" s="3" t="str">
        <f>IF(OR(FIN_RAW[[#This Row],[DEPORTISTA]]=0,FIN_RAW[[#This Row],[DEPORTISTA]]=""),"",FIN_RAW[[#This Row],[DEPORTISTA]])</f>
        <v>Mariana Vásquez González</v>
      </c>
      <c r="M2176" s="3">
        <f>IF(FIN_DATASET[[#This Row],[Method]]="Efectivo",1,0)</f>
        <v>1</v>
      </c>
      <c r="N2176" s="12">
        <f>IF(FIN_DATASET[[#This Row],[Method]]="Efectivo",FIN_DATASET[[#This Row],[Amount]],0)</f>
        <v>210000</v>
      </c>
      <c r="O2176" s="3">
        <f>IF(FIN_DATASET[[#This Row],[Method]]="CxC",1,0)</f>
        <v>0</v>
      </c>
      <c r="P2176" s="11">
        <f>IF(FIN_DATASET[[#This Row],[Method]]="CxC",FIN_DATASET[[#This Row],[Amount]],0)</f>
        <v>0</v>
      </c>
      <c r="Q2176" s="3">
        <f>IF(OR(FIN_DATASET[[#This Row],[Account]]="CxP",FIN_DATASET[[#This Row],[Account]]="CxP (Liga)",FIN_DATASET[[#This Row],[Account]]="CxP (Terceros)"),1,0)</f>
        <v>0</v>
      </c>
      <c r="R2176" s="3">
        <f>IF(FIN_DATASET[[#This Row],[AP_Flag]]=1,FIN_DATASET[[#This Row],[Amount]],0)</f>
        <v>0</v>
      </c>
    </row>
    <row r="2177" spans="1:18" x14ac:dyDescent="0.2">
      <c r="A2177" s="4">
        <f>FIN_RAW[[#This Row],[FECHA]]</f>
        <v>45383</v>
      </c>
      <c r="B2177" s="3">
        <f>YEAR(FIN_DATASET[[#This Row],[Date]])</f>
        <v>2024</v>
      </c>
      <c r="C2177" s="3" t="str">
        <f>TEXT(FIN_DATASET[[#This Row],[Date]],"mmmm")</f>
        <v>April</v>
      </c>
      <c r="D2177" s="3" t="str">
        <f>IF(FIN_RAW[[#This Row],[VALOR (IN)]]&gt;0, "Income",IF(FIN_RAW[[#This Row],[VALOR (OUT)]]&gt;0, "Expense", "Check"))</f>
        <v>Income</v>
      </c>
      <c r="E2177" s="3" t="str">
        <f>_xlfn.XLOOKUP(FIN_DATASET[[#This Row],[Method]],CATEGORY_MAP[CUENTA_IN],CATEGORY_MAP[Category])</f>
        <v>Cash</v>
      </c>
      <c r="F2177" s="3" t="str">
        <f>_xlfn.XLOOKUP(FIN_DATASET[[#This Row],[Account]],CATEGORY_MAP[CUENTA_OUT],CATEGORY_MAP[Subcategory])</f>
        <v>Monthly Fee</v>
      </c>
      <c r="G2177" s="3" t="str">
        <f>IF(OR(FIN_RAW[[#This Row],[CONCEPTO]]=0,FIN_RAW[[#This Row],[CONCEPTO]]=""),"",FIN_RAW[[#This Row],[CONCEPTO]])</f>
        <v>Mensualidad FOR ABR</v>
      </c>
      <c r="H2177" s="5">
        <f>IF(FIN_DATASET[[#This Row],[Type]]="Income", FIN_RAW[[#This Row],[VALOR (IN)]], -FIN_RAW[[#This Row],[VALOR (OUT)]])</f>
        <v>158000</v>
      </c>
      <c r="I2177" s="3" t="str">
        <f>FIN_RAW[[#This Row],[CUENTA (IN)]]</f>
        <v>Efectivo</v>
      </c>
      <c r="J2177" s="6" t="str">
        <f>FIN_RAW[[#This Row],[CUENTA (OUT)]]</f>
        <v>Mensualidad</v>
      </c>
      <c r="K2177" s="3" t="str">
        <f>IF(OR(FIN_RAW[[#This Row],[CLIENTE]]=0,FIN_RAW[[#This Row],[CLIENTE]]=" "),"",FIN_RAW[[#This Row],[CLIENTE]])</f>
        <v>Ana Milena Sánchez Patiño</v>
      </c>
      <c r="L2177" s="3" t="str">
        <f>IF(OR(FIN_RAW[[#This Row],[DEPORTISTA]]=0,FIN_RAW[[#This Row],[DEPORTISTA]]=""),"",FIN_RAW[[#This Row],[DEPORTISTA]])</f>
        <v>Matías Carvajal Sánchez</v>
      </c>
      <c r="M2177" s="3">
        <f>IF(FIN_DATASET[[#This Row],[Method]]="Efectivo",1,0)</f>
        <v>1</v>
      </c>
      <c r="N2177" s="12">
        <f>IF(FIN_DATASET[[#This Row],[Method]]="Efectivo",FIN_DATASET[[#This Row],[Amount]],0)</f>
        <v>158000</v>
      </c>
      <c r="O2177" s="3">
        <f>IF(FIN_DATASET[[#This Row],[Method]]="CxC",1,0)</f>
        <v>0</v>
      </c>
      <c r="P2177" s="11">
        <f>IF(FIN_DATASET[[#This Row],[Method]]="CxC",FIN_DATASET[[#This Row],[Amount]],0)</f>
        <v>0</v>
      </c>
      <c r="Q2177" s="3">
        <f>IF(OR(FIN_DATASET[[#This Row],[Account]]="CxP",FIN_DATASET[[#This Row],[Account]]="CxP (Liga)",FIN_DATASET[[#This Row],[Account]]="CxP (Terceros)"),1,0)</f>
        <v>0</v>
      </c>
      <c r="R2177" s="3">
        <f>IF(FIN_DATASET[[#This Row],[AP_Flag]]=1,FIN_DATASET[[#This Row],[Amount]],0)</f>
        <v>0</v>
      </c>
    </row>
    <row r="2178" spans="1:18" x14ac:dyDescent="0.2">
      <c r="A2178" s="4">
        <f>FIN_RAW[[#This Row],[FECHA]]</f>
        <v>45383</v>
      </c>
      <c r="B2178" s="3">
        <f>YEAR(FIN_DATASET[[#This Row],[Date]])</f>
        <v>2024</v>
      </c>
      <c r="C2178" s="3" t="str">
        <f>TEXT(FIN_DATASET[[#This Row],[Date]],"mmmm")</f>
        <v>April</v>
      </c>
      <c r="D2178" s="3" t="str">
        <f>IF(FIN_RAW[[#This Row],[VALOR (IN)]]&gt;0, "Income",IF(FIN_RAW[[#This Row],[VALOR (OUT)]]&gt;0, "Expense", "Check"))</f>
        <v>Income</v>
      </c>
      <c r="E2178" s="3" t="str">
        <f>_xlfn.XLOOKUP(FIN_DATASET[[#This Row],[Method]],CATEGORY_MAP[CUENTA_IN],CATEGORY_MAP[Category])</f>
        <v>Scholarships</v>
      </c>
      <c r="F2178" s="3" t="str">
        <f>_xlfn.XLOOKUP(FIN_DATASET[[#This Row],[Account]],CATEGORY_MAP[CUENTA_OUT],CATEGORY_MAP[Subcategory])</f>
        <v>Monthly Fee</v>
      </c>
      <c r="G2178" s="3" t="str">
        <f>IF(OR(FIN_RAW[[#This Row],[CONCEPTO]]=0,FIN_RAW[[#This Row],[CONCEPTO]]=""),"",FIN_RAW[[#This Row],[CONCEPTO]])</f>
        <v>Beca Hermandad (15%) ABR</v>
      </c>
      <c r="H2178" s="5">
        <f>IF(FIN_DATASET[[#This Row],[Type]]="Income", FIN_RAW[[#This Row],[VALOR (IN)]], -FIN_RAW[[#This Row],[VALOR (OUT)]])</f>
        <v>52000</v>
      </c>
      <c r="I2178" s="3" t="str">
        <f>FIN_RAW[[#This Row],[CUENTA (IN)]]</f>
        <v>Becas</v>
      </c>
      <c r="J2178" s="6" t="str">
        <f>FIN_RAW[[#This Row],[CUENTA (OUT)]]</f>
        <v>Mensualidad</v>
      </c>
      <c r="K2178" s="3" t="str">
        <f>IF(OR(FIN_RAW[[#This Row],[CLIENTE]]=0,FIN_RAW[[#This Row],[CLIENTE]]=" "),"",FIN_RAW[[#This Row],[CLIENTE]])</f>
        <v>Ana Milena Sánchez Patiño</v>
      </c>
      <c r="L2178" s="3" t="str">
        <f>IF(OR(FIN_RAW[[#This Row],[DEPORTISTA]]=0,FIN_RAW[[#This Row],[DEPORTISTA]]=""),"",FIN_RAW[[#This Row],[DEPORTISTA]])</f>
        <v>Matías Carvajal Sánchez</v>
      </c>
      <c r="M2178" s="3">
        <f>IF(FIN_DATASET[[#This Row],[Method]]="Efectivo",1,0)</f>
        <v>0</v>
      </c>
      <c r="N2178" s="12">
        <f>IF(FIN_DATASET[[#This Row],[Method]]="Efectivo",FIN_DATASET[[#This Row],[Amount]],0)</f>
        <v>0</v>
      </c>
      <c r="O2178" s="3">
        <f>IF(FIN_DATASET[[#This Row],[Method]]="CxC",1,0)</f>
        <v>0</v>
      </c>
      <c r="P2178" s="11">
        <f>IF(FIN_DATASET[[#This Row],[Method]]="CxC",FIN_DATASET[[#This Row],[Amount]],0)</f>
        <v>0</v>
      </c>
      <c r="Q2178" s="3">
        <f>IF(OR(FIN_DATASET[[#This Row],[Account]]="CxP",FIN_DATASET[[#This Row],[Account]]="CxP (Liga)",FIN_DATASET[[#This Row],[Account]]="CxP (Terceros)"),1,0)</f>
        <v>0</v>
      </c>
      <c r="R2178" s="3">
        <f>IF(FIN_DATASET[[#This Row],[AP_Flag]]=1,FIN_DATASET[[#This Row],[Amount]],0)</f>
        <v>0</v>
      </c>
    </row>
    <row r="2179" spans="1:18" x14ac:dyDescent="0.2">
      <c r="A2179" s="4">
        <f>FIN_RAW[[#This Row],[FECHA]]</f>
        <v>45383</v>
      </c>
      <c r="B2179" s="3">
        <f>YEAR(FIN_DATASET[[#This Row],[Date]])</f>
        <v>2024</v>
      </c>
      <c r="C2179" s="3" t="str">
        <f>TEXT(FIN_DATASET[[#This Row],[Date]],"mmmm")</f>
        <v>April</v>
      </c>
      <c r="D2179" s="3" t="str">
        <f>IF(FIN_RAW[[#This Row],[VALOR (IN)]]&gt;0, "Income",IF(FIN_RAW[[#This Row],[VALOR (OUT)]]&gt;0, "Expense", "Check"))</f>
        <v>Income</v>
      </c>
      <c r="E2179" s="3" t="str">
        <f>_xlfn.XLOOKUP(FIN_DATASET[[#This Row],[Method]],CATEGORY_MAP[CUENTA_IN],CATEGORY_MAP[Category])</f>
        <v>Cash</v>
      </c>
      <c r="F2179" s="3" t="str">
        <f>_xlfn.XLOOKUP(FIN_DATASET[[#This Row],[Account]],CATEGORY_MAP[CUENTA_OUT],CATEGORY_MAP[Subcategory])</f>
        <v>Monthly Fee</v>
      </c>
      <c r="G2179" s="3" t="str">
        <f>IF(OR(FIN_RAW[[#This Row],[CONCEPTO]]=0,FIN_RAW[[#This Row],[CONCEPTO]]=""),"",FIN_RAW[[#This Row],[CONCEPTO]])</f>
        <v>Mensualidad AR ABR</v>
      </c>
      <c r="H2179" s="5">
        <f>IF(FIN_DATASET[[#This Row],[Type]]="Income", FIN_RAW[[#This Row],[VALOR (IN)]], -FIN_RAW[[#This Row],[VALOR (OUT)]])</f>
        <v>210000</v>
      </c>
      <c r="I2179" s="3" t="str">
        <f>FIN_RAW[[#This Row],[CUENTA (IN)]]</f>
        <v>Efectivo</v>
      </c>
      <c r="J2179" s="6" t="str">
        <f>FIN_RAW[[#This Row],[CUENTA (OUT)]]</f>
        <v>Mensualidad</v>
      </c>
      <c r="K2179" s="3" t="str">
        <f>IF(OR(FIN_RAW[[#This Row],[CLIENTE]]=0,FIN_RAW[[#This Row],[CLIENTE]]=" "),"",FIN_RAW[[#This Row],[CLIENTE]])</f>
        <v>Ana Milena Sánchez Patiño</v>
      </c>
      <c r="L2179" s="3" t="str">
        <f>IF(OR(FIN_RAW[[#This Row],[DEPORTISTA]]=0,FIN_RAW[[#This Row],[DEPORTISTA]]=""),"",FIN_RAW[[#This Row],[DEPORTISTA]])</f>
        <v>Valentina Carvajal Sánchez</v>
      </c>
      <c r="M2179" s="3">
        <f>IF(FIN_DATASET[[#This Row],[Method]]="Efectivo",1,0)</f>
        <v>1</v>
      </c>
      <c r="N2179" s="12">
        <f>IF(FIN_DATASET[[#This Row],[Method]]="Efectivo",FIN_DATASET[[#This Row],[Amount]],0)</f>
        <v>210000</v>
      </c>
      <c r="O2179" s="3">
        <f>IF(FIN_DATASET[[#This Row],[Method]]="CxC",1,0)</f>
        <v>0</v>
      </c>
      <c r="P2179" s="11">
        <f>IF(FIN_DATASET[[#This Row],[Method]]="CxC",FIN_DATASET[[#This Row],[Amount]],0)</f>
        <v>0</v>
      </c>
      <c r="Q2179" s="3">
        <f>IF(OR(FIN_DATASET[[#This Row],[Account]]="CxP",FIN_DATASET[[#This Row],[Account]]="CxP (Liga)",FIN_DATASET[[#This Row],[Account]]="CxP (Terceros)"),1,0)</f>
        <v>0</v>
      </c>
      <c r="R2179" s="3">
        <f>IF(FIN_DATASET[[#This Row],[AP_Flag]]=1,FIN_DATASET[[#This Row],[Amount]],0)</f>
        <v>0</v>
      </c>
    </row>
    <row r="2180" spans="1:18" x14ac:dyDescent="0.2">
      <c r="A2180" s="4">
        <f>FIN_RAW[[#This Row],[FECHA]]</f>
        <v>45383</v>
      </c>
      <c r="B2180" s="3">
        <f>YEAR(FIN_DATASET[[#This Row],[Date]])</f>
        <v>2024</v>
      </c>
      <c r="C2180" s="3" t="str">
        <f>TEXT(FIN_DATASET[[#This Row],[Date]],"mmmm")</f>
        <v>April</v>
      </c>
      <c r="D2180" s="3" t="str">
        <f>IF(FIN_RAW[[#This Row],[VALOR (IN)]]&gt;0, "Income",IF(FIN_RAW[[#This Row],[VALOR (OUT)]]&gt;0, "Expense", "Check"))</f>
        <v>Income</v>
      </c>
      <c r="E2180" s="3" t="str">
        <f>_xlfn.XLOOKUP(FIN_DATASET[[#This Row],[Method]],CATEGORY_MAP[CUENTA_IN],CATEGORY_MAP[Category])</f>
        <v>Cash</v>
      </c>
      <c r="F2180" s="3" t="str">
        <f>_xlfn.XLOOKUP(FIN_DATASET[[#This Row],[Account]],CATEGORY_MAP[CUENTA_OUT],CATEGORY_MAP[Subcategory])</f>
        <v>Monthly Fee</v>
      </c>
      <c r="G2180" s="3" t="str">
        <f>IF(OR(FIN_RAW[[#This Row],[CONCEPTO]]=0,FIN_RAW[[#This Row],[CONCEPTO]]=""),"",FIN_RAW[[#This Row],[CONCEPTO]])</f>
        <v>Mensualidad AR ABR</v>
      </c>
      <c r="H2180" s="5">
        <f>IF(FIN_DATASET[[#This Row],[Type]]="Income", FIN_RAW[[#This Row],[VALOR (IN)]], -FIN_RAW[[#This Row],[VALOR (OUT)]])</f>
        <v>210000</v>
      </c>
      <c r="I2180" s="3" t="str">
        <f>FIN_RAW[[#This Row],[CUENTA (IN)]]</f>
        <v>Efectivo</v>
      </c>
      <c r="J2180" s="6" t="str">
        <f>FIN_RAW[[#This Row],[CUENTA (OUT)]]</f>
        <v>Mensualidad</v>
      </c>
      <c r="K2180" s="3" t="str">
        <f>IF(OR(FIN_RAW[[#This Row],[CLIENTE]]=0,FIN_RAW[[#This Row],[CLIENTE]]=" "),"",FIN_RAW[[#This Row],[CLIENTE]])</f>
        <v>Yanibel Peña Londoño</v>
      </c>
      <c r="L2180" s="3" t="str">
        <f>IF(OR(FIN_RAW[[#This Row],[DEPORTISTA]]=0,FIN_RAW[[#This Row],[DEPORTISTA]]=""),"",FIN_RAW[[#This Row],[DEPORTISTA]])</f>
        <v>Santiago Piedrahita Peña</v>
      </c>
      <c r="M2180" s="3">
        <f>IF(FIN_DATASET[[#This Row],[Method]]="Efectivo",1,0)</f>
        <v>1</v>
      </c>
      <c r="N2180" s="12">
        <f>IF(FIN_DATASET[[#This Row],[Method]]="Efectivo",FIN_DATASET[[#This Row],[Amount]],0)</f>
        <v>210000</v>
      </c>
      <c r="O2180" s="3">
        <f>IF(FIN_DATASET[[#This Row],[Method]]="CxC",1,0)</f>
        <v>0</v>
      </c>
      <c r="P2180" s="11">
        <f>IF(FIN_DATASET[[#This Row],[Method]]="CxC",FIN_DATASET[[#This Row],[Amount]],0)</f>
        <v>0</v>
      </c>
      <c r="Q2180" s="3">
        <f>IF(OR(FIN_DATASET[[#This Row],[Account]]="CxP",FIN_DATASET[[#This Row],[Account]]="CxP (Liga)",FIN_DATASET[[#This Row],[Account]]="CxP (Terceros)"),1,0)</f>
        <v>0</v>
      </c>
      <c r="R2180" s="3">
        <f>IF(FIN_DATASET[[#This Row],[AP_Flag]]=1,FIN_DATASET[[#This Row],[Amount]],0)</f>
        <v>0</v>
      </c>
    </row>
    <row r="2181" spans="1:18" x14ac:dyDescent="0.2">
      <c r="A2181" s="4">
        <f>FIN_RAW[[#This Row],[FECHA]]</f>
        <v>45383</v>
      </c>
      <c r="B2181" s="3">
        <f>YEAR(FIN_DATASET[[#This Row],[Date]])</f>
        <v>2024</v>
      </c>
      <c r="C2181" s="3" t="str">
        <f>TEXT(FIN_DATASET[[#This Row],[Date]],"mmmm")</f>
        <v>April</v>
      </c>
      <c r="D2181" s="3" t="str">
        <f>IF(FIN_RAW[[#This Row],[VALOR (IN)]]&gt;0, "Income",IF(FIN_RAW[[#This Row],[VALOR (OUT)]]&gt;0, "Expense", "Check"))</f>
        <v>Income</v>
      </c>
      <c r="E2181" s="3" t="str">
        <f>_xlfn.XLOOKUP(FIN_DATASET[[#This Row],[Method]],CATEGORY_MAP[CUENTA_IN],CATEGORY_MAP[Category])</f>
        <v>Cash</v>
      </c>
      <c r="F2181" s="3" t="str">
        <f>_xlfn.XLOOKUP(FIN_DATASET[[#This Row],[Account]],CATEGORY_MAP[CUENTA_OUT],CATEGORY_MAP[Subcategory])</f>
        <v>Monthly Fee</v>
      </c>
      <c r="G2181" s="3" t="str">
        <f>IF(OR(FIN_RAW[[#This Row],[CONCEPTO]]=0,FIN_RAW[[#This Row],[CONCEPTO]]=""),"",FIN_RAW[[#This Row],[CONCEPTO]])</f>
        <v>Mensualidad AR ABR</v>
      </c>
      <c r="H2181" s="5">
        <f>IF(FIN_DATASET[[#This Row],[Type]]="Income", FIN_RAW[[#This Row],[VALOR (IN)]], -FIN_RAW[[#This Row],[VALOR (OUT)]])</f>
        <v>210000</v>
      </c>
      <c r="I2181" s="3" t="str">
        <f>FIN_RAW[[#This Row],[CUENTA (IN)]]</f>
        <v>Efectivo</v>
      </c>
      <c r="J2181" s="6" t="str">
        <f>FIN_RAW[[#This Row],[CUENTA (OUT)]]</f>
        <v>Mensualidad</v>
      </c>
      <c r="K2181" s="3" t="str">
        <f>IF(OR(FIN_RAW[[#This Row],[CLIENTE]]=0,FIN_RAW[[#This Row],[CLIENTE]]=" "),"",FIN_RAW[[#This Row],[CLIENTE]])</f>
        <v>Ingrith Basto Zamorano</v>
      </c>
      <c r="L2181" s="3" t="str">
        <f>IF(OR(FIN_RAW[[#This Row],[DEPORTISTA]]=0,FIN_RAW[[#This Row],[DEPORTISTA]]=""),"",FIN_RAW[[#This Row],[DEPORTISTA]])</f>
        <v>Santiago Solórzano Basto</v>
      </c>
      <c r="M2181" s="3">
        <f>IF(FIN_DATASET[[#This Row],[Method]]="Efectivo",1,0)</f>
        <v>1</v>
      </c>
      <c r="N2181" s="12">
        <f>IF(FIN_DATASET[[#This Row],[Method]]="Efectivo",FIN_DATASET[[#This Row],[Amount]],0)</f>
        <v>210000</v>
      </c>
      <c r="O2181" s="3">
        <f>IF(FIN_DATASET[[#This Row],[Method]]="CxC",1,0)</f>
        <v>0</v>
      </c>
      <c r="P2181" s="11">
        <f>IF(FIN_DATASET[[#This Row],[Method]]="CxC",FIN_DATASET[[#This Row],[Amount]],0)</f>
        <v>0</v>
      </c>
      <c r="Q2181" s="3">
        <f>IF(OR(FIN_DATASET[[#This Row],[Account]]="CxP",FIN_DATASET[[#This Row],[Account]]="CxP (Liga)",FIN_DATASET[[#This Row],[Account]]="CxP (Terceros)"),1,0)</f>
        <v>0</v>
      </c>
      <c r="R2181" s="3">
        <f>IF(FIN_DATASET[[#This Row],[AP_Flag]]=1,FIN_DATASET[[#This Row],[Amount]],0)</f>
        <v>0</v>
      </c>
    </row>
    <row r="2182" spans="1:18" x14ac:dyDescent="0.2">
      <c r="A2182" s="4">
        <f>FIN_RAW[[#This Row],[FECHA]]</f>
        <v>45383</v>
      </c>
      <c r="B2182" s="3">
        <f>YEAR(FIN_DATASET[[#This Row],[Date]])</f>
        <v>2024</v>
      </c>
      <c r="C2182" s="3" t="str">
        <f>TEXT(FIN_DATASET[[#This Row],[Date]],"mmmm")</f>
        <v>April</v>
      </c>
      <c r="D2182" s="3" t="str">
        <f>IF(FIN_RAW[[#This Row],[VALOR (IN)]]&gt;0, "Income",IF(FIN_RAW[[#This Row],[VALOR (OUT)]]&gt;0, "Expense", "Check"))</f>
        <v>Income</v>
      </c>
      <c r="E2182" s="3" t="str">
        <f>_xlfn.XLOOKUP(FIN_DATASET[[#This Row],[Method]],CATEGORY_MAP[CUENTA_IN],CATEGORY_MAP[Category])</f>
        <v>Cash</v>
      </c>
      <c r="F2182" s="3" t="str">
        <f>_xlfn.XLOOKUP(FIN_DATASET[[#This Row],[Account]],CATEGORY_MAP[CUENTA_OUT],CATEGORY_MAP[Subcategory])</f>
        <v>Monthly Fee</v>
      </c>
      <c r="G2182" s="3" t="str">
        <f>IF(OR(FIN_RAW[[#This Row],[CONCEPTO]]=0,FIN_RAW[[#This Row],[CONCEPTO]]=""),"",FIN_RAW[[#This Row],[CONCEPTO]])</f>
        <v>Mensualidad AR ABR</v>
      </c>
      <c r="H2182" s="5">
        <f>IF(FIN_DATASET[[#This Row],[Type]]="Income", FIN_RAW[[#This Row],[VALOR (IN)]], -FIN_RAW[[#This Row],[VALOR (OUT)]])</f>
        <v>210000</v>
      </c>
      <c r="I2182" s="3" t="str">
        <f>FIN_RAW[[#This Row],[CUENTA (IN)]]</f>
        <v>Efectivo</v>
      </c>
      <c r="J2182" s="6" t="str">
        <f>FIN_RAW[[#This Row],[CUENTA (OUT)]]</f>
        <v>Mensualidad</v>
      </c>
      <c r="K2182" s="3" t="str">
        <f>IF(OR(FIN_RAW[[#This Row],[CLIENTE]]=0,FIN_RAW[[#This Row],[CLIENTE]]=" "),"",FIN_RAW[[#This Row],[CLIENTE]])</f>
        <v>Marcela Zapata Duque</v>
      </c>
      <c r="L2182" s="3" t="str">
        <f>IF(OR(FIN_RAW[[#This Row],[DEPORTISTA]]=0,FIN_RAW[[#This Row],[DEPORTISTA]]=""),"",FIN_RAW[[#This Row],[DEPORTISTA]])</f>
        <v>Sara Zapata Zapata</v>
      </c>
      <c r="M2182" s="3">
        <f>IF(FIN_DATASET[[#This Row],[Method]]="Efectivo",1,0)</f>
        <v>1</v>
      </c>
      <c r="N2182" s="12">
        <f>IF(FIN_DATASET[[#This Row],[Method]]="Efectivo",FIN_DATASET[[#This Row],[Amount]],0)</f>
        <v>210000</v>
      </c>
      <c r="O2182" s="3">
        <f>IF(FIN_DATASET[[#This Row],[Method]]="CxC",1,0)</f>
        <v>0</v>
      </c>
      <c r="P2182" s="11">
        <f>IF(FIN_DATASET[[#This Row],[Method]]="CxC",FIN_DATASET[[#This Row],[Amount]],0)</f>
        <v>0</v>
      </c>
      <c r="Q2182" s="3">
        <f>IF(OR(FIN_DATASET[[#This Row],[Account]]="CxP",FIN_DATASET[[#This Row],[Account]]="CxP (Liga)",FIN_DATASET[[#This Row],[Account]]="CxP (Terceros)"),1,0)</f>
        <v>0</v>
      </c>
      <c r="R2182" s="3">
        <f>IF(FIN_DATASET[[#This Row],[AP_Flag]]=1,FIN_DATASET[[#This Row],[Amount]],0)</f>
        <v>0</v>
      </c>
    </row>
    <row r="2183" spans="1:18" x14ac:dyDescent="0.2">
      <c r="A2183" s="4">
        <f>FIN_RAW[[#This Row],[FECHA]]</f>
        <v>45383</v>
      </c>
      <c r="B2183" s="3">
        <f>YEAR(FIN_DATASET[[#This Row],[Date]])</f>
        <v>2024</v>
      </c>
      <c r="C2183" s="3" t="str">
        <f>TEXT(FIN_DATASET[[#This Row],[Date]],"mmmm")</f>
        <v>April</v>
      </c>
      <c r="D2183" s="3" t="str">
        <f>IF(FIN_RAW[[#This Row],[VALOR (IN)]]&gt;0, "Income",IF(FIN_RAW[[#This Row],[VALOR (OUT)]]&gt;0, "Expense", "Check"))</f>
        <v>Income</v>
      </c>
      <c r="E2183" s="3" t="str">
        <f>_xlfn.XLOOKUP(FIN_DATASET[[#This Row],[Method]],CATEGORY_MAP[CUENTA_IN],CATEGORY_MAP[Category])</f>
        <v>Cash</v>
      </c>
      <c r="F2183" s="3" t="str">
        <f>_xlfn.XLOOKUP(FIN_DATASET[[#This Row],[Account]],CATEGORY_MAP[CUENTA_OUT],CATEGORY_MAP[Subcategory])</f>
        <v>Monthly Fee</v>
      </c>
      <c r="G2183" s="3" t="str">
        <f>IF(OR(FIN_RAW[[#This Row],[CONCEPTO]]=0,FIN_RAW[[#This Row],[CONCEPTO]]=""),"",FIN_RAW[[#This Row],[CONCEPTO]])</f>
        <v>Mensualidad FOR ABR</v>
      </c>
      <c r="H2183" s="5">
        <f>IF(FIN_DATASET[[#This Row],[Type]]="Income", FIN_RAW[[#This Row],[VALOR (IN)]], -FIN_RAW[[#This Row],[VALOR (OUT)]])</f>
        <v>180000</v>
      </c>
      <c r="I2183" s="3" t="str">
        <f>FIN_RAW[[#This Row],[CUENTA (IN)]]</f>
        <v>Efectivo</v>
      </c>
      <c r="J2183" s="6" t="str">
        <f>FIN_RAW[[#This Row],[CUENTA (OUT)]]</f>
        <v>Mensualidad</v>
      </c>
      <c r="K2183" s="3" t="str">
        <f>IF(OR(FIN_RAW[[#This Row],[CLIENTE]]=0,FIN_RAW[[#This Row],[CLIENTE]]=" "),"",FIN_RAW[[#This Row],[CLIENTE]])</f>
        <v>Paula Andrea Cruz</v>
      </c>
      <c r="L2183" s="3" t="str">
        <f>IF(OR(FIN_RAW[[#This Row],[DEPORTISTA]]=0,FIN_RAW[[#This Row],[DEPORTISTA]]=""),"",FIN_RAW[[#This Row],[DEPORTISTA]])</f>
        <v>Victoria David Cruz</v>
      </c>
      <c r="M2183" s="3">
        <f>IF(FIN_DATASET[[#This Row],[Method]]="Efectivo",1,0)</f>
        <v>1</v>
      </c>
      <c r="N2183" s="12">
        <f>IF(FIN_DATASET[[#This Row],[Method]]="Efectivo",FIN_DATASET[[#This Row],[Amount]],0)</f>
        <v>180000</v>
      </c>
      <c r="O2183" s="3">
        <f>IF(FIN_DATASET[[#This Row],[Method]]="CxC",1,0)</f>
        <v>0</v>
      </c>
      <c r="P2183" s="11">
        <f>IF(FIN_DATASET[[#This Row],[Method]]="CxC",FIN_DATASET[[#This Row],[Amount]],0)</f>
        <v>0</v>
      </c>
      <c r="Q2183" s="3">
        <f>IF(OR(FIN_DATASET[[#This Row],[Account]]="CxP",FIN_DATASET[[#This Row],[Account]]="CxP (Liga)",FIN_DATASET[[#This Row],[Account]]="CxP (Terceros)"),1,0)</f>
        <v>0</v>
      </c>
      <c r="R2183" s="3">
        <f>IF(FIN_DATASET[[#This Row],[AP_Flag]]=1,FIN_DATASET[[#This Row],[Amount]],0)</f>
        <v>0</v>
      </c>
    </row>
    <row r="2184" spans="1:18" x14ac:dyDescent="0.2">
      <c r="A2184" s="4">
        <f>FIN_RAW[[#This Row],[FECHA]]</f>
        <v>45397</v>
      </c>
      <c r="B2184" s="3">
        <f>YEAR(FIN_DATASET[[#This Row],[Date]])</f>
        <v>2024</v>
      </c>
      <c r="C2184" s="3" t="str">
        <f>TEXT(FIN_DATASET[[#This Row],[Date]],"mmmm")</f>
        <v>April</v>
      </c>
      <c r="D2184" s="3" t="str">
        <f>IF(FIN_RAW[[#This Row],[VALOR (IN)]]&gt;0, "Income",IF(FIN_RAW[[#This Row],[VALOR (OUT)]]&gt;0, "Expense", "Check"))</f>
        <v>Expense</v>
      </c>
      <c r="E2184" s="3" t="str">
        <f>_xlfn.XLOOKUP(FIN_DATASET[[#This Row],[Method]],CATEGORY_MAP[CUENTA_IN],CATEGORY_MAP[Category])</f>
        <v>Cash</v>
      </c>
      <c r="F2184" s="3" t="str">
        <f>_xlfn.XLOOKUP(FIN_DATASET[[#This Row],[Account]],CATEGORY_MAP[CUENTA_OUT],CATEGORY_MAP[Subcategory])</f>
        <v>Tournaments</v>
      </c>
      <c r="G2184" s="3" t="str">
        <f>IF(OR(FIN_RAW[[#This Row],[CONCEPTO]]=0,FIN_RAW[[#This Row],[CONCEPTO]]=""),"",FIN_RAW[[#This Row],[CONCEPTO]])</f>
        <v>Inscripcion InterClubes Juvenil 2024</v>
      </c>
      <c r="H2184" s="5">
        <f>IF(FIN_DATASET[[#This Row],[Type]]="Income", FIN_RAW[[#This Row],[VALOR (IN)]], -FIN_RAW[[#This Row],[VALOR (OUT)]])</f>
        <v>-197000</v>
      </c>
      <c r="I2184" s="3" t="str">
        <f>FIN_RAW[[#This Row],[CUENTA (IN)]]</f>
        <v>Efectivo</v>
      </c>
      <c r="J2184" s="6" t="str">
        <f>FIN_RAW[[#This Row],[CUENTA (OUT)]]</f>
        <v>Torneos</v>
      </c>
      <c r="K2184" s="3" t="str">
        <f>IF(OR(FIN_RAW[[#This Row],[CLIENTE]]=0,FIN_RAW[[#This Row],[CLIENTE]]=" "),"",FIN_RAW[[#This Row],[CLIENTE]])</f>
        <v/>
      </c>
      <c r="L2184" s="3" t="str">
        <f>IF(OR(FIN_RAW[[#This Row],[DEPORTISTA]]=0,FIN_RAW[[#This Row],[DEPORTISTA]]=""),"",FIN_RAW[[#This Row],[DEPORTISTA]])</f>
        <v/>
      </c>
      <c r="M2184" s="3">
        <f>IF(FIN_DATASET[[#This Row],[Method]]="Efectivo",1,0)</f>
        <v>1</v>
      </c>
      <c r="N2184" s="12">
        <f>IF(FIN_DATASET[[#This Row],[Method]]="Efectivo",FIN_DATASET[[#This Row],[Amount]],0)</f>
        <v>-197000</v>
      </c>
      <c r="O2184" s="3">
        <f>IF(FIN_DATASET[[#This Row],[Method]]="CxC",1,0)</f>
        <v>0</v>
      </c>
      <c r="P2184" s="11">
        <f>IF(FIN_DATASET[[#This Row],[Method]]="CxC",FIN_DATASET[[#This Row],[Amount]],0)</f>
        <v>0</v>
      </c>
      <c r="Q2184" s="3">
        <f>IF(OR(FIN_DATASET[[#This Row],[Account]]="CxP",FIN_DATASET[[#This Row],[Account]]="CxP (Liga)",FIN_DATASET[[#This Row],[Account]]="CxP (Terceros)"),1,0)</f>
        <v>0</v>
      </c>
      <c r="R2184" s="3">
        <f>IF(FIN_DATASET[[#This Row],[AP_Flag]]=1,FIN_DATASET[[#This Row],[Amount]],0)</f>
        <v>0</v>
      </c>
    </row>
    <row r="2185" spans="1:18" x14ac:dyDescent="0.2">
      <c r="A2185" s="4">
        <f>FIN_RAW[[#This Row],[FECHA]]</f>
        <v>45397</v>
      </c>
      <c r="B2185" s="3">
        <f>YEAR(FIN_DATASET[[#This Row],[Date]])</f>
        <v>2024</v>
      </c>
      <c r="C2185" s="3" t="str">
        <f>TEXT(FIN_DATASET[[#This Row],[Date]],"mmmm")</f>
        <v>April</v>
      </c>
      <c r="D2185" s="3" t="str">
        <f>IF(FIN_RAW[[#This Row],[VALOR (IN)]]&gt;0, "Income",IF(FIN_RAW[[#This Row],[VALOR (OUT)]]&gt;0, "Expense", "Check"))</f>
        <v>Income</v>
      </c>
      <c r="E2185" s="3" t="str">
        <f>_xlfn.XLOOKUP(FIN_DATASET[[#This Row],[Method]],CATEGORY_MAP[CUENTA_IN],CATEGORY_MAP[Category])</f>
        <v>Cash</v>
      </c>
      <c r="F2185" s="3" t="str">
        <f>_xlfn.XLOOKUP(FIN_DATASET[[#This Row],[Account]],CATEGORY_MAP[CUENTA_OUT],CATEGORY_MAP[Subcategory])</f>
        <v>Other Incomes</v>
      </c>
      <c r="G2185" s="3" t="str">
        <f>IF(OR(FIN_RAW[[#This Row],[CONCEPTO]]=0,FIN_RAW[[#This Row],[CONCEPTO]]=""),"",FIN_RAW[[#This Row],[CONCEPTO]])</f>
        <v>Pago Pruebas InterClubes Juvenil 2024</v>
      </c>
      <c r="H2185" s="5">
        <f>IF(FIN_DATASET[[#This Row],[Type]]="Income", FIN_RAW[[#This Row],[VALOR (IN)]], -FIN_RAW[[#This Row],[VALOR (OUT)]])</f>
        <v>148000</v>
      </c>
      <c r="I2185" s="3" t="str">
        <f>FIN_RAW[[#This Row],[CUENTA (IN)]]</f>
        <v>Efectivo</v>
      </c>
      <c r="J2185" s="6" t="str">
        <f>FIN_RAW[[#This Row],[CUENTA (OUT)]]</f>
        <v>Otros Ingresos</v>
      </c>
      <c r="K2185" s="3" t="str">
        <f>IF(OR(FIN_RAW[[#This Row],[CLIENTE]]=0,FIN_RAW[[#This Row],[CLIENTE]]=" "),"",FIN_RAW[[#This Row],[CLIENTE]])</f>
        <v>Víctor Manuel Duque Yepes</v>
      </c>
      <c r="L2185" s="3" t="str">
        <f>IF(OR(FIN_RAW[[#This Row],[DEPORTISTA]]=0,FIN_RAW[[#This Row],[DEPORTISTA]]=""),"",FIN_RAW[[#This Row],[DEPORTISTA]])</f>
        <v>Juan Manuel Duque Pinto</v>
      </c>
      <c r="M2185" s="3">
        <f>IF(FIN_DATASET[[#This Row],[Method]]="Efectivo",1,0)</f>
        <v>1</v>
      </c>
      <c r="N2185" s="12">
        <f>IF(FIN_DATASET[[#This Row],[Method]]="Efectivo",FIN_DATASET[[#This Row],[Amount]],0)</f>
        <v>148000</v>
      </c>
      <c r="O2185" s="3">
        <f>IF(FIN_DATASET[[#This Row],[Method]]="CxC",1,0)</f>
        <v>0</v>
      </c>
      <c r="P2185" s="11">
        <f>IF(FIN_DATASET[[#This Row],[Method]]="CxC",FIN_DATASET[[#This Row],[Amount]],0)</f>
        <v>0</v>
      </c>
      <c r="Q2185" s="3">
        <f>IF(OR(FIN_DATASET[[#This Row],[Account]]="CxP",FIN_DATASET[[#This Row],[Account]]="CxP (Liga)",FIN_DATASET[[#This Row],[Account]]="CxP (Terceros)"),1,0)</f>
        <v>0</v>
      </c>
      <c r="R2185" s="3">
        <f>IF(FIN_DATASET[[#This Row],[AP_Flag]]=1,FIN_DATASET[[#This Row],[Amount]],0)</f>
        <v>0</v>
      </c>
    </row>
    <row r="2186" spans="1:18" x14ac:dyDescent="0.2">
      <c r="A2186" s="4">
        <f>FIN_RAW[[#This Row],[FECHA]]</f>
        <v>45397</v>
      </c>
      <c r="B2186" s="3">
        <f>YEAR(FIN_DATASET[[#This Row],[Date]])</f>
        <v>2024</v>
      </c>
      <c r="C2186" s="3" t="str">
        <f>TEXT(FIN_DATASET[[#This Row],[Date]],"mmmm")</f>
        <v>April</v>
      </c>
      <c r="D2186" s="3" t="str">
        <f>IF(FIN_RAW[[#This Row],[VALOR (IN)]]&gt;0, "Income",IF(FIN_RAW[[#This Row],[VALOR (OUT)]]&gt;0, "Expense", "Check"))</f>
        <v>Income</v>
      </c>
      <c r="E2186" s="3" t="str">
        <f>_xlfn.XLOOKUP(FIN_DATASET[[#This Row],[Method]],CATEGORY_MAP[CUENTA_IN],CATEGORY_MAP[Category])</f>
        <v>Cash</v>
      </c>
      <c r="F2186" s="3" t="str">
        <f>_xlfn.XLOOKUP(FIN_DATASET[[#This Row],[Account]],CATEGORY_MAP[CUENTA_OUT],CATEGORY_MAP[Subcategory])</f>
        <v>Other Incomes</v>
      </c>
      <c r="G2186" s="3" t="str">
        <f>IF(OR(FIN_RAW[[#This Row],[CONCEPTO]]=0,FIN_RAW[[#This Row],[CONCEPTO]]=""),"",FIN_RAW[[#This Row],[CONCEPTO]])</f>
        <v>Pago Pruebas InterClubes Juvenil 2024</v>
      </c>
      <c r="H2186" s="5">
        <f>IF(FIN_DATASET[[#This Row],[Type]]="Income", FIN_RAW[[#This Row],[VALOR (IN)]], -FIN_RAW[[#This Row],[VALOR (OUT)]])</f>
        <v>148000</v>
      </c>
      <c r="I2186" s="3" t="str">
        <f>FIN_RAW[[#This Row],[CUENTA (IN)]]</f>
        <v>Efectivo</v>
      </c>
      <c r="J2186" s="6" t="str">
        <f>FIN_RAW[[#This Row],[CUENTA (OUT)]]</f>
        <v>Otros Ingresos</v>
      </c>
      <c r="K2186" s="3" t="str">
        <f>IF(OR(FIN_RAW[[#This Row],[CLIENTE]]=0,FIN_RAW[[#This Row],[CLIENTE]]=" "),"",FIN_RAW[[#This Row],[CLIENTE]])</f>
        <v>Diana Gómez Herrera</v>
      </c>
      <c r="L2186" s="3" t="str">
        <f>IF(OR(FIN_RAW[[#This Row],[DEPORTISTA]]=0,FIN_RAW[[#This Row],[DEPORTISTA]]=""),"",FIN_RAW[[#This Row],[DEPORTISTA]])</f>
        <v>Juan Manuel López Gómez</v>
      </c>
      <c r="M2186" s="3">
        <f>IF(FIN_DATASET[[#This Row],[Method]]="Efectivo",1,0)</f>
        <v>1</v>
      </c>
      <c r="N2186" s="12">
        <f>IF(FIN_DATASET[[#This Row],[Method]]="Efectivo",FIN_DATASET[[#This Row],[Amount]],0)</f>
        <v>148000</v>
      </c>
      <c r="O2186" s="3">
        <f>IF(FIN_DATASET[[#This Row],[Method]]="CxC",1,0)</f>
        <v>0</v>
      </c>
      <c r="P2186" s="11">
        <f>IF(FIN_DATASET[[#This Row],[Method]]="CxC",FIN_DATASET[[#This Row],[Amount]],0)</f>
        <v>0</v>
      </c>
      <c r="Q2186" s="3">
        <f>IF(OR(FIN_DATASET[[#This Row],[Account]]="CxP",FIN_DATASET[[#This Row],[Account]]="CxP (Liga)",FIN_DATASET[[#This Row],[Account]]="CxP (Terceros)"),1,0)</f>
        <v>0</v>
      </c>
      <c r="R2186" s="3">
        <f>IF(FIN_DATASET[[#This Row],[AP_Flag]]=1,FIN_DATASET[[#This Row],[Amount]],0)</f>
        <v>0</v>
      </c>
    </row>
    <row r="2187" spans="1:18" x14ac:dyDescent="0.2">
      <c r="A2187" s="4">
        <f>FIN_RAW[[#This Row],[FECHA]]</f>
        <v>45397</v>
      </c>
      <c r="B2187" s="3">
        <f>YEAR(FIN_DATASET[[#This Row],[Date]])</f>
        <v>2024</v>
      </c>
      <c r="C2187" s="3" t="str">
        <f>TEXT(FIN_DATASET[[#This Row],[Date]],"mmmm")</f>
        <v>April</v>
      </c>
      <c r="D2187" s="3" t="str">
        <f>IF(FIN_RAW[[#This Row],[VALOR (IN)]]&gt;0, "Income",IF(FIN_RAW[[#This Row],[VALOR (OUT)]]&gt;0, "Expense", "Check"))</f>
        <v>Income</v>
      </c>
      <c r="E2187" s="3" t="str">
        <f>_xlfn.XLOOKUP(FIN_DATASET[[#This Row],[Method]],CATEGORY_MAP[CUENTA_IN],CATEGORY_MAP[Category])</f>
        <v>Cash</v>
      </c>
      <c r="F2187" s="3" t="str">
        <f>_xlfn.XLOOKUP(FIN_DATASET[[#This Row],[Account]],CATEGORY_MAP[CUENTA_OUT],CATEGORY_MAP[Subcategory])</f>
        <v>Other Incomes</v>
      </c>
      <c r="G2187" s="3" t="str">
        <f>IF(OR(FIN_RAW[[#This Row],[CONCEPTO]]=0,FIN_RAW[[#This Row],[CONCEPTO]]=""),"",FIN_RAW[[#This Row],[CONCEPTO]])</f>
        <v>Pago Pruebas InterClubes Juvenil 2024</v>
      </c>
      <c r="H2187" s="5">
        <f>IF(FIN_DATASET[[#This Row],[Type]]="Income", FIN_RAW[[#This Row],[VALOR (IN)]], -FIN_RAW[[#This Row],[VALOR (OUT)]])</f>
        <v>148000</v>
      </c>
      <c r="I2187" s="3" t="str">
        <f>FIN_RAW[[#This Row],[CUENTA (IN)]]</f>
        <v>Efectivo</v>
      </c>
      <c r="J2187" s="6" t="str">
        <f>FIN_RAW[[#This Row],[CUENTA (OUT)]]</f>
        <v>Otros Ingresos</v>
      </c>
      <c r="K2187" s="3" t="str">
        <f>IF(OR(FIN_RAW[[#This Row],[CLIENTE]]=0,FIN_RAW[[#This Row],[CLIENTE]]=" "),"",FIN_RAW[[#This Row],[CLIENTE]])</f>
        <v>Omar Osorio Valencia</v>
      </c>
      <c r="L2187" s="3" t="str">
        <f>IF(OR(FIN_RAW[[#This Row],[DEPORTISTA]]=0,FIN_RAW[[#This Row],[DEPORTISTA]]=""),"",FIN_RAW[[#This Row],[DEPORTISTA]])</f>
        <v>Mariana Osorio Mendoza</v>
      </c>
      <c r="M2187" s="3">
        <f>IF(FIN_DATASET[[#This Row],[Method]]="Efectivo",1,0)</f>
        <v>1</v>
      </c>
      <c r="N2187" s="12">
        <f>IF(FIN_DATASET[[#This Row],[Method]]="Efectivo",FIN_DATASET[[#This Row],[Amount]],0)</f>
        <v>148000</v>
      </c>
      <c r="O2187" s="3">
        <f>IF(FIN_DATASET[[#This Row],[Method]]="CxC",1,0)</f>
        <v>0</v>
      </c>
      <c r="P2187" s="11">
        <f>IF(FIN_DATASET[[#This Row],[Method]]="CxC",FIN_DATASET[[#This Row],[Amount]],0)</f>
        <v>0</v>
      </c>
      <c r="Q2187" s="3">
        <f>IF(OR(FIN_DATASET[[#This Row],[Account]]="CxP",FIN_DATASET[[#This Row],[Account]]="CxP (Liga)",FIN_DATASET[[#This Row],[Account]]="CxP (Terceros)"),1,0)</f>
        <v>0</v>
      </c>
      <c r="R2187" s="3">
        <f>IF(FIN_DATASET[[#This Row],[AP_Flag]]=1,FIN_DATASET[[#This Row],[Amount]],0)</f>
        <v>0</v>
      </c>
    </row>
    <row r="2188" spans="1:18" x14ac:dyDescent="0.2">
      <c r="A2188" s="4">
        <f>FIN_RAW[[#This Row],[FECHA]]</f>
        <v>45397</v>
      </c>
      <c r="B2188" s="3">
        <f>YEAR(FIN_DATASET[[#This Row],[Date]])</f>
        <v>2024</v>
      </c>
      <c r="C2188" s="3" t="str">
        <f>TEXT(FIN_DATASET[[#This Row],[Date]],"mmmm")</f>
        <v>April</v>
      </c>
      <c r="D2188" s="3" t="str">
        <f>IF(FIN_RAW[[#This Row],[VALOR (IN)]]&gt;0, "Income",IF(FIN_RAW[[#This Row],[VALOR (OUT)]]&gt;0, "Expense", "Check"))</f>
        <v>Income</v>
      </c>
      <c r="E2188" s="3" t="str">
        <f>_xlfn.XLOOKUP(FIN_DATASET[[#This Row],[Method]],CATEGORY_MAP[CUENTA_IN],CATEGORY_MAP[Category])</f>
        <v>Cash</v>
      </c>
      <c r="F2188" s="3" t="str">
        <f>_xlfn.XLOOKUP(FIN_DATASET[[#This Row],[Account]],CATEGORY_MAP[CUENTA_OUT],CATEGORY_MAP[Subcategory])</f>
        <v>Other Incomes</v>
      </c>
      <c r="G2188" s="3" t="str">
        <f>IF(OR(FIN_RAW[[#This Row],[CONCEPTO]]=0,FIN_RAW[[#This Row],[CONCEPTO]]=""),"",FIN_RAW[[#This Row],[CONCEPTO]])</f>
        <v>Pago Pruebas InterClubes Juvenil 2024</v>
      </c>
      <c r="H2188" s="5">
        <f>IF(FIN_DATASET[[#This Row],[Type]]="Income", FIN_RAW[[#This Row],[VALOR (IN)]], -FIN_RAW[[#This Row],[VALOR (OUT)]])</f>
        <v>96000</v>
      </c>
      <c r="I2188" s="3" t="str">
        <f>FIN_RAW[[#This Row],[CUENTA (IN)]]</f>
        <v>Efectivo</v>
      </c>
      <c r="J2188" s="6" t="str">
        <f>FIN_RAW[[#This Row],[CUENTA (OUT)]]</f>
        <v>Otros Ingresos</v>
      </c>
      <c r="K2188" s="3" t="str">
        <f>IF(OR(FIN_RAW[[#This Row],[CLIENTE]]=0,FIN_RAW[[#This Row],[CLIENTE]]=" "),"",FIN_RAW[[#This Row],[CLIENTE]])</f>
        <v>Ingrith Basto Zamorano</v>
      </c>
      <c r="L2188" s="3" t="str">
        <f>IF(OR(FIN_RAW[[#This Row],[DEPORTISTA]]=0,FIN_RAW[[#This Row],[DEPORTISTA]]=""),"",FIN_RAW[[#This Row],[DEPORTISTA]])</f>
        <v>Santiago Solórzano Basto</v>
      </c>
      <c r="M2188" s="3">
        <f>IF(FIN_DATASET[[#This Row],[Method]]="Efectivo",1,0)</f>
        <v>1</v>
      </c>
      <c r="N2188" s="12">
        <f>IF(FIN_DATASET[[#This Row],[Method]]="Efectivo",FIN_DATASET[[#This Row],[Amount]],0)</f>
        <v>96000</v>
      </c>
      <c r="O2188" s="3">
        <f>IF(FIN_DATASET[[#This Row],[Method]]="CxC",1,0)</f>
        <v>0</v>
      </c>
      <c r="P2188" s="11">
        <f>IF(FIN_DATASET[[#This Row],[Method]]="CxC",FIN_DATASET[[#This Row],[Amount]],0)</f>
        <v>0</v>
      </c>
      <c r="Q2188" s="3">
        <f>IF(OR(FIN_DATASET[[#This Row],[Account]]="CxP",FIN_DATASET[[#This Row],[Account]]="CxP (Liga)",FIN_DATASET[[#This Row],[Account]]="CxP (Terceros)"),1,0)</f>
        <v>0</v>
      </c>
      <c r="R2188" s="3">
        <f>IF(FIN_DATASET[[#This Row],[AP_Flag]]=1,FIN_DATASET[[#This Row],[Amount]],0)</f>
        <v>0</v>
      </c>
    </row>
    <row r="2189" spans="1:18" x14ac:dyDescent="0.2">
      <c r="A2189" s="4">
        <f>FIN_RAW[[#This Row],[FECHA]]</f>
        <v>45397</v>
      </c>
      <c r="B2189" s="3">
        <f>YEAR(FIN_DATASET[[#This Row],[Date]])</f>
        <v>2024</v>
      </c>
      <c r="C2189" s="3" t="str">
        <f>TEXT(FIN_DATASET[[#This Row],[Date]],"mmmm")</f>
        <v>April</v>
      </c>
      <c r="D2189" s="3" t="str">
        <f>IF(FIN_RAW[[#This Row],[VALOR (IN)]]&gt;0, "Income",IF(FIN_RAW[[#This Row],[VALOR (OUT)]]&gt;0, "Expense", "Check"))</f>
        <v>Income</v>
      </c>
      <c r="E2189" s="3" t="str">
        <f>_xlfn.XLOOKUP(FIN_DATASET[[#This Row],[Method]],CATEGORY_MAP[CUENTA_IN],CATEGORY_MAP[Category])</f>
        <v>Cash</v>
      </c>
      <c r="F2189" s="3" t="str">
        <f>_xlfn.XLOOKUP(FIN_DATASET[[#This Row],[Account]],CATEGORY_MAP[CUENTA_OUT],CATEGORY_MAP[Subcategory])</f>
        <v>Other Incomes</v>
      </c>
      <c r="G2189" s="3" t="str">
        <f>IF(OR(FIN_RAW[[#This Row],[CONCEPTO]]=0,FIN_RAW[[#This Row],[CONCEPTO]]=""),"",FIN_RAW[[#This Row],[CONCEPTO]])</f>
        <v>Pago Pruebas InterClubes Juvenil 2024</v>
      </c>
      <c r="H2189" s="5">
        <f>IF(FIN_DATASET[[#This Row],[Type]]="Income", FIN_RAW[[#This Row],[VALOR (IN)]], -FIN_RAW[[#This Row],[VALOR (OUT)]])</f>
        <v>48000</v>
      </c>
      <c r="I2189" s="3" t="str">
        <f>FIN_RAW[[#This Row],[CUENTA (IN)]]</f>
        <v>Efectivo</v>
      </c>
      <c r="J2189" s="6" t="str">
        <f>FIN_RAW[[#This Row],[CUENTA (OUT)]]</f>
        <v>Otros Ingresos</v>
      </c>
      <c r="K2189" s="3" t="str">
        <f>IF(OR(FIN_RAW[[#This Row],[CLIENTE]]=0,FIN_RAW[[#This Row],[CLIENTE]]=" "),"",FIN_RAW[[#This Row],[CLIENTE]])</f>
        <v>Ana Milena Sánchez Patiño</v>
      </c>
      <c r="L2189" s="3" t="str">
        <f>IF(OR(FIN_RAW[[#This Row],[DEPORTISTA]]=0,FIN_RAW[[#This Row],[DEPORTISTA]]=""),"",FIN_RAW[[#This Row],[DEPORTISTA]])</f>
        <v>Valentina Carvajal Sánchez</v>
      </c>
      <c r="M2189" s="3">
        <f>IF(FIN_DATASET[[#This Row],[Method]]="Efectivo",1,0)</f>
        <v>1</v>
      </c>
      <c r="N2189" s="12">
        <f>IF(FIN_DATASET[[#This Row],[Method]]="Efectivo",FIN_DATASET[[#This Row],[Amount]],0)</f>
        <v>48000</v>
      </c>
      <c r="O2189" s="3">
        <f>IF(FIN_DATASET[[#This Row],[Method]]="CxC",1,0)</f>
        <v>0</v>
      </c>
      <c r="P2189" s="11">
        <f>IF(FIN_DATASET[[#This Row],[Method]]="CxC",FIN_DATASET[[#This Row],[Amount]],0)</f>
        <v>0</v>
      </c>
      <c r="Q2189" s="3">
        <f>IF(OR(FIN_DATASET[[#This Row],[Account]]="CxP",FIN_DATASET[[#This Row],[Account]]="CxP (Liga)",FIN_DATASET[[#This Row],[Account]]="CxP (Terceros)"),1,0)</f>
        <v>0</v>
      </c>
      <c r="R2189" s="3">
        <f>IF(FIN_DATASET[[#This Row],[AP_Flag]]=1,FIN_DATASET[[#This Row],[Amount]],0)</f>
        <v>0</v>
      </c>
    </row>
    <row r="2190" spans="1:18" x14ac:dyDescent="0.2">
      <c r="A2190" s="4">
        <f>FIN_RAW[[#This Row],[FECHA]]</f>
        <v>45397</v>
      </c>
      <c r="B2190" s="3">
        <f>YEAR(FIN_DATASET[[#This Row],[Date]])</f>
        <v>2024</v>
      </c>
      <c r="C2190" s="3" t="str">
        <f>TEXT(FIN_DATASET[[#This Row],[Date]],"mmmm")</f>
        <v>April</v>
      </c>
      <c r="D2190" s="3" t="str">
        <f>IF(FIN_RAW[[#This Row],[VALOR (IN)]]&gt;0, "Income",IF(FIN_RAW[[#This Row],[VALOR (OUT)]]&gt;0, "Expense", "Check"))</f>
        <v>Expense</v>
      </c>
      <c r="E2190" s="3" t="str">
        <f>_xlfn.XLOOKUP(FIN_DATASET[[#This Row],[Method]],CATEGORY_MAP[CUENTA_IN],CATEGORY_MAP[Category])</f>
        <v>Cash</v>
      </c>
      <c r="F2190" s="3" t="str">
        <f>_xlfn.XLOOKUP(FIN_DATASET[[#This Row],[Account]],CATEGORY_MAP[CUENTA_OUT],CATEGORY_MAP[Subcategory])</f>
        <v>Tournaments</v>
      </c>
      <c r="G2190" s="3" t="str">
        <f>IF(OR(FIN_RAW[[#This Row],[CONCEPTO]]=0,FIN_RAW[[#This Row],[CONCEPTO]]=""),"",FIN_RAW[[#This Row],[CONCEPTO]])</f>
        <v>Refrigerio InterClubes Juvenil 2024</v>
      </c>
      <c r="H2190" s="5">
        <f>IF(FIN_DATASET[[#This Row],[Type]]="Income", FIN_RAW[[#This Row],[VALOR (IN)]], -FIN_RAW[[#This Row],[VALOR (OUT)]])</f>
        <v>-504000</v>
      </c>
      <c r="I2190" s="3" t="str">
        <f>FIN_RAW[[#This Row],[CUENTA (IN)]]</f>
        <v>Efectivo</v>
      </c>
      <c r="J2190" s="6" t="str">
        <f>FIN_RAW[[#This Row],[CUENTA (OUT)]]</f>
        <v>Torneos</v>
      </c>
      <c r="K2190" s="3" t="str">
        <f>IF(OR(FIN_RAW[[#This Row],[CLIENTE]]=0,FIN_RAW[[#This Row],[CLIENTE]]=" "),"",FIN_RAW[[#This Row],[CLIENTE]])</f>
        <v/>
      </c>
      <c r="L2190" s="3" t="str">
        <f>IF(OR(FIN_RAW[[#This Row],[DEPORTISTA]]=0,FIN_RAW[[#This Row],[DEPORTISTA]]=""),"",FIN_RAW[[#This Row],[DEPORTISTA]])</f>
        <v/>
      </c>
      <c r="M2190" s="3">
        <f>IF(FIN_DATASET[[#This Row],[Method]]="Efectivo",1,0)</f>
        <v>1</v>
      </c>
      <c r="N2190" s="12">
        <f>IF(FIN_DATASET[[#This Row],[Method]]="Efectivo",FIN_DATASET[[#This Row],[Amount]],0)</f>
        <v>-504000</v>
      </c>
      <c r="O2190" s="3">
        <f>IF(FIN_DATASET[[#This Row],[Method]]="CxC",1,0)</f>
        <v>0</v>
      </c>
      <c r="P2190" s="11">
        <f>IF(FIN_DATASET[[#This Row],[Method]]="CxC",FIN_DATASET[[#This Row],[Amount]],0)</f>
        <v>0</v>
      </c>
      <c r="Q2190" s="3">
        <f>IF(OR(FIN_DATASET[[#This Row],[Account]]="CxP",FIN_DATASET[[#This Row],[Account]]="CxP (Liga)",FIN_DATASET[[#This Row],[Account]]="CxP (Terceros)"),1,0)</f>
        <v>0</v>
      </c>
      <c r="R2190" s="3">
        <f>IF(FIN_DATASET[[#This Row],[AP_Flag]]=1,FIN_DATASET[[#This Row],[Amount]],0)</f>
        <v>0</v>
      </c>
    </row>
    <row r="2191" spans="1:18" x14ac:dyDescent="0.2">
      <c r="A2191" s="4">
        <f>FIN_RAW[[#This Row],[FECHA]]</f>
        <v>45412</v>
      </c>
      <c r="B2191" s="3">
        <f>YEAR(FIN_DATASET[[#This Row],[Date]])</f>
        <v>2024</v>
      </c>
      <c r="C2191" s="3" t="str">
        <f>TEXT(FIN_DATASET[[#This Row],[Date]],"mmmm")</f>
        <v>April</v>
      </c>
      <c r="D2191" s="3" t="str">
        <f>IF(FIN_RAW[[#This Row],[VALOR (IN)]]&gt;0, "Income",IF(FIN_RAW[[#This Row],[VALOR (OUT)]]&gt;0, "Expense", "Check"))</f>
        <v>Expense</v>
      </c>
      <c r="E2191" s="3" t="str">
        <f>_xlfn.XLOOKUP(FIN_DATASET[[#This Row],[Method]],CATEGORY_MAP[CUENTA_IN],CATEGORY_MAP[Category])</f>
        <v>Cash</v>
      </c>
      <c r="F2191" s="3" t="str">
        <f>_xlfn.XLOOKUP(FIN_DATASET[[#This Row],[Account]],CATEGORY_MAP[CUENTA_OUT],CATEGORY_MAP[Subcategory])</f>
        <v>Payroll</v>
      </c>
      <c r="G2191" s="3" t="str">
        <f>IF(OR(FIN_RAW[[#This Row],[CONCEPTO]]=0,FIN_RAW[[#This Row],[CONCEPTO]]=""),"",FIN_RAW[[#This Row],[CONCEPTO]])</f>
        <v>Pago Nomina ABR</v>
      </c>
      <c r="H2191" s="5">
        <f>IF(FIN_DATASET[[#This Row],[Type]]="Income", FIN_RAW[[#This Row],[VALOR (IN)]], -FIN_RAW[[#This Row],[VALOR (OUT)]])</f>
        <v>-900000</v>
      </c>
      <c r="I2191" s="3" t="str">
        <f>FIN_RAW[[#This Row],[CUENTA (IN)]]</f>
        <v>Efectivo</v>
      </c>
      <c r="J2191" s="6" t="str">
        <f>FIN_RAW[[#This Row],[CUENTA (OUT)]]</f>
        <v>Nomina</v>
      </c>
      <c r="K2191" s="3" t="str">
        <f>IF(OR(FIN_RAW[[#This Row],[CLIENTE]]=0,FIN_RAW[[#This Row],[CLIENTE]]=" "),"",FIN_RAW[[#This Row],[CLIENTE]])</f>
        <v>Derwin Cuastumal Leal</v>
      </c>
      <c r="L2191" s="3" t="str">
        <f>IF(OR(FIN_RAW[[#This Row],[DEPORTISTA]]=0,FIN_RAW[[#This Row],[DEPORTISTA]]=""),"",FIN_RAW[[#This Row],[DEPORTISTA]])</f>
        <v>Derwin Cuastumal Leal</v>
      </c>
      <c r="M2191" s="3">
        <f>IF(FIN_DATASET[[#This Row],[Method]]="Efectivo",1,0)</f>
        <v>1</v>
      </c>
      <c r="N2191" s="12">
        <f>IF(FIN_DATASET[[#This Row],[Method]]="Efectivo",FIN_DATASET[[#This Row],[Amount]],0)</f>
        <v>-900000</v>
      </c>
      <c r="O2191" s="3">
        <f>IF(FIN_DATASET[[#This Row],[Method]]="CxC",1,0)</f>
        <v>0</v>
      </c>
      <c r="P2191" s="11">
        <f>IF(FIN_DATASET[[#This Row],[Method]]="CxC",FIN_DATASET[[#This Row],[Amount]],0)</f>
        <v>0</v>
      </c>
      <c r="Q2191" s="3">
        <f>IF(OR(FIN_DATASET[[#This Row],[Account]]="CxP",FIN_DATASET[[#This Row],[Account]]="CxP (Liga)",FIN_DATASET[[#This Row],[Account]]="CxP (Terceros)"),1,0)</f>
        <v>0</v>
      </c>
      <c r="R2191" s="3">
        <f>IF(FIN_DATASET[[#This Row],[AP_Flag]]=1,FIN_DATASET[[#This Row],[Amount]],0)</f>
        <v>0</v>
      </c>
    </row>
    <row r="2192" spans="1:18" x14ac:dyDescent="0.2">
      <c r="A2192" s="4">
        <f>FIN_RAW[[#This Row],[FECHA]]</f>
        <v>45412</v>
      </c>
      <c r="B2192" s="3">
        <f>YEAR(FIN_DATASET[[#This Row],[Date]])</f>
        <v>2024</v>
      </c>
      <c r="C2192" s="3" t="str">
        <f>TEXT(FIN_DATASET[[#This Row],[Date]],"mmmm")</f>
        <v>April</v>
      </c>
      <c r="D2192" s="3" t="str">
        <f>IF(FIN_RAW[[#This Row],[VALOR (IN)]]&gt;0, "Income",IF(FIN_RAW[[#This Row],[VALOR (OUT)]]&gt;0, "Expense", "Check"))</f>
        <v>Expense</v>
      </c>
      <c r="E2192" s="3" t="str">
        <f>_xlfn.XLOOKUP(FIN_DATASET[[#This Row],[Method]],CATEGORY_MAP[CUENTA_IN],CATEGORY_MAP[Category])</f>
        <v>Cash</v>
      </c>
      <c r="F2192" s="3" t="str">
        <f>_xlfn.XLOOKUP(FIN_DATASET[[#This Row],[Account]],CATEGORY_MAP[CUENTA_OUT],CATEGORY_MAP[Subcategory])</f>
        <v>Payroll</v>
      </c>
      <c r="G2192" s="3" t="str">
        <f>IF(OR(FIN_RAW[[#This Row],[CONCEPTO]]=0,FIN_RAW[[#This Row],[CONCEPTO]]=""),"",FIN_RAW[[#This Row],[CONCEPTO]])</f>
        <v>Pago Nomina ABR</v>
      </c>
      <c r="H2192" s="5">
        <f>IF(FIN_DATASET[[#This Row],[Type]]="Income", FIN_RAW[[#This Row],[VALOR (IN)]], -FIN_RAW[[#This Row],[VALOR (OUT)]])</f>
        <v>-1100000</v>
      </c>
      <c r="I2192" s="3" t="str">
        <f>FIN_RAW[[#This Row],[CUENTA (IN)]]</f>
        <v>Efectivo</v>
      </c>
      <c r="J2192" s="6" t="str">
        <f>FIN_RAW[[#This Row],[CUENTA (OUT)]]</f>
        <v>Nomina</v>
      </c>
      <c r="K2192" s="3" t="str">
        <f>IF(OR(FIN_RAW[[#This Row],[CLIENTE]]=0,FIN_RAW[[#This Row],[CLIENTE]]=" "),"",FIN_RAW[[#This Row],[CLIENTE]])</f>
        <v>Farly Apraez Betancur</v>
      </c>
      <c r="L2192" s="3" t="str">
        <f>IF(OR(FIN_RAW[[#This Row],[DEPORTISTA]]=0,FIN_RAW[[#This Row],[DEPORTISTA]]=""),"",FIN_RAW[[#This Row],[DEPORTISTA]])</f>
        <v>Farly Apraez Betancur</v>
      </c>
      <c r="M2192" s="3">
        <f>IF(FIN_DATASET[[#This Row],[Method]]="Efectivo",1,0)</f>
        <v>1</v>
      </c>
      <c r="N2192" s="12">
        <f>IF(FIN_DATASET[[#This Row],[Method]]="Efectivo",FIN_DATASET[[#This Row],[Amount]],0)</f>
        <v>-1100000</v>
      </c>
      <c r="O2192" s="3">
        <f>IF(FIN_DATASET[[#This Row],[Method]]="CxC",1,0)</f>
        <v>0</v>
      </c>
      <c r="P2192" s="11">
        <f>IF(FIN_DATASET[[#This Row],[Method]]="CxC",FIN_DATASET[[#This Row],[Amount]],0)</f>
        <v>0</v>
      </c>
      <c r="Q2192" s="3">
        <f>IF(OR(FIN_DATASET[[#This Row],[Account]]="CxP",FIN_DATASET[[#This Row],[Account]]="CxP (Liga)",FIN_DATASET[[#This Row],[Account]]="CxP (Terceros)"),1,0)</f>
        <v>0</v>
      </c>
      <c r="R2192" s="3">
        <f>IF(FIN_DATASET[[#This Row],[AP_Flag]]=1,FIN_DATASET[[#This Row],[Amount]],0)</f>
        <v>0</v>
      </c>
    </row>
    <row r="2193" spans="1:18" x14ac:dyDescent="0.2">
      <c r="A2193" s="4">
        <f>FIN_RAW[[#This Row],[FECHA]]</f>
        <v>45412</v>
      </c>
      <c r="B2193" s="3">
        <f>YEAR(FIN_DATASET[[#This Row],[Date]])</f>
        <v>2024</v>
      </c>
      <c r="C2193" s="3" t="str">
        <f>TEXT(FIN_DATASET[[#This Row],[Date]],"mmmm")</f>
        <v>April</v>
      </c>
      <c r="D2193" s="3" t="str">
        <f>IF(FIN_RAW[[#This Row],[VALOR (IN)]]&gt;0, "Income",IF(FIN_RAW[[#This Row],[VALOR (OUT)]]&gt;0, "Expense", "Check"))</f>
        <v>Expense</v>
      </c>
      <c r="E2193" s="3" t="str">
        <f>_xlfn.XLOOKUP(FIN_DATASET[[#This Row],[Method]],CATEGORY_MAP[CUENTA_IN],CATEGORY_MAP[Category])</f>
        <v>Cash</v>
      </c>
      <c r="F2193" s="3" t="str">
        <f>_xlfn.XLOOKUP(FIN_DATASET[[#This Row],[Account]],CATEGORY_MAP[CUENTA_OUT],CATEGORY_MAP[Subcategory])</f>
        <v>Payroll</v>
      </c>
      <c r="G2193" s="3" t="str">
        <f>IF(OR(FIN_RAW[[#This Row],[CONCEPTO]]=0,FIN_RAW[[#This Row],[CONCEPTO]]=""),"",FIN_RAW[[#This Row],[CONCEPTO]])</f>
        <v>Pago Nomina ABR</v>
      </c>
      <c r="H2193" s="5">
        <f>IF(FIN_DATASET[[#This Row],[Type]]="Income", FIN_RAW[[#This Row],[VALOR (IN)]], -FIN_RAW[[#This Row],[VALOR (OUT)]])</f>
        <v>-100000</v>
      </c>
      <c r="I2193" s="3" t="str">
        <f>FIN_RAW[[#This Row],[CUENTA (IN)]]</f>
        <v>Efectivo</v>
      </c>
      <c r="J2193" s="6" t="str">
        <f>FIN_RAW[[#This Row],[CUENTA (OUT)]]</f>
        <v>Nomina</v>
      </c>
      <c r="K2193" s="3" t="str">
        <f>IF(OR(FIN_RAW[[#This Row],[CLIENTE]]=0,FIN_RAW[[#This Row],[CLIENTE]]=" "),"",FIN_RAW[[#This Row],[CLIENTE]])</f>
        <v>Ana Milena Sánchez Patiño</v>
      </c>
      <c r="L2193" s="3" t="str">
        <f>IF(OR(FIN_RAW[[#This Row],[DEPORTISTA]]=0,FIN_RAW[[#This Row],[DEPORTISTA]]=""),"",FIN_RAW[[#This Row],[DEPORTISTA]])</f>
        <v>Ana Milena Sánchez Patiño</v>
      </c>
      <c r="M2193" s="3">
        <f>IF(FIN_DATASET[[#This Row],[Method]]="Efectivo",1,0)</f>
        <v>1</v>
      </c>
      <c r="N2193" s="12">
        <f>IF(FIN_DATASET[[#This Row],[Method]]="Efectivo",FIN_DATASET[[#This Row],[Amount]],0)</f>
        <v>-100000</v>
      </c>
      <c r="O2193" s="3">
        <f>IF(FIN_DATASET[[#This Row],[Method]]="CxC",1,0)</f>
        <v>0</v>
      </c>
      <c r="P2193" s="11">
        <f>IF(FIN_DATASET[[#This Row],[Method]]="CxC",FIN_DATASET[[#This Row],[Amount]],0)</f>
        <v>0</v>
      </c>
      <c r="Q2193" s="3">
        <f>IF(OR(FIN_DATASET[[#This Row],[Account]]="CxP",FIN_DATASET[[#This Row],[Account]]="CxP (Liga)",FIN_DATASET[[#This Row],[Account]]="CxP (Terceros)"),1,0)</f>
        <v>0</v>
      </c>
      <c r="R2193" s="3">
        <f>IF(FIN_DATASET[[#This Row],[AP_Flag]]=1,FIN_DATASET[[#This Row],[Amount]],0)</f>
        <v>0</v>
      </c>
    </row>
    <row r="2194" spans="1:18" x14ac:dyDescent="0.2">
      <c r="A2194" s="4">
        <f>FIN_RAW[[#This Row],[FECHA]]</f>
        <v>45414</v>
      </c>
      <c r="B2194" s="3">
        <f>YEAR(FIN_DATASET[[#This Row],[Date]])</f>
        <v>2024</v>
      </c>
      <c r="C2194" s="3" t="str">
        <f>TEXT(FIN_DATASET[[#This Row],[Date]],"mmmm")</f>
        <v>May</v>
      </c>
      <c r="D2194" s="3" t="str">
        <f>IF(FIN_RAW[[#This Row],[VALOR (IN)]]&gt;0, "Income",IF(FIN_RAW[[#This Row],[VALOR (OUT)]]&gt;0, "Expense", "Check"))</f>
        <v>Income</v>
      </c>
      <c r="E2194" s="3" t="str">
        <f>_xlfn.XLOOKUP(FIN_DATASET[[#This Row],[Method]],CATEGORY_MAP[CUENTA_IN],CATEGORY_MAP[Category])</f>
        <v>Scholarships</v>
      </c>
      <c r="F2194" s="3" t="str">
        <f>_xlfn.XLOOKUP(FIN_DATASET[[#This Row],[Account]],CATEGORY_MAP[CUENTA_OUT],CATEGORY_MAP[Subcategory])</f>
        <v>Monthly Fee</v>
      </c>
      <c r="G2194" s="3" t="str">
        <f>IF(OR(FIN_RAW[[#This Row],[CONCEPTO]]=0,FIN_RAW[[#This Row],[CONCEPTO]]=""),"",FIN_RAW[[#This Row],[CONCEPTO]])</f>
        <v>Beca Fundadores AR (100%) MAY</v>
      </c>
      <c r="H2194" s="5">
        <f>IF(FIN_DATASET[[#This Row],[Type]]="Income", FIN_RAW[[#This Row],[VALOR (IN)]], -FIN_RAW[[#This Row],[VALOR (OUT)]])</f>
        <v>210000</v>
      </c>
      <c r="I2194" s="3" t="str">
        <f>FIN_RAW[[#This Row],[CUENTA (IN)]]</f>
        <v>Becas</v>
      </c>
      <c r="J2194" s="6" t="str">
        <f>FIN_RAW[[#This Row],[CUENTA (OUT)]]</f>
        <v>Mensualidad</v>
      </c>
      <c r="K2194" s="3" t="str">
        <f>IF(OR(FIN_RAW[[#This Row],[CLIENTE]]=0,FIN_RAW[[#This Row],[CLIENTE]]=" "),"",FIN_RAW[[#This Row],[CLIENTE]])</f>
        <v>Luis Eduardo Solarte Serna</v>
      </c>
      <c r="L2194" s="3" t="str">
        <f>IF(OR(FIN_RAW[[#This Row],[DEPORTISTA]]=0,FIN_RAW[[#This Row],[DEPORTISTA]]=""),"",FIN_RAW[[#This Row],[DEPORTISTA]])</f>
        <v>Alejandro Solarte Osorio</v>
      </c>
      <c r="M2194" s="3">
        <f>IF(FIN_DATASET[[#This Row],[Method]]="Efectivo",1,0)</f>
        <v>0</v>
      </c>
      <c r="N2194" s="12">
        <f>IF(FIN_DATASET[[#This Row],[Method]]="Efectivo",FIN_DATASET[[#This Row],[Amount]],0)</f>
        <v>0</v>
      </c>
      <c r="O2194" s="3">
        <f>IF(FIN_DATASET[[#This Row],[Method]]="CxC",1,0)</f>
        <v>0</v>
      </c>
      <c r="P2194" s="11">
        <f>IF(FIN_DATASET[[#This Row],[Method]]="CxC",FIN_DATASET[[#This Row],[Amount]],0)</f>
        <v>0</v>
      </c>
      <c r="Q2194" s="3">
        <f>IF(OR(FIN_DATASET[[#This Row],[Account]]="CxP",FIN_DATASET[[#This Row],[Account]]="CxP (Liga)",FIN_DATASET[[#This Row],[Account]]="CxP (Terceros)"),1,0)</f>
        <v>0</v>
      </c>
      <c r="R2194" s="3">
        <f>IF(FIN_DATASET[[#This Row],[AP_Flag]]=1,FIN_DATASET[[#This Row],[Amount]],0)</f>
        <v>0</v>
      </c>
    </row>
    <row r="2195" spans="1:18" x14ac:dyDescent="0.2">
      <c r="A2195" s="4">
        <f>FIN_RAW[[#This Row],[FECHA]]</f>
        <v>45414</v>
      </c>
      <c r="B2195" s="3">
        <f>YEAR(FIN_DATASET[[#This Row],[Date]])</f>
        <v>2024</v>
      </c>
      <c r="C2195" s="3" t="str">
        <f>TEXT(FIN_DATASET[[#This Row],[Date]],"mmmm")</f>
        <v>May</v>
      </c>
      <c r="D2195" s="3" t="str">
        <f>IF(FIN_RAW[[#This Row],[VALOR (IN)]]&gt;0, "Income",IF(FIN_RAW[[#This Row],[VALOR (OUT)]]&gt;0, "Expense", "Check"))</f>
        <v>Income</v>
      </c>
      <c r="E2195" s="3" t="str">
        <f>_xlfn.XLOOKUP(FIN_DATASET[[#This Row],[Method]],CATEGORY_MAP[CUENTA_IN],CATEGORY_MAP[Category])</f>
        <v>Scholarships</v>
      </c>
      <c r="F2195" s="3" t="str">
        <f>_xlfn.XLOOKUP(FIN_DATASET[[#This Row],[Account]],CATEGORY_MAP[CUENTA_OUT],CATEGORY_MAP[Subcategory])</f>
        <v>Monthly Fee</v>
      </c>
      <c r="G2195" s="3" t="str">
        <f>IF(OR(FIN_RAW[[#This Row],[CONCEPTO]]=0,FIN_RAW[[#This Row],[CONCEPTO]]=""),"",FIN_RAW[[#This Row],[CONCEPTO]])</f>
        <v>Beca Fundadores AR (100%) MAY</v>
      </c>
      <c r="H2195" s="5">
        <f>IF(FIN_DATASET[[#This Row],[Type]]="Income", FIN_RAW[[#This Row],[VALOR (IN)]], -FIN_RAW[[#This Row],[VALOR (OUT)]])</f>
        <v>210000</v>
      </c>
      <c r="I2195" s="3" t="str">
        <f>FIN_RAW[[#This Row],[CUENTA (IN)]]</f>
        <v>Becas</v>
      </c>
      <c r="J2195" s="6" t="str">
        <f>FIN_RAW[[#This Row],[CUENTA (OUT)]]</f>
        <v>Mensualidad</v>
      </c>
      <c r="K2195" s="3" t="str">
        <f>IF(OR(FIN_RAW[[#This Row],[CLIENTE]]=0,FIN_RAW[[#This Row],[CLIENTE]]=" "),"",FIN_RAW[[#This Row],[CLIENTE]])</f>
        <v>Omar Osorio Valencia</v>
      </c>
      <c r="L2195" s="3" t="str">
        <f>IF(OR(FIN_RAW[[#This Row],[DEPORTISTA]]=0,FIN_RAW[[#This Row],[DEPORTISTA]]=""),"",FIN_RAW[[#This Row],[DEPORTISTA]])</f>
        <v>Juan Camilo Osorio Mendoza</v>
      </c>
      <c r="M2195" s="3">
        <f>IF(FIN_DATASET[[#This Row],[Method]]="Efectivo",1,0)</f>
        <v>0</v>
      </c>
      <c r="N2195" s="12">
        <f>IF(FIN_DATASET[[#This Row],[Method]]="Efectivo",FIN_DATASET[[#This Row],[Amount]],0)</f>
        <v>0</v>
      </c>
      <c r="O2195" s="3">
        <f>IF(FIN_DATASET[[#This Row],[Method]]="CxC",1,0)</f>
        <v>0</v>
      </c>
      <c r="P2195" s="11">
        <f>IF(FIN_DATASET[[#This Row],[Method]]="CxC",FIN_DATASET[[#This Row],[Amount]],0)</f>
        <v>0</v>
      </c>
      <c r="Q2195" s="3">
        <f>IF(OR(FIN_DATASET[[#This Row],[Account]]="CxP",FIN_DATASET[[#This Row],[Account]]="CxP (Liga)",FIN_DATASET[[#This Row],[Account]]="CxP (Terceros)"),1,0)</f>
        <v>0</v>
      </c>
      <c r="R2195" s="3">
        <f>IF(FIN_DATASET[[#This Row],[AP_Flag]]=1,FIN_DATASET[[#This Row],[Amount]],0)</f>
        <v>0</v>
      </c>
    </row>
    <row r="2196" spans="1:18" x14ac:dyDescent="0.2">
      <c r="A2196" s="4">
        <f>FIN_RAW[[#This Row],[FECHA]]</f>
        <v>45414</v>
      </c>
      <c r="B2196" s="3">
        <f>YEAR(FIN_DATASET[[#This Row],[Date]])</f>
        <v>2024</v>
      </c>
      <c r="C2196" s="3" t="str">
        <f>TEXT(FIN_DATASET[[#This Row],[Date]],"mmmm")</f>
        <v>May</v>
      </c>
      <c r="D2196" s="3" t="str">
        <f>IF(FIN_RAW[[#This Row],[VALOR (IN)]]&gt;0, "Income",IF(FIN_RAW[[#This Row],[VALOR (OUT)]]&gt;0, "Expense", "Check"))</f>
        <v>Income</v>
      </c>
      <c r="E2196" s="3" t="str">
        <f>_xlfn.XLOOKUP(FIN_DATASET[[#This Row],[Method]],CATEGORY_MAP[CUENTA_IN],CATEGORY_MAP[Category])</f>
        <v>Scholarships</v>
      </c>
      <c r="F2196" s="3" t="str">
        <f>_xlfn.XLOOKUP(FIN_DATASET[[#This Row],[Account]],CATEGORY_MAP[CUENTA_OUT],CATEGORY_MAP[Subcategory])</f>
        <v>Monthly Fee</v>
      </c>
      <c r="G2196" s="3" t="str">
        <f>IF(OR(FIN_RAW[[#This Row],[CONCEPTO]]=0,FIN_RAW[[#This Row],[CONCEPTO]]=""),"",FIN_RAW[[#This Row],[CONCEPTO]])</f>
        <v>Beca Fundadores AR (100%) MAY</v>
      </c>
      <c r="H2196" s="5">
        <f>IF(FIN_DATASET[[#This Row],[Type]]="Income", FIN_RAW[[#This Row],[VALOR (IN)]], -FIN_RAW[[#This Row],[VALOR (OUT)]])</f>
        <v>210000</v>
      </c>
      <c r="I2196" s="3" t="str">
        <f>FIN_RAW[[#This Row],[CUENTA (IN)]]</f>
        <v>Becas</v>
      </c>
      <c r="J2196" s="6" t="str">
        <f>FIN_RAW[[#This Row],[CUENTA (OUT)]]</f>
        <v>Mensualidad</v>
      </c>
      <c r="K2196" s="3" t="str">
        <f>IF(OR(FIN_RAW[[#This Row],[CLIENTE]]=0,FIN_RAW[[#This Row],[CLIENTE]]=" "),"",FIN_RAW[[#This Row],[CLIENTE]])</f>
        <v>Omar Osorio Valencia</v>
      </c>
      <c r="L2196" s="3" t="str">
        <f>IF(OR(FIN_RAW[[#This Row],[DEPORTISTA]]=0,FIN_RAW[[#This Row],[DEPORTISTA]]=""),"",FIN_RAW[[#This Row],[DEPORTISTA]])</f>
        <v>Mariana Osorio Mendoza</v>
      </c>
      <c r="M2196" s="3">
        <f>IF(FIN_DATASET[[#This Row],[Method]]="Efectivo",1,0)</f>
        <v>0</v>
      </c>
      <c r="N2196" s="12">
        <f>IF(FIN_DATASET[[#This Row],[Method]]="Efectivo",FIN_DATASET[[#This Row],[Amount]],0)</f>
        <v>0</v>
      </c>
      <c r="O2196" s="3">
        <f>IF(FIN_DATASET[[#This Row],[Method]]="CxC",1,0)</f>
        <v>0</v>
      </c>
      <c r="P2196" s="11">
        <f>IF(FIN_DATASET[[#This Row],[Method]]="CxC",FIN_DATASET[[#This Row],[Amount]],0)</f>
        <v>0</v>
      </c>
      <c r="Q2196" s="3">
        <f>IF(OR(FIN_DATASET[[#This Row],[Account]]="CxP",FIN_DATASET[[#This Row],[Account]]="CxP (Liga)",FIN_DATASET[[#This Row],[Account]]="CxP (Terceros)"),1,0)</f>
        <v>0</v>
      </c>
      <c r="R2196" s="3">
        <f>IF(FIN_DATASET[[#This Row],[AP_Flag]]=1,FIN_DATASET[[#This Row],[Amount]],0)</f>
        <v>0</v>
      </c>
    </row>
    <row r="2197" spans="1:18" x14ac:dyDescent="0.2">
      <c r="A2197" s="4">
        <f>FIN_RAW[[#This Row],[FECHA]]</f>
        <v>45414</v>
      </c>
      <c r="B2197" s="3">
        <f>YEAR(FIN_DATASET[[#This Row],[Date]])</f>
        <v>2024</v>
      </c>
      <c r="C2197" s="3" t="str">
        <f>TEXT(FIN_DATASET[[#This Row],[Date]],"mmmm")</f>
        <v>May</v>
      </c>
      <c r="D2197" s="3" t="str">
        <f>IF(FIN_RAW[[#This Row],[VALOR (IN)]]&gt;0, "Income",IF(FIN_RAW[[#This Row],[VALOR (OUT)]]&gt;0, "Expense", "Check"))</f>
        <v>Income</v>
      </c>
      <c r="E2197" s="3" t="str">
        <f>_xlfn.XLOOKUP(FIN_DATASET[[#This Row],[Method]],CATEGORY_MAP[CUENTA_IN],CATEGORY_MAP[Category])</f>
        <v>Scholarships</v>
      </c>
      <c r="F2197" s="3" t="str">
        <f>_xlfn.XLOOKUP(FIN_DATASET[[#This Row],[Account]],CATEGORY_MAP[CUENTA_OUT],CATEGORY_MAP[Subcategory])</f>
        <v>Monthly Fee</v>
      </c>
      <c r="G2197" s="3" t="str">
        <f>IF(OR(FIN_RAW[[#This Row],[CONCEPTO]]=0,FIN_RAW[[#This Row],[CONCEPTO]]=""),"",FIN_RAW[[#This Row],[CONCEPTO]])</f>
        <v>Beca Fundadores AR (100%) MAY</v>
      </c>
      <c r="H2197" s="5">
        <f>IF(FIN_DATASET[[#This Row],[Type]]="Income", FIN_RAW[[#This Row],[VALOR (IN)]], -FIN_RAW[[#This Row],[VALOR (OUT)]])</f>
        <v>210000</v>
      </c>
      <c r="I2197" s="3" t="str">
        <f>FIN_RAW[[#This Row],[CUENTA (IN)]]</f>
        <v>Becas</v>
      </c>
      <c r="J2197" s="6" t="str">
        <f>FIN_RAW[[#This Row],[CUENTA (OUT)]]</f>
        <v>Mensualidad</v>
      </c>
      <c r="K2197" s="3" t="str">
        <f>IF(OR(FIN_RAW[[#This Row],[CLIENTE]]=0,FIN_RAW[[#This Row],[CLIENTE]]=" "),"",FIN_RAW[[#This Row],[CLIENTE]])</f>
        <v>Silvana Torres López</v>
      </c>
      <c r="L2197" s="3" t="str">
        <f>IF(OR(FIN_RAW[[#This Row],[DEPORTISTA]]=0,FIN_RAW[[#This Row],[DEPORTISTA]]=""),"",FIN_RAW[[#This Row],[DEPORTISTA]])</f>
        <v>María Paula Quintero Torres</v>
      </c>
      <c r="M2197" s="3">
        <f>IF(FIN_DATASET[[#This Row],[Method]]="Efectivo",1,0)</f>
        <v>0</v>
      </c>
      <c r="N2197" s="12">
        <f>IF(FIN_DATASET[[#This Row],[Method]]="Efectivo",FIN_DATASET[[#This Row],[Amount]],0)</f>
        <v>0</v>
      </c>
      <c r="O2197" s="3">
        <f>IF(FIN_DATASET[[#This Row],[Method]]="CxC",1,0)</f>
        <v>0</v>
      </c>
      <c r="P2197" s="11">
        <f>IF(FIN_DATASET[[#This Row],[Method]]="CxC",FIN_DATASET[[#This Row],[Amount]],0)</f>
        <v>0</v>
      </c>
      <c r="Q2197" s="3">
        <f>IF(OR(FIN_DATASET[[#This Row],[Account]]="CxP",FIN_DATASET[[#This Row],[Account]]="CxP (Liga)",FIN_DATASET[[#This Row],[Account]]="CxP (Terceros)"),1,0)</f>
        <v>0</v>
      </c>
      <c r="R2197" s="3">
        <f>IF(FIN_DATASET[[#This Row],[AP_Flag]]=1,FIN_DATASET[[#This Row],[Amount]],0)</f>
        <v>0</v>
      </c>
    </row>
    <row r="2198" spans="1:18" x14ac:dyDescent="0.2">
      <c r="A2198" s="4">
        <f>FIN_RAW[[#This Row],[FECHA]]</f>
        <v>45414</v>
      </c>
      <c r="B2198" s="3">
        <f>YEAR(FIN_DATASET[[#This Row],[Date]])</f>
        <v>2024</v>
      </c>
      <c r="C2198" s="3" t="str">
        <f>TEXT(FIN_DATASET[[#This Row],[Date]],"mmmm")</f>
        <v>May</v>
      </c>
      <c r="D2198" s="3" t="str">
        <f>IF(FIN_RAW[[#This Row],[VALOR (IN)]]&gt;0, "Income",IF(FIN_RAW[[#This Row],[VALOR (OUT)]]&gt;0, "Expense", "Check"))</f>
        <v>Income</v>
      </c>
      <c r="E2198" s="3" t="str">
        <f>_xlfn.XLOOKUP(FIN_DATASET[[#This Row],[Method]],CATEGORY_MAP[CUENTA_IN],CATEGORY_MAP[Category])</f>
        <v>Scholarships</v>
      </c>
      <c r="F2198" s="3" t="str">
        <f>_xlfn.XLOOKUP(FIN_DATASET[[#This Row],[Account]],CATEGORY_MAP[CUENTA_OUT],CATEGORY_MAP[Subcategory])</f>
        <v>Monthly Fee</v>
      </c>
      <c r="G2198" s="3" t="str">
        <f>IF(OR(FIN_RAW[[#This Row],[CONCEPTO]]=0,FIN_RAW[[#This Row],[CONCEPTO]]=""),"",FIN_RAW[[#This Row],[CONCEPTO]])</f>
        <v>Beca Fundadores AR (100%) MAY</v>
      </c>
      <c r="H2198" s="5">
        <f>IF(FIN_DATASET[[#This Row],[Type]]="Income", FIN_RAW[[#This Row],[VALOR (IN)]], -FIN_RAW[[#This Row],[VALOR (OUT)]])</f>
        <v>210000</v>
      </c>
      <c r="I2198" s="3" t="str">
        <f>FIN_RAW[[#This Row],[CUENTA (IN)]]</f>
        <v>Becas</v>
      </c>
      <c r="J2198" s="6" t="str">
        <f>FIN_RAW[[#This Row],[CUENTA (OUT)]]</f>
        <v>Mensualidad</v>
      </c>
      <c r="K2198" s="3" t="str">
        <f>IF(OR(FIN_RAW[[#This Row],[CLIENTE]]=0,FIN_RAW[[#This Row],[CLIENTE]]=" "),"",FIN_RAW[[#This Row],[CLIENTE]])</f>
        <v>Silvana Torres López</v>
      </c>
      <c r="L2198" s="3" t="str">
        <f>IF(OR(FIN_RAW[[#This Row],[DEPORTISTA]]=0,FIN_RAW[[#This Row],[DEPORTISTA]]=""),"",FIN_RAW[[#This Row],[DEPORTISTA]])</f>
        <v>Luciana Pinedo Torres</v>
      </c>
      <c r="M2198" s="3">
        <f>IF(FIN_DATASET[[#This Row],[Method]]="Efectivo",1,0)</f>
        <v>0</v>
      </c>
      <c r="N2198" s="12">
        <f>IF(FIN_DATASET[[#This Row],[Method]]="Efectivo",FIN_DATASET[[#This Row],[Amount]],0)</f>
        <v>0</v>
      </c>
      <c r="O2198" s="3">
        <f>IF(FIN_DATASET[[#This Row],[Method]]="CxC",1,0)</f>
        <v>0</v>
      </c>
      <c r="P2198" s="11">
        <f>IF(FIN_DATASET[[#This Row],[Method]]="CxC",FIN_DATASET[[#This Row],[Amount]],0)</f>
        <v>0</v>
      </c>
      <c r="Q2198" s="3">
        <f>IF(OR(FIN_DATASET[[#This Row],[Account]]="CxP",FIN_DATASET[[#This Row],[Account]]="CxP (Liga)",FIN_DATASET[[#This Row],[Account]]="CxP (Terceros)"),1,0)</f>
        <v>0</v>
      </c>
      <c r="R2198" s="3">
        <f>IF(FIN_DATASET[[#This Row],[AP_Flag]]=1,FIN_DATASET[[#This Row],[Amount]],0)</f>
        <v>0</v>
      </c>
    </row>
    <row r="2199" spans="1:18" x14ac:dyDescent="0.2">
      <c r="A2199" s="4">
        <f>FIN_RAW[[#This Row],[FECHA]]</f>
        <v>45414</v>
      </c>
      <c r="B2199" s="3">
        <f>YEAR(FIN_DATASET[[#This Row],[Date]])</f>
        <v>2024</v>
      </c>
      <c r="C2199" s="3" t="str">
        <f>TEXT(FIN_DATASET[[#This Row],[Date]],"mmmm")</f>
        <v>May</v>
      </c>
      <c r="D2199" s="3" t="str">
        <f>IF(FIN_RAW[[#This Row],[VALOR (IN)]]&gt;0, "Income",IF(FIN_RAW[[#This Row],[VALOR (OUT)]]&gt;0, "Expense", "Check"))</f>
        <v>Income</v>
      </c>
      <c r="E2199" s="3" t="str">
        <f>_xlfn.XLOOKUP(FIN_DATASET[[#This Row],[Method]],CATEGORY_MAP[CUENTA_IN],CATEGORY_MAP[Category])</f>
        <v>Scholarships</v>
      </c>
      <c r="F2199" s="3" t="str">
        <f>_xlfn.XLOOKUP(FIN_DATASET[[#This Row],[Account]],CATEGORY_MAP[CUENTA_OUT],CATEGORY_MAP[Subcategory])</f>
        <v>Monthly Fee</v>
      </c>
      <c r="G2199" s="3" t="str">
        <f>IF(OR(FIN_RAW[[#This Row],[CONCEPTO]]=0,FIN_RAW[[#This Row],[CONCEPTO]]=""),"",FIN_RAW[[#This Row],[CONCEPTO]])</f>
        <v>Beca Fundadores AR (100%) MAY</v>
      </c>
      <c r="H2199" s="5">
        <f>IF(FIN_DATASET[[#This Row],[Type]]="Income", FIN_RAW[[#This Row],[VALOR (IN)]], -FIN_RAW[[#This Row],[VALOR (OUT)]])</f>
        <v>210000</v>
      </c>
      <c r="I2199" s="3" t="str">
        <f>FIN_RAW[[#This Row],[CUENTA (IN)]]</f>
        <v>Becas</v>
      </c>
      <c r="J2199" s="6" t="str">
        <f>FIN_RAW[[#This Row],[CUENTA (OUT)]]</f>
        <v>Mensualidad</v>
      </c>
      <c r="K2199" s="3" t="str">
        <f>IF(OR(FIN_RAW[[#This Row],[CLIENTE]]=0,FIN_RAW[[#This Row],[CLIENTE]]=" "),"",FIN_RAW[[#This Row],[CLIENTE]])</f>
        <v>Silvana Torres López</v>
      </c>
      <c r="L2199" s="3" t="str">
        <f>IF(OR(FIN_RAW[[#This Row],[DEPORTISTA]]=0,FIN_RAW[[#This Row],[DEPORTISTA]]=""),"",FIN_RAW[[#This Row],[DEPORTISTA]])</f>
        <v>Valentina Quintero Torres</v>
      </c>
      <c r="M2199" s="3">
        <f>IF(FIN_DATASET[[#This Row],[Method]]="Efectivo",1,0)</f>
        <v>0</v>
      </c>
      <c r="N2199" s="12">
        <f>IF(FIN_DATASET[[#This Row],[Method]]="Efectivo",FIN_DATASET[[#This Row],[Amount]],0)</f>
        <v>0</v>
      </c>
      <c r="O2199" s="3">
        <f>IF(FIN_DATASET[[#This Row],[Method]]="CxC",1,0)</f>
        <v>0</v>
      </c>
      <c r="P2199" s="11">
        <f>IF(FIN_DATASET[[#This Row],[Method]]="CxC",FIN_DATASET[[#This Row],[Amount]],0)</f>
        <v>0</v>
      </c>
      <c r="Q2199" s="3">
        <f>IF(OR(FIN_DATASET[[#This Row],[Account]]="CxP",FIN_DATASET[[#This Row],[Account]]="CxP (Liga)",FIN_DATASET[[#This Row],[Account]]="CxP (Terceros)"),1,0)</f>
        <v>0</v>
      </c>
      <c r="R2199" s="3">
        <f>IF(FIN_DATASET[[#This Row],[AP_Flag]]=1,FIN_DATASET[[#This Row],[Amount]],0)</f>
        <v>0</v>
      </c>
    </row>
    <row r="2200" spans="1:18" x14ac:dyDescent="0.2">
      <c r="A2200" s="4">
        <f>FIN_RAW[[#This Row],[FECHA]]</f>
        <v>45414</v>
      </c>
      <c r="B2200" s="3">
        <f>YEAR(FIN_DATASET[[#This Row],[Date]])</f>
        <v>2024</v>
      </c>
      <c r="C2200" s="3" t="str">
        <f>TEXT(FIN_DATASET[[#This Row],[Date]],"mmmm")</f>
        <v>May</v>
      </c>
      <c r="D2200" s="3" t="str">
        <f>IF(FIN_RAW[[#This Row],[VALOR (IN)]]&gt;0, "Income",IF(FIN_RAW[[#This Row],[VALOR (OUT)]]&gt;0, "Expense", "Check"))</f>
        <v>Income</v>
      </c>
      <c r="E2200" s="3" t="str">
        <f>_xlfn.XLOOKUP(FIN_DATASET[[#This Row],[Method]],CATEGORY_MAP[CUENTA_IN],CATEGORY_MAP[Category])</f>
        <v>Cash</v>
      </c>
      <c r="F2200" s="3" t="str">
        <f>_xlfn.XLOOKUP(FIN_DATASET[[#This Row],[Account]],CATEGORY_MAP[CUENTA_OUT],CATEGORY_MAP[Subcategory])</f>
        <v>Monthly Fee</v>
      </c>
      <c r="G2200" s="3" t="str">
        <f>IF(OR(FIN_RAW[[#This Row],[CONCEPTO]]=0,FIN_RAW[[#This Row],[CONCEPTO]]=""),"",FIN_RAW[[#This Row],[CONCEPTO]])</f>
        <v>Mensualidad FOR MAY</v>
      </c>
      <c r="H2200" s="5">
        <f>IF(FIN_DATASET[[#This Row],[Type]]="Income", FIN_RAW[[#This Row],[VALOR (IN)]], -FIN_RAW[[#This Row],[VALOR (OUT)]])</f>
        <v>160000</v>
      </c>
      <c r="I2200" s="3" t="str">
        <f>FIN_RAW[[#This Row],[CUENTA (IN)]]</f>
        <v>Efectivo</v>
      </c>
      <c r="J2200" s="6" t="str">
        <f>FIN_RAW[[#This Row],[CUENTA (OUT)]]</f>
        <v>Mensualidad</v>
      </c>
      <c r="K2200" s="3" t="str">
        <f>IF(OR(FIN_RAW[[#This Row],[CLIENTE]]=0,FIN_RAW[[#This Row],[CLIENTE]]=" "),"",FIN_RAW[[#This Row],[CLIENTE]])</f>
        <v>Carlos Andrés Velasco Ruiz</v>
      </c>
      <c r="L2200" s="3" t="str">
        <f>IF(OR(FIN_RAW[[#This Row],[DEPORTISTA]]=0,FIN_RAW[[#This Row],[DEPORTISTA]]=""),"",FIN_RAW[[#This Row],[DEPORTISTA]])</f>
        <v>Antonella Velasco Aristizabal</v>
      </c>
      <c r="M2200" s="3">
        <f>IF(FIN_DATASET[[#This Row],[Method]]="Efectivo",1,0)</f>
        <v>1</v>
      </c>
      <c r="N2200" s="12">
        <f>IF(FIN_DATASET[[#This Row],[Method]]="Efectivo",FIN_DATASET[[#This Row],[Amount]],0)</f>
        <v>160000</v>
      </c>
      <c r="O2200" s="3">
        <f>IF(FIN_DATASET[[#This Row],[Method]]="CxC",1,0)</f>
        <v>0</v>
      </c>
      <c r="P2200" s="11">
        <f>IF(FIN_DATASET[[#This Row],[Method]]="CxC",FIN_DATASET[[#This Row],[Amount]],0)</f>
        <v>0</v>
      </c>
      <c r="Q2200" s="3">
        <f>IF(OR(FIN_DATASET[[#This Row],[Account]]="CxP",FIN_DATASET[[#This Row],[Account]]="CxP (Liga)",FIN_DATASET[[#This Row],[Account]]="CxP (Terceros)"),1,0)</f>
        <v>0</v>
      </c>
      <c r="R2200" s="3">
        <f>IF(FIN_DATASET[[#This Row],[AP_Flag]]=1,FIN_DATASET[[#This Row],[Amount]],0)</f>
        <v>0</v>
      </c>
    </row>
    <row r="2201" spans="1:18" x14ac:dyDescent="0.2">
      <c r="A2201" s="4">
        <f>FIN_RAW[[#This Row],[FECHA]]</f>
        <v>45414</v>
      </c>
      <c r="B2201" s="3">
        <f>YEAR(FIN_DATASET[[#This Row],[Date]])</f>
        <v>2024</v>
      </c>
      <c r="C2201" s="3" t="str">
        <f>TEXT(FIN_DATASET[[#This Row],[Date]],"mmmm")</f>
        <v>May</v>
      </c>
      <c r="D2201" s="3" t="str">
        <f>IF(FIN_RAW[[#This Row],[VALOR (IN)]]&gt;0, "Income",IF(FIN_RAW[[#This Row],[VALOR (OUT)]]&gt;0, "Expense", "Check"))</f>
        <v>Income</v>
      </c>
      <c r="E2201" s="3" t="str">
        <f>_xlfn.XLOOKUP(FIN_DATASET[[#This Row],[Method]],CATEGORY_MAP[CUENTA_IN],CATEGORY_MAP[Category])</f>
        <v>Cash</v>
      </c>
      <c r="F2201" s="3" t="str">
        <f>_xlfn.XLOOKUP(FIN_DATASET[[#This Row],[Account]],CATEGORY_MAP[CUENTA_OUT],CATEGORY_MAP[Subcategory])</f>
        <v>Monthly Fee</v>
      </c>
      <c r="G2201" s="3" t="str">
        <f>IF(OR(FIN_RAW[[#This Row],[CONCEPTO]]=0,FIN_RAW[[#This Row],[CONCEPTO]]=""),"",FIN_RAW[[#This Row],[CONCEPTO]])</f>
        <v>Mensualidad FOR MAY</v>
      </c>
      <c r="H2201" s="5">
        <f>IF(FIN_DATASET[[#This Row],[Type]]="Income", FIN_RAW[[#This Row],[VALOR (IN)]], -FIN_RAW[[#This Row],[VALOR (OUT)]])</f>
        <v>135000</v>
      </c>
      <c r="I2201" s="3" t="str">
        <f>FIN_RAW[[#This Row],[CUENTA (IN)]]</f>
        <v>Efectivo</v>
      </c>
      <c r="J2201" s="6" t="str">
        <f>FIN_RAW[[#This Row],[CUENTA (OUT)]]</f>
        <v>Mensualidad</v>
      </c>
      <c r="K2201" s="3" t="str">
        <f>IF(OR(FIN_RAW[[#This Row],[CLIENTE]]=0,FIN_RAW[[#This Row],[CLIENTE]]=" "),"",FIN_RAW[[#This Row],[CLIENTE]])</f>
        <v>Juan Sebastián Floyd</v>
      </c>
      <c r="L2201" s="3" t="str">
        <f>IF(OR(FIN_RAW[[#This Row],[DEPORTISTA]]=0,FIN_RAW[[#This Row],[DEPORTISTA]]=""),"",FIN_RAW[[#This Row],[DEPORTISTA]])</f>
        <v>Arianna Floyd Martínez</v>
      </c>
      <c r="M2201" s="3">
        <f>IF(FIN_DATASET[[#This Row],[Method]]="Efectivo",1,0)</f>
        <v>1</v>
      </c>
      <c r="N2201" s="12">
        <f>IF(FIN_DATASET[[#This Row],[Method]]="Efectivo",FIN_DATASET[[#This Row],[Amount]],0)</f>
        <v>135000</v>
      </c>
      <c r="O2201" s="3">
        <f>IF(FIN_DATASET[[#This Row],[Method]]="CxC",1,0)</f>
        <v>0</v>
      </c>
      <c r="P2201" s="11">
        <f>IF(FIN_DATASET[[#This Row],[Method]]="CxC",FIN_DATASET[[#This Row],[Amount]],0)</f>
        <v>0</v>
      </c>
      <c r="Q2201" s="3">
        <f>IF(OR(FIN_DATASET[[#This Row],[Account]]="CxP",FIN_DATASET[[#This Row],[Account]]="CxP (Liga)",FIN_DATASET[[#This Row],[Account]]="CxP (Terceros)"),1,0)</f>
        <v>0</v>
      </c>
      <c r="R2201" s="3">
        <f>IF(FIN_DATASET[[#This Row],[AP_Flag]]=1,FIN_DATASET[[#This Row],[Amount]],0)</f>
        <v>0</v>
      </c>
    </row>
    <row r="2202" spans="1:18" x14ac:dyDescent="0.2">
      <c r="A2202" s="4">
        <f>FIN_RAW[[#This Row],[FECHA]]</f>
        <v>45414</v>
      </c>
      <c r="B2202" s="3">
        <f>YEAR(FIN_DATASET[[#This Row],[Date]])</f>
        <v>2024</v>
      </c>
      <c r="C2202" s="3" t="str">
        <f>TEXT(FIN_DATASET[[#This Row],[Date]],"mmmm")</f>
        <v>May</v>
      </c>
      <c r="D2202" s="3" t="str">
        <f>IF(FIN_RAW[[#This Row],[VALOR (IN)]]&gt;0, "Income",IF(FIN_RAW[[#This Row],[VALOR (OUT)]]&gt;0, "Expense", "Check"))</f>
        <v>Income</v>
      </c>
      <c r="E2202" s="3" t="str">
        <f>_xlfn.XLOOKUP(FIN_DATASET[[#This Row],[Method]],CATEGORY_MAP[CUENTA_IN],CATEGORY_MAP[Category])</f>
        <v>Scholarships</v>
      </c>
      <c r="F2202" s="3" t="str">
        <f>_xlfn.XLOOKUP(FIN_DATASET[[#This Row],[Account]],CATEGORY_MAP[CUENTA_OUT],CATEGORY_MAP[Subcategory])</f>
        <v>Monthly Fee</v>
      </c>
      <c r="G2202" s="3" t="str">
        <f>IF(OR(FIN_RAW[[#This Row],[CONCEPTO]]=0,FIN_RAW[[#This Row],[CONCEPTO]]=""),"",FIN_RAW[[#This Row],[CONCEPTO]])</f>
        <v>Beca Hermandad (15%) MAY</v>
      </c>
      <c r="H2202" s="5">
        <f>IF(FIN_DATASET[[#This Row],[Type]]="Income", FIN_RAW[[#This Row],[VALOR (IN)]], -FIN_RAW[[#This Row],[VALOR (OUT)]])</f>
        <v>25000</v>
      </c>
      <c r="I2202" s="3" t="str">
        <f>FIN_RAW[[#This Row],[CUENTA (IN)]]</f>
        <v>Becas</v>
      </c>
      <c r="J2202" s="6" t="str">
        <f>FIN_RAW[[#This Row],[CUENTA (OUT)]]</f>
        <v>Mensualidad</v>
      </c>
      <c r="K2202" s="3" t="str">
        <f>IF(OR(FIN_RAW[[#This Row],[CLIENTE]]=0,FIN_RAW[[#This Row],[CLIENTE]]=" "),"",FIN_RAW[[#This Row],[CLIENTE]])</f>
        <v>Juan Sebastián Floyd</v>
      </c>
      <c r="L2202" s="3" t="str">
        <f>IF(OR(FIN_RAW[[#This Row],[DEPORTISTA]]=0,FIN_RAW[[#This Row],[DEPORTISTA]]=""),"",FIN_RAW[[#This Row],[DEPORTISTA]])</f>
        <v>Arianna Floyd Martínez</v>
      </c>
      <c r="M2202" s="3">
        <f>IF(FIN_DATASET[[#This Row],[Method]]="Efectivo",1,0)</f>
        <v>0</v>
      </c>
      <c r="N2202" s="12">
        <f>IF(FIN_DATASET[[#This Row],[Method]]="Efectivo",FIN_DATASET[[#This Row],[Amount]],0)</f>
        <v>0</v>
      </c>
      <c r="O2202" s="3">
        <f>IF(FIN_DATASET[[#This Row],[Method]]="CxC",1,0)</f>
        <v>0</v>
      </c>
      <c r="P2202" s="11">
        <f>IF(FIN_DATASET[[#This Row],[Method]]="CxC",FIN_DATASET[[#This Row],[Amount]],0)</f>
        <v>0</v>
      </c>
      <c r="Q2202" s="3">
        <f>IF(OR(FIN_DATASET[[#This Row],[Account]]="CxP",FIN_DATASET[[#This Row],[Account]]="CxP (Liga)",FIN_DATASET[[#This Row],[Account]]="CxP (Terceros)"),1,0)</f>
        <v>0</v>
      </c>
      <c r="R2202" s="3">
        <f>IF(FIN_DATASET[[#This Row],[AP_Flag]]=1,FIN_DATASET[[#This Row],[Amount]],0)</f>
        <v>0</v>
      </c>
    </row>
    <row r="2203" spans="1:18" x14ac:dyDescent="0.2">
      <c r="A2203" s="4">
        <f>FIN_RAW[[#This Row],[FECHA]]</f>
        <v>45414</v>
      </c>
      <c r="B2203" s="3">
        <f>YEAR(FIN_DATASET[[#This Row],[Date]])</f>
        <v>2024</v>
      </c>
      <c r="C2203" s="3" t="str">
        <f>TEXT(FIN_DATASET[[#This Row],[Date]],"mmmm")</f>
        <v>May</v>
      </c>
      <c r="D2203" s="3" t="str">
        <f>IF(FIN_RAW[[#This Row],[VALOR (IN)]]&gt;0, "Income",IF(FIN_RAW[[#This Row],[VALOR (OUT)]]&gt;0, "Expense", "Check"))</f>
        <v>Income</v>
      </c>
      <c r="E2203" s="3" t="str">
        <f>_xlfn.XLOOKUP(FIN_DATASET[[#This Row],[Method]],CATEGORY_MAP[CUENTA_IN],CATEGORY_MAP[Category])</f>
        <v>Cash</v>
      </c>
      <c r="F2203" s="3" t="str">
        <f>_xlfn.XLOOKUP(FIN_DATASET[[#This Row],[Account]],CATEGORY_MAP[CUENTA_OUT],CATEGORY_MAP[Subcategory])</f>
        <v>Monthly Fee</v>
      </c>
      <c r="G2203" s="3" t="str">
        <f>IF(OR(FIN_RAW[[#This Row],[CONCEPTO]]=0,FIN_RAW[[#This Row],[CONCEPTO]]=""),"",FIN_RAW[[#This Row],[CONCEPTO]])</f>
        <v>Mensualidad AR MAY</v>
      </c>
      <c r="H2203" s="5">
        <f>IF(FIN_DATASET[[#This Row],[Type]]="Income", FIN_RAW[[#This Row],[VALOR (IN)]], -FIN_RAW[[#This Row],[VALOR (OUT)]])</f>
        <v>210000</v>
      </c>
      <c r="I2203" s="3" t="str">
        <f>FIN_RAW[[#This Row],[CUENTA (IN)]]</f>
        <v>Efectivo</v>
      </c>
      <c r="J2203" s="6" t="str">
        <f>FIN_RAW[[#This Row],[CUENTA (OUT)]]</f>
        <v>Mensualidad</v>
      </c>
      <c r="K2203" s="3" t="str">
        <f>IF(OR(FIN_RAW[[#This Row],[CLIENTE]]=0,FIN_RAW[[#This Row],[CLIENTE]]=" "),"",FIN_RAW[[#This Row],[CLIENTE]])</f>
        <v>Juan Sebastián Floyd</v>
      </c>
      <c r="L2203" s="3" t="str">
        <f>IF(OR(FIN_RAW[[#This Row],[DEPORTISTA]]=0,FIN_RAW[[#This Row],[DEPORTISTA]]=""),"",FIN_RAW[[#This Row],[DEPORTISTA]])</f>
        <v>Juan Diego Floyd Martínez</v>
      </c>
      <c r="M2203" s="3">
        <f>IF(FIN_DATASET[[#This Row],[Method]]="Efectivo",1,0)</f>
        <v>1</v>
      </c>
      <c r="N2203" s="12">
        <f>IF(FIN_DATASET[[#This Row],[Method]]="Efectivo",FIN_DATASET[[#This Row],[Amount]],0)</f>
        <v>210000</v>
      </c>
      <c r="O2203" s="3">
        <f>IF(FIN_DATASET[[#This Row],[Method]]="CxC",1,0)</f>
        <v>0</v>
      </c>
      <c r="P2203" s="11">
        <f>IF(FIN_DATASET[[#This Row],[Method]]="CxC",FIN_DATASET[[#This Row],[Amount]],0)</f>
        <v>0</v>
      </c>
      <c r="Q2203" s="3">
        <f>IF(OR(FIN_DATASET[[#This Row],[Account]]="CxP",FIN_DATASET[[#This Row],[Account]]="CxP (Liga)",FIN_DATASET[[#This Row],[Account]]="CxP (Terceros)"),1,0)</f>
        <v>0</v>
      </c>
      <c r="R2203" s="3">
        <f>IF(FIN_DATASET[[#This Row],[AP_Flag]]=1,FIN_DATASET[[#This Row],[Amount]],0)</f>
        <v>0</v>
      </c>
    </row>
    <row r="2204" spans="1:18" x14ac:dyDescent="0.2">
      <c r="A2204" s="4">
        <f>FIN_RAW[[#This Row],[FECHA]]</f>
        <v>45414</v>
      </c>
      <c r="B2204" s="3">
        <f>YEAR(FIN_DATASET[[#This Row],[Date]])</f>
        <v>2024</v>
      </c>
      <c r="C2204" s="3" t="str">
        <f>TEXT(FIN_DATASET[[#This Row],[Date]],"mmmm")</f>
        <v>May</v>
      </c>
      <c r="D2204" s="3" t="str">
        <f>IF(FIN_RAW[[#This Row],[VALOR (IN)]]&gt;0, "Income",IF(FIN_RAW[[#This Row],[VALOR (OUT)]]&gt;0, "Expense", "Check"))</f>
        <v>Income</v>
      </c>
      <c r="E2204" s="3" t="str">
        <f>_xlfn.XLOOKUP(FIN_DATASET[[#This Row],[Method]],CATEGORY_MAP[CUENTA_IN],CATEGORY_MAP[Category])</f>
        <v>Cash</v>
      </c>
      <c r="F2204" s="3" t="str">
        <f>_xlfn.XLOOKUP(FIN_DATASET[[#This Row],[Account]],CATEGORY_MAP[CUENTA_OUT],CATEGORY_MAP[Subcategory])</f>
        <v>Monthly Fee</v>
      </c>
      <c r="G2204" s="3" t="str">
        <f>IF(OR(FIN_RAW[[#This Row],[CONCEPTO]]=0,FIN_RAW[[#This Row],[CONCEPTO]]=""),"",FIN_RAW[[#This Row],[CONCEPTO]])</f>
        <v>Mensualidad AR MAY</v>
      </c>
      <c r="H2204" s="5">
        <f>IF(FIN_DATASET[[#This Row],[Type]]="Income", FIN_RAW[[#This Row],[VALOR (IN)]], -FIN_RAW[[#This Row],[VALOR (OUT)]])</f>
        <v>158000</v>
      </c>
      <c r="I2204" s="3" t="str">
        <f>FIN_RAW[[#This Row],[CUENTA (IN)]]</f>
        <v>Efectivo</v>
      </c>
      <c r="J2204" s="6" t="str">
        <f>FIN_RAW[[#This Row],[CUENTA (OUT)]]</f>
        <v>Mensualidad</v>
      </c>
      <c r="K2204" s="3" t="str">
        <f>IF(OR(FIN_RAW[[#This Row],[CLIENTE]]=0,FIN_RAW[[#This Row],[CLIENTE]]=" "),"",FIN_RAW[[#This Row],[CLIENTE]])</f>
        <v>Víctor Manuel Duque Yepes</v>
      </c>
      <c r="L2204" s="3" t="str">
        <f>IF(OR(FIN_RAW[[#This Row],[DEPORTISTA]]=0,FIN_RAW[[#This Row],[DEPORTISTA]]=""),"",FIN_RAW[[#This Row],[DEPORTISTA]])</f>
        <v>Juan Esteban Duque Pinto</v>
      </c>
      <c r="M2204" s="3">
        <f>IF(FIN_DATASET[[#This Row],[Method]]="Efectivo",1,0)</f>
        <v>1</v>
      </c>
      <c r="N2204" s="12">
        <f>IF(FIN_DATASET[[#This Row],[Method]]="Efectivo",FIN_DATASET[[#This Row],[Amount]],0)</f>
        <v>158000</v>
      </c>
      <c r="O2204" s="3">
        <f>IF(FIN_DATASET[[#This Row],[Method]]="CxC",1,0)</f>
        <v>0</v>
      </c>
      <c r="P2204" s="11">
        <f>IF(FIN_DATASET[[#This Row],[Method]]="CxC",FIN_DATASET[[#This Row],[Amount]],0)</f>
        <v>0</v>
      </c>
      <c r="Q2204" s="3">
        <f>IF(OR(FIN_DATASET[[#This Row],[Account]]="CxP",FIN_DATASET[[#This Row],[Account]]="CxP (Liga)",FIN_DATASET[[#This Row],[Account]]="CxP (Terceros)"),1,0)</f>
        <v>0</v>
      </c>
      <c r="R2204" s="3">
        <f>IF(FIN_DATASET[[#This Row],[AP_Flag]]=1,FIN_DATASET[[#This Row],[Amount]],0)</f>
        <v>0</v>
      </c>
    </row>
    <row r="2205" spans="1:18" x14ac:dyDescent="0.2">
      <c r="A2205" s="4">
        <f>FIN_RAW[[#This Row],[FECHA]]</f>
        <v>45414</v>
      </c>
      <c r="B2205" s="3">
        <f>YEAR(FIN_DATASET[[#This Row],[Date]])</f>
        <v>2024</v>
      </c>
      <c r="C2205" s="3" t="str">
        <f>TEXT(FIN_DATASET[[#This Row],[Date]],"mmmm")</f>
        <v>May</v>
      </c>
      <c r="D2205" s="3" t="str">
        <f>IF(FIN_RAW[[#This Row],[VALOR (IN)]]&gt;0, "Income",IF(FIN_RAW[[#This Row],[VALOR (OUT)]]&gt;0, "Expense", "Check"))</f>
        <v>Income</v>
      </c>
      <c r="E2205" s="3" t="str">
        <f>_xlfn.XLOOKUP(FIN_DATASET[[#This Row],[Method]],CATEGORY_MAP[CUENTA_IN],CATEGORY_MAP[Category])</f>
        <v>Scholarships</v>
      </c>
      <c r="F2205" s="3" t="str">
        <f>_xlfn.XLOOKUP(FIN_DATASET[[#This Row],[Account]],CATEGORY_MAP[CUENTA_OUT],CATEGORY_MAP[Subcategory])</f>
        <v>Monthly Fee</v>
      </c>
      <c r="G2205" s="3" t="str">
        <f>IF(OR(FIN_RAW[[#This Row],[CONCEPTO]]=0,FIN_RAW[[#This Row],[CONCEPTO]]=""),"",FIN_RAW[[#This Row],[CONCEPTO]])</f>
        <v>Beca Hermandad (15%) MAY</v>
      </c>
      <c r="H2205" s="5">
        <f>IF(FIN_DATASET[[#This Row],[Type]]="Income", FIN_RAW[[#This Row],[VALOR (IN)]], -FIN_RAW[[#This Row],[VALOR (OUT)]])</f>
        <v>52000</v>
      </c>
      <c r="I2205" s="3" t="str">
        <f>FIN_RAW[[#This Row],[CUENTA (IN)]]</f>
        <v>Becas</v>
      </c>
      <c r="J2205" s="6" t="str">
        <f>FIN_RAW[[#This Row],[CUENTA (OUT)]]</f>
        <v>Mensualidad</v>
      </c>
      <c r="K2205" s="3" t="str">
        <f>IF(OR(FIN_RAW[[#This Row],[CLIENTE]]=0,FIN_RAW[[#This Row],[CLIENTE]]=" "),"",FIN_RAW[[#This Row],[CLIENTE]])</f>
        <v>Víctor Manuel Duque Yepes</v>
      </c>
      <c r="L2205" s="3" t="str">
        <f>IF(OR(FIN_RAW[[#This Row],[DEPORTISTA]]=0,FIN_RAW[[#This Row],[DEPORTISTA]]=""),"",FIN_RAW[[#This Row],[DEPORTISTA]])</f>
        <v>Juan Esteban Duque Pinto</v>
      </c>
      <c r="M2205" s="3">
        <f>IF(FIN_DATASET[[#This Row],[Method]]="Efectivo",1,0)</f>
        <v>0</v>
      </c>
      <c r="N2205" s="12">
        <f>IF(FIN_DATASET[[#This Row],[Method]]="Efectivo",FIN_DATASET[[#This Row],[Amount]],0)</f>
        <v>0</v>
      </c>
      <c r="O2205" s="3">
        <f>IF(FIN_DATASET[[#This Row],[Method]]="CxC",1,0)</f>
        <v>0</v>
      </c>
      <c r="P2205" s="11">
        <f>IF(FIN_DATASET[[#This Row],[Method]]="CxC",FIN_DATASET[[#This Row],[Amount]],0)</f>
        <v>0</v>
      </c>
      <c r="Q2205" s="3">
        <f>IF(OR(FIN_DATASET[[#This Row],[Account]]="CxP",FIN_DATASET[[#This Row],[Account]]="CxP (Liga)",FIN_DATASET[[#This Row],[Account]]="CxP (Terceros)"),1,0)</f>
        <v>0</v>
      </c>
      <c r="R2205" s="3">
        <f>IF(FIN_DATASET[[#This Row],[AP_Flag]]=1,FIN_DATASET[[#This Row],[Amount]],0)</f>
        <v>0</v>
      </c>
    </row>
    <row r="2206" spans="1:18" x14ac:dyDescent="0.2">
      <c r="A2206" s="4">
        <f>FIN_RAW[[#This Row],[FECHA]]</f>
        <v>45414</v>
      </c>
      <c r="B2206" s="3">
        <f>YEAR(FIN_DATASET[[#This Row],[Date]])</f>
        <v>2024</v>
      </c>
      <c r="C2206" s="3" t="str">
        <f>TEXT(FIN_DATASET[[#This Row],[Date]],"mmmm")</f>
        <v>May</v>
      </c>
      <c r="D2206" s="3" t="str">
        <f>IF(FIN_RAW[[#This Row],[VALOR (IN)]]&gt;0, "Income",IF(FIN_RAW[[#This Row],[VALOR (OUT)]]&gt;0, "Expense", "Check"))</f>
        <v>Income</v>
      </c>
      <c r="E2206" s="3" t="str">
        <f>_xlfn.XLOOKUP(FIN_DATASET[[#This Row],[Method]],CATEGORY_MAP[CUENTA_IN],CATEGORY_MAP[Category])</f>
        <v>Cash</v>
      </c>
      <c r="F2206" s="3" t="str">
        <f>_xlfn.XLOOKUP(FIN_DATASET[[#This Row],[Account]],CATEGORY_MAP[CUENTA_OUT],CATEGORY_MAP[Subcategory])</f>
        <v>Monthly Fee</v>
      </c>
      <c r="G2206" s="3" t="str">
        <f>IF(OR(FIN_RAW[[#This Row],[CONCEPTO]]=0,FIN_RAW[[#This Row],[CONCEPTO]]=""),"",FIN_RAW[[#This Row],[CONCEPTO]])</f>
        <v>Mensualidad AR MAY</v>
      </c>
      <c r="H2206" s="5">
        <f>IF(FIN_DATASET[[#This Row],[Type]]="Income", FIN_RAW[[#This Row],[VALOR (IN)]], -FIN_RAW[[#This Row],[VALOR (OUT)]])</f>
        <v>210000</v>
      </c>
      <c r="I2206" s="3" t="str">
        <f>FIN_RAW[[#This Row],[CUENTA (IN)]]</f>
        <v>Efectivo</v>
      </c>
      <c r="J2206" s="6" t="str">
        <f>FIN_RAW[[#This Row],[CUENTA (OUT)]]</f>
        <v>Mensualidad</v>
      </c>
      <c r="K2206" s="3" t="str">
        <f>IF(OR(FIN_RAW[[#This Row],[CLIENTE]]=0,FIN_RAW[[#This Row],[CLIENTE]]=" "),"",FIN_RAW[[#This Row],[CLIENTE]])</f>
        <v>Víctor Manuel Duque Yepes</v>
      </c>
      <c r="L2206" s="3" t="str">
        <f>IF(OR(FIN_RAW[[#This Row],[DEPORTISTA]]=0,FIN_RAW[[#This Row],[DEPORTISTA]]=""),"",FIN_RAW[[#This Row],[DEPORTISTA]])</f>
        <v>Juan Manuel Duque Pinto</v>
      </c>
      <c r="M2206" s="3">
        <f>IF(FIN_DATASET[[#This Row],[Method]]="Efectivo",1,0)</f>
        <v>1</v>
      </c>
      <c r="N2206" s="12">
        <f>IF(FIN_DATASET[[#This Row],[Method]]="Efectivo",FIN_DATASET[[#This Row],[Amount]],0)</f>
        <v>210000</v>
      </c>
      <c r="O2206" s="3">
        <f>IF(FIN_DATASET[[#This Row],[Method]]="CxC",1,0)</f>
        <v>0</v>
      </c>
      <c r="P2206" s="11">
        <f>IF(FIN_DATASET[[#This Row],[Method]]="CxC",FIN_DATASET[[#This Row],[Amount]],0)</f>
        <v>0</v>
      </c>
      <c r="Q2206" s="3">
        <f>IF(OR(FIN_DATASET[[#This Row],[Account]]="CxP",FIN_DATASET[[#This Row],[Account]]="CxP (Liga)",FIN_DATASET[[#This Row],[Account]]="CxP (Terceros)"),1,0)</f>
        <v>0</v>
      </c>
      <c r="R2206" s="3">
        <f>IF(FIN_DATASET[[#This Row],[AP_Flag]]=1,FIN_DATASET[[#This Row],[Amount]],0)</f>
        <v>0</v>
      </c>
    </row>
    <row r="2207" spans="1:18" x14ac:dyDescent="0.2">
      <c r="A2207" s="4">
        <f>FIN_RAW[[#This Row],[FECHA]]</f>
        <v>45414</v>
      </c>
      <c r="B2207" s="3">
        <f>YEAR(FIN_DATASET[[#This Row],[Date]])</f>
        <v>2024</v>
      </c>
      <c r="C2207" s="3" t="str">
        <f>TEXT(FIN_DATASET[[#This Row],[Date]],"mmmm")</f>
        <v>May</v>
      </c>
      <c r="D2207" s="3" t="str">
        <f>IF(FIN_RAW[[#This Row],[VALOR (IN)]]&gt;0, "Income",IF(FIN_RAW[[#This Row],[VALOR (OUT)]]&gt;0, "Expense", "Check"))</f>
        <v>Income</v>
      </c>
      <c r="E2207" s="3" t="str">
        <f>_xlfn.XLOOKUP(FIN_DATASET[[#This Row],[Method]],CATEGORY_MAP[CUENTA_IN],CATEGORY_MAP[Category])</f>
        <v>Cash</v>
      </c>
      <c r="F2207" s="3" t="str">
        <f>_xlfn.XLOOKUP(FIN_DATASET[[#This Row],[Account]],CATEGORY_MAP[CUENTA_OUT],CATEGORY_MAP[Subcategory])</f>
        <v>Monthly Fee</v>
      </c>
      <c r="G2207" s="3" t="str">
        <f>IF(OR(FIN_RAW[[#This Row],[CONCEPTO]]=0,FIN_RAW[[#This Row],[CONCEPTO]]=""),"",FIN_RAW[[#This Row],[CONCEPTO]])</f>
        <v>Mensualidad AR MAY</v>
      </c>
      <c r="H2207" s="5">
        <f>IF(FIN_DATASET[[#This Row],[Type]]="Income", FIN_RAW[[#This Row],[VALOR (IN)]], -FIN_RAW[[#This Row],[VALOR (OUT)]])</f>
        <v>210000</v>
      </c>
      <c r="I2207" s="3" t="str">
        <f>FIN_RAW[[#This Row],[CUENTA (IN)]]</f>
        <v>Efectivo</v>
      </c>
      <c r="J2207" s="6" t="str">
        <f>FIN_RAW[[#This Row],[CUENTA (OUT)]]</f>
        <v>Mensualidad</v>
      </c>
      <c r="K2207" s="3" t="str">
        <f>IF(OR(FIN_RAW[[#This Row],[CLIENTE]]=0,FIN_RAW[[#This Row],[CLIENTE]]=" "),"",FIN_RAW[[#This Row],[CLIENTE]])</f>
        <v>Diana Gómez Herrera</v>
      </c>
      <c r="L2207" s="3" t="str">
        <f>IF(OR(FIN_RAW[[#This Row],[DEPORTISTA]]=0,FIN_RAW[[#This Row],[DEPORTISTA]]=""),"",FIN_RAW[[#This Row],[DEPORTISTA]])</f>
        <v>Juan Manuel López Gómez</v>
      </c>
      <c r="M2207" s="3">
        <f>IF(FIN_DATASET[[#This Row],[Method]]="Efectivo",1,0)</f>
        <v>1</v>
      </c>
      <c r="N2207" s="12">
        <f>IF(FIN_DATASET[[#This Row],[Method]]="Efectivo",FIN_DATASET[[#This Row],[Amount]],0)</f>
        <v>210000</v>
      </c>
      <c r="O2207" s="3">
        <f>IF(FIN_DATASET[[#This Row],[Method]]="CxC",1,0)</f>
        <v>0</v>
      </c>
      <c r="P2207" s="11">
        <f>IF(FIN_DATASET[[#This Row],[Method]]="CxC",FIN_DATASET[[#This Row],[Amount]],0)</f>
        <v>0</v>
      </c>
      <c r="Q2207" s="3">
        <f>IF(OR(FIN_DATASET[[#This Row],[Account]]="CxP",FIN_DATASET[[#This Row],[Account]]="CxP (Liga)",FIN_DATASET[[#This Row],[Account]]="CxP (Terceros)"),1,0)</f>
        <v>0</v>
      </c>
      <c r="R2207" s="3">
        <f>IF(FIN_DATASET[[#This Row],[AP_Flag]]=1,FIN_DATASET[[#This Row],[Amount]],0)</f>
        <v>0</v>
      </c>
    </row>
    <row r="2208" spans="1:18" x14ac:dyDescent="0.2">
      <c r="A2208" s="4">
        <f>FIN_RAW[[#This Row],[FECHA]]</f>
        <v>45414</v>
      </c>
      <c r="B2208" s="3">
        <f>YEAR(FIN_DATASET[[#This Row],[Date]])</f>
        <v>2024</v>
      </c>
      <c r="C2208" s="3" t="str">
        <f>TEXT(FIN_DATASET[[#This Row],[Date]],"mmmm")</f>
        <v>May</v>
      </c>
      <c r="D2208" s="3" t="str">
        <f>IF(FIN_RAW[[#This Row],[VALOR (IN)]]&gt;0, "Income",IF(FIN_RAW[[#This Row],[VALOR (OUT)]]&gt;0, "Expense", "Check"))</f>
        <v>Income</v>
      </c>
      <c r="E2208" s="3" t="str">
        <f>_xlfn.XLOOKUP(FIN_DATASET[[#This Row],[Method]],CATEGORY_MAP[CUENTA_IN],CATEGORY_MAP[Category])</f>
        <v>Accounts Receivable</v>
      </c>
      <c r="F2208" s="3" t="str">
        <f>_xlfn.XLOOKUP(FIN_DATASET[[#This Row],[Account]],CATEGORY_MAP[CUENTA_OUT],CATEGORY_MAP[Subcategory])</f>
        <v>Monthly Fee</v>
      </c>
      <c r="G2208" s="3" t="str">
        <f>IF(OR(FIN_RAW[[#This Row],[CONCEPTO]]=0,FIN_RAW[[#This Row],[CONCEPTO]]=""),"",FIN_RAW[[#This Row],[CONCEPTO]])</f>
        <v>Mensualidad AR MAY</v>
      </c>
      <c r="H2208" s="5">
        <f>IF(FIN_DATASET[[#This Row],[Type]]="Income", FIN_RAW[[#This Row],[VALOR (IN)]], -FIN_RAW[[#This Row],[VALOR (OUT)]])</f>
        <v>210000</v>
      </c>
      <c r="I2208" s="3" t="str">
        <f>FIN_RAW[[#This Row],[CUENTA (IN)]]</f>
        <v>CxC</v>
      </c>
      <c r="J2208" s="6" t="str">
        <f>FIN_RAW[[#This Row],[CUENTA (OUT)]]</f>
        <v>Mensualidad</v>
      </c>
      <c r="K2208" s="3" t="str">
        <f>IF(OR(FIN_RAW[[#This Row],[CLIENTE]]=0,FIN_RAW[[#This Row],[CLIENTE]]=" "),"",FIN_RAW[[#This Row],[CLIENTE]])</f>
        <v>Viviana Andrade Álvarez</v>
      </c>
      <c r="L2208" s="3" t="str">
        <f>IF(OR(FIN_RAW[[#This Row],[DEPORTISTA]]=0,FIN_RAW[[#This Row],[DEPORTISTA]]=""),"",FIN_RAW[[#This Row],[DEPORTISTA]])</f>
        <v>Laura Sofía Valencia Andrade</v>
      </c>
      <c r="M2208" s="3">
        <f>IF(FIN_DATASET[[#This Row],[Method]]="Efectivo",1,0)</f>
        <v>0</v>
      </c>
      <c r="N2208" s="12">
        <f>IF(FIN_DATASET[[#This Row],[Method]]="Efectivo",FIN_DATASET[[#This Row],[Amount]],0)</f>
        <v>0</v>
      </c>
      <c r="O2208" s="3">
        <f>IF(FIN_DATASET[[#This Row],[Method]]="CxC",1,0)</f>
        <v>1</v>
      </c>
      <c r="P2208" s="11">
        <f>IF(FIN_DATASET[[#This Row],[Method]]="CxC",FIN_DATASET[[#This Row],[Amount]],0)</f>
        <v>210000</v>
      </c>
      <c r="Q2208" s="3">
        <f>IF(OR(FIN_DATASET[[#This Row],[Account]]="CxP",FIN_DATASET[[#This Row],[Account]]="CxP (Liga)",FIN_DATASET[[#This Row],[Account]]="CxP (Terceros)"),1,0)</f>
        <v>0</v>
      </c>
      <c r="R2208" s="3">
        <f>IF(FIN_DATASET[[#This Row],[AP_Flag]]=1,FIN_DATASET[[#This Row],[Amount]],0)</f>
        <v>0</v>
      </c>
    </row>
    <row r="2209" spans="1:18" x14ac:dyDescent="0.2">
      <c r="A2209" s="4">
        <f>FIN_RAW[[#This Row],[FECHA]]</f>
        <v>45414</v>
      </c>
      <c r="B2209" s="3">
        <f>YEAR(FIN_DATASET[[#This Row],[Date]])</f>
        <v>2024</v>
      </c>
      <c r="C2209" s="3" t="str">
        <f>TEXT(FIN_DATASET[[#This Row],[Date]],"mmmm")</f>
        <v>May</v>
      </c>
      <c r="D2209" s="3" t="str">
        <f>IF(FIN_RAW[[#This Row],[VALOR (IN)]]&gt;0, "Income",IF(FIN_RAW[[#This Row],[VALOR (OUT)]]&gt;0, "Expense", "Check"))</f>
        <v>Income</v>
      </c>
      <c r="E2209" s="3" t="str">
        <f>_xlfn.XLOOKUP(FIN_DATASET[[#This Row],[Method]],CATEGORY_MAP[CUENTA_IN],CATEGORY_MAP[Category])</f>
        <v>Cash</v>
      </c>
      <c r="F2209" s="3" t="str">
        <f>_xlfn.XLOOKUP(FIN_DATASET[[#This Row],[Account]],CATEGORY_MAP[CUENTA_OUT],CATEGORY_MAP[Subcategory])</f>
        <v>Monthly Fee</v>
      </c>
      <c r="G2209" s="3" t="str">
        <f>IF(OR(FIN_RAW[[#This Row],[CONCEPTO]]=0,FIN_RAW[[#This Row],[CONCEPTO]]=""),"",FIN_RAW[[#This Row],[CONCEPTO]])</f>
        <v>Mensualidad AR MAY</v>
      </c>
      <c r="H2209" s="5">
        <f>IF(FIN_DATASET[[#This Row],[Type]]="Income", FIN_RAW[[#This Row],[VALOR (IN)]], -FIN_RAW[[#This Row],[VALOR (OUT)]])</f>
        <v>210000</v>
      </c>
      <c r="I2209" s="3" t="str">
        <f>FIN_RAW[[#This Row],[CUENTA (IN)]]</f>
        <v>Efectivo</v>
      </c>
      <c r="J2209" s="6" t="str">
        <f>FIN_RAW[[#This Row],[CUENTA (OUT)]]</f>
        <v>Mensualidad</v>
      </c>
      <c r="K2209" s="3" t="str">
        <f>IF(OR(FIN_RAW[[#This Row],[CLIENTE]]=0,FIN_RAW[[#This Row],[CLIENTE]]=" "),"",FIN_RAW[[#This Row],[CLIENTE]])</f>
        <v>Diana Marcela Bravo Clavijo</v>
      </c>
      <c r="L2209" s="3" t="str">
        <f>IF(OR(FIN_RAW[[#This Row],[DEPORTISTA]]=0,FIN_RAW[[#This Row],[DEPORTISTA]]=""),"",FIN_RAW[[#This Row],[DEPORTISTA]])</f>
        <v>María Antonia Camacho Bravo</v>
      </c>
      <c r="M2209" s="3">
        <f>IF(FIN_DATASET[[#This Row],[Method]]="Efectivo",1,0)</f>
        <v>1</v>
      </c>
      <c r="N2209" s="12">
        <f>IF(FIN_DATASET[[#This Row],[Method]]="Efectivo",FIN_DATASET[[#This Row],[Amount]],0)</f>
        <v>210000</v>
      </c>
      <c r="O2209" s="3">
        <f>IF(FIN_DATASET[[#This Row],[Method]]="CxC",1,0)</f>
        <v>0</v>
      </c>
      <c r="P2209" s="11">
        <f>IF(FIN_DATASET[[#This Row],[Method]]="CxC",FIN_DATASET[[#This Row],[Amount]],0)</f>
        <v>0</v>
      </c>
      <c r="Q2209" s="3">
        <f>IF(OR(FIN_DATASET[[#This Row],[Account]]="CxP",FIN_DATASET[[#This Row],[Account]]="CxP (Liga)",FIN_DATASET[[#This Row],[Account]]="CxP (Terceros)"),1,0)</f>
        <v>0</v>
      </c>
      <c r="R2209" s="3">
        <f>IF(FIN_DATASET[[#This Row],[AP_Flag]]=1,FIN_DATASET[[#This Row],[Amount]],0)</f>
        <v>0</v>
      </c>
    </row>
    <row r="2210" spans="1:18" x14ac:dyDescent="0.2">
      <c r="A2210" s="4">
        <f>FIN_RAW[[#This Row],[FECHA]]</f>
        <v>45414</v>
      </c>
      <c r="B2210" s="3">
        <f>YEAR(FIN_DATASET[[#This Row],[Date]])</f>
        <v>2024</v>
      </c>
      <c r="C2210" s="3" t="str">
        <f>TEXT(FIN_DATASET[[#This Row],[Date]],"mmmm")</f>
        <v>May</v>
      </c>
      <c r="D2210" s="3" t="str">
        <f>IF(FIN_RAW[[#This Row],[VALOR (IN)]]&gt;0, "Income",IF(FIN_RAW[[#This Row],[VALOR (OUT)]]&gt;0, "Expense", "Check"))</f>
        <v>Income</v>
      </c>
      <c r="E2210" s="3" t="str">
        <f>_xlfn.XLOOKUP(FIN_DATASET[[#This Row],[Method]],CATEGORY_MAP[CUENTA_IN],CATEGORY_MAP[Category])</f>
        <v>Cash</v>
      </c>
      <c r="F2210" s="3" t="str">
        <f>_xlfn.XLOOKUP(FIN_DATASET[[#This Row],[Account]],CATEGORY_MAP[CUENTA_OUT],CATEGORY_MAP[Subcategory])</f>
        <v>Monthly Fee</v>
      </c>
      <c r="G2210" s="3" t="str">
        <f>IF(OR(FIN_RAW[[#This Row],[CONCEPTO]]=0,FIN_RAW[[#This Row],[CONCEPTO]]=""),"",FIN_RAW[[#This Row],[CONCEPTO]])</f>
        <v>Mensualidad AR MAY</v>
      </c>
      <c r="H2210" s="5">
        <f>IF(FIN_DATASET[[#This Row],[Type]]="Income", FIN_RAW[[#This Row],[VALOR (IN)]], -FIN_RAW[[#This Row],[VALOR (OUT)]])</f>
        <v>210000</v>
      </c>
      <c r="I2210" s="3" t="str">
        <f>FIN_RAW[[#This Row],[CUENTA (IN)]]</f>
        <v>Efectivo</v>
      </c>
      <c r="J2210" s="6" t="str">
        <f>FIN_RAW[[#This Row],[CUENTA (OUT)]]</f>
        <v>Mensualidad</v>
      </c>
      <c r="K2210" s="3" t="str">
        <f>IF(OR(FIN_RAW[[#This Row],[CLIENTE]]=0,FIN_RAW[[#This Row],[CLIENTE]]=" "),"",FIN_RAW[[#This Row],[CLIENTE]])</f>
        <v>Mónica González Esguerra</v>
      </c>
      <c r="L2210" s="3" t="str">
        <f>IF(OR(FIN_RAW[[#This Row],[DEPORTISTA]]=0,FIN_RAW[[#This Row],[DEPORTISTA]]=""),"",FIN_RAW[[#This Row],[DEPORTISTA]])</f>
        <v>Mariana Vásquez González</v>
      </c>
      <c r="M2210" s="3">
        <f>IF(FIN_DATASET[[#This Row],[Method]]="Efectivo",1,0)</f>
        <v>1</v>
      </c>
      <c r="N2210" s="12">
        <f>IF(FIN_DATASET[[#This Row],[Method]]="Efectivo",FIN_DATASET[[#This Row],[Amount]],0)</f>
        <v>210000</v>
      </c>
      <c r="O2210" s="3">
        <f>IF(FIN_DATASET[[#This Row],[Method]]="CxC",1,0)</f>
        <v>0</v>
      </c>
      <c r="P2210" s="11">
        <f>IF(FIN_DATASET[[#This Row],[Method]]="CxC",FIN_DATASET[[#This Row],[Amount]],0)</f>
        <v>0</v>
      </c>
      <c r="Q2210" s="3">
        <f>IF(OR(FIN_DATASET[[#This Row],[Account]]="CxP",FIN_DATASET[[#This Row],[Account]]="CxP (Liga)",FIN_DATASET[[#This Row],[Account]]="CxP (Terceros)"),1,0)</f>
        <v>0</v>
      </c>
      <c r="R2210" s="3">
        <f>IF(FIN_DATASET[[#This Row],[AP_Flag]]=1,FIN_DATASET[[#This Row],[Amount]],0)</f>
        <v>0</v>
      </c>
    </row>
    <row r="2211" spans="1:18" x14ac:dyDescent="0.2">
      <c r="A2211" s="4">
        <f>FIN_RAW[[#This Row],[FECHA]]</f>
        <v>45414</v>
      </c>
      <c r="B2211" s="3">
        <f>YEAR(FIN_DATASET[[#This Row],[Date]])</f>
        <v>2024</v>
      </c>
      <c r="C2211" s="3" t="str">
        <f>TEXT(FIN_DATASET[[#This Row],[Date]],"mmmm")</f>
        <v>May</v>
      </c>
      <c r="D2211" s="3" t="str">
        <f>IF(FIN_RAW[[#This Row],[VALOR (IN)]]&gt;0, "Income",IF(FIN_RAW[[#This Row],[VALOR (OUT)]]&gt;0, "Expense", "Check"))</f>
        <v>Income</v>
      </c>
      <c r="E2211" s="3" t="str">
        <f>_xlfn.XLOOKUP(FIN_DATASET[[#This Row],[Method]],CATEGORY_MAP[CUENTA_IN],CATEGORY_MAP[Category])</f>
        <v>Cash</v>
      </c>
      <c r="F2211" s="3" t="str">
        <f>_xlfn.XLOOKUP(FIN_DATASET[[#This Row],[Account]],CATEGORY_MAP[CUENTA_OUT],CATEGORY_MAP[Subcategory])</f>
        <v>Monthly Fee</v>
      </c>
      <c r="G2211" s="3" t="str">
        <f>IF(OR(FIN_RAW[[#This Row],[CONCEPTO]]=0,FIN_RAW[[#This Row],[CONCEPTO]]=""),"",FIN_RAW[[#This Row],[CONCEPTO]])</f>
        <v>Mensualidad FOR MAY</v>
      </c>
      <c r="H2211" s="5">
        <f>IF(FIN_DATASET[[#This Row],[Type]]="Income", FIN_RAW[[#This Row],[VALOR (IN)]], -FIN_RAW[[#This Row],[VALOR (OUT)]])</f>
        <v>158000</v>
      </c>
      <c r="I2211" s="3" t="str">
        <f>FIN_RAW[[#This Row],[CUENTA (IN)]]</f>
        <v>Efectivo</v>
      </c>
      <c r="J2211" s="6" t="str">
        <f>FIN_RAW[[#This Row],[CUENTA (OUT)]]</f>
        <v>Mensualidad</v>
      </c>
      <c r="K2211" s="3" t="str">
        <f>IF(OR(FIN_RAW[[#This Row],[CLIENTE]]=0,FIN_RAW[[#This Row],[CLIENTE]]=" "),"",FIN_RAW[[#This Row],[CLIENTE]])</f>
        <v>Ana Milena Sánchez Patiño</v>
      </c>
      <c r="L2211" s="3" t="str">
        <f>IF(OR(FIN_RAW[[#This Row],[DEPORTISTA]]=0,FIN_RAW[[#This Row],[DEPORTISTA]]=""),"",FIN_RAW[[#This Row],[DEPORTISTA]])</f>
        <v>Matías Carvajal Sánchez</v>
      </c>
      <c r="M2211" s="3">
        <f>IF(FIN_DATASET[[#This Row],[Method]]="Efectivo",1,0)</f>
        <v>1</v>
      </c>
      <c r="N2211" s="12">
        <f>IF(FIN_DATASET[[#This Row],[Method]]="Efectivo",FIN_DATASET[[#This Row],[Amount]],0)</f>
        <v>158000</v>
      </c>
      <c r="O2211" s="3">
        <f>IF(FIN_DATASET[[#This Row],[Method]]="CxC",1,0)</f>
        <v>0</v>
      </c>
      <c r="P2211" s="11">
        <f>IF(FIN_DATASET[[#This Row],[Method]]="CxC",FIN_DATASET[[#This Row],[Amount]],0)</f>
        <v>0</v>
      </c>
      <c r="Q2211" s="3">
        <f>IF(OR(FIN_DATASET[[#This Row],[Account]]="CxP",FIN_DATASET[[#This Row],[Account]]="CxP (Liga)",FIN_DATASET[[#This Row],[Account]]="CxP (Terceros)"),1,0)</f>
        <v>0</v>
      </c>
      <c r="R2211" s="3">
        <f>IF(FIN_DATASET[[#This Row],[AP_Flag]]=1,FIN_DATASET[[#This Row],[Amount]],0)</f>
        <v>0</v>
      </c>
    </row>
    <row r="2212" spans="1:18" x14ac:dyDescent="0.2">
      <c r="A2212" s="4">
        <f>FIN_RAW[[#This Row],[FECHA]]</f>
        <v>45414</v>
      </c>
      <c r="B2212" s="3">
        <f>YEAR(FIN_DATASET[[#This Row],[Date]])</f>
        <v>2024</v>
      </c>
      <c r="C2212" s="3" t="str">
        <f>TEXT(FIN_DATASET[[#This Row],[Date]],"mmmm")</f>
        <v>May</v>
      </c>
      <c r="D2212" s="3" t="str">
        <f>IF(FIN_RAW[[#This Row],[VALOR (IN)]]&gt;0, "Income",IF(FIN_RAW[[#This Row],[VALOR (OUT)]]&gt;0, "Expense", "Check"))</f>
        <v>Income</v>
      </c>
      <c r="E2212" s="3" t="str">
        <f>_xlfn.XLOOKUP(FIN_DATASET[[#This Row],[Method]],CATEGORY_MAP[CUENTA_IN],CATEGORY_MAP[Category])</f>
        <v>Scholarships</v>
      </c>
      <c r="F2212" s="3" t="str">
        <f>_xlfn.XLOOKUP(FIN_DATASET[[#This Row],[Account]],CATEGORY_MAP[CUENTA_OUT],CATEGORY_MAP[Subcategory])</f>
        <v>Monthly Fee</v>
      </c>
      <c r="G2212" s="3" t="str">
        <f>IF(OR(FIN_RAW[[#This Row],[CONCEPTO]]=0,FIN_RAW[[#This Row],[CONCEPTO]]=""),"",FIN_RAW[[#This Row],[CONCEPTO]])</f>
        <v>Beca Hermandad (15%) MAY</v>
      </c>
      <c r="H2212" s="5">
        <f>IF(FIN_DATASET[[#This Row],[Type]]="Income", FIN_RAW[[#This Row],[VALOR (IN)]], -FIN_RAW[[#This Row],[VALOR (OUT)]])</f>
        <v>52000</v>
      </c>
      <c r="I2212" s="3" t="str">
        <f>FIN_RAW[[#This Row],[CUENTA (IN)]]</f>
        <v>Becas</v>
      </c>
      <c r="J2212" s="6" t="str">
        <f>FIN_RAW[[#This Row],[CUENTA (OUT)]]</f>
        <v>Mensualidad</v>
      </c>
      <c r="K2212" s="3" t="str">
        <f>IF(OR(FIN_RAW[[#This Row],[CLIENTE]]=0,FIN_RAW[[#This Row],[CLIENTE]]=" "),"",FIN_RAW[[#This Row],[CLIENTE]])</f>
        <v>Ana Milena Sánchez Patiño</v>
      </c>
      <c r="L2212" s="3" t="str">
        <f>IF(OR(FIN_RAW[[#This Row],[DEPORTISTA]]=0,FIN_RAW[[#This Row],[DEPORTISTA]]=""),"",FIN_RAW[[#This Row],[DEPORTISTA]])</f>
        <v>Matías Carvajal Sánchez</v>
      </c>
      <c r="M2212" s="3">
        <f>IF(FIN_DATASET[[#This Row],[Method]]="Efectivo",1,0)</f>
        <v>0</v>
      </c>
      <c r="N2212" s="12">
        <f>IF(FIN_DATASET[[#This Row],[Method]]="Efectivo",FIN_DATASET[[#This Row],[Amount]],0)</f>
        <v>0</v>
      </c>
      <c r="O2212" s="3">
        <f>IF(FIN_DATASET[[#This Row],[Method]]="CxC",1,0)</f>
        <v>0</v>
      </c>
      <c r="P2212" s="11">
        <f>IF(FIN_DATASET[[#This Row],[Method]]="CxC",FIN_DATASET[[#This Row],[Amount]],0)</f>
        <v>0</v>
      </c>
      <c r="Q2212" s="3">
        <f>IF(OR(FIN_DATASET[[#This Row],[Account]]="CxP",FIN_DATASET[[#This Row],[Account]]="CxP (Liga)",FIN_DATASET[[#This Row],[Account]]="CxP (Terceros)"),1,0)</f>
        <v>0</v>
      </c>
      <c r="R2212" s="3">
        <f>IF(FIN_DATASET[[#This Row],[AP_Flag]]=1,FIN_DATASET[[#This Row],[Amount]],0)</f>
        <v>0</v>
      </c>
    </row>
    <row r="2213" spans="1:18" x14ac:dyDescent="0.2">
      <c r="A2213" s="4">
        <f>FIN_RAW[[#This Row],[FECHA]]</f>
        <v>45414</v>
      </c>
      <c r="B2213" s="3">
        <f>YEAR(FIN_DATASET[[#This Row],[Date]])</f>
        <v>2024</v>
      </c>
      <c r="C2213" s="3" t="str">
        <f>TEXT(FIN_DATASET[[#This Row],[Date]],"mmmm")</f>
        <v>May</v>
      </c>
      <c r="D2213" s="3" t="str">
        <f>IF(FIN_RAW[[#This Row],[VALOR (IN)]]&gt;0, "Income",IF(FIN_RAW[[#This Row],[VALOR (OUT)]]&gt;0, "Expense", "Check"))</f>
        <v>Income</v>
      </c>
      <c r="E2213" s="3" t="str">
        <f>_xlfn.XLOOKUP(FIN_DATASET[[#This Row],[Method]],CATEGORY_MAP[CUENTA_IN],CATEGORY_MAP[Category])</f>
        <v>Cash</v>
      </c>
      <c r="F2213" s="3" t="str">
        <f>_xlfn.XLOOKUP(FIN_DATASET[[#This Row],[Account]],CATEGORY_MAP[CUENTA_OUT],CATEGORY_MAP[Subcategory])</f>
        <v>Monthly Fee</v>
      </c>
      <c r="G2213" s="3" t="str">
        <f>IF(OR(FIN_RAW[[#This Row],[CONCEPTO]]=0,FIN_RAW[[#This Row],[CONCEPTO]]=""),"",FIN_RAW[[#This Row],[CONCEPTO]])</f>
        <v>Mensualidad AR MAY</v>
      </c>
      <c r="H2213" s="5">
        <f>IF(FIN_DATASET[[#This Row],[Type]]="Income", FIN_RAW[[#This Row],[VALOR (IN)]], -FIN_RAW[[#This Row],[VALOR (OUT)]])</f>
        <v>210000</v>
      </c>
      <c r="I2213" s="3" t="str">
        <f>FIN_RAW[[#This Row],[CUENTA (IN)]]</f>
        <v>Efectivo</v>
      </c>
      <c r="J2213" s="6" t="str">
        <f>FIN_RAW[[#This Row],[CUENTA (OUT)]]</f>
        <v>Mensualidad</v>
      </c>
      <c r="K2213" s="3" t="str">
        <f>IF(OR(FIN_RAW[[#This Row],[CLIENTE]]=0,FIN_RAW[[#This Row],[CLIENTE]]=" "),"",FIN_RAW[[#This Row],[CLIENTE]])</f>
        <v>Ana Milena Sánchez Patiño</v>
      </c>
      <c r="L2213" s="3" t="str">
        <f>IF(OR(FIN_RAW[[#This Row],[DEPORTISTA]]=0,FIN_RAW[[#This Row],[DEPORTISTA]]=""),"",FIN_RAW[[#This Row],[DEPORTISTA]])</f>
        <v>Valentina Carvajal Sánchez</v>
      </c>
      <c r="M2213" s="3">
        <f>IF(FIN_DATASET[[#This Row],[Method]]="Efectivo",1,0)</f>
        <v>1</v>
      </c>
      <c r="N2213" s="12">
        <f>IF(FIN_DATASET[[#This Row],[Method]]="Efectivo",FIN_DATASET[[#This Row],[Amount]],0)</f>
        <v>210000</v>
      </c>
      <c r="O2213" s="3">
        <f>IF(FIN_DATASET[[#This Row],[Method]]="CxC",1,0)</f>
        <v>0</v>
      </c>
      <c r="P2213" s="11">
        <f>IF(FIN_DATASET[[#This Row],[Method]]="CxC",FIN_DATASET[[#This Row],[Amount]],0)</f>
        <v>0</v>
      </c>
      <c r="Q2213" s="3">
        <f>IF(OR(FIN_DATASET[[#This Row],[Account]]="CxP",FIN_DATASET[[#This Row],[Account]]="CxP (Liga)",FIN_DATASET[[#This Row],[Account]]="CxP (Terceros)"),1,0)</f>
        <v>0</v>
      </c>
      <c r="R2213" s="3">
        <f>IF(FIN_DATASET[[#This Row],[AP_Flag]]=1,FIN_DATASET[[#This Row],[Amount]],0)</f>
        <v>0</v>
      </c>
    </row>
    <row r="2214" spans="1:18" x14ac:dyDescent="0.2">
      <c r="A2214" s="4">
        <f>FIN_RAW[[#This Row],[FECHA]]</f>
        <v>45414</v>
      </c>
      <c r="B2214" s="3">
        <f>YEAR(FIN_DATASET[[#This Row],[Date]])</f>
        <v>2024</v>
      </c>
      <c r="C2214" s="3" t="str">
        <f>TEXT(FIN_DATASET[[#This Row],[Date]],"mmmm")</f>
        <v>May</v>
      </c>
      <c r="D2214" s="3" t="str">
        <f>IF(FIN_RAW[[#This Row],[VALOR (IN)]]&gt;0, "Income",IF(FIN_RAW[[#This Row],[VALOR (OUT)]]&gt;0, "Expense", "Check"))</f>
        <v>Income</v>
      </c>
      <c r="E2214" s="3" t="str">
        <f>_xlfn.XLOOKUP(FIN_DATASET[[#This Row],[Method]],CATEGORY_MAP[CUENTA_IN],CATEGORY_MAP[Category])</f>
        <v>Cash</v>
      </c>
      <c r="F2214" s="3" t="str">
        <f>_xlfn.XLOOKUP(FIN_DATASET[[#This Row],[Account]],CATEGORY_MAP[CUENTA_OUT],CATEGORY_MAP[Subcategory])</f>
        <v>Monthly Fee</v>
      </c>
      <c r="G2214" s="3" t="str">
        <f>IF(OR(FIN_RAW[[#This Row],[CONCEPTO]]=0,FIN_RAW[[#This Row],[CONCEPTO]]=""),"",FIN_RAW[[#This Row],[CONCEPTO]])</f>
        <v>Mensualidad AR MAY</v>
      </c>
      <c r="H2214" s="5">
        <f>IF(FIN_DATASET[[#This Row],[Type]]="Income", FIN_RAW[[#This Row],[VALOR (IN)]], -FIN_RAW[[#This Row],[VALOR (OUT)]])</f>
        <v>210000</v>
      </c>
      <c r="I2214" s="3" t="str">
        <f>FIN_RAW[[#This Row],[CUENTA (IN)]]</f>
        <v>Efectivo</v>
      </c>
      <c r="J2214" s="6" t="str">
        <f>FIN_RAW[[#This Row],[CUENTA (OUT)]]</f>
        <v>Mensualidad</v>
      </c>
      <c r="K2214" s="3" t="str">
        <f>IF(OR(FIN_RAW[[#This Row],[CLIENTE]]=0,FIN_RAW[[#This Row],[CLIENTE]]=" "),"",FIN_RAW[[#This Row],[CLIENTE]])</f>
        <v>Yanibel Peña Londoño</v>
      </c>
      <c r="L2214" s="3" t="str">
        <f>IF(OR(FIN_RAW[[#This Row],[DEPORTISTA]]=0,FIN_RAW[[#This Row],[DEPORTISTA]]=""),"",FIN_RAW[[#This Row],[DEPORTISTA]])</f>
        <v>Santiago Piedrahita Peña</v>
      </c>
      <c r="M2214" s="3">
        <f>IF(FIN_DATASET[[#This Row],[Method]]="Efectivo",1,0)</f>
        <v>1</v>
      </c>
      <c r="N2214" s="12">
        <f>IF(FIN_DATASET[[#This Row],[Method]]="Efectivo",FIN_DATASET[[#This Row],[Amount]],0)</f>
        <v>210000</v>
      </c>
      <c r="O2214" s="3">
        <f>IF(FIN_DATASET[[#This Row],[Method]]="CxC",1,0)</f>
        <v>0</v>
      </c>
      <c r="P2214" s="11">
        <f>IF(FIN_DATASET[[#This Row],[Method]]="CxC",FIN_DATASET[[#This Row],[Amount]],0)</f>
        <v>0</v>
      </c>
      <c r="Q2214" s="3">
        <f>IF(OR(FIN_DATASET[[#This Row],[Account]]="CxP",FIN_DATASET[[#This Row],[Account]]="CxP (Liga)",FIN_DATASET[[#This Row],[Account]]="CxP (Terceros)"),1,0)</f>
        <v>0</v>
      </c>
      <c r="R2214" s="3">
        <f>IF(FIN_DATASET[[#This Row],[AP_Flag]]=1,FIN_DATASET[[#This Row],[Amount]],0)</f>
        <v>0</v>
      </c>
    </row>
    <row r="2215" spans="1:18" x14ac:dyDescent="0.2">
      <c r="A2215" s="4">
        <f>FIN_RAW[[#This Row],[FECHA]]</f>
        <v>45414</v>
      </c>
      <c r="B2215" s="3">
        <f>YEAR(FIN_DATASET[[#This Row],[Date]])</f>
        <v>2024</v>
      </c>
      <c r="C2215" s="3" t="str">
        <f>TEXT(FIN_DATASET[[#This Row],[Date]],"mmmm")</f>
        <v>May</v>
      </c>
      <c r="D2215" s="3" t="str">
        <f>IF(FIN_RAW[[#This Row],[VALOR (IN)]]&gt;0, "Income",IF(FIN_RAW[[#This Row],[VALOR (OUT)]]&gt;0, "Expense", "Check"))</f>
        <v>Income</v>
      </c>
      <c r="E2215" s="3" t="str">
        <f>_xlfn.XLOOKUP(FIN_DATASET[[#This Row],[Method]],CATEGORY_MAP[CUENTA_IN],CATEGORY_MAP[Category])</f>
        <v>Cash</v>
      </c>
      <c r="F2215" s="3" t="str">
        <f>_xlfn.XLOOKUP(FIN_DATASET[[#This Row],[Account]],CATEGORY_MAP[CUENTA_OUT],CATEGORY_MAP[Subcategory])</f>
        <v>Monthly Fee</v>
      </c>
      <c r="G2215" s="3" t="str">
        <f>IF(OR(FIN_RAW[[#This Row],[CONCEPTO]]=0,FIN_RAW[[#This Row],[CONCEPTO]]=""),"",FIN_RAW[[#This Row],[CONCEPTO]])</f>
        <v>Mensualidad AR MAY</v>
      </c>
      <c r="H2215" s="5">
        <f>IF(FIN_DATASET[[#This Row],[Type]]="Income", FIN_RAW[[#This Row],[VALOR (IN)]], -FIN_RAW[[#This Row],[VALOR (OUT)]])</f>
        <v>210000</v>
      </c>
      <c r="I2215" s="3" t="str">
        <f>FIN_RAW[[#This Row],[CUENTA (IN)]]</f>
        <v>Efectivo</v>
      </c>
      <c r="J2215" s="6" t="str">
        <f>FIN_RAW[[#This Row],[CUENTA (OUT)]]</f>
        <v>Mensualidad</v>
      </c>
      <c r="K2215" s="3" t="str">
        <f>IF(OR(FIN_RAW[[#This Row],[CLIENTE]]=0,FIN_RAW[[#This Row],[CLIENTE]]=" "),"",FIN_RAW[[#This Row],[CLIENTE]])</f>
        <v>Ingrith Basto Zamorano</v>
      </c>
      <c r="L2215" s="3" t="str">
        <f>IF(OR(FIN_RAW[[#This Row],[DEPORTISTA]]=0,FIN_RAW[[#This Row],[DEPORTISTA]]=""),"",FIN_RAW[[#This Row],[DEPORTISTA]])</f>
        <v>Santiago Solórzano Basto</v>
      </c>
      <c r="M2215" s="3">
        <f>IF(FIN_DATASET[[#This Row],[Method]]="Efectivo",1,0)</f>
        <v>1</v>
      </c>
      <c r="N2215" s="12">
        <f>IF(FIN_DATASET[[#This Row],[Method]]="Efectivo",FIN_DATASET[[#This Row],[Amount]],0)</f>
        <v>210000</v>
      </c>
      <c r="O2215" s="3">
        <f>IF(FIN_DATASET[[#This Row],[Method]]="CxC",1,0)</f>
        <v>0</v>
      </c>
      <c r="P2215" s="11">
        <f>IF(FIN_DATASET[[#This Row],[Method]]="CxC",FIN_DATASET[[#This Row],[Amount]],0)</f>
        <v>0</v>
      </c>
      <c r="Q2215" s="3">
        <f>IF(OR(FIN_DATASET[[#This Row],[Account]]="CxP",FIN_DATASET[[#This Row],[Account]]="CxP (Liga)",FIN_DATASET[[#This Row],[Account]]="CxP (Terceros)"),1,0)</f>
        <v>0</v>
      </c>
      <c r="R2215" s="3">
        <f>IF(FIN_DATASET[[#This Row],[AP_Flag]]=1,FIN_DATASET[[#This Row],[Amount]],0)</f>
        <v>0</v>
      </c>
    </row>
    <row r="2216" spans="1:18" x14ac:dyDescent="0.2">
      <c r="A2216" s="4">
        <f>FIN_RAW[[#This Row],[FECHA]]</f>
        <v>45414</v>
      </c>
      <c r="B2216" s="3">
        <f>YEAR(FIN_DATASET[[#This Row],[Date]])</f>
        <v>2024</v>
      </c>
      <c r="C2216" s="3" t="str">
        <f>TEXT(FIN_DATASET[[#This Row],[Date]],"mmmm")</f>
        <v>May</v>
      </c>
      <c r="D2216" s="3" t="str">
        <f>IF(FIN_RAW[[#This Row],[VALOR (IN)]]&gt;0, "Income",IF(FIN_RAW[[#This Row],[VALOR (OUT)]]&gt;0, "Expense", "Check"))</f>
        <v>Income</v>
      </c>
      <c r="E2216" s="3" t="str">
        <f>_xlfn.XLOOKUP(FIN_DATASET[[#This Row],[Method]],CATEGORY_MAP[CUENTA_IN],CATEGORY_MAP[Category])</f>
        <v>Cash</v>
      </c>
      <c r="F2216" s="3" t="str">
        <f>_xlfn.XLOOKUP(FIN_DATASET[[#This Row],[Account]],CATEGORY_MAP[CUENTA_OUT],CATEGORY_MAP[Subcategory])</f>
        <v>Monthly Fee</v>
      </c>
      <c r="G2216" s="3" t="str">
        <f>IF(OR(FIN_RAW[[#This Row],[CONCEPTO]]=0,FIN_RAW[[#This Row],[CONCEPTO]]=""),"",FIN_RAW[[#This Row],[CONCEPTO]])</f>
        <v>Mensualidad AR MAY</v>
      </c>
      <c r="H2216" s="5">
        <f>IF(FIN_DATASET[[#This Row],[Type]]="Income", FIN_RAW[[#This Row],[VALOR (IN)]], -FIN_RAW[[#This Row],[VALOR (OUT)]])</f>
        <v>210000</v>
      </c>
      <c r="I2216" s="3" t="str">
        <f>FIN_RAW[[#This Row],[CUENTA (IN)]]</f>
        <v>Efectivo</v>
      </c>
      <c r="J2216" s="6" t="str">
        <f>FIN_RAW[[#This Row],[CUENTA (OUT)]]</f>
        <v>Mensualidad</v>
      </c>
      <c r="K2216" s="3" t="str">
        <f>IF(OR(FIN_RAW[[#This Row],[CLIENTE]]=0,FIN_RAW[[#This Row],[CLIENTE]]=" "),"",FIN_RAW[[#This Row],[CLIENTE]])</f>
        <v>Marcela Zapata Duque</v>
      </c>
      <c r="L2216" s="3" t="str">
        <f>IF(OR(FIN_RAW[[#This Row],[DEPORTISTA]]=0,FIN_RAW[[#This Row],[DEPORTISTA]]=""),"",FIN_RAW[[#This Row],[DEPORTISTA]])</f>
        <v>Sara Zapata Zapata</v>
      </c>
      <c r="M2216" s="3">
        <f>IF(FIN_DATASET[[#This Row],[Method]]="Efectivo",1,0)</f>
        <v>1</v>
      </c>
      <c r="N2216" s="12">
        <f>IF(FIN_DATASET[[#This Row],[Method]]="Efectivo",FIN_DATASET[[#This Row],[Amount]],0)</f>
        <v>210000</v>
      </c>
      <c r="O2216" s="3">
        <f>IF(FIN_DATASET[[#This Row],[Method]]="CxC",1,0)</f>
        <v>0</v>
      </c>
      <c r="P2216" s="11">
        <f>IF(FIN_DATASET[[#This Row],[Method]]="CxC",FIN_DATASET[[#This Row],[Amount]],0)</f>
        <v>0</v>
      </c>
      <c r="Q2216" s="3">
        <f>IF(OR(FIN_DATASET[[#This Row],[Account]]="CxP",FIN_DATASET[[#This Row],[Account]]="CxP (Liga)",FIN_DATASET[[#This Row],[Account]]="CxP (Terceros)"),1,0)</f>
        <v>0</v>
      </c>
      <c r="R2216" s="3">
        <f>IF(FIN_DATASET[[#This Row],[AP_Flag]]=1,FIN_DATASET[[#This Row],[Amount]],0)</f>
        <v>0</v>
      </c>
    </row>
    <row r="2217" spans="1:18" x14ac:dyDescent="0.2">
      <c r="A2217" s="4">
        <f>FIN_RAW[[#This Row],[FECHA]]</f>
        <v>45414</v>
      </c>
      <c r="B2217" s="3">
        <f>YEAR(FIN_DATASET[[#This Row],[Date]])</f>
        <v>2024</v>
      </c>
      <c r="C2217" s="3" t="str">
        <f>TEXT(FIN_DATASET[[#This Row],[Date]],"mmmm")</f>
        <v>May</v>
      </c>
      <c r="D2217" s="3" t="str">
        <f>IF(FIN_RAW[[#This Row],[VALOR (IN)]]&gt;0, "Income",IF(FIN_RAW[[#This Row],[VALOR (OUT)]]&gt;0, "Expense", "Check"))</f>
        <v>Income</v>
      </c>
      <c r="E2217" s="3" t="str">
        <f>_xlfn.XLOOKUP(FIN_DATASET[[#This Row],[Method]],CATEGORY_MAP[CUENTA_IN],CATEGORY_MAP[Category])</f>
        <v>Cash</v>
      </c>
      <c r="F2217" s="3" t="str">
        <f>_xlfn.XLOOKUP(FIN_DATASET[[#This Row],[Account]],CATEGORY_MAP[CUENTA_OUT],CATEGORY_MAP[Subcategory])</f>
        <v>Monthly Fee</v>
      </c>
      <c r="G2217" s="3" t="str">
        <f>IF(OR(FIN_RAW[[#This Row],[CONCEPTO]]=0,FIN_RAW[[#This Row],[CONCEPTO]]=""),"",FIN_RAW[[#This Row],[CONCEPTO]])</f>
        <v>Mensualidad FOR MAY</v>
      </c>
      <c r="H2217" s="5">
        <f>IF(FIN_DATASET[[#This Row],[Type]]="Income", FIN_RAW[[#This Row],[VALOR (IN)]], -FIN_RAW[[#This Row],[VALOR (OUT)]])</f>
        <v>180000</v>
      </c>
      <c r="I2217" s="3" t="str">
        <f>FIN_RAW[[#This Row],[CUENTA (IN)]]</f>
        <v>Efectivo</v>
      </c>
      <c r="J2217" s="6" t="str">
        <f>FIN_RAW[[#This Row],[CUENTA (OUT)]]</f>
        <v>Mensualidad</v>
      </c>
      <c r="K2217" s="3" t="str">
        <f>IF(OR(FIN_RAW[[#This Row],[CLIENTE]]=0,FIN_RAW[[#This Row],[CLIENTE]]=" "),"",FIN_RAW[[#This Row],[CLIENTE]])</f>
        <v>Paula Andrea Cruz</v>
      </c>
      <c r="L2217" s="3" t="str">
        <f>IF(OR(FIN_RAW[[#This Row],[DEPORTISTA]]=0,FIN_RAW[[#This Row],[DEPORTISTA]]=""),"",FIN_RAW[[#This Row],[DEPORTISTA]])</f>
        <v>Victoria David Cruz</v>
      </c>
      <c r="M2217" s="3">
        <f>IF(FIN_DATASET[[#This Row],[Method]]="Efectivo",1,0)</f>
        <v>1</v>
      </c>
      <c r="N2217" s="12">
        <f>IF(FIN_DATASET[[#This Row],[Method]]="Efectivo",FIN_DATASET[[#This Row],[Amount]],0)</f>
        <v>180000</v>
      </c>
      <c r="O2217" s="3">
        <f>IF(FIN_DATASET[[#This Row],[Method]]="CxC",1,0)</f>
        <v>0</v>
      </c>
      <c r="P2217" s="11">
        <f>IF(FIN_DATASET[[#This Row],[Method]]="CxC",FIN_DATASET[[#This Row],[Amount]],0)</f>
        <v>0</v>
      </c>
      <c r="Q2217" s="3">
        <f>IF(OR(FIN_DATASET[[#This Row],[Account]]="CxP",FIN_DATASET[[#This Row],[Account]]="CxP (Liga)",FIN_DATASET[[#This Row],[Account]]="CxP (Terceros)"),1,0)</f>
        <v>0</v>
      </c>
      <c r="R2217" s="3">
        <f>IF(FIN_DATASET[[#This Row],[AP_Flag]]=1,FIN_DATASET[[#This Row],[Amount]],0)</f>
        <v>0</v>
      </c>
    </row>
    <row r="2218" spans="1:18" x14ac:dyDescent="0.2">
      <c r="A2218" s="4">
        <f>FIN_RAW[[#This Row],[FECHA]]</f>
        <v>45414</v>
      </c>
      <c r="B2218" s="3">
        <f>YEAR(FIN_DATASET[[#This Row],[Date]])</f>
        <v>2024</v>
      </c>
      <c r="C2218" s="3" t="str">
        <f>TEXT(FIN_DATASET[[#This Row],[Date]],"mmmm")</f>
        <v>May</v>
      </c>
      <c r="D2218" s="3" t="str">
        <f>IF(FIN_RAW[[#This Row],[VALOR (IN)]]&gt;0, "Income",IF(FIN_RAW[[#This Row],[VALOR (OUT)]]&gt;0, "Expense", "Check"))</f>
        <v>Income</v>
      </c>
      <c r="E2218" s="3" t="str">
        <f>_xlfn.XLOOKUP(FIN_DATASET[[#This Row],[Method]],CATEGORY_MAP[CUENTA_IN],CATEGORY_MAP[Category])</f>
        <v>Cash</v>
      </c>
      <c r="F2218" s="3" t="str">
        <f>_xlfn.XLOOKUP(FIN_DATASET[[#This Row],[Account]],CATEGORY_MAP[CUENTA_OUT],CATEGORY_MAP[Subcategory])</f>
        <v>Enrollment Fees</v>
      </c>
      <c r="G2218" s="3" t="str">
        <f>IF(OR(FIN_RAW[[#This Row],[CONCEPTO]]=0,FIN_RAW[[#This Row],[CONCEPTO]]=""),"",FIN_RAW[[#This Row],[CONCEPTO]])</f>
        <v>Matricula 2024 (75%)</v>
      </c>
      <c r="H2218" s="5">
        <f>IF(FIN_DATASET[[#This Row],[Type]]="Income", FIN_RAW[[#This Row],[VALOR (IN)]], -FIN_RAW[[#This Row],[VALOR (OUT)]])</f>
        <v>98000</v>
      </c>
      <c r="I2218" s="3" t="str">
        <f>FIN_RAW[[#This Row],[CUENTA (IN)]]</f>
        <v>Efectivo</v>
      </c>
      <c r="J2218" s="6" t="str">
        <f>FIN_RAW[[#This Row],[CUENTA (OUT)]]</f>
        <v>Matricula</v>
      </c>
      <c r="K2218" s="3" t="str">
        <f>IF(OR(FIN_RAW[[#This Row],[CLIENTE]]=0,FIN_RAW[[#This Row],[CLIENTE]]=" "),"",FIN_RAW[[#This Row],[CLIENTE]])</f>
        <v>Hortencia Maria Velasco</v>
      </c>
      <c r="L2218" s="3" t="str">
        <f>IF(OR(FIN_RAW[[#This Row],[DEPORTISTA]]=0,FIN_RAW[[#This Row],[DEPORTISTA]]=""),"",FIN_RAW[[#This Row],[DEPORTISTA]])</f>
        <v>Ana Sofia Velandia Galindez</v>
      </c>
      <c r="M2218" s="3">
        <f>IF(FIN_DATASET[[#This Row],[Method]]="Efectivo",1,0)</f>
        <v>1</v>
      </c>
      <c r="N2218" s="12">
        <f>IF(FIN_DATASET[[#This Row],[Method]]="Efectivo",FIN_DATASET[[#This Row],[Amount]],0)</f>
        <v>98000</v>
      </c>
      <c r="O2218" s="3">
        <f>IF(FIN_DATASET[[#This Row],[Method]]="CxC",1,0)</f>
        <v>0</v>
      </c>
      <c r="P2218" s="11">
        <f>IF(FIN_DATASET[[#This Row],[Method]]="CxC",FIN_DATASET[[#This Row],[Amount]],0)</f>
        <v>0</v>
      </c>
      <c r="Q2218" s="3">
        <f>IF(OR(FIN_DATASET[[#This Row],[Account]]="CxP",FIN_DATASET[[#This Row],[Account]]="CxP (Liga)",FIN_DATASET[[#This Row],[Account]]="CxP (Terceros)"),1,0)</f>
        <v>0</v>
      </c>
      <c r="R2218" s="3">
        <f>IF(FIN_DATASET[[#This Row],[AP_Flag]]=1,FIN_DATASET[[#This Row],[Amount]],0)</f>
        <v>0</v>
      </c>
    </row>
    <row r="2219" spans="1:18" x14ac:dyDescent="0.2">
      <c r="A2219" s="4">
        <f>FIN_RAW[[#This Row],[FECHA]]</f>
        <v>45414</v>
      </c>
      <c r="B2219" s="3">
        <f>YEAR(FIN_DATASET[[#This Row],[Date]])</f>
        <v>2024</v>
      </c>
      <c r="C2219" s="3" t="str">
        <f>TEXT(FIN_DATASET[[#This Row],[Date]],"mmmm")</f>
        <v>May</v>
      </c>
      <c r="D2219" s="3" t="str">
        <f>IF(FIN_RAW[[#This Row],[VALOR (IN)]]&gt;0, "Income",IF(FIN_RAW[[#This Row],[VALOR (OUT)]]&gt;0, "Expense", "Check"))</f>
        <v>Income</v>
      </c>
      <c r="E2219" s="3" t="str">
        <f>_xlfn.XLOOKUP(FIN_DATASET[[#This Row],[Method]],CATEGORY_MAP[CUENTA_IN],CATEGORY_MAP[Category])</f>
        <v>Cash</v>
      </c>
      <c r="F2219" s="3" t="str">
        <f>_xlfn.XLOOKUP(FIN_DATASET[[#This Row],[Account]],CATEGORY_MAP[CUENTA_OUT],CATEGORY_MAP[Subcategory])</f>
        <v>Monthly Fee</v>
      </c>
      <c r="G2219" s="3" t="str">
        <f>IF(OR(FIN_RAW[[#This Row],[CONCEPTO]]=0,FIN_RAW[[#This Row],[CONCEPTO]]=""),"",FIN_RAW[[#This Row],[CONCEPTO]])</f>
        <v>Mensualidad AR MAY</v>
      </c>
      <c r="H2219" s="5">
        <f>IF(FIN_DATASET[[#This Row],[Type]]="Income", FIN_RAW[[#This Row],[VALOR (IN)]], -FIN_RAW[[#This Row],[VALOR (OUT)]])</f>
        <v>210000</v>
      </c>
      <c r="I2219" s="3" t="str">
        <f>FIN_RAW[[#This Row],[CUENTA (IN)]]</f>
        <v>Efectivo</v>
      </c>
      <c r="J2219" s="6" t="str">
        <f>FIN_RAW[[#This Row],[CUENTA (OUT)]]</f>
        <v>Mensualidad</v>
      </c>
      <c r="K2219" s="3" t="str">
        <f>IF(OR(FIN_RAW[[#This Row],[CLIENTE]]=0,FIN_RAW[[#This Row],[CLIENTE]]=" "),"",FIN_RAW[[#This Row],[CLIENTE]])</f>
        <v>Hortencia Maria Velasco</v>
      </c>
      <c r="L2219" s="3" t="str">
        <f>IF(OR(FIN_RAW[[#This Row],[DEPORTISTA]]=0,FIN_RAW[[#This Row],[DEPORTISTA]]=""),"",FIN_RAW[[#This Row],[DEPORTISTA]])</f>
        <v>Ana Sofia Velandia Galindez</v>
      </c>
      <c r="M2219" s="3">
        <f>IF(FIN_DATASET[[#This Row],[Method]]="Efectivo",1,0)</f>
        <v>1</v>
      </c>
      <c r="N2219" s="12">
        <f>IF(FIN_DATASET[[#This Row],[Method]]="Efectivo",FIN_DATASET[[#This Row],[Amount]],0)</f>
        <v>210000</v>
      </c>
      <c r="O2219" s="3">
        <f>IF(FIN_DATASET[[#This Row],[Method]]="CxC",1,0)</f>
        <v>0</v>
      </c>
      <c r="P2219" s="11">
        <f>IF(FIN_DATASET[[#This Row],[Method]]="CxC",FIN_DATASET[[#This Row],[Amount]],0)</f>
        <v>0</v>
      </c>
      <c r="Q2219" s="3">
        <f>IF(OR(FIN_DATASET[[#This Row],[Account]]="CxP",FIN_DATASET[[#This Row],[Account]]="CxP (Liga)",FIN_DATASET[[#This Row],[Account]]="CxP (Terceros)"),1,0)</f>
        <v>0</v>
      </c>
      <c r="R2219" s="3">
        <f>IF(FIN_DATASET[[#This Row],[AP_Flag]]=1,FIN_DATASET[[#This Row],[Amount]],0)</f>
        <v>0</v>
      </c>
    </row>
    <row r="2220" spans="1:18" x14ac:dyDescent="0.2">
      <c r="A2220" s="4">
        <f>FIN_RAW[[#This Row],[FECHA]]</f>
        <v>45414</v>
      </c>
      <c r="B2220" s="3">
        <f>YEAR(FIN_DATASET[[#This Row],[Date]])</f>
        <v>2024</v>
      </c>
      <c r="C2220" s="3" t="str">
        <f>TEXT(FIN_DATASET[[#This Row],[Date]],"mmmm")</f>
        <v>May</v>
      </c>
      <c r="D2220" s="3" t="str">
        <f>IF(FIN_RAW[[#This Row],[VALOR (IN)]]&gt;0, "Income",IF(FIN_RAW[[#This Row],[VALOR (OUT)]]&gt;0, "Expense", "Check"))</f>
        <v>Income</v>
      </c>
      <c r="E2220" s="3" t="str">
        <f>_xlfn.XLOOKUP(FIN_DATASET[[#This Row],[Method]],CATEGORY_MAP[CUENTA_IN],CATEGORY_MAP[Category])</f>
        <v>Cash</v>
      </c>
      <c r="F2220" s="3" t="str">
        <f>_xlfn.XLOOKUP(FIN_DATASET[[#This Row],[Account]],CATEGORY_MAP[CUENTA_OUT],CATEGORY_MAP[Subcategory])</f>
        <v>Other Incomes</v>
      </c>
      <c r="G2220" s="3" t="str">
        <f>IF(OR(FIN_RAW[[#This Row],[CONCEPTO]]=0,FIN_RAW[[#This Row],[CONCEPTO]]=""),"",FIN_RAW[[#This Row],[CONCEPTO]])</f>
        <v>Ficha FECNA 2024</v>
      </c>
      <c r="H2220" s="5">
        <f>IF(FIN_DATASET[[#This Row],[Type]]="Income", FIN_RAW[[#This Row],[VALOR (IN)]], -FIN_RAW[[#This Row],[VALOR (OUT)]])</f>
        <v>13500</v>
      </c>
      <c r="I2220" s="3" t="str">
        <f>FIN_RAW[[#This Row],[CUENTA (IN)]]</f>
        <v>Efectivo</v>
      </c>
      <c r="J2220" s="6" t="str">
        <f>FIN_RAW[[#This Row],[CUENTA (OUT)]]</f>
        <v>Otros Ingresos</v>
      </c>
      <c r="K2220" s="3" t="str">
        <f>IF(OR(FIN_RAW[[#This Row],[CLIENTE]]=0,FIN_RAW[[#This Row],[CLIENTE]]=" "),"",FIN_RAW[[#This Row],[CLIENTE]])</f>
        <v>Hortencia Maria Velasco</v>
      </c>
      <c r="L2220" s="3" t="str">
        <f>IF(OR(FIN_RAW[[#This Row],[DEPORTISTA]]=0,FIN_RAW[[#This Row],[DEPORTISTA]]=""),"",FIN_RAW[[#This Row],[DEPORTISTA]])</f>
        <v>Ana Sofia Velandia Galindez</v>
      </c>
      <c r="M2220" s="3">
        <f>IF(FIN_DATASET[[#This Row],[Method]]="Efectivo",1,0)</f>
        <v>1</v>
      </c>
      <c r="N2220" s="12">
        <f>IF(FIN_DATASET[[#This Row],[Method]]="Efectivo",FIN_DATASET[[#This Row],[Amount]],0)</f>
        <v>13500</v>
      </c>
      <c r="O2220" s="3">
        <f>IF(FIN_DATASET[[#This Row],[Method]]="CxC",1,0)</f>
        <v>0</v>
      </c>
      <c r="P2220" s="11">
        <f>IF(FIN_DATASET[[#This Row],[Method]]="CxC",FIN_DATASET[[#This Row],[Amount]],0)</f>
        <v>0</v>
      </c>
      <c r="Q2220" s="3">
        <f>IF(OR(FIN_DATASET[[#This Row],[Account]]="CxP",FIN_DATASET[[#This Row],[Account]]="CxP (Liga)",FIN_DATASET[[#This Row],[Account]]="CxP (Terceros)"),1,0)</f>
        <v>0</v>
      </c>
      <c r="R2220" s="3">
        <f>IF(FIN_DATASET[[#This Row],[AP_Flag]]=1,FIN_DATASET[[#This Row],[Amount]],0)</f>
        <v>0</v>
      </c>
    </row>
    <row r="2221" spans="1:18" x14ac:dyDescent="0.2">
      <c r="A2221" s="4">
        <f>FIN_RAW[[#This Row],[FECHA]]</f>
        <v>45414</v>
      </c>
      <c r="B2221" s="3">
        <f>YEAR(FIN_DATASET[[#This Row],[Date]])</f>
        <v>2024</v>
      </c>
      <c r="C2221" s="3" t="str">
        <f>TEXT(FIN_DATASET[[#This Row],[Date]],"mmmm")</f>
        <v>May</v>
      </c>
      <c r="D2221" s="3" t="str">
        <f>IF(FIN_RAW[[#This Row],[VALOR (IN)]]&gt;0, "Income",IF(FIN_RAW[[#This Row],[VALOR (OUT)]]&gt;0, "Expense", "Check"))</f>
        <v>Expense</v>
      </c>
      <c r="E2221" s="3" t="str">
        <f>_xlfn.XLOOKUP(FIN_DATASET[[#This Row],[Method]],CATEGORY_MAP[CUENTA_IN],CATEGORY_MAP[Category])</f>
        <v>Cash</v>
      </c>
      <c r="F2221" s="3" t="str">
        <f>_xlfn.XLOOKUP(FIN_DATASET[[#This Row],[Account]],CATEGORY_MAP[CUENTA_OUT],CATEGORY_MAP[Subcategory])</f>
        <v>Financial Charges</v>
      </c>
      <c r="G2221" s="3" t="str">
        <f>IF(OR(FIN_RAW[[#This Row],[CONCEPTO]]=0,FIN_RAW[[#This Row],[CONCEPTO]]=""),"",FIN_RAW[[#This Row],[CONCEPTO]])</f>
        <v>Pago Declaracion Renta 2024</v>
      </c>
      <c r="H2221" s="5">
        <f>IF(FIN_DATASET[[#This Row],[Type]]="Income", FIN_RAW[[#This Row],[VALOR (IN)]], -FIN_RAW[[#This Row],[VALOR (OUT)]])</f>
        <v>-200000</v>
      </c>
      <c r="I2221" s="3" t="str">
        <f>FIN_RAW[[#This Row],[CUENTA (IN)]]</f>
        <v>Efectivo</v>
      </c>
      <c r="J2221" s="6" t="str">
        <f>FIN_RAW[[#This Row],[CUENTA (OUT)]]</f>
        <v>Gastos Financieros</v>
      </c>
      <c r="K2221" s="3" t="str">
        <f>IF(OR(FIN_RAW[[#This Row],[CLIENTE]]=0,FIN_RAW[[#This Row],[CLIENTE]]=" "),"",FIN_RAW[[#This Row],[CLIENTE]])</f>
        <v/>
      </c>
      <c r="L2221" s="3" t="str">
        <f>IF(OR(FIN_RAW[[#This Row],[DEPORTISTA]]=0,FIN_RAW[[#This Row],[DEPORTISTA]]=""),"",FIN_RAW[[#This Row],[DEPORTISTA]])</f>
        <v/>
      </c>
      <c r="M2221" s="3">
        <f>IF(FIN_DATASET[[#This Row],[Method]]="Efectivo",1,0)</f>
        <v>1</v>
      </c>
      <c r="N2221" s="12">
        <f>IF(FIN_DATASET[[#This Row],[Method]]="Efectivo",FIN_DATASET[[#This Row],[Amount]],0)</f>
        <v>-200000</v>
      </c>
      <c r="O2221" s="3">
        <f>IF(FIN_DATASET[[#This Row],[Method]]="CxC",1,0)</f>
        <v>0</v>
      </c>
      <c r="P2221" s="11">
        <f>IF(FIN_DATASET[[#This Row],[Method]]="CxC",FIN_DATASET[[#This Row],[Amount]],0)</f>
        <v>0</v>
      </c>
      <c r="Q2221" s="3">
        <f>IF(OR(FIN_DATASET[[#This Row],[Account]]="CxP",FIN_DATASET[[#This Row],[Account]]="CxP (Liga)",FIN_DATASET[[#This Row],[Account]]="CxP (Terceros)"),1,0)</f>
        <v>0</v>
      </c>
      <c r="R2221" s="3">
        <f>IF(FIN_DATASET[[#This Row],[AP_Flag]]=1,FIN_DATASET[[#This Row],[Amount]],0)</f>
        <v>0</v>
      </c>
    </row>
    <row r="2222" spans="1:18" x14ac:dyDescent="0.2">
      <c r="A2222" s="4">
        <f>FIN_RAW[[#This Row],[FECHA]]</f>
        <v>45414</v>
      </c>
      <c r="B2222" s="3">
        <f>YEAR(FIN_DATASET[[#This Row],[Date]])</f>
        <v>2024</v>
      </c>
      <c r="C2222" s="3" t="str">
        <f>TEXT(FIN_DATASET[[#This Row],[Date]],"mmmm")</f>
        <v>May</v>
      </c>
      <c r="D2222" s="3" t="str">
        <f>IF(FIN_RAW[[#This Row],[VALOR (IN)]]&gt;0, "Income",IF(FIN_RAW[[#This Row],[VALOR (OUT)]]&gt;0, "Expense", "Check"))</f>
        <v>Income</v>
      </c>
      <c r="E2222" s="3" t="str">
        <f>_xlfn.XLOOKUP(FIN_DATASET[[#This Row],[Method]],CATEGORY_MAP[CUENTA_IN],CATEGORY_MAP[Category])</f>
        <v>Cash</v>
      </c>
      <c r="F2222" s="3" t="str">
        <f>_xlfn.XLOOKUP(FIN_DATASET[[#This Row],[Account]],CATEGORY_MAP[CUENTA_OUT],CATEGORY_MAP[Subcategory])</f>
        <v>Enrollment Fees</v>
      </c>
      <c r="G2222" s="3" t="str">
        <f>IF(OR(FIN_RAW[[#This Row],[CONCEPTO]]=0,FIN_RAW[[#This Row],[CONCEPTO]]=""),"",FIN_RAW[[#This Row],[CONCEPTO]])</f>
        <v>Matricula 2024 (75%)</v>
      </c>
      <c r="H2222" s="5">
        <f>IF(FIN_DATASET[[#This Row],[Type]]="Income", FIN_RAW[[#This Row],[VALOR (IN)]], -FIN_RAW[[#This Row],[VALOR (OUT)]])</f>
        <v>98000</v>
      </c>
      <c r="I2222" s="3" t="str">
        <f>FIN_RAW[[#This Row],[CUENTA (IN)]]</f>
        <v>Efectivo</v>
      </c>
      <c r="J2222" s="6" t="str">
        <f>FIN_RAW[[#This Row],[CUENTA (OUT)]]</f>
        <v>Matricula</v>
      </c>
      <c r="K2222" s="3" t="str">
        <f>IF(OR(FIN_RAW[[#This Row],[CLIENTE]]=0,FIN_RAW[[#This Row],[CLIENTE]]=" "),"",FIN_RAW[[#This Row],[CLIENTE]])</f>
        <v>Claudia Acosta</v>
      </c>
      <c r="L2222" s="3" t="str">
        <f>IF(OR(FIN_RAW[[#This Row],[DEPORTISTA]]=0,FIN_RAW[[#This Row],[DEPORTISTA]]=""),"",FIN_RAW[[#This Row],[DEPORTISTA]])</f>
        <v>Santiago Ceballos Acosta</v>
      </c>
      <c r="M2222" s="3">
        <f>IF(FIN_DATASET[[#This Row],[Method]]="Efectivo",1,0)</f>
        <v>1</v>
      </c>
      <c r="N2222" s="12">
        <f>IF(FIN_DATASET[[#This Row],[Method]]="Efectivo",FIN_DATASET[[#This Row],[Amount]],0)</f>
        <v>98000</v>
      </c>
      <c r="O2222" s="3">
        <f>IF(FIN_DATASET[[#This Row],[Method]]="CxC",1,0)</f>
        <v>0</v>
      </c>
      <c r="P2222" s="11">
        <f>IF(FIN_DATASET[[#This Row],[Method]]="CxC",FIN_DATASET[[#This Row],[Amount]],0)</f>
        <v>0</v>
      </c>
      <c r="Q2222" s="3">
        <f>IF(OR(FIN_DATASET[[#This Row],[Account]]="CxP",FIN_DATASET[[#This Row],[Account]]="CxP (Liga)",FIN_DATASET[[#This Row],[Account]]="CxP (Terceros)"),1,0)</f>
        <v>0</v>
      </c>
      <c r="R2222" s="3">
        <f>IF(FIN_DATASET[[#This Row],[AP_Flag]]=1,FIN_DATASET[[#This Row],[Amount]],0)</f>
        <v>0</v>
      </c>
    </row>
    <row r="2223" spans="1:18" x14ac:dyDescent="0.2">
      <c r="A2223" s="4">
        <f>FIN_RAW[[#This Row],[FECHA]]</f>
        <v>45414</v>
      </c>
      <c r="B2223" s="3">
        <f>YEAR(FIN_DATASET[[#This Row],[Date]])</f>
        <v>2024</v>
      </c>
      <c r="C2223" s="3" t="str">
        <f>TEXT(FIN_DATASET[[#This Row],[Date]],"mmmm")</f>
        <v>May</v>
      </c>
      <c r="D2223" s="3" t="str">
        <f>IF(FIN_RAW[[#This Row],[VALOR (IN)]]&gt;0, "Income",IF(FIN_RAW[[#This Row],[VALOR (OUT)]]&gt;0, "Expense", "Check"))</f>
        <v>Income</v>
      </c>
      <c r="E2223" s="3" t="str">
        <f>_xlfn.XLOOKUP(FIN_DATASET[[#This Row],[Method]],CATEGORY_MAP[CUENTA_IN],CATEGORY_MAP[Category])</f>
        <v>Cash</v>
      </c>
      <c r="F2223" s="3" t="str">
        <f>_xlfn.XLOOKUP(FIN_DATASET[[#This Row],[Account]],CATEGORY_MAP[CUENTA_OUT],CATEGORY_MAP[Subcategory])</f>
        <v>Monthly Fee</v>
      </c>
      <c r="G2223" s="3" t="str">
        <f>IF(OR(FIN_RAW[[#This Row],[CONCEPTO]]=0,FIN_RAW[[#This Row],[CONCEPTO]]=""),"",FIN_RAW[[#This Row],[CONCEPTO]])</f>
        <v>Mensualidad FOR MAY</v>
      </c>
      <c r="H2223" s="5">
        <f>IF(FIN_DATASET[[#This Row],[Type]]="Income", FIN_RAW[[#This Row],[VALOR (IN)]], -FIN_RAW[[#This Row],[VALOR (OUT)]])</f>
        <v>180000</v>
      </c>
      <c r="I2223" s="3" t="str">
        <f>FIN_RAW[[#This Row],[CUENTA (IN)]]</f>
        <v>Efectivo</v>
      </c>
      <c r="J2223" s="6" t="str">
        <f>FIN_RAW[[#This Row],[CUENTA (OUT)]]</f>
        <v>Mensualidad</v>
      </c>
      <c r="K2223" s="3" t="str">
        <f>IF(OR(FIN_RAW[[#This Row],[CLIENTE]]=0,FIN_RAW[[#This Row],[CLIENTE]]=" "),"",FIN_RAW[[#This Row],[CLIENTE]])</f>
        <v>Claudia Acosta</v>
      </c>
      <c r="L2223" s="3" t="str">
        <f>IF(OR(FIN_RAW[[#This Row],[DEPORTISTA]]=0,FIN_RAW[[#This Row],[DEPORTISTA]]=""),"",FIN_RAW[[#This Row],[DEPORTISTA]])</f>
        <v>Santiago Ceballos Acosta</v>
      </c>
      <c r="M2223" s="3">
        <f>IF(FIN_DATASET[[#This Row],[Method]]="Efectivo",1,0)</f>
        <v>1</v>
      </c>
      <c r="N2223" s="12">
        <f>IF(FIN_DATASET[[#This Row],[Method]]="Efectivo",FIN_DATASET[[#This Row],[Amount]],0)</f>
        <v>180000</v>
      </c>
      <c r="O2223" s="3">
        <f>IF(FIN_DATASET[[#This Row],[Method]]="CxC",1,0)</f>
        <v>0</v>
      </c>
      <c r="P2223" s="11">
        <f>IF(FIN_DATASET[[#This Row],[Method]]="CxC",FIN_DATASET[[#This Row],[Amount]],0)</f>
        <v>0</v>
      </c>
      <c r="Q2223" s="3">
        <f>IF(OR(FIN_DATASET[[#This Row],[Account]]="CxP",FIN_DATASET[[#This Row],[Account]]="CxP (Liga)",FIN_DATASET[[#This Row],[Account]]="CxP (Terceros)"),1,0)</f>
        <v>0</v>
      </c>
      <c r="R2223" s="3">
        <f>IF(FIN_DATASET[[#This Row],[AP_Flag]]=1,FIN_DATASET[[#This Row],[Amount]],0)</f>
        <v>0</v>
      </c>
    </row>
    <row r="2224" spans="1:18" x14ac:dyDescent="0.2">
      <c r="A2224" s="4">
        <f>FIN_RAW[[#This Row],[FECHA]]</f>
        <v>45414</v>
      </c>
      <c r="B2224" s="3">
        <f>YEAR(FIN_DATASET[[#This Row],[Date]])</f>
        <v>2024</v>
      </c>
      <c r="C2224" s="3" t="str">
        <f>TEXT(FIN_DATASET[[#This Row],[Date]],"mmmm")</f>
        <v>May</v>
      </c>
      <c r="D2224" s="3" t="str">
        <f>IF(FIN_RAW[[#This Row],[VALOR (IN)]]&gt;0, "Income",IF(FIN_RAW[[#This Row],[VALOR (OUT)]]&gt;0, "Expense", "Check"))</f>
        <v>Income</v>
      </c>
      <c r="E2224" s="3" t="str">
        <f>_xlfn.XLOOKUP(FIN_DATASET[[#This Row],[Method]],CATEGORY_MAP[CUENTA_IN],CATEGORY_MAP[Category])</f>
        <v>Cash</v>
      </c>
      <c r="F2224" s="3" t="str">
        <f>_xlfn.XLOOKUP(FIN_DATASET[[#This Row],[Account]],CATEGORY_MAP[CUENTA_OUT],CATEGORY_MAP[Subcategory])</f>
        <v>Other Incomes</v>
      </c>
      <c r="G2224" s="3" t="str">
        <f>IF(OR(FIN_RAW[[#This Row],[CONCEPTO]]=0,FIN_RAW[[#This Row],[CONCEPTO]]=""),"",FIN_RAW[[#This Row],[CONCEPTO]])</f>
        <v>Ficha FECNA 2024</v>
      </c>
      <c r="H2224" s="5">
        <f>IF(FIN_DATASET[[#This Row],[Type]]="Income", FIN_RAW[[#This Row],[VALOR (IN)]], -FIN_RAW[[#This Row],[VALOR (OUT)]])</f>
        <v>13500</v>
      </c>
      <c r="I2224" s="3" t="str">
        <f>FIN_RAW[[#This Row],[CUENTA (IN)]]</f>
        <v>Efectivo</v>
      </c>
      <c r="J2224" s="6" t="str">
        <f>FIN_RAW[[#This Row],[CUENTA (OUT)]]</f>
        <v>Otros Ingresos</v>
      </c>
      <c r="K2224" s="3" t="str">
        <f>IF(OR(FIN_RAW[[#This Row],[CLIENTE]]=0,FIN_RAW[[#This Row],[CLIENTE]]=" "),"",FIN_RAW[[#This Row],[CLIENTE]])</f>
        <v>Claudia Acosta</v>
      </c>
      <c r="L2224" s="3" t="str">
        <f>IF(OR(FIN_RAW[[#This Row],[DEPORTISTA]]=0,FIN_RAW[[#This Row],[DEPORTISTA]]=""),"",FIN_RAW[[#This Row],[DEPORTISTA]])</f>
        <v>Santiago Ceballos Acosta</v>
      </c>
      <c r="M2224" s="3">
        <f>IF(FIN_DATASET[[#This Row],[Method]]="Efectivo",1,0)</f>
        <v>1</v>
      </c>
      <c r="N2224" s="12">
        <f>IF(FIN_DATASET[[#This Row],[Method]]="Efectivo",FIN_DATASET[[#This Row],[Amount]],0)</f>
        <v>13500</v>
      </c>
      <c r="O2224" s="3">
        <f>IF(FIN_DATASET[[#This Row],[Method]]="CxC",1,0)</f>
        <v>0</v>
      </c>
      <c r="P2224" s="11">
        <f>IF(FIN_DATASET[[#This Row],[Method]]="CxC",FIN_DATASET[[#This Row],[Amount]],0)</f>
        <v>0</v>
      </c>
      <c r="Q2224" s="3">
        <f>IF(OR(FIN_DATASET[[#This Row],[Account]]="CxP",FIN_DATASET[[#This Row],[Account]]="CxP (Liga)",FIN_DATASET[[#This Row],[Account]]="CxP (Terceros)"),1,0)</f>
        <v>0</v>
      </c>
      <c r="R2224" s="3">
        <f>IF(FIN_DATASET[[#This Row],[AP_Flag]]=1,FIN_DATASET[[#This Row],[Amount]],0)</f>
        <v>0</v>
      </c>
    </row>
    <row r="2225" spans="1:18" x14ac:dyDescent="0.2">
      <c r="A2225" s="4">
        <f>FIN_RAW[[#This Row],[FECHA]]</f>
        <v>45414</v>
      </c>
      <c r="B2225" s="3">
        <f>YEAR(FIN_DATASET[[#This Row],[Date]])</f>
        <v>2024</v>
      </c>
      <c r="C2225" s="3" t="str">
        <f>TEXT(FIN_DATASET[[#This Row],[Date]],"mmmm")</f>
        <v>May</v>
      </c>
      <c r="D2225" s="3" t="str">
        <f>IF(FIN_RAW[[#This Row],[VALOR (IN)]]&gt;0, "Income",IF(FIN_RAW[[#This Row],[VALOR (OUT)]]&gt;0, "Expense", "Check"))</f>
        <v>Income</v>
      </c>
      <c r="E2225" s="3" t="str">
        <f>_xlfn.XLOOKUP(FIN_DATASET[[#This Row],[Method]],CATEGORY_MAP[CUENTA_IN],CATEGORY_MAP[Category])</f>
        <v>Cash</v>
      </c>
      <c r="F2225" s="3" t="str">
        <f>_xlfn.XLOOKUP(FIN_DATASET[[#This Row],[Account]],CATEGORY_MAP[CUENTA_OUT],CATEGORY_MAP[Subcategory])</f>
        <v>Enrollment Fees</v>
      </c>
      <c r="G2225" s="3" t="str">
        <f>IF(OR(FIN_RAW[[#This Row],[CONCEPTO]]=0,FIN_RAW[[#This Row],[CONCEPTO]]=""),"",FIN_RAW[[#This Row],[CONCEPTO]])</f>
        <v>Matricula 2024 (75%)</v>
      </c>
      <c r="H2225" s="5">
        <f>IF(FIN_DATASET[[#This Row],[Type]]="Income", FIN_RAW[[#This Row],[VALOR (IN)]], -FIN_RAW[[#This Row],[VALOR (OUT)]])</f>
        <v>98000</v>
      </c>
      <c r="I2225" s="3" t="str">
        <f>FIN_RAW[[#This Row],[CUENTA (IN)]]</f>
        <v>Efectivo</v>
      </c>
      <c r="J2225" s="6" t="str">
        <f>FIN_RAW[[#This Row],[CUENTA (OUT)]]</f>
        <v>Matricula</v>
      </c>
      <c r="K2225" s="3" t="str">
        <f>IF(OR(FIN_RAW[[#This Row],[CLIENTE]]=0,FIN_RAW[[#This Row],[CLIENTE]]=" "),"",FIN_RAW[[#This Row],[CLIENTE]])</f>
        <v>Emerson Cano</v>
      </c>
      <c r="L2225" s="3" t="str">
        <f>IF(OR(FIN_RAW[[#This Row],[DEPORTISTA]]=0,FIN_RAW[[#This Row],[DEPORTISTA]]=""),"",FIN_RAW[[#This Row],[DEPORTISTA]])</f>
        <v>Josue David Cano Rodriguez</v>
      </c>
      <c r="M2225" s="3">
        <f>IF(FIN_DATASET[[#This Row],[Method]]="Efectivo",1,0)</f>
        <v>1</v>
      </c>
      <c r="N2225" s="12">
        <f>IF(FIN_DATASET[[#This Row],[Method]]="Efectivo",FIN_DATASET[[#This Row],[Amount]],0)</f>
        <v>98000</v>
      </c>
      <c r="O2225" s="3">
        <f>IF(FIN_DATASET[[#This Row],[Method]]="CxC",1,0)</f>
        <v>0</v>
      </c>
      <c r="P2225" s="11">
        <f>IF(FIN_DATASET[[#This Row],[Method]]="CxC",FIN_DATASET[[#This Row],[Amount]],0)</f>
        <v>0</v>
      </c>
      <c r="Q2225" s="3">
        <f>IF(OR(FIN_DATASET[[#This Row],[Account]]="CxP",FIN_DATASET[[#This Row],[Account]]="CxP (Liga)",FIN_DATASET[[#This Row],[Account]]="CxP (Terceros)"),1,0)</f>
        <v>0</v>
      </c>
      <c r="R2225" s="3">
        <f>IF(FIN_DATASET[[#This Row],[AP_Flag]]=1,FIN_DATASET[[#This Row],[Amount]],0)</f>
        <v>0</v>
      </c>
    </row>
    <row r="2226" spans="1:18" x14ac:dyDescent="0.2">
      <c r="A2226" s="4">
        <f>FIN_RAW[[#This Row],[FECHA]]</f>
        <v>45414</v>
      </c>
      <c r="B2226" s="3">
        <f>YEAR(FIN_DATASET[[#This Row],[Date]])</f>
        <v>2024</v>
      </c>
      <c r="C2226" s="3" t="str">
        <f>TEXT(FIN_DATASET[[#This Row],[Date]],"mmmm")</f>
        <v>May</v>
      </c>
      <c r="D2226" s="3" t="str">
        <f>IF(FIN_RAW[[#This Row],[VALOR (IN)]]&gt;0, "Income",IF(FIN_RAW[[#This Row],[VALOR (OUT)]]&gt;0, "Expense", "Check"))</f>
        <v>Income</v>
      </c>
      <c r="E2226" s="3" t="str">
        <f>_xlfn.XLOOKUP(FIN_DATASET[[#This Row],[Method]],CATEGORY_MAP[CUENTA_IN],CATEGORY_MAP[Category])</f>
        <v>Cash</v>
      </c>
      <c r="F2226" s="3" t="str">
        <f>_xlfn.XLOOKUP(FIN_DATASET[[#This Row],[Account]],CATEGORY_MAP[CUENTA_OUT],CATEGORY_MAP[Subcategory])</f>
        <v>Monthly Fee</v>
      </c>
      <c r="G2226" s="3" t="str">
        <f>IF(OR(FIN_RAW[[#This Row],[CONCEPTO]]=0,FIN_RAW[[#This Row],[CONCEPTO]]=""),"",FIN_RAW[[#This Row],[CONCEPTO]])</f>
        <v>Mensualidad FOR MAY</v>
      </c>
      <c r="H2226" s="5">
        <f>IF(FIN_DATASET[[#This Row],[Type]]="Income", FIN_RAW[[#This Row],[VALOR (IN)]], -FIN_RAW[[#This Row],[VALOR (OUT)]])</f>
        <v>180000</v>
      </c>
      <c r="I2226" s="3" t="str">
        <f>FIN_RAW[[#This Row],[CUENTA (IN)]]</f>
        <v>Efectivo</v>
      </c>
      <c r="J2226" s="6" t="str">
        <f>FIN_RAW[[#This Row],[CUENTA (OUT)]]</f>
        <v>Mensualidad</v>
      </c>
      <c r="K2226" s="3" t="str">
        <f>IF(OR(FIN_RAW[[#This Row],[CLIENTE]]=0,FIN_RAW[[#This Row],[CLIENTE]]=" "),"",FIN_RAW[[#This Row],[CLIENTE]])</f>
        <v>Emerson Cano</v>
      </c>
      <c r="L2226" s="3" t="str">
        <f>IF(OR(FIN_RAW[[#This Row],[DEPORTISTA]]=0,FIN_RAW[[#This Row],[DEPORTISTA]]=""),"",FIN_RAW[[#This Row],[DEPORTISTA]])</f>
        <v>Josue David Cano Rodriguez</v>
      </c>
      <c r="M2226" s="3">
        <f>IF(FIN_DATASET[[#This Row],[Method]]="Efectivo",1,0)</f>
        <v>1</v>
      </c>
      <c r="N2226" s="12">
        <f>IF(FIN_DATASET[[#This Row],[Method]]="Efectivo",FIN_DATASET[[#This Row],[Amount]],0)</f>
        <v>180000</v>
      </c>
      <c r="O2226" s="3">
        <f>IF(FIN_DATASET[[#This Row],[Method]]="CxC",1,0)</f>
        <v>0</v>
      </c>
      <c r="P2226" s="11">
        <f>IF(FIN_DATASET[[#This Row],[Method]]="CxC",FIN_DATASET[[#This Row],[Amount]],0)</f>
        <v>0</v>
      </c>
      <c r="Q2226" s="3">
        <f>IF(OR(FIN_DATASET[[#This Row],[Account]]="CxP",FIN_DATASET[[#This Row],[Account]]="CxP (Liga)",FIN_DATASET[[#This Row],[Account]]="CxP (Terceros)"),1,0)</f>
        <v>0</v>
      </c>
      <c r="R2226" s="3">
        <f>IF(FIN_DATASET[[#This Row],[AP_Flag]]=1,FIN_DATASET[[#This Row],[Amount]],0)</f>
        <v>0</v>
      </c>
    </row>
    <row r="2227" spans="1:18" x14ac:dyDescent="0.2">
      <c r="A2227" s="4">
        <f>FIN_RAW[[#This Row],[FECHA]]</f>
        <v>45414</v>
      </c>
      <c r="B2227" s="3">
        <f>YEAR(FIN_DATASET[[#This Row],[Date]])</f>
        <v>2024</v>
      </c>
      <c r="C2227" s="3" t="str">
        <f>TEXT(FIN_DATASET[[#This Row],[Date]],"mmmm")</f>
        <v>May</v>
      </c>
      <c r="D2227" s="3" t="str">
        <f>IF(FIN_RAW[[#This Row],[VALOR (IN)]]&gt;0, "Income",IF(FIN_RAW[[#This Row],[VALOR (OUT)]]&gt;0, "Expense", "Check"))</f>
        <v>Income</v>
      </c>
      <c r="E2227" s="3" t="str">
        <f>_xlfn.XLOOKUP(FIN_DATASET[[#This Row],[Method]],CATEGORY_MAP[CUENTA_IN],CATEGORY_MAP[Category])</f>
        <v>Cash</v>
      </c>
      <c r="F2227" s="3" t="str">
        <f>_xlfn.XLOOKUP(FIN_DATASET[[#This Row],[Account]],CATEGORY_MAP[CUENTA_OUT],CATEGORY_MAP[Subcategory])</f>
        <v>Other Incomes</v>
      </c>
      <c r="G2227" s="3" t="str">
        <f>IF(OR(FIN_RAW[[#This Row],[CONCEPTO]]=0,FIN_RAW[[#This Row],[CONCEPTO]]=""),"",FIN_RAW[[#This Row],[CONCEPTO]])</f>
        <v>Ficha FECNA 2024</v>
      </c>
      <c r="H2227" s="5">
        <f>IF(FIN_DATASET[[#This Row],[Type]]="Income", FIN_RAW[[#This Row],[VALOR (IN)]], -FIN_RAW[[#This Row],[VALOR (OUT)]])</f>
        <v>13500</v>
      </c>
      <c r="I2227" s="3" t="str">
        <f>FIN_RAW[[#This Row],[CUENTA (IN)]]</f>
        <v>Efectivo</v>
      </c>
      <c r="J2227" s="6" t="str">
        <f>FIN_RAW[[#This Row],[CUENTA (OUT)]]</f>
        <v>Otros Ingresos</v>
      </c>
      <c r="K2227" s="3" t="str">
        <f>IF(OR(FIN_RAW[[#This Row],[CLIENTE]]=0,FIN_RAW[[#This Row],[CLIENTE]]=" "),"",FIN_RAW[[#This Row],[CLIENTE]])</f>
        <v>Emerson Cano</v>
      </c>
      <c r="L2227" s="3" t="str">
        <f>IF(OR(FIN_RAW[[#This Row],[DEPORTISTA]]=0,FIN_RAW[[#This Row],[DEPORTISTA]]=""),"",FIN_RAW[[#This Row],[DEPORTISTA]])</f>
        <v>Josue David Cano Rodriguez</v>
      </c>
      <c r="M2227" s="3">
        <f>IF(FIN_DATASET[[#This Row],[Method]]="Efectivo",1,0)</f>
        <v>1</v>
      </c>
      <c r="N2227" s="12">
        <f>IF(FIN_DATASET[[#This Row],[Method]]="Efectivo",FIN_DATASET[[#This Row],[Amount]],0)</f>
        <v>13500</v>
      </c>
      <c r="O2227" s="3">
        <f>IF(FIN_DATASET[[#This Row],[Method]]="CxC",1,0)</f>
        <v>0</v>
      </c>
      <c r="P2227" s="11">
        <f>IF(FIN_DATASET[[#This Row],[Method]]="CxC",FIN_DATASET[[#This Row],[Amount]],0)</f>
        <v>0</v>
      </c>
      <c r="Q2227" s="3">
        <f>IF(OR(FIN_DATASET[[#This Row],[Account]]="CxP",FIN_DATASET[[#This Row],[Account]]="CxP (Liga)",FIN_DATASET[[#This Row],[Account]]="CxP (Terceros)"),1,0)</f>
        <v>0</v>
      </c>
      <c r="R2227" s="3">
        <f>IF(FIN_DATASET[[#This Row],[AP_Flag]]=1,FIN_DATASET[[#This Row],[Amount]],0)</f>
        <v>0</v>
      </c>
    </row>
    <row r="2228" spans="1:18" x14ac:dyDescent="0.2">
      <c r="A2228" s="4">
        <f>FIN_RAW[[#This Row],[FECHA]]</f>
        <v>45414</v>
      </c>
      <c r="B2228" s="3">
        <f>YEAR(FIN_DATASET[[#This Row],[Date]])</f>
        <v>2024</v>
      </c>
      <c r="C2228" s="3" t="str">
        <f>TEXT(FIN_DATASET[[#This Row],[Date]],"mmmm")</f>
        <v>May</v>
      </c>
      <c r="D2228" s="3" t="str">
        <f>IF(FIN_RAW[[#This Row],[VALOR (IN)]]&gt;0, "Income",IF(FIN_RAW[[#This Row],[VALOR (OUT)]]&gt;0, "Expense", "Check"))</f>
        <v>Income</v>
      </c>
      <c r="E2228" s="3" t="str">
        <f>_xlfn.XLOOKUP(FIN_DATASET[[#This Row],[Method]],CATEGORY_MAP[CUENTA_IN],CATEGORY_MAP[Category])</f>
        <v>Cash</v>
      </c>
      <c r="F2228" s="3" t="str">
        <f>_xlfn.XLOOKUP(FIN_DATASET[[#This Row],[Account]],CATEGORY_MAP[CUENTA_OUT],CATEGORY_MAP[Subcategory])</f>
        <v>Enrollment Fees</v>
      </c>
      <c r="G2228" s="3" t="str">
        <f>IF(OR(FIN_RAW[[#This Row],[CONCEPTO]]=0,FIN_RAW[[#This Row],[CONCEPTO]]=""),"",FIN_RAW[[#This Row],[CONCEPTO]])</f>
        <v>Matricula 2024 (75%)</v>
      </c>
      <c r="H2228" s="5">
        <f>IF(FIN_DATASET[[#This Row],[Type]]="Income", FIN_RAW[[#This Row],[VALOR (IN)]], -FIN_RAW[[#This Row],[VALOR (OUT)]])</f>
        <v>98000</v>
      </c>
      <c r="I2228" s="3" t="str">
        <f>FIN_RAW[[#This Row],[CUENTA (IN)]]</f>
        <v>Efectivo</v>
      </c>
      <c r="J2228" s="6" t="str">
        <f>FIN_RAW[[#This Row],[CUENTA (OUT)]]</f>
        <v>Matricula</v>
      </c>
      <c r="K2228" s="3" t="str">
        <f>IF(OR(FIN_RAW[[#This Row],[CLIENTE]]=0,FIN_RAW[[#This Row],[CLIENTE]]=" "),"",FIN_RAW[[#This Row],[CLIENTE]])</f>
        <v>Nulbi Quisaboni Ortiz</v>
      </c>
      <c r="L2228" s="3" t="str">
        <f>IF(OR(FIN_RAW[[#This Row],[DEPORTISTA]]=0,FIN_RAW[[#This Row],[DEPORTISTA]]=""),"",FIN_RAW[[#This Row],[DEPORTISTA]])</f>
        <v>Jose Julian Diaz Quisaboni</v>
      </c>
      <c r="M2228" s="3">
        <f>IF(FIN_DATASET[[#This Row],[Method]]="Efectivo",1,0)</f>
        <v>1</v>
      </c>
      <c r="N2228" s="12">
        <f>IF(FIN_DATASET[[#This Row],[Method]]="Efectivo",FIN_DATASET[[#This Row],[Amount]],0)</f>
        <v>98000</v>
      </c>
      <c r="O2228" s="3">
        <f>IF(FIN_DATASET[[#This Row],[Method]]="CxC",1,0)</f>
        <v>0</v>
      </c>
      <c r="P2228" s="11">
        <f>IF(FIN_DATASET[[#This Row],[Method]]="CxC",FIN_DATASET[[#This Row],[Amount]],0)</f>
        <v>0</v>
      </c>
      <c r="Q2228" s="3">
        <f>IF(OR(FIN_DATASET[[#This Row],[Account]]="CxP",FIN_DATASET[[#This Row],[Account]]="CxP (Liga)",FIN_DATASET[[#This Row],[Account]]="CxP (Terceros)"),1,0)</f>
        <v>0</v>
      </c>
      <c r="R2228" s="3">
        <f>IF(FIN_DATASET[[#This Row],[AP_Flag]]=1,FIN_DATASET[[#This Row],[Amount]],0)</f>
        <v>0</v>
      </c>
    </row>
    <row r="2229" spans="1:18" x14ac:dyDescent="0.2">
      <c r="A2229" s="4">
        <f>FIN_RAW[[#This Row],[FECHA]]</f>
        <v>45414</v>
      </c>
      <c r="B2229" s="3">
        <f>YEAR(FIN_DATASET[[#This Row],[Date]])</f>
        <v>2024</v>
      </c>
      <c r="C2229" s="3" t="str">
        <f>TEXT(FIN_DATASET[[#This Row],[Date]],"mmmm")</f>
        <v>May</v>
      </c>
      <c r="D2229" s="3" t="str">
        <f>IF(FIN_RAW[[#This Row],[VALOR (IN)]]&gt;0, "Income",IF(FIN_RAW[[#This Row],[VALOR (OUT)]]&gt;0, "Expense", "Check"))</f>
        <v>Income</v>
      </c>
      <c r="E2229" s="3" t="str">
        <f>_xlfn.XLOOKUP(FIN_DATASET[[#This Row],[Method]],CATEGORY_MAP[CUENTA_IN],CATEGORY_MAP[Category])</f>
        <v>Cash</v>
      </c>
      <c r="F2229" s="3" t="str">
        <f>_xlfn.XLOOKUP(FIN_DATASET[[#This Row],[Account]],CATEGORY_MAP[CUENTA_OUT],CATEGORY_MAP[Subcategory])</f>
        <v>Monthly Fee</v>
      </c>
      <c r="G2229" s="3" t="str">
        <f>IF(OR(FIN_RAW[[#This Row],[CONCEPTO]]=0,FIN_RAW[[#This Row],[CONCEPTO]]=""),"",FIN_RAW[[#This Row],[CONCEPTO]])</f>
        <v>Mensualidad FOR MAY</v>
      </c>
      <c r="H2229" s="5">
        <f>IF(FIN_DATASET[[#This Row],[Type]]="Income", FIN_RAW[[#This Row],[VALOR (IN)]], -FIN_RAW[[#This Row],[VALOR (OUT)]])</f>
        <v>180000</v>
      </c>
      <c r="I2229" s="3" t="str">
        <f>FIN_RAW[[#This Row],[CUENTA (IN)]]</f>
        <v>Efectivo</v>
      </c>
      <c r="J2229" s="6" t="str">
        <f>FIN_RAW[[#This Row],[CUENTA (OUT)]]</f>
        <v>Mensualidad</v>
      </c>
      <c r="K2229" s="3" t="str">
        <f>IF(OR(FIN_RAW[[#This Row],[CLIENTE]]=0,FIN_RAW[[#This Row],[CLIENTE]]=" "),"",FIN_RAW[[#This Row],[CLIENTE]])</f>
        <v>Nulbi Quisaboni Ortiz</v>
      </c>
      <c r="L2229" s="3" t="str">
        <f>IF(OR(FIN_RAW[[#This Row],[DEPORTISTA]]=0,FIN_RAW[[#This Row],[DEPORTISTA]]=""),"",FIN_RAW[[#This Row],[DEPORTISTA]])</f>
        <v>Jose Julian Diaz Quisaboni</v>
      </c>
      <c r="M2229" s="3">
        <f>IF(FIN_DATASET[[#This Row],[Method]]="Efectivo",1,0)</f>
        <v>1</v>
      </c>
      <c r="N2229" s="12">
        <f>IF(FIN_DATASET[[#This Row],[Method]]="Efectivo",FIN_DATASET[[#This Row],[Amount]],0)</f>
        <v>180000</v>
      </c>
      <c r="O2229" s="3">
        <f>IF(FIN_DATASET[[#This Row],[Method]]="CxC",1,0)</f>
        <v>0</v>
      </c>
      <c r="P2229" s="11">
        <f>IF(FIN_DATASET[[#This Row],[Method]]="CxC",FIN_DATASET[[#This Row],[Amount]],0)</f>
        <v>0</v>
      </c>
      <c r="Q2229" s="3">
        <f>IF(OR(FIN_DATASET[[#This Row],[Account]]="CxP",FIN_DATASET[[#This Row],[Account]]="CxP (Liga)",FIN_DATASET[[#This Row],[Account]]="CxP (Terceros)"),1,0)</f>
        <v>0</v>
      </c>
      <c r="R2229" s="3">
        <f>IF(FIN_DATASET[[#This Row],[AP_Flag]]=1,FIN_DATASET[[#This Row],[Amount]],0)</f>
        <v>0</v>
      </c>
    </row>
    <row r="2230" spans="1:18" x14ac:dyDescent="0.2">
      <c r="A2230" s="4">
        <f>FIN_RAW[[#This Row],[FECHA]]</f>
        <v>45414</v>
      </c>
      <c r="B2230" s="3">
        <f>YEAR(FIN_DATASET[[#This Row],[Date]])</f>
        <v>2024</v>
      </c>
      <c r="C2230" s="3" t="str">
        <f>TEXT(FIN_DATASET[[#This Row],[Date]],"mmmm")</f>
        <v>May</v>
      </c>
      <c r="D2230" s="3" t="str">
        <f>IF(FIN_RAW[[#This Row],[VALOR (IN)]]&gt;0, "Income",IF(FIN_RAW[[#This Row],[VALOR (OUT)]]&gt;0, "Expense", "Check"))</f>
        <v>Income</v>
      </c>
      <c r="E2230" s="3" t="str">
        <f>_xlfn.XLOOKUP(FIN_DATASET[[#This Row],[Method]],CATEGORY_MAP[CUENTA_IN],CATEGORY_MAP[Category])</f>
        <v>Cash</v>
      </c>
      <c r="F2230" s="3" t="str">
        <f>_xlfn.XLOOKUP(FIN_DATASET[[#This Row],[Account]],CATEGORY_MAP[CUENTA_OUT],CATEGORY_MAP[Subcategory])</f>
        <v>Other Incomes</v>
      </c>
      <c r="G2230" s="3" t="str">
        <f>IF(OR(FIN_RAW[[#This Row],[CONCEPTO]]=0,FIN_RAW[[#This Row],[CONCEPTO]]=""),"",FIN_RAW[[#This Row],[CONCEPTO]])</f>
        <v>Ficha FECNA 2024</v>
      </c>
      <c r="H2230" s="5">
        <f>IF(FIN_DATASET[[#This Row],[Type]]="Income", FIN_RAW[[#This Row],[VALOR (IN)]], -FIN_RAW[[#This Row],[VALOR (OUT)]])</f>
        <v>13500</v>
      </c>
      <c r="I2230" s="3" t="str">
        <f>FIN_RAW[[#This Row],[CUENTA (IN)]]</f>
        <v>Efectivo</v>
      </c>
      <c r="J2230" s="6" t="str">
        <f>FIN_RAW[[#This Row],[CUENTA (OUT)]]</f>
        <v>Otros Ingresos</v>
      </c>
      <c r="K2230" s="3" t="str">
        <f>IF(OR(FIN_RAW[[#This Row],[CLIENTE]]=0,FIN_RAW[[#This Row],[CLIENTE]]=" "),"",FIN_RAW[[#This Row],[CLIENTE]])</f>
        <v>Nulbi Quisaboni Ortiz</v>
      </c>
      <c r="L2230" s="3" t="str">
        <f>IF(OR(FIN_RAW[[#This Row],[DEPORTISTA]]=0,FIN_RAW[[#This Row],[DEPORTISTA]]=""),"",FIN_RAW[[#This Row],[DEPORTISTA]])</f>
        <v>Jose Julian Diaz Quisaboni</v>
      </c>
      <c r="M2230" s="3">
        <f>IF(FIN_DATASET[[#This Row],[Method]]="Efectivo",1,0)</f>
        <v>1</v>
      </c>
      <c r="N2230" s="12">
        <f>IF(FIN_DATASET[[#This Row],[Method]]="Efectivo",FIN_DATASET[[#This Row],[Amount]],0)</f>
        <v>13500</v>
      </c>
      <c r="O2230" s="3">
        <f>IF(FIN_DATASET[[#This Row],[Method]]="CxC",1,0)</f>
        <v>0</v>
      </c>
      <c r="P2230" s="11">
        <f>IF(FIN_DATASET[[#This Row],[Method]]="CxC",FIN_DATASET[[#This Row],[Amount]],0)</f>
        <v>0</v>
      </c>
      <c r="Q2230" s="3">
        <f>IF(OR(FIN_DATASET[[#This Row],[Account]]="CxP",FIN_DATASET[[#This Row],[Account]]="CxP (Liga)",FIN_DATASET[[#This Row],[Account]]="CxP (Terceros)"),1,0)</f>
        <v>0</v>
      </c>
      <c r="R2230" s="3">
        <f>IF(FIN_DATASET[[#This Row],[AP_Flag]]=1,FIN_DATASET[[#This Row],[Amount]],0)</f>
        <v>0</v>
      </c>
    </row>
    <row r="2231" spans="1:18" x14ac:dyDescent="0.2">
      <c r="A2231" s="4">
        <f>FIN_RAW[[#This Row],[FECHA]]</f>
        <v>45414</v>
      </c>
      <c r="B2231" s="3">
        <f>YEAR(FIN_DATASET[[#This Row],[Date]])</f>
        <v>2024</v>
      </c>
      <c r="C2231" s="3" t="str">
        <f>TEXT(FIN_DATASET[[#This Row],[Date]],"mmmm")</f>
        <v>May</v>
      </c>
      <c r="D2231" s="3" t="str">
        <f>IF(FIN_RAW[[#This Row],[VALOR (IN)]]&gt;0, "Income",IF(FIN_RAW[[#This Row],[VALOR (OUT)]]&gt;0, "Expense", "Check"))</f>
        <v>Income</v>
      </c>
      <c r="E2231" s="3" t="str">
        <f>_xlfn.XLOOKUP(FIN_DATASET[[#This Row],[Method]],CATEGORY_MAP[CUENTA_IN],CATEGORY_MAP[Category])</f>
        <v>Cash</v>
      </c>
      <c r="F2231" s="3" t="str">
        <f>_xlfn.XLOOKUP(FIN_DATASET[[#This Row],[Account]],CATEGORY_MAP[CUENTA_OUT],CATEGORY_MAP[Subcategory])</f>
        <v>Enrollment Fees</v>
      </c>
      <c r="G2231" s="3" t="str">
        <f>IF(OR(FIN_RAW[[#This Row],[CONCEPTO]]=0,FIN_RAW[[#This Row],[CONCEPTO]]=""),"",FIN_RAW[[#This Row],[CONCEPTO]])</f>
        <v>Matricula 2024 (75%)</v>
      </c>
      <c r="H2231" s="5">
        <f>IF(FIN_DATASET[[#This Row],[Type]]="Income", FIN_RAW[[#This Row],[VALOR (IN)]], -FIN_RAW[[#This Row],[VALOR (OUT)]])</f>
        <v>98000</v>
      </c>
      <c r="I2231" s="3" t="str">
        <f>FIN_RAW[[#This Row],[CUENTA (IN)]]</f>
        <v>Efectivo</v>
      </c>
      <c r="J2231" s="6" t="str">
        <f>FIN_RAW[[#This Row],[CUENTA (OUT)]]</f>
        <v>Matricula</v>
      </c>
      <c r="K2231" s="3" t="str">
        <f>IF(OR(FIN_RAW[[#This Row],[CLIENTE]]=0,FIN_RAW[[#This Row],[CLIENTE]]=" "),"",FIN_RAW[[#This Row],[CLIENTE]])</f>
        <v>Tatiana Romero Tenorio</v>
      </c>
      <c r="L2231" s="3" t="str">
        <f>IF(OR(FIN_RAW[[#This Row],[DEPORTISTA]]=0,FIN_RAW[[#This Row],[DEPORTISTA]]=""),"",FIN_RAW[[#This Row],[DEPORTISTA]])</f>
        <v>Ismael Hurtado Romero</v>
      </c>
      <c r="M2231" s="3">
        <f>IF(FIN_DATASET[[#This Row],[Method]]="Efectivo",1,0)</f>
        <v>1</v>
      </c>
      <c r="N2231" s="12">
        <f>IF(FIN_DATASET[[#This Row],[Method]]="Efectivo",FIN_DATASET[[#This Row],[Amount]],0)</f>
        <v>98000</v>
      </c>
      <c r="O2231" s="3">
        <f>IF(FIN_DATASET[[#This Row],[Method]]="CxC",1,0)</f>
        <v>0</v>
      </c>
      <c r="P2231" s="11">
        <f>IF(FIN_DATASET[[#This Row],[Method]]="CxC",FIN_DATASET[[#This Row],[Amount]],0)</f>
        <v>0</v>
      </c>
      <c r="Q2231" s="3">
        <f>IF(OR(FIN_DATASET[[#This Row],[Account]]="CxP",FIN_DATASET[[#This Row],[Account]]="CxP (Liga)",FIN_DATASET[[#This Row],[Account]]="CxP (Terceros)"),1,0)</f>
        <v>0</v>
      </c>
      <c r="R2231" s="3">
        <f>IF(FIN_DATASET[[#This Row],[AP_Flag]]=1,FIN_DATASET[[#This Row],[Amount]],0)</f>
        <v>0</v>
      </c>
    </row>
    <row r="2232" spans="1:18" x14ac:dyDescent="0.2">
      <c r="A2232" s="4">
        <f>FIN_RAW[[#This Row],[FECHA]]</f>
        <v>45414</v>
      </c>
      <c r="B2232" s="3">
        <f>YEAR(FIN_DATASET[[#This Row],[Date]])</f>
        <v>2024</v>
      </c>
      <c r="C2232" s="3" t="str">
        <f>TEXT(FIN_DATASET[[#This Row],[Date]],"mmmm")</f>
        <v>May</v>
      </c>
      <c r="D2232" s="3" t="str">
        <f>IF(FIN_RAW[[#This Row],[VALOR (IN)]]&gt;0, "Income",IF(FIN_RAW[[#This Row],[VALOR (OUT)]]&gt;0, "Expense", "Check"))</f>
        <v>Income</v>
      </c>
      <c r="E2232" s="3" t="str">
        <f>_xlfn.XLOOKUP(FIN_DATASET[[#This Row],[Method]],CATEGORY_MAP[CUENTA_IN],CATEGORY_MAP[Category])</f>
        <v>Cash</v>
      </c>
      <c r="F2232" s="3" t="str">
        <f>_xlfn.XLOOKUP(FIN_DATASET[[#This Row],[Account]],CATEGORY_MAP[CUENTA_OUT],CATEGORY_MAP[Subcategory])</f>
        <v>Monthly Fee</v>
      </c>
      <c r="G2232" s="3" t="str">
        <f>IF(OR(FIN_RAW[[#This Row],[CONCEPTO]]=0,FIN_RAW[[#This Row],[CONCEPTO]]=""),"",FIN_RAW[[#This Row],[CONCEPTO]])</f>
        <v>Mensualidad FOR MAY</v>
      </c>
      <c r="H2232" s="5">
        <f>IF(FIN_DATASET[[#This Row],[Type]]="Income", FIN_RAW[[#This Row],[VALOR (IN)]], -FIN_RAW[[#This Row],[VALOR (OUT)]])</f>
        <v>180000</v>
      </c>
      <c r="I2232" s="3" t="str">
        <f>FIN_RAW[[#This Row],[CUENTA (IN)]]</f>
        <v>Efectivo</v>
      </c>
      <c r="J2232" s="6" t="str">
        <f>FIN_RAW[[#This Row],[CUENTA (OUT)]]</f>
        <v>Mensualidad</v>
      </c>
      <c r="K2232" s="3" t="str">
        <f>IF(OR(FIN_RAW[[#This Row],[CLIENTE]]=0,FIN_RAW[[#This Row],[CLIENTE]]=" "),"",FIN_RAW[[#This Row],[CLIENTE]])</f>
        <v>Tatiana Romero Tenorio</v>
      </c>
      <c r="L2232" s="3" t="str">
        <f>IF(OR(FIN_RAW[[#This Row],[DEPORTISTA]]=0,FIN_RAW[[#This Row],[DEPORTISTA]]=""),"",FIN_RAW[[#This Row],[DEPORTISTA]])</f>
        <v>Ismael Hurtado Romero</v>
      </c>
      <c r="M2232" s="3">
        <f>IF(FIN_DATASET[[#This Row],[Method]]="Efectivo",1,0)</f>
        <v>1</v>
      </c>
      <c r="N2232" s="12">
        <f>IF(FIN_DATASET[[#This Row],[Method]]="Efectivo",FIN_DATASET[[#This Row],[Amount]],0)</f>
        <v>180000</v>
      </c>
      <c r="O2232" s="3">
        <f>IF(FIN_DATASET[[#This Row],[Method]]="CxC",1,0)</f>
        <v>0</v>
      </c>
      <c r="P2232" s="11">
        <f>IF(FIN_DATASET[[#This Row],[Method]]="CxC",FIN_DATASET[[#This Row],[Amount]],0)</f>
        <v>0</v>
      </c>
      <c r="Q2232" s="3">
        <f>IF(OR(FIN_DATASET[[#This Row],[Account]]="CxP",FIN_DATASET[[#This Row],[Account]]="CxP (Liga)",FIN_DATASET[[#This Row],[Account]]="CxP (Terceros)"),1,0)</f>
        <v>0</v>
      </c>
      <c r="R2232" s="3">
        <f>IF(FIN_DATASET[[#This Row],[AP_Flag]]=1,FIN_DATASET[[#This Row],[Amount]],0)</f>
        <v>0</v>
      </c>
    </row>
    <row r="2233" spans="1:18" x14ac:dyDescent="0.2">
      <c r="A2233" s="4">
        <f>FIN_RAW[[#This Row],[FECHA]]</f>
        <v>45414</v>
      </c>
      <c r="B2233" s="3">
        <f>YEAR(FIN_DATASET[[#This Row],[Date]])</f>
        <v>2024</v>
      </c>
      <c r="C2233" s="3" t="str">
        <f>TEXT(FIN_DATASET[[#This Row],[Date]],"mmmm")</f>
        <v>May</v>
      </c>
      <c r="D2233" s="3" t="str">
        <f>IF(FIN_RAW[[#This Row],[VALOR (IN)]]&gt;0, "Income",IF(FIN_RAW[[#This Row],[VALOR (OUT)]]&gt;0, "Expense", "Check"))</f>
        <v>Income</v>
      </c>
      <c r="E2233" s="3" t="str">
        <f>_xlfn.XLOOKUP(FIN_DATASET[[#This Row],[Method]],CATEGORY_MAP[CUENTA_IN],CATEGORY_MAP[Category])</f>
        <v>Cash</v>
      </c>
      <c r="F2233" s="3" t="str">
        <f>_xlfn.XLOOKUP(FIN_DATASET[[#This Row],[Account]],CATEGORY_MAP[CUENTA_OUT],CATEGORY_MAP[Subcategory])</f>
        <v>Other Incomes</v>
      </c>
      <c r="G2233" s="3" t="str">
        <f>IF(OR(FIN_RAW[[#This Row],[CONCEPTO]]=0,FIN_RAW[[#This Row],[CONCEPTO]]=""),"",FIN_RAW[[#This Row],[CONCEPTO]])</f>
        <v>Ficha FECNA 2024</v>
      </c>
      <c r="H2233" s="5">
        <f>IF(FIN_DATASET[[#This Row],[Type]]="Income", FIN_RAW[[#This Row],[VALOR (IN)]], -FIN_RAW[[#This Row],[VALOR (OUT)]])</f>
        <v>13500</v>
      </c>
      <c r="I2233" s="3" t="str">
        <f>FIN_RAW[[#This Row],[CUENTA (IN)]]</f>
        <v>Efectivo</v>
      </c>
      <c r="J2233" s="6" t="str">
        <f>FIN_RAW[[#This Row],[CUENTA (OUT)]]</f>
        <v>Otros Ingresos</v>
      </c>
      <c r="K2233" s="3" t="str">
        <f>IF(OR(FIN_RAW[[#This Row],[CLIENTE]]=0,FIN_RAW[[#This Row],[CLIENTE]]=" "),"",FIN_RAW[[#This Row],[CLIENTE]])</f>
        <v>Tatiana Romero Tenorio</v>
      </c>
      <c r="L2233" s="3" t="str">
        <f>IF(OR(FIN_RAW[[#This Row],[DEPORTISTA]]=0,FIN_RAW[[#This Row],[DEPORTISTA]]=""),"",FIN_RAW[[#This Row],[DEPORTISTA]])</f>
        <v>Ismael Hurtado Romero</v>
      </c>
      <c r="M2233" s="3">
        <f>IF(FIN_DATASET[[#This Row],[Method]]="Efectivo",1,0)</f>
        <v>1</v>
      </c>
      <c r="N2233" s="12">
        <f>IF(FIN_DATASET[[#This Row],[Method]]="Efectivo",FIN_DATASET[[#This Row],[Amount]],0)</f>
        <v>13500</v>
      </c>
      <c r="O2233" s="3">
        <f>IF(FIN_DATASET[[#This Row],[Method]]="CxC",1,0)</f>
        <v>0</v>
      </c>
      <c r="P2233" s="11">
        <f>IF(FIN_DATASET[[#This Row],[Method]]="CxC",FIN_DATASET[[#This Row],[Amount]],0)</f>
        <v>0</v>
      </c>
      <c r="Q2233" s="3">
        <f>IF(OR(FIN_DATASET[[#This Row],[Account]]="CxP",FIN_DATASET[[#This Row],[Account]]="CxP (Liga)",FIN_DATASET[[#This Row],[Account]]="CxP (Terceros)"),1,0)</f>
        <v>0</v>
      </c>
      <c r="R2233" s="3">
        <f>IF(FIN_DATASET[[#This Row],[AP_Flag]]=1,FIN_DATASET[[#This Row],[Amount]],0)</f>
        <v>0</v>
      </c>
    </row>
    <row r="2234" spans="1:18" x14ac:dyDescent="0.2">
      <c r="A2234" s="4">
        <f>FIN_RAW[[#This Row],[FECHA]]</f>
        <v>45414</v>
      </c>
      <c r="B2234" s="3">
        <f>YEAR(FIN_DATASET[[#This Row],[Date]])</f>
        <v>2024</v>
      </c>
      <c r="C2234" s="3" t="str">
        <f>TEXT(FIN_DATASET[[#This Row],[Date]],"mmmm")</f>
        <v>May</v>
      </c>
      <c r="D2234" s="3" t="str">
        <f>IF(FIN_RAW[[#This Row],[VALOR (IN)]]&gt;0, "Income",IF(FIN_RAW[[#This Row],[VALOR (OUT)]]&gt;0, "Expense", "Check"))</f>
        <v>Income</v>
      </c>
      <c r="E2234" s="3" t="str">
        <f>_xlfn.XLOOKUP(FIN_DATASET[[#This Row],[Method]],CATEGORY_MAP[CUENTA_IN],CATEGORY_MAP[Category])</f>
        <v>Cash</v>
      </c>
      <c r="F2234" s="3" t="str">
        <f>_xlfn.XLOOKUP(FIN_DATASET[[#This Row],[Account]],CATEGORY_MAP[CUENTA_OUT],CATEGORY_MAP[Subcategory])</f>
        <v>Enrollment Fees</v>
      </c>
      <c r="G2234" s="3" t="str">
        <f>IF(OR(FIN_RAW[[#This Row],[CONCEPTO]]=0,FIN_RAW[[#This Row],[CONCEPTO]]=""),"",FIN_RAW[[#This Row],[CONCEPTO]])</f>
        <v>Matricula 2024 (75%)</v>
      </c>
      <c r="H2234" s="5">
        <f>IF(FIN_DATASET[[#This Row],[Type]]="Income", FIN_RAW[[#This Row],[VALOR (IN)]], -FIN_RAW[[#This Row],[VALOR (OUT)]])</f>
        <v>98000</v>
      </c>
      <c r="I2234" s="3" t="str">
        <f>FIN_RAW[[#This Row],[CUENTA (IN)]]</f>
        <v>Efectivo</v>
      </c>
      <c r="J2234" s="6" t="str">
        <f>FIN_RAW[[#This Row],[CUENTA (OUT)]]</f>
        <v>Matricula</v>
      </c>
      <c r="K2234" s="3" t="str">
        <f>IF(OR(FIN_RAW[[#This Row],[CLIENTE]]=0,FIN_RAW[[#This Row],[CLIENTE]]=" "),"",FIN_RAW[[#This Row],[CLIENTE]])</f>
        <v>Jaime Daniel Bacca Garzon</v>
      </c>
      <c r="L2234" s="3" t="str">
        <f>IF(OR(FIN_RAW[[#This Row],[DEPORTISTA]]=0,FIN_RAW[[#This Row],[DEPORTISTA]]=""),"",FIN_RAW[[#This Row],[DEPORTISTA]])</f>
        <v>Pablo Gabriel Bacca Luna</v>
      </c>
      <c r="M2234" s="3">
        <f>IF(FIN_DATASET[[#This Row],[Method]]="Efectivo",1,0)</f>
        <v>1</v>
      </c>
      <c r="N2234" s="12">
        <f>IF(FIN_DATASET[[#This Row],[Method]]="Efectivo",FIN_DATASET[[#This Row],[Amount]],0)</f>
        <v>98000</v>
      </c>
      <c r="O2234" s="3">
        <f>IF(FIN_DATASET[[#This Row],[Method]]="CxC",1,0)</f>
        <v>0</v>
      </c>
      <c r="P2234" s="11">
        <f>IF(FIN_DATASET[[#This Row],[Method]]="CxC",FIN_DATASET[[#This Row],[Amount]],0)</f>
        <v>0</v>
      </c>
      <c r="Q2234" s="3">
        <f>IF(OR(FIN_DATASET[[#This Row],[Account]]="CxP",FIN_DATASET[[#This Row],[Account]]="CxP (Liga)",FIN_DATASET[[#This Row],[Account]]="CxP (Terceros)"),1,0)</f>
        <v>0</v>
      </c>
      <c r="R2234" s="3">
        <f>IF(FIN_DATASET[[#This Row],[AP_Flag]]=1,FIN_DATASET[[#This Row],[Amount]],0)</f>
        <v>0</v>
      </c>
    </row>
    <row r="2235" spans="1:18" x14ac:dyDescent="0.2">
      <c r="A2235" s="4">
        <f>FIN_RAW[[#This Row],[FECHA]]</f>
        <v>45414</v>
      </c>
      <c r="B2235" s="3">
        <f>YEAR(FIN_DATASET[[#This Row],[Date]])</f>
        <v>2024</v>
      </c>
      <c r="C2235" s="3" t="str">
        <f>TEXT(FIN_DATASET[[#This Row],[Date]],"mmmm")</f>
        <v>May</v>
      </c>
      <c r="D2235" s="3" t="str">
        <f>IF(FIN_RAW[[#This Row],[VALOR (IN)]]&gt;0, "Income",IF(FIN_RAW[[#This Row],[VALOR (OUT)]]&gt;0, "Expense", "Check"))</f>
        <v>Income</v>
      </c>
      <c r="E2235" s="3" t="str">
        <f>_xlfn.XLOOKUP(FIN_DATASET[[#This Row],[Method]],CATEGORY_MAP[CUENTA_IN],CATEGORY_MAP[Category])</f>
        <v>Cash</v>
      </c>
      <c r="F2235" s="3" t="str">
        <f>_xlfn.XLOOKUP(FIN_DATASET[[#This Row],[Account]],CATEGORY_MAP[CUENTA_OUT],CATEGORY_MAP[Subcategory])</f>
        <v>Monthly Fee</v>
      </c>
      <c r="G2235" s="3" t="str">
        <f>IF(OR(FIN_RAW[[#This Row],[CONCEPTO]]=0,FIN_RAW[[#This Row],[CONCEPTO]]=""),"",FIN_RAW[[#This Row],[CONCEPTO]])</f>
        <v>Mensualidad FOR MAY</v>
      </c>
      <c r="H2235" s="5">
        <f>IF(FIN_DATASET[[#This Row],[Type]]="Income", FIN_RAW[[#This Row],[VALOR (IN)]], -FIN_RAW[[#This Row],[VALOR (OUT)]])</f>
        <v>180000</v>
      </c>
      <c r="I2235" s="3" t="str">
        <f>FIN_RAW[[#This Row],[CUENTA (IN)]]</f>
        <v>Efectivo</v>
      </c>
      <c r="J2235" s="6" t="str">
        <f>FIN_RAW[[#This Row],[CUENTA (OUT)]]</f>
        <v>Mensualidad</v>
      </c>
      <c r="K2235" s="3" t="str">
        <f>IF(OR(FIN_RAW[[#This Row],[CLIENTE]]=0,FIN_RAW[[#This Row],[CLIENTE]]=" "),"",FIN_RAW[[#This Row],[CLIENTE]])</f>
        <v>Jaime Daniel Bacca Garzon</v>
      </c>
      <c r="L2235" s="3" t="str">
        <f>IF(OR(FIN_RAW[[#This Row],[DEPORTISTA]]=0,FIN_RAW[[#This Row],[DEPORTISTA]]=""),"",FIN_RAW[[#This Row],[DEPORTISTA]])</f>
        <v>Pablo Gabriel Bacca Luna</v>
      </c>
      <c r="M2235" s="3">
        <f>IF(FIN_DATASET[[#This Row],[Method]]="Efectivo",1,0)</f>
        <v>1</v>
      </c>
      <c r="N2235" s="12">
        <f>IF(FIN_DATASET[[#This Row],[Method]]="Efectivo",FIN_DATASET[[#This Row],[Amount]],0)</f>
        <v>180000</v>
      </c>
      <c r="O2235" s="3">
        <f>IF(FIN_DATASET[[#This Row],[Method]]="CxC",1,0)</f>
        <v>0</v>
      </c>
      <c r="P2235" s="11">
        <f>IF(FIN_DATASET[[#This Row],[Method]]="CxC",FIN_DATASET[[#This Row],[Amount]],0)</f>
        <v>0</v>
      </c>
      <c r="Q2235" s="3">
        <f>IF(OR(FIN_DATASET[[#This Row],[Account]]="CxP",FIN_DATASET[[#This Row],[Account]]="CxP (Liga)",FIN_DATASET[[#This Row],[Account]]="CxP (Terceros)"),1,0)</f>
        <v>0</v>
      </c>
      <c r="R2235" s="3">
        <f>IF(FIN_DATASET[[#This Row],[AP_Flag]]=1,FIN_DATASET[[#This Row],[Amount]],0)</f>
        <v>0</v>
      </c>
    </row>
    <row r="2236" spans="1:18" x14ac:dyDescent="0.2">
      <c r="A2236" s="4">
        <f>FIN_RAW[[#This Row],[FECHA]]</f>
        <v>45414</v>
      </c>
      <c r="B2236" s="3">
        <f>YEAR(FIN_DATASET[[#This Row],[Date]])</f>
        <v>2024</v>
      </c>
      <c r="C2236" s="3" t="str">
        <f>TEXT(FIN_DATASET[[#This Row],[Date]],"mmmm")</f>
        <v>May</v>
      </c>
      <c r="D2236" s="3" t="str">
        <f>IF(FIN_RAW[[#This Row],[VALOR (IN)]]&gt;0, "Income",IF(FIN_RAW[[#This Row],[VALOR (OUT)]]&gt;0, "Expense", "Check"))</f>
        <v>Income</v>
      </c>
      <c r="E2236" s="3" t="str">
        <f>_xlfn.XLOOKUP(FIN_DATASET[[#This Row],[Method]],CATEGORY_MAP[CUENTA_IN],CATEGORY_MAP[Category])</f>
        <v>Cash</v>
      </c>
      <c r="F2236" s="3" t="str">
        <f>_xlfn.XLOOKUP(FIN_DATASET[[#This Row],[Account]],CATEGORY_MAP[CUENTA_OUT],CATEGORY_MAP[Subcategory])</f>
        <v>Other Incomes</v>
      </c>
      <c r="G2236" s="3" t="str">
        <f>IF(OR(FIN_RAW[[#This Row],[CONCEPTO]]=0,FIN_RAW[[#This Row],[CONCEPTO]]=""),"",FIN_RAW[[#This Row],[CONCEPTO]])</f>
        <v>Ficha FECNA 2024</v>
      </c>
      <c r="H2236" s="5">
        <f>IF(FIN_DATASET[[#This Row],[Type]]="Income", FIN_RAW[[#This Row],[VALOR (IN)]], -FIN_RAW[[#This Row],[VALOR (OUT)]])</f>
        <v>13500</v>
      </c>
      <c r="I2236" s="3" t="str">
        <f>FIN_RAW[[#This Row],[CUENTA (IN)]]</f>
        <v>Efectivo</v>
      </c>
      <c r="J2236" s="6" t="str">
        <f>FIN_RAW[[#This Row],[CUENTA (OUT)]]</f>
        <v>Otros Ingresos</v>
      </c>
      <c r="K2236" s="3" t="str">
        <f>IF(OR(FIN_RAW[[#This Row],[CLIENTE]]=0,FIN_RAW[[#This Row],[CLIENTE]]=" "),"",FIN_RAW[[#This Row],[CLIENTE]])</f>
        <v>Jaime Daniel Bacca Garzon</v>
      </c>
      <c r="L2236" s="3" t="str">
        <f>IF(OR(FIN_RAW[[#This Row],[DEPORTISTA]]=0,FIN_RAW[[#This Row],[DEPORTISTA]]=""),"",FIN_RAW[[#This Row],[DEPORTISTA]])</f>
        <v>Pablo Gabriel Bacca Luna</v>
      </c>
      <c r="M2236" s="3">
        <f>IF(FIN_DATASET[[#This Row],[Method]]="Efectivo",1,0)</f>
        <v>1</v>
      </c>
      <c r="N2236" s="12">
        <f>IF(FIN_DATASET[[#This Row],[Method]]="Efectivo",FIN_DATASET[[#This Row],[Amount]],0)</f>
        <v>13500</v>
      </c>
      <c r="O2236" s="3">
        <f>IF(FIN_DATASET[[#This Row],[Method]]="CxC",1,0)</f>
        <v>0</v>
      </c>
      <c r="P2236" s="11">
        <f>IF(FIN_DATASET[[#This Row],[Method]]="CxC",FIN_DATASET[[#This Row],[Amount]],0)</f>
        <v>0</v>
      </c>
      <c r="Q2236" s="3">
        <f>IF(OR(FIN_DATASET[[#This Row],[Account]]="CxP",FIN_DATASET[[#This Row],[Account]]="CxP (Liga)",FIN_DATASET[[#This Row],[Account]]="CxP (Terceros)"),1,0)</f>
        <v>0</v>
      </c>
      <c r="R2236" s="3">
        <f>IF(FIN_DATASET[[#This Row],[AP_Flag]]=1,FIN_DATASET[[#This Row],[Amount]],0)</f>
        <v>0</v>
      </c>
    </row>
    <row r="2237" spans="1:18" x14ac:dyDescent="0.2">
      <c r="A2237" s="4">
        <f>FIN_RAW[[#This Row],[FECHA]]</f>
        <v>45414</v>
      </c>
      <c r="B2237" s="3">
        <f>YEAR(FIN_DATASET[[#This Row],[Date]])</f>
        <v>2024</v>
      </c>
      <c r="C2237" s="3" t="str">
        <f>TEXT(FIN_DATASET[[#This Row],[Date]],"mmmm")</f>
        <v>May</v>
      </c>
      <c r="D2237" s="3" t="str">
        <f>IF(FIN_RAW[[#This Row],[VALOR (IN)]]&gt;0, "Income",IF(FIN_RAW[[#This Row],[VALOR (OUT)]]&gt;0, "Expense", "Check"))</f>
        <v>Expense</v>
      </c>
      <c r="E2237" s="3" t="str">
        <f>_xlfn.XLOOKUP(FIN_DATASET[[#This Row],[Method]],CATEGORY_MAP[CUENTA_IN],CATEGORY_MAP[Category])</f>
        <v>Cash</v>
      </c>
      <c r="F2237" s="3" t="str">
        <f>_xlfn.XLOOKUP(FIN_DATASET[[#This Row],[Account]],CATEGORY_MAP[CUENTA_OUT],CATEGORY_MAP[Subcategory])</f>
        <v>Sports Equipment</v>
      </c>
      <c r="G2237" s="3" t="str">
        <f>IF(OR(FIN_RAW[[#This Row],[CONCEPTO]]=0,FIN_RAW[[#This Row],[CONCEPTO]]=""),"",FIN_RAW[[#This Row],[CONCEPTO]])</f>
        <v>Compra de Implementacion Novatos</v>
      </c>
      <c r="H2237" s="5">
        <f>IF(FIN_DATASET[[#This Row],[Type]]="Income", FIN_RAW[[#This Row],[VALOR (IN)]], -FIN_RAW[[#This Row],[VALOR (OUT)]])</f>
        <v>-150000</v>
      </c>
      <c r="I2237" s="3" t="str">
        <f>FIN_RAW[[#This Row],[CUENTA (IN)]]</f>
        <v>Efectivo</v>
      </c>
      <c r="J2237" s="6" t="str">
        <f>FIN_RAW[[#This Row],[CUENTA (OUT)]]</f>
        <v>Implementacion Deportiva</v>
      </c>
      <c r="K2237" s="3" t="str">
        <f>IF(OR(FIN_RAW[[#This Row],[CLIENTE]]=0,FIN_RAW[[#This Row],[CLIENTE]]=" "),"",FIN_RAW[[#This Row],[CLIENTE]])</f>
        <v/>
      </c>
      <c r="L2237" s="3" t="str">
        <f>IF(OR(FIN_RAW[[#This Row],[DEPORTISTA]]=0,FIN_RAW[[#This Row],[DEPORTISTA]]=""),"",FIN_RAW[[#This Row],[DEPORTISTA]])</f>
        <v/>
      </c>
      <c r="M2237" s="3">
        <f>IF(FIN_DATASET[[#This Row],[Method]]="Efectivo",1,0)</f>
        <v>1</v>
      </c>
      <c r="N2237" s="12">
        <f>IF(FIN_DATASET[[#This Row],[Method]]="Efectivo",FIN_DATASET[[#This Row],[Amount]],0)</f>
        <v>-150000</v>
      </c>
      <c r="O2237" s="3">
        <f>IF(FIN_DATASET[[#This Row],[Method]]="CxC",1,0)</f>
        <v>0</v>
      </c>
      <c r="P2237" s="11">
        <f>IF(FIN_DATASET[[#This Row],[Method]]="CxC",FIN_DATASET[[#This Row],[Amount]],0)</f>
        <v>0</v>
      </c>
      <c r="Q2237" s="3">
        <f>IF(OR(FIN_DATASET[[#This Row],[Account]]="CxP",FIN_DATASET[[#This Row],[Account]]="CxP (Liga)",FIN_DATASET[[#This Row],[Account]]="CxP (Terceros)"),1,0)</f>
        <v>0</v>
      </c>
      <c r="R2237" s="3">
        <f>IF(FIN_DATASET[[#This Row],[AP_Flag]]=1,FIN_DATASET[[#This Row],[Amount]],0)</f>
        <v>0</v>
      </c>
    </row>
    <row r="2238" spans="1:18" x14ac:dyDescent="0.2">
      <c r="A2238" s="4">
        <f>FIN_RAW[[#This Row],[FECHA]]</f>
        <v>45414</v>
      </c>
      <c r="B2238" s="3">
        <f>YEAR(FIN_DATASET[[#This Row],[Date]])</f>
        <v>2024</v>
      </c>
      <c r="C2238" s="3" t="str">
        <f>TEXT(FIN_DATASET[[#This Row],[Date]],"mmmm")</f>
        <v>May</v>
      </c>
      <c r="D2238" s="3" t="str">
        <f>IF(FIN_RAW[[#This Row],[VALOR (IN)]]&gt;0, "Income",IF(FIN_RAW[[#This Row],[VALOR (OUT)]]&gt;0, "Expense", "Check"))</f>
        <v>Income</v>
      </c>
      <c r="E2238" s="3" t="str">
        <f>_xlfn.XLOOKUP(FIN_DATASET[[#This Row],[Method]],CATEGORY_MAP[CUENTA_IN],CATEGORY_MAP[Category])</f>
        <v>Cash</v>
      </c>
      <c r="F2238" s="3" t="str">
        <f>_xlfn.XLOOKUP(FIN_DATASET[[#This Row],[Account]],CATEGORY_MAP[CUENTA_OUT],CATEGORY_MAP[Subcategory])</f>
        <v>Enrollment Fees</v>
      </c>
      <c r="G2238" s="3" t="str">
        <f>IF(OR(FIN_RAW[[#This Row],[CONCEPTO]]=0,FIN_RAW[[#This Row],[CONCEPTO]]=""),"",FIN_RAW[[#This Row],[CONCEPTO]])</f>
        <v>Matricula 2024 (75%)</v>
      </c>
      <c r="H2238" s="5">
        <f>IF(FIN_DATASET[[#This Row],[Type]]="Income", FIN_RAW[[#This Row],[VALOR (IN)]], -FIN_RAW[[#This Row],[VALOR (OUT)]])</f>
        <v>98000</v>
      </c>
      <c r="I2238" s="3" t="str">
        <f>FIN_RAW[[#This Row],[CUENTA (IN)]]</f>
        <v>Efectivo</v>
      </c>
      <c r="J2238" s="6" t="str">
        <f>FIN_RAW[[#This Row],[CUENTA (OUT)]]</f>
        <v>Matricula</v>
      </c>
      <c r="K2238" s="3" t="str">
        <f>IF(OR(FIN_RAW[[#This Row],[CLIENTE]]=0,FIN_RAW[[#This Row],[CLIENTE]]=" "),"",FIN_RAW[[#This Row],[CLIENTE]])</f>
        <v>Steveen Fernandez</v>
      </c>
      <c r="L2238" s="3" t="str">
        <f>IF(OR(FIN_RAW[[#This Row],[DEPORTISTA]]=0,FIN_RAW[[#This Row],[DEPORTISTA]]=""),"",FIN_RAW[[#This Row],[DEPORTISTA]])</f>
        <v>Samantha Fernandez Urbano</v>
      </c>
      <c r="M2238" s="3">
        <f>IF(FIN_DATASET[[#This Row],[Method]]="Efectivo",1,0)</f>
        <v>1</v>
      </c>
      <c r="N2238" s="12">
        <f>IF(FIN_DATASET[[#This Row],[Method]]="Efectivo",FIN_DATASET[[#This Row],[Amount]],0)</f>
        <v>98000</v>
      </c>
      <c r="O2238" s="3">
        <f>IF(FIN_DATASET[[#This Row],[Method]]="CxC",1,0)</f>
        <v>0</v>
      </c>
      <c r="P2238" s="11">
        <f>IF(FIN_DATASET[[#This Row],[Method]]="CxC",FIN_DATASET[[#This Row],[Amount]],0)</f>
        <v>0</v>
      </c>
      <c r="Q2238" s="3">
        <f>IF(OR(FIN_DATASET[[#This Row],[Account]]="CxP",FIN_DATASET[[#This Row],[Account]]="CxP (Liga)",FIN_DATASET[[#This Row],[Account]]="CxP (Terceros)"),1,0)</f>
        <v>0</v>
      </c>
      <c r="R2238" s="3">
        <f>IF(FIN_DATASET[[#This Row],[AP_Flag]]=1,FIN_DATASET[[#This Row],[Amount]],0)</f>
        <v>0</v>
      </c>
    </row>
    <row r="2239" spans="1:18" x14ac:dyDescent="0.2">
      <c r="A2239" s="4">
        <f>FIN_RAW[[#This Row],[FECHA]]</f>
        <v>45414</v>
      </c>
      <c r="B2239" s="3">
        <f>YEAR(FIN_DATASET[[#This Row],[Date]])</f>
        <v>2024</v>
      </c>
      <c r="C2239" s="3" t="str">
        <f>TEXT(FIN_DATASET[[#This Row],[Date]],"mmmm")</f>
        <v>May</v>
      </c>
      <c r="D2239" s="3" t="str">
        <f>IF(FIN_RAW[[#This Row],[VALOR (IN)]]&gt;0, "Income",IF(FIN_RAW[[#This Row],[VALOR (OUT)]]&gt;0, "Expense", "Check"))</f>
        <v>Income</v>
      </c>
      <c r="E2239" s="3" t="str">
        <f>_xlfn.XLOOKUP(FIN_DATASET[[#This Row],[Method]],CATEGORY_MAP[CUENTA_IN],CATEGORY_MAP[Category])</f>
        <v>Cash</v>
      </c>
      <c r="F2239" s="3" t="str">
        <f>_xlfn.XLOOKUP(FIN_DATASET[[#This Row],[Account]],CATEGORY_MAP[CUENTA_OUT],CATEGORY_MAP[Subcategory])</f>
        <v>Monthly Fee</v>
      </c>
      <c r="G2239" s="3" t="str">
        <f>IF(OR(FIN_RAW[[#This Row],[CONCEPTO]]=0,FIN_RAW[[#This Row],[CONCEPTO]]=""),"",FIN_RAW[[#This Row],[CONCEPTO]])</f>
        <v>Mensualidad FOR MAY</v>
      </c>
      <c r="H2239" s="5">
        <f>IF(FIN_DATASET[[#This Row],[Type]]="Income", FIN_RAW[[#This Row],[VALOR (IN)]], -FIN_RAW[[#This Row],[VALOR (OUT)]])</f>
        <v>180000</v>
      </c>
      <c r="I2239" s="3" t="str">
        <f>FIN_RAW[[#This Row],[CUENTA (IN)]]</f>
        <v>Efectivo</v>
      </c>
      <c r="J2239" s="6" t="str">
        <f>FIN_RAW[[#This Row],[CUENTA (OUT)]]</f>
        <v>Mensualidad</v>
      </c>
      <c r="K2239" s="3" t="str">
        <f>IF(OR(FIN_RAW[[#This Row],[CLIENTE]]=0,FIN_RAW[[#This Row],[CLIENTE]]=" "),"",FIN_RAW[[#This Row],[CLIENTE]])</f>
        <v>Steveen Fernandez</v>
      </c>
      <c r="L2239" s="3" t="str">
        <f>IF(OR(FIN_RAW[[#This Row],[DEPORTISTA]]=0,FIN_RAW[[#This Row],[DEPORTISTA]]=""),"",FIN_RAW[[#This Row],[DEPORTISTA]])</f>
        <v>Samantha Fernandez Urbano</v>
      </c>
      <c r="M2239" s="3">
        <f>IF(FIN_DATASET[[#This Row],[Method]]="Efectivo",1,0)</f>
        <v>1</v>
      </c>
      <c r="N2239" s="12">
        <f>IF(FIN_DATASET[[#This Row],[Method]]="Efectivo",FIN_DATASET[[#This Row],[Amount]],0)</f>
        <v>180000</v>
      </c>
      <c r="O2239" s="3">
        <f>IF(FIN_DATASET[[#This Row],[Method]]="CxC",1,0)</f>
        <v>0</v>
      </c>
      <c r="P2239" s="11">
        <f>IF(FIN_DATASET[[#This Row],[Method]]="CxC",FIN_DATASET[[#This Row],[Amount]],0)</f>
        <v>0</v>
      </c>
      <c r="Q2239" s="3">
        <f>IF(OR(FIN_DATASET[[#This Row],[Account]]="CxP",FIN_DATASET[[#This Row],[Account]]="CxP (Liga)",FIN_DATASET[[#This Row],[Account]]="CxP (Terceros)"),1,0)</f>
        <v>0</v>
      </c>
      <c r="R2239" s="3">
        <f>IF(FIN_DATASET[[#This Row],[AP_Flag]]=1,FIN_DATASET[[#This Row],[Amount]],0)</f>
        <v>0</v>
      </c>
    </row>
    <row r="2240" spans="1:18" x14ac:dyDescent="0.2">
      <c r="A2240" s="4">
        <f>FIN_RAW[[#This Row],[FECHA]]</f>
        <v>45414</v>
      </c>
      <c r="B2240" s="3">
        <f>YEAR(FIN_DATASET[[#This Row],[Date]])</f>
        <v>2024</v>
      </c>
      <c r="C2240" s="3" t="str">
        <f>TEXT(FIN_DATASET[[#This Row],[Date]],"mmmm")</f>
        <v>May</v>
      </c>
      <c r="D2240" s="3" t="str">
        <f>IF(FIN_RAW[[#This Row],[VALOR (IN)]]&gt;0, "Income",IF(FIN_RAW[[#This Row],[VALOR (OUT)]]&gt;0, "Expense", "Check"))</f>
        <v>Income</v>
      </c>
      <c r="E2240" s="3" t="str">
        <f>_xlfn.XLOOKUP(FIN_DATASET[[#This Row],[Method]],CATEGORY_MAP[CUENTA_IN],CATEGORY_MAP[Category])</f>
        <v>Cash</v>
      </c>
      <c r="F2240" s="3" t="str">
        <f>_xlfn.XLOOKUP(FIN_DATASET[[#This Row],[Account]],CATEGORY_MAP[CUENTA_OUT],CATEGORY_MAP[Subcategory])</f>
        <v>Other Incomes</v>
      </c>
      <c r="G2240" s="3" t="str">
        <f>IF(OR(FIN_RAW[[#This Row],[CONCEPTO]]=0,FIN_RAW[[#This Row],[CONCEPTO]]=""),"",FIN_RAW[[#This Row],[CONCEPTO]])</f>
        <v>Ficha FECNA 2024</v>
      </c>
      <c r="H2240" s="5">
        <f>IF(FIN_DATASET[[#This Row],[Type]]="Income", FIN_RAW[[#This Row],[VALOR (IN)]], -FIN_RAW[[#This Row],[VALOR (OUT)]])</f>
        <v>13500</v>
      </c>
      <c r="I2240" s="3" t="str">
        <f>FIN_RAW[[#This Row],[CUENTA (IN)]]</f>
        <v>Efectivo</v>
      </c>
      <c r="J2240" s="6" t="str">
        <f>FIN_RAW[[#This Row],[CUENTA (OUT)]]</f>
        <v>Otros Ingresos</v>
      </c>
      <c r="K2240" s="3" t="str">
        <f>IF(OR(FIN_RAW[[#This Row],[CLIENTE]]=0,FIN_RAW[[#This Row],[CLIENTE]]=" "),"",FIN_RAW[[#This Row],[CLIENTE]])</f>
        <v>Steveen Fernandez</v>
      </c>
      <c r="L2240" s="3" t="str">
        <f>IF(OR(FIN_RAW[[#This Row],[DEPORTISTA]]=0,FIN_RAW[[#This Row],[DEPORTISTA]]=""),"",FIN_RAW[[#This Row],[DEPORTISTA]])</f>
        <v>Samantha Fernandez Urbano</v>
      </c>
      <c r="M2240" s="3">
        <f>IF(FIN_DATASET[[#This Row],[Method]]="Efectivo",1,0)</f>
        <v>1</v>
      </c>
      <c r="N2240" s="12">
        <f>IF(FIN_DATASET[[#This Row],[Method]]="Efectivo",FIN_DATASET[[#This Row],[Amount]],0)</f>
        <v>13500</v>
      </c>
      <c r="O2240" s="3">
        <f>IF(FIN_DATASET[[#This Row],[Method]]="CxC",1,0)</f>
        <v>0</v>
      </c>
      <c r="P2240" s="11">
        <f>IF(FIN_DATASET[[#This Row],[Method]]="CxC",FIN_DATASET[[#This Row],[Amount]],0)</f>
        <v>0</v>
      </c>
      <c r="Q2240" s="3">
        <f>IF(OR(FIN_DATASET[[#This Row],[Account]]="CxP",FIN_DATASET[[#This Row],[Account]]="CxP (Liga)",FIN_DATASET[[#This Row],[Account]]="CxP (Terceros)"),1,0)</f>
        <v>0</v>
      </c>
      <c r="R2240" s="3">
        <f>IF(FIN_DATASET[[#This Row],[AP_Flag]]=1,FIN_DATASET[[#This Row],[Amount]],0)</f>
        <v>0</v>
      </c>
    </row>
    <row r="2241" spans="1:18" x14ac:dyDescent="0.2">
      <c r="A2241" s="4">
        <f>FIN_RAW[[#This Row],[FECHA]]</f>
        <v>45414</v>
      </c>
      <c r="B2241" s="3">
        <f>YEAR(FIN_DATASET[[#This Row],[Date]])</f>
        <v>2024</v>
      </c>
      <c r="C2241" s="3" t="str">
        <f>TEXT(FIN_DATASET[[#This Row],[Date]],"mmmm")</f>
        <v>May</v>
      </c>
      <c r="D2241" s="3" t="str">
        <f>IF(FIN_RAW[[#This Row],[VALOR (IN)]]&gt;0, "Income",IF(FIN_RAW[[#This Row],[VALOR (OUT)]]&gt;0, "Expense", "Check"))</f>
        <v>Income</v>
      </c>
      <c r="E2241" s="3" t="str">
        <f>_xlfn.XLOOKUP(FIN_DATASET[[#This Row],[Method]],CATEGORY_MAP[CUENTA_IN],CATEGORY_MAP[Category])</f>
        <v>Cash</v>
      </c>
      <c r="F2241" s="3" t="str">
        <f>_xlfn.XLOOKUP(FIN_DATASET[[#This Row],[Account]],CATEGORY_MAP[CUENTA_OUT],CATEGORY_MAP[Subcategory])</f>
        <v>Enrollment Fees</v>
      </c>
      <c r="G2241" s="3" t="str">
        <f>IF(OR(FIN_RAW[[#This Row],[CONCEPTO]]=0,FIN_RAW[[#This Row],[CONCEPTO]]=""),"",FIN_RAW[[#This Row],[CONCEPTO]])</f>
        <v>Matricula 2024 (75%)</v>
      </c>
      <c r="H2241" s="5">
        <f>IF(FIN_DATASET[[#This Row],[Type]]="Income", FIN_RAW[[#This Row],[VALOR (IN)]], -FIN_RAW[[#This Row],[VALOR (OUT)]])</f>
        <v>98000</v>
      </c>
      <c r="I2241" s="3" t="str">
        <f>FIN_RAW[[#This Row],[CUENTA (IN)]]</f>
        <v>Efectivo</v>
      </c>
      <c r="J2241" s="6" t="str">
        <f>FIN_RAW[[#This Row],[CUENTA (OUT)]]</f>
        <v>Matricula</v>
      </c>
      <c r="K2241" s="3" t="str">
        <f>IF(OR(FIN_RAW[[#This Row],[CLIENTE]]=0,FIN_RAW[[#This Row],[CLIENTE]]=" "),"",FIN_RAW[[#This Row],[CLIENTE]])</f>
        <v>Sandra Martínez</v>
      </c>
      <c r="L2241" s="3" t="str">
        <f>IF(OR(FIN_RAW[[#This Row],[DEPORTISTA]]=0,FIN_RAW[[#This Row],[DEPORTISTA]]=""),"",FIN_RAW[[#This Row],[DEPORTISTA]])</f>
        <v>Alejandro Arbeláez Martínez</v>
      </c>
      <c r="M2241" s="3">
        <f>IF(FIN_DATASET[[#This Row],[Method]]="Efectivo",1,0)</f>
        <v>1</v>
      </c>
      <c r="N2241" s="12">
        <f>IF(FIN_DATASET[[#This Row],[Method]]="Efectivo",FIN_DATASET[[#This Row],[Amount]],0)</f>
        <v>98000</v>
      </c>
      <c r="O2241" s="3">
        <f>IF(FIN_DATASET[[#This Row],[Method]]="CxC",1,0)</f>
        <v>0</v>
      </c>
      <c r="P2241" s="11">
        <f>IF(FIN_DATASET[[#This Row],[Method]]="CxC",FIN_DATASET[[#This Row],[Amount]],0)</f>
        <v>0</v>
      </c>
      <c r="Q2241" s="3">
        <f>IF(OR(FIN_DATASET[[#This Row],[Account]]="CxP",FIN_DATASET[[#This Row],[Account]]="CxP (Liga)",FIN_DATASET[[#This Row],[Account]]="CxP (Terceros)"),1,0)</f>
        <v>0</v>
      </c>
      <c r="R2241" s="3">
        <f>IF(FIN_DATASET[[#This Row],[AP_Flag]]=1,FIN_DATASET[[#This Row],[Amount]],0)</f>
        <v>0</v>
      </c>
    </row>
    <row r="2242" spans="1:18" x14ac:dyDescent="0.2">
      <c r="A2242" s="4">
        <f>FIN_RAW[[#This Row],[FECHA]]</f>
        <v>45414</v>
      </c>
      <c r="B2242" s="3">
        <f>YEAR(FIN_DATASET[[#This Row],[Date]])</f>
        <v>2024</v>
      </c>
      <c r="C2242" s="3" t="str">
        <f>TEXT(FIN_DATASET[[#This Row],[Date]],"mmmm")</f>
        <v>May</v>
      </c>
      <c r="D2242" s="3" t="str">
        <f>IF(FIN_RAW[[#This Row],[VALOR (IN)]]&gt;0, "Income",IF(FIN_RAW[[#This Row],[VALOR (OUT)]]&gt;0, "Expense", "Check"))</f>
        <v>Income</v>
      </c>
      <c r="E2242" s="3" t="str">
        <f>_xlfn.XLOOKUP(FIN_DATASET[[#This Row],[Method]],CATEGORY_MAP[CUENTA_IN],CATEGORY_MAP[Category])</f>
        <v>Cash</v>
      </c>
      <c r="F2242" s="3" t="str">
        <f>_xlfn.XLOOKUP(FIN_DATASET[[#This Row],[Account]],CATEGORY_MAP[CUENTA_OUT],CATEGORY_MAP[Subcategory])</f>
        <v>Monthly Fee</v>
      </c>
      <c r="G2242" s="3" t="str">
        <f>IF(OR(FIN_RAW[[#This Row],[CONCEPTO]]=0,FIN_RAW[[#This Row],[CONCEPTO]]=""),"",FIN_RAW[[#This Row],[CONCEPTO]])</f>
        <v>Mensualidad FOR MAY</v>
      </c>
      <c r="H2242" s="5">
        <f>IF(FIN_DATASET[[#This Row],[Type]]="Income", FIN_RAW[[#This Row],[VALOR (IN)]], -FIN_RAW[[#This Row],[VALOR (OUT)]])</f>
        <v>180000</v>
      </c>
      <c r="I2242" s="3" t="str">
        <f>FIN_RAW[[#This Row],[CUENTA (IN)]]</f>
        <v>Efectivo</v>
      </c>
      <c r="J2242" s="6" t="str">
        <f>FIN_RAW[[#This Row],[CUENTA (OUT)]]</f>
        <v>Mensualidad</v>
      </c>
      <c r="K2242" s="3" t="str">
        <f>IF(OR(FIN_RAW[[#This Row],[CLIENTE]]=0,FIN_RAW[[#This Row],[CLIENTE]]=" "),"",FIN_RAW[[#This Row],[CLIENTE]])</f>
        <v>Sandra Martínez</v>
      </c>
      <c r="L2242" s="3" t="str">
        <f>IF(OR(FIN_RAW[[#This Row],[DEPORTISTA]]=0,FIN_RAW[[#This Row],[DEPORTISTA]]=""),"",FIN_RAW[[#This Row],[DEPORTISTA]])</f>
        <v>Alejandro Arbeláez Martínez</v>
      </c>
      <c r="M2242" s="3">
        <f>IF(FIN_DATASET[[#This Row],[Method]]="Efectivo",1,0)</f>
        <v>1</v>
      </c>
      <c r="N2242" s="12">
        <f>IF(FIN_DATASET[[#This Row],[Method]]="Efectivo",FIN_DATASET[[#This Row],[Amount]],0)</f>
        <v>180000</v>
      </c>
      <c r="O2242" s="3">
        <f>IF(FIN_DATASET[[#This Row],[Method]]="CxC",1,0)</f>
        <v>0</v>
      </c>
      <c r="P2242" s="11">
        <f>IF(FIN_DATASET[[#This Row],[Method]]="CxC",FIN_DATASET[[#This Row],[Amount]],0)</f>
        <v>0</v>
      </c>
      <c r="Q2242" s="3">
        <f>IF(OR(FIN_DATASET[[#This Row],[Account]]="CxP",FIN_DATASET[[#This Row],[Account]]="CxP (Liga)",FIN_DATASET[[#This Row],[Account]]="CxP (Terceros)"),1,0)</f>
        <v>0</v>
      </c>
      <c r="R2242" s="3">
        <f>IF(FIN_DATASET[[#This Row],[AP_Flag]]=1,FIN_DATASET[[#This Row],[Amount]],0)</f>
        <v>0</v>
      </c>
    </row>
    <row r="2243" spans="1:18" x14ac:dyDescent="0.2">
      <c r="A2243" s="4">
        <f>FIN_RAW[[#This Row],[FECHA]]</f>
        <v>45414</v>
      </c>
      <c r="B2243" s="3">
        <f>YEAR(FIN_DATASET[[#This Row],[Date]])</f>
        <v>2024</v>
      </c>
      <c r="C2243" s="3" t="str">
        <f>TEXT(FIN_DATASET[[#This Row],[Date]],"mmmm")</f>
        <v>May</v>
      </c>
      <c r="D2243" s="3" t="str">
        <f>IF(FIN_RAW[[#This Row],[VALOR (IN)]]&gt;0, "Income",IF(FIN_RAW[[#This Row],[VALOR (OUT)]]&gt;0, "Expense", "Check"))</f>
        <v>Income</v>
      </c>
      <c r="E2243" s="3" t="str">
        <f>_xlfn.XLOOKUP(FIN_DATASET[[#This Row],[Method]],CATEGORY_MAP[CUENTA_IN],CATEGORY_MAP[Category])</f>
        <v>Cash</v>
      </c>
      <c r="F2243" s="3" t="str">
        <f>_xlfn.XLOOKUP(FIN_DATASET[[#This Row],[Account]],CATEGORY_MAP[CUENTA_OUT],CATEGORY_MAP[Subcategory])</f>
        <v>Other Incomes</v>
      </c>
      <c r="G2243" s="3" t="str">
        <f>IF(OR(FIN_RAW[[#This Row],[CONCEPTO]]=0,FIN_RAW[[#This Row],[CONCEPTO]]=""),"",FIN_RAW[[#This Row],[CONCEPTO]])</f>
        <v>Ficha FECNA 2024</v>
      </c>
      <c r="H2243" s="5">
        <f>IF(FIN_DATASET[[#This Row],[Type]]="Income", FIN_RAW[[#This Row],[VALOR (IN)]], -FIN_RAW[[#This Row],[VALOR (OUT)]])</f>
        <v>13500</v>
      </c>
      <c r="I2243" s="3" t="str">
        <f>FIN_RAW[[#This Row],[CUENTA (IN)]]</f>
        <v>Efectivo</v>
      </c>
      <c r="J2243" s="6" t="str">
        <f>FIN_RAW[[#This Row],[CUENTA (OUT)]]</f>
        <v>Otros Ingresos</v>
      </c>
      <c r="K2243" s="3" t="str">
        <f>IF(OR(FIN_RAW[[#This Row],[CLIENTE]]=0,FIN_RAW[[#This Row],[CLIENTE]]=" "),"",FIN_RAW[[#This Row],[CLIENTE]])</f>
        <v>Sandra Martínez</v>
      </c>
      <c r="L2243" s="3" t="str">
        <f>IF(OR(FIN_RAW[[#This Row],[DEPORTISTA]]=0,FIN_RAW[[#This Row],[DEPORTISTA]]=""),"",FIN_RAW[[#This Row],[DEPORTISTA]])</f>
        <v>Alejandro Arbeláez Martínez</v>
      </c>
      <c r="M2243" s="3">
        <f>IF(FIN_DATASET[[#This Row],[Method]]="Efectivo",1,0)</f>
        <v>1</v>
      </c>
      <c r="N2243" s="12">
        <f>IF(FIN_DATASET[[#This Row],[Method]]="Efectivo",FIN_DATASET[[#This Row],[Amount]],0)</f>
        <v>13500</v>
      </c>
      <c r="O2243" s="3">
        <f>IF(FIN_DATASET[[#This Row],[Method]]="CxC",1,0)</f>
        <v>0</v>
      </c>
      <c r="P2243" s="11">
        <f>IF(FIN_DATASET[[#This Row],[Method]]="CxC",FIN_DATASET[[#This Row],[Amount]],0)</f>
        <v>0</v>
      </c>
      <c r="Q2243" s="3">
        <f>IF(OR(FIN_DATASET[[#This Row],[Account]]="CxP",FIN_DATASET[[#This Row],[Account]]="CxP (Liga)",FIN_DATASET[[#This Row],[Account]]="CxP (Terceros)"),1,0)</f>
        <v>0</v>
      </c>
      <c r="R2243" s="3">
        <f>IF(FIN_DATASET[[#This Row],[AP_Flag]]=1,FIN_DATASET[[#This Row],[Amount]],0)</f>
        <v>0</v>
      </c>
    </row>
    <row r="2244" spans="1:18" x14ac:dyDescent="0.2">
      <c r="A2244" s="4">
        <f>FIN_RAW[[#This Row],[FECHA]]</f>
        <v>45414</v>
      </c>
      <c r="B2244" s="3">
        <f>YEAR(FIN_DATASET[[#This Row],[Date]])</f>
        <v>2024</v>
      </c>
      <c r="C2244" s="3" t="str">
        <f>TEXT(FIN_DATASET[[#This Row],[Date]],"mmmm")</f>
        <v>May</v>
      </c>
      <c r="D2244" s="3" t="str">
        <f>IF(FIN_RAW[[#This Row],[VALOR (IN)]]&gt;0, "Income",IF(FIN_RAW[[#This Row],[VALOR (OUT)]]&gt;0, "Expense", "Check"))</f>
        <v>Income</v>
      </c>
      <c r="E2244" s="3" t="str">
        <f>_xlfn.XLOOKUP(FIN_DATASET[[#This Row],[Method]],CATEGORY_MAP[CUENTA_IN],CATEGORY_MAP[Category])</f>
        <v>Cash</v>
      </c>
      <c r="F2244" s="3" t="str">
        <f>_xlfn.XLOOKUP(FIN_DATASET[[#This Row],[Account]],CATEGORY_MAP[CUENTA_OUT],CATEGORY_MAP[Subcategory])</f>
        <v>Enrollment Fees</v>
      </c>
      <c r="G2244" s="3" t="str">
        <f>IF(OR(FIN_RAW[[#This Row],[CONCEPTO]]=0,FIN_RAW[[#This Row],[CONCEPTO]]=""),"",FIN_RAW[[#This Row],[CONCEPTO]])</f>
        <v>Matricula 2024 (75%)</v>
      </c>
      <c r="H2244" s="5">
        <f>IF(FIN_DATASET[[#This Row],[Type]]="Income", FIN_RAW[[#This Row],[VALOR (IN)]], -FIN_RAW[[#This Row],[VALOR (OUT)]])</f>
        <v>98000</v>
      </c>
      <c r="I2244" s="3" t="str">
        <f>FIN_RAW[[#This Row],[CUENTA (IN)]]</f>
        <v>Efectivo</v>
      </c>
      <c r="J2244" s="6" t="str">
        <f>FIN_RAW[[#This Row],[CUENTA (OUT)]]</f>
        <v>Matricula</v>
      </c>
      <c r="K2244" s="3" t="str">
        <f>IF(OR(FIN_RAW[[#This Row],[CLIENTE]]=0,FIN_RAW[[#This Row],[CLIENTE]]=" "),"",FIN_RAW[[#This Row],[CLIENTE]])</f>
        <v>Fabio Eduardo Parra Martínez</v>
      </c>
      <c r="L2244" s="3" t="str">
        <f>IF(OR(FIN_RAW[[#This Row],[DEPORTISTA]]=0,FIN_RAW[[#This Row],[DEPORTISTA]]=""),"",FIN_RAW[[#This Row],[DEPORTISTA]])</f>
        <v>Jerónimo Parra Valenzuela</v>
      </c>
      <c r="M2244" s="3">
        <f>IF(FIN_DATASET[[#This Row],[Method]]="Efectivo",1,0)</f>
        <v>1</v>
      </c>
      <c r="N2244" s="12">
        <f>IF(FIN_DATASET[[#This Row],[Method]]="Efectivo",FIN_DATASET[[#This Row],[Amount]],0)</f>
        <v>98000</v>
      </c>
      <c r="O2244" s="3">
        <f>IF(FIN_DATASET[[#This Row],[Method]]="CxC",1,0)</f>
        <v>0</v>
      </c>
      <c r="P2244" s="11">
        <f>IF(FIN_DATASET[[#This Row],[Method]]="CxC",FIN_DATASET[[#This Row],[Amount]],0)</f>
        <v>0</v>
      </c>
      <c r="Q2244" s="3">
        <f>IF(OR(FIN_DATASET[[#This Row],[Account]]="CxP",FIN_DATASET[[#This Row],[Account]]="CxP (Liga)",FIN_DATASET[[#This Row],[Account]]="CxP (Terceros)"),1,0)</f>
        <v>0</v>
      </c>
      <c r="R2244" s="3">
        <f>IF(FIN_DATASET[[#This Row],[AP_Flag]]=1,FIN_DATASET[[#This Row],[Amount]],0)</f>
        <v>0</v>
      </c>
    </row>
    <row r="2245" spans="1:18" x14ac:dyDescent="0.2">
      <c r="A2245" s="4">
        <f>FIN_RAW[[#This Row],[FECHA]]</f>
        <v>45414</v>
      </c>
      <c r="B2245" s="3">
        <f>YEAR(FIN_DATASET[[#This Row],[Date]])</f>
        <v>2024</v>
      </c>
      <c r="C2245" s="3" t="str">
        <f>TEXT(FIN_DATASET[[#This Row],[Date]],"mmmm")</f>
        <v>May</v>
      </c>
      <c r="D2245" s="3" t="str">
        <f>IF(FIN_RAW[[#This Row],[VALOR (IN)]]&gt;0, "Income",IF(FIN_RAW[[#This Row],[VALOR (OUT)]]&gt;0, "Expense", "Check"))</f>
        <v>Income</v>
      </c>
      <c r="E2245" s="3" t="str">
        <f>_xlfn.XLOOKUP(FIN_DATASET[[#This Row],[Method]],CATEGORY_MAP[CUENTA_IN],CATEGORY_MAP[Category])</f>
        <v>Cash</v>
      </c>
      <c r="F2245" s="3" t="str">
        <f>_xlfn.XLOOKUP(FIN_DATASET[[#This Row],[Account]],CATEGORY_MAP[CUENTA_OUT],CATEGORY_MAP[Subcategory])</f>
        <v>Monthly Fee</v>
      </c>
      <c r="G2245" s="3" t="str">
        <f>IF(OR(FIN_RAW[[#This Row],[CONCEPTO]]=0,FIN_RAW[[#This Row],[CONCEPTO]]=""),"",FIN_RAW[[#This Row],[CONCEPTO]])</f>
        <v>Mensualidad FOR MAY</v>
      </c>
      <c r="H2245" s="5">
        <f>IF(FIN_DATASET[[#This Row],[Type]]="Income", FIN_RAW[[#This Row],[VALOR (IN)]], -FIN_RAW[[#This Row],[VALOR (OUT)]])</f>
        <v>180000</v>
      </c>
      <c r="I2245" s="3" t="str">
        <f>FIN_RAW[[#This Row],[CUENTA (IN)]]</f>
        <v>Efectivo</v>
      </c>
      <c r="J2245" s="6" t="str">
        <f>FIN_RAW[[#This Row],[CUENTA (OUT)]]</f>
        <v>Mensualidad</v>
      </c>
      <c r="K2245" s="3" t="str">
        <f>IF(OR(FIN_RAW[[#This Row],[CLIENTE]]=0,FIN_RAW[[#This Row],[CLIENTE]]=" "),"",FIN_RAW[[#This Row],[CLIENTE]])</f>
        <v>Fabio Eduardo Parra Martínez</v>
      </c>
      <c r="L2245" s="3" t="str">
        <f>IF(OR(FIN_RAW[[#This Row],[DEPORTISTA]]=0,FIN_RAW[[#This Row],[DEPORTISTA]]=""),"",FIN_RAW[[#This Row],[DEPORTISTA]])</f>
        <v>Jerónimo Parra Valenzuela</v>
      </c>
      <c r="M2245" s="3">
        <f>IF(FIN_DATASET[[#This Row],[Method]]="Efectivo",1,0)</f>
        <v>1</v>
      </c>
      <c r="N2245" s="12">
        <f>IF(FIN_DATASET[[#This Row],[Method]]="Efectivo",FIN_DATASET[[#This Row],[Amount]],0)</f>
        <v>180000</v>
      </c>
      <c r="O2245" s="3">
        <f>IF(FIN_DATASET[[#This Row],[Method]]="CxC",1,0)</f>
        <v>0</v>
      </c>
      <c r="P2245" s="11">
        <f>IF(FIN_DATASET[[#This Row],[Method]]="CxC",FIN_DATASET[[#This Row],[Amount]],0)</f>
        <v>0</v>
      </c>
      <c r="Q2245" s="3">
        <f>IF(OR(FIN_DATASET[[#This Row],[Account]]="CxP",FIN_DATASET[[#This Row],[Account]]="CxP (Liga)",FIN_DATASET[[#This Row],[Account]]="CxP (Terceros)"),1,0)</f>
        <v>0</v>
      </c>
      <c r="R2245" s="3">
        <f>IF(FIN_DATASET[[#This Row],[AP_Flag]]=1,FIN_DATASET[[#This Row],[Amount]],0)</f>
        <v>0</v>
      </c>
    </row>
    <row r="2246" spans="1:18" x14ac:dyDescent="0.2">
      <c r="A2246" s="4">
        <f>FIN_RAW[[#This Row],[FECHA]]</f>
        <v>45414</v>
      </c>
      <c r="B2246" s="3">
        <f>YEAR(FIN_DATASET[[#This Row],[Date]])</f>
        <v>2024</v>
      </c>
      <c r="C2246" s="3" t="str">
        <f>TEXT(FIN_DATASET[[#This Row],[Date]],"mmmm")</f>
        <v>May</v>
      </c>
      <c r="D2246" s="3" t="str">
        <f>IF(FIN_RAW[[#This Row],[VALOR (IN)]]&gt;0, "Income",IF(FIN_RAW[[#This Row],[VALOR (OUT)]]&gt;0, "Expense", "Check"))</f>
        <v>Income</v>
      </c>
      <c r="E2246" s="3" t="str">
        <f>_xlfn.XLOOKUP(FIN_DATASET[[#This Row],[Method]],CATEGORY_MAP[CUENTA_IN],CATEGORY_MAP[Category])</f>
        <v>Cash</v>
      </c>
      <c r="F2246" s="3" t="str">
        <f>_xlfn.XLOOKUP(FIN_DATASET[[#This Row],[Account]],CATEGORY_MAP[CUENTA_OUT],CATEGORY_MAP[Subcategory])</f>
        <v>Other Incomes</v>
      </c>
      <c r="G2246" s="3" t="str">
        <f>IF(OR(FIN_RAW[[#This Row],[CONCEPTO]]=0,FIN_RAW[[#This Row],[CONCEPTO]]=""),"",FIN_RAW[[#This Row],[CONCEPTO]])</f>
        <v>Ficha FECNA 2024</v>
      </c>
      <c r="H2246" s="5">
        <f>IF(FIN_DATASET[[#This Row],[Type]]="Income", FIN_RAW[[#This Row],[VALOR (IN)]], -FIN_RAW[[#This Row],[VALOR (OUT)]])</f>
        <v>13500</v>
      </c>
      <c r="I2246" s="3" t="str">
        <f>FIN_RAW[[#This Row],[CUENTA (IN)]]</f>
        <v>Efectivo</v>
      </c>
      <c r="J2246" s="6" t="str">
        <f>FIN_RAW[[#This Row],[CUENTA (OUT)]]</f>
        <v>Otros Ingresos</v>
      </c>
      <c r="K2246" s="3" t="str">
        <f>IF(OR(FIN_RAW[[#This Row],[CLIENTE]]=0,FIN_RAW[[#This Row],[CLIENTE]]=" "),"",FIN_RAW[[#This Row],[CLIENTE]])</f>
        <v>Fabio Eduardo Parra Martínez</v>
      </c>
      <c r="L2246" s="3" t="str">
        <f>IF(OR(FIN_RAW[[#This Row],[DEPORTISTA]]=0,FIN_RAW[[#This Row],[DEPORTISTA]]=""),"",FIN_RAW[[#This Row],[DEPORTISTA]])</f>
        <v>Jerónimo Parra Valenzuela</v>
      </c>
      <c r="M2246" s="3">
        <f>IF(FIN_DATASET[[#This Row],[Method]]="Efectivo",1,0)</f>
        <v>1</v>
      </c>
      <c r="N2246" s="12">
        <f>IF(FIN_DATASET[[#This Row],[Method]]="Efectivo",FIN_DATASET[[#This Row],[Amount]],0)</f>
        <v>13500</v>
      </c>
      <c r="O2246" s="3">
        <f>IF(FIN_DATASET[[#This Row],[Method]]="CxC",1,0)</f>
        <v>0</v>
      </c>
      <c r="P2246" s="11">
        <f>IF(FIN_DATASET[[#This Row],[Method]]="CxC",FIN_DATASET[[#This Row],[Amount]],0)</f>
        <v>0</v>
      </c>
      <c r="Q2246" s="3">
        <f>IF(OR(FIN_DATASET[[#This Row],[Account]]="CxP",FIN_DATASET[[#This Row],[Account]]="CxP (Liga)",FIN_DATASET[[#This Row],[Account]]="CxP (Terceros)"),1,0)</f>
        <v>0</v>
      </c>
      <c r="R2246" s="3">
        <f>IF(FIN_DATASET[[#This Row],[AP_Flag]]=1,FIN_DATASET[[#This Row],[Amount]],0)</f>
        <v>0</v>
      </c>
    </row>
    <row r="2247" spans="1:18" x14ac:dyDescent="0.2">
      <c r="A2247" s="4">
        <f>FIN_RAW[[#This Row],[FECHA]]</f>
        <v>45414</v>
      </c>
      <c r="B2247" s="3">
        <f>YEAR(FIN_DATASET[[#This Row],[Date]])</f>
        <v>2024</v>
      </c>
      <c r="C2247" s="3" t="str">
        <f>TEXT(FIN_DATASET[[#This Row],[Date]],"mmmm")</f>
        <v>May</v>
      </c>
      <c r="D2247" s="3" t="str">
        <f>IF(FIN_RAW[[#This Row],[VALOR (IN)]]&gt;0, "Income",IF(FIN_RAW[[#This Row],[VALOR (OUT)]]&gt;0, "Expense", "Check"))</f>
        <v>Income</v>
      </c>
      <c r="E2247" s="3" t="str">
        <f>_xlfn.XLOOKUP(FIN_DATASET[[#This Row],[Method]],CATEGORY_MAP[CUENTA_IN],CATEGORY_MAP[Category])</f>
        <v>Cash</v>
      </c>
      <c r="F2247" s="3" t="str">
        <f>_xlfn.XLOOKUP(FIN_DATASET[[#This Row],[Account]],CATEGORY_MAP[CUENTA_OUT],CATEGORY_MAP[Subcategory])</f>
        <v>Enrollment Fees</v>
      </c>
      <c r="G2247" s="3" t="str">
        <f>IF(OR(FIN_RAW[[#This Row],[CONCEPTO]]=0,FIN_RAW[[#This Row],[CONCEPTO]]=""),"",FIN_RAW[[#This Row],[CONCEPTO]])</f>
        <v>Matricula 2024 (75%)</v>
      </c>
      <c r="H2247" s="5">
        <f>IF(FIN_DATASET[[#This Row],[Type]]="Income", FIN_RAW[[#This Row],[VALOR (IN)]], -FIN_RAW[[#This Row],[VALOR (OUT)]])</f>
        <v>98000</v>
      </c>
      <c r="I2247" s="3" t="str">
        <f>FIN_RAW[[#This Row],[CUENTA (IN)]]</f>
        <v>Efectivo</v>
      </c>
      <c r="J2247" s="6" t="str">
        <f>FIN_RAW[[#This Row],[CUENTA (OUT)]]</f>
        <v>Matricula</v>
      </c>
      <c r="K2247" s="3" t="str">
        <f>IF(OR(FIN_RAW[[#This Row],[CLIENTE]]=0,FIN_RAW[[#This Row],[CLIENTE]]=" "),"",FIN_RAW[[#This Row],[CLIENTE]])</f>
        <v>Mauricio Rodríguez Hoyos</v>
      </c>
      <c r="L2247" s="3" t="str">
        <f>IF(OR(FIN_RAW[[#This Row],[DEPORTISTA]]=0,FIN_RAW[[#This Row],[DEPORTISTA]]=""),"",FIN_RAW[[#This Row],[DEPORTISTA]])</f>
        <v>Maximiliano Rodríguez Jimeno</v>
      </c>
      <c r="M2247" s="3">
        <f>IF(FIN_DATASET[[#This Row],[Method]]="Efectivo",1,0)</f>
        <v>1</v>
      </c>
      <c r="N2247" s="12">
        <f>IF(FIN_DATASET[[#This Row],[Method]]="Efectivo",FIN_DATASET[[#This Row],[Amount]],0)</f>
        <v>98000</v>
      </c>
      <c r="O2247" s="3">
        <f>IF(FIN_DATASET[[#This Row],[Method]]="CxC",1,0)</f>
        <v>0</v>
      </c>
      <c r="P2247" s="11">
        <f>IF(FIN_DATASET[[#This Row],[Method]]="CxC",FIN_DATASET[[#This Row],[Amount]],0)</f>
        <v>0</v>
      </c>
      <c r="Q2247" s="3">
        <f>IF(OR(FIN_DATASET[[#This Row],[Account]]="CxP",FIN_DATASET[[#This Row],[Account]]="CxP (Liga)",FIN_DATASET[[#This Row],[Account]]="CxP (Terceros)"),1,0)</f>
        <v>0</v>
      </c>
      <c r="R2247" s="3">
        <f>IF(FIN_DATASET[[#This Row],[AP_Flag]]=1,FIN_DATASET[[#This Row],[Amount]],0)</f>
        <v>0</v>
      </c>
    </row>
    <row r="2248" spans="1:18" x14ac:dyDescent="0.2">
      <c r="A2248" s="4">
        <f>FIN_RAW[[#This Row],[FECHA]]</f>
        <v>45414</v>
      </c>
      <c r="B2248" s="3">
        <f>YEAR(FIN_DATASET[[#This Row],[Date]])</f>
        <v>2024</v>
      </c>
      <c r="C2248" s="3" t="str">
        <f>TEXT(FIN_DATASET[[#This Row],[Date]],"mmmm")</f>
        <v>May</v>
      </c>
      <c r="D2248" s="3" t="str">
        <f>IF(FIN_RAW[[#This Row],[VALOR (IN)]]&gt;0, "Income",IF(FIN_RAW[[#This Row],[VALOR (OUT)]]&gt;0, "Expense", "Check"))</f>
        <v>Income</v>
      </c>
      <c r="E2248" s="3" t="str">
        <f>_xlfn.XLOOKUP(FIN_DATASET[[#This Row],[Method]],CATEGORY_MAP[CUENTA_IN],CATEGORY_MAP[Category])</f>
        <v>Cash</v>
      </c>
      <c r="F2248" s="3" t="str">
        <f>_xlfn.XLOOKUP(FIN_DATASET[[#This Row],[Account]],CATEGORY_MAP[CUENTA_OUT],CATEGORY_MAP[Subcategory])</f>
        <v>Monthly Fee</v>
      </c>
      <c r="G2248" s="3" t="str">
        <f>IF(OR(FIN_RAW[[#This Row],[CONCEPTO]]=0,FIN_RAW[[#This Row],[CONCEPTO]]=""),"",FIN_RAW[[#This Row],[CONCEPTO]])</f>
        <v>Mensualidad FOR MAY</v>
      </c>
      <c r="H2248" s="5">
        <f>IF(FIN_DATASET[[#This Row],[Type]]="Income", FIN_RAW[[#This Row],[VALOR (IN)]], -FIN_RAW[[#This Row],[VALOR (OUT)]])</f>
        <v>180000</v>
      </c>
      <c r="I2248" s="3" t="str">
        <f>FIN_RAW[[#This Row],[CUENTA (IN)]]</f>
        <v>Efectivo</v>
      </c>
      <c r="J2248" s="6" t="str">
        <f>FIN_RAW[[#This Row],[CUENTA (OUT)]]</f>
        <v>Mensualidad</v>
      </c>
      <c r="K2248" s="3" t="str">
        <f>IF(OR(FIN_RAW[[#This Row],[CLIENTE]]=0,FIN_RAW[[#This Row],[CLIENTE]]=" "),"",FIN_RAW[[#This Row],[CLIENTE]])</f>
        <v>Mauricio Rodríguez Hoyos</v>
      </c>
      <c r="L2248" s="3" t="str">
        <f>IF(OR(FIN_RAW[[#This Row],[DEPORTISTA]]=0,FIN_RAW[[#This Row],[DEPORTISTA]]=""),"",FIN_RAW[[#This Row],[DEPORTISTA]])</f>
        <v>Maximiliano Rodríguez Jimeno</v>
      </c>
      <c r="M2248" s="3">
        <f>IF(FIN_DATASET[[#This Row],[Method]]="Efectivo",1,0)</f>
        <v>1</v>
      </c>
      <c r="N2248" s="12">
        <f>IF(FIN_DATASET[[#This Row],[Method]]="Efectivo",FIN_DATASET[[#This Row],[Amount]],0)</f>
        <v>180000</v>
      </c>
      <c r="O2248" s="3">
        <f>IF(FIN_DATASET[[#This Row],[Method]]="CxC",1,0)</f>
        <v>0</v>
      </c>
      <c r="P2248" s="11">
        <f>IF(FIN_DATASET[[#This Row],[Method]]="CxC",FIN_DATASET[[#This Row],[Amount]],0)</f>
        <v>0</v>
      </c>
      <c r="Q2248" s="3">
        <f>IF(OR(FIN_DATASET[[#This Row],[Account]]="CxP",FIN_DATASET[[#This Row],[Account]]="CxP (Liga)",FIN_DATASET[[#This Row],[Account]]="CxP (Terceros)"),1,0)</f>
        <v>0</v>
      </c>
      <c r="R2248" s="3">
        <f>IF(FIN_DATASET[[#This Row],[AP_Flag]]=1,FIN_DATASET[[#This Row],[Amount]],0)</f>
        <v>0</v>
      </c>
    </row>
    <row r="2249" spans="1:18" x14ac:dyDescent="0.2">
      <c r="A2249" s="4">
        <f>FIN_RAW[[#This Row],[FECHA]]</f>
        <v>45414</v>
      </c>
      <c r="B2249" s="3">
        <f>YEAR(FIN_DATASET[[#This Row],[Date]])</f>
        <v>2024</v>
      </c>
      <c r="C2249" s="3" t="str">
        <f>TEXT(FIN_DATASET[[#This Row],[Date]],"mmmm")</f>
        <v>May</v>
      </c>
      <c r="D2249" s="3" t="str">
        <f>IF(FIN_RAW[[#This Row],[VALOR (IN)]]&gt;0, "Income",IF(FIN_RAW[[#This Row],[VALOR (OUT)]]&gt;0, "Expense", "Check"))</f>
        <v>Income</v>
      </c>
      <c r="E2249" s="3" t="str">
        <f>_xlfn.XLOOKUP(FIN_DATASET[[#This Row],[Method]],CATEGORY_MAP[CUENTA_IN],CATEGORY_MAP[Category])</f>
        <v>Cash</v>
      </c>
      <c r="F2249" s="3" t="str">
        <f>_xlfn.XLOOKUP(FIN_DATASET[[#This Row],[Account]],CATEGORY_MAP[CUENTA_OUT],CATEGORY_MAP[Subcategory])</f>
        <v>Other Incomes</v>
      </c>
      <c r="G2249" s="3" t="str">
        <f>IF(OR(FIN_RAW[[#This Row],[CONCEPTO]]=0,FIN_RAW[[#This Row],[CONCEPTO]]=""),"",FIN_RAW[[#This Row],[CONCEPTO]])</f>
        <v>Ficha FECNA 2024</v>
      </c>
      <c r="H2249" s="5">
        <f>IF(FIN_DATASET[[#This Row],[Type]]="Income", FIN_RAW[[#This Row],[VALOR (IN)]], -FIN_RAW[[#This Row],[VALOR (OUT)]])</f>
        <v>13500</v>
      </c>
      <c r="I2249" s="3" t="str">
        <f>FIN_RAW[[#This Row],[CUENTA (IN)]]</f>
        <v>Efectivo</v>
      </c>
      <c r="J2249" s="6" t="str">
        <f>FIN_RAW[[#This Row],[CUENTA (OUT)]]</f>
        <v>Otros Ingresos</v>
      </c>
      <c r="K2249" s="3" t="str">
        <f>IF(OR(FIN_RAW[[#This Row],[CLIENTE]]=0,FIN_RAW[[#This Row],[CLIENTE]]=" "),"",FIN_RAW[[#This Row],[CLIENTE]])</f>
        <v>Mauricio Rodríguez Hoyos</v>
      </c>
      <c r="L2249" s="3" t="str">
        <f>IF(OR(FIN_RAW[[#This Row],[DEPORTISTA]]=0,FIN_RAW[[#This Row],[DEPORTISTA]]=""),"",FIN_RAW[[#This Row],[DEPORTISTA]])</f>
        <v>Maximiliano Rodríguez Jimeno</v>
      </c>
      <c r="M2249" s="3">
        <f>IF(FIN_DATASET[[#This Row],[Method]]="Efectivo",1,0)</f>
        <v>1</v>
      </c>
      <c r="N2249" s="12">
        <f>IF(FIN_DATASET[[#This Row],[Method]]="Efectivo",FIN_DATASET[[#This Row],[Amount]],0)</f>
        <v>13500</v>
      </c>
      <c r="O2249" s="3">
        <f>IF(FIN_DATASET[[#This Row],[Method]]="CxC",1,0)</f>
        <v>0</v>
      </c>
      <c r="P2249" s="11">
        <f>IF(FIN_DATASET[[#This Row],[Method]]="CxC",FIN_DATASET[[#This Row],[Amount]],0)</f>
        <v>0</v>
      </c>
      <c r="Q2249" s="3">
        <f>IF(OR(FIN_DATASET[[#This Row],[Account]]="CxP",FIN_DATASET[[#This Row],[Account]]="CxP (Liga)",FIN_DATASET[[#This Row],[Account]]="CxP (Terceros)"),1,0)</f>
        <v>0</v>
      </c>
      <c r="R2249" s="3">
        <f>IF(FIN_DATASET[[#This Row],[AP_Flag]]=1,FIN_DATASET[[#This Row],[Amount]],0)</f>
        <v>0</v>
      </c>
    </row>
    <row r="2250" spans="1:18" x14ac:dyDescent="0.2">
      <c r="A2250" s="4">
        <f>FIN_RAW[[#This Row],[FECHA]]</f>
        <v>45414</v>
      </c>
      <c r="B2250" s="3">
        <f>YEAR(FIN_DATASET[[#This Row],[Date]])</f>
        <v>2024</v>
      </c>
      <c r="C2250" s="3" t="str">
        <f>TEXT(FIN_DATASET[[#This Row],[Date]],"mmmm")</f>
        <v>May</v>
      </c>
      <c r="D2250" s="3" t="str">
        <f>IF(FIN_RAW[[#This Row],[VALOR (IN)]]&gt;0, "Income",IF(FIN_RAW[[#This Row],[VALOR (OUT)]]&gt;0, "Expense", "Check"))</f>
        <v>Income</v>
      </c>
      <c r="E2250" s="3" t="str">
        <f>_xlfn.XLOOKUP(FIN_DATASET[[#This Row],[Method]],CATEGORY_MAP[CUENTA_IN],CATEGORY_MAP[Category])</f>
        <v>Cash</v>
      </c>
      <c r="F2250" s="3" t="str">
        <f>_xlfn.XLOOKUP(FIN_DATASET[[#This Row],[Account]],CATEGORY_MAP[CUENTA_OUT],CATEGORY_MAP[Subcategory])</f>
        <v>Enrollment Fees</v>
      </c>
      <c r="G2250" s="3" t="str">
        <f>IF(OR(FIN_RAW[[#This Row],[CONCEPTO]]=0,FIN_RAW[[#This Row],[CONCEPTO]]=""),"",FIN_RAW[[#This Row],[CONCEPTO]])</f>
        <v>Matricula 2024 (75%)</v>
      </c>
      <c r="H2250" s="5">
        <f>IF(FIN_DATASET[[#This Row],[Type]]="Income", FIN_RAW[[#This Row],[VALOR (IN)]], -FIN_RAW[[#This Row],[VALOR (OUT)]])</f>
        <v>98000</v>
      </c>
      <c r="I2250" s="3" t="str">
        <f>FIN_RAW[[#This Row],[CUENTA (IN)]]</f>
        <v>Efectivo</v>
      </c>
      <c r="J2250" s="6" t="str">
        <f>FIN_RAW[[#This Row],[CUENTA (OUT)]]</f>
        <v>Matricula</v>
      </c>
      <c r="K2250" s="3" t="str">
        <f>IF(OR(FIN_RAW[[#This Row],[CLIENTE]]=0,FIN_RAW[[#This Row],[CLIENTE]]=" "),"",FIN_RAW[[#This Row],[CLIENTE]])</f>
        <v>Juan Carlos Cano Ortiz</v>
      </c>
      <c r="L2250" s="3" t="str">
        <f>IF(OR(FIN_RAW[[#This Row],[DEPORTISTA]]=0,FIN_RAW[[#This Row],[DEPORTISTA]]=""),"",FIN_RAW[[#This Row],[DEPORTISTA]])</f>
        <v>Jeronimo Cano Peña</v>
      </c>
      <c r="M2250" s="3">
        <f>IF(FIN_DATASET[[#This Row],[Method]]="Efectivo",1,0)</f>
        <v>1</v>
      </c>
      <c r="N2250" s="12">
        <f>IF(FIN_DATASET[[#This Row],[Method]]="Efectivo",FIN_DATASET[[#This Row],[Amount]],0)</f>
        <v>98000</v>
      </c>
      <c r="O2250" s="3">
        <f>IF(FIN_DATASET[[#This Row],[Method]]="CxC",1,0)</f>
        <v>0</v>
      </c>
      <c r="P2250" s="11">
        <f>IF(FIN_DATASET[[#This Row],[Method]]="CxC",FIN_DATASET[[#This Row],[Amount]],0)</f>
        <v>0</v>
      </c>
      <c r="Q2250" s="3">
        <f>IF(OR(FIN_DATASET[[#This Row],[Account]]="CxP",FIN_DATASET[[#This Row],[Account]]="CxP (Liga)",FIN_DATASET[[#This Row],[Account]]="CxP (Terceros)"),1,0)</f>
        <v>0</v>
      </c>
      <c r="R2250" s="3">
        <f>IF(FIN_DATASET[[#This Row],[AP_Flag]]=1,FIN_DATASET[[#This Row],[Amount]],0)</f>
        <v>0</v>
      </c>
    </row>
    <row r="2251" spans="1:18" x14ac:dyDescent="0.2">
      <c r="A2251" s="4">
        <f>FIN_RAW[[#This Row],[FECHA]]</f>
        <v>45414</v>
      </c>
      <c r="B2251" s="3">
        <f>YEAR(FIN_DATASET[[#This Row],[Date]])</f>
        <v>2024</v>
      </c>
      <c r="C2251" s="3" t="str">
        <f>TEXT(FIN_DATASET[[#This Row],[Date]],"mmmm")</f>
        <v>May</v>
      </c>
      <c r="D2251" s="3" t="str">
        <f>IF(FIN_RAW[[#This Row],[VALOR (IN)]]&gt;0, "Income",IF(FIN_RAW[[#This Row],[VALOR (OUT)]]&gt;0, "Expense", "Check"))</f>
        <v>Income</v>
      </c>
      <c r="E2251" s="3" t="str">
        <f>_xlfn.XLOOKUP(FIN_DATASET[[#This Row],[Method]],CATEGORY_MAP[CUENTA_IN],CATEGORY_MAP[Category])</f>
        <v>Cash</v>
      </c>
      <c r="F2251" s="3" t="str">
        <f>_xlfn.XLOOKUP(FIN_DATASET[[#This Row],[Account]],CATEGORY_MAP[CUENTA_OUT],CATEGORY_MAP[Subcategory])</f>
        <v>Monthly Fee</v>
      </c>
      <c r="G2251" s="3" t="str">
        <f>IF(OR(FIN_RAW[[#This Row],[CONCEPTO]]=0,FIN_RAW[[#This Row],[CONCEPTO]]=""),"",FIN_RAW[[#This Row],[CONCEPTO]])</f>
        <v>Mensualidad FOR MAY</v>
      </c>
      <c r="H2251" s="5">
        <f>IF(FIN_DATASET[[#This Row],[Type]]="Income", FIN_RAW[[#This Row],[VALOR (IN)]], -FIN_RAW[[#This Row],[VALOR (OUT)]])</f>
        <v>180000</v>
      </c>
      <c r="I2251" s="3" t="str">
        <f>FIN_RAW[[#This Row],[CUENTA (IN)]]</f>
        <v>Efectivo</v>
      </c>
      <c r="J2251" s="6" t="str">
        <f>FIN_RAW[[#This Row],[CUENTA (OUT)]]</f>
        <v>Mensualidad</v>
      </c>
      <c r="K2251" s="3" t="str">
        <f>IF(OR(FIN_RAW[[#This Row],[CLIENTE]]=0,FIN_RAW[[#This Row],[CLIENTE]]=" "),"",FIN_RAW[[#This Row],[CLIENTE]])</f>
        <v>Juan Carlos Cano Ortiz</v>
      </c>
      <c r="L2251" s="3" t="str">
        <f>IF(OR(FIN_RAW[[#This Row],[DEPORTISTA]]=0,FIN_RAW[[#This Row],[DEPORTISTA]]=""),"",FIN_RAW[[#This Row],[DEPORTISTA]])</f>
        <v>Jeronimo Cano Peña</v>
      </c>
      <c r="M2251" s="3">
        <f>IF(FIN_DATASET[[#This Row],[Method]]="Efectivo",1,0)</f>
        <v>1</v>
      </c>
      <c r="N2251" s="12">
        <f>IF(FIN_DATASET[[#This Row],[Method]]="Efectivo",FIN_DATASET[[#This Row],[Amount]],0)</f>
        <v>180000</v>
      </c>
      <c r="O2251" s="3">
        <f>IF(FIN_DATASET[[#This Row],[Method]]="CxC",1,0)</f>
        <v>0</v>
      </c>
      <c r="P2251" s="11">
        <f>IF(FIN_DATASET[[#This Row],[Method]]="CxC",FIN_DATASET[[#This Row],[Amount]],0)</f>
        <v>0</v>
      </c>
      <c r="Q2251" s="3">
        <f>IF(OR(FIN_DATASET[[#This Row],[Account]]="CxP",FIN_DATASET[[#This Row],[Account]]="CxP (Liga)",FIN_DATASET[[#This Row],[Account]]="CxP (Terceros)"),1,0)</f>
        <v>0</v>
      </c>
      <c r="R2251" s="3">
        <f>IF(FIN_DATASET[[#This Row],[AP_Flag]]=1,FIN_DATASET[[#This Row],[Amount]],0)</f>
        <v>0</v>
      </c>
    </row>
    <row r="2252" spans="1:18" x14ac:dyDescent="0.2">
      <c r="A2252" s="4">
        <f>FIN_RAW[[#This Row],[FECHA]]</f>
        <v>45414</v>
      </c>
      <c r="B2252" s="3">
        <f>YEAR(FIN_DATASET[[#This Row],[Date]])</f>
        <v>2024</v>
      </c>
      <c r="C2252" s="3" t="str">
        <f>TEXT(FIN_DATASET[[#This Row],[Date]],"mmmm")</f>
        <v>May</v>
      </c>
      <c r="D2252" s="3" t="str">
        <f>IF(FIN_RAW[[#This Row],[VALOR (IN)]]&gt;0, "Income",IF(FIN_RAW[[#This Row],[VALOR (OUT)]]&gt;0, "Expense", "Check"))</f>
        <v>Income</v>
      </c>
      <c r="E2252" s="3" t="str">
        <f>_xlfn.XLOOKUP(FIN_DATASET[[#This Row],[Method]],CATEGORY_MAP[CUENTA_IN],CATEGORY_MAP[Category])</f>
        <v>Cash</v>
      </c>
      <c r="F2252" s="3" t="str">
        <f>_xlfn.XLOOKUP(FIN_DATASET[[#This Row],[Account]],CATEGORY_MAP[CUENTA_OUT],CATEGORY_MAP[Subcategory])</f>
        <v>Other Incomes</v>
      </c>
      <c r="G2252" s="3" t="str">
        <f>IF(OR(FIN_RAW[[#This Row],[CONCEPTO]]=0,FIN_RAW[[#This Row],[CONCEPTO]]=""),"",FIN_RAW[[#This Row],[CONCEPTO]])</f>
        <v>Ficha FECNA 2024</v>
      </c>
      <c r="H2252" s="5">
        <f>IF(FIN_DATASET[[#This Row],[Type]]="Income", FIN_RAW[[#This Row],[VALOR (IN)]], -FIN_RAW[[#This Row],[VALOR (OUT)]])</f>
        <v>13500</v>
      </c>
      <c r="I2252" s="3" t="str">
        <f>FIN_RAW[[#This Row],[CUENTA (IN)]]</f>
        <v>Efectivo</v>
      </c>
      <c r="J2252" s="6" t="str">
        <f>FIN_RAW[[#This Row],[CUENTA (OUT)]]</f>
        <v>Otros Ingresos</v>
      </c>
      <c r="K2252" s="3" t="str">
        <f>IF(OR(FIN_RAW[[#This Row],[CLIENTE]]=0,FIN_RAW[[#This Row],[CLIENTE]]=" "),"",FIN_RAW[[#This Row],[CLIENTE]])</f>
        <v>Juan Carlos Cano Ortiz</v>
      </c>
      <c r="L2252" s="3" t="str">
        <f>IF(OR(FIN_RAW[[#This Row],[DEPORTISTA]]=0,FIN_RAW[[#This Row],[DEPORTISTA]]=""),"",FIN_RAW[[#This Row],[DEPORTISTA]])</f>
        <v>Jeronimo Cano Peña</v>
      </c>
      <c r="M2252" s="3">
        <f>IF(FIN_DATASET[[#This Row],[Method]]="Efectivo",1,0)</f>
        <v>1</v>
      </c>
      <c r="N2252" s="12">
        <f>IF(FIN_DATASET[[#This Row],[Method]]="Efectivo",FIN_DATASET[[#This Row],[Amount]],0)</f>
        <v>13500</v>
      </c>
      <c r="O2252" s="3">
        <f>IF(FIN_DATASET[[#This Row],[Method]]="CxC",1,0)</f>
        <v>0</v>
      </c>
      <c r="P2252" s="11">
        <f>IF(FIN_DATASET[[#This Row],[Method]]="CxC",FIN_DATASET[[#This Row],[Amount]],0)</f>
        <v>0</v>
      </c>
      <c r="Q2252" s="3">
        <f>IF(OR(FIN_DATASET[[#This Row],[Account]]="CxP",FIN_DATASET[[#This Row],[Account]]="CxP (Liga)",FIN_DATASET[[#This Row],[Account]]="CxP (Terceros)"),1,0)</f>
        <v>0</v>
      </c>
      <c r="R2252" s="3">
        <f>IF(FIN_DATASET[[#This Row],[AP_Flag]]=1,FIN_DATASET[[#This Row],[Amount]],0)</f>
        <v>0</v>
      </c>
    </row>
    <row r="2253" spans="1:18" x14ac:dyDescent="0.2">
      <c r="A2253" s="4">
        <f>FIN_RAW[[#This Row],[FECHA]]</f>
        <v>45414</v>
      </c>
      <c r="B2253" s="3">
        <f>YEAR(FIN_DATASET[[#This Row],[Date]])</f>
        <v>2024</v>
      </c>
      <c r="C2253" s="3" t="str">
        <f>TEXT(FIN_DATASET[[#This Row],[Date]],"mmmm")</f>
        <v>May</v>
      </c>
      <c r="D2253" s="3" t="str">
        <f>IF(FIN_RAW[[#This Row],[VALOR (IN)]]&gt;0, "Income",IF(FIN_RAW[[#This Row],[VALOR (OUT)]]&gt;0, "Expense", "Check"))</f>
        <v>Expense</v>
      </c>
      <c r="E2253" s="3" t="str">
        <f>_xlfn.XLOOKUP(FIN_DATASET[[#This Row],[Method]],CATEGORY_MAP[CUENTA_IN],CATEGORY_MAP[Category])</f>
        <v>Cash</v>
      </c>
      <c r="F2253" s="3" t="str">
        <f>_xlfn.XLOOKUP(FIN_DATASET[[#This Row],[Account]],CATEGORY_MAP[CUENTA_OUT],CATEGORY_MAP[Subcategory])</f>
        <v>Uniforms</v>
      </c>
      <c r="G2253" s="3" t="str">
        <f>IF(OR(FIN_RAW[[#This Row],[CONCEPTO]]=0,FIN_RAW[[#This Row],[CONCEPTO]]=""),"",FIN_RAW[[#This Row],[CONCEPTO]])</f>
        <v>Abono Uniformes</v>
      </c>
      <c r="H2253" s="5">
        <f>IF(FIN_DATASET[[#This Row],[Type]]="Income", FIN_RAW[[#This Row],[VALOR (IN)]], -FIN_RAW[[#This Row],[VALOR (OUT)]])</f>
        <v>-1450000</v>
      </c>
      <c r="I2253" s="3" t="str">
        <f>FIN_RAW[[#This Row],[CUENTA (IN)]]</f>
        <v>Efectivo</v>
      </c>
      <c r="J2253" s="6" t="str">
        <f>FIN_RAW[[#This Row],[CUENTA (OUT)]]</f>
        <v>Uniformes</v>
      </c>
      <c r="K2253" s="3" t="str">
        <f>IF(OR(FIN_RAW[[#This Row],[CLIENTE]]=0,FIN_RAW[[#This Row],[CLIENTE]]=" "),"",FIN_RAW[[#This Row],[CLIENTE]])</f>
        <v/>
      </c>
      <c r="L2253" s="3" t="str">
        <f>IF(OR(FIN_RAW[[#This Row],[DEPORTISTA]]=0,FIN_RAW[[#This Row],[DEPORTISTA]]=""),"",FIN_RAW[[#This Row],[DEPORTISTA]])</f>
        <v/>
      </c>
      <c r="M2253" s="3">
        <f>IF(FIN_DATASET[[#This Row],[Method]]="Efectivo",1,0)</f>
        <v>1</v>
      </c>
      <c r="N2253" s="12">
        <f>IF(FIN_DATASET[[#This Row],[Method]]="Efectivo",FIN_DATASET[[#This Row],[Amount]],0)</f>
        <v>-1450000</v>
      </c>
      <c r="O2253" s="3">
        <f>IF(FIN_DATASET[[#This Row],[Method]]="CxC",1,0)</f>
        <v>0</v>
      </c>
      <c r="P2253" s="11">
        <f>IF(FIN_DATASET[[#This Row],[Method]]="CxC",FIN_DATASET[[#This Row],[Amount]],0)</f>
        <v>0</v>
      </c>
      <c r="Q2253" s="3">
        <f>IF(OR(FIN_DATASET[[#This Row],[Account]]="CxP",FIN_DATASET[[#This Row],[Account]]="CxP (Liga)",FIN_DATASET[[#This Row],[Account]]="CxP (Terceros)"),1,0)</f>
        <v>0</v>
      </c>
      <c r="R2253" s="3">
        <f>IF(FIN_DATASET[[#This Row],[AP_Flag]]=1,FIN_DATASET[[#This Row],[Amount]],0)</f>
        <v>0</v>
      </c>
    </row>
    <row r="2254" spans="1:18" x14ac:dyDescent="0.2">
      <c r="A2254" s="4">
        <f>FIN_RAW[[#This Row],[FECHA]]</f>
        <v>45414</v>
      </c>
      <c r="B2254" s="3">
        <f>YEAR(FIN_DATASET[[#This Row],[Date]])</f>
        <v>2024</v>
      </c>
      <c r="C2254" s="3" t="str">
        <f>TEXT(FIN_DATASET[[#This Row],[Date]],"mmmm")</f>
        <v>May</v>
      </c>
      <c r="D2254" s="3" t="str">
        <f>IF(FIN_RAW[[#This Row],[VALOR (IN)]]&gt;0, "Income",IF(FIN_RAW[[#This Row],[VALOR (OUT)]]&gt;0, "Expense", "Check"))</f>
        <v>Income</v>
      </c>
      <c r="E2254" s="3" t="str">
        <f>_xlfn.XLOOKUP(FIN_DATASET[[#This Row],[Method]],CATEGORY_MAP[CUENTA_IN],CATEGORY_MAP[Category])</f>
        <v>Cash</v>
      </c>
      <c r="F2254" s="3" t="str">
        <f>_xlfn.XLOOKUP(FIN_DATASET[[#This Row],[Account]],CATEGORY_MAP[CUENTA_OUT],CATEGORY_MAP[Subcategory])</f>
        <v>Other Incomes</v>
      </c>
      <c r="G2254" s="3" t="str">
        <f>IF(OR(FIN_RAW[[#This Row],[CONCEPTO]]=0,FIN_RAW[[#This Row],[CONCEPTO]]=""),"",FIN_RAW[[#This Row],[CONCEPTO]])</f>
        <v>Pago Pruebas InterClubes Infantil 2024</v>
      </c>
      <c r="H2254" s="5">
        <f>IF(FIN_DATASET[[#This Row],[Type]]="Income", FIN_RAW[[#This Row],[VALOR (IN)]], -FIN_RAW[[#This Row],[VALOR (OUT)]])</f>
        <v>144000</v>
      </c>
      <c r="I2254" s="3" t="str">
        <f>FIN_RAW[[#This Row],[CUENTA (IN)]]</f>
        <v>Efectivo</v>
      </c>
      <c r="J2254" s="6" t="str">
        <f>FIN_RAW[[#This Row],[CUENTA (OUT)]]</f>
        <v>Otros Ingresos</v>
      </c>
      <c r="K2254" s="3" t="str">
        <f>IF(OR(FIN_RAW[[#This Row],[CLIENTE]]=0,FIN_RAW[[#This Row],[CLIENTE]]=" "),"",FIN_RAW[[#This Row],[CLIENTE]])</f>
        <v>Yanibel Peña Londoño</v>
      </c>
      <c r="L2254" s="3" t="str">
        <f>IF(OR(FIN_RAW[[#This Row],[DEPORTISTA]]=0,FIN_RAW[[#This Row],[DEPORTISTA]]=""),"",FIN_RAW[[#This Row],[DEPORTISTA]])</f>
        <v>Santiago Piedrahita Peña</v>
      </c>
      <c r="M2254" s="3">
        <f>IF(FIN_DATASET[[#This Row],[Method]]="Efectivo",1,0)</f>
        <v>1</v>
      </c>
      <c r="N2254" s="12">
        <f>IF(FIN_DATASET[[#This Row],[Method]]="Efectivo",FIN_DATASET[[#This Row],[Amount]],0)</f>
        <v>144000</v>
      </c>
      <c r="O2254" s="3">
        <f>IF(FIN_DATASET[[#This Row],[Method]]="CxC",1,0)</f>
        <v>0</v>
      </c>
      <c r="P2254" s="11">
        <f>IF(FIN_DATASET[[#This Row],[Method]]="CxC",FIN_DATASET[[#This Row],[Amount]],0)</f>
        <v>0</v>
      </c>
      <c r="Q2254" s="3">
        <f>IF(OR(FIN_DATASET[[#This Row],[Account]]="CxP",FIN_DATASET[[#This Row],[Account]]="CxP (Liga)",FIN_DATASET[[#This Row],[Account]]="CxP (Terceros)"),1,0)</f>
        <v>0</v>
      </c>
      <c r="R2254" s="3">
        <f>IF(FIN_DATASET[[#This Row],[AP_Flag]]=1,FIN_DATASET[[#This Row],[Amount]],0)</f>
        <v>0</v>
      </c>
    </row>
    <row r="2255" spans="1:18" x14ac:dyDescent="0.2">
      <c r="A2255" s="4">
        <f>FIN_RAW[[#This Row],[FECHA]]</f>
        <v>45414</v>
      </c>
      <c r="B2255" s="3">
        <f>YEAR(FIN_DATASET[[#This Row],[Date]])</f>
        <v>2024</v>
      </c>
      <c r="C2255" s="3" t="str">
        <f>TEXT(FIN_DATASET[[#This Row],[Date]],"mmmm")</f>
        <v>May</v>
      </c>
      <c r="D2255" s="3" t="str">
        <f>IF(FIN_RAW[[#This Row],[VALOR (IN)]]&gt;0, "Income",IF(FIN_RAW[[#This Row],[VALOR (OUT)]]&gt;0, "Expense", "Check"))</f>
        <v>Income</v>
      </c>
      <c r="E2255" s="3" t="str">
        <f>_xlfn.XLOOKUP(FIN_DATASET[[#This Row],[Method]],CATEGORY_MAP[CUENTA_IN],CATEGORY_MAP[Category])</f>
        <v>Cash</v>
      </c>
      <c r="F2255" s="3" t="str">
        <f>_xlfn.XLOOKUP(FIN_DATASET[[#This Row],[Account]],CATEGORY_MAP[CUENTA_OUT],CATEGORY_MAP[Subcategory])</f>
        <v>Other Incomes</v>
      </c>
      <c r="G2255" s="3" t="str">
        <f>IF(OR(FIN_RAW[[#This Row],[CONCEPTO]]=0,FIN_RAW[[#This Row],[CONCEPTO]]=""),"",FIN_RAW[[#This Row],[CONCEPTO]])</f>
        <v>Pago Pruebas InterClubes Infantil 2024</v>
      </c>
      <c r="H2255" s="5">
        <f>IF(FIN_DATASET[[#This Row],[Type]]="Income", FIN_RAW[[#This Row],[VALOR (IN)]], -FIN_RAW[[#This Row],[VALOR (OUT)]])</f>
        <v>144000</v>
      </c>
      <c r="I2255" s="3" t="str">
        <f>FIN_RAW[[#This Row],[CUENTA (IN)]]</f>
        <v>Efectivo</v>
      </c>
      <c r="J2255" s="6" t="str">
        <f>FIN_RAW[[#This Row],[CUENTA (OUT)]]</f>
        <v>Otros Ingresos</v>
      </c>
      <c r="K2255" s="3" t="str">
        <f>IF(OR(FIN_RAW[[#This Row],[CLIENTE]]=0,FIN_RAW[[#This Row],[CLIENTE]]=" "),"",FIN_RAW[[#This Row],[CLIENTE]])</f>
        <v>Juan Sebastián Floyd</v>
      </c>
      <c r="L2255" s="3" t="str">
        <f>IF(OR(FIN_RAW[[#This Row],[DEPORTISTA]]=0,FIN_RAW[[#This Row],[DEPORTISTA]]=""),"",FIN_RAW[[#This Row],[DEPORTISTA]])</f>
        <v>Juan Diego Floyd Martínez</v>
      </c>
      <c r="M2255" s="3">
        <f>IF(FIN_DATASET[[#This Row],[Method]]="Efectivo",1,0)</f>
        <v>1</v>
      </c>
      <c r="N2255" s="12">
        <f>IF(FIN_DATASET[[#This Row],[Method]]="Efectivo",FIN_DATASET[[#This Row],[Amount]],0)</f>
        <v>144000</v>
      </c>
      <c r="O2255" s="3">
        <f>IF(FIN_DATASET[[#This Row],[Method]]="CxC",1,0)</f>
        <v>0</v>
      </c>
      <c r="P2255" s="11">
        <f>IF(FIN_DATASET[[#This Row],[Method]]="CxC",FIN_DATASET[[#This Row],[Amount]],0)</f>
        <v>0</v>
      </c>
      <c r="Q2255" s="3">
        <f>IF(OR(FIN_DATASET[[#This Row],[Account]]="CxP",FIN_DATASET[[#This Row],[Account]]="CxP (Liga)",FIN_DATASET[[#This Row],[Account]]="CxP (Terceros)"),1,0)</f>
        <v>0</v>
      </c>
      <c r="R2255" s="3">
        <f>IF(FIN_DATASET[[#This Row],[AP_Flag]]=1,FIN_DATASET[[#This Row],[Amount]],0)</f>
        <v>0</v>
      </c>
    </row>
    <row r="2256" spans="1:18" x14ac:dyDescent="0.2">
      <c r="A2256" s="4">
        <f>FIN_RAW[[#This Row],[FECHA]]</f>
        <v>45414</v>
      </c>
      <c r="B2256" s="3">
        <f>YEAR(FIN_DATASET[[#This Row],[Date]])</f>
        <v>2024</v>
      </c>
      <c r="C2256" s="3" t="str">
        <f>TEXT(FIN_DATASET[[#This Row],[Date]],"mmmm")</f>
        <v>May</v>
      </c>
      <c r="D2256" s="3" t="str">
        <f>IF(FIN_RAW[[#This Row],[VALOR (IN)]]&gt;0, "Income",IF(FIN_RAW[[#This Row],[VALOR (OUT)]]&gt;0, "Expense", "Check"))</f>
        <v>Income</v>
      </c>
      <c r="E2256" s="3" t="str">
        <f>_xlfn.XLOOKUP(FIN_DATASET[[#This Row],[Method]],CATEGORY_MAP[CUENTA_IN],CATEGORY_MAP[Category])</f>
        <v>Cash</v>
      </c>
      <c r="F2256" s="3" t="str">
        <f>_xlfn.XLOOKUP(FIN_DATASET[[#This Row],[Account]],CATEGORY_MAP[CUENTA_OUT],CATEGORY_MAP[Subcategory])</f>
        <v>Other Incomes</v>
      </c>
      <c r="G2256" s="3" t="str">
        <f>IF(OR(FIN_RAW[[#This Row],[CONCEPTO]]=0,FIN_RAW[[#This Row],[CONCEPTO]]=""),"",FIN_RAW[[#This Row],[CONCEPTO]])</f>
        <v>Pago Pruebas InterClubes Infantil 2024</v>
      </c>
      <c r="H2256" s="5">
        <f>IF(FIN_DATASET[[#This Row],[Type]]="Income", FIN_RAW[[#This Row],[VALOR (IN)]], -FIN_RAW[[#This Row],[VALOR (OUT)]])</f>
        <v>148000</v>
      </c>
      <c r="I2256" s="3" t="str">
        <f>FIN_RAW[[#This Row],[CUENTA (IN)]]</f>
        <v>Efectivo</v>
      </c>
      <c r="J2256" s="6" t="str">
        <f>FIN_RAW[[#This Row],[CUENTA (OUT)]]</f>
        <v>Otros Ingresos</v>
      </c>
      <c r="K2256" s="3" t="str">
        <f>IF(OR(FIN_RAW[[#This Row],[CLIENTE]]=0,FIN_RAW[[#This Row],[CLIENTE]]=" "),"",FIN_RAW[[#This Row],[CLIENTE]])</f>
        <v>Marcela Zapata Duque</v>
      </c>
      <c r="L2256" s="3" t="str">
        <f>IF(OR(FIN_RAW[[#This Row],[DEPORTISTA]]=0,FIN_RAW[[#This Row],[DEPORTISTA]]=""),"",FIN_RAW[[#This Row],[DEPORTISTA]])</f>
        <v>Sara Zapata Zapata</v>
      </c>
      <c r="M2256" s="3">
        <f>IF(FIN_DATASET[[#This Row],[Method]]="Efectivo",1,0)</f>
        <v>1</v>
      </c>
      <c r="N2256" s="12">
        <f>IF(FIN_DATASET[[#This Row],[Method]]="Efectivo",FIN_DATASET[[#This Row],[Amount]],0)</f>
        <v>148000</v>
      </c>
      <c r="O2256" s="3">
        <f>IF(FIN_DATASET[[#This Row],[Method]]="CxC",1,0)</f>
        <v>0</v>
      </c>
      <c r="P2256" s="11">
        <f>IF(FIN_DATASET[[#This Row],[Method]]="CxC",FIN_DATASET[[#This Row],[Amount]],0)</f>
        <v>0</v>
      </c>
      <c r="Q2256" s="3">
        <f>IF(OR(FIN_DATASET[[#This Row],[Account]]="CxP",FIN_DATASET[[#This Row],[Account]]="CxP (Liga)",FIN_DATASET[[#This Row],[Account]]="CxP (Terceros)"),1,0)</f>
        <v>0</v>
      </c>
      <c r="R2256" s="3">
        <f>IF(FIN_DATASET[[#This Row],[AP_Flag]]=1,FIN_DATASET[[#This Row],[Amount]],0)</f>
        <v>0</v>
      </c>
    </row>
    <row r="2257" spans="1:18" x14ac:dyDescent="0.2">
      <c r="A2257" s="4">
        <f>FIN_RAW[[#This Row],[FECHA]]</f>
        <v>45414</v>
      </c>
      <c r="B2257" s="3">
        <f>YEAR(FIN_DATASET[[#This Row],[Date]])</f>
        <v>2024</v>
      </c>
      <c r="C2257" s="3" t="str">
        <f>TEXT(FIN_DATASET[[#This Row],[Date]],"mmmm")</f>
        <v>May</v>
      </c>
      <c r="D2257" s="3" t="str">
        <f>IF(FIN_RAW[[#This Row],[VALOR (IN)]]&gt;0, "Income",IF(FIN_RAW[[#This Row],[VALOR (OUT)]]&gt;0, "Expense", "Check"))</f>
        <v>Income</v>
      </c>
      <c r="E2257" s="3" t="str">
        <f>_xlfn.XLOOKUP(FIN_DATASET[[#This Row],[Method]],CATEGORY_MAP[CUENTA_IN],CATEGORY_MAP[Category])</f>
        <v>Cash</v>
      </c>
      <c r="F2257" s="3" t="str">
        <f>_xlfn.XLOOKUP(FIN_DATASET[[#This Row],[Account]],CATEGORY_MAP[CUENTA_OUT],CATEGORY_MAP[Subcategory])</f>
        <v>Other Incomes</v>
      </c>
      <c r="G2257" s="3" t="str">
        <f>IF(OR(FIN_RAW[[#This Row],[CONCEPTO]]=0,FIN_RAW[[#This Row],[CONCEPTO]]=""),"",FIN_RAW[[#This Row],[CONCEPTO]])</f>
        <v>Pago Pruebas InterClubes Infantil 2024</v>
      </c>
      <c r="H2257" s="5">
        <f>IF(FIN_DATASET[[#This Row],[Type]]="Income", FIN_RAW[[#This Row],[VALOR (IN)]], -FIN_RAW[[#This Row],[VALOR (OUT)]])</f>
        <v>148000</v>
      </c>
      <c r="I2257" s="3" t="str">
        <f>FIN_RAW[[#This Row],[CUENTA (IN)]]</f>
        <v>Efectivo</v>
      </c>
      <c r="J2257" s="6" t="str">
        <f>FIN_RAW[[#This Row],[CUENTA (OUT)]]</f>
        <v>Otros Ingresos</v>
      </c>
      <c r="K2257" s="3" t="str">
        <f>IF(OR(FIN_RAW[[#This Row],[CLIENTE]]=0,FIN_RAW[[#This Row],[CLIENTE]]=" "),"",FIN_RAW[[#This Row],[CLIENTE]])</f>
        <v>Víctor Manuel Duque Yepes</v>
      </c>
      <c r="L2257" s="3" t="str">
        <f>IF(OR(FIN_RAW[[#This Row],[DEPORTISTA]]=0,FIN_RAW[[#This Row],[DEPORTISTA]]=""),"",FIN_RAW[[#This Row],[DEPORTISTA]])</f>
        <v>Juan Esteban Duque Pinto</v>
      </c>
      <c r="M2257" s="3">
        <f>IF(FIN_DATASET[[#This Row],[Method]]="Efectivo",1,0)</f>
        <v>1</v>
      </c>
      <c r="N2257" s="12">
        <f>IF(FIN_DATASET[[#This Row],[Method]]="Efectivo",FIN_DATASET[[#This Row],[Amount]],0)</f>
        <v>148000</v>
      </c>
      <c r="O2257" s="3">
        <f>IF(FIN_DATASET[[#This Row],[Method]]="CxC",1,0)</f>
        <v>0</v>
      </c>
      <c r="P2257" s="11">
        <f>IF(FIN_DATASET[[#This Row],[Method]]="CxC",FIN_DATASET[[#This Row],[Amount]],0)</f>
        <v>0</v>
      </c>
      <c r="Q2257" s="3">
        <f>IF(OR(FIN_DATASET[[#This Row],[Account]]="CxP",FIN_DATASET[[#This Row],[Account]]="CxP (Liga)",FIN_DATASET[[#This Row],[Account]]="CxP (Terceros)"),1,0)</f>
        <v>0</v>
      </c>
      <c r="R2257" s="3">
        <f>IF(FIN_DATASET[[#This Row],[AP_Flag]]=1,FIN_DATASET[[#This Row],[Amount]],0)</f>
        <v>0</v>
      </c>
    </row>
    <row r="2258" spans="1:18" x14ac:dyDescent="0.2">
      <c r="A2258" s="4">
        <f>FIN_RAW[[#This Row],[FECHA]]</f>
        <v>45414</v>
      </c>
      <c r="B2258" s="3">
        <f>YEAR(FIN_DATASET[[#This Row],[Date]])</f>
        <v>2024</v>
      </c>
      <c r="C2258" s="3" t="str">
        <f>TEXT(FIN_DATASET[[#This Row],[Date]],"mmmm")</f>
        <v>May</v>
      </c>
      <c r="D2258" s="3" t="str">
        <f>IF(FIN_RAW[[#This Row],[VALOR (IN)]]&gt;0, "Income",IF(FIN_RAW[[#This Row],[VALOR (OUT)]]&gt;0, "Expense", "Check"))</f>
        <v>Income</v>
      </c>
      <c r="E2258" s="3" t="str">
        <f>_xlfn.XLOOKUP(FIN_DATASET[[#This Row],[Method]],CATEGORY_MAP[CUENTA_IN],CATEGORY_MAP[Category])</f>
        <v>Cash</v>
      </c>
      <c r="F2258" s="3" t="str">
        <f>_xlfn.XLOOKUP(FIN_DATASET[[#This Row],[Account]],CATEGORY_MAP[CUENTA_OUT],CATEGORY_MAP[Subcategory])</f>
        <v>Other Incomes</v>
      </c>
      <c r="G2258" s="3" t="str">
        <f>IF(OR(FIN_RAW[[#This Row],[CONCEPTO]]=0,FIN_RAW[[#This Row],[CONCEPTO]]=""),"",FIN_RAW[[#This Row],[CONCEPTO]])</f>
        <v>Pago Pruebas InterClubes Infantil 2024</v>
      </c>
      <c r="H2258" s="5">
        <f>IF(FIN_DATASET[[#This Row],[Type]]="Income", FIN_RAW[[#This Row],[VALOR (IN)]], -FIN_RAW[[#This Row],[VALOR (OUT)]])</f>
        <v>148000</v>
      </c>
      <c r="I2258" s="3" t="str">
        <f>FIN_RAW[[#This Row],[CUENTA (IN)]]</f>
        <v>Efectivo</v>
      </c>
      <c r="J2258" s="6" t="str">
        <f>FIN_RAW[[#This Row],[CUENTA (OUT)]]</f>
        <v>Otros Ingresos</v>
      </c>
      <c r="K2258" s="3" t="str">
        <f>IF(OR(FIN_RAW[[#This Row],[CLIENTE]]=0,FIN_RAW[[#This Row],[CLIENTE]]=" "),"",FIN_RAW[[#This Row],[CLIENTE]])</f>
        <v>Silvana Torres López</v>
      </c>
      <c r="L2258" s="3" t="str">
        <f>IF(OR(FIN_RAW[[#This Row],[DEPORTISTA]]=0,FIN_RAW[[#This Row],[DEPORTISTA]]=""),"",FIN_RAW[[#This Row],[DEPORTISTA]])</f>
        <v>Luciana Pinedo Torres</v>
      </c>
      <c r="M2258" s="3">
        <f>IF(FIN_DATASET[[#This Row],[Method]]="Efectivo",1,0)</f>
        <v>1</v>
      </c>
      <c r="N2258" s="12">
        <f>IF(FIN_DATASET[[#This Row],[Method]]="Efectivo",FIN_DATASET[[#This Row],[Amount]],0)</f>
        <v>148000</v>
      </c>
      <c r="O2258" s="3">
        <f>IF(FIN_DATASET[[#This Row],[Method]]="CxC",1,0)</f>
        <v>0</v>
      </c>
      <c r="P2258" s="11">
        <f>IF(FIN_DATASET[[#This Row],[Method]]="CxC",FIN_DATASET[[#This Row],[Amount]],0)</f>
        <v>0</v>
      </c>
      <c r="Q2258" s="3">
        <f>IF(OR(FIN_DATASET[[#This Row],[Account]]="CxP",FIN_DATASET[[#This Row],[Account]]="CxP (Liga)",FIN_DATASET[[#This Row],[Account]]="CxP (Terceros)"),1,0)</f>
        <v>0</v>
      </c>
      <c r="R2258" s="3">
        <f>IF(FIN_DATASET[[#This Row],[AP_Flag]]=1,FIN_DATASET[[#This Row],[Amount]],0)</f>
        <v>0</v>
      </c>
    </row>
    <row r="2259" spans="1:18" x14ac:dyDescent="0.2">
      <c r="A2259" s="4">
        <f>FIN_RAW[[#This Row],[FECHA]]</f>
        <v>45414</v>
      </c>
      <c r="B2259" s="3">
        <f>YEAR(FIN_DATASET[[#This Row],[Date]])</f>
        <v>2024</v>
      </c>
      <c r="C2259" s="3" t="str">
        <f>TEXT(FIN_DATASET[[#This Row],[Date]],"mmmm")</f>
        <v>May</v>
      </c>
      <c r="D2259" s="3" t="str">
        <f>IF(FIN_RAW[[#This Row],[VALOR (IN)]]&gt;0, "Income",IF(FIN_RAW[[#This Row],[VALOR (OUT)]]&gt;0, "Expense", "Check"))</f>
        <v>Income</v>
      </c>
      <c r="E2259" s="3" t="str">
        <f>_xlfn.XLOOKUP(FIN_DATASET[[#This Row],[Method]],CATEGORY_MAP[CUENTA_IN],CATEGORY_MAP[Category])</f>
        <v>Cash</v>
      </c>
      <c r="F2259" s="3" t="str">
        <f>_xlfn.XLOOKUP(FIN_DATASET[[#This Row],[Account]],CATEGORY_MAP[CUENTA_OUT],CATEGORY_MAP[Subcategory])</f>
        <v>Other Incomes</v>
      </c>
      <c r="G2259" s="3" t="str">
        <f>IF(OR(FIN_RAW[[#This Row],[CONCEPTO]]=0,FIN_RAW[[#This Row],[CONCEPTO]]=""),"",FIN_RAW[[#This Row],[CONCEPTO]])</f>
        <v>Pago Pruebas InterClubes Infantil 2024</v>
      </c>
      <c r="H2259" s="5">
        <f>IF(FIN_DATASET[[#This Row],[Type]]="Income", FIN_RAW[[#This Row],[VALOR (IN)]], -FIN_RAW[[#This Row],[VALOR (OUT)]])</f>
        <v>148000</v>
      </c>
      <c r="I2259" s="3" t="str">
        <f>FIN_RAW[[#This Row],[CUENTA (IN)]]</f>
        <v>Efectivo</v>
      </c>
      <c r="J2259" s="6" t="str">
        <f>FIN_RAW[[#This Row],[CUENTA (OUT)]]</f>
        <v>Otros Ingresos</v>
      </c>
      <c r="K2259" s="3" t="str">
        <f>IF(OR(FIN_RAW[[#This Row],[CLIENTE]]=0,FIN_RAW[[#This Row],[CLIENTE]]=" "),"",FIN_RAW[[#This Row],[CLIENTE]])</f>
        <v>Mónica González Esguerra</v>
      </c>
      <c r="L2259" s="3" t="str">
        <f>IF(OR(FIN_RAW[[#This Row],[DEPORTISTA]]=0,FIN_RAW[[#This Row],[DEPORTISTA]]=""),"",FIN_RAW[[#This Row],[DEPORTISTA]])</f>
        <v>Mariana Vásquez González</v>
      </c>
      <c r="M2259" s="3">
        <f>IF(FIN_DATASET[[#This Row],[Method]]="Efectivo",1,0)</f>
        <v>1</v>
      </c>
      <c r="N2259" s="12">
        <f>IF(FIN_DATASET[[#This Row],[Method]]="Efectivo",FIN_DATASET[[#This Row],[Amount]],0)</f>
        <v>148000</v>
      </c>
      <c r="O2259" s="3">
        <f>IF(FIN_DATASET[[#This Row],[Method]]="CxC",1,0)</f>
        <v>0</v>
      </c>
      <c r="P2259" s="11">
        <f>IF(FIN_DATASET[[#This Row],[Method]]="CxC",FIN_DATASET[[#This Row],[Amount]],0)</f>
        <v>0</v>
      </c>
      <c r="Q2259" s="3">
        <f>IF(OR(FIN_DATASET[[#This Row],[Account]]="CxP",FIN_DATASET[[#This Row],[Account]]="CxP (Liga)",FIN_DATASET[[#This Row],[Account]]="CxP (Terceros)"),1,0)</f>
        <v>0</v>
      </c>
      <c r="R2259" s="3">
        <f>IF(FIN_DATASET[[#This Row],[AP_Flag]]=1,FIN_DATASET[[#This Row],[Amount]],0)</f>
        <v>0</v>
      </c>
    </row>
    <row r="2260" spans="1:18" x14ac:dyDescent="0.2">
      <c r="A2260" s="4">
        <f>FIN_RAW[[#This Row],[FECHA]]</f>
        <v>45414</v>
      </c>
      <c r="B2260" s="3">
        <f>YEAR(FIN_DATASET[[#This Row],[Date]])</f>
        <v>2024</v>
      </c>
      <c r="C2260" s="3" t="str">
        <f>TEXT(FIN_DATASET[[#This Row],[Date]],"mmmm")</f>
        <v>May</v>
      </c>
      <c r="D2260" s="3" t="str">
        <f>IF(FIN_RAW[[#This Row],[VALOR (IN)]]&gt;0, "Income",IF(FIN_RAW[[#This Row],[VALOR (OUT)]]&gt;0, "Expense", "Check"))</f>
        <v>Income</v>
      </c>
      <c r="E2260" s="3" t="str">
        <f>_xlfn.XLOOKUP(FIN_DATASET[[#This Row],[Method]],CATEGORY_MAP[CUENTA_IN],CATEGORY_MAP[Category])</f>
        <v>Cash</v>
      </c>
      <c r="F2260" s="3" t="str">
        <f>_xlfn.XLOOKUP(FIN_DATASET[[#This Row],[Account]],CATEGORY_MAP[CUENTA_OUT],CATEGORY_MAP[Subcategory])</f>
        <v>Other Incomes</v>
      </c>
      <c r="G2260" s="3" t="str">
        <f>IF(OR(FIN_RAW[[#This Row],[CONCEPTO]]=0,FIN_RAW[[#This Row],[CONCEPTO]]=""),"",FIN_RAW[[#This Row],[CONCEPTO]])</f>
        <v>Pago Pruebas InterClubes Infantil 2024</v>
      </c>
      <c r="H2260" s="5">
        <f>IF(FIN_DATASET[[#This Row],[Type]]="Income", FIN_RAW[[#This Row],[VALOR (IN)]], -FIN_RAW[[#This Row],[VALOR (OUT)]])</f>
        <v>148000</v>
      </c>
      <c r="I2260" s="3" t="str">
        <f>FIN_RAW[[#This Row],[CUENTA (IN)]]</f>
        <v>Efectivo</v>
      </c>
      <c r="J2260" s="6" t="str">
        <f>FIN_RAW[[#This Row],[CUENTA (OUT)]]</f>
        <v>Otros Ingresos</v>
      </c>
      <c r="K2260" s="3" t="str">
        <f>IF(OR(FIN_RAW[[#This Row],[CLIENTE]]=0,FIN_RAW[[#This Row],[CLIENTE]]=" "),"",FIN_RAW[[#This Row],[CLIENTE]])</f>
        <v>Diana Marcela Bravo Clavijo</v>
      </c>
      <c r="L2260" s="3" t="str">
        <f>IF(OR(FIN_RAW[[#This Row],[DEPORTISTA]]=0,FIN_RAW[[#This Row],[DEPORTISTA]]=""),"",FIN_RAW[[#This Row],[DEPORTISTA]])</f>
        <v>María Antonia Camacho Bravo</v>
      </c>
      <c r="M2260" s="3">
        <f>IF(FIN_DATASET[[#This Row],[Method]]="Efectivo",1,0)</f>
        <v>1</v>
      </c>
      <c r="N2260" s="12">
        <f>IF(FIN_DATASET[[#This Row],[Method]]="Efectivo",FIN_DATASET[[#This Row],[Amount]],0)</f>
        <v>148000</v>
      </c>
      <c r="O2260" s="3">
        <f>IF(FIN_DATASET[[#This Row],[Method]]="CxC",1,0)</f>
        <v>0</v>
      </c>
      <c r="P2260" s="11">
        <f>IF(FIN_DATASET[[#This Row],[Method]]="CxC",FIN_DATASET[[#This Row],[Amount]],0)</f>
        <v>0</v>
      </c>
      <c r="Q2260" s="3">
        <f>IF(OR(FIN_DATASET[[#This Row],[Account]]="CxP",FIN_DATASET[[#This Row],[Account]]="CxP (Liga)",FIN_DATASET[[#This Row],[Account]]="CxP (Terceros)"),1,0)</f>
        <v>0</v>
      </c>
      <c r="R2260" s="3">
        <f>IF(FIN_DATASET[[#This Row],[AP_Flag]]=1,FIN_DATASET[[#This Row],[Amount]],0)</f>
        <v>0</v>
      </c>
    </row>
    <row r="2261" spans="1:18" x14ac:dyDescent="0.2">
      <c r="A2261" s="4">
        <f>FIN_RAW[[#This Row],[FECHA]]</f>
        <v>45414</v>
      </c>
      <c r="B2261" s="3">
        <f>YEAR(FIN_DATASET[[#This Row],[Date]])</f>
        <v>2024</v>
      </c>
      <c r="C2261" s="3" t="str">
        <f>TEXT(FIN_DATASET[[#This Row],[Date]],"mmmm")</f>
        <v>May</v>
      </c>
      <c r="D2261" s="3" t="str">
        <f>IF(FIN_RAW[[#This Row],[VALOR (IN)]]&gt;0, "Income",IF(FIN_RAW[[#This Row],[VALOR (OUT)]]&gt;0, "Expense", "Check"))</f>
        <v>Income</v>
      </c>
      <c r="E2261" s="3" t="str">
        <f>_xlfn.XLOOKUP(FIN_DATASET[[#This Row],[Method]],CATEGORY_MAP[CUENTA_IN],CATEGORY_MAP[Category])</f>
        <v>Cash</v>
      </c>
      <c r="F2261" s="3" t="str">
        <f>_xlfn.XLOOKUP(FIN_DATASET[[#This Row],[Account]],CATEGORY_MAP[CUENTA_OUT],CATEGORY_MAP[Subcategory])</f>
        <v>Other Incomes</v>
      </c>
      <c r="G2261" s="3" t="str">
        <f>IF(OR(FIN_RAW[[#This Row],[CONCEPTO]]=0,FIN_RAW[[#This Row],[CONCEPTO]]=""),"",FIN_RAW[[#This Row],[CONCEPTO]])</f>
        <v>Pago Pruebas InterClubes Infantil 2024</v>
      </c>
      <c r="H2261" s="5">
        <f>IF(FIN_DATASET[[#This Row],[Type]]="Income", FIN_RAW[[#This Row],[VALOR (IN)]], -FIN_RAW[[#This Row],[VALOR (OUT)]])</f>
        <v>148000</v>
      </c>
      <c r="I2261" s="3" t="str">
        <f>FIN_RAW[[#This Row],[CUENTA (IN)]]</f>
        <v>Efectivo</v>
      </c>
      <c r="J2261" s="6" t="str">
        <f>FIN_RAW[[#This Row],[CUENTA (OUT)]]</f>
        <v>Otros Ingresos</v>
      </c>
      <c r="K2261" s="3" t="str">
        <f>IF(OR(FIN_RAW[[#This Row],[CLIENTE]]=0,FIN_RAW[[#This Row],[CLIENTE]]=" "),"",FIN_RAW[[#This Row],[CLIENTE]])</f>
        <v>Ana Milena Sánchez Patiño</v>
      </c>
      <c r="L2261" s="3" t="str">
        <f>IF(OR(FIN_RAW[[#This Row],[DEPORTISTA]]=0,FIN_RAW[[#This Row],[DEPORTISTA]]=""),"",FIN_RAW[[#This Row],[DEPORTISTA]])</f>
        <v>Matías Carvajal Sánchez</v>
      </c>
      <c r="M2261" s="3">
        <f>IF(FIN_DATASET[[#This Row],[Method]]="Efectivo",1,0)</f>
        <v>1</v>
      </c>
      <c r="N2261" s="12">
        <f>IF(FIN_DATASET[[#This Row],[Method]]="Efectivo",FIN_DATASET[[#This Row],[Amount]],0)</f>
        <v>148000</v>
      </c>
      <c r="O2261" s="3">
        <f>IF(FIN_DATASET[[#This Row],[Method]]="CxC",1,0)</f>
        <v>0</v>
      </c>
      <c r="P2261" s="11">
        <f>IF(FIN_DATASET[[#This Row],[Method]]="CxC",FIN_DATASET[[#This Row],[Amount]],0)</f>
        <v>0</v>
      </c>
      <c r="Q2261" s="3">
        <f>IF(OR(FIN_DATASET[[#This Row],[Account]]="CxP",FIN_DATASET[[#This Row],[Account]]="CxP (Liga)",FIN_DATASET[[#This Row],[Account]]="CxP (Terceros)"),1,0)</f>
        <v>0</v>
      </c>
      <c r="R2261" s="3">
        <f>IF(FIN_DATASET[[#This Row],[AP_Flag]]=1,FIN_DATASET[[#This Row],[Amount]],0)</f>
        <v>0</v>
      </c>
    </row>
    <row r="2262" spans="1:18" x14ac:dyDescent="0.2">
      <c r="A2262" s="4">
        <f>FIN_RAW[[#This Row],[FECHA]]</f>
        <v>45419</v>
      </c>
      <c r="B2262" s="3">
        <f>YEAR(FIN_DATASET[[#This Row],[Date]])</f>
        <v>2024</v>
      </c>
      <c r="C2262" s="3" t="str">
        <f>TEXT(FIN_DATASET[[#This Row],[Date]],"mmmm")</f>
        <v>May</v>
      </c>
      <c r="D2262" s="3" t="str">
        <f>IF(FIN_RAW[[#This Row],[VALOR (IN)]]&gt;0, "Income",IF(FIN_RAW[[#This Row],[VALOR (OUT)]]&gt;0, "Expense", "Check"))</f>
        <v>Expense</v>
      </c>
      <c r="E2262" s="3" t="str">
        <f>_xlfn.XLOOKUP(FIN_DATASET[[#This Row],[Method]],CATEGORY_MAP[CUENTA_IN],CATEGORY_MAP[Category])</f>
        <v>Cash</v>
      </c>
      <c r="F2262" s="3" t="str">
        <f>_xlfn.XLOOKUP(FIN_DATASET[[#This Row],[Account]],CATEGORY_MAP[CUENTA_OUT],CATEGORY_MAP[Subcategory])</f>
        <v>Tournaments</v>
      </c>
      <c r="G2262" s="3" t="str">
        <f>IF(OR(FIN_RAW[[#This Row],[CONCEPTO]]=0,FIN_RAW[[#This Row],[CONCEPTO]]=""),"",FIN_RAW[[#This Row],[CONCEPTO]])</f>
        <v>Inscripcion InterClubes Infantil 2024</v>
      </c>
      <c r="H2262" s="5">
        <f>IF(FIN_DATASET[[#This Row],[Type]]="Income", FIN_RAW[[#This Row],[VALOR (IN)]], -FIN_RAW[[#This Row],[VALOR (OUT)]])</f>
        <v>-197000</v>
      </c>
      <c r="I2262" s="3" t="str">
        <f>FIN_RAW[[#This Row],[CUENTA (IN)]]</f>
        <v>Efectivo</v>
      </c>
      <c r="J2262" s="6" t="str">
        <f>FIN_RAW[[#This Row],[CUENTA (OUT)]]</f>
        <v>Torneos</v>
      </c>
      <c r="K2262" s="3" t="str">
        <f>IF(OR(FIN_RAW[[#This Row],[CLIENTE]]=0,FIN_RAW[[#This Row],[CLIENTE]]=" "),"",FIN_RAW[[#This Row],[CLIENTE]])</f>
        <v/>
      </c>
      <c r="L2262" s="3" t="str">
        <f>IF(OR(FIN_RAW[[#This Row],[DEPORTISTA]]=0,FIN_RAW[[#This Row],[DEPORTISTA]]=""),"",FIN_RAW[[#This Row],[DEPORTISTA]])</f>
        <v/>
      </c>
      <c r="M2262" s="3">
        <f>IF(FIN_DATASET[[#This Row],[Method]]="Efectivo",1,0)</f>
        <v>1</v>
      </c>
      <c r="N2262" s="12">
        <f>IF(FIN_DATASET[[#This Row],[Method]]="Efectivo",FIN_DATASET[[#This Row],[Amount]],0)</f>
        <v>-197000</v>
      </c>
      <c r="O2262" s="3">
        <f>IF(FIN_DATASET[[#This Row],[Method]]="CxC",1,0)</f>
        <v>0</v>
      </c>
      <c r="P2262" s="11">
        <f>IF(FIN_DATASET[[#This Row],[Method]]="CxC",FIN_DATASET[[#This Row],[Amount]],0)</f>
        <v>0</v>
      </c>
      <c r="Q2262" s="3">
        <f>IF(OR(FIN_DATASET[[#This Row],[Account]]="CxP",FIN_DATASET[[#This Row],[Account]]="CxP (Liga)",FIN_DATASET[[#This Row],[Account]]="CxP (Terceros)"),1,0)</f>
        <v>0</v>
      </c>
      <c r="R2262" s="3">
        <f>IF(FIN_DATASET[[#This Row],[AP_Flag]]=1,FIN_DATASET[[#This Row],[Amount]],0)</f>
        <v>0</v>
      </c>
    </row>
    <row r="2263" spans="1:18" x14ac:dyDescent="0.2">
      <c r="A2263" s="4">
        <f>FIN_RAW[[#This Row],[FECHA]]</f>
        <v>45424</v>
      </c>
      <c r="B2263" s="3">
        <f>YEAR(FIN_DATASET[[#This Row],[Date]])</f>
        <v>2024</v>
      </c>
      <c r="C2263" s="3" t="str">
        <f>TEXT(FIN_DATASET[[#This Row],[Date]],"mmmm")</f>
        <v>May</v>
      </c>
      <c r="D2263" s="3" t="str">
        <f>IF(FIN_RAW[[#This Row],[VALOR (IN)]]&gt;0, "Income",IF(FIN_RAW[[#This Row],[VALOR (OUT)]]&gt;0, "Expense", "Check"))</f>
        <v>Expense</v>
      </c>
      <c r="E2263" s="3" t="str">
        <f>_xlfn.XLOOKUP(FIN_DATASET[[#This Row],[Method]],CATEGORY_MAP[CUENTA_IN],CATEGORY_MAP[Category])</f>
        <v>Cash</v>
      </c>
      <c r="F2263" s="3" t="str">
        <f>_xlfn.XLOOKUP(FIN_DATASET[[#This Row],[Account]],CATEGORY_MAP[CUENTA_OUT],CATEGORY_MAP[Subcategory])</f>
        <v>Tournaments</v>
      </c>
      <c r="G2263" s="3" t="str">
        <f>IF(OR(FIN_RAW[[#This Row],[CONCEPTO]]=0,FIN_RAW[[#This Row],[CONCEPTO]]=""),"",FIN_RAW[[#This Row],[CONCEPTO]])</f>
        <v>Pago Pruebas InterClubes Infantil 2024</v>
      </c>
      <c r="H2263" s="5">
        <f>IF(FIN_DATASET[[#This Row],[Type]]="Income", FIN_RAW[[#This Row],[VALOR (IN)]], -FIN_RAW[[#This Row],[VALOR (OUT)]])</f>
        <v>-1176000</v>
      </c>
      <c r="I2263" s="3" t="str">
        <f>FIN_RAW[[#This Row],[CUENTA (IN)]]</f>
        <v>Efectivo</v>
      </c>
      <c r="J2263" s="6" t="str">
        <f>FIN_RAW[[#This Row],[CUENTA (OUT)]]</f>
        <v>Torneos</v>
      </c>
      <c r="K2263" s="3" t="str">
        <f>IF(OR(FIN_RAW[[#This Row],[CLIENTE]]=0,FIN_RAW[[#This Row],[CLIENTE]]=" "),"",FIN_RAW[[#This Row],[CLIENTE]])</f>
        <v/>
      </c>
      <c r="L2263" s="3" t="str">
        <f>IF(OR(FIN_RAW[[#This Row],[DEPORTISTA]]=0,FIN_RAW[[#This Row],[DEPORTISTA]]=""),"",FIN_RAW[[#This Row],[DEPORTISTA]])</f>
        <v/>
      </c>
      <c r="M2263" s="3">
        <f>IF(FIN_DATASET[[#This Row],[Method]]="Efectivo",1,0)</f>
        <v>1</v>
      </c>
      <c r="N2263" s="12">
        <f>IF(FIN_DATASET[[#This Row],[Method]]="Efectivo",FIN_DATASET[[#This Row],[Amount]],0)</f>
        <v>-1176000</v>
      </c>
      <c r="O2263" s="3">
        <f>IF(FIN_DATASET[[#This Row],[Method]]="CxC",1,0)</f>
        <v>0</v>
      </c>
      <c r="P2263" s="11">
        <f>IF(FIN_DATASET[[#This Row],[Method]]="CxC",FIN_DATASET[[#This Row],[Amount]],0)</f>
        <v>0</v>
      </c>
      <c r="Q2263" s="3">
        <f>IF(OR(FIN_DATASET[[#This Row],[Account]]="CxP",FIN_DATASET[[#This Row],[Account]]="CxP (Liga)",FIN_DATASET[[#This Row],[Account]]="CxP (Terceros)"),1,0)</f>
        <v>0</v>
      </c>
      <c r="R2263" s="3">
        <f>IF(FIN_DATASET[[#This Row],[AP_Flag]]=1,FIN_DATASET[[#This Row],[Amount]],0)</f>
        <v>0</v>
      </c>
    </row>
    <row r="2264" spans="1:18" x14ac:dyDescent="0.2">
      <c r="A2264" s="4">
        <f>FIN_RAW[[#This Row],[FECHA]]</f>
        <v>45426</v>
      </c>
      <c r="B2264" s="3">
        <f>YEAR(FIN_DATASET[[#This Row],[Date]])</f>
        <v>2024</v>
      </c>
      <c r="C2264" s="3" t="str">
        <f>TEXT(FIN_DATASET[[#This Row],[Date]],"mmmm")</f>
        <v>May</v>
      </c>
      <c r="D2264" s="3" t="str">
        <f>IF(FIN_RAW[[#This Row],[VALOR (IN)]]&gt;0, "Income",IF(FIN_RAW[[#This Row],[VALOR (OUT)]]&gt;0, "Expense", "Check"))</f>
        <v>Expense</v>
      </c>
      <c r="E2264" s="3" t="str">
        <f>_xlfn.XLOOKUP(FIN_DATASET[[#This Row],[Method]],CATEGORY_MAP[CUENTA_IN],CATEGORY_MAP[Category])</f>
        <v>Accounts Receivable</v>
      </c>
      <c r="F2264" s="3" t="str">
        <f>_xlfn.XLOOKUP(FIN_DATASET[[#This Row],[Account]],CATEGORY_MAP[CUENTA_OUT],CATEGORY_MAP[Subcategory])</f>
        <v>Scholarships</v>
      </c>
      <c r="G2264" s="3" t="str">
        <f>IF(OR(FIN_RAW[[#This Row],[CONCEPTO]]=0,FIN_RAW[[#This Row],[CONCEPTO]]=""),"",FIN_RAW[[#This Row],[CONCEPTO]])</f>
        <v>CxC Incobrable (Perdida)</v>
      </c>
      <c r="H2264" s="5">
        <f>IF(FIN_DATASET[[#This Row],[Type]]="Income", FIN_RAW[[#This Row],[VALOR (IN)]], -FIN_RAW[[#This Row],[VALOR (OUT)]])</f>
        <v>-2017000</v>
      </c>
      <c r="I2264" s="3" t="str">
        <f>FIN_RAW[[#This Row],[CUENTA (IN)]]</f>
        <v>CxC</v>
      </c>
      <c r="J2264" s="6" t="str">
        <f>FIN_RAW[[#This Row],[CUENTA (OUT)]]</f>
        <v>Becas</v>
      </c>
      <c r="K2264" s="3" t="str">
        <f>IF(OR(FIN_RAW[[#This Row],[CLIENTE]]=0,FIN_RAW[[#This Row],[CLIENTE]]=" "),"",FIN_RAW[[#This Row],[CLIENTE]])</f>
        <v>Viviana Andrade Álvarez</v>
      </c>
      <c r="L2264" s="3" t="str">
        <f>IF(OR(FIN_RAW[[#This Row],[DEPORTISTA]]=0,FIN_RAW[[#This Row],[DEPORTISTA]]=""),"",FIN_RAW[[#This Row],[DEPORTISTA]])</f>
        <v>Laura Sofía Valencia Andrade</v>
      </c>
      <c r="M2264" s="3">
        <f>IF(FIN_DATASET[[#This Row],[Method]]="Efectivo",1,0)</f>
        <v>0</v>
      </c>
      <c r="N2264" s="12">
        <f>IF(FIN_DATASET[[#This Row],[Method]]="Efectivo",FIN_DATASET[[#This Row],[Amount]],0)</f>
        <v>0</v>
      </c>
      <c r="O2264" s="3">
        <f>IF(FIN_DATASET[[#This Row],[Method]]="CxC",1,0)</f>
        <v>1</v>
      </c>
      <c r="P2264" s="11">
        <f>IF(FIN_DATASET[[#This Row],[Method]]="CxC",FIN_DATASET[[#This Row],[Amount]],0)</f>
        <v>-2017000</v>
      </c>
      <c r="Q2264" s="3">
        <f>IF(OR(FIN_DATASET[[#This Row],[Account]]="CxP",FIN_DATASET[[#This Row],[Account]]="CxP (Liga)",FIN_DATASET[[#This Row],[Account]]="CxP (Terceros)"),1,0)</f>
        <v>0</v>
      </c>
      <c r="R2264" s="3">
        <f>IF(FIN_DATASET[[#This Row],[AP_Flag]]=1,FIN_DATASET[[#This Row],[Amount]],0)</f>
        <v>0</v>
      </c>
    </row>
    <row r="2265" spans="1:18" x14ac:dyDescent="0.2">
      <c r="A2265" s="4">
        <f>FIN_RAW[[#This Row],[FECHA]]</f>
        <v>45426</v>
      </c>
      <c r="B2265" s="3">
        <f>YEAR(FIN_DATASET[[#This Row],[Date]])</f>
        <v>2024</v>
      </c>
      <c r="C2265" s="3" t="str">
        <f>TEXT(FIN_DATASET[[#This Row],[Date]],"mmmm")</f>
        <v>May</v>
      </c>
      <c r="D2265" s="3" t="str">
        <f>IF(FIN_RAW[[#This Row],[VALOR (IN)]]&gt;0, "Income",IF(FIN_RAW[[#This Row],[VALOR (OUT)]]&gt;0, "Expense", "Check"))</f>
        <v>Expense</v>
      </c>
      <c r="E2265" s="3" t="str">
        <f>_xlfn.XLOOKUP(FIN_DATASET[[#This Row],[Method]],CATEGORY_MAP[CUENTA_IN],CATEGORY_MAP[Category])</f>
        <v>Cash</v>
      </c>
      <c r="F2265" s="3" t="str">
        <f>_xlfn.XLOOKUP(FIN_DATASET[[#This Row],[Account]],CATEGORY_MAP[CUENTA_OUT],CATEGORY_MAP[Subcategory])</f>
        <v>Tournaments</v>
      </c>
      <c r="G2265" s="3" t="str">
        <f>IF(OR(FIN_RAW[[#This Row],[CONCEPTO]]=0,FIN_RAW[[#This Row],[CONCEPTO]]=""),"",FIN_RAW[[#This Row],[CONCEPTO]])</f>
        <v>Inscripcion 1er Festival Novatos 2024</v>
      </c>
      <c r="H2265" s="5">
        <f>IF(FIN_DATASET[[#This Row],[Type]]="Income", FIN_RAW[[#This Row],[VALOR (IN)]], -FIN_RAW[[#This Row],[VALOR (OUT)]])</f>
        <v>-197000</v>
      </c>
      <c r="I2265" s="3" t="str">
        <f>FIN_RAW[[#This Row],[CUENTA (IN)]]</f>
        <v>Efectivo</v>
      </c>
      <c r="J2265" s="6" t="str">
        <f>FIN_RAW[[#This Row],[CUENTA (OUT)]]</f>
        <v>Torneos</v>
      </c>
      <c r="K2265" s="3" t="str">
        <f>IF(OR(FIN_RAW[[#This Row],[CLIENTE]]=0,FIN_RAW[[#This Row],[CLIENTE]]=" "),"",FIN_RAW[[#This Row],[CLIENTE]])</f>
        <v/>
      </c>
      <c r="L2265" s="3" t="str">
        <f>IF(OR(FIN_RAW[[#This Row],[DEPORTISTA]]=0,FIN_RAW[[#This Row],[DEPORTISTA]]=""),"",FIN_RAW[[#This Row],[DEPORTISTA]])</f>
        <v/>
      </c>
      <c r="M2265" s="3">
        <f>IF(FIN_DATASET[[#This Row],[Method]]="Efectivo",1,0)</f>
        <v>1</v>
      </c>
      <c r="N2265" s="12">
        <f>IF(FIN_DATASET[[#This Row],[Method]]="Efectivo",FIN_DATASET[[#This Row],[Amount]],0)</f>
        <v>-197000</v>
      </c>
      <c r="O2265" s="3">
        <f>IF(FIN_DATASET[[#This Row],[Method]]="CxC",1,0)</f>
        <v>0</v>
      </c>
      <c r="P2265" s="11">
        <f>IF(FIN_DATASET[[#This Row],[Method]]="CxC",FIN_DATASET[[#This Row],[Amount]],0)</f>
        <v>0</v>
      </c>
      <c r="Q2265" s="3">
        <f>IF(OR(FIN_DATASET[[#This Row],[Account]]="CxP",FIN_DATASET[[#This Row],[Account]]="CxP (Liga)",FIN_DATASET[[#This Row],[Account]]="CxP (Terceros)"),1,0)</f>
        <v>0</v>
      </c>
      <c r="R2265" s="3">
        <f>IF(FIN_DATASET[[#This Row],[AP_Flag]]=1,FIN_DATASET[[#This Row],[Amount]],0)</f>
        <v>0</v>
      </c>
    </row>
    <row r="2266" spans="1:18" x14ac:dyDescent="0.2">
      <c r="A2266" s="4">
        <f>FIN_RAW[[#This Row],[FECHA]]</f>
        <v>45442</v>
      </c>
      <c r="B2266" s="3">
        <f>YEAR(FIN_DATASET[[#This Row],[Date]])</f>
        <v>2024</v>
      </c>
      <c r="C2266" s="3" t="str">
        <f>TEXT(FIN_DATASET[[#This Row],[Date]],"mmmm")</f>
        <v>May</v>
      </c>
      <c r="D2266" s="3" t="str">
        <f>IF(FIN_RAW[[#This Row],[VALOR (IN)]]&gt;0, "Income",IF(FIN_RAW[[#This Row],[VALOR (OUT)]]&gt;0, "Expense", "Check"))</f>
        <v>Income</v>
      </c>
      <c r="E2266" s="3" t="str">
        <f>_xlfn.XLOOKUP(FIN_DATASET[[#This Row],[Method]],CATEGORY_MAP[CUENTA_IN],CATEGORY_MAP[Category])</f>
        <v>Cash</v>
      </c>
      <c r="F2266" s="3" t="str">
        <f>_xlfn.XLOOKUP(FIN_DATASET[[#This Row],[Account]],CATEGORY_MAP[CUENTA_OUT],CATEGORY_MAP[Subcategory])</f>
        <v>Other Incomes</v>
      </c>
      <c r="G2266" s="3" t="str">
        <f>IF(OR(FIN_RAW[[#This Row],[CONCEPTO]]=0,FIN_RAW[[#This Row],[CONCEPTO]]=""),"",FIN_RAW[[#This Row],[CONCEPTO]])</f>
        <v>Pago Pruebas 1er Festival Novatos 2024</v>
      </c>
      <c r="H2266" s="5">
        <f>IF(FIN_DATASET[[#This Row],[Type]]="Income", FIN_RAW[[#This Row],[VALOR (IN)]], -FIN_RAW[[#This Row],[VALOR (OUT)]])</f>
        <v>55000</v>
      </c>
      <c r="I2266" s="3" t="str">
        <f>FIN_RAW[[#This Row],[CUENTA (IN)]]</f>
        <v>Efectivo</v>
      </c>
      <c r="J2266" s="6" t="str">
        <f>FIN_RAW[[#This Row],[CUENTA (OUT)]]</f>
        <v>Otros Ingresos</v>
      </c>
      <c r="K2266" s="3" t="str">
        <f>IF(OR(FIN_RAW[[#This Row],[CLIENTE]]=0,FIN_RAW[[#This Row],[CLIENTE]]=" "),"",FIN_RAW[[#This Row],[CLIENTE]])</f>
        <v>Sandra Martínez</v>
      </c>
      <c r="L2266" s="3" t="str">
        <f>IF(OR(FIN_RAW[[#This Row],[DEPORTISTA]]=0,FIN_RAW[[#This Row],[DEPORTISTA]]=""),"",FIN_RAW[[#This Row],[DEPORTISTA]])</f>
        <v>Alejandro Arbeláez Martínez</v>
      </c>
      <c r="M2266" s="3">
        <f>IF(FIN_DATASET[[#This Row],[Method]]="Efectivo",1,0)</f>
        <v>1</v>
      </c>
      <c r="N2266" s="12">
        <f>IF(FIN_DATASET[[#This Row],[Method]]="Efectivo",FIN_DATASET[[#This Row],[Amount]],0)</f>
        <v>55000</v>
      </c>
      <c r="O2266" s="3">
        <f>IF(FIN_DATASET[[#This Row],[Method]]="CxC",1,0)</f>
        <v>0</v>
      </c>
      <c r="P2266" s="11">
        <f>IF(FIN_DATASET[[#This Row],[Method]]="CxC",FIN_DATASET[[#This Row],[Amount]],0)</f>
        <v>0</v>
      </c>
      <c r="Q2266" s="3">
        <f>IF(OR(FIN_DATASET[[#This Row],[Account]]="CxP",FIN_DATASET[[#This Row],[Account]]="CxP (Liga)",FIN_DATASET[[#This Row],[Account]]="CxP (Terceros)"),1,0)</f>
        <v>0</v>
      </c>
      <c r="R2266" s="3">
        <f>IF(FIN_DATASET[[#This Row],[AP_Flag]]=1,FIN_DATASET[[#This Row],[Amount]],0)</f>
        <v>0</v>
      </c>
    </row>
    <row r="2267" spans="1:18" x14ac:dyDescent="0.2">
      <c r="A2267" s="4">
        <f>FIN_RAW[[#This Row],[FECHA]]</f>
        <v>45442</v>
      </c>
      <c r="B2267" s="3">
        <f>YEAR(FIN_DATASET[[#This Row],[Date]])</f>
        <v>2024</v>
      </c>
      <c r="C2267" s="3" t="str">
        <f>TEXT(FIN_DATASET[[#This Row],[Date]],"mmmm")</f>
        <v>May</v>
      </c>
      <c r="D2267" s="3" t="str">
        <f>IF(FIN_RAW[[#This Row],[VALOR (IN)]]&gt;0, "Income",IF(FIN_RAW[[#This Row],[VALOR (OUT)]]&gt;0, "Expense", "Check"))</f>
        <v>Income</v>
      </c>
      <c r="E2267" s="3" t="str">
        <f>_xlfn.XLOOKUP(FIN_DATASET[[#This Row],[Method]],CATEGORY_MAP[CUENTA_IN],CATEGORY_MAP[Category])</f>
        <v>Cash</v>
      </c>
      <c r="F2267" s="3" t="str">
        <f>_xlfn.XLOOKUP(FIN_DATASET[[#This Row],[Account]],CATEGORY_MAP[CUENTA_OUT],CATEGORY_MAP[Subcategory])</f>
        <v>Other Incomes</v>
      </c>
      <c r="G2267" s="3" t="str">
        <f>IF(OR(FIN_RAW[[#This Row],[CONCEPTO]]=0,FIN_RAW[[#This Row],[CONCEPTO]]=""),"",FIN_RAW[[#This Row],[CONCEPTO]])</f>
        <v>Pago Pruebas 1er Festival Novatos 2024</v>
      </c>
      <c r="H2267" s="5">
        <f>IF(FIN_DATASET[[#This Row],[Type]]="Income", FIN_RAW[[#This Row],[VALOR (IN)]], -FIN_RAW[[#This Row],[VALOR (OUT)]])</f>
        <v>55000</v>
      </c>
      <c r="I2267" s="3" t="str">
        <f>FIN_RAW[[#This Row],[CUENTA (IN)]]</f>
        <v>Efectivo</v>
      </c>
      <c r="J2267" s="6" t="str">
        <f>FIN_RAW[[#This Row],[CUENTA (OUT)]]</f>
        <v>Otros Ingresos</v>
      </c>
      <c r="K2267" s="3" t="str">
        <f>IF(OR(FIN_RAW[[#This Row],[CLIENTE]]=0,FIN_RAW[[#This Row],[CLIENTE]]=" "),"",FIN_RAW[[#This Row],[CLIENTE]])</f>
        <v>Carlos Andrés Velasco Ruiz</v>
      </c>
      <c r="L2267" s="3" t="str">
        <f>IF(OR(FIN_RAW[[#This Row],[DEPORTISTA]]=0,FIN_RAW[[#This Row],[DEPORTISTA]]=""),"",FIN_RAW[[#This Row],[DEPORTISTA]])</f>
        <v>Antonella Velasco Aristizabal</v>
      </c>
      <c r="M2267" s="3">
        <f>IF(FIN_DATASET[[#This Row],[Method]]="Efectivo",1,0)</f>
        <v>1</v>
      </c>
      <c r="N2267" s="12">
        <f>IF(FIN_DATASET[[#This Row],[Method]]="Efectivo",FIN_DATASET[[#This Row],[Amount]],0)</f>
        <v>55000</v>
      </c>
      <c r="O2267" s="3">
        <f>IF(FIN_DATASET[[#This Row],[Method]]="CxC",1,0)</f>
        <v>0</v>
      </c>
      <c r="P2267" s="11">
        <f>IF(FIN_DATASET[[#This Row],[Method]]="CxC",FIN_DATASET[[#This Row],[Amount]],0)</f>
        <v>0</v>
      </c>
      <c r="Q2267" s="3">
        <f>IF(OR(FIN_DATASET[[#This Row],[Account]]="CxP",FIN_DATASET[[#This Row],[Account]]="CxP (Liga)",FIN_DATASET[[#This Row],[Account]]="CxP (Terceros)"),1,0)</f>
        <v>0</v>
      </c>
      <c r="R2267" s="3">
        <f>IF(FIN_DATASET[[#This Row],[AP_Flag]]=1,FIN_DATASET[[#This Row],[Amount]],0)</f>
        <v>0</v>
      </c>
    </row>
    <row r="2268" spans="1:18" x14ac:dyDescent="0.2">
      <c r="A2268" s="4">
        <f>FIN_RAW[[#This Row],[FECHA]]</f>
        <v>45442</v>
      </c>
      <c r="B2268" s="3">
        <f>YEAR(FIN_DATASET[[#This Row],[Date]])</f>
        <v>2024</v>
      </c>
      <c r="C2268" s="3" t="str">
        <f>TEXT(FIN_DATASET[[#This Row],[Date]],"mmmm")</f>
        <v>May</v>
      </c>
      <c r="D2268" s="3" t="str">
        <f>IF(FIN_RAW[[#This Row],[VALOR (IN)]]&gt;0, "Income",IF(FIN_RAW[[#This Row],[VALOR (OUT)]]&gt;0, "Expense", "Check"))</f>
        <v>Income</v>
      </c>
      <c r="E2268" s="3" t="str">
        <f>_xlfn.XLOOKUP(FIN_DATASET[[#This Row],[Method]],CATEGORY_MAP[CUENTA_IN],CATEGORY_MAP[Category])</f>
        <v>Cash</v>
      </c>
      <c r="F2268" s="3" t="str">
        <f>_xlfn.XLOOKUP(FIN_DATASET[[#This Row],[Account]],CATEGORY_MAP[CUENTA_OUT],CATEGORY_MAP[Subcategory])</f>
        <v>Other Incomes</v>
      </c>
      <c r="G2268" s="3" t="str">
        <f>IF(OR(FIN_RAW[[#This Row],[CONCEPTO]]=0,FIN_RAW[[#This Row],[CONCEPTO]]=""),"",FIN_RAW[[#This Row],[CONCEPTO]])</f>
        <v>Pago Pruebas 1er Festival Novatos 2024</v>
      </c>
      <c r="H2268" s="5">
        <f>IF(FIN_DATASET[[#This Row],[Type]]="Income", FIN_RAW[[#This Row],[VALOR (IN)]], -FIN_RAW[[#This Row],[VALOR (OUT)]])</f>
        <v>55000</v>
      </c>
      <c r="I2268" s="3" t="str">
        <f>FIN_RAW[[#This Row],[CUENTA (IN)]]</f>
        <v>Efectivo</v>
      </c>
      <c r="J2268" s="6" t="str">
        <f>FIN_RAW[[#This Row],[CUENTA (OUT)]]</f>
        <v>Otros Ingresos</v>
      </c>
      <c r="K2268" s="3" t="str">
        <f>IF(OR(FIN_RAW[[#This Row],[CLIENTE]]=0,FIN_RAW[[#This Row],[CLIENTE]]=" "),"",FIN_RAW[[#This Row],[CLIENTE]])</f>
        <v>Juan Sebastián Floyd</v>
      </c>
      <c r="L2268" s="3" t="str">
        <f>IF(OR(FIN_RAW[[#This Row],[DEPORTISTA]]=0,FIN_RAW[[#This Row],[DEPORTISTA]]=""),"",FIN_RAW[[#This Row],[DEPORTISTA]])</f>
        <v>Arianna Floyd Martínez</v>
      </c>
      <c r="M2268" s="3">
        <f>IF(FIN_DATASET[[#This Row],[Method]]="Efectivo",1,0)</f>
        <v>1</v>
      </c>
      <c r="N2268" s="12">
        <f>IF(FIN_DATASET[[#This Row],[Method]]="Efectivo",FIN_DATASET[[#This Row],[Amount]],0)</f>
        <v>55000</v>
      </c>
      <c r="O2268" s="3">
        <f>IF(FIN_DATASET[[#This Row],[Method]]="CxC",1,0)</f>
        <v>0</v>
      </c>
      <c r="P2268" s="11">
        <f>IF(FIN_DATASET[[#This Row],[Method]]="CxC",FIN_DATASET[[#This Row],[Amount]],0)</f>
        <v>0</v>
      </c>
      <c r="Q2268" s="3">
        <f>IF(OR(FIN_DATASET[[#This Row],[Account]]="CxP",FIN_DATASET[[#This Row],[Account]]="CxP (Liga)",FIN_DATASET[[#This Row],[Account]]="CxP (Terceros)"),1,0)</f>
        <v>0</v>
      </c>
      <c r="R2268" s="3">
        <f>IF(FIN_DATASET[[#This Row],[AP_Flag]]=1,FIN_DATASET[[#This Row],[Amount]],0)</f>
        <v>0</v>
      </c>
    </row>
    <row r="2269" spans="1:18" x14ac:dyDescent="0.2">
      <c r="A2269" s="4">
        <f>FIN_RAW[[#This Row],[FECHA]]</f>
        <v>45442</v>
      </c>
      <c r="B2269" s="3">
        <f>YEAR(FIN_DATASET[[#This Row],[Date]])</f>
        <v>2024</v>
      </c>
      <c r="C2269" s="3" t="str">
        <f>TEXT(FIN_DATASET[[#This Row],[Date]],"mmmm")</f>
        <v>May</v>
      </c>
      <c r="D2269" s="3" t="str">
        <f>IF(FIN_RAW[[#This Row],[VALOR (IN)]]&gt;0, "Income",IF(FIN_RAW[[#This Row],[VALOR (OUT)]]&gt;0, "Expense", "Check"))</f>
        <v>Income</v>
      </c>
      <c r="E2269" s="3" t="str">
        <f>_xlfn.XLOOKUP(FIN_DATASET[[#This Row],[Method]],CATEGORY_MAP[CUENTA_IN],CATEGORY_MAP[Category])</f>
        <v>Cash</v>
      </c>
      <c r="F2269" s="3" t="str">
        <f>_xlfn.XLOOKUP(FIN_DATASET[[#This Row],[Account]],CATEGORY_MAP[CUENTA_OUT],CATEGORY_MAP[Subcategory])</f>
        <v>Other Incomes</v>
      </c>
      <c r="G2269" s="3" t="str">
        <f>IF(OR(FIN_RAW[[#This Row],[CONCEPTO]]=0,FIN_RAW[[#This Row],[CONCEPTO]]=""),"",FIN_RAW[[#This Row],[CONCEPTO]])</f>
        <v>Pago Pruebas 1er Festival Novatos 2024</v>
      </c>
      <c r="H2269" s="5">
        <f>IF(FIN_DATASET[[#This Row],[Type]]="Income", FIN_RAW[[#This Row],[VALOR (IN)]], -FIN_RAW[[#This Row],[VALOR (OUT)]])</f>
        <v>55000</v>
      </c>
      <c r="I2269" s="3" t="str">
        <f>FIN_RAW[[#This Row],[CUENTA (IN)]]</f>
        <v>Efectivo</v>
      </c>
      <c r="J2269" s="6" t="str">
        <f>FIN_RAW[[#This Row],[CUENTA (OUT)]]</f>
        <v>Otros Ingresos</v>
      </c>
      <c r="K2269" s="3" t="str">
        <f>IF(OR(FIN_RAW[[#This Row],[CLIENTE]]=0,FIN_RAW[[#This Row],[CLIENTE]]=" "),"",FIN_RAW[[#This Row],[CLIENTE]])</f>
        <v>Tatiana Romero Tenorio</v>
      </c>
      <c r="L2269" s="3" t="str">
        <f>IF(OR(FIN_RAW[[#This Row],[DEPORTISTA]]=0,FIN_RAW[[#This Row],[DEPORTISTA]]=""),"",FIN_RAW[[#This Row],[DEPORTISTA]])</f>
        <v>Ismael Hurtado Romero</v>
      </c>
      <c r="M2269" s="3">
        <f>IF(FIN_DATASET[[#This Row],[Method]]="Efectivo",1,0)</f>
        <v>1</v>
      </c>
      <c r="N2269" s="12">
        <f>IF(FIN_DATASET[[#This Row],[Method]]="Efectivo",FIN_DATASET[[#This Row],[Amount]],0)</f>
        <v>55000</v>
      </c>
      <c r="O2269" s="3">
        <f>IF(FIN_DATASET[[#This Row],[Method]]="CxC",1,0)</f>
        <v>0</v>
      </c>
      <c r="P2269" s="11">
        <f>IF(FIN_DATASET[[#This Row],[Method]]="CxC",FIN_DATASET[[#This Row],[Amount]],0)</f>
        <v>0</v>
      </c>
      <c r="Q2269" s="3">
        <f>IF(OR(FIN_DATASET[[#This Row],[Account]]="CxP",FIN_DATASET[[#This Row],[Account]]="CxP (Liga)",FIN_DATASET[[#This Row],[Account]]="CxP (Terceros)"),1,0)</f>
        <v>0</v>
      </c>
      <c r="R2269" s="3">
        <f>IF(FIN_DATASET[[#This Row],[AP_Flag]]=1,FIN_DATASET[[#This Row],[Amount]],0)</f>
        <v>0</v>
      </c>
    </row>
    <row r="2270" spans="1:18" x14ac:dyDescent="0.2">
      <c r="A2270" s="4">
        <f>FIN_RAW[[#This Row],[FECHA]]</f>
        <v>45442</v>
      </c>
      <c r="B2270" s="3">
        <f>YEAR(FIN_DATASET[[#This Row],[Date]])</f>
        <v>2024</v>
      </c>
      <c r="C2270" s="3" t="str">
        <f>TEXT(FIN_DATASET[[#This Row],[Date]],"mmmm")</f>
        <v>May</v>
      </c>
      <c r="D2270" s="3" t="str">
        <f>IF(FIN_RAW[[#This Row],[VALOR (IN)]]&gt;0, "Income",IF(FIN_RAW[[#This Row],[VALOR (OUT)]]&gt;0, "Expense", "Check"))</f>
        <v>Income</v>
      </c>
      <c r="E2270" s="3" t="str">
        <f>_xlfn.XLOOKUP(FIN_DATASET[[#This Row],[Method]],CATEGORY_MAP[CUENTA_IN],CATEGORY_MAP[Category])</f>
        <v>Cash</v>
      </c>
      <c r="F2270" s="3" t="str">
        <f>_xlfn.XLOOKUP(FIN_DATASET[[#This Row],[Account]],CATEGORY_MAP[CUENTA_OUT],CATEGORY_MAP[Subcategory])</f>
        <v>Other Incomes</v>
      </c>
      <c r="G2270" s="3" t="str">
        <f>IF(OR(FIN_RAW[[#This Row],[CONCEPTO]]=0,FIN_RAW[[#This Row],[CONCEPTO]]=""),"",FIN_RAW[[#This Row],[CONCEPTO]])</f>
        <v>Pago Pruebas 1er Festival Novatos 2024</v>
      </c>
      <c r="H2270" s="5">
        <f>IF(FIN_DATASET[[#This Row],[Type]]="Income", FIN_RAW[[#This Row],[VALOR (IN)]], -FIN_RAW[[#This Row],[VALOR (OUT)]])</f>
        <v>55000</v>
      </c>
      <c r="I2270" s="3" t="str">
        <f>FIN_RAW[[#This Row],[CUENTA (IN)]]</f>
        <v>Efectivo</v>
      </c>
      <c r="J2270" s="6" t="str">
        <f>FIN_RAW[[#This Row],[CUENTA (OUT)]]</f>
        <v>Otros Ingresos</v>
      </c>
      <c r="K2270" s="3" t="str">
        <f>IF(OR(FIN_RAW[[#This Row],[CLIENTE]]=0,FIN_RAW[[#This Row],[CLIENTE]]=" "),"",FIN_RAW[[#This Row],[CLIENTE]])</f>
        <v>Juan Carlos Cano Ortiz</v>
      </c>
      <c r="L2270" s="3" t="str">
        <f>IF(OR(FIN_RAW[[#This Row],[DEPORTISTA]]=0,FIN_RAW[[#This Row],[DEPORTISTA]]=""),"",FIN_RAW[[#This Row],[DEPORTISTA]])</f>
        <v>Jeronimo Cano Peña</v>
      </c>
      <c r="M2270" s="3">
        <f>IF(FIN_DATASET[[#This Row],[Method]]="Efectivo",1,0)</f>
        <v>1</v>
      </c>
      <c r="N2270" s="12">
        <f>IF(FIN_DATASET[[#This Row],[Method]]="Efectivo",FIN_DATASET[[#This Row],[Amount]],0)</f>
        <v>55000</v>
      </c>
      <c r="O2270" s="3">
        <f>IF(FIN_DATASET[[#This Row],[Method]]="CxC",1,0)</f>
        <v>0</v>
      </c>
      <c r="P2270" s="11">
        <f>IF(FIN_DATASET[[#This Row],[Method]]="CxC",FIN_DATASET[[#This Row],[Amount]],0)</f>
        <v>0</v>
      </c>
      <c r="Q2270" s="3">
        <f>IF(OR(FIN_DATASET[[#This Row],[Account]]="CxP",FIN_DATASET[[#This Row],[Account]]="CxP (Liga)",FIN_DATASET[[#This Row],[Account]]="CxP (Terceros)"),1,0)</f>
        <v>0</v>
      </c>
      <c r="R2270" s="3">
        <f>IF(FIN_DATASET[[#This Row],[AP_Flag]]=1,FIN_DATASET[[#This Row],[Amount]],0)</f>
        <v>0</v>
      </c>
    </row>
    <row r="2271" spans="1:18" x14ac:dyDescent="0.2">
      <c r="A2271" s="4">
        <f>FIN_RAW[[#This Row],[FECHA]]</f>
        <v>45442</v>
      </c>
      <c r="B2271" s="3">
        <f>YEAR(FIN_DATASET[[#This Row],[Date]])</f>
        <v>2024</v>
      </c>
      <c r="C2271" s="3" t="str">
        <f>TEXT(FIN_DATASET[[#This Row],[Date]],"mmmm")</f>
        <v>May</v>
      </c>
      <c r="D2271" s="3" t="str">
        <f>IF(FIN_RAW[[#This Row],[VALOR (IN)]]&gt;0, "Income",IF(FIN_RAW[[#This Row],[VALOR (OUT)]]&gt;0, "Expense", "Check"))</f>
        <v>Income</v>
      </c>
      <c r="E2271" s="3" t="str">
        <f>_xlfn.XLOOKUP(FIN_DATASET[[#This Row],[Method]],CATEGORY_MAP[CUENTA_IN],CATEGORY_MAP[Category])</f>
        <v>Cash</v>
      </c>
      <c r="F2271" s="3" t="str">
        <f>_xlfn.XLOOKUP(FIN_DATASET[[#This Row],[Account]],CATEGORY_MAP[CUENTA_OUT],CATEGORY_MAP[Subcategory])</f>
        <v>Other Incomes</v>
      </c>
      <c r="G2271" s="3" t="str">
        <f>IF(OR(FIN_RAW[[#This Row],[CONCEPTO]]=0,FIN_RAW[[#This Row],[CONCEPTO]]=""),"",FIN_RAW[[#This Row],[CONCEPTO]])</f>
        <v>Pago Pruebas 1er Festival Novatos 2024</v>
      </c>
      <c r="H2271" s="5">
        <f>IF(FIN_DATASET[[#This Row],[Type]]="Income", FIN_RAW[[#This Row],[VALOR (IN)]], -FIN_RAW[[#This Row],[VALOR (OUT)]])</f>
        <v>55000</v>
      </c>
      <c r="I2271" s="3" t="str">
        <f>FIN_RAW[[#This Row],[CUENTA (IN)]]</f>
        <v>Efectivo</v>
      </c>
      <c r="J2271" s="6" t="str">
        <f>FIN_RAW[[#This Row],[CUENTA (OUT)]]</f>
        <v>Otros Ingresos</v>
      </c>
      <c r="K2271" s="3" t="str">
        <f>IF(OR(FIN_RAW[[#This Row],[CLIENTE]]=0,FIN_RAW[[#This Row],[CLIENTE]]=" "),"",FIN_RAW[[#This Row],[CLIENTE]])</f>
        <v>Fabio Eduardo Parra Martínez</v>
      </c>
      <c r="L2271" s="3" t="str">
        <f>IF(OR(FIN_RAW[[#This Row],[DEPORTISTA]]=0,FIN_RAW[[#This Row],[DEPORTISTA]]=""),"",FIN_RAW[[#This Row],[DEPORTISTA]])</f>
        <v>Jerónimo Parra Valenzuela</v>
      </c>
      <c r="M2271" s="3">
        <f>IF(FIN_DATASET[[#This Row],[Method]]="Efectivo",1,0)</f>
        <v>1</v>
      </c>
      <c r="N2271" s="12">
        <f>IF(FIN_DATASET[[#This Row],[Method]]="Efectivo",FIN_DATASET[[#This Row],[Amount]],0)</f>
        <v>55000</v>
      </c>
      <c r="O2271" s="3">
        <f>IF(FIN_DATASET[[#This Row],[Method]]="CxC",1,0)</f>
        <v>0</v>
      </c>
      <c r="P2271" s="11">
        <f>IF(FIN_DATASET[[#This Row],[Method]]="CxC",FIN_DATASET[[#This Row],[Amount]],0)</f>
        <v>0</v>
      </c>
      <c r="Q2271" s="3">
        <f>IF(OR(FIN_DATASET[[#This Row],[Account]]="CxP",FIN_DATASET[[#This Row],[Account]]="CxP (Liga)",FIN_DATASET[[#This Row],[Account]]="CxP (Terceros)"),1,0)</f>
        <v>0</v>
      </c>
      <c r="R2271" s="3">
        <f>IF(FIN_DATASET[[#This Row],[AP_Flag]]=1,FIN_DATASET[[#This Row],[Amount]],0)</f>
        <v>0</v>
      </c>
    </row>
    <row r="2272" spans="1:18" x14ac:dyDescent="0.2">
      <c r="A2272" s="4">
        <f>FIN_RAW[[#This Row],[FECHA]]</f>
        <v>45442</v>
      </c>
      <c r="B2272" s="3">
        <f>YEAR(FIN_DATASET[[#This Row],[Date]])</f>
        <v>2024</v>
      </c>
      <c r="C2272" s="3" t="str">
        <f>TEXT(FIN_DATASET[[#This Row],[Date]],"mmmm")</f>
        <v>May</v>
      </c>
      <c r="D2272" s="3" t="str">
        <f>IF(FIN_RAW[[#This Row],[VALOR (IN)]]&gt;0, "Income",IF(FIN_RAW[[#This Row],[VALOR (OUT)]]&gt;0, "Expense", "Check"))</f>
        <v>Income</v>
      </c>
      <c r="E2272" s="3" t="str">
        <f>_xlfn.XLOOKUP(FIN_DATASET[[#This Row],[Method]],CATEGORY_MAP[CUENTA_IN],CATEGORY_MAP[Category])</f>
        <v>Cash</v>
      </c>
      <c r="F2272" s="3" t="str">
        <f>_xlfn.XLOOKUP(FIN_DATASET[[#This Row],[Account]],CATEGORY_MAP[CUENTA_OUT],CATEGORY_MAP[Subcategory])</f>
        <v>Other Incomes</v>
      </c>
      <c r="G2272" s="3" t="str">
        <f>IF(OR(FIN_RAW[[#This Row],[CONCEPTO]]=0,FIN_RAW[[#This Row],[CONCEPTO]]=""),"",FIN_RAW[[#This Row],[CONCEPTO]])</f>
        <v>Pago Pruebas 1er Festival Novatos 2024</v>
      </c>
      <c r="H2272" s="5">
        <f>IF(FIN_DATASET[[#This Row],[Type]]="Income", FIN_RAW[[#This Row],[VALOR (IN)]], -FIN_RAW[[#This Row],[VALOR (OUT)]])</f>
        <v>55000</v>
      </c>
      <c r="I2272" s="3" t="str">
        <f>FIN_RAW[[#This Row],[CUENTA (IN)]]</f>
        <v>Efectivo</v>
      </c>
      <c r="J2272" s="6" t="str">
        <f>FIN_RAW[[#This Row],[CUENTA (OUT)]]</f>
        <v>Otros Ingresos</v>
      </c>
      <c r="K2272" s="3" t="str">
        <f>IF(OR(FIN_RAW[[#This Row],[CLIENTE]]=0,FIN_RAW[[#This Row],[CLIENTE]]=" "),"",FIN_RAW[[#This Row],[CLIENTE]])</f>
        <v>Nulbi Quisaboni Ortiz</v>
      </c>
      <c r="L2272" s="3" t="str">
        <f>IF(OR(FIN_RAW[[#This Row],[DEPORTISTA]]=0,FIN_RAW[[#This Row],[DEPORTISTA]]=""),"",FIN_RAW[[#This Row],[DEPORTISTA]])</f>
        <v>Jose Julian Diaz Quisaboni</v>
      </c>
      <c r="M2272" s="3">
        <f>IF(FIN_DATASET[[#This Row],[Method]]="Efectivo",1,0)</f>
        <v>1</v>
      </c>
      <c r="N2272" s="12">
        <f>IF(FIN_DATASET[[#This Row],[Method]]="Efectivo",FIN_DATASET[[#This Row],[Amount]],0)</f>
        <v>55000</v>
      </c>
      <c r="O2272" s="3">
        <f>IF(FIN_DATASET[[#This Row],[Method]]="CxC",1,0)</f>
        <v>0</v>
      </c>
      <c r="P2272" s="11">
        <f>IF(FIN_DATASET[[#This Row],[Method]]="CxC",FIN_DATASET[[#This Row],[Amount]],0)</f>
        <v>0</v>
      </c>
      <c r="Q2272" s="3">
        <f>IF(OR(FIN_DATASET[[#This Row],[Account]]="CxP",FIN_DATASET[[#This Row],[Account]]="CxP (Liga)",FIN_DATASET[[#This Row],[Account]]="CxP (Terceros)"),1,0)</f>
        <v>0</v>
      </c>
      <c r="R2272" s="3">
        <f>IF(FIN_DATASET[[#This Row],[AP_Flag]]=1,FIN_DATASET[[#This Row],[Amount]],0)</f>
        <v>0</v>
      </c>
    </row>
    <row r="2273" spans="1:18" x14ac:dyDescent="0.2">
      <c r="A2273" s="4">
        <f>FIN_RAW[[#This Row],[FECHA]]</f>
        <v>45442</v>
      </c>
      <c r="B2273" s="3">
        <f>YEAR(FIN_DATASET[[#This Row],[Date]])</f>
        <v>2024</v>
      </c>
      <c r="C2273" s="3" t="str">
        <f>TEXT(FIN_DATASET[[#This Row],[Date]],"mmmm")</f>
        <v>May</v>
      </c>
      <c r="D2273" s="3" t="str">
        <f>IF(FIN_RAW[[#This Row],[VALOR (IN)]]&gt;0, "Income",IF(FIN_RAW[[#This Row],[VALOR (OUT)]]&gt;0, "Expense", "Check"))</f>
        <v>Income</v>
      </c>
      <c r="E2273" s="3" t="str">
        <f>_xlfn.XLOOKUP(FIN_DATASET[[#This Row],[Method]],CATEGORY_MAP[CUENTA_IN],CATEGORY_MAP[Category])</f>
        <v>Cash</v>
      </c>
      <c r="F2273" s="3" t="str">
        <f>_xlfn.XLOOKUP(FIN_DATASET[[#This Row],[Account]],CATEGORY_MAP[CUENTA_OUT],CATEGORY_MAP[Subcategory])</f>
        <v>Other Incomes</v>
      </c>
      <c r="G2273" s="3" t="str">
        <f>IF(OR(FIN_RAW[[#This Row],[CONCEPTO]]=0,FIN_RAW[[#This Row],[CONCEPTO]]=""),"",FIN_RAW[[#This Row],[CONCEPTO]])</f>
        <v>Pago Pruebas 1er Festival Novatos 2024</v>
      </c>
      <c r="H2273" s="5">
        <f>IF(FIN_DATASET[[#This Row],[Type]]="Income", FIN_RAW[[#This Row],[VALOR (IN)]], -FIN_RAW[[#This Row],[VALOR (OUT)]])</f>
        <v>55000</v>
      </c>
      <c r="I2273" s="3" t="str">
        <f>FIN_RAW[[#This Row],[CUENTA (IN)]]</f>
        <v>Efectivo</v>
      </c>
      <c r="J2273" s="6" t="str">
        <f>FIN_RAW[[#This Row],[CUENTA (OUT)]]</f>
        <v>Otros Ingresos</v>
      </c>
      <c r="K2273" s="3" t="str">
        <f>IF(OR(FIN_RAW[[#This Row],[CLIENTE]]=0,FIN_RAW[[#This Row],[CLIENTE]]=" "),"",FIN_RAW[[#This Row],[CLIENTE]])</f>
        <v>Emerson Cano</v>
      </c>
      <c r="L2273" s="3" t="str">
        <f>IF(OR(FIN_RAW[[#This Row],[DEPORTISTA]]=0,FIN_RAW[[#This Row],[DEPORTISTA]]=""),"",FIN_RAW[[#This Row],[DEPORTISTA]])</f>
        <v>Josue David Cano Rodriguez</v>
      </c>
      <c r="M2273" s="3">
        <f>IF(FIN_DATASET[[#This Row],[Method]]="Efectivo",1,0)</f>
        <v>1</v>
      </c>
      <c r="N2273" s="12">
        <f>IF(FIN_DATASET[[#This Row],[Method]]="Efectivo",FIN_DATASET[[#This Row],[Amount]],0)</f>
        <v>55000</v>
      </c>
      <c r="O2273" s="3">
        <f>IF(FIN_DATASET[[#This Row],[Method]]="CxC",1,0)</f>
        <v>0</v>
      </c>
      <c r="P2273" s="11">
        <f>IF(FIN_DATASET[[#This Row],[Method]]="CxC",FIN_DATASET[[#This Row],[Amount]],0)</f>
        <v>0</v>
      </c>
      <c r="Q2273" s="3">
        <f>IF(OR(FIN_DATASET[[#This Row],[Account]]="CxP",FIN_DATASET[[#This Row],[Account]]="CxP (Liga)",FIN_DATASET[[#This Row],[Account]]="CxP (Terceros)"),1,0)</f>
        <v>0</v>
      </c>
      <c r="R2273" s="3">
        <f>IF(FIN_DATASET[[#This Row],[AP_Flag]]=1,FIN_DATASET[[#This Row],[Amount]],0)</f>
        <v>0</v>
      </c>
    </row>
    <row r="2274" spans="1:18" x14ac:dyDescent="0.2">
      <c r="A2274" s="4">
        <f>FIN_RAW[[#This Row],[FECHA]]</f>
        <v>45442</v>
      </c>
      <c r="B2274" s="3">
        <f>YEAR(FIN_DATASET[[#This Row],[Date]])</f>
        <v>2024</v>
      </c>
      <c r="C2274" s="3" t="str">
        <f>TEXT(FIN_DATASET[[#This Row],[Date]],"mmmm")</f>
        <v>May</v>
      </c>
      <c r="D2274" s="3" t="str">
        <f>IF(FIN_RAW[[#This Row],[VALOR (IN)]]&gt;0, "Income",IF(FIN_RAW[[#This Row],[VALOR (OUT)]]&gt;0, "Expense", "Check"))</f>
        <v>Income</v>
      </c>
      <c r="E2274" s="3" t="str">
        <f>_xlfn.XLOOKUP(FIN_DATASET[[#This Row],[Method]],CATEGORY_MAP[CUENTA_IN],CATEGORY_MAP[Category])</f>
        <v>Cash</v>
      </c>
      <c r="F2274" s="3" t="str">
        <f>_xlfn.XLOOKUP(FIN_DATASET[[#This Row],[Account]],CATEGORY_MAP[CUENTA_OUT],CATEGORY_MAP[Subcategory])</f>
        <v>Other Incomes</v>
      </c>
      <c r="G2274" s="3" t="str">
        <f>IF(OR(FIN_RAW[[#This Row],[CONCEPTO]]=0,FIN_RAW[[#This Row],[CONCEPTO]]=""),"",FIN_RAW[[#This Row],[CONCEPTO]])</f>
        <v>Pago Pruebas 1er Festival Novatos 2024</v>
      </c>
      <c r="H2274" s="5">
        <f>IF(FIN_DATASET[[#This Row],[Type]]="Income", FIN_RAW[[#This Row],[VALOR (IN)]], -FIN_RAW[[#This Row],[VALOR (OUT)]])</f>
        <v>55000</v>
      </c>
      <c r="I2274" s="3" t="str">
        <f>FIN_RAW[[#This Row],[CUENTA (IN)]]</f>
        <v>Efectivo</v>
      </c>
      <c r="J2274" s="6" t="str">
        <f>FIN_RAW[[#This Row],[CUENTA (OUT)]]</f>
        <v>Otros Ingresos</v>
      </c>
      <c r="K2274" s="3" t="str">
        <f>IF(OR(FIN_RAW[[#This Row],[CLIENTE]]=0,FIN_RAW[[#This Row],[CLIENTE]]=" "),"",FIN_RAW[[#This Row],[CLIENTE]])</f>
        <v>Mauricio Rodríguez Hoyos</v>
      </c>
      <c r="L2274" s="3" t="str">
        <f>IF(OR(FIN_RAW[[#This Row],[DEPORTISTA]]=0,FIN_RAW[[#This Row],[DEPORTISTA]]=""),"",FIN_RAW[[#This Row],[DEPORTISTA]])</f>
        <v>Maximiliano Rodríguez Jimeno</v>
      </c>
      <c r="M2274" s="3">
        <f>IF(FIN_DATASET[[#This Row],[Method]]="Efectivo",1,0)</f>
        <v>1</v>
      </c>
      <c r="N2274" s="12">
        <f>IF(FIN_DATASET[[#This Row],[Method]]="Efectivo",FIN_DATASET[[#This Row],[Amount]],0)</f>
        <v>55000</v>
      </c>
      <c r="O2274" s="3">
        <f>IF(FIN_DATASET[[#This Row],[Method]]="CxC",1,0)</f>
        <v>0</v>
      </c>
      <c r="P2274" s="11">
        <f>IF(FIN_DATASET[[#This Row],[Method]]="CxC",FIN_DATASET[[#This Row],[Amount]],0)</f>
        <v>0</v>
      </c>
      <c r="Q2274" s="3">
        <f>IF(OR(FIN_DATASET[[#This Row],[Account]]="CxP",FIN_DATASET[[#This Row],[Account]]="CxP (Liga)",FIN_DATASET[[#This Row],[Account]]="CxP (Terceros)"),1,0)</f>
        <v>0</v>
      </c>
      <c r="R2274" s="3">
        <f>IF(FIN_DATASET[[#This Row],[AP_Flag]]=1,FIN_DATASET[[#This Row],[Amount]],0)</f>
        <v>0</v>
      </c>
    </row>
    <row r="2275" spans="1:18" x14ac:dyDescent="0.2">
      <c r="A2275" s="4">
        <f>FIN_RAW[[#This Row],[FECHA]]</f>
        <v>45442</v>
      </c>
      <c r="B2275" s="3">
        <f>YEAR(FIN_DATASET[[#This Row],[Date]])</f>
        <v>2024</v>
      </c>
      <c r="C2275" s="3" t="str">
        <f>TEXT(FIN_DATASET[[#This Row],[Date]],"mmmm")</f>
        <v>May</v>
      </c>
      <c r="D2275" s="3" t="str">
        <f>IF(FIN_RAW[[#This Row],[VALOR (IN)]]&gt;0, "Income",IF(FIN_RAW[[#This Row],[VALOR (OUT)]]&gt;0, "Expense", "Check"))</f>
        <v>Income</v>
      </c>
      <c r="E2275" s="3" t="str">
        <f>_xlfn.XLOOKUP(FIN_DATASET[[#This Row],[Method]],CATEGORY_MAP[CUENTA_IN],CATEGORY_MAP[Category])</f>
        <v>Cash</v>
      </c>
      <c r="F2275" s="3" t="str">
        <f>_xlfn.XLOOKUP(FIN_DATASET[[#This Row],[Account]],CATEGORY_MAP[CUENTA_OUT],CATEGORY_MAP[Subcategory])</f>
        <v>Other Incomes</v>
      </c>
      <c r="G2275" s="3" t="str">
        <f>IF(OR(FIN_RAW[[#This Row],[CONCEPTO]]=0,FIN_RAW[[#This Row],[CONCEPTO]]=""),"",FIN_RAW[[#This Row],[CONCEPTO]])</f>
        <v>Pago Pruebas 1er Festival Novatos 2024</v>
      </c>
      <c r="H2275" s="5">
        <f>IF(FIN_DATASET[[#This Row],[Type]]="Income", FIN_RAW[[#This Row],[VALOR (IN)]], -FIN_RAW[[#This Row],[VALOR (OUT)]])</f>
        <v>55000</v>
      </c>
      <c r="I2275" s="3" t="str">
        <f>FIN_RAW[[#This Row],[CUENTA (IN)]]</f>
        <v>Efectivo</v>
      </c>
      <c r="J2275" s="6" t="str">
        <f>FIN_RAW[[#This Row],[CUENTA (OUT)]]</f>
        <v>Otros Ingresos</v>
      </c>
      <c r="K2275" s="3" t="str">
        <f>IF(OR(FIN_RAW[[#This Row],[CLIENTE]]=0,FIN_RAW[[#This Row],[CLIENTE]]=" "),"",FIN_RAW[[#This Row],[CLIENTE]])</f>
        <v>Jaime Daniel Bacca Garzon</v>
      </c>
      <c r="L2275" s="3" t="str">
        <f>IF(OR(FIN_RAW[[#This Row],[DEPORTISTA]]=0,FIN_RAW[[#This Row],[DEPORTISTA]]=""),"",FIN_RAW[[#This Row],[DEPORTISTA]])</f>
        <v>Pablo Gabriel Bacca Luna</v>
      </c>
      <c r="M2275" s="3">
        <f>IF(FIN_DATASET[[#This Row],[Method]]="Efectivo",1,0)</f>
        <v>1</v>
      </c>
      <c r="N2275" s="12">
        <f>IF(FIN_DATASET[[#This Row],[Method]]="Efectivo",FIN_DATASET[[#This Row],[Amount]],0)</f>
        <v>55000</v>
      </c>
      <c r="O2275" s="3">
        <f>IF(FIN_DATASET[[#This Row],[Method]]="CxC",1,0)</f>
        <v>0</v>
      </c>
      <c r="P2275" s="11">
        <f>IF(FIN_DATASET[[#This Row],[Method]]="CxC",FIN_DATASET[[#This Row],[Amount]],0)</f>
        <v>0</v>
      </c>
      <c r="Q2275" s="3">
        <f>IF(OR(FIN_DATASET[[#This Row],[Account]]="CxP",FIN_DATASET[[#This Row],[Account]]="CxP (Liga)",FIN_DATASET[[#This Row],[Account]]="CxP (Terceros)"),1,0)</f>
        <v>0</v>
      </c>
      <c r="R2275" s="3">
        <f>IF(FIN_DATASET[[#This Row],[AP_Flag]]=1,FIN_DATASET[[#This Row],[Amount]],0)</f>
        <v>0</v>
      </c>
    </row>
    <row r="2276" spans="1:18" x14ac:dyDescent="0.2">
      <c r="A2276" s="4">
        <f>FIN_RAW[[#This Row],[FECHA]]</f>
        <v>45442</v>
      </c>
      <c r="B2276" s="3">
        <f>YEAR(FIN_DATASET[[#This Row],[Date]])</f>
        <v>2024</v>
      </c>
      <c r="C2276" s="3" t="str">
        <f>TEXT(FIN_DATASET[[#This Row],[Date]],"mmmm")</f>
        <v>May</v>
      </c>
      <c r="D2276" s="3" t="str">
        <f>IF(FIN_RAW[[#This Row],[VALOR (IN)]]&gt;0, "Income",IF(FIN_RAW[[#This Row],[VALOR (OUT)]]&gt;0, "Expense", "Check"))</f>
        <v>Income</v>
      </c>
      <c r="E2276" s="3" t="str">
        <f>_xlfn.XLOOKUP(FIN_DATASET[[#This Row],[Method]],CATEGORY_MAP[CUENTA_IN],CATEGORY_MAP[Category])</f>
        <v>Cash</v>
      </c>
      <c r="F2276" s="3" t="str">
        <f>_xlfn.XLOOKUP(FIN_DATASET[[#This Row],[Account]],CATEGORY_MAP[CUENTA_OUT],CATEGORY_MAP[Subcategory])</f>
        <v>Other Incomes</v>
      </c>
      <c r="G2276" s="3" t="str">
        <f>IF(OR(FIN_RAW[[#This Row],[CONCEPTO]]=0,FIN_RAW[[#This Row],[CONCEPTO]]=""),"",FIN_RAW[[#This Row],[CONCEPTO]])</f>
        <v>Pago Pruebas 1er Festival Novatos 2024</v>
      </c>
      <c r="H2276" s="5">
        <f>IF(FIN_DATASET[[#This Row],[Type]]="Income", FIN_RAW[[#This Row],[VALOR (IN)]], -FIN_RAW[[#This Row],[VALOR (OUT)]])</f>
        <v>55000</v>
      </c>
      <c r="I2276" s="3" t="str">
        <f>FIN_RAW[[#This Row],[CUENTA (IN)]]</f>
        <v>Efectivo</v>
      </c>
      <c r="J2276" s="6" t="str">
        <f>FIN_RAW[[#This Row],[CUENTA (OUT)]]</f>
        <v>Otros Ingresos</v>
      </c>
      <c r="K2276" s="3" t="str">
        <f>IF(OR(FIN_RAW[[#This Row],[CLIENTE]]=0,FIN_RAW[[#This Row],[CLIENTE]]=" "),"",FIN_RAW[[#This Row],[CLIENTE]])</f>
        <v>Steveen Fernandez</v>
      </c>
      <c r="L2276" s="3" t="str">
        <f>IF(OR(FIN_RAW[[#This Row],[DEPORTISTA]]=0,FIN_RAW[[#This Row],[DEPORTISTA]]=""),"",FIN_RAW[[#This Row],[DEPORTISTA]])</f>
        <v>Samantha Fernandez Urbano</v>
      </c>
      <c r="M2276" s="3">
        <f>IF(FIN_DATASET[[#This Row],[Method]]="Efectivo",1,0)</f>
        <v>1</v>
      </c>
      <c r="N2276" s="12">
        <f>IF(FIN_DATASET[[#This Row],[Method]]="Efectivo",FIN_DATASET[[#This Row],[Amount]],0)</f>
        <v>55000</v>
      </c>
      <c r="O2276" s="3">
        <f>IF(FIN_DATASET[[#This Row],[Method]]="CxC",1,0)</f>
        <v>0</v>
      </c>
      <c r="P2276" s="11">
        <f>IF(FIN_DATASET[[#This Row],[Method]]="CxC",FIN_DATASET[[#This Row],[Amount]],0)</f>
        <v>0</v>
      </c>
      <c r="Q2276" s="3">
        <f>IF(OR(FIN_DATASET[[#This Row],[Account]]="CxP",FIN_DATASET[[#This Row],[Account]]="CxP (Liga)",FIN_DATASET[[#This Row],[Account]]="CxP (Terceros)"),1,0)</f>
        <v>0</v>
      </c>
      <c r="R2276" s="3">
        <f>IF(FIN_DATASET[[#This Row],[AP_Flag]]=1,FIN_DATASET[[#This Row],[Amount]],0)</f>
        <v>0</v>
      </c>
    </row>
    <row r="2277" spans="1:18" x14ac:dyDescent="0.2">
      <c r="A2277" s="4">
        <f>FIN_RAW[[#This Row],[FECHA]]</f>
        <v>45442</v>
      </c>
      <c r="B2277" s="3">
        <f>YEAR(FIN_DATASET[[#This Row],[Date]])</f>
        <v>2024</v>
      </c>
      <c r="C2277" s="3" t="str">
        <f>TEXT(FIN_DATASET[[#This Row],[Date]],"mmmm")</f>
        <v>May</v>
      </c>
      <c r="D2277" s="3" t="str">
        <f>IF(FIN_RAW[[#This Row],[VALOR (IN)]]&gt;0, "Income",IF(FIN_RAW[[#This Row],[VALOR (OUT)]]&gt;0, "Expense", "Check"))</f>
        <v>Income</v>
      </c>
      <c r="E2277" s="3" t="str">
        <f>_xlfn.XLOOKUP(FIN_DATASET[[#This Row],[Method]],CATEGORY_MAP[CUENTA_IN],CATEGORY_MAP[Category])</f>
        <v>Cash</v>
      </c>
      <c r="F2277" s="3" t="str">
        <f>_xlfn.XLOOKUP(FIN_DATASET[[#This Row],[Account]],CATEGORY_MAP[CUENTA_OUT],CATEGORY_MAP[Subcategory])</f>
        <v>Other Incomes</v>
      </c>
      <c r="G2277" s="3" t="str">
        <f>IF(OR(FIN_RAW[[#This Row],[CONCEPTO]]=0,FIN_RAW[[#This Row],[CONCEPTO]]=""),"",FIN_RAW[[#This Row],[CONCEPTO]])</f>
        <v>Pago Pruebas 1er Festival Novatos 2024</v>
      </c>
      <c r="H2277" s="5">
        <f>IF(FIN_DATASET[[#This Row],[Type]]="Income", FIN_RAW[[#This Row],[VALOR (IN)]], -FIN_RAW[[#This Row],[VALOR (OUT)]])</f>
        <v>55000</v>
      </c>
      <c r="I2277" s="3" t="str">
        <f>FIN_RAW[[#This Row],[CUENTA (IN)]]</f>
        <v>Efectivo</v>
      </c>
      <c r="J2277" s="6" t="str">
        <f>FIN_RAW[[#This Row],[CUENTA (OUT)]]</f>
        <v>Otros Ingresos</v>
      </c>
      <c r="K2277" s="3" t="str">
        <f>IF(OR(FIN_RAW[[#This Row],[CLIENTE]]=0,FIN_RAW[[#This Row],[CLIENTE]]=" "),"",FIN_RAW[[#This Row],[CLIENTE]])</f>
        <v>Paula Andrea Cruz</v>
      </c>
      <c r="L2277" s="3" t="str">
        <f>IF(OR(FIN_RAW[[#This Row],[DEPORTISTA]]=0,FIN_RAW[[#This Row],[DEPORTISTA]]=""),"",FIN_RAW[[#This Row],[DEPORTISTA]])</f>
        <v>Victoria David Cruz</v>
      </c>
      <c r="M2277" s="3">
        <f>IF(FIN_DATASET[[#This Row],[Method]]="Efectivo",1,0)</f>
        <v>1</v>
      </c>
      <c r="N2277" s="12">
        <f>IF(FIN_DATASET[[#This Row],[Method]]="Efectivo",FIN_DATASET[[#This Row],[Amount]],0)</f>
        <v>55000</v>
      </c>
      <c r="O2277" s="3">
        <f>IF(FIN_DATASET[[#This Row],[Method]]="CxC",1,0)</f>
        <v>0</v>
      </c>
      <c r="P2277" s="11">
        <f>IF(FIN_DATASET[[#This Row],[Method]]="CxC",FIN_DATASET[[#This Row],[Amount]],0)</f>
        <v>0</v>
      </c>
      <c r="Q2277" s="3">
        <f>IF(OR(FIN_DATASET[[#This Row],[Account]]="CxP",FIN_DATASET[[#This Row],[Account]]="CxP (Liga)",FIN_DATASET[[#This Row],[Account]]="CxP (Terceros)"),1,0)</f>
        <v>0</v>
      </c>
      <c r="R2277" s="3">
        <f>IF(FIN_DATASET[[#This Row],[AP_Flag]]=1,FIN_DATASET[[#This Row],[Amount]],0)</f>
        <v>0</v>
      </c>
    </row>
    <row r="2278" spans="1:18" x14ac:dyDescent="0.2">
      <c r="A2278" s="4">
        <f>FIN_RAW[[#This Row],[FECHA]]</f>
        <v>45442</v>
      </c>
      <c r="B2278" s="3">
        <f>YEAR(FIN_DATASET[[#This Row],[Date]])</f>
        <v>2024</v>
      </c>
      <c r="C2278" s="3" t="str">
        <f>TEXT(FIN_DATASET[[#This Row],[Date]],"mmmm")</f>
        <v>May</v>
      </c>
      <c r="D2278" s="3" t="str">
        <f>IF(FIN_RAW[[#This Row],[VALOR (IN)]]&gt;0, "Income",IF(FIN_RAW[[#This Row],[VALOR (OUT)]]&gt;0, "Expense", "Check"))</f>
        <v>Expense</v>
      </c>
      <c r="E2278" s="3" t="str">
        <f>_xlfn.XLOOKUP(FIN_DATASET[[#This Row],[Method]],CATEGORY_MAP[CUENTA_IN],CATEGORY_MAP[Category])</f>
        <v>Cash</v>
      </c>
      <c r="F2278" s="3" t="str">
        <f>_xlfn.XLOOKUP(FIN_DATASET[[#This Row],[Account]],CATEGORY_MAP[CUENTA_OUT],CATEGORY_MAP[Subcategory])</f>
        <v>Payroll</v>
      </c>
      <c r="G2278" s="3" t="str">
        <f>IF(OR(FIN_RAW[[#This Row],[CONCEPTO]]=0,FIN_RAW[[#This Row],[CONCEPTO]]=""),"",FIN_RAW[[#This Row],[CONCEPTO]])</f>
        <v>Pago Nomina MAY</v>
      </c>
      <c r="H2278" s="5">
        <f>IF(FIN_DATASET[[#This Row],[Type]]="Income", FIN_RAW[[#This Row],[VALOR (IN)]], -FIN_RAW[[#This Row],[VALOR (OUT)]])</f>
        <v>-900000</v>
      </c>
      <c r="I2278" s="3" t="str">
        <f>FIN_RAW[[#This Row],[CUENTA (IN)]]</f>
        <v>Efectivo</v>
      </c>
      <c r="J2278" s="6" t="str">
        <f>FIN_RAW[[#This Row],[CUENTA (OUT)]]</f>
        <v>Nomina</v>
      </c>
      <c r="K2278" s="3" t="str">
        <f>IF(OR(FIN_RAW[[#This Row],[CLIENTE]]=0,FIN_RAW[[#This Row],[CLIENTE]]=" "),"",FIN_RAW[[#This Row],[CLIENTE]])</f>
        <v>Derwin Cuastumal Leal</v>
      </c>
      <c r="L2278" s="3" t="str">
        <f>IF(OR(FIN_RAW[[#This Row],[DEPORTISTA]]=0,FIN_RAW[[#This Row],[DEPORTISTA]]=""),"",FIN_RAW[[#This Row],[DEPORTISTA]])</f>
        <v>Derwin Cuastumal Leal</v>
      </c>
      <c r="M2278" s="3">
        <f>IF(FIN_DATASET[[#This Row],[Method]]="Efectivo",1,0)</f>
        <v>1</v>
      </c>
      <c r="N2278" s="12">
        <f>IF(FIN_DATASET[[#This Row],[Method]]="Efectivo",FIN_DATASET[[#This Row],[Amount]],0)</f>
        <v>-900000</v>
      </c>
      <c r="O2278" s="3">
        <f>IF(FIN_DATASET[[#This Row],[Method]]="CxC",1,0)</f>
        <v>0</v>
      </c>
      <c r="P2278" s="11">
        <f>IF(FIN_DATASET[[#This Row],[Method]]="CxC",FIN_DATASET[[#This Row],[Amount]],0)</f>
        <v>0</v>
      </c>
      <c r="Q2278" s="3">
        <f>IF(OR(FIN_DATASET[[#This Row],[Account]]="CxP",FIN_DATASET[[#This Row],[Account]]="CxP (Liga)",FIN_DATASET[[#This Row],[Account]]="CxP (Terceros)"),1,0)</f>
        <v>0</v>
      </c>
      <c r="R2278" s="3">
        <f>IF(FIN_DATASET[[#This Row],[AP_Flag]]=1,FIN_DATASET[[#This Row],[Amount]],0)</f>
        <v>0</v>
      </c>
    </row>
    <row r="2279" spans="1:18" x14ac:dyDescent="0.2">
      <c r="A2279" s="4">
        <f>FIN_RAW[[#This Row],[FECHA]]</f>
        <v>45442</v>
      </c>
      <c r="B2279" s="3">
        <f>YEAR(FIN_DATASET[[#This Row],[Date]])</f>
        <v>2024</v>
      </c>
      <c r="C2279" s="3" t="str">
        <f>TEXT(FIN_DATASET[[#This Row],[Date]],"mmmm")</f>
        <v>May</v>
      </c>
      <c r="D2279" s="3" t="str">
        <f>IF(FIN_RAW[[#This Row],[VALOR (IN)]]&gt;0, "Income",IF(FIN_RAW[[#This Row],[VALOR (OUT)]]&gt;0, "Expense", "Check"))</f>
        <v>Expense</v>
      </c>
      <c r="E2279" s="3" t="str">
        <f>_xlfn.XLOOKUP(FIN_DATASET[[#This Row],[Method]],CATEGORY_MAP[CUENTA_IN],CATEGORY_MAP[Category])</f>
        <v>Cash</v>
      </c>
      <c r="F2279" s="3" t="str">
        <f>_xlfn.XLOOKUP(FIN_DATASET[[#This Row],[Account]],CATEGORY_MAP[CUENTA_OUT],CATEGORY_MAP[Subcategory])</f>
        <v>Payroll</v>
      </c>
      <c r="G2279" s="3" t="str">
        <f>IF(OR(FIN_RAW[[#This Row],[CONCEPTO]]=0,FIN_RAW[[#This Row],[CONCEPTO]]=""),"",FIN_RAW[[#This Row],[CONCEPTO]])</f>
        <v>Pago Nomina MAY</v>
      </c>
      <c r="H2279" s="5">
        <f>IF(FIN_DATASET[[#This Row],[Type]]="Income", FIN_RAW[[#This Row],[VALOR (IN)]], -FIN_RAW[[#This Row],[VALOR (OUT)]])</f>
        <v>-1100000</v>
      </c>
      <c r="I2279" s="3" t="str">
        <f>FIN_RAW[[#This Row],[CUENTA (IN)]]</f>
        <v>Efectivo</v>
      </c>
      <c r="J2279" s="6" t="str">
        <f>FIN_RAW[[#This Row],[CUENTA (OUT)]]</f>
        <v>Nomina</v>
      </c>
      <c r="K2279" s="3" t="str">
        <f>IF(OR(FIN_RAW[[#This Row],[CLIENTE]]=0,FIN_RAW[[#This Row],[CLIENTE]]=" "),"",FIN_RAW[[#This Row],[CLIENTE]])</f>
        <v>Farly Apraez Betancur</v>
      </c>
      <c r="L2279" s="3" t="str">
        <f>IF(OR(FIN_RAW[[#This Row],[DEPORTISTA]]=0,FIN_RAW[[#This Row],[DEPORTISTA]]=""),"",FIN_RAW[[#This Row],[DEPORTISTA]])</f>
        <v>Farly Apraez Betancur</v>
      </c>
      <c r="M2279" s="3">
        <f>IF(FIN_DATASET[[#This Row],[Method]]="Efectivo",1,0)</f>
        <v>1</v>
      </c>
      <c r="N2279" s="12">
        <f>IF(FIN_DATASET[[#This Row],[Method]]="Efectivo",FIN_DATASET[[#This Row],[Amount]],0)</f>
        <v>-1100000</v>
      </c>
      <c r="O2279" s="3">
        <f>IF(FIN_DATASET[[#This Row],[Method]]="CxC",1,0)</f>
        <v>0</v>
      </c>
      <c r="P2279" s="11">
        <f>IF(FIN_DATASET[[#This Row],[Method]]="CxC",FIN_DATASET[[#This Row],[Amount]],0)</f>
        <v>0</v>
      </c>
      <c r="Q2279" s="3">
        <f>IF(OR(FIN_DATASET[[#This Row],[Account]]="CxP",FIN_DATASET[[#This Row],[Account]]="CxP (Liga)",FIN_DATASET[[#This Row],[Account]]="CxP (Terceros)"),1,0)</f>
        <v>0</v>
      </c>
      <c r="R2279" s="3">
        <f>IF(FIN_DATASET[[#This Row],[AP_Flag]]=1,FIN_DATASET[[#This Row],[Amount]],0)</f>
        <v>0</v>
      </c>
    </row>
    <row r="2280" spans="1:18" x14ac:dyDescent="0.2">
      <c r="A2280" s="4">
        <f>FIN_RAW[[#This Row],[FECHA]]</f>
        <v>45442</v>
      </c>
      <c r="B2280" s="3">
        <f>YEAR(FIN_DATASET[[#This Row],[Date]])</f>
        <v>2024</v>
      </c>
      <c r="C2280" s="3" t="str">
        <f>TEXT(FIN_DATASET[[#This Row],[Date]],"mmmm")</f>
        <v>May</v>
      </c>
      <c r="D2280" s="3" t="str">
        <f>IF(FIN_RAW[[#This Row],[VALOR (IN)]]&gt;0, "Income",IF(FIN_RAW[[#This Row],[VALOR (OUT)]]&gt;0, "Expense", "Check"))</f>
        <v>Expense</v>
      </c>
      <c r="E2280" s="3" t="str">
        <f>_xlfn.XLOOKUP(FIN_DATASET[[#This Row],[Method]],CATEGORY_MAP[CUENTA_IN],CATEGORY_MAP[Category])</f>
        <v>Cash</v>
      </c>
      <c r="F2280" s="3" t="str">
        <f>_xlfn.XLOOKUP(FIN_DATASET[[#This Row],[Account]],CATEGORY_MAP[CUENTA_OUT],CATEGORY_MAP[Subcategory])</f>
        <v>Payroll</v>
      </c>
      <c r="G2280" s="3" t="str">
        <f>IF(OR(FIN_RAW[[#This Row],[CONCEPTO]]=0,FIN_RAW[[#This Row],[CONCEPTO]]=""),"",FIN_RAW[[#This Row],[CONCEPTO]])</f>
        <v>Pago Nomina MAY</v>
      </c>
      <c r="H2280" s="5">
        <f>IF(FIN_DATASET[[#This Row],[Type]]="Income", FIN_RAW[[#This Row],[VALOR (IN)]], -FIN_RAW[[#This Row],[VALOR (OUT)]])</f>
        <v>-100000</v>
      </c>
      <c r="I2280" s="3" t="str">
        <f>FIN_RAW[[#This Row],[CUENTA (IN)]]</f>
        <v>Efectivo</v>
      </c>
      <c r="J2280" s="6" t="str">
        <f>FIN_RAW[[#This Row],[CUENTA (OUT)]]</f>
        <v>Nomina</v>
      </c>
      <c r="K2280" s="3" t="str">
        <f>IF(OR(FIN_RAW[[#This Row],[CLIENTE]]=0,FIN_RAW[[#This Row],[CLIENTE]]=" "),"",FIN_RAW[[#This Row],[CLIENTE]])</f>
        <v>Ana Milena Sánchez Patiño</v>
      </c>
      <c r="L2280" s="3" t="str">
        <f>IF(OR(FIN_RAW[[#This Row],[DEPORTISTA]]=0,FIN_RAW[[#This Row],[DEPORTISTA]]=""),"",FIN_RAW[[#This Row],[DEPORTISTA]])</f>
        <v>Ana Milena Sánchez Patiño</v>
      </c>
      <c r="M2280" s="3">
        <f>IF(FIN_DATASET[[#This Row],[Method]]="Efectivo",1,0)</f>
        <v>1</v>
      </c>
      <c r="N2280" s="12">
        <f>IF(FIN_DATASET[[#This Row],[Method]]="Efectivo",FIN_DATASET[[#This Row],[Amount]],0)</f>
        <v>-100000</v>
      </c>
      <c r="O2280" s="3">
        <f>IF(FIN_DATASET[[#This Row],[Method]]="CxC",1,0)</f>
        <v>0</v>
      </c>
      <c r="P2280" s="11">
        <f>IF(FIN_DATASET[[#This Row],[Method]]="CxC",FIN_DATASET[[#This Row],[Amount]],0)</f>
        <v>0</v>
      </c>
      <c r="Q2280" s="3">
        <f>IF(OR(FIN_DATASET[[#This Row],[Account]]="CxP",FIN_DATASET[[#This Row],[Account]]="CxP (Liga)",FIN_DATASET[[#This Row],[Account]]="CxP (Terceros)"),1,0)</f>
        <v>0</v>
      </c>
      <c r="R2280" s="3">
        <f>IF(FIN_DATASET[[#This Row],[AP_Flag]]=1,FIN_DATASET[[#This Row],[Amount]],0)</f>
        <v>0</v>
      </c>
    </row>
    <row r="2281" spans="1:18" x14ac:dyDescent="0.2">
      <c r="A2281" s="4">
        <f>FIN_RAW[[#This Row],[FECHA]]</f>
        <v>45442</v>
      </c>
      <c r="B2281" s="3">
        <f>YEAR(FIN_DATASET[[#This Row],[Date]])</f>
        <v>2024</v>
      </c>
      <c r="C2281" s="3" t="str">
        <f>TEXT(FIN_DATASET[[#This Row],[Date]],"mmmm")</f>
        <v>May</v>
      </c>
      <c r="D2281" s="3" t="str">
        <f>IF(FIN_RAW[[#This Row],[VALOR (IN)]]&gt;0, "Income",IF(FIN_RAW[[#This Row],[VALOR (OUT)]]&gt;0, "Expense", "Check"))</f>
        <v>Expense</v>
      </c>
      <c r="E2281" s="3" t="str">
        <f>_xlfn.XLOOKUP(FIN_DATASET[[#This Row],[Method]],CATEGORY_MAP[CUENTA_IN],CATEGORY_MAP[Category])</f>
        <v>Cash</v>
      </c>
      <c r="F2281" s="3" t="str">
        <f>_xlfn.XLOOKUP(FIN_DATASET[[#This Row],[Account]],CATEGORY_MAP[CUENTA_OUT],CATEGORY_MAP[Subcategory])</f>
        <v>Payroll</v>
      </c>
      <c r="G2281" s="3" t="str">
        <f>IF(OR(FIN_RAW[[#This Row],[CONCEPTO]]=0,FIN_RAW[[#This Row],[CONCEPTO]]=""),"",FIN_RAW[[#This Row],[CONCEPTO]])</f>
        <v>Pago Nomina MAY</v>
      </c>
      <c r="H2281" s="5">
        <f>IF(FIN_DATASET[[#This Row],[Type]]="Income", FIN_RAW[[#This Row],[VALOR (IN)]], -FIN_RAW[[#This Row],[VALOR (OUT)]])</f>
        <v>-600000</v>
      </c>
      <c r="I2281" s="3" t="str">
        <f>FIN_RAW[[#This Row],[CUENTA (IN)]]</f>
        <v>Efectivo</v>
      </c>
      <c r="J2281" s="6" t="str">
        <f>FIN_RAW[[#This Row],[CUENTA (OUT)]]</f>
        <v>Nomina</v>
      </c>
      <c r="K2281" s="3" t="str">
        <f>IF(OR(FIN_RAW[[#This Row],[CLIENTE]]=0,FIN_RAW[[#This Row],[CLIENTE]]=" "),"",FIN_RAW[[#This Row],[CLIENTE]])</f>
        <v/>
      </c>
      <c r="L2281" s="3" t="str">
        <f>IF(OR(FIN_RAW[[#This Row],[DEPORTISTA]]=0,FIN_RAW[[#This Row],[DEPORTISTA]]=""),"",FIN_RAW[[#This Row],[DEPORTISTA]])</f>
        <v/>
      </c>
      <c r="M2281" s="3">
        <f>IF(FIN_DATASET[[#This Row],[Method]]="Efectivo",1,0)</f>
        <v>1</v>
      </c>
      <c r="N2281" s="12">
        <f>IF(FIN_DATASET[[#This Row],[Method]]="Efectivo",FIN_DATASET[[#This Row],[Amount]],0)</f>
        <v>-600000</v>
      </c>
      <c r="O2281" s="3">
        <f>IF(FIN_DATASET[[#This Row],[Method]]="CxC",1,0)</f>
        <v>0</v>
      </c>
      <c r="P2281" s="11">
        <f>IF(FIN_DATASET[[#This Row],[Method]]="CxC",FIN_DATASET[[#This Row],[Amount]],0)</f>
        <v>0</v>
      </c>
      <c r="Q2281" s="3">
        <f>IF(OR(FIN_DATASET[[#This Row],[Account]]="CxP",FIN_DATASET[[#This Row],[Account]]="CxP (Liga)",FIN_DATASET[[#This Row],[Account]]="CxP (Terceros)"),1,0)</f>
        <v>0</v>
      </c>
      <c r="R2281" s="3">
        <f>IF(FIN_DATASET[[#This Row],[AP_Flag]]=1,FIN_DATASET[[#This Row],[Amount]],0)</f>
        <v>0</v>
      </c>
    </row>
    <row r="2282" spans="1:18" x14ac:dyDescent="0.2">
      <c r="A2282" s="4">
        <f>FIN_RAW[[#This Row],[FECHA]]</f>
        <v>45442</v>
      </c>
      <c r="B2282" s="3">
        <f>YEAR(FIN_DATASET[[#This Row],[Date]])</f>
        <v>2024</v>
      </c>
      <c r="C2282" s="3" t="str">
        <f>TEXT(FIN_DATASET[[#This Row],[Date]],"mmmm")</f>
        <v>May</v>
      </c>
      <c r="D2282" s="3" t="str">
        <f>IF(FIN_RAW[[#This Row],[VALOR (IN)]]&gt;0, "Income",IF(FIN_RAW[[#This Row],[VALOR (OUT)]]&gt;0, "Expense", "Check"))</f>
        <v>Expense</v>
      </c>
      <c r="E2282" s="3" t="str">
        <f>_xlfn.XLOOKUP(FIN_DATASET[[#This Row],[Method]],CATEGORY_MAP[CUENTA_IN],CATEGORY_MAP[Category])</f>
        <v>Cash</v>
      </c>
      <c r="F2282" s="3" t="str">
        <f>_xlfn.XLOOKUP(FIN_DATASET[[#This Row],[Account]],CATEGORY_MAP[CUENTA_OUT],CATEGORY_MAP[Subcategory])</f>
        <v>Tournaments</v>
      </c>
      <c r="G2282" s="3" t="str">
        <f>IF(OR(FIN_RAW[[#This Row],[CONCEPTO]]=0,FIN_RAW[[#This Row],[CONCEPTO]]=""),"",FIN_RAW[[#This Row],[CONCEPTO]])</f>
        <v>Pago Pruebas 1er Festival Novatos 2024</v>
      </c>
      <c r="H2282" s="5">
        <f>IF(FIN_DATASET[[#This Row],[Type]]="Income", FIN_RAW[[#This Row],[VALOR (IN)]], -FIN_RAW[[#This Row],[VALOR (OUT)]])</f>
        <v>-660000</v>
      </c>
      <c r="I2282" s="3" t="str">
        <f>FIN_RAW[[#This Row],[CUENTA (IN)]]</f>
        <v>Efectivo</v>
      </c>
      <c r="J2282" s="6" t="str">
        <f>FIN_RAW[[#This Row],[CUENTA (OUT)]]</f>
        <v>Torneos</v>
      </c>
      <c r="K2282" s="3" t="str">
        <f>IF(OR(FIN_RAW[[#This Row],[CLIENTE]]=0,FIN_RAW[[#This Row],[CLIENTE]]=" "),"",FIN_RAW[[#This Row],[CLIENTE]])</f>
        <v/>
      </c>
      <c r="L2282" s="3" t="str">
        <f>IF(OR(FIN_RAW[[#This Row],[DEPORTISTA]]=0,FIN_RAW[[#This Row],[DEPORTISTA]]=""),"",FIN_RAW[[#This Row],[DEPORTISTA]])</f>
        <v/>
      </c>
      <c r="M2282" s="3">
        <f>IF(FIN_DATASET[[#This Row],[Method]]="Efectivo",1,0)</f>
        <v>1</v>
      </c>
      <c r="N2282" s="12">
        <f>IF(FIN_DATASET[[#This Row],[Method]]="Efectivo",FIN_DATASET[[#This Row],[Amount]],0)</f>
        <v>-660000</v>
      </c>
      <c r="O2282" s="3">
        <f>IF(FIN_DATASET[[#This Row],[Method]]="CxC",1,0)</f>
        <v>0</v>
      </c>
      <c r="P2282" s="11">
        <f>IF(FIN_DATASET[[#This Row],[Method]]="CxC",FIN_DATASET[[#This Row],[Amount]],0)</f>
        <v>0</v>
      </c>
      <c r="Q2282" s="3">
        <f>IF(OR(FIN_DATASET[[#This Row],[Account]]="CxP",FIN_DATASET[[#This Row],[Account]]="CxP (Liga)",FIN_DATASET[[#This Row],[Account]]="CxP (Terceros)"),1,0)</f>
        <v>0</v>
      </c>
      <c r="R2282" s="3">
        <f>IF(FIN_DATASET[[#This Row],[AP_Flag]]=1,FIN_DATASET[[#This Row],[Amount]],0)</f>
        <v>0</v>
      </c>
    </row>
    <row r="2283" spans="1:18" x14ac:dyDescent="0.2">
      <c r="A2283" s="4">
        <f>FIN_RAW[[#This Row],[FECHA]]</f>
        <v>45442</v>
      </c>
      <c r="B2283" s="3">
        <f>YEAR(FIN_DATASET[[#This Row],[Date]])</f>
        <v>2024</v>
      </c>
      <c r="C2283" s="3" t="str">
        <f>TEXT(FIN_DATASET[[#This Row],[Date]],"mmmm")</f>
        <v>May</v>
      </c>
      <c r="D2283" s="3" t="str">
        <f>IF(FIN_RAW[[#This Row],[VALOR (IN)]]&gt;0, "Income",IF(FIN_RAW[[#This Row],[VALOR (OUT)]]&gt;0, "Expense", "Check"))</f>
        <v>Expense</v>
      </c>
      <c r="E2283" s="3" t="str">
        <f>_xlfn.XLOOKUP(FIN_DATASET[[#This Row],[Method]],CATEGORY_MAP[CUENTA_IN],CATEGORY_MAP[Category])</f>
        <v>Cash</v>
      </c>
      <c r="F2283" s="3" t="str">
        <f>_xlfn.XLOOKUP(FIN_DATASET[[#This Row],[Account]],CATEGORY_MAP[CUENTA_OUT],CATEGORY_MAP[Subcategory])</f>
        <v>Tournaments</v>
      </c>
      <c r="G2283" s="3" t="str">
        <f>IF(OR(FIN_RAW[[#This Row],[CONCEPTO]]=0,FIN_RAW[[#This Row],[CONCEPTO]]=""),"",FIN_RAW[[#This Row],[CONCEPTO]])</f>
        <v>Refrigerio Festival Novatos 2024</v>
      </c>
      <c r="H2283" s="5">
        <f>IF(FIN_DATASET[[#This Row],[Type]]="Income", FIN_RAW[[#This Row],[VALOR (IN)]], -FIN_RAW[[#This Row],[VALOR (OUT)]])</f>
        <v>-460000</v>
      </c>
      <c r="I2283" s="3" t="str">
        <f>FIN_RAW[[#This Row],[CUENTA (IN)]]</f>
        <v>Efectivo</v>
      </c>
      <c r="J2283" s="6" t="str">
        <f>FIN_RAW[[#This Row],[CUENTA (OUT)]]</f>
        <v>Torneos</v>
      </c>
      <c r="K2283" s="3" t="str">
        <f>IF(OR(FIN_RAW[[#This Row],[CLIENTE]]=0,FIN_RAW[[#This Row],[CLIENTE]]=" "),"",FIN_RAW[[#This Row],[CLIENTE]])</f>
        <v/>
      </c>
      <c r="L2283" s="3" t="str">
        <f>IF(OR(FIN_RAW[[#This Row],[DEPORTISTA]]=0,FIN_RAW[[#This Row],[DEPORTISTA]]=""),"",FIN_RAW[[#This Row],[DEPORTISTA]])</f>
        <v/>
      </c>
      <c r="M2283" s="3">
        <f>IF(FIN_DATASET[[#This Row],[Method]]="Efectivo",1,0)</f>
        <v>1</v>
      </c>
      <c r="N2283" s="12">
        <f>IF(FIN_DATASET[[#This Row],[Method]]="Efectivo",FIN_DATASET[[#This Row],[Amount]],0)</f>
        <v>-460000</v>
      </c>
      <c r="O2283" s="3">
        <f>IF(FIN_DATASET[[#This Row],[Method]]="CxC",1,0)</f>
        <v>0</v>
      </c>
      <c r="P2283" s="11">
        <f>IF(FIN_DATASET[[#This Row],[Method]]="CxC",FIN_DATASET[[#This Row],[Amount]],0)</f>
        <v>0</v>
      </c>
      <c r="Q2283" s="3">
        <f>IF(OR(FIN_DATASET[[#This Row],[Account]]="CxP",FIN_DATASET[[#This Row],[Account]]="CxP (Liga)",FIN_DATASET[[#This Row],[Account]]="CxP (Terceros)"),1,0)</f>
        <v>0</v>
      </c>
      <c r="R2283" s="3">
        <f>IF(FIN_DATASET[[#This Row],[AP_Flag]]=1,FIN_DATASET[[#This Row],[Amount]],0)</f>
        <v>0</v>
      </c>
    </row>
    <row r="2284" spans="1:18" x14ac:dyDescent="0.2">
      <c r="A2284" s="4">
        <f>FIN_RAW[[#This Row],[FECHA]]</f>
        <v>45442</v>
      </c>
      <c r="B2284" s="3">
        <f>YEAR(FIN_DATASET[[#This Row],[Date]])</f>
        <v>2024</v>
      </c>
      <c r="C2284" s="3" t="str">
        <f>TEXT(FIN_DATASET[[#This Row],[Date]],"mmmm")</f>
        <v>May</v>
      </c>
      <c r="D2284" s="3" t="str">
        <f>IF(FIN_RAW[[#This Row],[VALOR (IN)]]&gt;0, "Income",IF(FIN_RAW[[#This Row],[VALOR (OUT)]]&gt;0, "Expense", "Check"))</f>
        <v>Expense</v>
      </c>
      <c r="E2284" s="3" t="str">
        <f>_xlfn.XLOOKUP(FIN_DATASET[[#This Row],[Method]],CATEGORY_MAP[CUENTA_IN],CATEGORY_MAP[Category])</f>
        <v>Cash</v>
      </c>
      <c r="F2284" s="3" t="str">
        <f>_xlfn.XLOOKUP(FIN_DATASET[[#This Row],[Account]],CATEGORY_MAP[CUENTA_OUT],CATEGORY_MAP[Subcategory])</f>
        <v>Tournaments</v>
      </c>
      <c r="G2284" s="3" t="str">
        <f>IF(OR(FIN_RAW[[#This Row],[CONCEPTO]]=0,FIN_RAW[[#This Row],[CONCEPTO]]=""),"",FIN_RAW[[#This Row],[CONCEPTO]])</f>
        <v>Refrigerio InterClubes Infantil 2024</v>
      </c>
      <c r="H2284" s="5">
        <f>IF(FIN_DATASET[[#This Row],[Type]]="Income", FIN_RAW[[#This Row],[VALOR (IN)]], -FIN_RAW[[#This Row],[VALOR (OUT)]])</f>
        <v>-353000</v>
      </c>
      <c r="I2284" s="3" t="str">
        <f>FIN_RAW[[#This Row],[CUENTA (IN)]]</f>
        <v>Efectivo</v>
      </c>
      <c r="J2284" s="6" t="str">
        <f>FIN_RAW[[#This Row],[CUENTA (OUT)]]</f>
        <v>Torneos</v>
      </c>
      <c r="K2284" s="3" t="str">
        <f>IF(OR(FIN_RAW[[#This Row],[CLIENTE]]=0,FIN_RAW[[#This Row],[CLIENTE]]=" "),"",FIN_RAW[[#This Row],[CLIENTE]])</f>
        <v/>
      </c>
      <c r="L2284" s="3" t="str">
        <f>IF(OR(FIN_RAW[[#This Row],[DEPORTISTA]]=0,FIN_RAW[[#This Row],[DEPORTISTA]]=""),"",FIN_RAW[[#This Row],[DEPORTISTA]])</f>
        <v/>
      </c>
      <c r="M2284" s="3">
        <f>IF(FIN_DATASET[[#This Row],[Method]]="Efectivo",1,0)</f>
        <v>1</v>
      </c>
      <c r="N2284" s="12">
        <f>IF(FIN_DATASET[[#This Row],[Method]]="Efectivo",FIN_DATASET[[#This Row],[Amount]],0)</f>
        <v>-353000</v>
      </c>
      <c r="O2284" s="3">
        <f>IF(FIN_DATASET[[#This Row],[Method]]="CxC",1,0)</f>
        <v>0</v>
      </c>
      <c r="P2284" s="11">
        <f>IF(FIN_DATASET[[#This Row],[Method]]="CxC",FIN_DATASET[[#This Row],[Amount]],0)</f>
        <v>0</v>
      </c>
      <c r="Q2284" s="3">
        <f>IF(OR(FIN_DATASET[[#This Row],[Account]]="CxP",FIN_DATASET[[#This Row],[Account]]="CxP (Liga)",FIN_DATASET[[#This Row],[Account]]="CxP (Terceros)"),1,0)</f>
        <v>0</v>
      </c>
      <c r="R2284" s="3">
        <f>IF(FIN_DATASET[[#This Row],[AP_Flag]]=1,FIN_DATASET[[#This Row],[Amount]],0)</f>
        <v>0</v>
      </c>
    </row>
    <row r="2285" spans="1:18" x14ac:dyDescent="0.2">
      <c r="A2285" s="4">
        <f>FIN_RAW[[#This Row],[FECHA]]</f>
        <v>45444</v>
      </c>
      <c r="B2285" s="3">
        <f>YEAR(FIN_DATASET[[#This Row],[Date]])</f>
        <v>2024</v>
      </c>
      <c r="C2285" s="3" t="str">
        <f>TEXT(FIN_DATASET[[#This Row],[Date]],"mmmm")</f>
        <v>June</v>
      </c>
      <c r="D2285" s="3" t="str">
        <f>IF(FIN_RAW[[#This Row],[VALOR (IN)]]&gt;0, "Income",IF(FIN_RAW[[#This Row],[VALOR (OUT)]]&gt;0, "Expense", "Check"))</f>
        <v>Income</v>
      </c>
      <c r="E2285" s="3" t="str">
        <f>_xlfn.XLOOKUP(FIN_DATASET[[#This Row],[Method]],CATEGORY_MAP[CUENTA_IN],CATEGORY_MAP[Category])</f>
        <v>Cash</v>
      </c>
      <c r="F2285" s="3" t="str">
        <f>_xlfn.XLOOKUP(FIN_DATASET[[#This Row],[Account]],CATEGORY_MAP[CUENTA_OUT],CATEGORY_MAP[Subcategory])</f>
        <v>Monthly Fee</v>
      </c>
      <c r="G2285" s="3" t="str">
        <f>IF(OR(FIN_RAW[[#This Row],[CONCEPTO]]=0,FIN_RAW[[#This Row],[CONCEPTO]]=""),"",FIN_RAW[[#This Row],[CONCEPTO]])</f>
        <v>Mensualidad FOR JUN</v>
      </c>
      <c r="H2285" s="5">
        <f>IF(FIN_DATASET[[#This Row],[Type]]="Income", FIN_RAW[[#This Row],[VALOR (IN)]], -FIN_RAW[[#This Row],[VALOR (OUT)]])</f>
        <v>180000</v>
      </c>
      <c r="I2285" s="3" t="str">
        <f>FIN_RAW[[#This Row],[CUENTA (IN)]]</f>
        <v>Efectivo</v>
      </c>
      <c r="J2285" s="6" t="str">
        <f>FIN_RAW[[#This Row],[CUENTA (OUT)]]</f>
        <v>Mensualidad</v>
      </c>
      <c r="K2285" s="3" t="str">
        <f>IF(OR(FIN_RAW[[#This Row],[CLIENTE]]=0,FIN_RAW[[#This Row],[CLIENTE]]=" "),"",FIN_RAW[[#This Row],[CLIENTE]])</f>
        <v>Sandra Martínez</v>
      </c>
      <c r="L2285" s="3" t="str">
        <f>IF(OR(FIN_RAW[[#This Row],[DEPORTISTA]]=0,FIN_RAW[[#This Row],[DEPORTISTA]]=""),"",FIN_RAW[[#This Row],[DEPORTISTA]])</f>
        <v>Alejandro Arbeláez Martínez</v>
      </c>
      <c r="M2285" s="3">
        <f>IF(FIN_DATASET[[#This Row],[Method]]="Efectivo",1,0)</f>
        <v>1</v>
      </c>
      <c r="N2285" s="12">
        <f>IF(FIN_DATASET[[#This Row],[Method]]="Efectivo",FIN_DATASET[[#This Row],[Amount]],0)</f>
        <v>180000</v>
      </c>
      <c r="O2285" s="3">
        <f>IF(FIN_DATASET[[#This Row],[Method]]="CxC",1,0)</f>
        <v>0</v>
      </c>
      <c r="P2285" s="11">
        <f>IF(FIN_DATASET[[#This Row],[Method]]="CxC",FIN_DATASET[[#This Row],[Amount]],0)</f>
        <v>0</v>
      </c>
      <c r="Q2285" s="3">
        <f>IF(OR(FIN_DATASET[[#This Row],[Account]]="CxP",FIN_DATASET[[#This Row],[Account]]="CxP (Liga)",FIN_DATASET[[#This Row],[Account]]="CxP (Terceros)"),1,0)</f>
        <v>0</v>
      </c>
      <c r="R2285" s="3">
        <f>IF(FIN_DATASET[[#This Row],[AP_Flag]]=1,FIN_DATASET[[#This Row],[Amount]],0)</f>
        <v>0</v>
      </c>
    </row>
    <row r="2286" spans="1:18" x14ac:dyDescent="0.2">
      <c r="A2286" s="4">
        <f>FIN_RAW[[#This Row],[FECHA]]</f>
        <v>45444</v>
      </c>
      <c r="B2286" s="3">
        <f>YEAR(FIN_DATASET[[#This Row],[Date]])</f>
        <v>2024</v>
      </c>
      <c r="C2286" s="3" t="str">
        <f>TEXT(FIN_DATASET[[#This Row],[Date]],"mmmm")</f>
        <v>June</v>
      </c>
      <c r="D2286" s="3" t="str">
        <f>IF(FIN_RAW[[#This Row],[VALOR (IN)]]&gt;0, "Income",IF(FIN_RAW[[#This Row],[VALOR (OUT)]]&gt;0, "Expense", "Check"))</f>
        <v>Income</v>
      </c>
      <c r="E2286" s="3" t="str">
        <f>_xlfn.XLOOKUP(FIN_DATASET[[#This Row],[Method]],CATEGORY_MAP[CUENTA_IN],CATEGORY_MAP[Category])</f>
        <v>Scholarships</v>
      </c>
      <c r="F2286" s="3" t="str">
        <f>_xlfn.XLOOKUP(FIN_DATASET[[#This Row],[Account]],CATEGORY_MAP[CUENTA_OUT],CATEGORY_MAP[Subcategory])</f>
        <v>Monthly Fee</v>
      </c>
      <c r="G2286" s="3" t="str">
        <f>IF(OR(FIN_RAW[[#This Row],[CONCEPTO]]=0,FIN_RAW[[#This Row],[CONCEPTO]]=""),"",FIN_RAW[[#This Row],[CONCEPTO]])</f>
        <v>Beca Fundadores AR (100%) JUN</v>
      </c>
      <c r="H2286" s="5">
        <f>IF(FIN_DATASET[[#This Row],[Type]]="Income", FIN_RAW[[#This Row],[VALOR (IN)]], -FIN_RAW[[#This Row],[VALOR (OUT)]])</f>
        <v>210000</v>
      </c>
      <c r="I2286" s="3" t="str">
        <f>FIN_RAW[[#This Row],[CUENTA (IN)]]</f>
        <v>Becas</v>
      </c>
      <c r="J2286" s="6" t="str">
        <f>FIN_RAW[[#This Row],[CUENTA (OUT)]]</f>
        <v>Mensualidad</v>
      </c>
      <c r="K2286" s="3" t="str">
        <f>IF(OR(FIN_RAW[[#This Row],[CLIENTE]]=0,FIN_RAW[[#This Row],[CLIENTE]]=" "),"",FIN_RAW[[#This Row],[CLIENTE]])</f>
        <v>Luis Eduardo Solarte Serna</v>
      </c>
      <c r="L2286" s="3" t="str">
        <f>IF(OR(FIN_RAW[[#This Row],[DEPORTISTA]]=0,FIN_RAW[[#This Row],[DEPORTISTA]]=""),"",FIN_RAW[[#This Row],[DEPORTISTA]])</f>
        <v>Alejandro Solarte Osorio</v>
      </c>
      <c r="M2286" s="3">
        <f>IF(FIN_DATASET[[#This Row],[Method]]="Efectivo",1,0)</f>
        <v>0</v>
      </c>
      <c r="N2286" s="12">
        <f>IF(FIN_DATASET[[#This Row],[Method]]="Efectivo",FIN_DATASET[[#This Row],[Amount]],0)</f>
        <v>0</v>
      </c>
      <c r="O2286" s="3">
        <f>IF(FIN_DATASET[[#This Row],[Method]]="CxC",1,0)</f>
        <v>0</v>
      </c>
      <c r="P2286" s="11">
        <f>IF(FIN_DATASET[[#This Row],[Method]]="CxC",FIN_DATASET[[#This Row],[Amount]],0)</f>
        <v>0</v>
      </c>
      <c r="Q2286" s="3">
        <f>IF(OR(FIN_DATASET[[#This Row],[Account]]="CxP",FIN_DATASET[[#This Row],[Account]]="CxP (Liga)",FIN_DATASET[[#This Row],[Account]]="CxP (Terceros)"),1,0)</f>
        <v>0</v>
      </c>
      <c r="R2286" s="3">
        <f>IF(FIN_DATASET[[#This Row],[AP_Flag]]=1,FIN_DATASET[[#This Row],[Amount]],0)</f>
        <v>0</v>
      </c>
    </row>
    <row r="2287" spans="1:18" x14ac:dyDescent="0.2">
      <c r="A2287" s="4">
        <f>FIN_RAW[[#This Row],[FECHA]]</f>
        <v>45444</v>
      </c>
      <c r="B2287" s="3">
        <f>YEAR(FIN_DATASET[[#This Row],[Date]])</f>
        <v>2024</v>
      </c>
      <c r="C2287" s="3" t="str">
        <f>TEXT(FIN_DATASET[[#This Row],[Date]],"mmmm")</f>
        <v>June</v>
      </c>
      <c r="D2287" s="3" t="str">
        <f>IF(FIN_RAW[[#This Row],[VALOR (IN)]]&gt;0, "Income",IF(FIN_RAW[[#This Row],[VALOR (OUT)]]&gt;0, "Expense", "Check"))</f>
        <v>Income</v>
      </c>
      <c r="E2287" s="3" t="str">
        <f>_xlfn.XLOOKUP(FIN_DATASET[[#This Row],[Method]],CATEGORY_MAP[CUENTA_IN],CATEGORY_MAP[Category])</f>
        <v>Cash</v>
      </c>
      <c r="F2287" s="3" t="str">
        <f>_xlfn.XLOOKUP(FIN_DATASET[[#This Row],[Account]],CATEGORY_MAP[CUENTA_OUT],CATEGORY_MAP[Subcategory])</f>
        <v>Monthly Fee</v>
      </c>
      <c r="G2287" s="3" t="str">
        <f>IF(OR(FIN_RAW[[#This Row],[CONCEPTO]]=0,FIN_RAW[[#This Row],[CONCEPTO]]=""),"",FIN_RAW[[#This Row],[CONCEPTO]])</f>
        <v>Mensualidad FOR JUN</v>
      </c>
      <c r="H2287" s="5">
        <f>IF(FIN_DATASET[[#This Row],[Type]]="Income", FIN_RAW[[#This Row],[VALOR (IN)]], -FIN_RAW[[#This Row],[VALOR (OUT)]])</f>
        <v>160000</v>
      </c>
      <c r="I2287" s="3" t="str">
        <f>FIN_RAW[[#This Row],[CUENTA (IN)]]</f>
        <v>Efectivo</v>
      </c>
      <c r="J2287" s="6" t="str">
        <f>FIN_RAW[[#This Row],[CUENTA (OUT)]]</f>
        <v>Mensualidad</v>
      </c>
      <c r="K2287" s="3" t="str">
        <f>IF(OR(FIN_RAW[[#This Row],[CLIENTE]]=0,FIN_RAW[[#This Row],[CLIENTE]]=" "),"",FIN_RAW[[#This Row],[CLIENTE]])</f>
        <v>Carlos Andrés Velasco Ruiz</v>
      </c>
      <c r="L2287" s="3" t="str">
        <f>IF(OR(FIN_RAW[[#This Row],[DEPORTISTA]]=0,FIN_RAW[[#This Row],[DEPORTISTA]]=""),"",FIN_RAW[[#This Row],[DEPORTISTA]])</f>
        <v>Antonella Velasco Aristizabal</v>
      </c>
      <c r="M2287" s="3">
        <f>IF(FIN_DATASET[[#This Row],[Method]]="Efectivo",1,0)</f>
        <v>1</v>
      </c>
      <c r="N2287" s="12">
        <f>IF(FIN_DATASET[[#This Row],[Method]]="Efectivo",FIN_DATASET[[#This Row],[Amount]],0)</f>
        <v>160000</v>
      </c>
      <c r="O2287" s="3">
        <f>IF(FIN_DATASET[[#This Row],[Method]]="CxC",1,0)</f>
        <v>0</v>
      </c>
      <c r="P2287" s="11">
        <f>IF(FIN_DATASET[[#This Row],[Method]]="CxC",FIN_DATASET[[#This Row],[Amount]],0)</f>
        <v>0</v>
      </c>
      <c r="Q2287" s="3">
        <f>IF(OR(FIN_DATASET[[#This Row],[Account]]="CxP",FIN_DATASET[[#This Row],[Account]]="CxP (Liga)",FIN_DATASET[[#This Row],[Account]]="CxP (Terceros)"),1,0)</f>
        <v>0</v>
      </c>
      <c r="R2287" s="3">
        <f>IF(FIN_DATASET[[#This Row],[AP_Flag]]=1,FIN_DATASET[[#This Row],[Amount]],0)</f>
        <v>0</v>
      </c>
    </row>
    <row r="2288" spans="1:18" x14ac:dyDescent="0.2">
      <c r="A2288" s="4">
        <f>FIN_RAW[[#This Row],[FECHA]]</f>
        <v>45444</v>
      </c>
      <c r="B2288" s="3">
        <f>YEAR(FIN_DATASET[[#This Row],[Date]])</f>
        <v>2024</v>
      </c>
      <c r="C2288" s="3" t="str">
        <f>TEXT(FIN_DATASET[[#This Row],[Date]],"mmmm")</f>
        <v>June</v>
      </c>
      <c r="D2288" s="3" t="str">
        <f>IF(FIN_RAW[[#This Row],[VALOR (IN)]]&gt;0, "Income",IF(FIN_RAW[[#This Row],[VALOR (OUT)]]&gt;0, "Expense", "Check"))</f>
        <v>Income</v>
      </c>
      <c r="E2288" s="3" t="str">
        <f>_xlfn.XLOOKUP(FIN_DATASET[[#This Row],[Method]],CATEGORY_MAP[CUENTA_IN],CATEGORY_MAP[Category])</f>
        <v>Scholarships</v>
      </c>
      <c r="F2288" s="3" t="str">
        <f>_xlfn.XLOOKUP(FIN_DATASET[[#This Row],[Account]],CATEGORY_MAP[CUENTA_OUT],CATEGORY_MAP[Subcategory])</f>
        <v>Monthly Fee</v>
      </c>
      <c r="G2288" s="3" t="str">
        <f>IF(OR(FIN_RAW[[#This Row],[CONCEPTO]]=0,FIN_RAW[[#This Row],[CONCEPTO]]=""),"",FIN_RAW[[#This Row],[CONCEPTO]])</f>
        <v>Beca Hermandad (15%) JUN</v>
      </c>
      <c r="H2288" s="5">
        <f>IF(FIN_DATASET[[#This Row],[Type]]="Income", FIN_RAW[[#This Row],[VALOR (IN)]], -FIN_RAW[[#This Row],[VALOR (OUT)]])</f>
        <v>25000</v>
      </c>
      <c r="I2288" s="3" t="str">
        <f>FIN_RAW[[#This Row],[CUENTA (IN)]]</f>
        <v>Becas</v>
      </c>
      <c r="J2288" s="6" t="str">
        <f>FIN_RAW[[#This Row],[CUENTA (OUT)]]</f>
        <v>Mensualidad</v>
      </c>
      <c r="K2288" s="3" t="str">
        <f>IF(OR(FIN_RAW[[#This Row],[CLIENTE]]=0,FIN_RAW[[#This Row],[CLIENTE]]=" "),"",FIN_RAW[[#This Row],[CLIENTE]])</f>
        <v>Juan Sebastián Floyd</v>
      </c>
      <c r="L2288" s="3" t="str">
        <f>IF(OR(FIN_RAW[[#This Row],[DEPORTISTA]]=0,FIN_RAW[[#This Row],[DEPORTISTA]]=""),"",FIN_RAW[[#This Row],[DEPORTISTA]])</f>
        <v>Arianna Floyd Martínez</v>
      </c>
      <c r="M2288" s="3">
        <f>IF(FIN_DATASET[[#This Row],[Method]]="Efectivo",1,0)</f>
        <v>0</v>
      </c>
      <c r="N2288" s="12">
        <f>IF(FIN_DATASET[[#This Row],[Method]]="Efectivo",FIN_DATASET[[#This Row],[Amount]],0)</f>
        <v>0</v>
      </c>
      <c r="O2288" s="3">
        <f>IF(FIN_DATASET[[#This Row],[Method]]="CxC",1,0)</f>
        <v>0</v>
      </c>
      <c r="P2288" s="11">
        <f>IF(FIN_DATASET[[#This Row],[Method]]="CxC",FIN_DATASET[[#This Row],[Amount]],0)</f>
        <v>0</v>
      </c>
      <c r="Q2288" s="3">
        <f>IF(OR(FIN_DATASET[[#This Row],[Account]]="CxP",FIN_DATASET[[#This Row],[Account]]="CxP (Liga)",FIN_DATASET[[#This Row],[Account]]="CxP (Terceros)"),1,0)</f>
        <v>0</v>
      </c>
      <c r="R2288" s="3">
        <f>IF(FIN_DATASET[[#This Row],[AP_Flag]]=1,FIN_DATASET[[#This Row],[Amount]],0)</f>
        <v>0</v>
      </c>
    </row>
    <row r="2289" spans="1:18" x14ac:dyDescent="0.2">
      <c r="A2289" s="4">
        <f>FIN_RAW[[#This Row],[FECHA]]</f>
        <v>45444</v>
      </c>
      <c r="B2289" s="3">
        <f>YEAR(FIN_DATASET[[#This Row],[Date]])</f>
        <v>2024</v>
      </c>
      <c r="C2289" s="3" t="str">
        <f>TEXT(FIN_DATASET[[#This Row],[Date]],"mmmm")</f>
        <v>June</v>
      </c>
      <c r="D2289" s="3" t="str">
        <f>IF(FIN_RAW[[#This Row],[VALOR (IN)]]&gt;0, "Income",IF(FIN_RAW[[#This Row],[VALOR (OUT)]]&gt;0, "Expense", "Check"))</f>
        <v>Income</v>
      </c>
      <c r="E2289" s="3" t="str">
        <f>_xlfn.XLOOKUP(FIN_DATASET[[#This Row],[Method]],CATEGORY_MAP[CUENTA_IN],CATEGORY_MAP[Category])</f>
        <v>Cash</v>
      </c>
      <c r="F2289" s="3" t="str">
        <f>_xlfn.XLOOKUP(FIN_DATASET[[#This Row],[Account]],CATEGORY_MAP[CUENTA_OUT],CATEGORY_MAP[Subcategory])</f>
        <v>Monthly Fee</v>
      </c>
      <c r="G2289" s="3" t="str">
        <f>IF(OR(FIN_RAW[[#This Row],[CONCEPTO]]=0,FIN_RAW[[#This Row],[CONCEPTO]]=""),"",FIN_RAW[[#This Row],[CONCEPTO]])</f>
        <v>Mensualidad FOR JUN</v>
      </c>
      <c r="H2289" s="5">
        <f>IF(FIN_DATASET[[#This Row],[Type]]="Income", FIN_RAW[[#This Row],[VALOR (IN)]], -FIN_RAW[[#This Row],[VALOR (OUT)]])</f>
        <v>135000</v>
      </c>
      <c r="I2289" s="3" t="str">
        <f>FIN_RAW[[#This Row],[CUENTA (IN)]]</f>
        <v>Efectivo</v>
      </c>
      <c r="J2289" s="6" t="str">
        <f>FIN_RAW[[#This Row],[CUENTA (OUT)]]</f>
        <v>Mensualidad</v>
      </c>
      <c r="K2289" s="3" t="str">
        <f>IF(OR(FIN_RAW[[#This Row],[CLIENTE]]=0,FIN_RAW[[#This Row],[CLIENTE]]=" "),"",FIN_RAW[[#This Row],[CLIENTE]])</f>
        <v>Juan Sebastián Floyd</v>
      </c>
      <c r="L2289" s="3" t="str">
        <f>IF(OR(FIN_RAW[[#This Row],[DEPORTISTA]]=0,FIN_RAW[[#This Row],[DEPORTISTA]]=""),"",FIN_RAW[[#This Row],[DEPORTISTA]])</f>
        <v>Arianna Floyd Martínez</v>
      </c>
      <c r="M2289" s="3">
        <f>IF(FIN_DATASET[[#This Row],[Method]]="Efectivo",1,0)</f>
        <v>1</v>
      </c>
      <c r="N2289" s="12">
        <f>IF(FIN_DATASET[[#This Row],[Method]]="Efectivo",FIN_DATASET[[#This Row],[Amount]],0)</f>
        <v>135000</v>
      </c>
      <c r="O2289" s="3">
        <f>IF(FIN_DATASET[[#This Row],[Method]]="CxC",1,0)</f>
        <v>0</v>
      </c>
      <c r="P2289" s="11">
        <f>IF(FIN_DATASET[[#This Row],[Method]]="CxC",FIN_DATASET[[#This Row],[Amount]],0)</f>
        <v>0</v>
      </c>
      <c r="Q2289" s="3">
        <f>IF(OR(FIN_DATASET[[#This Row],[Account]]="CxP",FIN_DATASET[[#This Row],[Account]]="CxP (Liga)",FIN_DATASET[[#This Row],[Account]]="CxP (Terceros)"),1,0)</f>
        <v>0</v>
      </c>
      <c r="R2289" s="3">
        <f>IF(FIN_DATASET[[#This Row],[AP_Flag]]=1,FIN_DATASET[[#This Row],[Amount]],0)</f>
        <v>0</v>
      </c>
    </row>
    <row r="2290" spans="1:18" x14ac:dyDescent="0.2">
      <c r="A2290" s="4">
        <f>FIN_RAW[[#This Row],[FECHA]]</f>
        <v>45444</v>
      </c>
      <c r="B2290" s="3">
        <f>YEAR(FIN_DATASET[[#This Row],[Date]])</f>
        <v>2024</v>
      </c>
      <c r="C2290" s="3" t="str">
        <f>TEXT(FIN_DATASET[[#This Row],[Date]],"mmmm")</f>
        <v>June</v>
      </c>
      <c r="D2290" s="3" t="str">
        <f>IF(FIN_RAW[[#This Row],[VALOR (IN)]]&gt;0, "Income",IF(FIN_RAW[[#This Row],[VALOR (OUT)]]&gt;0, "Expense", "Check"))</f>
        <v>Income</v>
      </c>
      <c r="E2290" s="3" t="str">
        <f>_xlfn.XLOOKUP(FIN_DATASET[[#This Row],[Method]],CATEGORY_MAP[CUENTA_IN],CATEGORY_MAP[Category])</f>
        <v>Cash</v>
      </c>
      <c r="F2290" s="3" t="str">
        <f>_xlfn.XLOOKUP(FIN_DATASET[[#This Row],[Account]],CATEGORY_MAP[CUENTA_OUT],CATEGORY_MAP[Subcategory])</f>
        <v>Monthly Fee</v>
      </c>
      <c r="G2290" s="3" t="str">
        <f>IF(OR(FIN_RAW[[#This Row],[CONCEPTO]]=0,FIN_RAW[[#This Row],[CONCEPTO]]=""),"",FIN_RAW[[#This Row],[CONCEPTO]])</f>
        <v>Mensualidad FOR JUN</v>
      </c>
      <c r="H2290" s="5">
        <f>IF(FIN_DATASET[[#This Row],[Type]]="Income", FIN_RAW[[#This Row],[VALOR (IN)]], -FIN_RAW[[#This Row],[VALOR (OUT)]])</f>
        <v>180000</v>
      </c>
      <c r="I2290" s="3" t="str">
        <f>FIN_RAW[[#This Row],[CUENTA (IN)]]</f>
        <v>Efectivo</v>
      </c>
      <c r="J2290" s="6" t="str">
        <f>FIN_RAW[[#This Row],[CUENTA (OUT)]]</f>
        <v>Mensualidad</v>
      </c>
      <c r="K2290" s="3" t="str">
        <f>IF(OR(FIN_RAW[[#This Row],[CLIENTE]]=0,FIN_RAW[[#This Row],[CLIENTE]]=" "),"",FIN_RAW[[#This Row],[CLIENTE]])</f>
        <v>Tatiana Romero Tenorio</v>
      </c>
      <c r="L2290" s="3" t="str">
        <f>IF(OR(FIN_RAW[[#This Row],[DEPORTISTA]]=0,FIN_RAW[[#This Row],[DEPORTISTA]]=""),"",FIN_RAW[[#This Row],[DEPORTISTA]])</f>
        <v>Ismael Hurtado Romero</v>
      </c>
      <c r="M2290" s="3">
        <f>IF(FIN_DATASET[[#This Row],[Method]]="Efectivo",1,0)</f>
        <v>1</v>
      </c>
      <c r="N2290" s="12">
        <f>IF(FIN_DATASET[[#This Row],[Method]]="Efectivo",FIN_DATASET[[#This Row],[Amount]],0)</f>
        <v>180000</v>
      </c>
      <c r="O2290" s="3">
        <f>IF(FIN_DATASET[[#This Row],[Method]]="CxC",1,0)</f>
        <v>0</v>
      </c>
      <c r="P2290" s="11">
        <f>IF(FIN_DATASET[[#This Row],[Method]]="CxC",FIN_DATASET[[#This Row],[Amount]],0)</f>
        <v>0</v>
      </c>
      <c r="Q2290" s="3">
        <f>IF(OR(FIN_DATASET[[#This Row],[Account]]="CxP",FIN_DATASET[[#This Row],[Account]]="CxP (Liga)",FIN_DATASET[[#This Row],[Account]]="CxP (Terceros)"),1,0)</f>
        <v>0</v>
      </c>
      <c r="R2290" s="3">
        <f>IF(FIN_DATASET[[#This Row],[AP_Flag]]=1,FIN_DATASET[[#This Row],[Amount]],0)</f>
        <v>0</v>
      </c>
    </row>
    <row r="2291" spans="1:18" x14ac:dyDescent="0.2">
      <c r="A2291" s="4">
        <f>FIN_RAW[[#This Row],[FECHA]]</f>
        <v>45444</v>
      </c>
      <c r="B2291" s="3">
        <f>YEAR(FIN_DATASET[[#This Row],[Date]])</f>
        <v>2024</v>
      </c>
      <c r="C2291" s="3" t="str">
        <f>TEXT(FIN_DATASET[[#This Row],[Date]],"mmmm")</f>
        <v>June</v>
      </c>
      <c r="D2291" s="3" t="str">
        <f>IF(FIN_RAW[[#This Row],[VALOR (IN)]]&gt;0, "Income",IF(FIN_RAW[[#This Row],[VALOR (OUT)]]&gt;0, "Expense", "Check"))</f>
        <v>Income</v>
      </c>
      <c r="E2291" s="3" t="str">
        <f>_xlfn.XLOOKUP(FIN_DATASET[[#This Row],[Method]],CATEGORY_MAP[CUENTA_IN],CATEGORY_MAP[Category])</f>
        <v>Cash</v>
      </c>
      <c r="F2291" s="3" t="str">
        <f>_xlfn.XLOOKUP(FIN_DATASET[[#This Row],[Account]],CATEGORY_MAP[CUENTA_OUT],CATEGORY_MAP[Subcategory])</f>
        <v>Monthly Fee</v>
      </c>
      <c r="G2291" s="3" t="str">
        <f>IF(OR(FIN_RAW[[#This Row],[CONCEPTO]]=0,FIN_RAW[[#This Row],[CONCEPTO]]=""),"",FIN_RAW[[#This Row],[CONCEPTO]])</f>
        <v>Mensualidad FOR JUN</v>
      </c>
      <c r="H2291" s="5">
        <f>IF(FIN_DATASET[[#This Row],[Type]]="Income", FIN_RAW[[#This Row],[VALOR (IN)]], -FIN_RAW[[#This Row],[VALOR (OUT)]])</f>
        <v>180000</v>
      </c>
      <c r="I2291" s="3" t="str">
        <f>FIN_RAW[[#This Row],[CUENTA (IN)]]</f>
        <v>Efectivo</v>
      </c>
      <c r="J2291" s="6" t="str">
        <f>FIN_RAW[[#This Row],[CUENTA (OUT)]]</f>
        <v>Mensualidad</v>
      </c>
      <c r="K2291" s="3" t="str">
        <f>IF(OR(FIN_RAW[[#This Row],[CLIENTE]]=0,FIN_RAW[[#This Row],[CLIENTE]]=" "),"",FIN_RAW[[#This Row],[CLIENTE]])</f>
        <v>Juan Carlos Cano Ortiz</v>
      </c>
      <c r="L2291" s="3" t="str">
        <f>IF(OR(FIN_RAW[[#This Row],[DEPORTISTA]]=0,FIN_RAW[[#This Row],[DEPORTISTA]]=""),"",FIN_RAW[[#This Row],[DEPORTISTA]])</f>
        <v>Jeronimo Cano Peña</v>
      </c>
      <c r="M2291" s="3">
        <f>IF(FIN_DATASET[[#This Row],[Method]]="Efectivo",1,0)</f>
        <v>1</v>
      </c>
      <c r="N2291" s="12">
        <f>IF(FIN_DATASET[[#This Row],[Method]]="Efectivo",FIN_DATASET[[#This Row],[Amount]],0)</f>
        <v>180000</v>
      </c>
      <c r="O2291" s="3">
        <f>IF(FIN_DATASET[[#This Row],[Method]]="CxC",1,0)</f>
        <v>0</v>
      </c>
      <c r="P2291" s="11">
        <f>IF(FIN_DATASET[[#This Row],[Method]]="CxC",FIN_DATASET[[#This Row],[Amount]],0)</f>
        <v>0</v>
      </c>
      <c r="Q2291" s="3">
        <f>IF(OR(FIN_DATASET[[#This Row],[Account]]="CxP",FIN_DATASET[[#This Row],[Account]]="CxP (Liga)",FIN_DATASET[[#This Row],[Account]]="CxP (Terceros)"),1,0)</f>
        <v>0</v>
      </c>
      <c r="R2291" s="3">
        <f>IF(FIN_DATASET[[#This Row],[AP_Flag]]=1,FIN_DATASET[[#This Row],[Amount]],0)</f>
        <v>0</v>
      </c>
    </row>
    <row r="2292" spans="1:18" x14ac:dyDescent="0.2">
      <c r="A2292" s="4">
        <f>FIN_RAW[[#This Row],[FECHA]]</f>
        <v>45444</v>
      </c>
      <c r="B2292" s="3">
        <f>YEAR(FIN_DATASET[[#This Row],[Date]])</f>
        <v>2024</v>
      </c>
      <c r="C2292" s="3" t="str">
        <f>TEXT(FIN_DATASET[[#This Row],[Date]],"mmmm")</f>
        <v>June</v>
      </c>
      <c r="D2292" s="3" t="str">
        <f>IF(FIN_RAW[[#This Row],[VALOR (IN)]]&gt;0, "Income",IF(FIN_RAW[[#This Row],[VALOR (OUT)]]&gt;0, "Expense", "Check"))</f>
        <v>Income</v>
      </c>
      <c r="E2292" s="3" t="str">
        <f>_xlfn.XLOOKUP(FIN_DATASET[[#This Row],[Method]],CATEGORY_MAP[CUENTA_IN],CATEGORY_MAP[Category])</f>
        <v>Cash</v>
      </c>
      <c r="F2292" s="3" t="str">
        <f>_xlfn.XLOOKUP(FIN_DATASET[[#This Row],[Account]],CATEGORY_MAP[CUENTA_OUT],CATEGORY_MAP[Subcategory])</f>
        <v>Monthly Fee</v>
      </c>
      <c r="G2292" s="3" t="str">
        <f>IF(OR(FIN_RAW[[#This Row],[CONCEPTO]]=0,FIN_RAW[[#This Row],[CONCEPTO]]=""),"",FIN_RAW[[#This Row],[CONCEPTO]])</f>
        <v>Mensualidad FOR JUN</v>
      </c>
      <c r="H2292" s="5">
        <f>IF(FIN_DATASET[[#This Row],[Type]]="Income", FIN_RAW[[#This Row],[VALOR (IN)]], -FIN_RAW[[#This Row],[VALOR (OUT)]])</f>
        <v>180000</v>
      </c>
      <c r="I2292" s="3" t="str">
        <f>FIN_RAW[[#This Row],[CUENTA (IN)]]</f>
        <v>Efectivo</v>
      </c>
      <c r="J2292" s="6" t="str">
        <f>FIN_RAW[[#This Row],[CUENTA (OUT)]]</f>
        <v>Mensualidad</v>
      </c>
      <c r="K2292" s="3" t="str">
        <f>IF(OR(FIN_RAW[[#This Row],[CLIENTE]]=0,FIN_RAW[[#This Row],[CLIENTE]]=" "),"",FIN_RAW[[#This Row],[CLIENTE]])</f>
        <v>Fabio Eduardo Parra Martínez</v>
      </c>
      <c r="L2292" s="3" t="str">
        <f>IF(OR(FIN_RAW[[#This Row],[DEPORTISTA]]=0,FIN_RAW[[#This Row],[DEPORTISTA]]=""),"",FIN_RAW[[#This Row],[DEPORTISTA]])</f>
        <v>Jerónimo Parra Valenzuela</v>
      </c>
      <c r="M2292" s="3">
        <f>IF(FIN_DATASET[[#This Row],[Method]]="Efectivo",1,0)</f>
        <v>1</v>
      </c>
      <c r="N2292" s="12">
        <f>IF(FIN_DATASET[[#This Row],[Method]]="Efectivo",FIN_DATASET[[#This Row],[Amount]],0)</f>
        <v>180000</v>
      </c>
      <c r="O2292" s="3">
        <f>IF(FIN_DATASET[[#This Row],[Method]]="CxC",1,0)</f>
        <v>0</v>
      </c>
      <c r="P2292" s="11">
        <f>IF(FIN_DATASET[[#This Row],[Method]]="CxC",FIN_DATASET[[#This Row],[Amount]],0)</f>
        <v>0</v>
      </c>
      <c r="Q2292" s="3">
        <f>IF(OR(FIN_DATASET[[#This Row],[Account]]="CxP",FIN_DATASET[[#This Row],[Account]]="CxP (Liga)",FIN_DATASET[[#This Row],[Account]]="CxP (Terceros)"),1,0)</f>
        <v>0</v>
      </c>
      <c r="R2292" s="3">
        <f>IF(FIN_DATASET[[#This Row],[AP_Flag]]=1,FIN_DATASET[[#This Row],[Amount]],0)</f>
        <v>0</v>
      </c>
    </row>
    <row r="2293" spans="1:18" x14ac:dyDescent="0.2">
      <c r="A2293" s="4">
        <f>FIN_RAW[[#This Row],[FECHA]]</f>
        <v>45444</v>
      </c>
      <c r="B2293" s="3">
        <f>YEAR(FIN_DATASET[[#This Row],[Date]])</f>
        <v>2024</v>
      </c>
      <c r="C2293" s="3" t="str">
        <f>TEXT(FIN_DATASET[[#This Row],[Date]],"mmmm")</f>
        <v>June</v>
      </c>
      <c r="D2293" s="3" t="str">
        <f>IF(FIN_RAW[[#This Row],[VALOR (IN)]]&gt;0, "Income",IF(FIN_RAW[[#This Row],[VALOR (OUT)]]&gt;0, "Expense", "Check"))</f>
        <v>Income</v>
      </c>
      <c r="E2293" s="3" t="str">
        <f>_xlfn.XLOOKUP(FIN_DATASET[[#This Row],[Method]],CATEGORY_MAP[CUENTA_IN],CATEGORY_MAP[Category])</f>
        <v>Cash</v>
      </c>
      <c r="F2293" s="3" t="str">
        <f>_xlfn.XLOOKUP(FIN_DATASET[[#This Row],[Account]],CATEGORY_MAP[CUENTA_OUT],CATEGORY_MAP[Subcategory])</f>
        <v>Monthly Fee</v>
      </c>
      <c r="G2293" s="3" t="str">
        <f>IF(OR(FIN_RAW[[#This Row],[CONCEPTO]]=0,FIN_RAW[[#This Row],[CONCEPTO]]=""),"",FIN_RAW[[#This Row],[CONCEPTO]])</f>
        <v>Mensualidad FOR JUN</v>
      </c>
      <c r="H2293" s="5">
        <f>IF(FIN_DATASET[[#This Row],[Type]]="Income", FIN_RAW[[#This Row],[VALOR (IN)]], -FIN_RAW[[#This Row],[VALOR (OUT)]])</f>
        <v>180000</v>
      </c>
      <c r="I2293" s="3" t="str">
        <f>FIN_RAW[[#This Row],[CUENTA (IN)]]</f>
        <v>Efectivo</v>
      </c>
      <c r="J2293" s="6" t="str">
        <f>FIN_RAW[[#This Row],[CUENTA (OUT)]]</f>
        <v>Mensualidad</v>
      </c>
      <c r="K2293" s="3" t="str">
        <f>IF(OR(FIN_RAW[[#This Row],[CLIENTE]]=0,FIN_RAW[[#This Row],[CLIENTE]]=" "),"",FIN_RAW[[#This Row],[CLIENTE]])</f>
        <v>Nulbi Quisaboni Ortiz</v>
      </c>
      <c r="L2293" s="3" t="str">
        <f>IF(OR(FIN_RAW[[#This Row],[DEPORTISTA]]=0,FIN_RAW[[#This Row],[DEPORTISTA]]=""),"",FIN_RAW[[#This Row],[DEPORTISTA]])</f>
        <v>Jose Julian Diaz Quisaboni</v>
      </c>
      <c r="M2293" s="3">
        <f>IF(FIN_DATASET[[#This Row],[Method]]="Efectivo",1,0)</f>
        <v>1</v>
      </c>
      <c r="N2293" s="12">
        <f>IF(FIN_DATASET[[#This Row],[Method]]="Efectivo",FIN_DATASET[[#This Row],[Amount]],0)</f>
        <v>180000</v>
      </c>
      <c r="O2293" s="3">
        <f>IF(FIN_DATASET[[#This Row],[Method]]="CxC",1,0)</f>
        <v>0</v>
      </c>
      <c r="P2293" s="11">
        <f>IF(FIN_DATASET[[#This Row],[Method]]="CxC",FIN_DATASET[[#This Row],[Amount]],0)</f>
        <v>0</v>
      </c>
      <c r="Q2293" s="3">
        <f>IF(OR(FIN_DATASET[[#This Row],[Account]]="CxP",FIN_DATASET[[#This Row],[Account]]="CxP (Liga)",FIN_DATASET[[#This Row],[Account]]="CxP (Terceros)"),1,0)</f>
        <v>0</v>
      </c>
      <c r="R2293" s="3">
        <f>IF(FIN_DATASET[[#This Row],[AP_Flag]]=1,FIN_DATASET[[#This Row],[Amount]],0)</f>
        <v>0</v>
      </c>
    </row>
    <row r="2294" spans="1:18" x14ac:dyDescent="0.2">
      <c r="A2294" s="4">
        <f>FIN_RAW[[#This Row],[FECHA]]</f>
        <v>45444</v>
      </c>
      <c r="B2294" s="3">
        <f>YEAR(FIN_DATASET[[#This Row],[Date]])</f>
        <v>2024</v>
      </c>
      <c r="C2294" s="3" t="str">
        <f>TEXT(FIN_DATASET[[#This Row],[Date]],"mmmm")</f>
        <v>June</v>
      </c>
      <c r="D2294" s="3" t="str">
        <f>IF(FIN_RAW[[#This Row],[VALOR (IN)]]&gt;0, "Income",IF(FIN_RAW[[#This Row],[VALOR (OUT)]]&gt;0, "Expense", "Check"))</f>
        <v>Income</v>
      </c>
      <c r="E2294" s="3" t="str">
        <f>_xlfn.XLOOKUP(FIN_DATASET[[#This Row],[Method]],CATEGORY_MAP[CUENTA_IN],CATEGORY_MAP[Category])</f>
        <v>Cash</v>
      </c>
      <c r="F2294" s="3" t="str">
        <f>_xlfn.XLOOKUP(FIN_DATASET[[#This Row],[Account]],CATEGORY_MAP[CUENTA_OUT],CATEGORY_MAP[Subcategory])</f>
        <v>Monthly Fee</v>
      </c>
      <c r="G2294" s="3" t="str">
        <f>IF(OR(FIN_RAW[[#This Row],[CONCEPTO]]=0,FIN_RAW[[#This Row],[CONCEPTO]]=""),"",FIN_RAW[[#This Row],[CONCEPTO]])</f>
        <v>Mensualidad FOR JUN</v>
      </c>
      <c r="H2294" s="5">
        <f>IF(FIN_DATASET[[#This Row],[Type]]="Income", FIN_RAW[[#This Row],[VALOR (IN)]], -FIN_RAW[[#This Row],[VALOR (OUT)]])</f>
        <v>180000</v>
      </c>
      <c r="I2294" s="3" t="str">
        <f>FIN_RAW[[#This Row],[CUENTA (IN)]]</f>
        <v>Efectivo</v>
      </c>
      <c r="J2294" s="6" t="str">
        <f>FIN_RAW[[#This Row],[CUENTA (OUT)]]</f>
        <v>Mensualidad</v>
      </c>
      <c r="K2294" s="3" t="str">
        <f>IF(OR(FIN_RAW[[#This Row],[CLIENTE]]=0,FIN_RAW[[#This Row],[CLIENTE]]=" "),"",FIN_RAW[[#This Row],[CLIENTE]])</f>
        <v>Emerson Cano</v>
      </c>
      <c r="L2294" s="3" t="str">
        <f>IF(OR(FIN_RAW[[#This Row],[DEPORTISTA]]=0,FIN_RAW[[#This Row],[DEPORTISTA]]=""),"",FIN_RAW[[#This Row],[DEPORTISTA]])</f>
        <v>Josue David Cano Rodriguez</v>
      </c>
      <c r="M2294" s="3">
        <f>IF(FIN_DATASET[[#This Row],[Method]]="Efectivo",1,0)</f>
        <v>1</v>
      </c>
      <c r="N2294" s="12">
        <f>IF(FIN_DATASET[[#This Row],[Method]]="Efectivo",FIN_DATASET[[#This Row],[Amount]],0)</f>
        <v>180000</v>
      </c>
      <c r="O2294" s="3">
        <f>IF(FIN_DATASET[[#This Row],[Method]]="CxC",1,0)</f>
        <v>0</v>
      </c>
      <c r="P2294" s="11">
        <f>IF(FIN_DATASET[[#This Row],[Method]]="CxC",FIN_DATASET[[#This Row],[Amount]],0)</f>
        <v>0</v>
      </c>
      <c r="Q2294" s="3">
        <f>IF(OR(FIN_DATASET[[#This Row],[Account]]="CxP",FIN_DATASET[[#This Row],[Account]]="CxP (Liga)",FIN_DATASET[[#This Row],[Account]]="CxP (Terceros)"),1,0)</f>
        <v>0</v>
      </c>
      <c r="R2294" s="3">
        <f>IF(FIN_DATASET[[#This Row],[AP_Flag]]=1,FIN_DATASET[[#This Row],[Amount]],0)</f>
        <v>0</v>
      </c>
    </row>
    <row r="2295" spans="1:18" x14ac:dyDescent="0.2">
      <c r="A2295" s="4">
        <f>FIN_RAW[[#This Row],[FECHA]]</f>
        <v>45444</v>
      </c>
      <c r="B2295" s="3">
        <f>YEAR(FIN_DATASET[[#This Row],[Date]])</f>
        <v>2024</v>
      </c>
      <c r="C2295" s="3" t="str">
        <f>TEXT(FIN_DATASET[[#This Row],[Date]],"mmmm")</f>
        <v>June</v>
      </c>
      <c r="D2295" s="3" t="str">
        <f>IF(FIN_RAW[[#This Row],[VALOR (IN)]]&gt;0, "Income",IF(FIN_RAW[[#This Row],[VALOR (OUT)]]&gt;0, "Expense", "Check"))</f>
        <v>Income</v>
      </c>
      <c r="E2295" s="3" t="str">
        <f>_xlfn.XLOOKUP(FIN_DATASET[[#This Row],[Method]],CATEGORY_MAP[CUENTA_IN],CATEGORY_MAP[Category])</f>
        <v>Scholarships</v>
      </c>
      <c r="F2295" s="3" t="str">
        <f>_xlfn.XLOOKUP(FIN_DATASET[[#This Row],[Account]],CATEGORY_MAP[CUENTA_OUT],CATEGORY_MAP[Subcategory])</f>
        <v>Monthly Fee</v>
      </c>
      <c r="G2295" s="3" t="str">
        <f>IF(OR(FIN_RAW[[#This Row],[CONCEPTO]]=0,FIN_RAW[[#This Row],[CONCEPTO]]=""),"",FIN_RAW[[#This Row],[CONCEPTO]])</f>
        <v>Beca Fundadores AR (100%) JUN</v>
      </c>
      <c r="H2295" s="5">
        <f>IF(FIN_DATASET[[#This Row],[Type]]="Income", FIN_RAW[[#This Row],[VALOR (IN)]], -FIN_RAW[[#This Row],[VALOR (OUT)]])</f>
        <v>210000</v>
      </c>
      <c r="I2295" s="3" t="str">
        <f>FIN_RAW[[#This Row],[CUENTA (IN)]]</f>
        <v>Becas</v>
      </c>
      <c r="J2295" s="6" t="str">
        <f>FIN_RAW[[#This Row],[CUENTA (OUT)]]</f>
        <v>Mensualidad</v>
      </c>
      <c r="K2295" s="3" t="str">
        <f>IF(OR(FIN_RAW[[#This Row],[CLIENTE]]=0,FIN_RAW[[#This Row],[CLIENTE]]=" "),"",FIN_RAW[[#This Row],[CLIENTE]])</f>
        <v>Omar Osorio Valencia</v>
      </c>
      <c r="L2295" s="3" t="str">
        <f>IF(OR(FIN_RAW[[#This Row],[DEPORTISTA]]=0,FIN_RAW[[#This Row],[DEPORTISTA]]=""),"",FIN_RAW[[#This Row],[DEPORTISTA]])</f>
        <v>Juan Camilo Osorio Mendoza</v>
      </c>
      <c r="M2295" s="3">
        <f>IF(FIN_DATASET[[#This Row],[Method]]="Efectivo",1,0)</f>
        <v>0</v>
      </c>
      <c r="N2295" s="12">
        <f>IF(FIN_DATASET[[#This Row],[Method]]="Efectivo",FIN_DATASET[[#This Row],[Amount]],0)</f>
        <v>0</v>
      </c>
      <c r="O2295" s="3">
        <f>IF(FIN_DATASET[[#This Row],[Method]]="CxC",1,0)</f>
        <v>0</v>
      </c>
      <c r="P2295" s="11">
        <f>IF(FIN_DATASET[[#This Row],[Method]]="CxC",FIN_DATASET[[#This Row],[Amount]],0)</f>
        <v>0</v>
      </c>
      <c r="Q2295" s="3">
        <f>IF(OR(FIN_DATASET[[#This Row],[Account]]="CxP",FIN_DATASET[[#This Row],[Account]]="CxP (Liga)",FIN_DATASET[[#This Row],[Account]]="CxP (Terceros)"),1,0)</f>
        <v>0</v>
      </c>
      <c r="R2295" s="3">
        <f>IF(FIN_DATASET[[#This Row],[AP_Flag]]=1,FIN_DATASET[[#This Row],[Amount]],0)</f>
        <v>0</v>
      </c>
    </row>
    <row r="2296" spans="1:18" x14ac:dyDescent="0.2">
      <c r="A2296" s="4">
        <f>FIN_RAW[[#This Row],[FECHA]]</f>
        <v>45444</v>
      </c>
      <c r="B2296" s="3">
        <f>YEAR(FIN_DATASET[[#This Row],[Date]])</f>
        <v>2024</v>
      </c>
      <c r="C2296" s="3" t="str">
        <f>TEXT(FIN_DATASET[[#This Row],[Date]],"mmmm")</f>
        <v>June</v>
      </c>
      <c r="D2296" s="3" t="str">
        <f>IF(FIN_RAW[[#This Row],[VALOR (IN)]]&gt;0, "Income",IF(FIN_RAW[[#This Row],[VALOR (OUT)]]&gt;0, "Expense", "Check"))</f>
        <v>Income</v>
      </c>
      <c r="E2296" s="3" t="str">
        <f>_xlfn.XLOOKUP(FIN_DATASET[[#This Row],[Method]],CATEGORY_MAP[CUENTA_IN],CATEGORY_MAP[Category])</f>
        <v>Cash</v>
      </c>
      <c r="F2296" s="3" t="str">
        <f>_xlfn.XLOOKUP(FIN_DATASET[[#This Row],[Account]],CATEGORY_MAP[CUENTA_OUT],CATEGORY_MAP[Subcategory])</f>
        <v>Monthly Fee</v>
      </c>
      <c r="G2296" s="3" t="str">
        <f>IF(OR(FIN_RAW[[#This Row],[CONCEPTO]]=0,FIN_RAW[[#This Row],[CONCEPTO]]=""),"",FIN_RAW[[#This Row],[CONCEPTO]])</f>
        <v>Mensualidad AR JUN</v>
      </c>
      <c r="H2296" s="5">
        <f>IF(FIN_DATASET[[#This Row],[Type]]="Income", FIN_RAW[[#This Row],[VALOR (IN)]], -FIN_RAW[[#This Row],[VALOR (OUT)]])</f>
        <v>210000</v>
      </c>
      <c r="I2296" s="3" t="str">
        <f>FIN_RAW[[#This Row],[CUENTA (IN)]]</f>
        <v>Efectivo</v>
      </c>
      <c r="J2296" s="6" t="str">
        <f>FIN_RAW[[#This Row],[CUENTA (OUT)]]</f>
        <v>Mensualidad</v>
      </c>
      <c r="K2296" s="3" t="str">
        <f>IF(OR(FIN_RAW[[#This Row],[CLIENTE]]=0,FIN_RAW[[#This Row],[CLIENTE]]=" "),"",FIN_RAW[[#This Row],[CLIENTE]])</f>
        <v>Juan Sebastián Floyd</v>
      </c>
      <c r="L2296" s="3" t="str">
        <f>IF(OR(FIN_RAW[[#This Row],[DEPORTISTA]]=0,FIN_RAW[[#This Row],[DEPORTISTA]]=""),"",FIN_RAW[[#This Row],[DEPORTISTA]])</f>
        <v>Juan Diego Floyd Martínez</v>
      </c>
      <c r="M2296" s="3">
        <f>IF(FIN_DATASET[[#This Row],[Method]]="Efectivo",1,0)</f>
        <v>1</v>
      </c>
      <c r="N2296" s="12">
        <f>IF(FIN_DATASET[[#This Row],[Method]]="Efectivo",FIN_DATASET[[#This Row],[Amount]],0)</f>
        <v>210000</v>
      </c>
      <c r="O2296" s="3">
        <f>IF(FIN_DATASET[[#This Row],[Method]]="CxC",1,0)</f>
        <v>0</v>
      </c>
      <c r="P2296" s="11">
        <f>IF(FIN_DATASET[[#This Row],[Method]]="CxC",FIN_DATASET[[#This Row],[Amount]],0)</f>
        <v>0</v>
      </c>
      <c r="Q2296" s="3">
        <f>IF(OR(FIN_DATASET[[#This Row],[Account]]="CxP",FIN_DATASET[[#This Row],[Account]]="CxP (Liga)",FIN_DATASET[[#This Row],[Account]]="CxP (Terceros)"),1,0)</f>
        <v>0</v>
      </c>
      <c r="R2296" s="3">
        <f>IF(FIN_DATASET[[#This Row],[AP_Flag]]=1,FIN_DATASET[[#This Row],[Amount]],0)</f>
        <v>0</v>
      </c>
    </row>
    <row r="2297" spans="1:18" x14ac:dyDescent="0.2">
      <c r="A2297" s="4">
        <f>FIN_RAW[[#This Row],[FECHA]]</f>
        <v>45444</v>
      </c>
      <c r="B2297" s="3">
        <f>YEAR(FIN_DATASET[[#This Row],[Date]])</f>
        <v>2024</v>
      </c>
      <c r="C2297" s="3" t="str">
        <f>TEXT(FIN_DATASET[[#This Row],[Date]],"mmmm")</f>
        <v>June</v>
      </c>
      <c r="D2297" s="3" t="str">
        <f>IF(FIN_RAW[[#This Row],[VALOR (IN)]]&gt;0, "Income",IF(FIN_RAW[[#This Row],[VALOR (OUT)]]&gt;0, "Expense", "Check"))</f>
        <v>Income</v>
      </c>
      <c r="E2297" s="3" t="str">
        <f>_xlfn.XLOOKUP(FIN_DATASET[[#This Row],[Method]],CATEGORY_MAP[CUENTA_IN],CATEGORY_MAP[Category])</f>
        <v>Scholarships</v>
      </c>
      <c r="F2297" s="3" t="str">
        <f>_xlfn.XLOOKUP(FIN_DATASET[[#This Row],[Account]],CATEGORY_MAP[CUENTA_OUT],CATEGORY_MAP[Subcategory])</f>
        <v>Monthly Fee</v>
      </c>
      <c r="G2297" s="3" t="str">
        <f>IF(OR(FIN_RAW[[#This Row],[CONCEPTO]]=0,FIN_RAW[[#This Row],[CONCEPTO]]=""),"",FIN_RAW[[#This Row],[CONCEPTO]])</f>
        <v>Beca Hermandad (15%) JUN</v>
      </c>
      <c r="H2297" s="5">
        <f>IF(FIN_DATASET[[#This Row],[Type]]="Income", FIN_RAW[[#This Row],[VALOR (IN)]], -FIN_RAW[[#This Row],[VALOR (OUT)]])</f>
        <v>52000</v>
      </c>
      <c r="I2297" s="3" t="str">
        <f>FIN_RAW[[#This Row],[CUENTA (IN)]]</f>
        <v>Becas</v>
      </c>
      <c r="J2297" s="6" t="str">
        <f>FIN_RAW[[#This Row],[CUENTA (OUT)]]</f>
        <v>Mensualidad</v>
      </c>
      <c r="K2297" s="3" t="str">
        <f>IF(OR(FIN_RAW[[#This Row],[CLIENTE]]=0,FIN_RAW[[#This Row],[CLIENTE]]=" "),"",FIN_RAW[[#This Row],[CLIENTE]])</f>
        <v>Víctor Manuel Duque Yepes</v>
      </c>
      <c r="L2297" s="3" t="str">
        <f>IF(OR(FIN_RAW[[#This Row],[DEPORTISTA]]=0,FIN_RAW[[#This Row],[DEPORTISTA]]=""),"",FIN_RAW[[#This Row],[DEPORTISTA]])</f>
        <v>Juan Esteban Duque Pinto</v>
      </c>
      <c r="M2297" s="3">
        <f>IF(FIN_DATASET[[#This Row],[Method]]="Efectivo",1,0)</f>
        <v>0</v>
      </c>
      <c r="N2297" s="12">
        <f>IF(FIN_DATASET[[#This Row],[Method]]="Efectivo",FIN_DATASET[[#This Row],[Amount]],0)</f>
        <v>0</v>
      </c>
      <c r="O2297" s="3">
        <f>IF(FIN_DATASET[[#This Row],[Method]]="CxC",1,0)</f>
        <v>0</v>
      </c>
      <c r="P2297" s="11">
        <f>IF(FIN_DATASET[[#This Row],[Method]]="CxC",FIN_DATASET[[#This Row],[Amount]],0)</f>
        <v>0</v>
      </c>
      <c r="Q2297" s="3">
        <f>IF(OR(FIN_DATASET[[#This Row],[Account]]="CxP",FIN_DATASET[[#This Row],[Account]]="CxP (Liga)",FIN_DATASET[[#This Row],[Account]]="CxP (Terceros)"),1,0)</f>
        <v>0</v>
      </c>
      <c r="R2297" s="3">
        <f>IF(FIN_DATASET[[#This Row],[AP_Flag]]=1,FIN_DATASET[[#This Row],[Amount]],0)</f>
        <v>0</v>
      </c>
    </row>
    <row r="2298" spans="1:18" x14ac:dyDescent="0.2">
      <c r="A2298" s="4">
        <f>FIN_RAW[[#This Row],[FECHA]]</f>
        <v>45444</v>
      </c>
      <c r="B2298" s="3">
        <f>YEAR(FIN_DATASET[[#This Row],[Date]])</f>
        <v>2024</v>
      </c>
      <c r="C2298" s="3" t="str">
        <f>TEXT(FIN_DATASET[[#This Row],[Date]],"mmmm")</f>
        <v>June</v>
      </c>
      <c r="D2298" s="3" t="str">
        <f>IF(FIN_RAW[[#This Row],[VALOR (IN)]]&gt;0, "Income",IF(FIN_RAW[[#This Row],[VALOR (OUT)]]&gt;0, "Expense", "Check"))</f>
        <v>Income</v>
      </c>
      <c r="E2298" s="3" t="str">
        <f>_xlfn.XLOOKUP(FIN_DATASET[[#This Row],[Method]],CATEGORY_MAP[CUENTA_IN],CATEGORY_MAP[Category])</f>
        <v>Cash</v>
      </c>
      <c r="F2298" s="3" t="str">
        <f>_xlfn.XLOOKUP(FIN_DATASET[[#This Row],[Account]],CATEGORY_MAP[CUENTA_OUT],CATEGORY_MAP[Subcategory])</f>
        <v>Monthly Fee</v>
      </c>
      <c r="G2298" s="3" t="str">
        <f>IF(OR(FIN_RAW[[#This Row],[CONCEPTO]]=0,FIN_RAW[[#This Row],[CONCEPTO]]=""),"",FIN_RAW[[#This Row],[CONCEPTO]])</f>
        <v>Mensualidad AR JUN</v>
      </c>
      <c r="H2298" s="5">
        <f>IF(FIN_DATASET[[#This Row],[Type]]="Income", FIN_RAW[[#This Row],[VALOR (IN)]], -FIN_RAW[[#This Row],[VALOR (OUT)]])</f>
        <v>158000</v>
      </c>
      <c r="I2298" s="3" t="str">
        <f>FIN_RAW[[#This Row],[CUENTA (IN)]]</f>
        <v>Efectivo</v>
      </c>
      <c r="J2298" s="6" t="str">
        <f>FIN_RAW[[#This Row],[CUENTA (OUT)]]</f>
        <v>Mensualidad</v>
      </c>
      <c r="K2298" s="3" t="str">
        <f>IF(OR(FIN_RAW[[#This Row],[CLIENTE]]=0,FIN_RAW[[#This Row],[CLIENTE]]=" "),"",FIN_RAW[[#This Row],[CLIENTE]])</f>
        <v>Víctor Manuel Duque Yepes</v>
      </c>
      <c r="L2298" s="3" t="str">
        <f>IF(OR(FIN_RAW[[#This Row],[DEPORTISTA]]=0,FIN_RAW[[#This Row],[DEPORTISTA]]=""),"",FIN_RAW[[#This Row],[DEPORTISTA]])</f>
        <v>Juan Esteban Duque Pinto</v>
      </c>
      <c r="M2298" s="3">
        <f>IF(FIN_DATASET[[#This Row],[Method]]="Efectivo",1,0)</f>
        <v>1</v>
      </c>
      <c r="N2298" s="12">
        <f>IF(FIN_DATASET[[#This Row],[Method]]="Efectivo",FIN_DATASET[[#This Row],[Amount]],0)</f>
        <v>158000</v>
      </c>
      <c r="O2298" s="3">
        <f>IF(FIN_DATASET[[#This Row],[Method]]="CxC",1,0)</f>
        <v>0</v>
      </c>
      <c r="P2298" s="11">
        <f>IF(FIN_DATASET[[#This Row],[Method]]="CxC",FIN_DATASET[[#This Row],[Amount]],0)</f>
        <v>0</v>
      </c>
      <c r="Q2298" s="3">
        <f>IF(OR(FIN_DATASET[[#This Row],[Account]]="CxP",FIN_DATASET[[#This Row],[Account]]="CxP (Liga)",FIN_DATASET[[#This Row],[Account]]="CxP (Terceros)"),1,0)</f>
        <v>0</v>
      </c>
      <c r="R2298" s="3">
        <f>IF(FIN_DATASET[[#This Row],[AP_Flag]]=1,FIN_DATASET[[#This Row],[Amount]],0)</f>
        <v>0</v>
      </c>
    </row>
    <row r="2299" spans="1:18" x14ac:dyDescent="0.2">
      <c r="A2299" s="4">
        <f>FIN_RAW[[#This Row],[FECHA]]</f>
        <v>45444</v>
      </c>
      <c r="B2299" s="3">
        <f>YEAR(FIN_DATASET[[#This Row],[Date]])</f>
        <v>2024</v>
      </c>
      <c r="C2299" s="3" t="str">
        <f>TEXT(FIN_DATASET[[#This Row],[Date]],"mmmm")</f>
        <v>June</v>
      </c>
      <c r="D2299" s="3" t="str">
        <f>IF(FIN_RAW[[#This Row],[VALOR (IN)]]&gt;0, "Income",IF(FIN_RAW[[#This Row],[VALOR (OUT)]]&gt;0, "Expense", "Check"))</f>
        <v>Income</v>
      </c>
      <c r="E2299" s="3" t="str">
        <f>_xlfn.XLOOKUP(FIN_DATASET[[#This Row],[Method]],CATEGORY_MAP[CUENTA_IN],CATEGORY_MAP[Category])</f>
        <v>Cash</v>
      </c>
      <c r="F2299" s="3" t="str">
        <f>_xlfn.XLOOKUP(FIN_DATASET[[#This Row],[Account]],CATEGORY_MAP[CUENTA_OUT],CATEGORY_MAP[Subcategory])</f>
        <v>Monthly Fee</v>
      </c>
      <c r="G2299" s="3" t="str">
        <f>IF(OR(FIN_RAW[[#This Row],[CONCEPTO]]=0,FIN_RAW[[#This Row],[CONCEPTO]]=""),"",FIN_RAW[[#This Row],[CONCEPTO]])</f>
        <v>Mensualidad AR JUN</v>
      </c>
      <c r="H2299" s="5">
        <f>IF(FIN_DATASET[[#This Row],[Type]]="Income", FIN_RAW[[#This Row],[VALOR (IN)]], -FIN_RAW[[#This Row],[VALOR (OUT)]])</f>
        <v>210000</v>
      </c>
      <c r="I2299" s="3" t="str">
        <f>FIN_RAW[[#This Row],[CUENTA (IN)]]</f>
        <v>Efectivo</v>
      </c>
      <c r="J2299" s="6" t="str">
        <f>FIN_RAW[[#This Row],[CUENTA (OUT)]]</f>
        <v>Mensualidad</v>
      </c>
      <c r="K2299" s="3" t="str">
        <f>IF(OR(FIN_RAW[[#This Row],[CLIENTE]]=0,FIN_RAW[[#This Row],[CLIENTE]]=" "),"",FIN_RAW[[#This Row],[CLIENTE]])</f>
        <v>Víctor Manuel Duque Yepes</v>
      </c>
      <c r="L2299" s="3" t="str">
        <f>IF(OR(FIN_RAW[[#This Row],[DEPORTISTA]]=0,FIN_RAW[[#This Row],[DEPORTISTA]]=""),"",FIN_RAW[[#This Row],[DEPORTISTA]])</f>
        <v>Juan Manuel Duque Pinto</v>
      </c>
      <c r="M2299" s="3">
        <f>IF(FIN_DATASET[[#This Row],[Method]]="Efectivo",1,0)</f>
        <v>1</v>
      </c>
      <c r="N2299" s="12">
        <f>IF(FIN_DATASET[[#This Row],[Method]]="Efectivo",FIN_DATASET[[#This Row],[Amount]],0)</f>
        <v>210000</v>
      </c>
      <c r="O2299" s="3">
        <f>IF(FIN_DATASET[[#This Row],[Method]]="CxC",1,0)</f>
        <v>0</v>
      </c>
      <c r="P2299" s="11">
        <f>IF(FIN_DATASET[[#This Row],[Method]]="CxC",FIN_DATASET[[#This Row],[Amount]],0)</f>
        <v>0</v>
      </c>
      <c r="Q2299" s="3">
        <f>IF(OR(FIN_DATASET[[#This Row],[Account]]="CxP",FIN_DATASET[[#This Row],[Account]]="CxP (Liga)",FIN_DATASET[[#This Row],[Account]]="CxP (Terceros)"),1,0)</f>
        <v>0</v>
      </c>
      <c r="R2299" s="3">
        <f>IF(FIN_DATASET[[#This Row],[AP_Flag]]=1,FIN_DATASET[[#This Row],[Amount]],0)</f>
        <v>0</v>
      </c>
    </row>
    <row r="2300" spans="1:18" x14ac:dyDescent="0.2">
      <c r="A2300" s="4">
        <f>FIN_RAW[[#This Row],[FECHA]]</f>
        <v>45444</v>
      </c>
      <c r="B2300" s="3">
        <f>YEAR(FIN_DATASET[[#This Row],[Date]])</f>
        <v>2024</v>
      </c>
      <c r="C2300" s="3" t="str">
        <f>TEXT(FIN_DATASET[[#This Row],[Date]],"mmmm")</f>
        <v>June</v>
      </c>
      <c r="D2300" s="3" t="str">
        <f>IF(FIN_RAW[[#This Row],[VALOR (IN)]]&gt;0, "Income",IF(FIN_RAW[[#This Row],[VALOR (OUT)]]&gt;0, "Expense", "Check"))</f>
        <v>Income</v>
      </c>
      <c r="E2300" s="3" t="str">
        <f>_xlfn.XLOOKUP(FIN_DATASET[[#This Row],[Method]],CATEGORY_MAP[CUENTA_IN],CATEGORY_MAP[Category])</f>
        <v>Cash</v>
      </c>
      <c r="F2300" s="3" t="str">
        <f>_xlfn.XLOOKUP(FIN_DATASET[[#This Row],[Account]],CATEGORY_MAP[CUENTA_OUT],CATEGORY_MAP[Subcategory])</f>
        <v>Monthly Fee</v>
      </c>
      <c r="G2300" s="3" t="str">
        <f>IF(OR(FIN_RAW[[#This Row],[CONCEPTO]]=0,FIN_RAW[[#This Row],[CONCEPTO]]=""),"",FIN_RAW[[#This Row],[CONCEPTO]])</f>
        <v>Mensualidad AR JUN</v>
      </c>
      <c r="H2300" s="5">
        <f>IF(FIN_DATASET[[#This Row],[Type]]="Income", FIN_RAW[[#This Row],[VALOR (IN)]], -FIN_RAW[[#This Row],[VALOR (OUT)]])</f>
        <v>210000</v>
      </c>
      <c r="I2300" s="3" t="str">
        <f>FIN_RAW[[#This Row],[CUENTA (IN)]]</f>
        <v>Efectivo</v>
      </c>
      <c r="J2300" s="6" t="str">
        <f>FIN_RAW[[#This Row],[CUENTA (OUT)]]</f>
        <v>Mensualidad</v>
      </c>
      <c r="K2300" s="3" t="str">
        <f>IF(OR(FIN_RAW[[#This Row],[CLIENTE]]=0,FIN_RAW[[#This Row],[CLIENTE]]=" "),"",FIN_RAW[[#This Row],[CLIENTE]])</f>
        <v>Diana Gómez Herrera</v>
      </c>
      <c r="L2300" s="3" t="str">
        <f>IF(OR(FIN_RAW[[#This Row],[DEPORTISTA]]=0,FIN_RAW[[#This Row],[DEPORTISTA]]=""),"",FIN_RAW[[#This Row],[DEPORTISTA]])</f>
        <v>Juan Manuel López Gómez</v>
      </c>
      <c r="M2300" s="3">
        <f>IF(FIN_DATASET[[#This Row],[Method]]="Efectivo",1,0)</f>
        <v>1</v>
      </c>
      <c r="N2300" s="12">
        <f>IF(FIN_DATASET[[#This Row],[Method]]="Efectivo",FIN_DATASET[[#This Row],[Amount]],0)</f>
        <v>210000</v>
      </c>
      <c r="O2300" s="3">
        <f>IF(FIN_DATASET[[#This Row],[Method]]="CxC",1,0)</f>
        <v>0</v>
      </c>
      <c r="P2300" s="11">
        <f>IF(FIN_DATASET[[#This Row],[Method]]="CxC",FIN_DATASET[[#This Row],[Amount]],0)</f>
        <v>0</v>
      </c>
      <c r="Q2300" s="3">
        <f>IF(OR(FIN_DATASET[[#This Row],[Account]]="CxP",FIN_DATASET[[#This Row],[Account]]="CxP (Liga)",FIN_DATASET[[#This Row],[Account]]="CxP (Terceros)"),1,0)</f>
        <v>0</v>
      </c>
      <c r="R2300" s="3">
        <f>IF(FIN_DATASET[[#This Row],[AP_Flag]]=1,FIN_DATASET[[#This Row],[Amount]],0)</f>
        <v>0</v>
      </c>
    </row>
    <row r="2301" spans="1:18" x14ac:dyDescent="0.2">
      <c r="A2301" s="4">
        <f>FIN_RAW[[#This Row],[FECHA]]</f>
        <v>45444</v>
      </c>
      <c r="B2301" s="3">
        <f>YEAR(FIN_DATASET[[#This Row],[Date]])</f>
        <v>2024</v>
      </c>
      <c r="C2301" s="3" t="str">
        <f>TEXT(FIN_DATASET[[#This Row],[Date]],"mmmm")</f>
        <v>June</v>
      </c>
      <c r="D2301" s="3" t="str">
        <f>IF(FIN_RAW[[#This Row],[VALOR (IN)]]&gt;0, "Income",IF(FIN_RAW[[#This Row],[VALOR (OUT)]]&gt;0, "Expense", "Check"))</f>
        <v>Income</v>
      </c>
      <c r="E2301" s="3" t="str">
        <f>_xlfn.XLOOKUP(FIN_DATASET[[#This Row],[Method]],CATEGORY_MAP[CUENTA_IN],CATEGORY_MAP[Category])</f>
        <v>Scholarships</v>
      </c>
      <c r="F2301" s="3" t="str">
        <f>_xlfn.XLOOKUP(FIN_DATASET[[#This Row],[Account]],CATEGORY_MAP[CUENTA_OUT],CATEGORY_MAP[Subcategory])</f>
        <v>Monthly Fee</v>
      </c>
      <c r="G2301" s="3" t="str">
        <f>IF(OR(FIN_RAW[[#This Row],[CONCEPTO]]=0,FIN_RAW[[#This Row],[CONCEPTO]]=""),"",FIN_RAW[[#This Row],[CONCEPTO]])</f>
        <v>Beca Fundadores AR (100%) JUN</v>
      </c>
      <c r="H2301" s="5">
        <f>IF(FIN_DATASET[[#This Row],[Type]]="Income", FIN_RAW[[#This Row],[VALOR (IN)]], -FIN_RAW[[#This Row],[VALOR (OUT)]])</f>
        <v>210000</v>
      </c>
      <c r="I2301" s="3" t="str">
        <f>FIN_RAW[[#This Row],[CUENTA (IN)]]</f>
        <v>Becas</v>
      </c>
      <c r="J2301" s="6" t="str">
        <f>FIN_RAW[[#This Row],[CUENTA (OUT)]]</f>
        <v>Mensualidad</v>
      </c>
      <c r="K2301" s="3" t="str">
        <f>IF(OR(FIN_RAW[[#This Row],[CLIENTE]]=0,FIN_RAW[[#This Row],[CLIENTE]]=" "),"",FIN_RAW[[#This Row],[CLIENTE]])</f>
        <v>Silvana Torres López</v>
      </c>
      <c r="L2301" s="3" t="str">
        <f>IF(OR(FIN_RAW[[#This Row],[DEPORTISTA]]=0,FIN_RAW[[#This Row],[DEPORTISTA]]=""),"",FIN_RAW[[#This Row],[DEPORTISTA]])</f>
        <v>Luciana Pinedo Torres</v>
      </c>
      <c r="M2301" s="3">
        <f>IF(FIN_DATASET[[#This Row],[Method]]="Efectivo",1,0)</f>
        <v>0</v>
      </c>
      <c r="N2301" s="12">
        <f>IF(FIN_DATASET[[#This Row],[Method]]="Efectivo",FIN_DATASET[[#This Row],[Amount]],0)</f>
        <v>0</v>
      </c>
      <c r="O2301" s="3">
        <f>IF(FIN_DATASET[[#This Row],[Method]]="CxC",1,0)</f>
        <v>0</v>
      </c>
      <c r="P2301" s="11">
        <f>IF(FIN_DATASET[[#This Row],[Method]]="CxC",FIN_DATASET[[#This Row],[Amount]],0)</f>
        <v>0</v>
      </c>
      <c r="Q2301" s="3">
        <f>IF(OR(FIN_DATASET[[#This Row],[Account]]="CxP",FIN_DATASET[[#This Row],[Account]]="CxP (Liga)",FIN_DATASET[[#This Row],[Account]]="CxP (Terceros)"),1,0)</f>
        <v>0</v>
      </c>
      <c r="R2301" s="3">
        <f>IF(FIN_DATASET[[#This Row],[AP_Flag]]=1,FIN_DATASET[[#This Row],[Amount]],0)</f>
        <v>0</v>
      </c>
    </row>
    <row r="2302" spans="1:18" x14ac:dyDescent="0.2">
      <c r="A2302" s="4">
        <f>FIN_RAW[[#This Row],[FECHA]]</f>
        <v>45444</v>
      </c>
      <c r="B2302" s="3">
        <f>YEAR(FIN_DATASET[[#This Row],[Date]])</f>
        <v>2024</v>
      </c>
      <c r="C2302" s="3" t="str">
        <f>TEXT(FIN_DATASET[[#This Row],[Date]],"mmmm")</f>
        <v>June</v>
      </c>
      <c r="D2302" s="3" t="str">
        <f>IF(FIN_RAW[[#This Row],[VALOR (IN)]]&gt;0, "Income",IF(FIN_RAW[[#This Row],[VALOR (OUT)]]&gt;0, "Expense", "Check"))</f>
        <v>Income</v>
      </c>
      <c r="E2302" s="3" t="str">
        <f>_xlfn.XLOOKUP(FIN_DATASET[[#This Row],[Method]],CATEGORY_MAP[CUENTA_IN],CATEGORY_MAP[Category])</f>
        <v>Cash</v>
      </c>
      <c r="F2302" s="3" t="str">
        <f>_xlfn.XLOOKUP(FIN_DATASET[[#This Row],[Account]],CATEGORY_MAP[CUENTA_OUT],CATEGORY_MAP[Subcategory])</f>
        <v>Monthly Fee</v>
      </c>
      <c r="G2302" s="3" t="str">
        <f>IF(OR(FIN_RAW[[#This Row],[CONCEPTO]]=0,FIN_RAW[[#This Row],[CONCEPTO]]=""),"",FIN_RAW[[#This Row],[CONCEPTO]])</f>
        <v>Mensualidad AR JUN</v>
      </c>
      <c r="H2302" s="5">
        <f>IF(FIN_DATASET[[#This Row],[Type]]="Income", FIN_RAW[[#This Row],[VALOR (IN)]], -FIN_RAW[[#This Row],[VALOR (OUT)]])</f>
        <v>210000</v>
      </c>
      <c r="I2302" s="3" t="str">
        <f>FIN_RAW[[#This Row],[CUENTA (IN)]]</f>
        <v>Efectivo</v>
      </c>
      <c r="J2302" s="6" t="str">
        <f>FIN_RAW[[#This Row],[CUENTA (OUT)]]</f>
        <v>Mensualidad</v>
      </c>
      <c r="K2302" s="3" t="str">
        <f>IF(OR(FIN_RAW[[#This Row],[CLIENTE]]=0,FIN_RAW[[#This Row],[CLIENTE]]=" "),"",FIN_RAW[[#This Row],[CLIENTE]])</f>
        <v>Diana Marcela Bravo Clavijo</v>
      </c>
      <c r="L2302" s="3" t="str">
        <f>IF(OR(FIN_RAW[[#This Row],[DEPORTISTA]]=0,FIN_RAW[[#This Row],[DEPORTISTA]]=""),"",FIN_RAW[[#This Row],[DEPORTISTA]])</f>
        <v>María Antonia Camacho Bravo</v>
      </c>
      <c r="M2302" s="3">
        <f>IF(FIN_DATASET[[#This Row],[Method]]="Efectivo",1,0)</f>
        <v>1</v>
      </c>
      <c r="N2302" s="12">
        <f>IF(FIN_DATASET[[#This Row],[Method]]="Efectivo",FIN_DATASET[[#This Row],[Amount]],0)</f>
        <v>210000</v>
      </c>
      <c r="O2302" s="3">
        <f>IF(FIN_DATASET[[#This Row],[Method]]="CxC",1,0)</f>
        <v>0</v>
      </c>
      <c r="P2302" s="11">
        <f>IF(FIN_DATASET[[#This Row],[Method]]="CxC",FIN_DATASET[[#This Row],[Amount]],0)</f>
        <v>0</v>
      </c>
      <c r="Q2302" s="3">
        <f>IF(OR(FIN_DATASET[[#This Row],[Account]]="CxP",FIN_DATASET[[#This Row],[Account]]="CxP (Liga)",FIN_DATASET[[#This Row],[Account]]="CxP (Terceros)"),1,0)</f>
        <v>0</v>
      </c>
      <c r="R2302" s="3">
        <f>IF(FIN_DATASET[[#This Row],[AP_Flag]]=1,FIN_DATASET[[#This Row],[Amount]],0)</f>
        <v>0</v>
      </c>
    </row>
    <row r="2303" spans="1:18" x14ac:dyDescent="0.2">
      <c r="A2303" s="4">
        <f>FIN_RAW[[#This Row],[FECHA]]</f>
        <v>45444</v>
      </c>
      <c r="B2303" s="3">
        <f>YEAR(FIN_DATASET[[#This Row],[Date]])</f>
        <v>2024</v>
      </c>
      <c r="C2303" s="3" t="str">
        <f>TEXT(FIN_DATASET[[#This Row],[Date]],"mmmm")</f>
        <v>June</v>
      </c>
      <c r="D2303" s="3" t="str">
        <f>IF(FIN_RAW[[#This Row],[VALOR (IN)]]&gt;0, "Income",IF(FIN_RAW[[#This Row],[VALOR (OUT)]]&gt;0, "Expense", "Check"))</f>
        <v>Income</v>
      </c>
      <c r="E2303" s="3" t="str">
        <f>_xlfn.XLOOKUP(FIN_DATASET[[#This Row],[Method]],CATEGORY_MAP[CUENTA_IN],CATEGORY_MAP[Category])</f>
        <v>Scholarships</v>
      </c>
      <c r="F2303" s="3" t="str">
        <f>_xlfn.XLOOKUP(FIN_DATASET[[#This Row],[Account]],CATEGORY_MAP[CUENTA_OUT],CATEGORY_MAP[Subcategory])</f>
        <v>Monthly Fee</v>
      </c>
      <c r="G2303" s="3" t="str">
        <f>IF(OR(FIN_RAW[[#This Row],[CONCEPTO]]=0,FIN_RAW[[#This Row],[CONCEPTO]]=""),"",FIN_RAW[[#This Row],[CONCEPTO]])</f>
        <v>Beca Fundadores AR (100%) JUN</v>
      </c>
      <c r="H2303" s="5">
        <f>IF(FIN_DATASET[[#This Row],[Type]]="Income", FIN_RAW[[#This Row],[VALOR (IN)]], -FIN_RAW[[#This Row],[VALOR (OUT)]])</f>
        <v>210000</v>
      </c>
      <c r="I2303" s="3" t="str">
        <f>FIN_RAW[[#This Row],[CUENTA (IN)]]</f>
        <v>Becas</v>
      </c>
      <c r="J2303" s="6" t="str">
        <f>FIN_RAW[[#This Row],[CUENTA (OUT)]]</f>
        <v>Mensualidad</v>
      </c>
      <c r="K2303" s="3" t="str">
        <f>IF(OR(FIN_RAW[[#This Row],[CLIENTE]]=0,FIN_RAW[[#This Row],[CLIENTE]]=" "),"",FIN_RAW[[#This Row],[CLIENTE]])</f>
        <v>Silvana Torres López</v>
      </c>
      <c r="L2303" s="3" t="str">
        <f>IF(OR(FIN_RAW[[#This Row],[DEPORTISTA]]=0,FIN_RAW[[#This Row],[DEPORTISTA]]=""),"",FIN_RAW[[#This Row],[DEPORTISTA]])</f>
        <v>María Paula Quintero Torres</v>
      </c>
      <c r="M2303" s="3">
        <f>IF(FIN_DATASET[[#This Row],[Method]]="Efectivo",1,0)</f>
        <v>0</v>
      </c>
      <c r="N2303" s="12">
        <f>IF(FIN_DATASET[[#This Row],[Method]]="Efectivo",FIN_DATASET[[#This Row],[Amount]],0)</f>
        <v>0</v>
      </c>
      <c r="O2303" s="3">
        <f>IF(FIN_DATASET[[#This Row],[Method]]="CxC",1,0)</f>
        <v>0</v>
      </c>
      <c r="P2303" s="11">
        <f>IF(FIN_DATASET[[#This Row],[Method]]="CxC",FIN_DATASET[[#This Row],[Amount]],0)</f>
        <v>0</v>
      </c>
      <c r="Q2303" s="3">
        <f>IF(OR(FIN_DATASET[[#This Row],[Account]]="CxP",FIN_DATASET[[#This Row],[Account]]="CxP (Liga)",FIN_DATASET[[#This Row],[Account]]="CxP (Terceros)"),1,0)</f>
        <v>0</v>
      </c>
      <c r="R2303" s="3">
        <f>IF(FIN_DATASET[[#This Row],[AP_Flag]]=1,FIN_DATASET[[#This Row],[Amount]],0)</f>
        <v>0</v>
      </c>
    </row>
    <row r="2304" spans="1:18" x14ac:dyDescent="0.2">
      <c r="A2304" s="4">
        <f>FIN_RAW[[#This Row],[FECHA]]</f>
        <v>45444</v>
      </c>
      <c r="B2304" s="3">
        <f>YEAR(FIN_DATASET[[#This Row],[Date]])</f>
        <v>2024</v>
      </c>
      <c r="C2304" s="3" t="str">
        <f>TEXT(FIN_DATASET[[#This Row],[Date]],"mmmm")</f>
        <v>June</v>
      </c>
      <c r="D2304" s="3" t="str">
        <f>IF(FIN_RAW[[#This Row],[VALOR (IN)]]&gt;0, "Income",IF(FIN_RAW[[#This Row],[VALOR (OUT)]]&gt;0, "Expense", "Check"))</f>
        <v>Income</v>
      </c>
      <c r="E2304" s="3" t="str">
        <f>_xlfn.XLOOKUP(FIN_DATASET[[#This Row],[Method]],CATEGORY_MAP[CUENTA_IN],CATEGORY_MAP[Category])</f>
        <v>Scholarships</v>
      </c>
      <c r="F2304" s="3" t="str">
        <f>_xlfn.XLOOKUP(FIN_DATASET[[#This Row],[Account]],CATEGORY_MAP[CUENTA_OUT],CATEGORY_MAP[Subcategory])</f>
        <v>Monthly Fee</v>
      </c>
      <c r="G2304" s="3" t="str">
        <f>IF(OR(FIN_RAW[[#This Row],[CONCEPTO]]=0,FIN_RAW[[#This Row],[CONCEPTO]]=""),"",FIN_RAW[[#This Row],[CONCEPTO]])</f>
        <v>Beca Fundadores AR (100%) JUN</v>
      </c>
      <c r="H2304" s="5">
        <f>IF(FIN_DATASET[[#This Row],[Type]]="Income", FIN_RAW[[#This Row],[VALOR (IN)]], -FIN_RAW[[#This Row],[VALOR (OUT)]])</f>
        <v>210000</v>
      </c>
      <c r="I2304" s="3" t="str">
        <f>FIN_RAW[[#This Row],[CUENTA (IN)]]</f>
        <v>Becas</v>
      </c>
      <c r="J2304" s="6" t="str">
        <f>FIN_RAW[[#This Row],[CUENTA (OUT)]]</f>
        <v>Mensualidad</v>
      </c>
      <c r="K2304" s="3" t="str">
        <f>IF(OR(FIN_RAW[[#This Row],[CLIENTE]]=0,FIN_RAW[[#This Row],[CLIENTE]]=" "),"",FIN_RAW[[#This Row],[CLIENTE]])</f>
        <v>Omar Osorio Valencia</v>
      </c>
      <c r="L2304" s="3" t="str">
        <f>IF(OR(FIN_RAW[[#This Row],[DEPORTISTA]]=0,FIN_RAW[[#This Row],[DEPORTISTA]]=""),"",FIN_RAW[[#This Row],[DEPORTISTA]])</f>
        <v>Mariana Osorio Mendoza</v>
      </c>
      <c r="M2304" s="3">
        <f>IF(FIN_DATASET[[#This Row],[Method]]="Efectivo",1,0)</f>
        <v>0</v>
      </c>
      <c r="N2304" s="12">
        <f>IF(FIN_DATASET[[#This Row],[Method]]="Efectivo",FIN_DATASET[[#This Row],[Amount]],0)</f>
        <v>0</v>
      </c>
      <c r="O2304" s="3">
        <f>IF(FIN_DATASET[[#This Row],[Method]]="CxC",1,0)</f>
        <v>0</v>
      </c>
      <c r="P2304" s="11">
        <f>IF(FIN_DATASET[[#This Row],[Method]]="CxC",FIN_DATASET[[#This Row],[Amount]],0)</f>
        <v>0</v>
      </c>
      <c r="Q2304" s="3">
        <f>IF(OR(FIN_DATASET[[#This Row],[Account]]="CxP",FIN_DATASET[[#This Row],[Account]]="CxP (Liga)",FIN_DATASET[[#This Row],[Account]]="CxP (Terceros)"),1,0)</f>
        <v>0</v>
      </c>
      <c r="R2304" s="3">
        <f>IF(FIN_DATASET[[#This Row],[AP_Flag]]=1,FIN_DATASET[[#This Row],[Amount]],0)</f>
        <v>0</v>
      </c>
    </row>
    <row r="2305" spans="1:18" x14ac:dyDescent="0.2">
      <c r="A2305" s="4">
        <f>FIN_RAW[[#This Row],[FECHA]]</f>
        <v>45444</v>
      </c>
      <c r="B2305" s="3">
        <f>YEAR(FIN_DATASET[[#This Row],[Date]])</f>
        <v>2024</v>
      </c>
      <c r="C2305" s="3" t="str">
        <f>TEXT(FIN_DATASET[[#This Row],[Date]],"mmmm")</f>
        <v>June</v>
      </c>
      <c r="D2305" s="3" t="str">
        <f>IF(FIN_RAW[[#This Row],[VALOR (IN)]]&gt;0, "Income",IF(FIN_RAW[[#This Row],[VALOR (OUT)]]&gt;0, "Expense", "Check"))</f>
        <v>Income</v>
      </c>
      <c r="E2305" s="3" t="str">
        <f>_xlfn.XLOOKUP(FIN_DATASET[[#This Row],[Method]],CATEGORY_MAP[CUENTA_IN],CATEGORY_MAP[Category])</f>
        <v>Cash</v>
      </c>
      <c r="F2305" s="3" t="str">
        <f>_xlfn.XLOOKUP(FIN_DATASET[[#This Row],[Account]],CATEGORY_MAP[CUENTA_OUT],CATEGORY_MAP[Subcategory])</f>
        <v>Monthly Fee</v>
      </c>
      <c r="G2305" s="3" t="str">
        <f>IF(OR(FIN_RAW[[#This Row],[CONCEPTO]]=0,FIN_RAW[[#This Row],[CONCEPTO]]=""),"",FIN_RAW[[#This Row],[CONCEPTO]])</f>
        <v>Mensualidad AR JUN</v>
      </c>
      <c r="H2305" s="5">
        <f>IF(FIN_DATASET[[#This Row],[Type]]="Income", FIN_RAW[[#This Row],[VALOR (IN)]], -FIN_RAW[[#This Row],[VALOR (OUT)]])</f>
        <v>210000</v>
      </c>
      <c r="I2305" s="3" t="str">
        <f>FIN_RAW[[#This Row],[CUENTA (IN)]]</f>
        <v>Efectivo</v>
      </c>
      <c r="J2305" s="6" t="str">
        <f>FIN_RAW[[#This Row],[CUENTA (OUT)]]</f>
        <v>Mensualidad</v>
      </c>
      <c r="K2305" s="3" t="str">
        <f>IF(OR(FIN_RAW[[#This Row],[CLIENTE]]=0,FIN_RAW[[#This Row],[CLIENTE]]=" "),"",FIN_RAW[[#This Row],[CLIENTE]])</f>
        <v>Mónica González Esguerra</v>
      </c>
      <c r="L2305" s="3" t="str">
        <f>IF(OR(FIN_RAW[[#This Row],[DEPORTISTA]]=0,FIN_RAW[[#This Row],[DEPORTISTA]]=""),"",FIN_RAW[[#This Row],[DEPORTISTA]])</f>
        <v>Mariana Vásquez González</v>
      </c>
      <c r="M2305" s="3">
        <f>IF(FIN_DATASET[[#This Row],[Method]]="Efectivo",1,0)</f>
        <v>1</v>
      </c>
      <c r="N2305" s="12">
        <f>IF(FIN_DATASET[[#This Row],[Method]]="Efectivo",FIN_DATASET[[#This Row],[Amount]],0)</f>
        <v>210000</v>
      </c>
      <c r="O2305" s="3">
        <f>IF(FIN_DATASET[[#This Row],[Method]]="CxC",1,0)</f>
        <v>0</v>
      </c>
      <c r="P2305" s="11">
        <f>IF(FIN_DATASET[[#This Row],[Method]]="CxC",FIN_DATASET[[#This Row],[Amount]],0)</f>
        <v>0</v>
      </c>
      <c r="Q2305" s="3">
        <f>IF(OR(FIN_DATASET[[#This Row],[Account]]="CxP",FIN_DATASET[[#This Row],[Account]]="CxP (Liga)",FIN_DATASET[[#This Row],[Account]]="CxP (Terceros)"),1,0)</f>
        <v>0</v>
      </c>
      <c r="R2305" s="3">
        <f>IF(FIN_DATASET[[#This Row],[AP_Flag]]=1,FIN_DATASET[[#This Row],[Amount]],0)</f>
        <v>0</v>
      </c>
    </row>
    <row r="2306" spans="1:18" x14ac:dyDescent="0.2">
      <c r="A2306" s="4">
        <f>FIN_RAW[[#This Row],[FECHA]]</f>
        <v>45444</v>
      </c>
      <c r="B2306" s="3">
        <f>YEAR(FIN_DATASET[[#This Row],[Date]])</f>
        <v>2024</v>
      </c>
      <c r="C2306" s="3" t="str">
        <f>TEXT(FIN_DATASET[[#This Row],[Date]],"mmmm")</f>
        <v>June</v>
      </c>
      <c r="D2306" s="3" t="str">
        <f>IF(FIN_RAW[[#This Row],[VALOR (IN)]]&gt;0, "Income",IF(FIN_RAW[[#This Row],[VALOR (OUT)]]&gt;0, "Expense", "Check"))</f>
        <v>Income</v>
      </c>
      <c r="E2306" s="3" t="str">
        <f>_xlfn.XLOOKUP(FIN_DATASET[[#This Row],[Method]],CATEGORY_MAP[CUENTA_IN],CATEGORY_MAP[Category])</f>
        <v>Scholarships</v>
      </c>
      <c r="F2306" s="3" t="str">
        <f>_xlfn.XLOOKUP(FIN_DATASET[[#This Row],[Account]],CATEGORY_MAP[CUENTA_OUT],CATEGORY_MAP[Subcategory])</f>
        <v>Monthly Fee</v>
      </c>
      <c r="G2306" s="3" t="str">
        <f>IF(OR(FIN_RAW[[#This Row],[CONCEPTO]]=0,FIN_RAW[[#This Row],[CONCEPTO]]=""),"",FIN_RAW[[#This Row],[CONCEPTO]])</f>
        <v>Beca Hermandad (15%) JUN</v>
      </c>
      <c r="H2306" s="5">
        <f>IF(FIN_DATASET[[#This Row],[Type]]="Income", FIN_RAW[[#This Row],[VALOR (IN)]], -FIN_RAW[[#This Row],[VALOR (OUT)]])</f>
        <v>52000</v>
      </c>
      <c r="I2306" s="3" t="str">
        <f>FIN_RAW[[#This Row],[CUENTA (IN)]]</f>
        <v>Becas</v>
      </c>
      <c r="J2306" s="6" t="str">
        <f>FIN_RAW[[#This Row],[CUENTA (OUT)]]</f>
        <v>Mensualidad</v>
      </c>
      <c r="K2306" s="3" t="str">
        <f>IF(OR(FIN_RAW[[#This Row],[CLIENTE]]=0,FIN_RAW[[#This Row],[CLIENTE]]=" "),"",FIN_RAW[[#This Row],[CLIENTE]])</f>
        <v>Ana Milena Sánchez Patiño</v>
      </c>
      <c r="L2306" s="3" t="str">
        <f>IF(OR(FIN_RAW[[#This Row],[DEPORTISTA]]=0,FIN_RAW[[#This Row],[DEPORTISTA]]=""),"",FIN_RAW[[#This Row],[DEPORTISTA]])</f>
        <v>Matías Carvajal Sánchez</v>
      </c>
      <c r="M2306" s="3">
        <f>IF(FIN_DATASET[[#This Row],[Method]]="Efectivo",1,0)</f>
        <v>0</v>
      </c>
      <c r="N2306" s="12">
        <f>IF(FIN_DATASET[[#This Row],[Method]]="Efectivo",FIN_DATASET[[#This Row],[Amount]],0)</f>
        <v>0</v>
      </c>
      <c r="O2306" s="3">
        <f>IF(FIN_DATASET[[#This Row],[Method]]="CxC",1,0)</f>
        <v>0</v>
      </c>
      <c r="P2306" s="11">
        <f>IF(FIN_DATASET[[#This Row],[Method]]="CxC",FIN_DATASET[[#This Row],[Amount]],0)</f>
        <v>0</v>
      </c>
      <c r="Q2306" s="3">
        <f>IF(OR(FIN_DATASET[[#This Row],[Account]]="CxP",FIN_DATASET[[#This Row],[Account]]="CxP (Liga)",FIN_DATASET[[#This Row],[Account]]="CxP (Terceros)"),1,0)</f>
        <v>0</v>
      </c>
      <c r="R2306" s="3">
        <f>IF(FIN_DATASET[[#This Row],[AP_Flag]]=1,FIN_DATASET[[#This Row],[Amount]],0)</f>
        <v>0</v>
      </c>
    </row>
    <row r="2307" spans="1:18" x14ac:dyDescent="0.2">
      <c r="A2307" s="4">
        <f>FIN_RAW[[#This Row],[FECHA]]</f>
        <v>45444</v>
      </c>
      <c r="B2307" s="3">
        <f>YEAR(FIN_DATASET[[#This Row],[Date]])</f>
        <v>2024</v>
      </c>
      <c r="C2307" s="3" t="str">
        <f>TEXT(FIN_DATASET[[#This Row],[Date]],"mmmm")</f>
        <v>June</v>
      </c>
      <c r="D2307" s="3" t="str">
        <f>IF(FIN_RAW[[#This Row],[VALOR (IN)]]&gt;0, "Income",IF(FIN_RAW[[#This Row],[VALOR (OUT)]]&gt;0, "Expense", "Check"))</f>
        <v>Income</v>
      </c>
      <c r="E2307" s="3" t="str">
        <f>_xlfn.XLOOKUP(FIN_DATASET[[#This Row],[Method]],CATEGORY_MAP[CUENTA_IN],CATEGORY_MAP[Category])</f>
        <v>Cash</v>
      </c>
      <c r="F2307" s="3" t="str">
        <f>_xlfn.XLOOKUP(FIN_DATASET[[#This Row],[Account]],CATEGORY_MAP[CUENTA_OUT],CATEGORY_MAP[Subcategory])</f>
        <v>Monthly Fee</v>
      </c>
      <c r="G2307" s="3" t="str">
        <f>IF(OR(FIN_RAW[[#This Row],[CONCEPTO]]=0,FIN_RAW[[#This Row],[CONCEPTO]]=""),"",FIN_RAW[[#This Row],[CONCEPTO]])</f>
        <v>Mensualidad FOR JUN</v>
      </c>
      <c r="H2307" s="5">
        <f>IF(FIN_DATASET[[#This Row],[Type]]="Income", FIN_RAW[[#This Row],[VALOR (IN)]], -FIN_RAW[[#This Row],[VALOR (OUT)]])</f>
        <v>158000</v>
      </c>
      <c r="I2307" s="3" t="str">
        <f>FIN_RAW[[#This Row],[CUENTA (IN)]]</f>
        <v>Efectivo</v>
      </c>
      <c r="J2307" s="6" t="str">
        <f>FIN_RAW[[#This Row],[CUENTA (OUT)]]</f>
        <v>Mensualidad</v>
      </c>
      <c r="K2307" s="3" t="str">
        <f>IF(OR(FIN_RAW[[#This Row],[CLIENTE]]=0,FIN_RAW[[#This Row],[CLIENTE]]=" "),"",FIN_RAW[[#This Row],[CLIENTE]])</f>
        <v>Ana Milena Sánchez Patiño</v>
      </c>
      <c r="L2307" s="3" t="str">
        <f>IF(OR(FIN_RAW[[#This Row],[DEPORTISTA]]=0,FIN_RAW[[#This Row],[DEPORTISTA]]=""),"",FIN_RAW[[#This Row],[DEPORTISTA]])</f>
        <v>Matías Carvajal Sánchez</v>
      </c>
      <c r="M2307" s="3">
        <f>IF(FIN_DATASET[[#This Row],[Method]]="Efectivo",1,0)</f>
        <v>1</v>
      </c>
      <c r="N2307" s="12">
        <f>IF(FIN_DATASET[[#This Row],[Method]]="Efectivo",FIN_DATASET[[#This Row],[Amount]],0)</f>
        <v>158000</v>
      </c>
      <c r="O2307" s="3">
        <f>IF(FIN_DATASET[[#This Row],[Method]]="CxC",1,0)</f>
        <v>0</v>
      </c>
      <c r="P2307" s="11">
        <f>IF(FIN_DATASET[[#This Row],[Method]]="CxC",FIN_DATASET[[#This Row],[Amount]],0)</f>
        <v>0</v>
      </c>
      <c r="Q2307" s="3">
        <f>IF(OR(FIN_DATASET[[#This Row],[Account]]="CxP",FIN_DATASET[[#This Row],[Account]]="CxP (Liga)",FIN_DATASET[[#This Row],[Account]]="CxP (Terceros)"),1,0)</f>
        <v>0</v>
      </c>
      <c r="R2307" s="3">
        <f>IF(FIN_DATASET[[#This Row],[AP_Flag]]=1,FIN_DATASET[[#This Row],[Amount]],0)</f>
        <v>0</v>
      </c>
    </row>
    <row r="2308" spans="1:18" x14ac:dyDescent="0.2">
      <c r="A2308" s="4">
        <f>FIN_RAW[[#This Row],[FECHA]]</f>
        <v>45444</v>
      </c>
      <c r="B2308" s="3">
        <f>YEAR(FIN_DATASET[[#This Row],[Date]])</f>
        <v>2024</v>
      </c>
      <c r="C2308" s="3" t="str">
        <f>TEXT(FIN_DATASET[[#This Row],[Date]],"mmmm")</f>
        <v>June</v>
      </c>
      <c r="D2308" s="3" t="str">
        <f>IF(FIN_RAW[[#This Row],[VALOR (IN)]]&gt;0, "Income",IF(FIN_RAW[[#This Row],[VALOR (OUT)]]&gt;0, "Expense", "Check"))</f>
        <v>Income</v>
      </c>
      <c r="E2308" s="3" t="str">
        <f>_xlfn.XLOOKUP(FIN_DATASET[[#This Row],[Method]],CATEGORY_MAP[CUENTA_IN],CATEGORY_MAP[Category])</f>
        <v>Cash</v>
      </c>
      <c r="F2308" s="3" t="str">
        <f>_xlfn.XLOOKUP(FIN_DATASET[[#This Row],[Account]],CATEGORY_MAP[CUENTA_OUT],CATEGORY_MAP[Subcategory])</f>
        <v>Monthly Fee</v>
      </c>
      <c r="G2308" s="3" t="str">
        <f>IF(OR(FIN_RAW[[#This Row],[CONCEPTO]]=0,FIN_RAW[[#This Row],[CONCEPTO]]=""),"",FIN_RAW[[#This Row],[CONCEPTO]])</f>
        <v>Mensualidad FOR JUN</v>
      </c>
      <c r="H2308" s="5">
        <f>IF(FIN_DATASET[[#This Row],[Type]]="Income", FIN_RAW[[#This Row],[VALOR (IN)]], -FIN_RAW[[#This Row],[VALOR (OUT)]])</f>
        <v>180000</v>
      </c>
      <c r="I2308" s="3" t="str">
        <f>FIN_RAW[[#This Row],[CUENTA (IN)]]</f>
        <v>Efectivo</v>
      </c>
      <c r="J2308" s="6" t="str">
        <f>FIN_RAW[[#This Row],[CUENTA (OUT)]]</f>
        <v>Mensualidad</v>
      </c>
      <c r="K2308" s="3" t="str">
        <f>IF(OR(FIN_RAW[[#This Row],[CLIENTE]]=0,FIN_RAW[[#This Row],[CLIENTE]]=" "),"",FIN_RAW[[#This Row],[CLIENTE]])</f>
        <v>Mauricio Rodríguez Hoyos</v>
      </c>
      <c r="L2308" s="3" t="str">
        <f>IF(OR(FIN_RAW[[#This Row],[DEPORTISTA]]=0,FIN_RAW[[#This Row],[DEPORTISTA]]=""),"",FIN_RAW[[#This Row],[DEPORTISTA]])</f>
        <v>Maximiliano Rodríguez Jimeno</v>
      </c>
      <c r="M2308" s="3">
        <f>IF(FIN_DATASET[[#This Row],[Method]]="Efectivo",1,0)</f>
        <v>1</v>
      </c>
      <c r="N2308" s="12">
        <f>IF(FIN_DATASET[[#This Row],[Method]]="Efectivo",FIN_DATASET[[#This Row],[Amount]],0)</f>
        <v>180000</v>
      </c>
      <c r="O2308" s="3">
        <f>IF(FIN_DATASET[[#This Row],[Method]]="CxC",1,0)</f>
        <v>0</v>
      </c>
      <c r="P2308" s="11">
        <f>IF(FIN_DATASET[[#This Row],[Method]]="CxC",FIN_DATASET[[#This Row],[Amount]],0)</f>
        <v>0</v>
      </c>
      <c r="Q2308" s="3">
        <f>IF(OR(FIN_DATASET[[#This Row],[Account]]="CxP",FIN_DATASET[[#This Row],[Account]]="CxP (Liga)",FIN_DATASET[[#This Row],[Account]]="CxP (Terceros)"),1,0)</f>
        <v>0</v>
      </c>
      <c r="R2308" s="3">
        <f>IF(FIN_DATASET[[#This Row],[AP_Flag]]=1,FIN_DATASET[[#This Row],[Amount]],0)</f>
        <v>0</v>
      </c>
    </row>
    <row r="2309" spans="1:18" x14ac:dyDescent="0.2">
      <c r="A2309" s="4">
        <f>FIN_RAW[[#This Row],[FECHA]]</f>
        <v>45444</v>
      </c>
      <c r="B2309" s="3">
        <f>YEAR(FIN_DATASET[[#This Row],[Date]])</f>
        <v>2024</v>
      </c>
      <c r="C2309" s="3" t="str">
        <f>TEXT(FIN_DATASET[[#This Row],[Date]],"mmmm")</f>
        <v>June</v>
      </c>
      <c r="D2309" s="3" t="str">
        <f>IF(FIN_RAW[[#This Row],[VALOR (IN)]]&gt;0, "Income",IF(FIN_RAW[[#This Row],[VALOR (OUT)]]&gt;0, "Expense", "Check"))</f>
        <v>Income</v>
      </c>
      <c r="E2309" s="3" t="str">
        <f>_xlfn.XLOOKUP(FIN_DATASET[[#This Row],[Method]],CATEGORY_MAP[CUENTA_IN],CATEGORY_MAP[Category])</f>
        <v>Cash</v>
      </c>
      <c r="F2309" s="3" t="str">
        <f>_xlfn.XLOOKUP(FIN_DATASET[[#This Row],[Account]],CATEGORY_MAP[CUENTA_OUT],CATEGORY_MAP[Subcategory])</f>
        <v>Monthly Fee</v>
      </c>
      <c r="G2309" s="3" t="str">
        <f>IF(OR(FIN_RAW[[#This Row],[CONCEPTO]]=0,FIN_RAW[[#This Row],[CONCEPTO]]=""),"",FIN_RAW[[#This Row],[CONCEPTO]])</f>
        <v>Mensualidad FOR JUN</v>
      </c>
      <c r="H2309" s="5">
        <f>IF(FIN_DATASET[[#This Row],[Type]]="Income", FIN_RAW[[#This Row],[VALOR (IN)]], -FIN_RAW[[#This Row],[VALOR (OUT)]])</f>
        <v>180000</v>
      </c>
      <c r="I2309" s="3" t="str">
        <f>FIN_RAW[[#This Row],[CUENTA (IN)]]</f>
        <v>Efectivo</v>
      </c>
      <c r="J2309" s="6" t="str">
        <f>FIN_RAW[[#This Row],[CUENTA (OUT)]]</f>
        <v>Mensualidad</v>
      </c>
      <c r="K2309" s="3" t="str">
        <f>IF(OR(FIN_RAW[[#This Row],[CLIENTE]]=0,FIN_RAW[[#This Row],[CLIENTE]]=" "),"",FIN_RAW[[#This Row],[CLIENTE]])</f>
        <v>Jaime Daniel Bacca Garzon</v>
      </c>
      <c r="L2309" s="3" t="str">
        <f>IF(OR(FIN_RAW[[#This Row],[DEPORTISTA]]=0,FIN_RAW[[#This Row],[DEPORTISTA]]=""),"",FIN_RAW[[#This Row],[DEPORTISTA]])</f>
        <v>Pablo Gabriel Bacca Luna</v>
      </c>
      <c r="M2309" s="3">
        <f>IF(FIN_DATASET[[#This Row],[Method]]="Efectivo",1,0)</f>
        <v>1</v>
      </c>
      <c r="N2309" s="12">
        <f>IF(FIN_DATASET[[#This Row],[Method]]="Efectivo",FIN_DATASET[[#This Row],[Amount]],0)</f>
        <v>180000</v>
      </c>
      <c r="O2309" s="3">
        <f>IF(FIN_DATASET[[#This Row],[Method]]="CxC",1,0)</f>
        <v>0</v>
      </c>
      <c r="P2309" s="11">
        <f>IF(FIN_DATASET[[#This Row],[Method]]="CxC",FIN_DATASET[[#This Row],[Amount]],0)</f>
        <v>0</v>
      </c>
      <c r="Q2309" s="3">
        <f>IF(OR(FIN_DATASET[[#This Row],[Account]]="CxP",FIN_DATASET[[#This Row],[Account]]="CxP (Liga)",FIN_DATASET[[#This Row],[Account]]="CxP (Terceros)"),1,0)</f>
        <v>0</v>
      </c>
      <c r="R2309" s="3">
        <f>IF(FIN_DATASET[[#This Row],[AP_Flag]]=1,FIN_DATASET[[#This Row],[Amount]],0)</f>
        <v>0</v>
      </c>
    </row>
    <row r="2310" spans="1:18" x14ac:dyDescent="0.2">
      <c r="A2310" s="4">
        <f>FIN_RAW[[#This Row],[FECHA]]</f>
        <v>45444</v>
      </c>
      <c r="B2310" s="3">
        <f>YEAR(FIN_DATASET[[#This Row],[Date]])</f>
        <v>2024</v>
      </c>
      <c r="C2310" s="3" t="str">
        <f>TEXT(FIN_DATASET[[#This Row],[Date]],"mmmm")</f>
        <v>June</v>
      </c>
      <c r="D2310" s="3" t="str">
        <f>IF(FIN_RAW[[#This Row],[VALOR (IN)]]&gt;0, "Income",IF(FIN_RAW[[#This Row],[VALOR (OUT)]]&gt;0, "Expense", "Check"))</f>
        <v>Income</v>
      </c>
      <c r="E2310" s="3" t="str">
        <f>_xlfn.XLOOKUP(FIN_DATASET[[#This Row],[Method]],CATEGORY_MAP[CUENTA_IN],CATEGORY_MAP[Category])</f>
        <v>Cash</v>
      </c>
      <c r="F2310" s="3" t="str">
        <f>_xlfn.XLOOKUP(FIN_DATASET[[#This Row],[Account]],CATEGORY_MAP[CUENTA_OUT],CATEGORY_MAP[Subcategory])</f>
        <v>Monthly Fee</v>
      </c>
      <c r="G2310" s="3" t="str">
        <f>IF(OR(FIN_RAW[[#This Row],[CONCEPTO]]=0,FIN_RAW[[#This Row],[CONCEPTO]]=""),"",FIN_RAW[[#This Row],[CONCEPTO]])</f>
        <v>Mensualidad FOR JUN</v>
      </c>
      <c r="H2310" s="5">
        <f>IF(FIN_DATASET[[#This Row],[Type]]="Income", FIN_RAW[[#This Row],[VALOR (IN)]], -FIN_RAW[[#This Row],[VALOR (OUT)]])</f>
        <v>180000</v>
      </c>
      <c r="I2310" s="3" t="str">
        <f>FIN_RAW[[#This Row],[CUENTA (IN)]]</f>
        <v>Efectivo</v>
      </c>
      <c r="J2310" s="6" t="str">
        <f>FIN_RAW[[#This Row],[CUENTA (OUT)]]</f>
        <v>Mensualidad</v>
      </c>
      <c r="K2310" s="3" t="str">
        <f>IF(OR(FIN_RAW[[#This Row],[CLIENTE]]=0,FIN_RAW[[#This Row],[CLIENTE]]=" "),"",FIN_RAW[[#This Row],[CLIENTE]])</f>
        <v>Steveen Fernandez</v>
      </c>
      <c r="L2310" s="3" t="str">
        <f>IF(OR(FIN_RAW[[#This Row],[DEPORTISTA]]=0,FIN_RAW[[#This Row],[DEPORTISTA]]=""),"",FIN_RAW[[#This Row],[DEPORTISTA]])</f>
        <v>Samantha Fernandez Urbano</v>
      </c>
      <c r="M2310" s="3">
        <f>IF(FIN_DATASET[[#This Row],[Method]]="Efectivo",1,0)</f>
        <v>1</v>
      </c>
      <c r="N2310" s="12">
        <f>IF(FIN_DATASET[[#This Row],[Method]]="Efectivo",FIN_DATASET[[#This Row],[Amount]],0)</f>
        <v>180000</v>
      </c>
      <c r="O2310" s="3">
        <f>IF(FIN_DATASET[[#This Row],[Method]]="CxC",1,0)</f>
        <v>0</v>
      </c>
      <c r="P2310" s="11">
        <f>IF(FIN_DATASET[[#This Row],[Method]]="CxC",FIN_DATASET[[#This Row],[Amount]],0)</f>
        <v>0</v>
      </c>
      <c r="Q2310" s="3">
        <f>IF(OR(FIN_DATASET[[#This Row],[Account]]="CxP",FIN_DATASET[[#This Row],[Account]]="CxP (Liga)",FIN_DATASET[[#This Row],[Account]]="CxP (Terceros)"),1,0)</f>
        <v>0</v>
      </c>
      <c r="R2310" s="3">
        <f>IF(FIN_DATASET[[#This Row],[AP_Flag]]=1,FIN_DATASET[[#This Row],[Amount]],0)</f>
        <v>0</v>
      </c>
    </row>
    <row r="2311" spans="1:18" x14ac:dyDescent="0.2">
      <c r="A2311" s="4">
        <f>FIN_RAW[[#This Row],[FECHA]]</f>
        <v>45444</v>
      </c>
      <c r="B2311" s="3">
        <f>YEAR(FIN_DATASET[[#This Row],[Date]])</f>
        <v>2024</v>
      </c>
      <c r="C2311" s="3" t="str">
        <f>TEXT(FIN_DATASET[[#This Row],[Date]],"mmmm")</f>
        <v>June</v>
      </c>
      <c r="D2311" s="3" t="str">
        <f>IF(FIN_RAW[[#This Row],[VALOR (IN)]]&gt;0, "Income",IF(FIN_RAW[[#This Row],[VALOR (OUT)]]&gt;0, "Expense", "Check"))</f>
        <v>Income</v>
      </c>
      <c r="E2311" s="3" t="str">
        <f>_xlfn.XLOOKUP(FIN_DATASET[[#This Row],[Method]],CATEGORY_MAP[CUENTA_IN],CATEGORY_MAP[Category])</f>
        <v>Cash</v>
      </c>
      <c r="F2311" s="3" t="str">
        <f>_xlfn.XLOOKUP(FIN_DATASET[[#This Row],[Account]],CATEGORY_MAP[CUENTA_OUT],CATEGORY_MAP[Subcategory])</f>
        <v>Monthly Fee</v>
      </c>
      <c r="G2311" s="3" t="str">
        <f>IF(OR(FIN_RAW[[#This Row],[CONCEPTO]]=0,FIN_RAW[[#This Row],[CONCEPTO]]=""),"",FIN_RAW[[#This Row],[CONCEPTO]])</f>
        <v>Mensualidad FOR JUN</v>
      </c>
      <c r="H2311" s="5">
        <f>IF(FIN_DATASET[[#This Row],[Type]]="Income", FIN_RAW[[#This Row],[VALOR (IN)]], -FIN_RAW[[#This Row],[VALOR (OUT)]])</f>
        <v>180000</v>
      </c>
      <c r="I2311" s="3" t="str">
        <f>FIN_RAW[[#This Row],[CUENTA (IN)]]</f>
        <v>Efectivo</v>
      </c>
      <c r="J2311" s="6" t="str">
        <f>FIN_RAW[[#This Row],[CUENTA (OUT)]]</f>
        <v>Mensualidad</v>
      </c>
      <c r="K2311" s="3" t="str">
        <f>IF(OR(FIN_RAW[[#This Row],[CLIENTE]]=0,FIN_RAW[[#This Row],[CLIENTE]]=" "),"",FIN_RAW[[#This Row],[CLIENTE]])</f>
        <v>Claudia Acosta</v>
      </c>
      <c r="L2311" s="3" t="str">
        <f>IF(OR(FIN_RAW[[#This Row],[DEPORTISTA]]=0,FIN_RAW[[#This Row],[DEPORTISTA]]=""),"",FIN_RAW[[#This Row],[DEPORTISTA]])</f>
        <v>Santiago Ceballos Acosta</v>
      </c>
      <c r="M2311" s="3">
        <f>IF(FIN_DATASET[[#This Row],[Method]]="Efectivo",1,0)</f>
        <v>1</v>
      </c>
      <c r="N2311" s="12">
        <f>IF(FIN_DATASET[[#This Row],[Method]]="Efectivo",FIN_DATASET[[#This Row],[Amount]],0)</f>
        <v>180000</v>
      </c>
      <c r="O2311" s="3">
        <f>IF(FIN_DATASET[[#This Row],[Method]]="CxC",1,0)</f>
        <v>0</v>
      </c>
      <c r="P2311" s="11">
        <f>IF(FIN_DATASET[[#This Row],[Method]]="CxC",FIN_DATASET[[#This Row],[Amount]],0)</f>
        <v>0</v>
      </c>
      <c r="Q2311" s="3">
        <f>IF(OR(FIN_DATASET[[#This Row],[Account]]="CxP",FIN_DATASET[[#This Row],[Account]]="CxP (Liga)",FIN_DATASET[[#This Row],[Account]]="CxP (Terceros)"),1,0)</f>
        <v>0</v>
      </c>
      <c r="R2311" s="3">
        <f>IF(FIN_DATASET[[#This Row],[AP_Flag]]=1,FIN_DATASET[[#This Row],[Amount]],0)</f>
        <v>0</v>
      </c>
    </row>
    <row r="2312" spans="1:18" x14ac:dyDescent="0.2">
      <c r="A2312" s="4">
        <f>FIN_RAW[[#This Row],[FECHA]]</f>
        <v>45444</v>
      </c>
      <c r="B2312" s="3">
        <f>YEAR(FIN_DATASET[[#This Row],[Date]])</f>
        <v>2024</v>
      </c>
      <c r="C2312" s="3" t="str">
        <f>TEXT(FIN_DATASET[[#This Row],[Date]],"mmmm")</f>
        <v>June</v>
      </c>
      <c r="D2312" s="3" t="str">
        <f>IF(FIN_RAW[[#This Row],[VALOR (IN)]]&gt;0, "Income",IF(FIN_RAW[[#This Row],[VALOR (OUT)]]&gt;0, "Expense", "Check"))</f>
        <v>Income</v>
      </c>
      <c r="E2312" s="3" t="str">
        <f>_xlfn.XLOOKUP(FIN_DATASET[[#This Row],[Method]],CATEGORY_MAP[CUENTA_IN],CATEGORY_MAP[Category])</f>
        <v>Cash</v>
      </c>
      <c r="F2312" s="3" t="str">
        <f>_xlfn.XLOOKUP(FIN_DATASET[[#This Row],[Account]],CATEGORY_MAP[CUENTA_OUT],CATEGORY_MAP[Subcategory])</f>
        <v>Monthly Fee</v>
      </c>
      <c r="G2312" s="3" t="str">
        <f>IF(OR(FIN_RAW[[#This Row],[CONCEPTO]]=0,FIN_RAW[[#This Row],[CONCEPTO]]=""),"",FIN_RAW[[#This Row],[CONCEPTO]])</f>
        <v>Mensualidad AR JUN</v>
      </c>
      <c r="H2312" s="5">
        <f>IF(FIN_DATASET[[#This Row],[Type]]="Income", FIN_RAW[[#This Row],[VALOR (IN)]], -FIN_RAW[[#This Row],[VALOR (OUT)]])</f>
        <v>210000</v>
      </c>
      <c r="I2312" s="3" t="str">
        <f>FIN_RAW[[#This Row],[CUENTA (IN)]]</f>
        <v>Efectivo</v>
      </c>
      <c r="J2312" s="6" t="str">
        <f>FIN_RAW[[#This Row],[CUENTA (OUT)]]</f>
        <v>Mensualidad</v>
      </c>
      <c r="K2312" s="3" t="str">
        <f>IF(OR(FIN_RAW[[#This Row],[CLIENTE]]=0,FIN_RAW[[#This Row],[CLIENTE]]=" "),"",FIN_RAW[[#This Row],[CLIENTE]])</f>
        <v>Yanibel Peña Londoño</v>
      </c>
      <c r="L2312" s="3" t="str">
        <f>IF(OR(FIN_RAW[[#This Row],[DEPORTISTA]]=0,FIN_RAW[[#This Row],[DEPORTISTA]]=""),"",FIN_RAW[[#This Row],[DEPORTISTA]])</f>
        <v>Santiago Piedrahita Peña</v>
      </c>
      <c r="M2312" s="3">
        <f>IF(FIN_DATASET[[#This Row],[Method]]="Efectivo",1,0)</f>
        <v>1</v>
      </c>
      <c r="N2312" s="12">
        <f>IF(FIN_DATASET[[#This Row],[Method]]="Efectivo",FIN_DATASET[[#This Row],[Amount]],0)</f>
        <v>210000</v>
      </c>
      <c r="O2312" s="3">
        <f>IF(FIN_DATASET[[#This Row],[Method]]="CxC",1,0)</f>
        <v>0</v>
      </c>
      <c r="P2312" s="11">
        <f>IF(FIN_DATASET[[#This Row],[Method]]="CxC",FIN_DATASET[[#This Row],[Amount]],0)</f>
        <v>0</v>
      </c>
      <c r="Q2312" s="3">
        <f>IF(OR(FIN_DATASET[[#This Row],[Account]]="CxP",FIN_DATASET[[#This Row],[Account]]="CxP (Liga)",FIN_DATASET[[#This Row],[Account]]="CxP (Terceros)"),1,0)</f>
        <v>0</v>
      </c>
      <c r="R2312" s="3">
        <f>IF(FIN_DATASET[[#This Row],[AP_Flag]]=1,FIN_DATASET[[#This Row],[Amount]],0)</f>
        <v>0</v>
      </c>
    </row>
    <row r="2313" spans="1:18" x14ac:dyDescent="0.2">
      <c r="A2313" s="4">
        <f>FIN_RAW[[#This Row],[FECHA]]</f>
        <v>45444</v>
      </c>
      <c r="B2313" s="3">
        <f>YEAR(FIN_DATASET[[#This Row],[Date]])</f>
        <v>2024</v>
      </c>
      <c r="C2313" s="3" t="str">
        <f>TEXT(FIN_DATASET[[#This Row],[Date]],"mmmm")</f>
        <v>June</v>
      </c>
      <c r="D2313" s="3" t="str">
        <f>IF(FIN_RAW[[#This Row],[VALOR (IN)]]&gt;0, "Income",IF(FIN_RAW[[#This Row],[VALOR (OUT)]]&gt;0, "Expense", "Check"))</f>
        <v>Income</v>
      </c>
      <c r="E2313" s="3" t="str">
        <f>_xlfn.XLOOKUP(FIN_DATASET[[#This Row],[Method]],CATEGORY_MAP[CUENTA_IN],CATEGORY_MAP[Category])</f>
        <v>Cash</v>
      </c>
      <c r="F2313" s="3" t="str">
        <f>_xlfn.XLOOKUP(FIN_DATASET[[#This Row],[Account]],CATEGORY_MAP[CUENTA_OUT],CATEGORY_MAP[Subcategory])</f>
        <v>Monthly Fee</v>
      </c>
      <c r="G2313" s="3" t="str">
        <f>IF(OR(FIN_RAW[[#This Row],[CONCEPTO]]=0,FIN_RAW[[#This Row],[CONCEPTO]]=""),"",FIN_RAW[[#This Row],[CONCEPTO]])</f>
        <v>Mensualidad AR JUN</v>
      </c>
      <c r="H2313" s="5">
        <f>IF(FIN_DATASET[[#This Row],[Type]]="Income", FIN_RAW[[#This Row],[VALOR (IN)]], -FIN_RAW[[#This Row],[VALOR (OUT)]])</f>
        <v>210000</v>
      </c>
      <c r="I2313" s="3" t="str">
        <f>FIN_RAW[[#This Row],[CUENTA (IN)]]</f>
        <v>Efectivo</v>
      </c>
      <c r="J2313" s="6" t="str">
        <f>FIN_RAW[[#This Row],[CUENTA (OUT)]]</f>
        <v>Mensualidad</v>
      </c>
      <c r="K2313" s="3" t="str">
        <f>IF(OR(FIN_RAW[[#This Row],[CLIENTE]]=0,FIN_RAW[[#This Row],[CLIENTE]]=" "),"",FIN_RAW[[#This Row],[CLIENTE]])</f>
        <v>Ingrith Basto Zamorano</v>
      </c>
      <c r="L2313" s="3" t="str">
        <f>IF(OR(FIN_RAW[[#This Row],[DEPORTISTA]]=0,FIN_RAW[[#This Row],[DEPORTISTA]]=""),"",FIN_RAW[[#This Row],[DEPORTISTA]])</f>
        <v>Santiago Solórzano Basto</v>
      </c>
      <c r="M2313" s="3">
        <f>IF(FIN_DATASET[[#This Row],[Method]]="Efectivo",1,0)</f>
        <v>1</v>
      </c>
      <c r="N2313" s="12">
        <f>IF(FIN_DATASET[[#This Row],[Method]]="Efectivo",FIN_DATASET[[#This Row],[Amount]],0)</f>
        <v>210000</v>
      </c>
      <c r="O2313" s="3">
        <f>IF(FIN_DATASET[[#This Row],[Method]]="CxC",1,0)</f>
        <v>0</v>
      </c>
      <c r="P2313" s="11">
        <f>IF(FIN_DATASET[[#This Row],[Method]]="CxC",FIN_DATASET[[#This Row],[Amount]],0)</f>
        <v>0</v>
      </c>
      <c r="Q2313" s="3">
        <f>IF(OR(FIN_DATASET[[#This Row],[Account]]="CxP",FIN_DATASET[[#This Row],[Account]]="CxP (Liga)",FIN_DATASET[[#This Row],[Account]]="CxP (Terceros)"),1,0)</f>
        <v>0</v>
      </c>
      <c r="R2313" s="3">
        <f>IF(FIN_DATASET[[#This Row],[AP_Flag]]=1,FIN_DATASET[[#This Row],[Amount]],0)</f>
        <v>0</v>
      </c>
    </row>
    <row r="2314" spans="1:18" x14ac:dyDescent="0.2">
      <c r="A2314" s="4">
        <f>FIN_RAW[[#This Row],[FECHA]]</f>
        <v>45444</v>
      </c>
      <c r="B2314" s="3">
        <f>YEAR(FIN_DATASET[[#This Row],[Date]])</f>
        <v>2024</v>
      </c>
      <c r="C2314" s="3" t="str">
        <f>TEXT(FIN_DATASET[[#This Row],[Date]],"mmmm")</f>
        <v>June</v>
      </c>
      <c r="D2314" s="3" t="str">
        <f>IF(FIN_RAW[[#This Row],[VALOR (IN)]]&gt;0, "Income",IF(FIN_RAW[[#This Row],[VALOR (OUT)]]&gt;0, "Expense", "Check"))</f>
        <v>Income</v>
      </c>
      <c r="E2314" s="3" t="str">
        <f>_xlfn.XLOOKUP(FIN_DATASET[[#This Row],[Method]],CATEGORY_MAP[CUENTA_IN],CATEGORY_MAP[Category])</f>
        <v>Cash</v>
      </c>
      <c r="F2314" s="3" t="str">
        <f>_xlfn.XLOOKUP(FIN_DATASET[[#This Row],[Account]],CATEGORY_MAP[CUENTA_OUT],CATEGORY_MAP[Subcategory])</f>
        <v>Monthly Fee</v>
      </c>
      <c r="G2314" s="3" t="str">
        <f>IF(OR(FIN_RAW[[#This Row],[CONCEPTO]]=0,FIN_RAW[[#This Row],[CONCEPTO]]=""),"",FIN_RAW[[#This Row],[CONCEPTO]])</f>
        <v>Mensualidad AR JUN</v>
      </c>
      <c r="H2314" s="5">
        <f>IF(FIN_DATASET[[#This Row],[Type]]="Income", FIN_RAW[[#This Row],[VALOR (IN)]], -FIN_RAW[[#This Row],[VALOR (OUT)]])</f>
        <v>210000</v>
      </c>
      <c r="I2314" s="3" t="str">
        <f>FIN_RAW[[#This Row],[CUENTA (IN)]]</f>
        <v>Efectivo</v>
      </c>
      <c r="J2314" s="6" t="str">
        <f>FIN_RAW[[#This Row],[CUENTA (OUT)]]</f>
        <v>Mensualidad</v>
      </c>
      <c r="K2314" s="3" t="str">
        <f>IF(OR(FIN_RAW[[#This Row],[CLIENTE]]=0,FIN_RAW[[#This Row],[CLIENTE]]=" "),"",FIN_RAW[[#This Row],[CLIENTE]])</f>
        <v>Marcela Zapata Duque</v>
      </c>
      <c r="L2314" s="3" t="str">
        <f>IF(OR(FIN_RAW[[#This Row],[DEPORTISTA]]=0,FIN_RAW[[#This Row],[DEPORTISTA]]=""),"",FIN_RAW[[#This Row],[DEPORTISTA]])</f>
        <v>Sara Zapata Zapata</v>
      </c>
      <c r="M2314" s="3">
        <f>IF(FIN_DATASET[[#This Row],[Method]]="Efectivo",1,0)</f>
        <v>1</v>
      </c>
      <c r="N2314" s="12">
        <f>IF(FIN_DATASET[[#This Row],[Method]]="Efectivo",FIN_DATASET[[#This Row],[Amount]],0)</f>
        <v>210000</v>
      </c>
      <c r="O2314" s="3">
        <f>IF(FIN_DATASET[[#This Row],[Method]]="CxC",1,0)</f>
        <v>0</v>
      </c>
      <c r="P2314" s="11">
        <f>IF(FIN_DATASET[[#This Row],[Method]]="CxC",FIN_DATASET[[#This Row],[Amount]],0)</f>
        <v>0</v>
      </c>
      <c r="Q2314" s="3">
        <f>IF(OR(FIN_DATASET[[#This Row],[Account]]="CxP",FIN_DATASET[[#This Row],[Account]]="CxP (Liga)",FIN_DATASET[[#This Row],[Account]]="CxP (Terceros)"),1,0)</f>
        <v>0</v>
      </c>
      <c r="R2314" s="3">
        <f>IF(FIN_DATASET[[#This Row],[AP_Flag]]=1,FIN_DATASET[[#This Row],[Amount]],0)</f>
        <v>0</v>
      </c>
    </row>
    <row r="2315" spans="1:18" x14ac:dyDescent="0.2">
      <c r="A2315" s="4">
        <f>FIN_RAW[[#This Row],[FECHA]]</f>
        <v>45444</v>
      </c>
      <c r="B2315" s="3">
        <f>YEAR(FIN_DATASET[[#This Row],[Date]])</f>
        <v>2024</v>
      </c>
      <c r="C2315" s="3" t="str">
        <f>TEXT(FIN_DATASET[[#This Row],[Date]],"mmmm")</f>
        <v>June</v>
      </c>
      <c r="D2315" s="3" t="str">
        <f>IF(FIN_RAW[[#This Row],[VALOR (IN)]]&gt;0, "Income",IF(FIN_RAW[[#This Row],[VALOR (OUT)]]&gt;0, "Expense", "Check"))</f>
        <v>Income</v>
      </c>
      <c r="E2315" s="3" t="str">
        <f>_xlfn.XLOOKUP(FIN_DATASET[[#This Row],[Method]],CATEGORY_MAP[CUENTA_IN],CATEGORY_MAP[Category])</f>
        <v>Cash</v>
      </c>
      <c r="F2315" s="3" t="str">
        <f>_xlfn.XLOOKUP(FIN_DATASET[[#This Row],[Account]],CATEGORY_MAP[CUENTA_OUT],CATEGORY_MAP[Subcategory])</f>
        <v>Monthly Fee</v>
      </c>
      <c r="G2315" s="3" t="str">
        <f>IF(OR(FIN_RAW[[#This Row],[CONCEPTO]]=0,FIN_RAW[[#This Row],[CONCEPTO]]=""),"",FIN_RAW[[#This Row],[CONCEPTO]])</f>
        <v>Mensualidad AR JUN</v>
      </c>
      <c r="H2315" s="5">
        <f>IF(FIN_DATASET[[#This Row],[Type]]="Income", FIN_RAW[[#This Row],[VALOR (IN)]], -FIN_RAW[[#This Row],[VALOR (OUT)]])</f>
        <v>210000</v>
      </c>
      <c r="I2315" s="3" t="str">
        <f>FIN_RAW[[#This Row],[CUENTA (IN)]]</f>
        <v>Efectivo</v>
      </c>
      <c r="J2315" s="6" t="str">
        <f>FIN_RAW[[#This Row],[CUENTA (OUT)]]</f>
        <v>Mensualidad</v>
      </c>
      <c r="K2315" s="3" t="str">
        <f>IF(OR(FIN_RAW[[#This Row],[CLIENTE]]=0,FIN_RAW[[#This Row],[CLIENTE]]=" "),"",FIN_RAW[[#This Row],[CLIENTE]])</f>
        <v>Ana Milena Sánchez Patiño</v>
      </c>
      <c r="L2315" s="3" t="str">
        <f>IF(OR(FIN_RAW[[#This Row],[DEPORTISTA]]=0,FIN_RAW[[#This Row],[DEPORTISTA]]=""),"",FIN_RAW[[#This Row],[DEPORTISTA]])</f>
        <v>Valentina Carvajal Sánchez</v>
      </c>
      <c r="M2315" s="3">
        <f>IF(FIN_DATASET[[#This Row],[Method]]="Efectivo",1,0)</f>
        <v>1</v>
      </c>
      <c r="N2315" s="12">
        <f>IF(FIN_DATASET[[#This Row],[Method]]="Efectivo",FIN_DATASET[[#This Row],[Amount]],0)</f>
        <v>210000</v>
      </c>
      <c r="O2315" s="3">
        <f>IF(FIN_DATASET[[#This Row],[Method]]="CxC",1,0)</f>
        <v>0</v>
      </c>
      <c r="P2315" s="11">
        <f>IF(FIN_DATASET[[#This Row],[Method]]="CxC",FIN_DATASET[[#This Row],[Amount]],0)</f>
        <v>0</v>
      </c>
      <c r="Q2315" s="3">
        <f>IF(OR(FIN_DATASET[[#This Row],[Account]]="CxP",FIN_DATASET[[#This Row],[Account]]="CxP (Liga)",FIN_DATASET[[#This Row],[Account]]="CxP (Terceros)"),1,0)</f>
        <v>0</v>
      </c>
      <c r="R2315" s="3">
        <f>IF(FIN_DATASET[[#This Row],[AP_Flag]]=1,FIN_DATASET[[#This Row],[Amount]],0)</f>
        <v>0</v>
      </c>
    </row>
    <row r="2316" spans="1:18" x14ac:dyDescent="0.2">
      <c r="A2316" s="4">
        <f>FIN_RAW[[#This Row],[FECHA]]</f>
        <v>45444</v>
      </c>
      <c r="B2316" s="3">
        <f>YEAR(FIN_DATASET[[#This Row],[Date]])</f>
        <v>2024</v>
      </c>
      <c r="C2316" s="3" t="str">
        <f>TEXT(FIN_DATASET[[#This Row],[Date]],"mmmm")</f>
        <v>June</v>
      </c>
      <c r="D2316" s="3" t="str">
        <f>IF(FIN_RAW[[#This Row],[VALOR (IN)]]&gt;0, "Income",IF(FIN_RAW[[#This Row],[VALOR (OUT)]]&gt;0, "Expense", "Check"))</f>
        <v>Income</v>
      </c>
      <c r="E2316" s="3" t="str">
        <f>_xlfn.XLOOKUP(FIN_DATASET[[#This Row],[Method]],CATEGORY_MAP[CUENTA_IN],CATEGORY_MAP[Category])</f>
        <v>Scholarships</v>
      </c>
      <c r="F2316" s="3" t="str">
        <f>_xlfn.XLOOKUP(FIN_DATASET[[#This Row],[Account]],CATEGORY_MAP[CUENTA_OUT],CATEGORY_MAP[Subcategory])</f>
        <v>Monthly Fee</v>
      </c>
      <c r="G2316" s="3" t="str">
        <f>IF(OR(FIN_RAW[[#This Row],[CONCEPTO]]=0,FIN_RAW[[#This Row],[CONCEPTO]]=""),"",FIN_RAW[[#This Row],[CONCEPTO]])</f>
        <v>Beca Fundadores AR (100%) JUN</v>
      </c>
      <c r="H2316" s="5">
        <f>IF(FIN_DATASET[[#This Row],[Type]]="Income", FIN_RAW[[#This Row],[VALOR (IN)]], -FIN_RAW[[#This Row],[VALOR (OUT)]])</f>
        <v>210000</v>
      </c>
      <c r="I2316" s="3" t="str">
        <f>FIN_RAW[[#This Row],[CUENTA (IN)]]</f>
        <v>Becas</v>
      </c>
      <c r="J2316" s="6" t="str">
        <f>FIN_RAW[[#This Row],[CUENTA (OUT)]]</f>
        <v>Mensualidad</v>
      </c>
      <c r="K2316" s="3" t="str">
        <f>IF(OR(FIN_RAW[[#This Row],[CLIENTE]]=0,FIN_RAW[[#This Row],[CLIENTE]]=" "),"",FIN_RAW[[#This Row],[CLIENTE]])</f>
        <v>Silvana Torres López</v>
      </c>
      <c r="L2316" s="3" t="str">
        <f>IF(OR(FIN_RAW[[#This Row],[DEPORTISTA]]=0,FIN_RAW[[#This Row],[DEPORTISTA]]=""),"",FIN_RAW[[#This Row],[DEPORTISTA]])</f>
        <v>Valentina Quintero Torres</v>
      </c>
      <c r="M2316" s="3">
        <f>IF(FIN_DATASET[[#This Row],[Method]]="Efectivo",1,0)</f>
        <v>0</v>
      </c>
      <c r="N2316" s="12">
        <f>IF(FIN_DATASET[[#This Row],[Method]]="Efectivo",FIN_DATASET[[#This Row],[Amount]],0)</f>
        <v>0</v>
      </c>
      <c r="O2316" s="3">
        <f>IF(FIN_DATASET[[#This Row],[Method]]="CxC",1,0)</f>
        <v>0</v>
      </c>
      <c r="P2316" s="11">
        <f>IF(FIN_DATASET[[#This Row],[Method]]="CxC",FIN_DATASET[[#This Row],[Amount]],0)</f>
        <v>0</v>
      </c>
      <c r="Q2316" s="3">
        <f>IF(OR(FIN_DATASET[[#This Row],[Account]]="CxP",FIN_DATASET[[#This Row],[Account]]="CxP (Liga)",FIN_DATASET[[#This Row],[Account]]="CxP (Terceros)"),1,0)</f>
        <v>0</v>
      </c>
      <c r="R2316" s="3">
        <f>IF(FIN_DATASET[[#This Row],[AP_Flag]]=1,FIN_DATASET[[#This Row],[Amount]],0)</f>
        <v>0</v>
      </c>
    </row>
    <row r="2317" spans="1:18" x14ac:dyDescent="0.2">
      <c r="A2317" s="4">
        <f>FIN_RAW[[#This Row],[FECHA]]</f>
        <v>45444</v>
      </c>
      <c r="B2317" s="3">
        <f>YEAR(FIN_DATASET[[#This Row],[Date]])</f>
        <v>2024</v>
      </c>
      <c r="C2317" s="3" t="str">
        <f>TEXT(FIN_DATASET[[#This Row],[Date]],"mmmm")</f>
        <v>June</v>
      </c>
      <c r="D2317" s="3" t="str">
        <f>IF(FIN_RAW[[#This Row],[VALOR (IN)]]&gt;0, "Income",IF(FIN_RAW[[#This Row],[VALOR (OUT)]]&gt;0, "Expense", "Check"))</f>
        <v>Income</v>
      </c>
      <c r="E2317" s="3" t="str">
        <f>_xlfn.XLOOKUP(FIN_DATASET[[#This Row],[Method]],CATEGORY_MAP[CUENTA_IN],CATEGORY_MAP[Category])</f>
        <v>Cash</v>
      </c>
      <c r="F2317" s="3" t="str">
        <f>_xlfn.XLOOKUP(FIN_DATASET[[#This Row],[Account]],CATEGORY_MAP[CUENTA_OUT],CATEGORY_MAP[Subcategory])</f>
        <v>Monthly Fee</v>
      </c>
      <c r="G2317" s="3" t="str">
        <f>IF(OR(FIN_RAW[[#This Row],[CONCEPTO]]=0,FIN_RAW[[#This Row],[CONCEPTO]]=""),"",FIN_RAW[[#This Row],[CONCEPTO]])</f>
        <v>Mensualidad FOR JUN</v>
      </c>
      <c r="H2317" s="5">
        <f>IF(FIN_DATASET[[#This Row],[Type]]="Income", FIN_RAW[[#This Row],[VALOR (IN)]], -FIN_RAW[[#This Row],[VALOR (OUT)]])</f>
        <v>180000</v>
      </c>
      <c r="I2317" s="3" t="str">
        <f>FIN_RAW[[#This Row],[CUENTA (IN)]]</f>
        <v>Efectivo</v>
      </c>
      <c r="J2317" s="6" t="str">
        <f>FIN_RAW[[#This Row],[CUENTA (OUT)]]</f>
        <v>Mensualidad</v>
      </c>
      <c r="K2317" s="3" t="str">
        <f>IF(OR(FIN_RAW[[#This Row],[CLIENTE]]=0,FIN_RAW[[#This Row],[CLIENTE]]=" "),"",FIN_RAW[[#This Row],[CLIENTE]])</f>
        <v>Paula Andrea Cruz</v>
      </c>
      <c r="L2317" s="3" t="str">
        <f>IF(OR(FIN_RAW[[#This Row],[DEPORTISTA]]=0,FIN_RAW[[#This Row],[DEPORTISTA]]=""),"",FIN_RAW[[#This Row],[DEPORTISTA]])</f>
        <v>Victoria David Cruz</v>
      </c>
      <c r="M2317" s="3">
        <f>IF(FIN_DATASET[[#This Row],[Method]]="Efectivo",1,0)</f>
        <v>1</v>
      </c>
      <c r="N2317" s="12">
        <f>IF(FIN_DATASET[[#This Row],[Method]]="Efectivo",FIN_DATASET[[#This Row],[Amount]],0)</f>
        <v>180000</v>
      </c>
      <c r="O2317" s="3">
        <f>IF(FIN_DATASET[[#This Row],[Method]]="CxC",1,0)</f>
        <v>0</v>
      </c>
      <c r="P2317" s="11">
        <f>IF(FIN_DATASET[[#This Row],[Method]]="CxC",FIN_DATASET[[#This Row],[Amount]],0)</f>
        <v>0</v>
      </c>
      <c r="Q2317" s="3">
        <f>IF(OR(FIN_DATASET[[#This Row],[Account]]="CxP",FIN_DATASET[[#This Row],[Account]]="CxP (Liga)",FIN_DATASET[[#This Row],[Account]]="CxP (Terceros)"),1,0)</f>
        <v>0</v>
      </c>
      <c r="R2317" s="3">
        <f>IF(FIN_DATASET[[#This Row],[AP_Flag]]=1,FIN_DATASET[[#This Row],[Amount]],0)</f>
        <v>0</v>
      </c>
    </row>
    <row r="2318" spans="1:18" x14ac:dyDescent="0.2">
      <c r="A2318" s="4">
        <f>FIN_RAW[[#This Row],[FECHA]]</f>
        <v>45473</v>
      </c>
      <c r="B2318" s="3">
        <f>YEAR(FIN_DATASET[[#This Row],[Date]])</f>
        <v>2024</v>
      </c>
      <c r="C2318" s="3" t="str">
        <f>TEXT(FIN_DATASET[[#This Row],[Date]],"mmmm")</f>
        <v>June</v>
      </c>
      <c r="D2318" s="3" t="str">
        <f>IF(FIN_RAW[[#This Row],[VALOR (IN)]]&gt;0, "Income",IF(FIN_RAW[[#This Row],[VALOR (OUT)]]&gt;0, "Expense", "Check"))</f>
        <v>Expense</v>
      </c>
      <c r="E2318" s="3" t="str">
        <f>_xlfn.XLOOKUP(FIN_DATASET[[#This Row],[Method]],CATEGORY_MAP[CUENTA_IN],CATEGORY_MAP[Category])</f>
        <v>Cash</v>
      </c>
      <c r="F2318" s="3" t="str">
        <f>_xlfn.XLOOKUP(FIN_DATASET[[#This Row],[Account]],CATEGORY_MAP[CUENTA_OUT],CATEGORY_MAP[Subcategory])</f>
        <v>Payroll</v>
      </c>
      <c r="G2318" s="3" t="str">
        <f>IF(OR(FIN_RAW[[#This Row],[CONCEPTO]]=0,FIN_RAW[[#This Row],[CONCEPTO]]=""),"",FIN_RAW[[#This Row],[CONCEPTO]])</f>
        <v>Pago Nomina JUN</v>
      </c>
      <c r="H2318" s="5">
        <f>IF(FIN_DATASET[[#This Row],[Type]]="Income", FIN_RAW[[#This Row],[VALOR (IN)]], -FIN_RAW[[#This Row],[VALOR (OUT)]])</f>
        <v>-950000</v>
      </c>
      <c r="I2318" s="3" t="str">
        <f>FIN_RAW[[#This Row],[CUENTA (IN)]]</f>
        <v>Efectivo</v>
      </c>
      <c r="J2318" s="6" t="str">
        <f>FIN_RAW[[#This Row],[CUENTA (OUT)]]</f>
        <v>Nomina</v>
      </c>
      <c r="K2318" s="3" t="str">
        <f>IF(OR(FIN_RAW[[#This Row],[CLIENTE]]=0,FIN_RAW[[#This Row],[CLIENTE]]=" "),"",FIN_RAW[[#This Row],[CLIENTE]])</f>
        <v>Derwin Cuastumal Leal</v>
      </c>
      <c r="L2318" s="3" t="str">
        <f>IF(OR(FIN_RAW[[#This Row],[DEPORTISTA]]=0,FIN_RAW[[#This Row],[DEPORTISTA]]=""),"",FIN_RAW[[#This Row],[DEPORTISTA]])</f>
        <v>Derwin Cuastumal Leal</v>
      </c>
      <c r="M2318" s="3">
        <f>IF(FIN_DATASET[[#This Row],[Method]]="Efectivo",1,0)</f>
        <v>1</v>
      </c>
      <c r="N2318" s="12">
        <f>IF(FIN_DATASET[[#This Row],[Method]]="Efectivo",FIN_DATASET[[#This Row],[Amount]],0)</f>
        <v>-950000</v>
      </c>
      <c r="O2318" s="3">
        <f>IF(FIN_DATASET[[#This Row],[Method]]="CxC",1,0)</f>
        <v>0</v>
      </c>
      <c r="P2318" s="11">
        <f>IF(FIN_DATASET[[#This Row],[Method]]="CxC",FIN_DATASET[[#This Row],[Amount]],0)</f>
        <v>0</v>
      </c>
      <c r="Q2318" s="3">
        <f>IF(OR(FIN_DATASET[[#This Row],[Account]]="CxP",FIN_DATASET[[#This Row],[Account]]="CxP (Liga)",FIN_DATASET[[#This Row],[Account]]="CxP (Terceros)"),1,0)</f>
        <v>0</v>
      </c>
      <c r="R2318" s="3">
        <f>IF(FIN_DATASET[[#This Row],[AP_Flag]]=1,FIN_DATASET[[#This Row],[Amount]],0)</f>
        <v>0</v>
      </c>
    </row>
    <row r="2319" spans="1:18" x14ac:dyDescent="0.2">
      <c r="A2319" s="4">
        <f>FIN_RAW[[#This Row],[FECHA]]</f>
        <v>45473</v>
      </c>
      <c r="B2319" s="3">
        <f>YEAR(FIN_DATASET[[#This Row],[Date]])</f>
        <v>2024</v>
      </c>
      <c r="C2319" s="3" t="str">
        <f>TEXT(FIN_DATASET[[#This Row],[Date]],"mmmm")</f>
        <v>June</v>
      </c>
      <c r="D2319" s="3" t="str">
        <f>IF(FIN_RAW[[#This Row],[VALOR (IN)]]&gt;0, "Income",IF(FIN_RAW[[#This Row],[VALOR (OUT)]]&gt;0, "Expense", "Check"))</f>
        <v>Expense</v>
      </c>
      <c r="E2319" s="3" t="str">
        <f>_xlfn.XLOOKUP(FIN_DATASET[[#This Row],[Method]],CATEGORY_MAP[CUENTA_IN],CATEGORY_MAP[Category])</f>
        <v>Cash</v>
      </c>
      <c r="F2319" s="3" t="str">
        <f>_xlfn.XLOOKUP(FIN_DATASET[[#This Row],[Account]],CATEGORY_MAP[CUENTA_OUT],CATEGORY_MAP[Subcategory])</f>
        <v>Payroll</v>
      </c>
      <c r="G2319" s="3" t="str">
        <f>IF(OR(FIN_RAW[[#This Row],[CONCEPTO]]=0,FIN_RAW[[#This Row],[CONCEPTO]]=""),"",FIN_RAW[[#This Row],[CONCEPTO]])</f>
        <v>Pago Nomina JUN</v>
      </c>
      <c r="H2319" s="5">
        <f>IF(FIN_DATASET[[#This Row],[Type]]="Income", FIN_RAW[[#This Row],[VALOR (IN)]], -FIN_RAW[[#This Row],[VALOR (OUT)]])</f>
        <v>-1200000</v>
      </c>
      <c r="I2319" s="3" t="str">
        <f>FIN_RAW[[#This Row],[CUENTA (IN)]]</f>
        <v>Efectivo</v>
      </c>
      <c r="J2319" s="6" t="str">
        <f>FIN_RAW[[#This Row],[CUENTA (OUT)]]</f>
        <v>Nomina</v>
      </c>
      <c r="K2319" s="3" t="str">
        <f>IF(OR(FIN_RAW[[#This Row],[CLIENTE]]=0,FIN_RAW[[#This Row],[CLIENTE]]=" "),"",FIN_RAW[[#This Row],[CLIENTE]])</f>
        <v>Farly Apraez Betancur</v>
      </c>
      <c r="L2319" s="3" t="str">
        <f>IF(OR(FIN_RAW[[#This Row],[DEPORTISTA]]=0,FIN_RAW[[#This Row],[DEPORTISTA]]=""),"",FIN_RAW[[#This Row],[DEPORTISTA]])</f>
        <v>Farly Apraez Betancur</v>
      </c>
      <c r="M2319" s="3">
        <f>IF(FIN_DATASET[[#This Row],[Method]]="Efectivo",1,0)</f>
        <v>1</v>
      </c>
      <c r="N2319" s="12">
        <f>IF(FIN_DATASET[[#This Row],[Method]]="Efectivo",FIN_DATASET[[#This Row],[Amount]],0)</f>
        <v>-1200000</v>
      </c>
      <c r="O2319" s="3">
        <f>IF(FIN_DATASET[[#This Row],[Method]]="CxC",1,0)</f>
        <v>0</v>
      </c>
      <c r="P2319" s="11">
        <f>IF(FIN_DATASET[[#This Row],[Method]]="CxC",FIN_DATASET[[#This Row],[Amount]],0)</f>
        <v>0</v>
      </c>
      <c r="Q2319" s="3">
        <f>IF(OR(FIN_DATASET[[#This Row],[Account]]="CxP",FIN_DATASET[[#This Row],[Account]]="CxP (Liga)",FIN_DATASET[[#This Row],[Account]]="CxP (Terceros)"),1,0)</f>
        <v>0</v>
      </c>
      <c r="R2319" s="3">
        <f>IF(FIN_DATASET[[#This Row],[AP_Flag]]=1,FIN_DATASET[[#This Row],[Amount]],0)</f>
        <v>0</v>
      </c>
    </row>
    <row r="2320" spans="1:18" x14ac:dyDescent="0.2">
      <c r="A2320" s="4">
        <f>FIN_RAW[[#This Row],[FECHA]]</f>
        <v>45473</v>
      </c>
      <c r="B2320" s="3">
        <f>YEAR(FIN_DATASET[[#This Row],[Date]])</f>
        <v>2024</v>
      </c>
      <c r="C2320" s="3" t="str">
        <f>TEXT(FIN_DATASET[[#This Row],[Date]],"mmmm")</f>
        <v>June</v>
      </c>
      <c r="D2320" s="3" t="str">
        <f>IF(FIN_RAW[[#This Row],[VALOR (IN)]]&gt;0, "Income",IF(FIN_RAW[[#This Row],[VALOR (OUT)]]&gt;0, "Expense", "Check"))</f>
        <v>Expense</v>
      </c>
      <c r="E2320" s="3" t="str">
        <f>_xlfn.XLOOKUP(FIN_DATASET[[#This Row],[Method]],CATEGORY_MAP[CUENTA_IN],CATEGORY_MAP[Category])</f>
        <v>Cash</v>
      </c>
      <c r="F2320" s="3" t="str">
        <f>_xlfn.XLOOKUP(FIN_DATASET[[#This Row],[Account]],CATEGORY_MAP[CUENTA_OUT],CATEGORY_MAP[Subcategory])</f>
        <v>Payroll</v>
      </c>
      <c r="G2320" s="3" t="str">
        <f>IF(OR(FIN_RAW[[#This Row],[CONCEPTO]]=0,FIN_RAW[[#This Row],[CONCEPTO]]=""),"",FIN_RAW[[#This Row],[CONCEPTO]])</f>
        <v>Pago Nomina JUN</v>
      </c>
      <c r="H2320" s="5">
        <f>IF(FIN_DATASET[[#This Row],[Type]]="Income", FIN_RAW[[#This Row],[VALOR (IN)]], -FIN_RAW[[#This Row],[VALOR (OUT)]])</f>
        <v>-100000</v>
      </c>
      <c r="I2320" s="3" t="str">
        <f>FIN_RAW[[#This Row],[CUENTA (IN)]]</f>
        <v>Efectivo</v>
      </c>
      <c r="J2320" s="6" t="str">
        <f>FIN_RAW[[#This Row],[CUENTA (OUT)]]</f>
        <v>Nomina</v>
      </c>
      <c r="K2320" s="3" t="str">
        <f>IF(OR(FIN_RAW[[#This Row],[CLIENTE]]=0,FIN_RAW[[#This Row],[CLIENTE]]=" "),"",FIN_RAW[[#This Row],[CLIENTE]])</f>
        <v>Ana Milena Sánchez Patiño</v>
      </c>
      <c r="L2320" s="3" t="str">
        <f>IF(OR(FIN_RAW[[#This Row],[DEPORTISTA]]=0,FIN_RAW[[#This Row],[DEPORTISTA]]=""),"",FIN_RAW[[#This Row],[DEPORTISTA]])</f>
        <v>Ana Milena Sánchez Patiño</v>
      </c>
      <c r="M2320" s="3">
        <f>IF(FIN_DATASET[[#This Row],[Method]]="Efectivo",1,0)</f>
        <v>1</v>
      </c>
      <c r="N2320" s="12">
        <f>IF(FIN_DATASET[[#This Row],[Method]]="Efectivo",FIN_DATASET[[#This Row],[Amount]],0)</f>
        <v>-100000</v>
      </c>
      <c r="O2320" s="3">
        <f>IF(FIN_DATASET[[#This Row],[Method]]="CxC",1,0)</f>
        <v>0</v>
      </c>
      <c r="P2320" s="11">
        <f>IF(FIN_DATASET[[#This Row],[Method]]="CxC",FIN_DATASET[[#This Row],[Amount]],0)</f>
        <v>0</v>
      </c>
      <c r="Q2320" s="3">
        <f>IF(OR(FIN_DATASET[[#This Row],[Account]]="CxP",FIN_DATASET[[#This Row],[Account]]="CxP (Liga)",FIN_DATASET[[#This Row],[Account]]="CxP (Terceros)"),1,0)</f>
        <v>0</v>
      </c>
      <c r="R2320" s="3">
        <f>IF(FIN_DATASET[[#This Row],[AP_Flag]]=1,FIN_DATASET[[#This Row],[Amount]],0)</f>
        <v>0</v>
      </c>
    </row>
    <row r="2321" spans="1:18" x14ac:dyDescent="0.2">
      <c r="A2321" s="4">
        <f>FIN_RAW[[#This Row],[FECHA]]</f>
        <v>45473</v>
      </c>
      <c r="B2321" s="3">
        <f>YEAR(FIN_DATASET[[#This Row],[Date]])</f>
        <v>2024</v>
      </c>
      <c r="C2321" s="3" t="str">
        <f>TEXT(FIN_DATASET[[#This Row],[Date]],"mmmm")</f>
        <v>June</v>
      </c>
      <c r="D2321" s="3" t="str">
        <f>IF(FIN_RAW[[#This Row],[VALOR (IN)]]&gt;0, "Income",IF(FIN_RAW[[#This Row],[VALOR (OUT)]]&gt;0, "Expense", "Check"))</f>
        <v>Expense</v>
      </c>
      <c r="E2321" s="3" t="str">
        <f>_xlfn.XLOOKUP(FIN_DATASET[[#This Row],[Method]],CATEGORY_MAP[CUENTA_IN],CATEGORY_MAP[Category])</f>
        <v>Cash</v>
      </c>
      <c r="F2321" s="3" t="str">
        <f>_xlfn.XLOOKUP(FIN_DATASET[[#This Row],[Account]],CATEGORY_MAP[CUENTA_OUT],CATEGORY_MAP[Subcategory])</f>
        <v>Payroll</v>
      </c>
      <c r="G2321" s="3" t="str">
        <f>IF(OR(FIN_RAW[[#This Row],[CONCEPTO]]=0,FIN_RAW[[#This Row],[CONCEPTO]]=""),"",FIN_RAW[[#This Row],[CONCEPTO]])</f>
        <v>Pago Nomina JUN</v>
      </c>
      <c r="H2321" s="5">
        <f>IF(FIN_DATASET[[#This Row],[Type]]="Income", FIN_RAW[[#This Row],[VALOR (IN)]], -FIN_RAW[[#This Row],[VALOR (OUT)]])</f>
        <v>-900000</v>
      </c>
      <c r="I2321" s="3" t="str">
        <f>FIN_RAW[[#This Row],[CUENTA (IN)]]</f>
        <v>Efectivo</v>
      </c>
      <c r="J2321" s="6" t="str">
        <f>FIN_RAW[[#This Row],[CUENTA (OUT)]]</f>
        <v>Nomina</v>
      </c>
      <c r="K2321" s="3" t="str">
        <f>IF(OR(FIN_RAW[[#This Row],[CLIENTE]]=0,FIN_RAW[[#This Row],[CLIENTE]]=" "),"",FIN_RAW[[#This Row],[CLIENTE]])</f>
        <v/>
      </c>
      <c r="L2321" s="3" t="str">
        <f>IF(OR(FIN_RAW[[#This Row],[DEPORTISTA]]=0,FIN_RAW[[#This Row],[DEPORTISTA]]=""),"",FIN_RAW[[#This Row],[DEPORTISTA]])</f>
        <v/>
      </c>
      <c r="M2321" s="3">
        <f>IF(FIN_DATASET[[#This Row],[Method]]="Efectivo",1,0)</f>
        <v>1</v>
      </c>
      <c r="N2321" s="12">
        <f>IF(FIN_DATASET[[#This Row],[Method]]="Efectivo",FIN_DATASET[[#This Row],[Amount]],0)</f>
        <v>-900000</v>
      </c>
      <c r="O2321" s="3">
        <f>IF(FIN_DATASET[[#This Row],[Method]]="CxC",1,0)</f>
        <v>0</v>
      </c>
      <c r="P2321" s="11">
        <f>IF(FIN_DATASET[[#This Row],[Method]]="CxC",FIN_DATASET[[#This Row],[Amount]],0)</f>
        <v>0</v>
      </c>
      <c r="Q2321" s="3">
        <f>IF(OR(FIN_DATASET[[#This Row],[Account]]="CxP",FIN_DATASET[[#This Row],[Account]]="CxP (Liga)",FIN_DATASET[[#This Row],[Account]]="CxP (Terceros)"),1,0)</f>
        <v>0</v>
      </c>
      <c r="R2321" s="3">
        <f>IF(FIN_DATASET[[#This Row],[AP_Flag]]=1,FIN_DATASET[[#This Row],[Amount]],0)</f>
        <v>0</v>
      </c>
    </row>
    <row r="2322" spans="1:18" x14ac:dyDescent="0.2">
      <c r="A2322" s="4">
        <f>FIN_RAW[[#This Row],[FECHA]]</f>
        <v>45473</v>
      </c>
      <c r="B2322" s="3">
        <f>YEAR(FIN_DATASET[[#This Row],[Date]])</f>
        <v>2024</v>
      </c>
      <c r="C2322" s="3" t="str">
        <f>TEXT(FIN_DATASET[[#This Row],[Date]],"mmmm")</f>
        <v>June</v>
      </c>
      <c r="D2322" s="3" t="str">
        <f>IF(FIN_RAW[[#This Row],[VALOR (IN)]]&gt;0, "Income",IF(FIN_RAW[[#This Row],[VALOR (OUT)]]&gt;0, "Expense", "Check"))</f>
        <v>Income</v>
      </c>
      <c r="E2322" s="3" t="str">
        <f>_xlfn.XLOOKUP(FIN_DATASET[[#This Row],[Method]],CATEGORY_MAP[CUENTA_IN],CATEGORY_MAP[Category])</f>
        <v>Cash</v>
      </c>
      <c r="F2322" s="3" t="str">
        <f>_xlfn.XLOOKUP(FIN_DATASET[[#This Row],[Account]],CATEGORY_MAP[CUENTA_OUT],CATEGORY_MAP[Subcategory])</f>
        <v>Other Incomes</v>
      </c>
      <c r="G2322" s="3" t="str">
        <f>IF(OR(FIN_RAW[[#This Row],[CONCEPTO]]=0,FIN_RAW[[#This Row],[CONCEPTO]]=""),"",FIN_RAW[[#This Row],[CONCEPTO]])</f>
        <v>Chequeo Juvenil y Mayores</v>
      </c>
      <c r="H2322" s="5">
        <f>IF(FIN_DATASET[[#This Row],[Type]]="Income", FIN_RAW[[#This Row],[VALOR (IN)]], -FIN_RAW[[#This Row],[VALOR (OUT)]])</f>
        <v>50000</v>
      </c>
      <c r="I2322" s="3" t="str">
        <f>FIN_RAW[[#This Row],[CUENTA (IN)]]</f>
        <v>Efectivo</v>
      </c>
      <c r="J2322" s="6" t="str">
        <f>FIN_RAW[[#This Row],[CUENTA (OUT)]]</f>
        <v>Otros Ingresos</v>
      </c>
      <c r="K2322" s="3" t="str">
        <f>IF(OR(FIN_RAW[[#This Row],[CLIENTE]]=0,FIN_RAW[[#This Row],[CLIENTE]]=" "),"",FIN_RAW[[#This Row],[CLIENTE]])</f>
        <v>Diana Gómez Herrera</v>
      </c>
      <c r="L2322" s="3" t="str">
        <f>IF(OR(FIN_RAW[[#This Row],[DEPORTISTA]]=0,FIN_RAW[[#This Row],[DEPORTISTA]]=""),"",FIN_RAW[[#This Row],[DEPORTISTA]])</f>
        <v>Juan Manuel López Gómez</v>
      </c>
      <c r="M2322" s="3">
        <f>IF(FIN_DATASET[[#This Row],[Method]]="Efectivo",1,0)</f>
        <v>1</v>
      </c>
      <c r="N2322" s="12">
        <f>IF(FIN_DATASET[[#This Row],[Method]]="Efectivo",FIN_DATASET[[#This Row],[Amount]],0)</f>
        <v>50000</v>
      </c>
      <c r="O2322" s="3">
        <f>IF(FIN_DATASET[[#This Row],[Method]]="CxC",1,0)</f>
        <v>0</v>
      </c>
      <c r="P2322" s="11">
        <f>IF(FIN_DATASET[[#This Row],[Method]]="CxC",FIN_DATASET[[#This Row],[Amount]],0)</f>
        <v>0</v>
      </c>
      <c r="Q2322" s="3">
        <f>IF(OR(FIN_DATASET[[#This Row],[Account]]="CxP",FIN_DATASET[[#This Row],[Account]]="CxP (Liga)",FIN_DATASET[[#This Row],[Account]]="CxP (Terceros)"),1,0)</f>
        <v>0</v>
      </c>
      <c r="R2322" s="3">
        <f>IF(FIN_DATASET[[#This Row],[AP_Flag]]=1,FIN_DATASET[[#This Row],[Amount]],0)</f>
        <v>0</v>
      </c>
    </row>
    <row r="2323" spans="1:18" x14ac:dyDescent="0.2">
      <c r="A2323" s="4">
        <f>FIN_RAW[[#This Row],[FECHA]]</f>
        <v>45473</v>
      </c>
      <c r="B2323" s="3">
        <f>YEAR(FIN_DATASET[[#This Row],[Date]])</f>
        <v>2024</v>
      </c>
      <c r="C2323" s="3" t="str">
        <f>TEXT(FIN_DATASET[[#This Row],[Date]],"mmmm")</f>
        <v>June</v>
      </c>
      <c r="D2323" s="3" t="str">
        <f>IF(FIN_RAW[[#This Row],[VALOR (IN)]]&gt;0, "Income",IF(FIN_RAW[[#This Row],[VALOR (OUT)]]&gt;0, "Expense", "Check"))</f>
        <v>Income</v>
      </c>
      <c r="E2323" s="3" t="str">
        <f>_xlfn.XLOOKUP(FIN_DATASET[[#This Row],[Method]],CATEGORY_MAP[CUENTA_IN],CATEGORY_MAP[Category])</f>
        <v>Cash</v>
      </c>
      <c r="F2323" s="3" t="str">
        <f>_xlfn.XLOOKUP(FIN_DATASET[[#This Row],[Account]],CATEGORY_MAP[CUENTA_OUT],CATEGORY_MAP[Subcategory])</f>
        <v>Other Incomes</v>
      </c>
      <c r="G2323" s="3" t="str">
        <f>IF(OR(FIN_RAW[[#This Row],[CONCEPTO]]=0,FIN_RAW[[#This Row],[CONCEPTO]]=""),"",FIN_RAW[[#This Row],[CONCEPTO]])</f>
        <v>Chequeo Juvenil y Mayores</v>
      </c>
      <c r="H2323" s="5">
        <f>IF(FIN_DATASET[[#This Row],[Type]]="Income", FIN_RAW[[#This Row],[VALOR (IN)]], -FIN_RAW[[#This Row],[VALOR (OUT)]])</f>
        <v>50000</v>
      </c>
      <c r="I2323" s="3" t="str">
        <f>FIN_RAW[[#This Row],[CUENTA (IN)]]</f>
        <v>Efectivo</v>
      </c>
      <c r="J2323" s="6" t="str">
        <f>FIN_RAW[[#This Row],[CUENTA (OUT)]]</f>
        <v>Otros Ingresos</v>
      </c>
      <c r="K2323" s="3" t="str">
        <f>IF(OR(FIN_RAW[[#This Row],[CLIENTE]]=0,FIN_RAW[[#This Row],[CLIENTE]]=" "),"",FIN_RAW[[#This Row],[CLIENTE]])</f>
        <v>Omar Osorio Valencia</v>
      </c>
      <c r="L2323" s="3" t="str">
        <f>IF(OR(FIN_RAW[[#This Row],[DEPORTISTA]]=0,FIN_RAW[[#This Row],[DEPORTISTA]]=""),"",FIN_RAW[[#This Row],[DEPORTISTA]])</f>
        <v>Mariana Osorio Mendoza</v>
      </c>
      <c r="M2323" s="3">
        <f>IF(FIN_DATASET[[#This Row],[Method]]="Efectivo",1,0)</f>
        <v>1</v>
      </c>
      <c r="N2323" s="12">
        <f>IF(FIN_DATASET[[#This Row],[Method]]="Efectivo",FIN_DATASET[[#This Row],[Amount]],0)</f>
        <v>50000</v>
      </c>
      <c r="O2323" s="3">
        <f>IF(FIN_DATASET[[#This Row],[Method]]="CxC",1,0)</f>
        <v>0</v>
      </c>
      <c r="P2323" s="11">
        <f>IF(FIN_DATASET[[#This Row],[Method]]="CxC",FIN_DATASET[[#This Row],[Amount]],0)</f>
        <v>0</v>
      </c>
      <c r="Q2323" s="3">
        <f>IF(OR(FIN_DATASET[[#This Row],[Account]]="CxP",FIN_DATASET[[#This Row],[Account]]="CxP (Liga)",FIN_DATASET[[#This Row],[Account]]="CxP (Terceros)"),1,0)</f>
        <v>0</v>
      </c>
      <c r="R2323" s="3">
        <f>IF(FIN_DATASET[[#This Row],[AP_Flag]]=1,FIN_DATASET[[#This Row],[Amount]],0)</f>
        <v>0</v>
      </c>
    </row>
    <row r="2324" spans="1:18" x14ac:dyDescent="0.2">
      <c r="A2324" s="4">
        <f>FIN_RAW[[#This Row],[FECHA]]</f>
        <v>45473</v>
      </c>
      <c r="B2324" s="3">
        <f>YEAR(FIN_DATASET[[#This Row],[Date]])</f>
        <v>2024</v>
      </c>
      <c r="C2324" s="3" t="str">
        <f>TEXT(FIN_DATASET[[#This Row],[Date]],"mmmm")</f>
        <v>June</v>
      </c>
      <c r="D2324" s="3" t="str">
        <f>IF(FIN_RAW[[#This Row],[VALOR (IN)]]&gt;0, "Income",IF(FIN_RAW[[#This Row],[VALOR (OUT)]]&gt;0, "Expense", "Check"))</f>
        <v>Income</v>
      </c>
      <c r="E2324" s="3" t="str">
        <f>_xlfn.XLOOKUP(FIN_DATASET[[#This Row],[Method]],CATEGORY_MAP[CUENTA_IN],CATEGORY_MAP[Category])</f>
        <v>Cash</v>
      </c>
      <c r="F2324" s="3" t="str">
        <f>_xlfn.XLOOKUP(FIN_DATASET[[#This Row],[Account]],CATEGORY_MAP[CUENTA_OUT],CATEGORY_MAP[Subcategory])</f>
        <v>Other Incomes</v>
      </c>
      <c r="G2324" s="3" t="str">
        <f>IF(OR(FIN_RAW[[#This Row],[CONCEPTO]]=0,FIN_RAW[[#This Row],[CONCEPTO]]=""),"",FIN_RAW[[#This Row],[CONCEPTO]])</f>
        <v>Chequeo Juvenil y Mayores</v>
      </c>
      <c r="H2324" s="5">
        <f>IF(FIN_DATASET[[#This Row],[Type]]="Income", FIN_RAW[[#This Row],[VALOR (IN)]], -FIN_RAW[[#This Row],[VALOR (OUT)]])</f>
        <v>50000</v>
      </c>
      <c r="I2324" s="3" t="str">
        <f>FIN_RAW[[#This Row],[CUENTA (IN)]]</f>
        <v>Efectivo</v>
      </c>
      <c r="J2324" s="6" t="str">
        <f>FIN_RAW[[#This Row],[CUENTA (OUT)]]</f>
        <v>Otros Ingresos</v>
      </c>
      <c r="K2324" s="3" t="str">
        <f>IF(OR(FIN_RAW[[#This Row],[CLIENTE]]=0,FIN_RAW[[#This Row],[CLIENTE]]=" "),"",FIN_RAW[[#This Row],[CLIENTE]])</f>
        <v>Luz Ines Guiral</v>
      </c>
      <c r="L2324" s="3" t="str">
        <f>IF(OR(FIN_RAW[[#This Row],[DEPORTISTA]]=0,FIN_RAW[[#This Row],[DEPORTISTA]]=""),"",FIN_RAW[[#This Row],[DEPORTISTA]])</f>
        <v>Miguel Esteban Tovar Guiral</v>
      </c>
      <c r="M2324" s="3">
        <f>IF(FIN_DATASET[[#This Row],[Method]]="Efectivo",1,0)</f>
        <v>1</v>
      </c>
      <c r="N2324" s="12">
        <f>IF(FIN_DATASET[[#This Row],[Method]]="Efectivo",FIN_DATASET[[#This Row],[Amount]],0)</f>
        <v>50000</v>
      </c>
      <c r="O2324" s="3">
        <f>IF(FIN_DATASET[[#This Row],[Method]]="CxC",1,0)</f>
        <v>0</v>
      </c>
      <c r="P2324" s="11">
        <f>IF(FIN_DATASET[[#This Row],[Method]]="CxC",FIN_DATASET[[#This Row],[Amount]],0)</f>
        <v>0</v>
      </c>
      <c r="Q2324" s="3">
        <f>IF(OR(FIN_DATASET[[#This Row],[Account]]="CxP",FIN_DATASET[[#This Row],[Account]]="CxP (Liga)",FIN_DATASET[[#This Row],[Account]]="CxP (Terceros)"),1,0)</f>
        <v>0</v>
      </c>
      <c r="R2324" s="3">
        <f>IF(FIN_DATASET[[#This Row],[AP_Flag]]=1,FIN_DATASET[[#This Row],[Amount]],0)</f>
        <v>0</v>
      </c>
    </row>
    <row r="2325" spans="1:18" x14ac:dyDescent="0.2">
      <c r="A2325" s="4">
        <f>FIN_RAW[[#This Row],[FECHA]]</f>
        <v>45473</v>
      </c>
      <c r="B2325" s="3">
        <f>YEAR(FIN_DATASET[[#This Row],[Date]])</f>
        <v>2024</v>
      </c>
      <c r="C2325" s="3" t="str">
        <f>TEXT(FIN_DATASET[[#This Row],[Date]],"mmmm")</f>
        <v>June</v>
      </c>
      <c r="D2325" s="3" t="str">
        <f>IF(FIN_RAW[[#This Row],[VALOR (IN)]]&gt;0, "Income",IF(FIN_RAW[[#This Row],[VALOR (OUT)]]&gt;0, "Expense", "Check"))</f>
        <v>Income</v>
      </c>
      <c r="E2325" s="3" t="str">
        <f>_xlfn.XLOOKUP(FIN_DATASET[[#This Row],[Method]],CATEGORY_MAP[CUENTA_IN],CATEGORY_MAP[Category])</f>
        <v>Cash</v>
      </c>
      <c r="F2325" s="3" t="str">
        <f>_xlfn.XLOOKUP(FIN_DATASET[[#This Row],[Account]],CATEGORY_MAP[CUENTA_OUT],CATEGORY_MAP[Subcategory])</f>
        <v>Other Incomes</v>
      </c>
      <c r="G2325" s="3" t="str">
        <f>IF(OR(FIN_RAW[[#This Row],[CONCEPTO]]=0,FIN_RAW[[#This Row],[CONCEPTO]]=""),"",FIN_RAW[[#This Row],[CONCEPTO]])</f>
        <v>Chequeo Juvenil y Mayores</v>
      </c>
      <c r="H2325" s="5">
        <f>IF(FIN_DATASET[[#This Row],[Type]]="Income", FIN_RAW[[#This Row],[VALOR (IN)]], -FIN_RAW[[#This Row],[VALOR (OUT)]])</f>
        <v>50000</v>
      </c>
      <c r="I2325" s="3" t="str">
        <f>FIN_RAW[[#This Row],[CUENTA (IN)]]</f>
        <v>Efectivo</v>
      </c>
      <c r="J2325" s="6" t="str">
        <f>FIN_RAW[[#This Row],[CUENTA (OUT)]]</f>
        <v>Otros Ingresos</v>
      </c>
      <c r="K2325" s="3" t="str">
        <f>IF(OR(FIN_RAW[[#This Row],[CLIENTE]]=0,FIN_RAW[[#This Row],[CLIENTE]]=" "),"",FIN_RAW[[#This Row],[CLIENTE]])</f>
        <v>Ingrith Basto Zamorano</v>
      </c>
      <c r="L2325" s="3" t="str">
        <f>IF(OR(FIN_RAW[[#This Row],[DEPORTISTA]]=0,FIN_RAW[[#This Row],[DEPORTISTA]]=""),"",FIN_RAW[[#This Row],[DEPORTISTA]])</f>
        <v>Santiago Solórzano Basto</v>
      </c>
      <c r="M2325" s="3">
        <f>IF(FIN_DATASET[[#This Row],[Method]]="Efectivo",1,0)</f>
        <v>1</v>
      </c>
      <c r="N2325" s="12">
        <f>IF(FIN_DATASET[[#This Row],[Method]]="Efectivo",FIN_DATASET[[#This Row],[Amount]],0)</f>
        <v>50000</v>
      </c>
      <c r="O2325" s="3">
        <f>IF(FIN_DATASET[[#This Row],[Method]]="CxC",1,0)</f>
        <v>0</v>
      </c>
      <c r="P2325" s="11">
        <f>IF(FIN_DATASET[[#This Row],[Method]]="CxC",FIN_DATASET[[#This Row],[Amount]],0)</f>
        <v>0</v>
      </c>
      <c r="Q2325" s="3">
        <f>IF(OR(FIN_DATASET[[#This Row],[Account]]="CxP",FIN_DATASET[[#This Row],[Account]]="CxP (Liga)",FIN_DATASET[[#This Row],[Account]]="CxP (Terceros)"),1,0)</f>
        <v>0</v>
      </c>
      <c r="R2325" s="3">
        <f>IF(FIN_DATASET[[#This Row],[AP_Flag]]=1,FIN_DATASET[[#This Row],[Amount]],0)</f>
        <v>0</v>
      </c>
    </row>
    <row r="2326" spans="1:18" x14ac:dyDescent="0.2">
      <c r="A2326" s="4">
        <f>FIN_RAW[[#This Row],[FECHA]]</f>
        <v>45474</v>
      </c>
      <c r="B2326" s="3">
        <f>YEAR(FIN_DATASET[[#This Row],[Date]])</f>
        <v>2024</v>
      </c>
      <c r="C2326" s="3" t="str">
        <f>TEXT(FIN_DATASET[[#This Row],[Date]],"mmmm")</f>
        <v>July</v>
      </c>
      <c r="D2326" s="3" t="str">
        <f>IF(FIN_RAW[[#This Row],[VALOR (IN)]]&gt;0, "Income",IF(FIN_RAW[[#This Row],[VALOR (OUT)]]&gt;0, "Expense", "Check"))</f>
        <v>Income</v>
      </c>
      <c r="E2326" s="3" t="str">
        <f>_xlfn.XLOOKUP(FIN_DATASET[[#This Row],[Method]],CATEGORY_MAP[CUENTA_IN],CATEGORY_MAP[Category])</f>
        <v>Cash</v>
      </c>
      <c r="F2326" s="3" t="str">
        <f>_xlfn.XLOOKUP(FIN_DATASET[[#This Row],[Account]],CATEGORY_MAP[CUENTA_OUT],CATEGORY_MAP[Subcategory])</f>
        <v>Monthly Fee</v>
      </c>
      <c r="G2326" s="3" t="str">
        <f>IF(OR(FIN_RAW[[#This Row],[CONCEPTO]]=0,FIN_RAW[[#This Row],[CONCEPTO]]=""),"",FIN_RAW[[#This Row],[CONCEPTO]])</f>
        <v>Mensualidad FOR JUL</v>
      </c>
      <c r="H2326" s="5">
        <f>IF(FIN_DATASET[[#This Row],[Type]]="Income", FIN_RAW[[#This Row],[VALOR (IN)]], -FIN_RAW[[#This Row],[VALOR (OUT)]])</f>
        <v>180000</v>
      </c>
      <c r="I2326" s="3" t="str">
        <f>FIN_RAW[[#This Row],[CUENTA (IN)]]</f>
        <v>Efectivo</v>
      </c>
      <c r="J2326" s="6" t="str">
        <f>FIN_RAW[[#This Row],[CUENTA (OUT)]]</f>
        <v>Mensualidad</v>
      </c>
      <c r="K2326" s="3" t="str">
        <f>IF(OR(FIN_RAW[[#This Row],[CLIENTE]]=0,FIN_RAW[[#This Row],[CLIENTE]]=" "),"",FIN_RAW[[#This Row],[CLIENTE]])</f>
        <v>Sandra Martínez</v>
      </c>
      <c r="L2326" s="3" t="str">
        <f>IF(OR(FIN_RAW[[#This Row],[DEPORTISTA]]=0,FIN_RAW[[#This Row],[DEPORTISTA]]=""),"",FIN_RAW[[#This Row],[DEPORTISTA]])</f>
        <v>Alejandro Arbeláez Martínez</v>
      </c>
      <c r="M2326" s="3">
        <f>IF(FIN_DATASET[[#This Row],[Method]]="Efectivo",1,0)</f>
        <v>1</v>
      </c>
      <c r="N2326" s="12">
        <f>IF(FIN_DATASET[[#This Row],[Method]]="Efectivo",FIN_DATASET[[#This Row],[Amount]],0)</f>
        <v>180000</v>
      </c>
      <c r="O2326" s="3">
        <f>IF(FIN_DATASET[[#This Row],[Method]]="CxC",1,0)</f>
        <v>0</v>
      </c>
      <c r="P2326" s="11">
        <f>IF(FIN_DATASET[[#This Row],[Method]]="CxC",FIN_DATASET[[#This Row],[Amount]],0)</f>
        <v>0</v>
      </c>
      <c r="Q2326" s="3">
        <f>IF(OR(FIN_DATASET[[#This Row],[Account]]="CxP",FIN_DATASET[[#This Row],[Account]]="CxP (Liga)",FIN_DATASET[[#This Row],[Account]]="CxP (Terceros)"),1,0)</f>
        <v>0</v>
      </c>
      <c r="R2326" s="3">
        <f>IF(FIN_DATASET[[#This Row],[AP_Flag]]=1,FIN_DATASET[[#This Row],[Amount]],0)</f>
        <v>0</v>
      </c>
    </row>
    <row r="2327" spans="1:18" x14ac:dyDescent="0.2">
      <c r="A2327" s="4">
        <f>FIN_RAW[[#This Row],[FECHA]]</f>
        <v>45474</v>
      </c>
      <c r="B2327" s="3">
        <f>YEAR(FIN_DATASET[[#This Row],[Date]])</f>
        <v>2024</v>
      </c>
      <c r="C2327" s="3" t="str">
        <f>TEXT(FIN_DATASET[[#This Row],[Date]],"mmmm")</f>
        <v>July</v>
      </c>
      <c r="D2327" s="3" t="str">
        <f>IF(FIN_RAW[[#This Row],[VALOR (IN)]]&gt;0, "Income",IF(FIN_RAW[[#This Row],[VALOR (OUT)]]&gt;0, "Expense", "Check"))</f>
        <v>Income</v>
      </c>
      <c r="E2327" s="3" t="str">
        <f>_xlfn.XLOOKUP(FIN_DATASET[[#This Row],[Method]],CATEGORY_MAP[CUENTA_IN],CATEGORY_MAP[Category])</f>
        <v>Scholarships</v>
      </c>
      <c r="F2327" s="3" t="str">
        <f>_xlfn.XLOOKUP(FIN_DATASET[[#This Row],[Account]],CATEGORY_MAP[CUENTA_OUT],CATEGORY_MAP[Subcategory])</f>
        <v>Monthly Fee</v>
      </c>
      <c r="G2327" s="3" t="str">
        <f>IF(OR(FIN_RAW[[#This Row],[CONCEPTO]]=0,FIN_RAW[[#This Row],[CONCEPTO]]=""),"",FIN_RAW[[#This Row],[CONCEPTO]])</f>
        <v>Beca Fundadores AR (100%) JUL</v>
      </c>
      <c r="H2327" s="5">
        <f>IF(FIN_DATASET[[#This Row],[Type]]="Income", FIN_RAW[[#This Row],[VALOR (IN)]], -FIN_RAW[[#This Row],[VALOR (OUT)]])</f>
        <v>210000</v>
      </c>
      <c r="I2327" s="3" t="str">
        <f>FIN_RAW[[#This Row],[CUENTA (IN)]]</f>
        <v>Becas</v>
      </c>
      <c r="J2327" s="6" t="str">
        <f>FIN_RAW[[#This Row],[CUENTA (OUT)]]</f>
        <v>Mensualidad</v>
      </c>
      <c r="K2327" s="3" t="str">
        <f>IF(OR(FIN_RAW[[#This Row],[CLIENTE]]=0,FIN_RAW[[#This Row],[CLIENTE]]=" "),"",FIN_RAW[[#This Row],[CLIENTE]])</f>
        <v>Luis Eduardo Solarte Serna</v>
      </c>
      <c r="L2327" s="3" t="str">
        <f>IF(OR(FIN_RAW[[#This Row],[DEPORTISTA]]=0,FIN_RAW[[#This Row],[DEPORTISTA]]=""),"",FIN_RAW[[#This Row],[DEPORTISTA]])</f>
        <v>Alejandro Solarte Osorio</v>
      </c>
      <c r="M2327" s="3">
        <f>IF(FIN_DATASET[[#This Row],[Method]]="Efectivo",1,0)</f>
        <v>0</v>
      </c>
      <c r="N2327" s="12">
        <f>IF(FIN_DATASET[[#This Row],[Method]]="Efectivo",FIN_DATASET[[#This Row],[Amount]],0)</f>
        <v>0</v>
      </c>
      <c r="O2327" s="3">
        <f>IF(FIN_DATASET[[#This Row],[Method]]="CxC",1,0)</f>
        <v>0</v>
      </c>
      <c r="P2327" s="11">
        <f>IF(FIN_DATASET[[#This Row],[Method]]="CxC",FIN_DATASET[[#This Row],[Amount]],0)</f>
        <v>0</v>
      </c>
      <c r="Q2327" s="3">
        <f>IF(OR(FIN_DATASET[[#This Row],[Account]]="CxP",FIN_DATASET[[#This Row],[Account]]="CxP (Liga)",FIN_DATASET[[#This Row],[Account]]="CxP (Terceros)"),1,0)</f>
        <v>0</v>
      </c>
      <c r="R2327" s="3">
        <f>IF(FIN_DATASET[[#This Row],[AP_Flag]]=1,FIN_DATASET[[#This Row],[Amount]],0)</f>
        <v>0</v>
      </c>
    </row>
    <row r="2328" spans="1:18" x14ac:dyDescent="0.2">
      <c r="A2328" s="4">
        <f>FIN_RAW[[#This Row],[FECHA]]</f>
        <v>45474</v>
      </c>
      <c r="B2328" s="3">
        <f>YEAR(FIN_DATASET[[#This Row],[Date]])</f>
        <v>2024</v>
      </c>
      <c r="C2328" s="3" t="str">
        <f>TEXT(FIN_DATASET[[#This Row],[Date]],"mmmm")</f>
        <v>July</v>
      </c>
      <c r="D2328" s="3" t="str">
        <f>IF(FIN_RAW[[#This Row],[VALOR (IN)]]&gt;0, "Income",IF(FIN_RAW[[#This Row],[VALOR (OUT)]]&gt;0, "Expense", "Check"))</f>
        <v>Income</v>
      </c>
      <c r="E2328" s="3" t="str">
        <f>_xlfn.XLOOKUP(FIN_DATASET[[#This Row],[Method]],CATEGORY_MAP[CUENTA_IN],CATEGORY_MAP[Category])</f>
        <v>Cash</v>
      </c>
      <c r="F2328" s="3" t="str">
        <f>_xlfn.XLOOKUP(FIN_DATASET[[#This Row],[Account]],CATEGORY_MAP[CUENTA_OUT],CATEGORY_MAP[Subcategory])</f>
        <v>Monthly Fee</v>
      </c>
      <c r="G2328" s="3" t="str">
        <f>IF(OR(FIN_RAW[[#This Row],[CONCEPTO]]=0,FIN_RAW[[#This Row],[CONCEPTO]]=""),"",FIN_RAW[[#This Row],[CONCEPTO]])</f>
        <v>Mensualidad FOR JUL</v>
      </c>
      <c r="H2328" s="5">
        <f>IF(FIN_DATASET[[#This Row],[Type]]="Income", FIN_RAW[[#This Row],[VALOR (IN)]], -FIN_RAW[[#This Row],[VALOR (OUT)]])</f>
        <v>160000</v>
      </c>
      <c r="I2328" s="3" t="str">
        <f>FIN_RAW[[#This Row],[CUENTA (IN)]]</f>
        <v>Efectivo</v>
      </c>
      <c r="J2328" s="6" t="str">
        <f>FIN_RAW[[#This Row],[CUENTA (OUT)]]</f>
        <v>Mensualidad</v>
      </c>
      <c r="K2328" s="3" t="str">
        <f>IF(OR(FIN_RAW[[#This Row],[CLIENTE]]=0,FIN_RAW[[#This Row],[CLIENTE]]=" "),"",FIN_RAW[[#This Row],[CLIENTE]])</f>
        <v>Carlos Andrés Velasco Ruiz</v>
      </c>
      <c r="L2328" s="3" t="str">
        <f>IF(OR(FIN_RAW[[#This Row],[DEPORTISTA]]=0,FIN_RAW[[#This Row],[DEPORTISTA]]=""),"",FIN_RAW[[#This Row],[DEPORTISTA]])</f>
        <v>Antonella Velasco Aristizabal</v>
      </c>
      <c r="M2328" s="3">
        <f>IF(FIN_DATASET[[#This Row],[Method]]="Efectivo",1,0)</f>
        <v>1</v>
      </c>
      <c r="N2328" s="12">
        <f>IF(FIN_DATASET[[#This Row],[Method]]="Efectivo",FIN_DATASET[[#This Row],[Amount]],0)</f>
        <v>160000</v>
      </c>
      <c r="O2328" s="3">
        <f>IF(FIN_DATASET[[#This Row],[Method]]="CxC",1,0)</f>
        <v>0</v>
      </c>
      <c r="P2328" s="11">
        <f>IF(FIN_DATASET[[#This Row],[Method]]="CxC",FIN_DATASET[[#This Row],[Amount]],0)</f>
        <v>0</v>
      </c>
      <c r="Q2328" s="3">
        <f>IF(OR(FIN_DATASET[[#This Row],[Account]]="CxP",FIN_DATASET[[#This Row],[Account]]="CxP (Liga)",FIN_DATASET[[#This Row],[Account]]="CxP (Terceros)"),1,0)</f>
        <v>0</v>
      </c>
      <c r="R2328" s="3">
        <f>IF(FIN_DATASET[[#This Row],[AP_Flag]]=1,FIN_DATASET[[#This Row],[Amount]],0)</f>
        <v>0</v>
      </c>
    </row>
    <row r="2329" spans="1:18" x14ac:dyDescent="0.2">
      <c r="A2329" s="4">
        <f>FIN_RAW[[#This Row],[FECHA]]</f>
        <v>45474</v>
      </c>
      <c r="B2329" s="3">
        <f>YEAR(FIN_DATASET[[#This Row],[Date]])</f>
        <v>2024</v>
      </c>
      <c r="C2329" s="3" t="str">
        <f>TEXT(FIN_DATASET[[#This Row],[Date]],"mmmm")</f>
        <v>July</v>
      </c>
      <c r="D2329" s="3" t="str">
        <f>IF(FIN_RAW[[#This Row],[VALOR (IN)]]&gt;0, "Income",IF(FIN_RAW[[#This Row],[VALOR (OUT)]]&gt;0, "Expense", "Check"))</f>
        <v>Income</v>
      </c>
      <c r="E2329" s="3" t="str">
        <f>_xlfn.XLOOKUP(FIN_DATASET[[#This Row],[Method]],CATEGORY_MAP[CUENTA_IN],CATEGORY_MAP[Category])</f>
        <v>Scholarships</v>
      </c>
      <c r="F2329" s="3" t="str">
        <f>_xlfn.XLOOKUP(FIN_DATASET[[#This Row],[Account]],CATEGORY_MAP[CUENTA_OUT],CATEGORY_MAP[Subcategory])</f>
        <v>Monthly Fee</v>
      </c>
      <c r="G2329" s="3" t="str">
        <f>IF(OR(FIN_RAW[[#This Row],[CONCEPTO]]=0,FIN_RAW[[#This Row],[CONCEPTO]]=""),"",FIN_RAW[[#This Row],[CONCEPTO]])</f>
        <v>Beca Hermandad (15%) JUL</v>
      </c>
      <c r="H2329" s="5">
        <f>IF(FIN_DATASET[[#This Row],[Type]]="Income", FIN_RAW[[#This Row],[VALOR (IN)]], -FIN_RAW[[#This Row],[VALOR (OUT)]])</f>
        <v>25000</v>
      </c>
      <c r="I2329" s="3" t="str">
        <f>FIN_RAW[[#This Row],[CUENTA (IN)]]</f>
        <v>Becas</v>
      </c>
      <c r="J2329" s="6" t="str">
        <f>FIN_RAW[[#This Row],[CUENTA (OUT)]]</f>
        <v>Mensualidad</v>
      </c>
      <c r="K2329" s="3" t="str">
        <f>IF(OR(FIN_RAW[[#This Row],[CLIENTE]]=0,FIN_RAW[[#This Row],[CLIENTE]]=" "),"",FIN_RAW[[#This Row],[CLIENTE]])</f>
        <v>Juan Sebastián Floyd</v>
      </c>
      <c r="L2329" s="3" t="str">
        <f>IF(OR(FIN_RAW[[#This Row],[DEPORTISTA]]=0,FIN_RAW[[#This Row],[DEPORTISTA]]=""),"",FIN_RAW[[#This Row],[DEPORTISTA]])</f>
        <v>Arianna Floyd Martínez</v>
      </c>
      <c r="M2329" s="3">
        <f>IF(FIN_DATASET[[#This Row],[Method]]="Efectivo",1,0)</f>
        <v>0</v>
      </c>
      <c r="N2329" s="12">
        <f>IF(FIN_DATASET[[#This Row],[Method]]="Efectivo",FIN_DATASET[[#This Row],[Amount]],0)</f>
        <v>0</v>
      </c>
      <c r="O2329" s="3">
        <f>IF(FIN_DATASET[[#This Row],[Method]]="CxC",1,0)</f>
        <v>0</v>
      </c>
      <c r="P2329" s="11">
        <f>IF(FIN_DATASET[[#This Row],[Method]]="CxC",FIN_DATASET[[#This Row],[Amount]],0)</f>
        <v>0</v>
      </c>
      <c r="Q2329" s="3">
        <f>IF(OR(FIN_DATASET[[#This Row],[Account]]="CxP",FIN_DATASET[[#This Row],[Account]]="CxP (Liga)",FIN_DATASET[[#This Row],[Account]]="CxP (Terceros)"),1,0)</f>
        <v>0</v>
      </c>
      <c r="R2329" s="3">
        <f>IF(FIN_DATASET[[#This Row],[AP_Flag]]=1,FIN_DATASET[[#This Row],[Amount]],0)</f>
        <v>0</v>
      </c>
    </row>
    <row r="2330" spans="1:18" x14ac:dyDescent="0.2">
      <c r="A2330" s="4">
        <f>FIN_RAW[[#This Row],[FECHA]]</f>
        <v>45474</v>
      </c>
      <c r="B2330" s="3">
        <f>YEAR(FIN_DATASET[[#This Row],[Date]])</f>
        <v>2024</v>
      </c>
      <c r="C2330" s="3" t="str">
        <f>TEXT(FIN_DATASET[[#This Row],[Date]],"mmmm")</f>
        <v>July</v>
      </c>
      <c r="D2330" s="3" t="str">
        <f>IF(FIN_RAW[[#This Row],[VALOR (IN)]]&gt;0, "Income",IF(FIN_RAW[[#This Row],[VALOR (OUT)]]&gt;0, "Expense", "Check"))</f>
        <v>Income</v>
      </c>
      <c r="E2330" s="3" t="str">
        <f>_xlfn.XLOOKUP(FIN_DATASET[[#This Row],[Method]],CATEGORY_MAP[CUENTA_IN],CATEGORY_MAP[Category])</f>
        <v>Cash</v>
      </c>
      <c r="F2330" s="3" t="str">
        <f>_xlfn.XLOOKUP(FIN_DATASET[[#This Row],[Account]],CATEGORY_MAP[CUENTA_OUT],CATEGORY_MAP[Subcategory])</f>
        <v>Monthly Fee</v>
      </c>
      <c r="G2330" s="3" t="str">
        <f>IF(OR(FIN_RAW[[#This Row],[CONCEPTO]]=0,FIN_RAW[[#This Row],[CONCEPTO]]=""),"",FIN_RAW[[#This Row],[CONCEPTO]])</f>
        <v>Mensualidad FOR JUL</v>
      </c>
      <c r="H2330" s="5">
        <f>IF(FIN_DATASET[[#This Row],[Type]]="Income", FIN_RAW[[#This Row],[VALOR (IN)]], -FIN_RAW[[#This Row],[VALOR (OUT)]])</f>
        <v>135000</v>
      </c>
      <c r="I2330" s="3" t="str">
        <f>FIN_RAW[[#This Row],[CUENTA (IN)]]</f>
        <v>Efectivo</v>
      </c>
      <c r="J2330" s="6" t="str">
        <f>FIN_RAW[[#This Row],[CUENTA (OUT)]]</f>
        <v>Mensualidad</v>
      </c>
      <c r="K2330" s="3" t="str">
        <f>IF(OR(FIN_RAW[[#This Row],[CLIENTE]]=0,FIN_RAW[[#This Row],[CLIENTE]]=" "),"",FIN_RAW[[#This Row],[CLIENTE]])</f>
        <v>Juan Sebastián Floyd</v>
      </c>
      <c r="L2330" s="3" t="str">
        <f>IF(OR(FIN_RAW[[#This Row],[DEPORTISTA]]=0,FIN_RAW[[#This Row],[DEPORTISTA]]=""),"",FIN_RAW[[#This Row],[DEPORTISTA]])</f>
        <v>Arianna Floyd Martínez</v>
      </c>
      <c r="M2330" s="3">
        <f>IF(FIN_DATASET[[#This Row],[Method]]="Efectivo",1,0)</f>
        <v>1</v>
      </c>
      <c r="N2330" s="12">
        <f>IF(FIN_DATASET[[#This Row],[Method]]="Efectivo",FIN_DATASET[[#This Row],[Amount]],0)</f>
        <v>135000</v>
      </c>
      <c r="O2330" s="3">
        <f>IF(FIN_DATASET[[#This Row],[Method]]="CxC",1,0)</f>
        <v>0</v>
      </c>
      <c r="P2330" s="11">
        <f>IF(FIN_DATASET[[#This Row],[Method]]="CxC",FIN_DATASET[[#This Row],[Amount]],0)</f>
        <v>0</v>
      </c>
      <c r="Q2330" s="3">
        <f>IF(OR(FIN_DATASET[[#This Row],[Account]]="CxP",FIN_DATASET[[#This Row],[Account]]="CxP (Liga)",FIN_DATASET[[#This Row],[Account]]="CxP (Terceros)"),1,0)</f>
        <v>0</v>
      </c>
      <c r="R2330" s="3">
        <f>IF(FIN_DATASET[[#This Row],[AP_Flag]]=1,FIN_DATASET[[#This Row],[Amount]],0)</f>
        <v>0</v>
      </c>
    </row>
    <row r="2331" spans="1:18" x14ac:dyDescent="0.2">
      <c r="A2331" s="4">
        <f>FIN_RAW[[#This Row],[FECHA]]</f>
        <v>45474</v>
      </c>
      <c r="B2331" s="3">
        <f>YEAR(FIN_DATASET[[#This Row],[Date]])</f>
        <v>2024</v>
      </c>
      <c r="C2331" s="3" t="str">
        <f>TEXT(FIN_DATASET[[#This Row],[Date]],"mmmm")</f>
        <v>July</v>
      </c>
      <c r="D2331" s="3" t="str">
        <f>IF(FIN_RAW[[#This Row],[VALOR (IN)]]&gt;0, "Income",IF(FIN_RAW[[#This Row],[VALOR (OUT)]]&gt;0, "Expense", "Check"))</f>
        <v>Income</v>
      </c>
      <c r="E2331" s="3" t="str">
        <f>_xlfn.XLOOKUP(FIN_DATASET[[#This Row],[Method]],CATEGORY_MAP[CUENTA_IN],CATEGORY_MAP[Category])</f>
        <v>Cash</v>
      </c>
      <c r="F2331" s="3" t="str">
        <f>_xlfn.XLOOKUP(FIN_DATASET[[#This Row],[Account]],CATEGORY_MAP[CUENTA_OUT],CATEGORY_MAP[Subcategory])</f>
        <v>Monthly Fee</v>
      </c>
      <c r="G2331" s="3" t="str">
        <f>IF(OR(FIN_RAW[[#This Row],[CONCEPTO]]=0,FIN_RAW[[#This Row],[CONCEPTO]]=""),"",FIN_RAW[[#This Row],[CONCEPTO]])</f>
        <v>Mensualidad FOR JUL</v>
      </c>
      <c r="H2331" s="5">
        <f>IF(FIN_DATASET[[#This Row],[Type]]="Income", FIN_RAW[[#This Row],[VALOR (IN)]], -FIN_RAW[[#This Row],[VALOR (OUT)]])</f>
        <v>180000</v>
      </c>
      <c r="I2331" s="3" t="str">
        <f>FIN_RAW[[#This Row],[CUENTA (IN)]]</f>
        <v>Efectivo</v>
      </c>
      <c r="J2331" s="6" t="str">
        <f>FIN_RAW[[#This Row],[CUENTA (OUT)]]</f>
        <v>Mensualidad</v>
      </c>
      <c r="K2331" s="3" t="str">
        <f>IF(OR(FIN_RAW[[#This Row],[CLIENTE]]=0,FIN_RAW[[#This Row],[CLIENTE]]=" "),"",FIN_RAW[[#This Row],[CLIENTE]])</f>
        <v>Tatiana Romero Tenorio</v>
      </c>
      <c r="L2331" s="3" t="str">
        <f>IF(OR(FIN_RAW[[#This Row],[DEPORTISTA]]=0,FIN_RAW[[#This Row],[DEPORTISTA]]=""),"",FIN_RAW[[#This Row],[DEPORTISTA]])</f>
        <v>Ismael Hurtado Romero</v>
      </c>
      <c r="M2331" s="3">
        <f>IF(FIN_DATASET[[#This Row],[Method]]="Efectivo",1,0)</f>
        <v>1</v>
      </c>
      <c r="N2331" s="12">
        <f>IF(FIN_DATASET[[#This Row],[Method]]="Efectivo",FIN_DATASET[[#This Row],[Amount]],0)</f>
        <v>180000</v>
      </c>
      <c r="O2331" s="3">
        <f>IF(FIN_DATASET[[#This Row],[Method]]="CxC",1,0)</f>
        <v>0</v>
      </c>
      <c r="P2331" s="11">
        <f>IF(FIN_DATASET[[#This Row],[Method]]="CxC",FIN_DATASET[[#This Row],[Amount]],0)</f>
        <v>0</v>
      </c>
      <c r="Q2331" s="3">
        <f>IF(OR(FIN_DATASET[[#This Row],[Account]]="CxP",FIN_DATASET[[#This Row],[Account]]="CxP (Liga)",FIN_DATASET[[#This Row],[Account]]="CxP (Terceros)"),1,0)</f>
        <v>0</v>
      </c>
      <c r="R2331" s="3">
        <f>IF(FIN_DATASET[[#This Row],[AP_Flag]]=1,FIN_DATASET[[#This Row],[Amount]],0)</f>
        <v>0</v>
      </c>
    </row>
    <row r="2332" spans="1:18" x14ac:dyDescent="0.2">
      <c r="A2332" s="4">
        <f>FIN_RAW[[#This Row],[FECHA]]</f>
        <v>45474</v>
      </c>
      <c r="B2332" s="3">
        <f>YEAR(FIN_DATASET[[#This Row],[Date]])</f>
        <v>2024</v>
      </c>
      <c r="C2332" s="3" t="str">
        <f>TEXT(FIN_DATASET[[#This Row],[Date]],"mmmm")</f>
        <v>July</v>
      </c>
      <c r="D2332" s="3" t="str">
        <f>IF(FIN_RAW[[#This Row],[VALOR (IN)]]&gt;0, "Income",IF(FIN_RAW[[#This Row],[VALOR (OUT)]]&gt;0, "Expense", "Check"))</f>
        <v>Income</v>
      </c>
      <c r="E2332" s="3" t="str">
        <f>_xlfn.XLOOKUP(FIN_DATASET[[#This Row],[Method]],CATEGORY_MAP[CUENTA_IN],CATEGORY_MAP[Category])</f>
        <v>Cash</v>
      </c>
      <c r="F2332" s="3" t="str">
        <f>_xlfn.XLOOKUP(FIN_DATASET[[#This Row],[Account]],CATEGORY_MAP[CUENTA_OUT],CATEGORY_MAP[Subcategory])</f>
        <v>Monthly Fee</v>
      </c>
      <c r="G2332" s="3" t="str">
        <f>IF(OR(FIN_RAW[[#This Row],[CONCEPTO]]=0,FIN_RAW[[#This Row],[CONCEPTO]]=""),"",FIN_RAW[[#This Row],[CONCEPTO]])</f>
        <v>Mensualidad FOR JUL</v>
      </c>
      <c r="H2332" s="5">
        <f>IF(FIN_DATASET[[#This Row],[Type]]="Income", FIN_RAW[[#This Row],[VALOR (IN)]], -FIN_RAW[[#This Row],[VALOR (OUT)]])</f>
        <v>180000</v>
      </c>
      <c r="I2332" s="3" t="str">
        <f>FIN_RAW[[#This Row],[CUENTA (IN)]]</f>
        <v>Efectivo</v>
      </c>
      <c r="J2332" s="6" t="str">
        <f>FIN_RAW[[#This Row],[CUENTA (OUT)]]</f>
        <v>Mensualidad</v>
      </c>
      <c r="K2332" s="3" t="str">
        <f>IF(OR(FIN_RAW[[#This Row],[CLIENTE]]=0,FIN_RAW[[#This Row],[CLIENTE]]=" "),"",FIN_RAW[[#This Row],[CLIENTE]])</f>
        <v>Juan Carlos Cano Ortiz</v>
      </c>
      <c r="L2332" s="3" t="str">
        <f>IF(OR(FIN_RAW[[#This Row],[DEPORTISTA]]=0,FIN_RAW[[#This Row],[DEPORTISTA]]=""),"",FIN_RAW[[#This Row],[DEPORTISTA]])</f>
        <v>Jeronimo Cano Peña</v>
      </c>
      <c r="M2332" s="3">
        <f>IF(FIN_DATASET[[#This Row],[Method]]="Efectivo",1,0)</f>
        <v>1</v>
      </c>
      <c r="N2332" s="12">
        <f>IF(FIN_DATASET[[#This Row],[Method]]="Efectivo",FIN_DATASET[[#This Row],[Amount]],0)</f>
        <v>180000</v>
      </c>
      <c r="O2332" s="3">
        <f>IF(FIN_DATASET[[#This Row],[Method]]="CxC",1,0)</f>
        <v>0</v>
      </c>
      <c r="P2332" s="11">
        <f>IF(FIN_DATASET[[#This Row],[Method]]="CxC",FIN_DATASET[[#This Row],[Amount]],0)</f>
        <v>0</v>
      </c>
      <c r="Q2332" s="3">
        <f>IF(OR(FIN_DATASET[[#This Row],[Account]]="CxP",FIN_DATASET[[#This Row],[Account]]="CxP (Liga)",FIN_DATASET[[#This Row],[Account]]="CxP (Terceros)"),1,0)</f>
        <v>0</v>
      </c>
      <c r="R2332" s="3">
        <f>IF(FIN_DATASET[[#This Row],[AP_Flag]]=1,FIN_DATASET[[#This Row],[Amount]],0)</f>
        <v>0</v>
      </c>
    </row>
    <row r="2333" spans="1:18" x14ac:dyDescent="0.2">
      <c r="A2333" s="4">
        <f>FIN_RAW[[#This Row],[FECHA]]</f>
        <v>45474</v>
      </c>
      <c r="B2333" s="3">
        <f>YEAR(FIN_DATASET[[#This Row],[Date]])</f>
        <v>2024</v>
      </c>
      <c r="C2333" s="3" t="str">
        <f>TEXT(FIN_DATASET[[#This Row],[Date]],"mmmm")</f>
        <v>July</v>
      </c>
      <c r="D2333" s="3" t="str">
        <f>IF(FIN_RAW[[#This Row],[VALOR (IN)]]&gt;0, "Income",IF(FIN_RAW[[#This Row],[VALOR (OUT)]]&gt;0, "Expense", "Check"))</f>
        <v>Income</v>
      </c>
      <c r="E2333" s="3" t="str">
        <f>_xlfn.XLOOKUP(FIN_DATASET[[#This Row],[Method]],CATEGORY_MAP[CUENTA_IN],CATEGORY_MAP[Category])</f>
        <v>Cash</v>
      </c>
      <c r="F2333" s="3" t="str">
        <f>_xlfn.XLOOKUP(FIN_DATASET[[#This Row],[Account]],CATEGORY_MAP[CUENTA_OUT],CATEGORY_MAP[Subcategory])</f>
        <v>Monthly Fee</v>
      </c>
      <c r="G2333" s="3" t="str">
        <f>IF(OR(FIN_RAW[[#This Row],[CONCEPTO]]=0,FIN_RAW[[#This Row],[CONCEPTO]]=""),"",FIN_RAW[[#This Row],[CONCEPTO]])</f>
        <v>Mensualidad FOR JUL</v>
      </c>
      <c r="H2333" s="5">
        <f>IF(FIN_DATASET[[#This Row],[Type]]="Income", FIN_RAW[[#This Row],[VALOR (IN)]], -FIN_RAW[[#This Row],[VALOR (OUT)]])</f>
        <v>180000</v>
      </c>
      <c r="I2333" s="3" t="str">
        <f>FIN_RAW[[#This Row],[CUENTA (IN)]]</f>
        <v>Efectivo</v>
      </c>
      <c r="J2333" s="6" t="str">
        <f>FIN_RAW[[#This Row],[CUENTA (OUT)]]</f>
        <v>Mensualidad</v>
      </c>
      <c r="K2333" s="3" t="str">
        <f>IF(OR(FIN_RAW[[#This Row],[CLIENTE]]=0,FIN_RAW[[#This Row],[CLIENTE]]=" "),"",FIN_RAW[[#This Row],[CLIENTE]])</f>
        <v>Fabio Eduardo Parra Martínez</v>
      </c>
      <c r="L2333" s="3" t="str">
        <f>IF(OR(FIN_RAW[[#This Row],[DEPORTISTA]]=0,FIN_RAW[[#This Row],[DEPORTISTA]]=""),"",FIN_RAW[[#This Row],[DEPORTISTA]])</f>
        <v>Jerónimo Parra Valenzuela</v>
      </c>
      <c r="M2333" s="3">
        <f>IF(FIN_DATASET[[#This Row],[Method]]="Efectivo",1,0)</f>
        <v>1</v>
      </c>
      <c r="N2333" s="12">
        <f>IF(FIN_DATASET[[#This Row],[Method]]="Efectivo",FIN_DATASET[[#This Row],[Amount]],0)</f>
        <v>180000</v>
      </c>
      <c r="O2333" s="3">
        <f>IF(FIN_DATASET[[#This Row],[Method]]="CxC",1,0)</f>
        <v>0</v>
      </c>
      <c r="P2333" s="11">
        <f>IF(FIN_DATASET[[#This Row],[Method]]="CxC",FIN_DATASET[[#This Row],[Amount]],0)</f>
        <v>0</v>
      </c>
      <c r="Q2333" s="3">
        <f>IF(OR(FIN_DATASET[[#This Row],[Account]]="CxP",FIN_DATASET[[#This Row],[Account]]="CxP (Liga)",FIN_DATASET[[#This Row],[Account]]="CxP (Terceros)"),1,0)</f>
        <v>0</v>
      </c>
      <c r="R2333" s="3">
        <f>IF(FIN_DATASET[[#This Row],[AP_Flag]]=1,FIN_DATASET[[#This Row],[Amount]],0)</f>
        <v>0</v>
      </c>
    </row>
    <row r="2334" spans="1:18" x14ac:dyDescent="0.2">
      <c r="A2334" s="4">
        <f>FIN_RAW[[#This Row],[FECHA]]</f>
        <v>45474</v>
      </c>
      <c r="B2334" s="3">
        <f>YEAR(FIN_DATASET[[#This Row],[Date]])</f>
        <v>2024</v>
      </c>
      <c r="C2334" s="3" t="str">
        <f>TEXT(FIN_DATASET[[#This Row],[Date]],"mmmm")</f>
        <v>July</v>
      </c>
      <c r="D2334" s="3" t="str">
        <f>IF(FIN_RAW[[#This Row],[VALOR (IN)]]&gt;0, "Income",IF(FIN_RAW[[#This Row],[VALOR (OUT)]]&gt;0, "Expense", "Check"))</f>
        <v>Income</v>
      </c>
      <c r="E2334" s="3" t="str">
        <f>_xlfn.XLOOKUP(FIN_DATASET[[#This Row],[Method]],CATEGORY_MAP[CUENTA_IN],CATEGORY_MAP[Category])</f>
        <v>Cash</v>
      </c>
      <c r="F2334" s="3" t="str">
        <f>_xlfn.XLOOKUP(FIN_DATASET[[#This Row],[Account]],CATEGORY_MAP[CUENTA_OUT],CATEGORY_MAP[Subcategory])</f>
        <v>Monthly Fee</v>
      </c>
      <c r="G2334" s="3" t="str">
        <f>IF(OR(FIN_RAW[[#This Row],[CONCEPTO]]=0,FIN_RAW[[#This Row],[CONCEPTO]]=""),"",FIN_RAW[[#This Row],[CONCEPTO]])</f>
        <v>Mensualidad FOR JUL</v>
      </c>
      <c r="H2334" s="5">
        <f>IF(FIN_DATASET[[#This Row],[Type]]="Income", FIN_RAW[[#This Row],[VALOR (IN)]], -FIN_RAW[[#This Row],[VALOR (OUT)]])</f>
        <v>180000</v>
      </c>
      <c r="I2334" s="3" t="str">
        <f>FIN_RAW[[#This Row],[CUENTA (IN)]]</f>
        <v>Efectivo</v>
      </c>
      <c r="J2334" s="6" t="str">
        <f>FIN_RAW[[#This Row],[CUENTA (OUT)]]</f>
        <v>Mensualidad</v>
      </c>
      <c r="K2334" s="3" t="str">
        <f>IF(OR(FIN_RAW[[#This Row],[CLIENTE]]=0,FIN_RAW[[#This Row],[CLIENTE]]=" "),"",FIN_RAW[[#This Row],[CLIENTE]])</f>
        <v>Nulbi Quisaboni Ortiz</v>
      </c>
      <c r="L2334" s="3" t="str">
        <f>IF(OR(FIN_RAW[[#This Row],[DEPORTISTA]]=0,FIN_RAW[[#This Row],[DEPORTISTA]]=""),"",FIN_RAW[[#This Row],[DEPORTISTA]])</f>
        <v>Jose Julian Diaz Quisaboni</v>
      </c>
      <c r="M2334" s="3">
        <f>IF(FIN_DATASET[[#This Row],[Method]]="Efectivo",1,0)</f>
        <v>1</v>
      </c>
      <c r="N2334" s="12">
        <f>IF(FIN_DATASET[[#This Row],[Method]]="Efectivo",FIN_DATASET[[#This Row],[Amount]],0)</f>
        <v>180000</v>
      </c>
      <c r="O2334" s="3">
        <f>IF(FIN_DATASET[[#This Row],[Method]]="CxC",1,0)</f>
        <v>0</v>
      </c>
      <c r="P2334" s="11">
        <f>IF(FIN_DATASET[[#This Row],[Method]]="CxC",FIN_DATASET[[#This Row],[Amount]],0)</f>
        <v>0</v>
      </c>
      <c r="Q2334" s="3">
        <f>IF(OR(FIN_DATASET[[#This Row],[Account]]="CxP",FIN_DATASET[[#This Row],[Account]]="CxP (Liga)",FIN_DATASET[[#This Row],[Account]]="CxP (Terceros)"),1,0)</f>
        <v>0</v>
      </c>
      <c r="R2334" s="3">
        <f>IF(FIN_DATASET[[#This Row],[AP_Flag]]=1,FIN_DATASET[[#This Row],[Amount]],0)</f>
        <v>0</v>
      </c>
    </row>
    <row r="2335" spans="1:18" x14ac:dyDescent="0.2">
      <c r="A2335" s="4">
        <f>FIN_RAW[[#This Row],[FECHA]]</f>
        <v>45474</v>
      </c>
      <c r="B2335" s="3">
        <f>YEAR(FIN_DATASET[[#This Row],[Date]])</f>
        <v>2024</v>
      </c>
      <c r="C2335" s="3" t="str">
        <f>TEXT(FIN_DATASET[[#This Row],[Date]],"mmmm")</f>
        <v>July</v>
      </c>
      <c r="D2335" s="3" t="str">
        <f>IF(FIN_RAW[[#This Row],[VALOR (IN)]]&gt;0, "Income",IF(FIN_RAW[[#This Row],[VALOR (OUT)]]&gt;0, "Expense", "Check"))</f>
        <v>Income</v>
      </c>
      <c r="E2335" s="3" t="str">
        <f>_xlfn.XLOOKUP(FIN_DATASET[[#This Row],[Method]],CATEGORY_MAP[CUENTA_IN],CATEGORY_MAP[Category])</f>
        <v>Scholarships</v>
      </c>
      <c r="F2335" s="3" t="str">
        <f>_xlfn.XLOOKUP(FIN_DATASET[[#This Row],[Account]],CATEGORY_MAP[CUENTA_OUT],CATEGORY_MAP[Subcategory])</f>
        <v>Monthly Fee</v>
      </c>
      <c r="G2335" s="3" t="str">
        <f>IF(OR(FIN_RAW[[#This Row],[CONCEPTO]]=0,FIN_RAW[[#This Row],[CONCEPTO]]=""),"",FIN_RAW[[#This Row],[CONCEPTO]])</f>
        <v>Beca Fundadores AR (100%) JUL</v>
      </c>
      <c r="H2335" s="5">
        <f>IF(FIN_DATASET[[#This Row],[Type]]="Income", FIN_RAW[[#This Row],[VALOR (IN)]], -FIN_RAW[[#This Row],[VALOR (OUT)]])</f>
        <v>210000</v>
      </c>
      <c r="I2335" s="3" t="str">
        <f>FIN_RAW[[#This Row],[CUENTA (IN)]]</f>
        <v>Becas</v>
      </c>
      <c r="J2335" s="6" t="str">
        <f>FIN_RAW[[#This Row],[CUENTA (OUT)]]</f>
        <v>Mensualidad</v>
      </c>
      <c r="K2335" s="3" t="str">
        <f>IF(OR(FIN_RAW[[#This Row],[CLIENTE]]=0,FIN_RAW[[#This Row],[CLIENTE]]=" "),"",FIN_RAW[[#This Row],[CLIENTE]])</f>
        <v>Omar Osorio Valencia</v>
      </c>
      <c r="L2335" s="3" t="str">
        <f>IF(OR(FIN_RAW[[#This Row],[DEPORTISTA]]=0,FIN_RAW[[#This Row],[DEPORTISTA]]=""),"",FIN_RAW[[#This Row],[DEPORTISTA]])</f>
        <v>Juan Camilo Osorio Mendoza</v>
      </c>
      <c r="M2335" s="3">
        <f>IF(FIN_DATASET[[#This Row],[Method]]="Efectivo",1,0)</f>
        <v>0</v>
      </c>
      <c r="N2335" s="12">
        <f>IF(FIN_DATASET[[#This Row],[Method]]="Efectivo",FIN_DATASET[[#This Row],[Amount]],0)</f>
        <v>0</v>
      </c>
      <c r="O2335" s="3">
        <f>IF(FIN_DATASET[[#This Row],[Method]]="CxC",1,0)</f>
        <v>0</v>
      </c>
      <c r="P2335" s="11">
        <f>IF(FIN_DATASET[[#This Row],[Method]]="CxC",FIN_DATASET[[#This Row],[Amount]],0)</f>
        <v>0</v>
      </c>
      <c r="Q2335" s="3">
        <f>IF(OR(FIN_DATASET[[#This Row],[Account]]="CxP",FIN_DATASET[[#This Row],[Account]]="CxP (Liga)",FIN_DATASET[[#This Row],[Account]]="CxP (Terceros)"),1,0)</f>
        <v>0</v>
      </c>
      <c r="R2335" s="3">
        <f>IF(FIN_DATASET[[#This Row],[AP_Flag]]=1,FIN_DATASET[[#This Row],[Amount]],0)</f>
        <v>0</v>
      </c>
    </row>
    <row r="2336" spans="1:18" x14ac:dyDescent="0.2">
      <c r="A2336" s="4">
        <f>FIN_RAW[[#This Row],[FECHA]]</f>
        <v>45474</v>
      </c>
      <c r="B2336" s="3">
        <f>YEAR(FIN_DATASET[[#This Row],[Date]])</f>
        <v>2024</v>
      </c>
      <c r="C2336" s="3" t="str">
        <f>TEXT(FIN_DATASET[[#This Row],[Date]],"mmmm")</f>
        <v>July</v>
      </c>
      <c r="D2336" s="3" t="str">
        <f>IF(FIN_RAW[[#This Row],[VALOR (IN)]]&gt;0, "Income",IF(FIN_RAW[[#This Row],[VALOR (OUT)]]&gt;0, "Expense", "Check"))</f>
        <v>Income</v>
      </c>
      <c r="E2336" s="3" t="str">
        <f>_xlfn.XLOOKUP(FIN_DATASET[[#This Row],[Method]],CATEGORY_MAP[CUENTA_IN],CATEGORY_MAP[Category])</f>
        <v>Cash</v>
      </c>
      <c r="F2336" s="3" t="str">
        <f>_xlfn.XLOOKUP(FIN_DATASET[[#This Row],[Account]],CATEGORY_MAP[CUENTA_OUT],CATEGORY_MAP[Subcategory])</f>
        <v>Monthly Fee</v>
      </c>
      <c r="G2336" s="3" t="str">
        <f>IF(OR(FIN_RAW[[#This Row],[CONCEPTO]]=0,FIN_RAW[[#This Row],[CONCEPTO]]=""),"",FIN_RAW[[#This Row],[CONCEPTO]])</f>
        <v>Mensualidad AR JUL</v>
      </c>
      <c r="H2336" s="5">
        <f>IF(FIN_DATASET[[#This Row],[Type]]="Income", FIN_RAW[[#This Row],[VALOR (IN)]], -FIN_RAW[[#This Row],[VALOR (OUT)]])</f>
        <v>210000</v>
      </c>
      <c r="I2336" s="3" t="str">
        <f>FIN_RAW[[#This Row],[CUENTA (IN)]]</f>
        <v>Efectivo</v>
      </c>
      <c r="J2336" s="6" t="str">
        <f>FIN_RAW[[#This Row],[CUENTA (OUT)]]</f>
        <v>Mensualidad</v>
      </c>
      <c r="K2336" s="3" t="str">
        <f>IF(OR(FIN_RAW[[#This Row],[CLIENTE]]=0,FIN_RAW[[#This Row],[CLIENTE]]=" "),"",FIN_RAW[[#This Row],[CLIENTE]])</f>
        <v>Juan Sebastián Floyd</v>
      </c>
      <c r="L2336" s="3" t="str">
        <f>IF(OR(FIN_RAW[[#This Row],[DEPORTISTA]]=0,FIN_RAW[[#This Row],[DEPORTISTA]]=""),"",FIN_RAW[[#This Row],[DEPORTISTA]])</f>
        <v>Juan Diego Floyd Martínez</v>
      </c>
      <c r="M2336" s="3">
        <f>IF(FIN_DATASET[[#This Row],[Method]]="Efectivo",1,0)</f>
        <v>1</v>
      </c>
      <c r="N2336" s="12">
        <f>IF(FIN_DATASET[[#This Row],[Method]]="Efectivo",FIN_DATASET[[#This Row],[Amount]],0)</f>
        <v>210000</v>
      </c>
      <c r="O2336" s="3">
        <f>IF(FIN_DATASET[[#This Row],[Method]]="CxC",1,0)</f>
        <v>0</v>
      </c>
      <c r="P2336" s="11">
        <f>IF(FIN_DATASET[[#This Row],[Method]]="CxC",FIN_DATASET[[#This Row],[Amount]],0)</f>
        <v>0</v>
      </c>
      <c r="Q2336" s="3">
        <f>IF(OR(FIN_DATASET[[#This Row],[Account]]="CxP",FIN_DATASET[[#This Row],[Account]]="CxP (Liga)",FIN_DATASET[[#This Row],[Account]]="CxP (Terceros)"),1,0)</f>
        <v>0</v>
      </c>
      <c r="R2336" s="3">
        <f>IF(FIN_DATASET[[#This Row],[AP_Flag]]=1,FIN_DATASET[[#This Row],[Amount]],0)</f>
        <v>0</v>
      </c>
    </row>
    <row r="2337" spans="1:18" x14ac:dyDescent="0.2">
      <c r="A2337" s="4">
        <f>FIN_RAW[[#This Row],[FECHA]]</f>
        <v>45474</v>
      </c>
      <c r="B2337" s="3">
        <f>YEAR(FIN_DATASET[[#This Row],[Date]])</f>
        <v>2024</v>
      </c>
      <c r="C2337" s="3" t="str">
        <f>TEXT(FIN_DATASET[[#This Row],[Date]],"mmmm")</f>
        <v>July</v>
      </c>
      <c r="D2337" s="3" t="str">
        <f>IF(FIN_RAW[[#This Row],[VALOR (IN)]]&gt;0, "Income",IF(FIN_RAW[[#This Row],[VALOR (OUT)]]&gt;0, "Expense", "Check"))</f>
        <v>Income</v>
      </c>
      <c r="E2337" s="3" t="str">
        <f>_xlfn.XLOOKUP(FIN_DATASET[[#This Row],[Method]],CATEGORY_MAP[CUENTA_IN],CATEGORY_MAP[Category])</f>
        <v>Scholarships</v>
      </c>
      <c r="F2337" s="3" t="str">
        <f>_xlfn.XLOOKUP(FIN_DATASET[[#This Row],[Account]],CATEGORY_MAP[CUENTA_OUT],CATEGORY_MAP[Subcategory])</f>
        <v>Monthly Fee</v>
      </c>
      <c r="G2337" s="3" t="str">
        <f>IF(OR(FIN_RAW[[#This Row],[CONCEPTO]]=0,FIN_RAW[[#This Row],[CONCEPTO]]=""),"",FIN_RAW[[#This Row],[CONCEPTO]])</f>
        <v>Beca Hermandad (15%) JUL</v>
      </c>
      <c r="H2337" s="5">
        <f>IF(FIN_DATASET[[#This Row],[Type]]="Income", FIN_RAW[[#This Row],[VALOR (IN)]], -FIN_RAW[[#This Row],[VALOR (OUT)]])</f>
        <v>42000</v>
      </c>
      <c r="I2337" s="3" t="str">
        <f>FIN_RAW[[#This Row],[CUENTA (IN)]]</f>
        <v>Becas</v>
      </c>
      <c r="J2337" s="6" t="str">
        <f>FIN_RAW[[#This Row],[CUENTA (OUT)]]</f>
        <v>Mensualidad</v>
      </c>
      <c r="K2337" s="3" t="str">
        <f>IF(OR(FIN_RAW[[#This Row],[CLIENTE]]=0,FIN_RAW[[#This Row],[CLIENTE]]=" "),"",FIN_RAW[[#This Row],[CLIENTE]])</f>
        <v>Víctor Manuel Duque Yepes</v>
      </c>
      <c r="L2337" s="3" t="str">
        <f>IF(OR(FIN_RAW[[#This Row],[DEPORTISTA]]=0,FIN_RAW[[#This Row],[DEPORTISTA]]=""),"",FIN_RAW[[#This Row],[DEPORTISTA]])</f>
        <v>Juan Esteban Duque Pinto</v>
      </c>
      <c r="M2337" s="3">
        <f>IF(FIN_DATASET[[#This Row],[Method]]="Efectivo",1,0)</f>
        <v>0</v>
      </c>
      <c r="N2337" s="12">
        <f>IF(FIN_DATASET[[#This Row],[Method]]="Efectivo",FIN_DATASET[[#This Row],[Amount]],0)</f>
        <v>0</v>
      </c>
      <c r="O2337" s="3">
        <f>IF(FIN_DATASET[[#This Row],[Method]]="CxC",1,0)</f>
        <v>0</v>
      </c>
      <c r="P2337" s="11">
        <f>IF(FIN_DATASET[[#This Row],[Method]]="CxC",FIN_DATASET[[#This Row],[Amount]],0)</f>
        <v>0</v>
      </c>
      <c r="Q2337" s="3">
        <f>IF(OR(FIN_DATASET[[#This Row],[Account]]="CxP",FIN_DATASET[[#This Row],[Account]]="CxP (Liga)",FIN_DATASET[[#This Row],[Account]]="CxP (Terceros)"),1,0)</f>
        <v>0</v>
      </c>
      <c r="R2337" s="3">
        <f>IF(FIN_DATASET[[#This Row],[AP_Flag]]=1,FIN_DATASET[[#This Row],[Amount]],0)</f>
        <v>0</v>
      </c>
    </row>
    <row r="2338" spans="1:18" x14ac:dyDescent="0.2">
      <c r="A2338" s="4">
        <f>FIN_RAW[[#This Row],[FECHA]]</f>
        <v>45474</v>
      </c>
      <c r="B2338" s="3">
        <f>YEAR(FIN_DATASET[[#This Row],[Date]])</f>
        <v>2024</v>
      </c>
      <c r="C2338" s="3" t="str">
        <f>TEXT(FIN_DATASET[[#This Row],[Date]],"mmmm")</f>
        <v>July</v>
      </c>
      <c r="D2338" s="3" t="str">
        <f>IF(FIN_RAW[[#This Row],[VALOR (IN)]]&gt;0, "Income",IF(FIN_RAW[[#This Row],[VALOR (OUT)]]&gt;0, "Expense", "Check"))</f>
        <v>Income</v>
      </c>
      <c r="E2338" s="3" t="str">
        <f>_xlfn.XLOOKUP(FIN_DATASET[[#This Row],[Method]],CATEGORY_MAP[CUENTA_IN],CATEGORY_MAP[Category])</f>
        <v>Cash</v>
      </c>
      <c r="F2338" s="3" t="str">
        <f>_xlfn.XLOOKUP(FIN_DATASET[[#This Row],[Account]],CATEGORY_MAP[CUENTA_OUT],CATEGORY_MAP[Subcategory])</f>
        <v>Monthly Fee</v>
      </c>
      <c r="G2338" s="3" t="str">
        <f>IF(OR(FIN_RAW[[#This Row],[CONCEPTO]]=0,FIN_RAW[[#This Row],[CONCEPTO]]=""),"",FIN_RAW[[#This Row],[CONCEPTO]])</f>
        <v>Mensualidad AR JUL</v>
      </c>
      <c r="H2338" s="5">
        <f>IF(FIN_DATASET[[#This Row],[Type]]="Income", FIN_RAW[[#This Row],[VALOR (IN)]], -FIN_RAW[[#This Row],[VALOR (OUT)]])</f>
        <v>168000</v>
      </c>
      <c r="I2338" s="3" t="str">
        <f>FIN_RAW[[#This Row],[CUENTA (IN)]]</f>
        <v>Efectivo</v>
      </c>
      <c r="J2338" s="6" t="str">
        <f>FIN_RAW[[#This Row],[CUENTA (OUT)]]</f>
        <v>Mensualidad</v>
      </c>
      <c r="K2338" s="3" t="str">
        <f>IF(OR(FIN_RAW[[#This Row],[CLIENTE]]=0,FIN_RAW[[#This Row],[CLIENTE]]=" "),"",FIN_RAW[[#This Row],[CLIENTE]])</f>
        <v>Víctor Manuel Duque Yepes</v>
      </c>
      <c r="L2338" s="3" t="str">
        <f>IF(OR(FIN_RAW[[#This Row],[DEPORTISTA]]=0,FIN_RAW[[#This Row],[DEPORTISTA]]=""),"",FIN_RAW[[#This Row],[DEPORTISTA]])</f>
        <v>Juan Esteban Duque Pinto</v>
      </c>
      <c r="M2338" s="3">
        <f>IF(FIN_DATASET[[#This Row],[Method]]="Efectivo",1,0)</f>
        <v>1</v>
      </c>
      <c r="N2338" s="12">
        <f>IF(FIN_DATASET[[#This Row],[Method]]="Efectivo",FIN_DATASET[[#This Row],[Amount]],0)</f>
        <v>168000</v>
      </c>
      <c r="O2338" s="3">
        <f>IF(FIN_DATASET[[#This Row],[Method]]="CxC",1,0)</f>
        <v>0</v>
      </c>
      <c r="P2338" s="11">
        <f>IF(FIN_DATASET[[#This Row],[Method]]="CxC",FIN_DATASET[[#This Row],[Amount]],0)</f>
        <v>0</v>
      </c>
      <c r="Q2338" s="3">
        <f>IF(OR(FIN_DATASET[[#This Row],[Account]]="CxP",FIN_DATASET[[#This Row],[Account]]="CxP (Liga)",FIN_DATASET[[#This Row],[Account]]="CxP (Terceros)"),1,0)</f>
        <v>0</v>
      </c>
      <c r="R2338" s="3">
        <f>IF(FIN_DATASET[[#This Row],[AP_Flag]]=1,FIN_DATASET[[#This Row],[Amount]],0)</f>
        <v>0</v>
      </c>
    </row>
    <row r="2339" spans="1:18" x14ac:dyDescent="0.2">
      <c r="A2339" s="4">
        <f>FIN_RAW[[#This Row],[FECHA]]</f>
        <v>45474</v>
      </c>
      <c r="B2339" s="3">
        <f>YEAR(FIN_DATASET[[#This Row],[Date]])</f>
        <v>2024</v>
      </c>
      <c r="C2339" s="3" t="str">
        <f>TEXT(FIN_DATASET[[#This Row],[Date]],"mmmm")</f>
        <v>July</v>
      </c>
      <c r="D2339" s="3" t="str">
        <f>IF(FIN_RAW[[#This Row],[VALOR (IN)]]&gt;0, "Income",IF(FIN_RAW[[#This Row],[VALOR (OUT)]]&gt;0, "Expense", "Check"))</f>
        <v>Income</v>
      </c>
      <c r="E2339" s="3" t="str">
        <f>_xlfn.XLOOKUP(FIN_DATASET[[#This Row],[Method]],CATEGORY_MAP[CUENTA_IN],CATEGORY_MAP[Category])</f>
        <v>Cash</v>
      </c>
      <c r="F2339" s="3" t="str">
        <f>_xlfn.XLOOKUP(FIN_DATASET[[#This Row],[Account]],CATEGORY_MAP[CUENTA_OUT],CATEGORY_MAP[Subcategory])</f>
        <v>Monthly Fee</v>
      </c>
      <c r="G2339" s="3" t="str">
        <f>IF(OR(FIN_RAW[[#This Row],[CONCEPTO]]=0,FIN_RAW[[#This Row],[CONCEPTO]]=""),"",FIN_RAW[[#This Row],[CONCEPTO]])</f>
        <v>Mensualidad AR JUL</v>
      </c>
      <c r="H2339" s="5">
        <f>IF(FIN_DATASET[[#This Row],[Type]]="Income", FIN_RAW[[#This Row],[VALOR (IN)]], -FIN_RAW[[#This Row],[VALOR (OUT)]])</f>
        <v>210000</v>
      </c>
      <c r="I2339" s="3" t="str">
        <f>FIN_RAW[[#This Row],[CUENTA (IN)]]</f>
        <v>Efectivo</v>
      </c>
      <c r="J2339" s="6" t="str">
        <f>FIN_RAW[[#This Row],[CUENTA (OUT)]]</f>
        <v>Mensualidad</v>
      </c>
      <c r="K2339" s="3" t="str">
        <f>IF(OR(FIN_RAW[[#This Row],[CLIENTE]]=0,FIN_RAW[[#This Row],[CLIENTE]]=" "),"",FIN_RAW[[#This Row],[CLIENTE]])</f>
        <v>Víctor Manuel Duque Yepes</v>
      </c>
      <c r="L2339" s="3" t="str">
        <f>IF(OR(FIN_RAW[[#This Row],[DEPORTISTA]]=0,FIN_RAW[[#This Row],[DEPORTISTA]]=""),"",FIN_RAW[[#This Row],[DEPORTISTA]])</f>
        <v>Juan Manuel Duque Pinto</v>
      </c>
      <c r="M2339" s="3">
        <f>IF(FIN_DATASET[[#This Row],[Method]]="Efectivo",1,0)</f>
        <v>1</v>
      </c>
      <c r="N2339" s="12">
        <f>IF(FIN_DATASET[[#This Row],[Method]]="Efectivo",FIN_DATASET[[#This Row],[Amount]],0)</f>
        <v>210000</v>
      </c>
      <c r="O2339" s="3">
        <f>IF(FIN_DATASET[[#This Row],[Method]]="CxC",1,0)</f>
        <v>0</v>
      </c>
      <c r="P2339" s="11">
        <f>IF(FIN_DATASET[[#This Row],[Method]]="CxC",FIN_DATASET[[#This Row],[Amount]],0)</f>
        <v>0</v>
      </c>
      <c r="Q2339" s="3">
        <f>IF(OR(FIN_DATASET[[#This Row],[Account]]="CxP",FIN_DATASET[[#This Row],[Account]]="CxP (Liga)",FIN_DATASET[[#This Row],[Account]]="CxP (Terceros)"),1,0)</f>
        <v>0</v>
      </c>
      <c r="R2339" s="3">
        <f>IF(FIN_DATASET[[#This Row],[AP_Flag]]=1,FIN_DATASET[[#This Row],[Amount]],0)</f>
        <v>0</v>
      </c>
    </row>
    <row r="2340" spans="1:18" x14ac:dyDescent="0.2">
      <c r="A2340" s="4">
        <f>FIN_RAW[[#This Row],[FECHA]]</f>
        <v>45474</v>
      </c>
      <c r="B2340" s="3">
        <f>YEAR(FIN_DATASET[[#This Row],[Date]])</f>
        <v>2024</v>
      </c>
      <c r="C2340" s="3" t="str">
        <f>TEXT(FIN_DATASET[[#This Row],[Date]],"mmmm")</f>
        <v>July</v>
      </c>
      <c r="D2340" s="3" t="str">
        <f>IF(FIN_RAW[[#This Row],[VALOR (IN)]]&gt;0, "Income",IF(FIN_RAW[[#This Row],[VALOR (OUT)]]&gt;0, "Expense", "Check"))</f>
        <v>Income</v>
      </c>
      <c r="E2340" s="3" t="str">
        <f>_xlfn.XLOOKUP(FIN_DATASET[[#This Row],[Method]],CATEGORY_MAP[CUENTA_IN],CATEGORY_MAP[Category])</f>
        <v>Cash</v>
      </c>
      <c r="F2340" s="3" t="str">
        <f>_xlfn.XLOOKUP(FIN_DATASET[[#This Row],[Account]],CATEGORY_MAP[CUENTA_OUT],CATEGORY_MAP[Subcategory])</f>
        <v>Monthly Fee</v>
      </c>
      <c r="G2340" s="3" t="str">
        <f>IF(OR(FIN_RAW[[#This Row],[CONCEPTO]]=0,FIN_RAW[[#This Row],[CONCEPTO]]=""),"",FIN_RAW[[#This Row],[CONCEPTO]])</f>
        <v>Mensualidad AR JUL</v>
      </c>
      <c r="H2340" s="5">
        <f>IF(FIN_DATASET[[#This Row],[Type]]="Income", FIN_RAW[[#This Row],[VALOR (IN)]], -FIN_RAW[[#This Row],[VALOR (OUT)]])</f>
        <v>210000</v>
      </c>
      <c r="I2340" s="3" t="str">
        <f>FIN_RAW[[#This Row],[CUENTA (IN)]]</f>
        <v>Efectivo</v>
      </c>
      <c r="J2340" s="6" t="str">
        <f>FIN_RAW[[#This Row],[CUENTA (OUT)]]</f>
        <v>Mensualidad</v>
      </c>
      <c r="K2340" s="3" t="str">
        <f>IF(OR(FIN_RAW[[#This Row],[CLIENTE]]=0,FIN_RAW[[#This Row],[CLIENTE]]=" "),"",FIN_RAW[[#This Row],[CLIENTE]])</f>
        <v>Diana Gómez Herrera</v>
      </c>
      <c r="L2340" s="3" t="str">
        <f>IF(OR(FIN_RAW[[#This Row],[DEPORTISTA]]=0,FIN_RAW[[#This Row],[DEPORTISTA]]=""),"",FIN_RAW[[#This Row],[DEPORTISTA]])</f>
        <v>Juan Manuel López Gómez</v>
      </c>
      <c r="M2340" s="3">
        <f>IF(FIN_DATASET[[#This Row],[Method]]="Efectivo",1,0)</f>
        <v>1</v>
      </c>
      <c r="N2340" s="12">
        <f>IF(FIN_DATASET[[#This Row],[Method]]="Efectivo",FIN_DATASET[[#This Row],[Amount]],0)</f>
        <v>210000</v>
      </c>
      <c r="O2340" s="3">
        <f>IF(FIN_DATASET[[#This Row],[Method]]="CxC",1,0)</f>
        <v>0</v>
      </c>
      <c r="P2340" s="11">
        <f>IF(FIN_DATASET[[#This Row],[Method]]="CxC",FIN_DATASET[[#This Row],[Amount]],0)</f>
        <v>0</v>
      </c>
      <c r="Q2340" s="3">
        <f>IF(OR(FIN_DATASET[[#This Row],[Account]]="CxP",FIN_DATASET[[#This Row],[Account]]="CxP (Liga)",FIN_DATASET[[#This Row],[Account]]="CxP (Terceros)"),1,0)</f>
        <v>0</v>
      </c>
      <c r="R2340" s="3">
        <f>IF(FIN_DATASET[[#This Row],[AP_Flag]]=1,FIN_DATASET[[#This Row],[Amount]],0)</f>
        <v>0</v>
      </c>
    </row>
    <row r="2341" spans="1:18" x14ac:dyDescent="0.2">
      <c r="A2341" s="4">
        <f>FIN_RAW[[#This Row],[FECHA]]</f>
        <v>45474</v>
      </c>
      <c r="B2341" s="3">
        <f>YEAR(FIN_DATASET[[#This Row],[Date]])</f>
        <v>2024</v>
      </c>
      <c r="C2341" s="3" t="str">
        <f>TEXT(FIN_DATASET[[#This Row],[Date]],"mmmm")</f>
        <v>July</v>
      </c>
      <c r="D2341" s="3" t="str">
        <f>IF(FIN_RAW[[#This Row],[VALOR (IN)]]&gt;0, "Income",IF(FIN_RAW[[#This Row],[VALOR (OUT)]]&gt;0, "Expense", "Check"))</f>
        <v>Income</v>
      </c>
      <c r="E2341" s="3" t="str">
        <f>_xlfn.XLOOKUP(FIN_DATASET[[#This Row],[Method]],CATEGORY_MAP[CUENTA_IN],CATEGORY_MAP[Category])</f>
        <v>Scholarships</v>
      </c>
      <c r="F2341" s="3" t="str">
        <f>_xlfn.XLOOKUP(FIN_DATASET[[#This Row],[Account]],CATEGORY_MAP[CUENTA_OUT],CATEGORY_MAP[Subcategory])</f>
        <v>Monthly Fee</v>
      </c>
      <c r="G2341" s="3" t="str">
        <f>IF(OR(FIN_RAW[[#This Row],[CONCEPTO]]=0,FIN_RAW[[#This Row],[CONCEPTO]]=""),"",FIN_RAW[[#This Row],[CONCEPTO]])</f>
        <v>Beca Fundadores AR (100%) JUL</v>
      </c>
      <c r="H2341" s="5">
        <f>IF(FIN_DATASET[[#This Row],[Type]]="Income", FIN_RAW[[#This Row],[VALOR (IN)]], -FIN_RAW[[#This Row],[VALOR (OUT)]])</f>
        <v>210000</v>
      </c>
      <c r="I2341" s="3" t="str">
        <f>FIN_RAW[[#This Row],[CUENTA (IN)]]</f>
        <v>Becas</v>
      </c>
      <c r="J2341" s="6" t="str">
        <f>FIN_RAW[[#This Row],[CUENTA (OUT)]]</f>
        <v>Mensualidad</v>
      </c>
      <c r="K2341" s="3" t="str">
        <f>IF(OR(FIN_RAW[[#This Row],[CLIENTE]]=0,FIN_RAW[[#This Row],[CLIENTE]]=" "),"",FIN_RAW[[#This Row],[CLIENTE]])</f>
        <v>Silvana Torres López</v>
      </c>
      <c r="L2341" s="3" t="str">
        <f>IF(OR(FIN_RAW[[#This Row],[DEPORTISTA]]=0,FIN_RAW[[#This Row],[DEPORTISTA]]=""),"",FIN_RAW[[#This Row],[DEPORTISTA]])</f>
        <v>Luciana Pinedo Torres</v>
      </c>
      <c r="M2341" s="3">
        <f>IF(FIN_DATASET[[#This Row],[Method]]="Efectivo",1,0)</f>
        <v>0</v>
      </c>
      <c r="N2341" s="12">
        <f>IF(FIN_DATASET[[#This Row],[Method]]="Efectivo",FIN_DATASET[[#This Row],[Amount]],0)</f>
        <v>0</v>
      </c>
      <c r="O2341" s="3">
        <f>IF(FIN_DATASET[[#This Row],[Method]]="CxC",1,0)</f>
        <v>0</v>
      </c>
      <c r="P2341" s="11">
        <f>IF(FIN_DATASET[[#This Row],[Method]]="CxC",FIN_DATASET[[#This Row],[Amount]],0)</f>
        <v>0</v>
      </c>
      <c r="Q2341" s="3">
        <f>IF(OR(FIN_DATASET[[#This Row],[Account]]="CxP",FIN_DATASET[[#This Row],[Account]]="CxP (Liga)",FIN_DATASET[[#This Row],[Account]]="CxP (Terceros)"),1,0)</f>
        <v>0</v>
      </c>
      <c r="R2341" s="3">
        <f>IF(FIN_DATASET[[#This Row],[AP_Flag]]=1,FIN_DATASET[[#This Row],[Amount]],0)</f>
        <v>0</v>
      </c>
    </row>
    <row r="2342" spans="1:18" x14ac:dyDescent="0.2">
      <c r="A2342" s="4">
        <f>FIN_RAW[[#This Row],[FECHA]]</f>
        <v>45474</v>
      </c>
      <c r="B2342" s="3">
        <f>YEAR(FIN_DATASET[[#This Row],[Date]])</f>
        <v>2024</v>
      </c>
      <c r="C2342" s="3" t="str">
        <f>TEXT(FIN_DATASET[[#This Row],[Date]],"mmmm")</f>
        <v>July</v>
      </c>
      <c r="D2342" s="3" t="str">
        <f>IF(FIN_RAW[[#This Row],[VALOR (IN)]]&gt;0, "Income",IF(FIN_RAW[[#This Row],[VALOR (OUT)]]&gt;0, "Expense", "Check"))</f>
        <v>Income</v>
      </c>
      <c r="E2342" s="3" t="str">
        <f>_xlfn.XLOOKUP(FIN_DATASET[[#This Row],[Method]],CATEGORY_MAP[CUENTA_IN],CATEGORY_MAP[Category])</f>
        <v>Cash</v>
      </c>
      <c r="F2342" s="3" t="str">
        <f>_xlfn.XLOOKUP(FIN_DATASET[[#This Row],[Account]],CATEGORY_MAP[CUENTA_OUT],CATEGORY_MAP[Subcategory])</f>
        <v>Monthly Fee</v>
      </c>
      <c r="G2342" s="3" t="str">
        <f>IF(OR(FIN_RAW[[#This Row],[CONCEPTO]]=0,FIN_RAW[[#This Row],[CONCEPTO]]=""),"",FIN_RAW[[#This Row],[CONCEPTO]])</f>
        <v>Mensualidad AR JUL</v>
      </c>
      <c r="H2342" s="5">
        <f>IF(FIN_DATASET[[#This Row],[Type]]="Income", FIN_RAW[[#This Row],[VALOR (IN)]], -FIN_RAW[[#This Row],[VALOR (OUT)]])</f>
        <v>210000</v>
      </c>
      <c r="I2342" s="3" t="str">
        <f>FIN_RAW[[#This Row],[CUENTA (IN)]]</f>
        <v>Efectivo</v>
      </c>
      <c r="J2342" s="6" t="str">
        <f>FIN_RAW[[#This Row],[CUENTA (OUT)]]</f>
        <v>Mensualidad</v>
      </c>
      <c r="K2342" s="3" t="str">
        <f>IF(OR(FIN_RAW[[#This Row],[CLIENTE]]=0,FIN_RAW[[#This Row],[CLIENTE]]=" "),"",FIN_RAW[[#This Row],[CLIENTE]])</f>
        <v>Diana Marcela Bravo Clavijo</v>
      </c>
      <c r="L2342" s="3" t="str">
        <f>IF(OR(FIN_RAW[[#This Row],[DEPORTISTA]]=0,FIN_RAW[[#This Row],[DEPORTISTA]]=""),"",FIN_RAW[[#This Row],[DEPORTISTA]])</f>
        <v>María Antonia Camacho Bravo</v>
      </c>
      <c r="M2342" s="3">
        <f>IF(FIN_DATASET[[#This Row],[Method]]="Efectivo",1,0)</f>
        <v>1</v>
      </c>
      <c r="N2342" s="12">
        <f>IF(FIN_DATASET[[#This Row],[Method]]="Efectivo",FIN_DATASET[[#This Row],[Amount]],0)</f>
        <v>210000</v>
      </c>
      <c r="O2342" s="3">
        <f>IF(FIN_DATASET[[#This Row],[Method]]="CxC",1,0)</f>
        <v>0</v>
      </c>
      <c r="P2342" s="11">
        <f>IF(FIN_DATASET[[#This Row],[Method]]="CxC",FIN_DATASET[[#This Row],[Amount]],0)</f>
        <v>0</v>
      </c>
      <c r="Q2342" s="3">
        <f>IF(OR(FIN_DATASET[[#This Row],[Account]]="CxP",FIN_DATASET[[#This Row],[Account]]="CxP (Liga)",FIN_DATASET[[#This Row],[Account]]="CxP (Terceros)"),1,0)</f>
        <v>0</v>
      </c>
      <c r="R2342" s="3">
        <f>IF(FIN_DATASET[[#This Row],[AP_Flag]]=1,FIN_DATASET[[#This Row],[Amount]],0)</f>
        <v>0</v>
      </c>
    </row>
    <row r="2343" spans="1:18" x14ac:dyDescent="0.2">
      <c r="A2343" s="4">
        <f>FIN_RAW[[#This Row],[FECHA]]</f>
        <v>45474</v>
      </c>
      <c r="B2343" s="3">
        <f>YEAR(FIN_DATASET[[#This Row],[Date]])</f>
        <v>2024</v>
      </c>
      <c r="C2343" s="3" t="str">
        <f>TEXT(FIN_DATASET[[#This Row],[Date]],"mmmm")</f>
        <v>July</v>
      </c>
      <c r="D2343" s="3" t="str">
        <f>IF(FIN_RAW[[#This Row],[VALOR (IN)]]&gt;0, "Income",IF(FIN_RAW[[#This Row],[VALOR (OUT)]]&gt;0, "Expense", "Check"))</f>
        <v>Income</v>
      </c>
      <c r="E2343" s="3" t="str">
        <f>_xlfn.XLOOKUP(FIN_DATASET[[#This Row],[Method]],CATEGORY_MAP[CUENTA_IN],CATEGORY_MAP[Category])</f>
        <v>Scholarships</v>
      </c>
      <c r="F2343" s="3" t="str">
        <f>_xlfn.XLOOKUP(FIN_DATASET[[#This Row],[Account]],CATEGORY_MAP[CUENTA_OUT],CATEGORY_MAP[Subcategory])</f>
        <v>Monthly Fee</v>
      </c>
      <c r="G2343" s="3" t="str">
        <f>IF(OR(FIN_RAW[[#This Row],[CONCEPTO]]=0,FIN_RAW[[#This Row],[CONCEPTO]]=""),"",FIN_RAW[[#This Row],[CONCEPTO]])</f>
        <v>Beca Fundadores AR (100%) JUL</v>
      </c>
      <c r="H2343" s="5">
        <f>IF(FIN_DATASET[[#This Row],[Type]]="Income", FIN_RAW[[#This Row],[VALOR (IN)]], -FIN_RAW[[#This Row],[VALOR (OUT)]])</f>
        <v>210000</v>
      </c>
      <c r="I2343" s="3" t="str">
        <f>FIN_RAW[[#This Row],[CUENTA (IN)]]</f>
        <v>Becas</v>
      </c>
      <c r="J2343" s="6" t="str">
        <f>FIN_RAW[[#This Row],[CUENTA (OUT)]]</f>
        <v>Mensualidad</v>
      </c>
      <c r="K2343" s="3" t="str">
        <f>IF(OR(FIN_RAW[[#This Row],[CLIENTE]]=0,FIN_RAW[[#This Row],[CLIENTE]]=" "),"",FIN_RAW[[#This Row],[CLIENTE]])</f>
        <v>Silvana Torres López</v>
      </c>
      <c r="L2343" s="3" t="str">
        <f>IF(OR(FIN_RAW[[#This Row],[DEPORTISTA]]=0,FIN_RAW[[#This Row],[DEPORTISTA]]=""),"",FIN_RAW[[#This Row],[DEPORTISTA]])</f>
        <v>María Paula Quintero Torres</v>
      </c>
      <c r="M2343" s="3">
        <f>IF(FIN_DATASET[[#This Row],[Method]]="Efectivo",1,0)</f>
        <v>0</v>
      </c>
      <c r="N2343" s="12">
        <f>IF(FIN_DATASET[[#This Row],[Method]]="Efectivo",FIN_DATASET[[#This Row],[Amount]],0)</f>
        <v>0</v>
      </c>
      <c r="O2343" s="3">
        <f>IF(FIN_DATASET[[#This Row],[Method]]="CxC",1,0)</f>
        <v>0</v>
      </c>
      <c r="P2343" s="11">
        <f>IF(FIN_DATASET[[#This Row],[Method]]="CxC",FIN_DATASET[[#This Row],[Amount]],0)</f>
        <v>0</v>
      </c>
      <c r="Q2343" s="3">
        <f>IF(OR(FIN_DATASET[[#This Row],[Account]]="CxP",FIN_DATASET[[#This Row],[Account]]="CxP (Liga)",FIN_DATASET[[#This Row],[Account]]="CxP (Terceros)"),1,0)</f>
        <v>0</v>
      </c>
      <c r="R2343" s="3">
        <f>IF(FIN_DATASET[[#This Row],[AP_Flag]]=1,FIN_DATASET[[#This Row],[Amount]],0)</f>
        <v>0</v>
      </c>
    </row>
    <row r="2344" spans="1:18" x14ac:dyDescent="0.2">
      <c r="A2344" s="4">
        <f>FIN_RAW[[#This Row],[FECHA]]</f>
        <v>45474</v>
      </c>
      <c r="B2344" s="3">
        <f>YEAR(FIN_DATASET[[#This Row],[Date]])</f>
        <v>2024</v>
      </c>
      <c r="C2344" s="3" t="str">
        <f>TEXT(FIN_DATASET[[#This Row],[Date]],"mmmm")</f>
        <v>July</v>
      </c>
      <c r="D2344" s="3" t="str">
        <f>IF(FIN_RAW[[#This Row],[VALOR (IN)]]&gt;0, "Income",IF(FIN_RAW[[#This Row],[VALOR (OUT)]]&gt;0, "Expense", "Check"))</f>
        <v>Income</v>
      </c>
      <c r="E2344" s="3" t="str">
        <f>_xlfn.XLOOKUP(FIN_DATASET[[#This Row],[Method]],CATEGORY_MAP[CUENTA_IN],CATEGORY_MAP[Category])</f>
        <v>Scholarships</v>
      </c>
      <c r="F2344" s="3" t="str">
        <f>_xlfn.XLOOKUP(FIN_DATASET[[#This Row],[Account]],CATEGORY_MAP[CUENTA_OUT],CATEGORY_MAP[Subcategory])</f>
        <v>Monthly Fee</v>
      </c>
      <c r="G2344" s="3" t="str">
        <f>IF(OR(FIN_RAW[[#This Row],[CONCEPTO]]=0,FIN_RAW[[#This Row],[CONCEPTO]]=""),"",FIN_RAW[[#This Row],[CONCEPTO]])</f>
        <v>Beca Fundadores AR (100%) JUL</v>
      </c>
      <c r="H2344" s="5">
        <f>IF(FIN_DATASET[[#This Row],[Type]]="Income", FIN_RAW[[#This Row],[VALOR (IN)]], -FIN_RAW[[#This Row],[VALOR (OUT)]])</f>
        <v>210000</v>
      </c>
      <c r="I2344" s="3" t="str">
        <f>FIN_RAW[[#This Row],[CUENTA (IN)]]</f>
        <v>Becas</v>
      </c>
      <c r="J2344" s="6" t="str">
        <f>FIN_RAW[[#This Row],[CUENTA (OUT)]]</f>
        <v>Mensualidad</v>
      </c>
      <c r="K2344" s="3" t="str">
        <f>IF(OR(FIN_RAW[[#This Row],[CLIENTE]]=0,FIN_RAW[[#This Row],[CLIENTE]]=" "),"",FIN_RAW[[#This Row],[CLIENTE]])</f>
        <v>Omar Osorio Valencia</v>
      </c>
      <c r="L2344" s="3" t="str">
        <f>IF(OR(FIN_RAW[[#This Row],[DEPORTISTA]]=0,FIN_RAW[[#This Row],[DEPORTISTA]]=""),"",FIN_RAW[[#This Row],[DEPORTISTA]])</f>
        <v>Mariana Osorio Mendoza</v>
      </c>
      <c r="M2344" s="3">
        <f>IF(FIN_DATASET[[#This Row],[Method]]="Efectivo",1,0)</f>
        <v>0</v>
      </c>
      <c r="N2344" s="12">
        <f>IF(FIN_DATASET[[#This Row],[Method]]="Efectivo",FIN_DATASET[[#This Row],[Amount]],0)</f>
        <v>0</v>
      </c>
      <c r="O2344" s="3">
        <f>IF(FIN_DATASET[[#This Row],[Method]]="CxC",1,0)</f>
        <v>0</v>
      </c>
      <c r="P2344" s="11">
        <f>IF(FIN_DATASET[[#This Row],[Method]]="CxC",FIN_DATASET[[#This Row],[Amount]],0)</f>
        <v>0</v>
      </c>
      <c r="Q2344" s="3">
        <f>IF(OR(FIN_DATASET[[#This Row],[Account]]="CxP",FIN_DATASET[[#This Row],[Account]]="CxP (Liga)",FIN_DATASET[[#This Row],[Account]]="CxP (Terceros)"),1,0)</f>
        <v>0</v>
      </c>
      <c r="R2344" s="3">
        <f>IF(FIN_DATASET[[#This Row],[AP_Flag]]=1,FIN_DATASET[[#This Row],[Amount]],0)</f>
        <v>0</v>
      </c>
    </row>
    <row r="2345" spans="1:18" x14ac:dyDescent="0.2">
      <c r="A2345" s="4">
        <f>FIN_RAW[[#This Row],[FECHA]]</f>
        <v>45474</v>
      </c>
      <c r="B2345" s="3">
        <f>YEAR(FIN_DATASET[[#This Row],[Date]])</f>
        <v>2024</v>
      </c>
      <c r="C2345" s="3" t="str">
        <f>TEXT(FIN_DATASET[[#This Row],[Date]],"mmmm")</f>
        <v>July</v>
      </c>
      <c r="D2345" s="3" t="str">
        <f>IF(FIN_RAW[[#This Row],[VALOR (IN)]]&gt;0, "Income",IF(FIN_RAW[[#This Row],[VALOR (OUT)]]&gt;0, "Expense", "Check"))</f>
        <v>Income</v>
      </c>
      <c r="E2345" s="3" t="str">
        <f>_xlfn.XLOOKUP(FIN_DATASET[[#This Row],[Method]],CATEGORY_MAP[CUENTA_IN],CATEGORY_MAP[Category])</f>
        <v>Cash</v>
      </c>
      <c r="F2345" s="3" t="str">
        <f>_xlfn.XLOOKUP(FIN_DATASET[[#This Row],[Account]],CATEGORY_MAP[CUENTA_OUT],CATEGORY_MAP[Subcategory])</f>
        <v>Monthly Fee</v>
      </c>
      <c r="G2345" s="3" t="str">
        <f>IF(OR(FIN_RAW[[#This Row],[CONCEPTO]]=0,FIN_RAW[[#This Row],[CONCEPTO]]=""),"",FIN_RAW[[#This Row],[CONCEPTO]])</f>
        <v>Mensualidad AR JUL</v>
      </c>
      <c r="H2345" s="5">
        <f>IF(FIN_DATASET[[#This Row],[Type]]="Income", FIN_RAW[[#This Row],[VALOR (IN)]], -FIN_RAW[[#This Row],[VALOR (OUT)]])</f>
        <v>210000</v>
      </c>
      <c r="I2345" s="3" t="str">
        <f>FIN_RAW[[#This Row],[CUENTA (IN)]]</f>
        <v>Efectivo</v>
      </c>
      <c r="J2345" s="6" t="str">
        <f>FIN_RAW[[#This Row],[CUENTA (OUT)]]</f>
        <v>Mensualidad</v>
      </c>
      <c r="K2345" s="3" t="str">
        <f>IF(OR(FIN_RAW[[#This Row],[CLIENTE]]=0,FIN_RAW[[#This Row],[CLIENTE]]=" "),"",FIN_RAW[[#This Row],[CLIENTE]])</f>
        <v>Mónica González Esguerra</v>
      </c>
      <c r="L2345" s="3" t="str">
        <f>IF(OR(FIN_RAW[[#This Row],[DEPORTISTA]]=0,FIN_RAW[[#This Row],[DEPORTISTA]]=""),"",FIN_RAW[[#This Row],[DEPORTISTA]])</f>
        <v>Mariana Vásquez González</v>
      </c>
      <c r="M2345" s="3">
        <f>IF(FIN_DATASET[[#This Row],[Method]]="Efectivo",1,0)</f>
        <v>1</v>
      </c>
      <c r="N2345" s="12">
        <f>IF(FIN_DATASET[[#This Row],[Method]]="Efectivo",FIN_DATASET[[#This Row],[Amount]],0)</f>
        <v>210000</v>
      </c>
      <c r="O2345" s="3">
        <f>IF(FIN_DATASET[[#This Row],[Method]]="CxC",1,0)</f>
        <v>0</v>
      </c>
      <c r="P2345" s="11">
        <f>IF(FIN_DATASET[[#This Row],[Method]]="CxC",FIN_DATASET[[#This Row],[Amount]],0)</f>
        <v>0</v>
      </c>
      <c r="Q2345" s="3">
        <f>IF(OR(FIN_DATASET[[#This Row],[Account]]="CxP",FIN_DATASET[[#This Row],[Account]]="CxP (Liga)",FIN_DATASET[[#This Row],[Account]]="CxP (Terceros)"),1,0)</f>
        <v>0</v>
      </c>
      <c r="R2345" s="3">
        <f>IF(FIN_DATASET[[#This Row],[AP_Flag]]=1,FIN_DATASET[[#This Row],[Amount]],0)</f>
        <v>0</v>
      </c>
    </row>
    <row r="2346" spans="1:18" x14ac:dyDescent="0.2">
      <c r="A2346" s="4">
        <f>FIN_RAW[[#This Row],[FECHA]]</f>
        <v>45474</v>
      </c>
      <c r="B2346" s="3">
        <f>YEAR(FIN_DATASET[[#This Row],[Date]])</f>
        <v>2024</v>
      </c>
      <c r="C2346" s="3" t="str">
        <f>TEXT(FIN_DATASET[[#This Row],[Date]],"mmmm")</f>
        <v>July</v>
      </c>
      <c r="D2346" s="3" t="str">
        <f>IF(FIN_RAW[[#This Row],[VALOR (IN)]]&gt;0, "Income",IF(FIN_RAW[[#This Row],[VALOR (OUT)]]&gt;0, "Expense", "Check"))</f>
        <v>Income</v>
      </c>
      <c r="E2346" s="3" t="str">
        <f>_xlfn.XLOOKUP(FIN_DATASET[[#This Row],[Method]],CATEGORY_MAP[CUENTA_IN],CATEGORY_MAP[Category])</f>
        <v>Scholarships</v>
      </c>
      <c r="F2346" s="3" t="str">
        <f>_xlfn.XLOOKUP(FIN_DATASET[[#This Row],[Account]],CATEGORY_MAP[CUENTA_OUT],CATEGORY_MAP[Subcategory])</f>
        <v>Monthly Fee</v>
      </c>
      <c r="G2346" s="3" t="str">
        <f>IF(OR(FIN_RAW[[#This Row],[CONCEPTO]]=0,FIN_RAW[[#This Row],[CONCEPTO]]=""),"",FIN_RAW[[#This Row],[CONCEPTO]])</f>
        <v>Beca Hermandad (15%) JUL</v>
      </c>
      <c r="H2346" s="5">
        <f>IF(FIN_DATASET[[#This Row],[Type]]="Income", FIN_RAW[[#This Row],[VALOR (IN)]], -FIN_RAW[[#This Row],[VALOR (OUT)]])</f>
        <v>42000</v>
      </c>
      <c r="I2346" s="3" t="str">
        <f>FIN_RAW[[#This Row],[CUENTA (IN)]]</f>
        <v>Becas</v>
      </c>
      <c r="J2346" s="6" t="str">
        <f>FIN_RAW[[#This Row],[CUENTA (OUT)]]</f>
        <v>Mensualidad</v>
      </c>
      <c r="K2346" s="3" t="str">
        <f>IF(OR(FIN_RAW[[#This Row],[CLIENTE]]=0,FIN_RAW[[#This Row],[CLIENTE]]=" "),"",FIN_RAW[[#This Row],[CLIENTE]])</f>
        <v>Ana Milena Sánchez Patiño</v>
      </c>
      <c r="L2346" s="3" t="str">
        <f>IF(OR(FIN_RAW[[#This Row],[DEPORTISTA]]=0,FIN_RAW[[#This Row],[DEPORTISTA]]=""),"",FIN_RAW[[#This Row],[DEPORTISTA]])</f>
        <v>Matías Carvajal Sánchez</v>
      </c>
      <c r="M2346" s="3">
        <f>IF(FIN_DATASET[[#This Row],[Method]]="Efectivo",1,0)</f>
        <v>0</v>
      </c>
      <c r="N2346" s="12">
        <f>IF(FIN_DATASET[[#This Row],[Method]]="Efectivo",FIN_DATASET[[#This Row],[Amount]],0)</f>
        <v>0</v>
      </c>
      <c r="O2346" s="3">
        <f>IF(FIN_DATASET[[#This Row],[Method]]="CxC",1,0)</f>
        <v>0</v>
      </c>
      <c r="P2346" s="11">
        <f>IF(FIN_DATASET[[#This Row],[Method]]="CxC",FIN_DATASET[[#This Row],[Amount]],0)</f>
        <v>0</v>
      </c>
      <c r="Q2346" s="3">
        <f>IF(OR(FIN_DATASET[[#This Row],[Account]]="CxP",FIN_DATASET[[#This Row],[Account]]="CxP (Liga)",FIN_DATASET[[#This Row],[Account]]="CxP (Terceros)"),1,0)</f>
        <v>0</v>
      </c>
      <c r="R2346" s="3">
        <f>IF(FIN_DATASET[[#This Row],[AP_Flag]]=1,FIN_DATASET[[#This Row],[Amount]],0)</f>
        <v>0</v>
      </c>
    </row>
    <row r="2347" spans="1:18" x14ac:dyDescent="0.2">
      <c r="A2347" s="4">
        <f>FIN_RAW[[#This Row],[FECHA]]</f>
        <v>45474</v>
      </c>
      <c r="B2347" s="3">
        <f>YEAR(FIN_DATASET[[#This Row],[Date]])</f>
        <v>2024</v>
      </c>
      <c r="C2347" s="3" t="str">
        <f>TEXT(FIN_DATASET[[#This Row],[Date]],"mmmm")</f>
        <v>July</v>
      </c>
      <c r="D2347" s="3" t="str">
        <f>IF(FIN_RAW[[#This Row],[VALOR (IN)]]&gt;0, "Income",IF(FIN_RAW[[#This Row],[VALOR (OUT)]]&gt;0, "Expense", "Check"))</f>
        <v>Income</v>
      </c>
      <c r="E2347" s="3" t="str">
        <f>_xlfn.XLOOKUP(FIN_DATASET[[#This Row],[Method]],CATEGORY_MAP[CUENTA_IN],CATEGORY_MAP[Category])</f>
        <v>Cash</v>
      </c>
      <c r="F2347" s="3" t="str">
        <f>_xlfn.XLOOKUP(FIN_DATASET[[#This Row],[Account]],CATEGORY_MAP[CUENTA_OUT],CATEGORY_MAP[Subcategory])</f>
        <v>Monthly Fee</v>
      </c>
      <c r="G2347" s="3" t="str">
        <f>IF(OR(FIN_RAW[[#This Row],[CONCEPTO]]=0,FIN_RAW[[#This Row],[CONCEPTO]]=""),"",FIN_RAW[[#This Row],[CONCEPTO]])</f>
        <v>Mensualidad FOR JUL</v>
      </c>
      <c r="H2347" s="5">
        <f>IF(FIN_DATASET[[#This Row],[Type]]="Income", FIN_RAW[[#This Row],[VALOR (IN)]], -FIN_RAW[[#This Row],[VALOR (OUT)]])</f>
        <v>168000</v>
      </c>
      <c r="I2347" s="3" t="str">
        <f>FIN_RAW[[#This Row],[CUENTA (IN)]]</f>
        <v>Efectivo</v>
      </c>
      <c r="J2347" s="6" t="str">
        <f>FIN_RAW[[#This Row],[CUENTA (OUT)]]</f>
        <v>Mensualidad</v>
      </c>
      <c r="K2347" s="3" t="str">
        <f>IF(OR(FIN_RAW[[#This Row],[CLIENTE]]=0,FIN_RAW[[#This Row],[CLIENTE]]=" "),"",FIN_RAW[[#This Row],[CLIENTE]])</f>
        <v>Ana Milena Sánchez Patiño</v>
      </c>
      <c r="L2347" s="3" t="str">
        <f>IF(OR(FIN_RAW[[#This Row],[DEPORTISTA]]=0,FIN_RAW[[#This Row],[DEPORTISTA]]=""),"",FIN_RAW[[#This Row],[DEPORTISTA]])</f>
        <v>Matías Carvajal Sánchez</v>
      </c>
      <c r="M2347" s="3">
        <f>IF(FIN_DATASET[[#This Row],[Method]]="Efectivo",1,0)</f>
        <v>1</v>
      </c>
      <c r="N2347" s="12">
        <f>IF(FIN_DATASET[[#This Row],[Method]]="Efectivo",FIN_DATASET[[#This Row],[Amount]],0)</f>
        <v>168000</v>
      </c>
      <c r="O2347" s="3">
        <f>IF(FIN_DATASET[[#This Row],[Method]]="CxC",1,0)</f>
        <v>0</v>
      </c>
      <c r="P2347" s="11">
        <f>IF(FIN_DATASET[[#This Row],[Method]]="CxC",FIN_DATASET[[#This Row],[Amount]],0)</f>
        <v>0</v>
      </c>
      <c r="Q2347" s="3">
        <f>IF(OR(FIN_DATASET[[#This Row],[Account]]="CxP",FIN_DATASET[[#This Row],[Account]]="CxP (Liga)",FIN_DATASET[[#This Row],[Account]]="CxP (Terceros)"),1,0)</f>
        <v>0</v>
      </c>
      <c r="R2347" s="3">
        <f>IF(FIN_DATASET[[#This Row],[AP_Flag]]=1,FIN_DATASET[[#This Row],[Amount]],0)</f>
        <v>0</v>
      </c>
    </row>
    <row r="2348" spans="1:18" x14ac:dyDescent="0.2">
      <c r="A2348" s="4">
        <f>FIN_RAW[[#This Row],[FECHA]]</f>
        <v>45474</v>
      </c>
      <c r="B2348" s="3">
        <f>YEAR(FIN_DATASET[[#This Row],[Date]])</f>
        <v>2024</v>
      </c>
      <c r="C2348" s="3" t="str">
        <f>TEXT(FIN_DATASET[[#This Row],[Date]],"mmmm")</f>
        <v>July</v>
      </c>
      <c r="D2348" s="3" t="str">
        <f>IF(FIN_RAW[[#This Row],[VALOR (IN)]]&gt;0, "Income",IF(FIN_RAW[[#This Row],[VALOR (OUT)]]&gt;0, "Expense", "Check"))</f>
        <v>Income</v>
      </c>
      <c r="E2348" s="3" t="str">
        <f>_xlfn.XLOOKUP(FIN_DATASET[[#This Row],[Method]],CATEGORY_MAP[CUENTA_IN],CATEGORY_MAP[Category])</f>
        <v>Cash</v>
      </c>
      <c r="F2348" s="3" t="str">
        <f>_xlfn.XLOOKUP(FIN_DATASET[[#This Row],[Account]],CATEGORY_MAP[CUENTA_OUT],CATEGORY_MAP[Subcategory])</f>
        <v>Monthly Fee</v>
      </c>
      <c r="G2348" s="3" t="str">
        <f>IF(OR(FIN_RAW[[#This Row],[CONCEPTO]]=0,FIN_RAW[[#This Row],[CONCEPTO]]=""),"",FIN_RAW[[#This Row],[CONCEPTO]])</f>
        <v>Mensualidad FOR JUL</v>
      </c>
      <c r="H2348" s="5">
        <f>IF(FIN_DATASET[[#This Row],[Type]]="Income", FIN_RAW[[#This Row],[VALOR (IN)]], -FIN_RAW[[#This Row],[VALOR (OUT)]])</f>
        <v>180000</v>
      </c>
      <c r="I2348" s="3" t="str">
        <f>FIN_RAW[[#This Row],[CUENTA (IN)]]</f>
        <v>Efectivo</v>
      </c>
      <c r="J2348" s="6" t="str">
        <f>FIN_RAW[[#This Row],[CUENTA (OUT)]]</f>
        <v>Mensualidad</v>
      </c>
      <c r="K2348" s="3" t="str">
        <f>IF(OR(FIN_RAW[[#This Row],[CLIENTE]]=0,FIN_RAW[[#This Row],[CLIENTE]]=" "),"",FIN_RAW[[#This Row],[CLIENTE]])</f>
        <v>Mauricio Rodríguez Hoyos</v>
      </c>
      <c r="L2348" s="3" t="str">
        <f>IF(OR(FIN_RAW[[#This Row],[DEPORTISTA]]=0,FIN_RAW[[#This Row],[DEPORTISTA]]=""),"",FIN_RAW[[#This Row],[DEPORTISTA]])</f>
        <v>Maximiliano Rodríguez Jimeno</v>
      </c>
      <c r="M2348" s="3">
        <f>IF(FIN_DATASET[[#This Row],[Method]]="Efectivo",1,0)</f>
        <v>1</v>
      </c>
      <c r="N2348" s="12">
        <f>IF(FIN_DATASET[[#This Row],[Method]]="Efectivo",FIN_DATASET[[#This Row],[Amount]],0)</f>
        <v>180000</v>
      </c>
      <c r="O2348" s="3">
        <f>IF(FIN_DATASET[[#This Row],[Method]]="CxC",1,0)</f>
        <v>0</v>
      </c>
      <c r="P2348" s="11">
        <f>IF(FIN_DATASET[[#This Row],[Method]]="CxC",FIN_DATASET[[#This Row],[Amount]],0)</f>
        <v>0</v>
      </c>
      <c r="Q2348" s="3">
        <f>IF(OR(FIN_DATASET[[#This Row],[Account]]="CxP",FIN_DATASET[[#This Row],[Account]]="CxP (Liga)",FIN_DATASET[[#This Row],[Account]]="CxP (Terceros)"),1,0)</f>
        <v>0</v>
      </c>
      <c r="R2348" s="3">
        <f>IF(FIN_DATASET[[#This Row],[AP_Flag]]=1,FIN_DATASET[[#This Row],[Amount]],0)</f>
        <v>0</v>
      </c>
    </row>
    <row r="2349" spans="1:18" x14ac:dyDescent="0.2">
      <c r="A2349" s="4">
        <f>FIN_RAW[[#This Row],[FECHA]]</f>
        <v>45474</v>
      </c>
      <c r="B2349" s="3">
        <f>YEAR(FIN_DATASET[[#This Row],[Date]])</f>
        <v>2024</v>
      </c>
      <c r="C2349" s="3" t="str">
        <f>TEXT(FIN_DATASET[[#This Row],[Date]],"mmmm")</f>
        <v>July</v>
      </c>
      <c r="D2349" s="3" t="str">
        <f>IF(FIN_RAW[[#This Row],[VALOR (IN)]]&gt;0, "Income",IF(FIN_RAW[[#This Row],[VALOR (OUT)]]&gt;0, "Expense", "Check"))</f>
        <v>Income</v>
      </c>
      <c r="E2349" s="3" t="str">
        <f>_xlfn.XLOOKUP(FIN_DATASET[[#This Row],[Method]],CATEGORY_MAP[CUENTA_IN],CATEGORY_MAP[Category])</f>
        <v>Cash</v>
      </c>
      <c r="F2349" s="3" t="str">
        <f>_xlfn.XLOOKUP(FIN_DATASET[[#This Row],[Account]],CATEGORY_MAP[CUENTA_OUT],CATEGORY_MAP[Subcategory])</f>
        <v>Monthly Fee</v>
      </c>
      <c r="G2349" s="3" t="str">
        <f>IF(OR(FIN_RAW[[#This Row],[CONCEPTO]]=0,FIN_RAW[[#This Row],[CONCEPTO]]=""),"",FIN_RAW[[#This Row],[CONCEPTO]])</f>
        <v>Mensualidad FOR JUL</v>
      </c>
      <c r="H2349" s="5">
        <f>IF(FIN_DATASET[[#This Row],[Type]]="Income", FIN_RAW[[#This Row],[VALOR (IN)]], -FIN_RAW[[#This Row],[VALOR (OUT)]])</f>
        <v>180000</v>
      </c>
      <c r="I2349" s="3" t="str">
        <f>FIN_RAW[[#This Row],[CUENTA (IN)]]</f>
        <v>Efectivo</v>
      </c>
      <c r="J2349" s="6" t="str">
        <f>FIN_RAW[[#This Row],[CUENTA (OUT)]]</f>
        <v>Mensualidad</v>
      </c>
      <c r="K2349" s="3" t="str">
        <f>IF(OR(FIN_RAW[[#This Row],[CLIENTE]]=0,FIN_RAW[[#This Row],[CLIENTE]]=" "),"",FIN_RAW[[#This Row],[CLIENTE]])</f>
        <v>Jaime Daniel Bacca Garzon</v>
      </c>
      <c r="L2349" s="3" t="str">
        <f>IF(OR(FIN_RAW[[#This Row],[DEPORTISTA]]=0,FIN_RAW[[#This Row],[DEPORTISTA]]=""),"",FIN_RAW[[#This Row],[DEPORTISTA]])</f>
        <v>Pablo Gabriel Bacca Luna</v>
      </c>
      <c r="M2349" s="3">
        <f>IF(FIN_DATASET[[#This Row],[Method]]="Efectivo",1,0)</f>
        <v>1</v>
      </c>
      <c r="N2349" s="12">
        <f>IF(FIN_DATASET[[#This Row],[Method]]="Efectivo",FIN_DATASET[[#This Row],[Amount]],0)</f>
        <v>180000</v>
      </c>
      <c r="O2349" s="3">
        <f>IF(FIN_DATASET[[#This Row],[Method]]="CxC",1,0)</f>
        <v>0</v>
      </c>
      <c r="P2349" s="11">
        <f>IF(FIN_DATASET[[#This Row],[Method]]="CxC",FIN_DATASET[[#This Row],[Amount]],0)</f>
        <v>0</v>
      </c>
      <c r="Q2349" s="3">
        <f>IF(OR(FIN_DATASET[[#This Row],[Account]]="CxP",FIN_DATASET[[#This Row],[Account]]="CxP (Liga)",FIN_DATASET[[#This Row],[Account]]="CxP (Terceros)"),1,0)</f>
        <v>0</v>
      </c>
      <c r="R2349" s="3">
        <f>IF(FIN_DATASET[[#This Row],[AP_Flag]]=1,FIN_DATASET[[#This Row],[Amount]],0)</f>
        <v>0</v>
      </c>
    </row>
    <row r="2350" spans="1:18" x14ac:dyDescent="0.2">
      <c r="A2350" s="4">
        <f>FIN_RAW[[#This Row],[FECHA]]</f>
        <v>45474</v>
      </c>
      <c r="B2350" s="3">
        <f>YEAR(FIN_DATASET[[#This Row],[Date]])</f>
        <v>2024</v>
      </c>
      <c r="C2350" s="3" t="str">
        <f>TEXT(FIN_DATASET[[#This Row],[Date]],"mmmm")</f>
        <v>July</v>
      </c>
      <c r="D2350" s="3" t="str">
        <f>IF(FIN_RAW[[#This Row],[VALOR (IN)]]&gt;0, "Income",IF(FIN_RAW[[#This Row],[VALOR (OUT)]]&gt;0, "Expense", "Check"))</f>
        <v>Income</v>
      </c>
      <c r="E2350" s="3" t="str">
        <f>_xlfn.XLOOKUP(FIN_DATASET[[#This Row],[Method]],CATEGORY_MAP[CUENTA_IN],CATEGORY_MAP[Category])</f>
        <v>Cash</v>
      </c>
      <c r="F2350" s="3" t="str">
        <f>_xlfn.XLOOKUP(FIN_DATASET[[#This Row],[Account]],CATEGORY_MAP[CUENTA_OUT],CATEGORY_MAP[Subcategory])</f>
        <v>Monthly Fee</v>
      </c>
      <c r="G2350" s="3" t="str">
        <f>IF(OR(FIN_RAW[[#This Row],[CONCEPTO]]=0,FIN_RAW[[#This Row],[CONCEPTO]]=""),"",FIN_RAW[[#This Row],[CONCEPTO]])</f>
        <v>Mensualidad FOR JUL</v>
      </c>
      <c r="H2350" s="5">
        <f>IF(FIN_DATASET[[#This Row],[Type]]="Income", FIN_RAW[[#This Row],[VALOR (IN)]], -FIN_RAW[[#This Row],[VALOR (OUT)]])</f>
        <v>180000</v>
      </c>
      <c r="I2350" s="3" t="str">
        <f>FIN_RAW[[#This Row],[CUENTA (IN)]]</f>
        <v>Efectivo</v>
      </c>
      <c r="J2350" s="6" t="str">
        <f>FIN_RAW[[#This Row],[CUENTA (OUT)]]</f>
        <v>Mensualidad</v>
      </c>
      <c r="K2350" s="3" t="str">
        <f>IF(OR(FIN_RAW[[#This Row],[CLIENTE]]=0,FIN_RAW[[#This Row],[CLIENTE]]=" "),"",FIN_RAW[[#This Row],[CLIENTE]])</f>
        <v>Steveen Fernandez</v>
      </c>
      <c r="L2350" s="3" t="str">
        <f>IF(OR(FIN_RAW[[#This Row],[DEPORTISTA]]=0,FIN_RAW[[#This Row],[DEPORTISTA]]=""),"",FIN_RAW[[#This Row],[DEPORTISTA]])</f>
        <v>Samantha Fernandez Urbano</v>
      </c>
      <c r="M2350" s="3">
        <f>IF(FIN_DATASET[[#This Row],[Method]]="Efectivo",1,0)</f>
        <v>1</v>
      </c>
      <c r="N2350" s="12">
        <f>IF(FIN_DATASET[[#This Row],[Method]]="Efectivo",FIN_DATASET[[#This Row],[Amount]],0)</f>
        <v>180000</v>
      </c>
      <c r="O2350" s="3">
        <f>IF(FIN_DATASET[[#This Row],[Method]]="CxC",1,0)</f>
        <v>0</v>
      </c>
      <c r="P2350" s="11">
        <f>IF(FIN_DATASET[[#This Row],[Method]]="CxC",FIN_DATASET[[#This Row],[Amount]],0)</f>
        <v>0</v>
      </c>
      <c r="Q2350" s="3">
        <f>IF(OR(FIN_DATASET[[#This Row],[Account]]="CxP",FIN_DATASET[[#This Row],[Account]]="CxP (Liga)",FIN_DATASET[[#This Row],[Account]]="CxP (Terceros)"),1,0)</f>
        <v>0</v>
      </c>
      <c r="R2350" s="3">
        <f>IF(FIN_DATASET[[#This Row],[AP_Flag]]=1,FIN_DATASET[[#This Row],[Amount]],0)</f>
        <v>0</v>
      </c>
    </row>
    <row r="2351" spans="1:18" x14ac:dyDescent="0.2">
      <c r="A2351" s="4">
        <f>FIN_RAW[[#This Row],[FECHA]]</f>
        <v>45474</v>
      </c>
      <c r="B2351" s="3">
        <f>YEAR(FIN_DATASET[[#This Row],[Date]])</f>
        <v>2024</v>
      </c>
      <c r="C2351" s="3" t="str">
        <f>TEXT(FIN_DATASET[[#This Row],[Date]],"mmmm")</f>
        <v>July</v>
      </c>
      <c r="D2351" s="3" t="str">
        <f>IF(FIN_RAW[[#This Row],[VALOR (IN)]]&gt;0, "Income",IF(FIN_RAW[[#This Row],[VALOR (OUT)]]&gt;0, "Expense", "Check"))</f>
        <v>Income</v>
      </c>
      <c r="E2351" s="3" t="str">
        <f>_xlfn.XLOOKUP(FIN_DATASET[[#This Row],[Method]],CATEGORY_MAP[CUENTA_IN],CATEGORY_MAP[Category])</f>
        <v>Cash</v>
      </c>
      <c r="F2351" s="3" t="str">
        <f>_xlfn.XLOOKUP(FIN_DATASET[[#This Row],[Account]],CATEGORY_MAP[CUENTA_OUT],CATEGORY_MAP[Subcategory])</f>
        <v>Monthly Fee</v>
      </c>
      <c r="G2351" s="3" t="str">
        <f>IF(OR(FIN_RAW[[#This Row],[CONCEPTO]]=0,FIN_RAW[[#This Row],[CONCEPTO]]=""),"",FIN_RAW[[#This Row],[CONCEPTO]])</f>
        <v>Mensualidad FOR JUL</v>
      </c>
      <c r="H2351" s="5">
        <f>IF(FIN_DATASET[[#This Row],[Type]]="Income", FIN_RAW[[#This Row],[VALOR (IN)]], -FIN_RAW[[#This Row],[VALOR (OUT)]])</f>
        <v>180000</v>
      </c>
      <c r="I2351" s="3" t="str">
        <f>FIN_RAW[[#This Row],[CUENTA (IN)]]</f>
        <v>Efectivo</v>
      </c>
      <c r="J2351" s="6" t="str">
        <f>FIN_RAW[[#This Row],[CUENTA (OUT)]]</f>
        <v>Mensualidad</v>
      </c>
      <c r="K2351" s="3" t="str">
        <f>IF(OR(FIN_RAW[[#This Row],[CLIENTE]]=0,FIN_RAW[[#This Row],[CLIENTE]]=" "),"",FIN_RAW[[#This Row],[CLIENTE]])</f>
        <v>Claudia Acosta</v>
      </c>
      <c r="L2351" s="3" t="str">
        <f>IF(OR(FIN_RAW[[#This Row],[DEPORTISTA]]=0,FIN_RAW[[#This Row],[DEPORTISTA]]=""),"",FIN_RAW[[#This Row],[DEPORTISTA]])</f>
        <v>Santiago Ceballos Acosta</v>
      </c>
      <c r="M2351" s="3">
        <f>IF(FIN_DATASET[[#This Row],[Method]]="Efectivo",1,0)</f>
        <v>1</v>
      </c>
      <c r="N2351" s="12">
        <f>IF(FIN_DATASET[[#This Row],[Method]]="Efectivo",FIN_DATASET[[#This Row],[Amount]],0)</f>
        <v>180000</v>
      </c>
      <c r="O2351" s="3">
        <f>IF(FIN_DATASET[[#This Row],[Method]]="CxC",1,0)</f>
        <v>0</v>
      </c>
      <c r="P2351" s="11">
        <f>IF(FIN_DATASET[[#This Row],[Method]]="CxC",FIN_DATASET[[#This Row],[Amount]],0)</f>
        <v>0</v>
      </c>
      <c r="Q2351" s="3">
        <f>IF(OR(FIN_DATASET[[#This Row],[Account]]="CxP",FIN_DATASET[[#This Row],[Account]]="CxP (Liga)",FIN_DATASET[[#This Row],[Account]]="CxP (Terceros)"),1,0)</f>
        <v>0</v>
      </c>
      <c r="R2351" s="3">
        <f>IF(FIN_DATASET[[#This Row],[AP_Flag]]=1,FIN_DATASET[[#This Row],[Amount]],0)</f>
        <v>0</v>
      </c>
    </row>
    <row r="2352" spans="1:18" x14ac:dyDescent="0.2">
      <c r="A2352" s="4">
        <f>FIN_RAW[[#This Row],[FECHA]]</f>
        <v>45474</v>
      </c>
      <c r="B2352" s="3">
        <f>YEAR(FIN_DATASET[[#This Row],[Date]])</f>
        <v>2024</v>
      </c>
      <c r="C2352" s="3" t="str">
        <f>TEXT(FIN_DATASET[[#This Row],[Date]],"mmmm")</f>
        <v>July</v>
      </c>
      <c r="D2352" s="3" t="str">
        <f>IF(FIN_RAW[[#This Row],[VALOR (IN)]]&gt;0, "Income",IF(FIN_RAW[[#This Row],[VALOR (OUT)]]&gt;0, "Expense", "Check"))</f>
        <v>Income</v>
      </c>
      <c r="E2352" s="3" t="str">
        <f>_xlfn.XLOOKUP(FIN_DATASET[[#This Row],[Method]],CATEGORY_MAP[CUENTA_IN],CATEGORY_MAP[Category])</f>
        <v>Cash</v>
      </c>
      <c r="F2352" s="3" t="str">
        <f>_xlfn.XLOOKUP(FIN_DATASET[[#This Row],[Account]],CATEGORY_MAP[CUENTA_OUT],CATEGORY_MAP[Subcategory])</f>
        <v>Monthly Fee</v>
      </c>
      <c r="G2352" s="3" t="str">
        <f>IF(OR(FIN_RAW[[#This Row],[CONCEPTO]]=0,FIN_RAW[[#This Row],[CONCEPTO]]=""),"",FIN_RAW[[#This Row],[CONCEPTO]])</f>
        <v>Mensualidad AR JUL</v>
      </c>
      <c r="H2352" s="5">
        <f>IF(FIN_DATASET[[#This Row],[Type]]="Income", FIN_RAW[[#This Row],[VALOR (IN)]], -FIN_RAW[[#This Row],[VALOR (OUT)]])</f>
        <v>210000</v>
      </c>
      <c r="I2352" s="3" t="str">
        <f>FIN_RAW[[#This Row],[CUENTA (IN)]]</f>
        <v>Efectivo</v>
      </c>
      <c r="J2352" s="6" t="str">
        <f>FIN_RAW[[#This Row],[CUENTA (OUT)]]</f>
        <v>Mensualidad</v>
      </c>
      <c r="K2352" s="3" t="str">
        <f>IF(OR(FIN_RAW[[#This Row],[CLIENTE]]=0,FIN_RAW[[#This Row],[CLIENTE]]=" "),"",FIN_RAW[[#This Row],[CLIENTE]])</f>
        <v>Yanibel Peña Londoño</v>
      </c>
      <c r="L2352" s="3" t="str">
        <f>IF(OR(FIN_RAW[[#This Row],[DEPORTISTA]]=0,FIN_RAW[[#This Row],[DEPORTISTA]]=""),"",FIN_RAW[[#This Row],[DEPORTISTA]])</f>
        <v>Santiago Piedrahita Peña</v>
      </c>
      <c r="M2352" s="3">
        <f>IF(FIN_DATASET[[#This Row],[Method]]="Efectivo",1,0)</f>
        <v>1</v>
      </c>
      <c r="N2352" s="12">
        <f>IF(FIN_DATASET[[#This Row],[Method]]="Efectivo",FIN_DATASET[[#This Row],[Amount]],0)</f>
        <v>210000</v>
      </c>
      <c r="O2352" s="3">
        <f>IF(FIN_DATASET[[#This Row],[Method]]="CxC",1,0)</f>
        <v>0</v>
      </c>
      <c r="P2352" s="11">
        <f>IF(FIN_DATASET[[#This Row],[Method]]="CxC",FIN_DATASET[[#This Row],[Amount]],0)</f>
        <v>0</v>
      </c>
      <c r="Q2352" s="3">
        <f>IF(OR(FIN_DATASET[[#This Row],[Account]]="CxP",FIN_DATASET[[#This Row],[Account]]="CxP (Liga)",FIN_DATASET[[#This Row],[Account]]="CxP (Terceros)"),1,0)</f>
        <v>0</v>
      </c>
      <c r="R2352" s="3">
        <f>IF(FIN_DATASET[[#This Row],[AP_Flag]]=1,FIN_DATASET[[#This Row],[Amount]],0)</f>
        <v>0</v>
      </c>
    </row>
    <row r="2353" spans="1:18" x14ac:dyDescent="0.2">
      <c r="A2353" s="4">
        <f>FIN_RAW[[#This Row],[FECHA]]</f>
        <v>45474</v>
      </c>
      <c r="B2353" s="3">
        <f>YEAR(FIN_DATASET[[#This Row],[Date]])</f>
        <v>2024</v>
      </c>
      <c r="C2353" s="3" t="str">
        <f>TEXT(FIN_DATASET[[#This Row],[Date]],"mmmm")</f>
        <v>July</v>
      </c>
      <c r="D2353" s="3" t="str">
        <f>IF(FIN_RAW[[#This Row],[VALOR (IN)]]&gt;0, "Income",IF(FIN_RAW[[#This Row],[VALOR (OUT)]]&gt;0, "Expense", "Check"))</f>
        <v>Income</v>
      </c>
      <c r="E2353" s="3" t="str">
        <f>_xlfn.XLOOKUP(FIN_DATASET[[#This Row],[Method]],CATEGORY_MAP[CUENTA_IN],CATEGORY_MAP[Category])</f>
        <v>Cash</v>
      </c>
      <c r="F2353" s="3" t="str">
        <f>_xlfn.XLOOKUP(FIN_DATASET[[#This Row],[Account]],CATEGORY_MAP[CUENTA_OUT],CATEGORY_MAP[Subcategory])</f>
        <v>Monthly Fee</v>
      </c>
      <c r="G2353" s="3" t="str">
        <f>IF(OR(FIN_RAW[[#This Row],[CONCEPTO]]=0,FIN_RAW[[#This Row],[CONCEPTO]]=""),"",FIN_RAW[[#This Row],[CONCEPTO]])</f>
        <v>Mensualidad AR JUL</v>
      </c>
      <c r="H2353" s="5">
        <f>IF(FIN_DATASET[[#This Row],[Type]]="Income", FIN_RAW[[#This Row],[VALOR (IN)]], -FIN_RAW[[#This Row],[VALOR (OUT)]])</f>
        <v>210000</v>
      </c>
      <c r="I2353" s="3" t="str">
        <f>FIN_RAW[[#This Row],[CUENTA (IN)]]</f>
        <v>Efectivo</v>
      </c>
      <c r="J2353" s="6" t="str">
        <f>FIN_RAW[[#This Row],[CUENTA (OUT)]]</f>
        <v>Mensualidad</v>
      </c>
      <c r="K2353" s="3" t="str">
        <f>IF(OR(FIN_RAW[[#This Row],[CLIENTE]]=0,FIN_RAW[[#This Row],[CLIENTE]]=" "),"",FIN_RAW[[#This Row],[CLIENTE]])</f>
        <v>Ingrith Basto Zamorano</v>
      </c>
      <c r="L2353" s="3" t="str">
        <f>IF(OR(FIN_RAW[[#This Row],[DEPORTISTA]]=0,FIN_RAW[[#This Row],[DEPORTISTA]]=""),"",FIN_RAW[[#This Row],[DEPORTISTA]])</f>
        <v>Santiago Solórzano Basto</v>
      </c>
      <c r="M2353" s="3">
        <f>IF(FIN_DATASET[[#This Row],[Method]]="Efectivo",1,0)</f>
        <v>1</v>
      </c>
      <c r="N2353" s="12">
        <f>IF(FIN_DATASET[[#This Row],[Method]]="Efectivo",FIN_DATASET[[#This Row],[Amount]],0)</f>
        <v>210000</v>
      </c>
      <c r="O2353" s="3">
        <f>IF(FIN_DATASET[[#This Row],[Method]]="CxC",1,0)</f>
        <v>0</v>
      </c>
      <c r="P2353" s="11">
        <f>IF(FIN_DATASET[[#This Row],[Method]]="CxC",FIN_DATASET[[#This Row],[Amount]],0)</f>
        <v>0</v>
      </c>
      <c r="Q2353" s="3">
        <f>IF(OR(FIN_DATASET[[#This Row],[Account]]="CxP",FIN_DATASET[[#This Row],[Account]]="CxP (Liga)",FIN_DATASET[[#This Row],[Account]]="CxP (Terceros)"),1,0)</f>
        <v>0</v>
      </c>
      <c r="R2353" s="3">
        <f>IF(FIN_DATASET[[#This Row],[AP_Flag]]=1,FIN_DATASET[[#This Row],[Amount]],0)</f>
        <v>0</v>
      </c>
    </row>
    <row r="2354" spans="1:18" x14ac:dyDescent="0.2">
      <c r="A2354" s="4">
        <f>FIN_RAW[[#This Row],[FECHA]]</f>
        <v>45474</v>
      </c>
      <c r="B2354" s="3">
        <f>YEAR(FIN_DATASET[[#This Row],[Date]])</f>
        <v>2024</v>
      </c>
      <c r="C2354" s="3" t="str">
        <f>TEXT(FIN_DATASET[[#This Row],[Date]],"mmmm")</f>
        <v>July</v>
      </c>
      <c r="D2354" s="3" t="str">
        <f>IF(FIN_RAW[[#This Row],[VALOR (IN)]]&gt;0, "Income",IF(FIN_RAW[[#This Row],[VALOR (OUT)]]&gt;0, "Expense", "Check"))</f>
        <v>Income</v>
      </c>
      <c r="E2354" s="3" t="str">
        <f>_xlfn.XLOOKUP(FIN_DATASET[[#This Row],[Method]],CATEGORY_MAP[CUENTA_IN],CATEGORY_MAP[Category])</f>
        <v>Cash</v>
      </c>
      <c r="F2354" s="3" t="str">
        <f>_xlfn.XLOOKUP(FIN_DATASET[[#This Row],[Account]],CATEGORY_MAP[CUENTA_OUT],CATEGORY_MAP[Subcategory])</f>
        <v>Monthly Fee</v>
      </c>
      <c r="G2354" s="3" t="str">
        <f>IF(OR(FIN_RAW[[#This Row],[CONCEPTO]]=0,FIN_RAW[[#This Row],[CONCEPTO]]=""),"",FIN_RAW[[#This Row],[CONCEPTO]])</f>
        <v>Mensualidad AR JUL</v>
      </c>
      <c r="H2354" s="5">
        <f>IF(FIN_DATASET[[#This Row],[Type]]="Income", FIN_RAW[[#This Row],[VALOR (IN)]], -FIN_RAW[[#This Row],[VALOR (OUT)]])</f>
        <v>210000</v>
      </c>
      <c r="I2354" s="3" t="str">
        <f>FIN_RAW[[#This Row],[CUENTA (IN)]]</f>
        <v>Efectivo</v>
      </c>
      <c r="J2354" s="6" t="str">
        <f>FIN_RAW[[#This Row],[CUENTA (OUT)]]</f>
        <v>Mensualidad</v>
      </c>
      <c r="K2354" s="3" t="str">
        <f>IF(OR(FIN_RAW[[#This Row],[CLIENTE]]=0,FIN_RAW[[#This Row],[CLIENTE]]=" "),"",FIN_RAW[[#This Row],[CLIENTE]])</f>
        <v>Marcela Zapata Duque</v>
      </c>
      <c r="L2354" s="3" t="str">
        <f>IF(OR(FIN_RAW[[#This Row],[DEPORTISTA]]=0,FIN_RAW[[#This Row],[DEPORTISTA]]=""),"",FIN_RAW[[#This Row],[DEPORTISTA]])</f>
        <v>Sara Zapata Zapata</v>
      </c>
      <c r="M2354" s="3">
        <f>IF(FIN_DATASET[[#This Row],[Method]]="Efectivo",1,0)</f>
        <v>1</v>
      </c>
      <c r="N2354" s="12">
        <f>IF(FIN_DATASET[[#This Row],[Method]]="Efectivo",FIN_DATASET[[#This Row],[Amount]],0)</f>
        <v>210000</v>
      </c>
      <c r="O2354" s="3">
        <f>IF(FIN_DATASET[[#This Row],[Method]]="CxC",1,0)</f>
        <v>0</v>
      </c>
      <c r="P2354" s="11">
        <f>IF(FIN_DATASET[[#This Row],[Method]]="CxC",FIN_DATASET[[#This Row],[Amount]],0)</f>
        <v>0</v>
      </c>
      <c r="Q2354" s="3">
        <f>IF(OR(FIN_DATASET[[#This Row],[Account]]="CxP",FIN_DATASET[[#This Row],[Account]]="CxP (Liga)",FIN_DATASET[[#This Row],[Account]]="CxP (Terceros)"),1,0)</f>
        <v>0</v>
      </c>
      <c r="R2354" s="3">
        <f>IF(FIN_DATASET[[#This Row],[AP_Flag]]=1,FIN_DATASET[[#This Row],[Amount]],0)</f>
        <v>0</v>
      </c>
    </row>
    <row r="2355" spans="1:18" x14ac:dyDescent="0.2">
      <c r="A2355" s="4">
        <f>FIN_RAW[[#This Row],[FECHA]]</f>
        <v>45474</v>
      </c>
      <c r="B2355" s="3">
        <f>YEAR(FIN_DATASET[[#This Row],[Date]])</f>
        <v>2024</v>
      </c>
      <c r="C2355" s="3" t="str">
        <f>TEXT(FIN_DATASET[[#This Row],[Date]],"mmmm")</f>
        <v>July</v>
      </c>
      <c r="D2355" s="3" t="str">
        <f>IF(FIN_RAW[[#This Row],[VALOR (IN)]]&gt;0, "Income",IF(FIN_RAW[[#This Row],[VALOR (OUT)]]&gt;0, "Expense", "Check"))</f>
        <v>Income</v>
      </c>
      <c r="E2355" s="3" t="str">
        <f>_xlfn.XLOOKUP(FIN_DATASET[[#This Row],[Method]],CATEGORY_MAP[CUENTA_IN],CATEGORY_MAP[Category])</f>
        <v>Cash</v>
      </c>
      <c r="F2355" s="3" t="str">
        <f>_xlfn.XLOOKUP(FIN_DATASET[[#This Row],[Account]],CATEGORY_MAP[CUENTA_OUT],CATEGORY_MAP[Subcategory])</f>
        <v>Monthly Fee</v>
      </c>
      <c r="G2355" s="3" t="str">
        <f>IF(OR(FIN_RAW[[#This Row],[CONCEPTO]]=0,FIN_RAW[[#This Row],[CONCEPTO]]=""),"",FIN_RAW[[#This Row],[CONCEPTO]])</f>
        <v>Mensualidad AR JUL</v>
      </c>
      <c r="H2355" s="5">
        <f>IF(FIN_DATASET[[#This Row],[Type]]="Income", FIN_RAW[[#This Row],[VALOR (IN)]], -FIN_RAW[[#This Row],[VALOR (OUT)]])</f>
        <v>210000</v>
      </c>
      <c r="I2355" s="3" t="str">
        <f>FIN_RAW[[#This Row],[CUENTA (IN)]]</f>
        <v>Efectivo</v>
      </c>
      <c r="J2355" s="6" t="str">
        <f>FIN_RAW[[#This Row],[CUENTA (OUT)]]</f>
        <v>Mensualidad</v>
      </c>
      <c r="K2355" s="3" t="str">
        <f>IF(OR(FIN_RAW[[#This Row],[CLIENTE]]=0,FIN_RAW[[#This Row],[CLIENTE]]=" "),"",FIN_RAW[[#This Row],[CLIENTE]])</f>
        <v>Ana Milena Sánchez Patiño</v>
      </c>
      <c r="L2355" s="3" t="str">
        <f>IF(OR(FIN_RAW[[#This Row],[DEPORTISTA]]=0,FIN_RAW[[#This Row],[DEPORTISTA]]=""),"",FIN_RAW[[#This Row],[DEPORTISTA]])</f>
        <v>Valentina Carvajal Sánchez</v>
      </c>
      <c r="M2355" s="3">
        <f>IF(FIN_DATASET[[#This Row],[Method]]="Efectivo",1,0)</f>
        <v>1</v>
      </c>
      <c r="N2355" s="12">
        <f>IF(FIN_DATASET[[#This Row],[Method]]="Efectivo",FIN_DATASET[[#This Row],[Amount]],0)</f>
        <v>210000</v>
      </c>
      <c r="O2355" s="3">
        <f>IF(FIN_DATASET[[#This Row],[Method]]="CxC",1,0)</f>
        <v>0</v>
      </c>
      <c r="P2355" s="11">
        <f>IF(FIN_DATASET[[#This Row],[Method]]="CxC",FIN_DATASET[[#This Row],[Amount]],0)</f>
        <v>0</v>
      </c>
      <c r="Q2355" s="3">
        <f>IF(OR(FIN_DATASET[[#This Row],[Account]]="CxP",FIN_DATASET[[#This Row],[Account]]="CxP (Liga)",FIN_DATASET[[#This Row],[Account]]="CxP (Terceros)"),1,0)</f>
        <v>0</v>
      </c>
      <c r="R2355" s="3">
        <f>IF(FIN_DATASET[[#This Row],[AP_Flag]]=1,FIN_DATASET[[#This Row],[Amount]],0)</f>
        <v>0</v>
      </c>
    </row>
    <row r="2356" spans="1:18" x14ac:dyDescent="0.2">
      <c r="A2356" s="4">
        <f>FIN_RAW[[#This Row],[FECHA]]</f>
        <v>45474</v>
      </c>
      <c r="B2356" s="3">
        <f>YEAR(FIN_DATASET[[#This Row],[Date]])</f>
        <v>2024</v>
      </c>
      <c r="C2356" s="3" t="str">
        <f>TEXT(FIN_DATASET[[#This Row],[Date]],"mmmm")</f>
        <v>July</v>
      </c>
      <c r="D2356" s="3" t="str">
        <f>IF(FIN_RAW[[#This Row],[VALOR (IN)]]&gt;0, "Income",IF(FIN_RAW[[#This Row],[VALOR (OUT)]]&gt;0, "Expense", "Check"))</f>
        <v>Income</v>
      </c>
      <c r="E2356" s="3" t="str">
        <f>_xlfn.XLOOKUP(FIN_DATASET[[#This Row],[Method]],CATEGORY_MAP[CUENTA_IN],CATEGORY_MAP[Category])</f>
        <v>Scholarships</v>
      </c>
      <c r="F2356" s="3" t="str">
        <f>_xlfn.XLOOKUP(FIN_DATASET[[#This Row],[Account]],CATEGORY_MAP[CUENTA_OUT],CATEGORY_MAP[Subcategory])</f>
        <v>Monthly Fee</v>
      </c>
      <c r="G2356" s="3" t="str">
        <f>IF(OR(FIN_RAW[[#This Row],[CONCEPTO]]=0,FIN_RAW[[#This Row],[CONCEPTO]]=""),"",FIN_RAW[[#This Row],[CONCEPTO]])</f>
        <v>Beca Fundadores AR (100%) JUL</v>
      </c>
      <c r="H2356" s="5">
        <f>IF(FIN_DATASET[[#This Row],[Type]]="Income", FIN_RAW[[#This Row],[VALOR (IN)]], -FIN_RAW[[#This Row],[VALOR (OUT)]])</f>
        <v>210000</v>
      </c>
      <c r="I2356" s="3" t="str">
        <f>FIN_RAW[[#This Row],[CUENTA (IN)]]</f>
        <v>Becas</v>
      </c>
      <c r="J2356" s="6" t="str">
        <f>FIN_RAW[[#This Row],[CUENTA (OUT)]]</f>
        <v>Mensualidad</v>
      </c>
      <c r="K2356" s="3" t="str">
        <f>IF(OR(FIN_RAW[[#This Row],[CLIENTE]]=0,FIN_RAW[[#This Row],[CLIENTE]]=" "),"",FIN_RAW[[#This Row],[CLIENTE]])</f>
        <v>Silvana Torres López</v>
      </c>
      <c r="L2356" s="3" t="str">
        <f>IF(OR(FIN_RAW[[#This Row],[DEPORTISTA]]=0,FIN_RAW[[#This Row],[DEPORTISTA]]=""),"",FIN_RAW[[#This Row],[DEPORTISTA]])</f>
        <v>Valentina Quintero Torres</v>
      </c>
      <c r="M2356" s="3">
        <f>IF(FIN_DATASET[[#This Row],[Method]]="Efectivo",1,0)</f>
        <v>0</v>
      </c>
      <c r="N2356" s="12">
        <f>IF(FIN_DATASET[[#This Row],[Method]]="Efectivo",FIN_DATASET[[#This Row],[Amount]],0)</f>
        <v>0</v>
      </c>
      <c r="O2356" s="3">
        <f>IF(FIN_DATASET[[#This Row],[Method]]="CxC",1,0)</f>
        <v>0</v>
      </c>
      <c r="P2356" s="11">
        <f>IF(FIN_DATASET[[#This Row],[Method]]="CxC",FIN_DATASET[[#This Row],[Amount]],0)</f>
        <v>0</v>
      </c>
      <c r="Q2356" s="3">
        <f>IF(OR(FIN_DATASET[[#This Row],[Account]]="CxP",FIN_DATASET[[#This Row],[Account]]="CxP (Liga)",FIN_DATASET[[#This Row],[Account]]="CxP (Terceros)"),1,0)</f>
        <v>0</v>
      </c>
      <c r="R2356" s="3">
        <f>IF(FIN_DATASET[[#This Row],[AP_Flag]]=1,FIN_DATASET[[#This Row],[Amount]],0)</f>
        <v>0</v>
      </c>
    </row>
    <row r="2357" spans="1:18" x14ac:dyDescent="0.2">
      <c r="A2357" s="4">
        <f>FIN_RAW[[#This Row],[FECHA]]</f>
        <v>45474</v>
      </c>
      <c r="B2357" s="3">
        <f>YEAR(FIN_DATASET[[#This Row],[Date]])</f>
        <v>2024</v>
      </c>
      <c r="C2357" s="3" t="str">
        <f>TEXT(FIN_DATASET[[#This Row],[Date]],"mmmm")</f>
        <v>July</v>
      </c>
      <c r="D2357" s="3" t="str">
        <f>IF(FIN_RAW[[#This Row],[VALOR (IN)]]&gt;0, "Income",IF(FIN_RAW[[#This Row],[VALOR (OUT)]]&gt;0, "Expense", "Check"))</f>
        <v>Income</v>
      </c>
      <c r="E2357" s="3" t="str">
        <f>_xlfn.XLOOKUP(FIN_DATASET[[#This Row],[Method]],CATEGORY_MAP[CUENTA_IN],CATEGORY_MAP[Category])</f>
        <v>Cash</v>
      </c>
      <c r="F2357" s="3" t="str">
        <f>_xlfn.XLOOKUP(FIN_DATASET[[#This Row],[Account]],CATEGORY_MAP[CUENTA_OUT],CATEGORY_MAP[Subcategory])</f>
        <v>Monthly Fee</v>
      </c>
      <c r="G2357" s="3" t="str">
        <f>IF(OR(FIN_RAW[[#This Row],[CONCEPTO]]=0,FIN_RAW[[#This Row],[CONCEPTO]]=""),"",FIN_RAW[[#This Row],[CONCEPTO]])</f>
        <v>Mensualidad FOR JUL</v>
      </c>
      <c r="H2357" s="5">
        <f>IF(FIN_DATASET[[#This Row],[Type]]="Income", FIN_RAW[[#This Row],[VALOR (IN)]], -FIN_RAW[[#This Row],[VALOR (OUT)]])</f>
        <v>180000</v>
      </c>
      <c r="I2357" s="3" t="str">
        <f>FIN_RAW[[#This Row],[CUENTA (IN)]]</f>
        <v>Efectivo</v>
      </c>
      <c r="J2357" s="6" t="str">
        <f>FIN_RAW[[#This Row],[CUENTA (OUT)]]</f>
        <v>Mensualidad</v>
      </c>
      <c r="K2357" s="3" t="str">
        <f>IF(OR(FIN_RAW[[#This Row],[CLIENTE]]=0,FIN_RAW[[#This Row],[CLIENTE]]=" "),"",FIN_RAW[[#This Row],[CLIENTE]])</f>
        <v>Paula Andrea Cruz</v>
      </c>
      <c r="L2357" s="3" t="str">
        <f>IF(OR(FIN_RAW[[#This Row],[DEPORTISTA]]=0,FIN_RAW[[#This Row],[DEPORTISTA]]=""),"",FIN_RAW[[#This Row],[DEPORTISTA]])</f>
        <v>Victoria David Cruz</v>
      </c>
      <c r="M2357" s="3">
        <f>IF(FIN_DATASET[[#This Row],[Method]]="Efectivo",1,0)</f>
        <v>1</v>
      </c>
      <c r="N2357" s="12">
        <f>IF(FIN_DATASET[[#This Row],[Method]]="Efectivo",FIN_DATASET[[#This Row],[Amount]],0)</f>
        <v>180000</v>
      </c>
      <c r="O2357" s="3">
        <f>IF(FIN_DATASET[[#This Row],[Method]]="CxC",1,0)</f>
        <v>0</v>
      </c>
      <c r="P2357" s="11">
        <f>IF(FIN_DATASET[[#This Row],[Method]]="CxC",FIN_DATASET[[#This Row],[Amount]],0)</f>
        <v>0</v>
      </c>
      <c r="Q2357" s="3">
        <f>IF(OR(FIN_DATASET[[#This Row],[Account]]="CxP",FIN_DATASET[[#This Row],[Account]]="CxP (Liga)",FIN_DATASET[[#This Row],[Account]]="CxP (Terceros)"),1,0)</f>
        <v>0</v>
      </c>
      <c r="R2357" s="3">
        <f>IF(FIN_DATASET[[#This Row],[AP_Flag]]=1,FIN_DATASET[[#This Row],[Amount]],0)</f>
        <v>0</v>
      </c>
    </row>
    <row r="2358" spans="1:18" x14ac:dyDescent="0.2">
      <c r="A2358" s="4">
        <f>FIN_RAW[[#This Row],[FECHA]]</f>
        <v>45503</v>
      </c>
      <c r="B2358" s="3">
        <f>YEAR(FIN_DATASET[[#This Row],[Date]])</f>
        <v>2024</v>
      </c>
      <c r="C2358" s="3" t="str">
        <f>TEXT(FIN_DATASET[[#This Row],[Date]],"mmmm")</f>
        <v>July</v>
      </c>
      <c r="D2358" s="3" t="str">
        <f>IF(FIN_RAW[[#This Row],[VALOR (IN)]]&gt;0, "Income",IF(FIN_RAW[[#This Row],[VALOR (OUT)]]&gt;0, "Expense", "Check"))</f>
        <v>Expense</v>
      </c>
      <c r="E2358" s="3" t="str">
        <f>_xlfn.XLOOKUP(FIN_DATASET[[#This Row],[Method]],CATEGORY_MAP[CUENTA_IN],CATEGORY_MAP[Category])</f>
        <v>Cash</v>
      </c>
      <c r="F2358" s="3" t="str">
        <f>_xlfn.XLOOKUP(FIN_DATASET[[#This Row],[Account]],CATEGORY_MAP[CUENTA_OUT],CATEGORY_MAP[Subcategory])</f>
        <v>Operating Expenses</v>
      </c>
      <c r="G2358" s="3" t="str">
        <f>IF(OR(FIN_RAW[[#This Row],[CONCEPTO]]=0,FIN_RAW[[#This Row],[CONCEPTO]]=""),"",FIN_RAW[[#This Row],[CONCEPTO]])</f>
        <v>Refrigerio Reunion Papas (Novatos)</v>
      </c>
      <c r="H2358" s="5">
        <f>IF(FIN_DATASET[[#This Row],[Type]]="Income", FIN_RAW[[#This Row],[VALOR (IN)]], -FIN_RAW[[#This Row],[VALOR (OUT)]])</f>
        <v>-90000</v>
      </c>
      <c r="I2358" s="3" t="str">
        <f>FIN_RAW[[#This Row],[CUENTA (IN)]]</f>
        <v>Efectivo</v>
      </c>
      <c r="J2358" s="6" t="str">
        <f>FIN_RAW[[#This Row],[CUENTA (OUT)]]</f>
        <v>Otros Gastos</v>
      </c>
      <c r="K2358" s="3" t="str">
        <f>IF(OR(FIN_RAW[[#This Row],[CLIENTE]]=0,FIN_RAW[[#This Row],[CLIENTE]]=" "),"",FIN_RAW[[#This Row],[CLIENTE]])</f>
        <v/>
      </c>
      <c r="L2358" s="3" t="str">
        <f>IF(OR(FIN_RAW[[#This Row],[DEPORTISTA]]=0,FIN_RAW[[#This Row],[DEPORTISTA]]=""),"",FIN_RAW[[#This Row],[DEPORTISTA]])</f>
        <v/>
      </c>
      <c r="M2358" s="3">
        <f>IF(FIN_DATASET[[#This Row],[Method]]="Efectivo",1,0)</f>
        <v>1</v>
      </c>
      <c r="N2358" s="12">
        <f>IF(FIN_DATASET[[#This Row],[Method]]="Efectivo",FIN_DATASET[[#This Row],[Amount]],0)</f>
        <v>-90000</v>
      </c>
      <c r="O2358" s="3">
        <f>IF(FIN_DATASET[[#This Row],[Method]]="CxC",1,0)</f>
        <v>0</v>
      </c>
      <c r="P2358" s="11">
        <f>IF(FIN_DATASET[[#This Row],[Method]]="CxC",FIN_DATASET[[#This Row],[Amount]],0)</f>
        <v>0</v>
      </c>
      <c r="Q2358" s="3">
        <f>IF(OR(FIN_DATASET[[#This Row],[Account]]="CxP",FIN_DATASET[[#This Row],[Account]]="CxP (Liga)",FIN_DATASET[[#This Row],[Account]]="CxP (Terceros)"),1,0)</f>
        <v>0</v>
      </c>
      <c r="R2358" s="3">
        <f>IF(FIN_DATASET[[#This Row],[AP_Flag]]=1,FIN_DATASET[[#This Row],[Amount]],0)</f>
        <v>0</v>
      </c>
    </row>
    <row r="2359" spans="1:18" x14ac:dyDescent="0.2">
      <c r="A2359" s="4">
        <f>FIN_RAW[[#This Row],[FECHA]]</f>
        <v>45504</v>
      </c>
      <c r="B2359" s="3">
        <f>YEAR(FIN_DATASET[[#This Row],[Date]])</f>
        <v>2024</v>
      </c>
      <c r="C2359" s="3" t="str">
        <f>TEXT(FIN_DATASET[[#This Row],[Date]],"mmmm")</f>
        <v>July</v>
      </c>
      <c r="D2359" s="3" t="str">
        <f>IF(FIN_RAW[[#This Row],[VALOR (IN)]]&gt;0, "Income",IF(FIN_RAW[[#This Row],[VALOR (OUT)]]&gt;0, "Expense", "Check"))</f>
        <v>Expense</v>
      </c>
      <c r="E2359" s="3" t="str">
        <f>_xlfn.XLOOKUP(FIN_DATASET[[#This Row],[Method]],CATEGORY_MAP[CUENTA_IN],CATEGORY_MAP[Category])</f>
        <v>Cash</v>
      </c>
      <c r="F2359" s="3" t="str">
        <f>_xlfn.XLOOKUP(FIN_DATASET[[#This Row],[Account]],CATEGORY_MAP[CUENTA_OUT],CATEGORY_MAP[Subcategory])</f>
        <v>Payroll</v>
      </c>
      <c r="G2359" s="3" t="str">
        <f>IF(OR(FIN_RAW[[#This Row],[CONCEPTO]]=0,FIN_RAW[[#This Row],[CONCEPTO]]=""),"",FIN_RAW[[#This Row],[CONCEPTO]])</f>
        <v>Pago Nomina JUL</v>
      </c>
      <c r="H2359" s="5">
        <f>IF(FIN_DATASET[[#This Row],[Type]]="Income", FIN_RAW[[#This Row],[VALOR (IN)]], -FIN_RAW[[#This Row],[VALOR (OUT)]])</f>
        <v>-950000</v>
      </c>
      <c r="I2359" s="3" t="str">
        <f>FIN_RAW[[#This Row],[CUENTA (IN)]]</f>
        <v>Efectivo</v>
      </c>
      <c r="J2359" s="6" t="str">
        <f>FIN_RAW[[#This Row],[CUENTA (OUT)]]</f>
        <v>Nomina</v>
      </c>
      <c r="K2359" s="3" t="str">
        <f>IF(OR(FIN_RAW[[#This Row],[CLIENTE]]=0,FIN_RAW[[#This Row],[CLIENTE]]=" "),"",FIN_RAW[[#This Row],[CLIENTE]])</f>
        <v>Derwin Cuastumal Leal</v>
      </c>
      <c r="L2359" s="3" t="str">
        <f>IF(OR(FIN_RAW[[#This Row],[DEPORTISTA]]=0,FIN_RAW[[#This Row],[DEPORTISTA]]=""),"",FIN_RAW[[#This Row],[DEPORTISTA]])</f>
        <v>Derwin Cuastumal Leal</v>
      </c>
      <c r="M2359" s="3">
        <f>IF(FIN_DATASET[[#This Row],[Method]]="Efectivo",1,0)</f>
        <v>1</v>
      </c>
      <c r="N2359" s="12">
        <f>IF(FIN_DATASET[[#This Row],[Method]]="Efectivo",FIN_DATASET[[#This Row],[Amount]],0)</f>
        <v>-950000</v>
      </c>
      <c r="O2359" s="3">
        <f>IF(FIN_DATASET[[#This Row],[Method]]="CxC",1,0)</f>
        <v>0</v>
      </c>
      <c r="P2359" s="11">
        <f>IF(FIN_DATASET[[#This Row],[Method]]="CxC",FIN_DATASET[[#This Row],[Amount]],0)</f>
        <v>0</v>
      </c>
      <c r="Q2359" s="3">
        <f>IF(OR(FIN_DATASET[[#This Row],[Account]]="CxP",FIN_DATASET[[#This Row],[Account]]="CxP (Liga)",FIN_DATASET[[#This Row],[Account]]="CxP (Terceros)"),1,0)</f>
        <v>0</v>
      </c>
      <c r="R2359" s="3">
        <f>IF(FIN_DATASET[[#This Row],[AP_Flag]]=1,FIN_DATASET[[#This Row],[Amount]],0)</f>
        <v>0</v>
      </c>
    </row>
    <row r="2360" spans="1:18" x14ac:dyDescent="0.2">
      <c r="A2360" s="4">
        <f>FIN_RAW[[#This Row],[FECHA]]</f>
        <v>45504</v>
      </c>
      <c r="B2360" s="3">
        <f>YEAR(FIN_DATASET[[#This Row],[Date]])</f>
        <v>2024</v>
      </c>
      <c r="C2360" s="3" t="str">
        <f>TEXT(FIN_DATASET[[#This Row],[Date]],"mmmm")</f>
        <v>July</v>
      </c>
      <c r="D2360" s="3" t="str">
        <f>IF(FIN_RAW[[#This Row],[VALOR (IN)]]&gt;0, "Income",IF(FIN_RAW[[#This Row],[VALOR (OUT)]]&gt;0, "Expense", "Check"))</f>
        <v>Expense</v>
      </c>
      <c r="E2360" s="3" t="str">
        <f>_xlfn.XLOOKUP(FIN_DATASET[[#This Row],[Method]],CATEGORY_MAP[CUENTA_IN],CATEGORY_MAP[Category])</f>
        <v>Cash</v>
      </c>
      <c r="F2360" s="3" t="str">
        <f>_xlfn.XLOOKUP(FIN_DATASET[[#This Row],[Account]],CATEGORY_MAP[CUENTA_OUT],CATEGORY_MAP[Subcategory])</f>
        <v>Payroll</v>
      </c>
      <c r="G2360" s="3" t="str">
        <f>IF(OR(FIN_RAW[[#This Row],[CONCEPTO]]=0,FIN_RAW[[#This Row],[CONCEPTO]]=""),"",FIN_RAW[[#This Row],[CONCEPTO]])</f>
        <v>Pago Nomina JUL</v>
      </c>
      <c r="H2360" s="5">
        <f>IF(FIN_DATASET[[#This Row],[Type]]="Income", FIN_RAW[[#This Row],[VALOR (IN)]], -FIN_RAW[[#This Row],[VALOR (OUT)]])</f>
        <v>-1200000</v>
      </c>
      <c r="I2360" s="3" t="str">
        <f>FIN_RAW[[#This Row],[CUENTA (IN)]]</f>
        <v>Efectivo</v>
      </c>
      <c r="J2360" s="6" t="str">
        <f>FIN_RAW[[#This Row],[CUENTA (OUT)]]</f>
        <v>Nomina</v>
      </c>
      <c r="K2360" s="3" t="str">
        <f>IF(OR(FIN_RAW[[#This Row],[CLIENTE]]=0,FIN_RAW[[#This Row],[CLIENTE]]=" "),"",FIN_RAW[[#This Row],[CLIENTE]])</f>
        <v>Farly Apraez Betancur</v>
      </c>
      <c r="L2360" s="3" t="str">
        <f>IF(OR(FIN_RAW[[#This Row],[DEPORTISTA]]=0,FIN_RAW[[#This Row],[DEPORTISTA]]=""),"",FIN_RAW[[#This Row],[DEPORTISTA]])</f>
        <v>Farly Apraez Betancur</v>
      </c>
      <c r="M2360" s="3">
        <f>IF(FIN_DATASET[[#This Row],[Method]]="Efectivo",1,0)</f>
        <v>1</v>
      </c>
      <c r="N2360" s="12">
        <f>IF(FIN_DATASET[[#This Row],[Method]]="Efectivo",FIN_DATASET[[#This Row],[Amount]],0)</f>
        <v>-1200000</v>
      </c>
      <c r="O2360" s="3">
        <f>IF(FIN_DATASET[[#This Row],[Method]]="CxC",1,0)</f>
        <v>0</v>
      </c>
      <c r="P2360" s="11">
        <f>IF(FIN_DATASET[[#This Row],[Method]]="CxC",FIN_DATASET[[#This Row],[Amount]],0)</f>
        <v>0</v>
      </c>
      <c r="Q2360" s="3">
        <f>IF(OR(FIN_DATASET[[#This Row],[Account]]="CxP",FIN_DATASET[[#This Row],[Account]]="CxP (Liga)",FIN_DATASET[[#This Row],[Account]]="CxP (Terceros)"),1,0)</f>
        <v>0</v>
      </c>
      <c r="R2360" s="3">
        <f>IF(FIN_DATASET[[#This Row],[AP_Flag]]=1,FIN_DATASET[[#This Row],[Amount]],0)</f>
        <v>0</v>
      </c>
    </row>
    <row r="2361" spans="1:18" x14ac:dyDescent="0.2">
      <c r="A2361" s="4">
        <f>FIN_RAW[[#This Row],[FECHA]]</f>
        <v>45504</v>
      </c>
      <c r="B2361" s="3">
        <f>YEAR(FIN_DATASET[[#This Row],[Date]])</f>
        <v>2024</v>
      </c>
      <c r="C2361" s="3" t="str">
        <f>TEXT(FIN_DATASET[[#This Row],[Date]],"mmmm")</f>
        <v>July</v>
      </c>
      <c r="D2361" s="3" t="str">
        <f>IF(FIN_RAW[[#This Row],[VALOR (IN)]]&gt;0, "Income",IF(FIN_RAW[[#This Row],[VALOR (OUT)]]&gt;0, "Expense", "Check"))</f>
        <v>Expense</v>
      </c>
      <c r="E2361" s="3" t="str">
        <f>_xlfn.XLOOKUP(FIN_DATASET[[#This Row],[Method]],CATEGORY_MAP[CUENTA_IN],CATEGORY_MAP[Category])</f>
        <v>Cash</v>
      </c>
      <c r="F2361" s="3" t="str">
        <f>_xlfn.XLOOKUP(FIN_DATASET[[#This Row],[Account]],CATEGORY_MAP[CUENTA_OUT],CATEGORY_MAP[Subcategory])</f>
        <v>Payroll</v>
      </c>
      <c r="G2361" s="3" t="str">
        <f>IF(OR(FIN_RAW[[#This Row],[CONCEPTO]]=0,FIN_RAW[[#This Row],[CONCEPTO]]=""),"",FIN_RAW[[#This Row],[CONCEPTO]])</f>
        <v>Pago Nomina JUL</v>
      </c>
      <c r="H2361" s="5">
        <f>IF(FIN_DATASET[[#This Row],[Type]]="Income", FIN_RAW[[#This Row],[VALOR (IN)]], -FIN_RAW[[#This Row],[VALOR (OUT)]])</f>
        <v>-100000</v>
      </c>
      <c r="I2361" s="3" t="str">
        <f>FIN_RAW[[#This Row],[CUENTA (IN)]]</f>
        <v>Efectivo</v>
      </c>
      <c r="J2361" s="6" t="str">
        <f>FIN_RAW[[#This Row],[CUENTA (OUT)]]</f>
        <v>Nomina</v>
      </c>
      <c r="K2361" s="3" t="str">
        <f>IF(OR(FIN_RAW[[#This Row],[CLIENTE]]=0,FIN_RAW[[#This Row],[CLIENTE]]=" "),"",FIN_RAW[[#This Row],[CLIENTE]])</f>
        <v>Ana Milena Sánchez Patiño</v>
      </c>
      <c r="L2361" s="3" t="str">
        <f>IF(OR(FIN_RAW[[#This Row],[DEPORTISTA]]=0,FIN_RAW[[#This Row],[DEPORTISTA]]=""),"",FIN_RAW[[#This Row],[DEPORTISTA]])</f>
        <v>Ana Milena Sánchez Patiño</v>
      </c>
      <c r="M2361" s="3">
        <f>IF(FIN_DATASET[[#This Row],[Method]]="Efectivo",1,0)</f>
        <v>1</v>
      </c>
      <c r="N2361" s="12">
        <f>IF(FIN_DATASET[[#This Row],[Method]]="Efectivo",FIN_DATASET[[#This Row],[Amount]],0)</f>
        <v>-100000</v>
      </c>
      <c r="O2361" s="3">
        <f>IF(FIN_DATASET[[#This Row],[Method]]="CxC",1,0)</f>
        <v>0</v>
      </c>
      <c r="P2361" s="11">
        <f>IF(FIN_DATASET[[#This Row],[Method]]="CxC",FIN_DATASET[[#This Row],[Amount]],0)</f>
        <v>0</v>
      </c>
      <c r="Q2361" s="3">
        <f>IF(OR(FIN_DATASET[[#This Row],[Account]]="CxP",FIN_DATASET[[#This Row],[Account]]="CxP (Liga)",FIN_DATASET[[#This Row],[Account]]="CxP (Terceros)"),1,0)</f>
        <v>0</v>
      </c>
      <c r="R2361" s="3">
        <f>IF(FIN_DATASET[[#This Row],[AP_Flag]]=1,FIN_DATASET[[#This Row],[Amount]],0)</f>
        <v>0</v>
      </c>
    </row>
    <row r="2362" spans="1:18" x14ac:dyDescent="0.2">
      <c r="A2362" s="4">
        <f>FIN_RAW[[#This Row],[FECHA]]</f>
        <v>45504</v>
      </c>
      <c r="B2362" s="3">
        <f>YEAR(FIN_DATASET[[#This Row],[Date]])</f>
        <v>2024</v>
      </c>
      <c r="C2362" s="3" t="str">
        <f>TEXT(FIN_DATASET[[#This Row],[Date]],"mmmm")</f>
        <v>July</v>
      </c>
      <c r="D2362" s="3" t="str">
        <f>IF(FIN_RAW[[#This Row],[VALOR (IN)]]&gt;0, "Income",IF(FIN_RAW[[#This Row],[VALOR (OUT)]]&gt;0, "Expense", "Check"))</f>
        <v>Expense</v>
      </c>
      <c r="E2362" s="3" t="str">
        <f>_xlfn.XLOOKUP(FIN_DATASET[[#This Row],[Method]],CATEGORY_MAP[CUENTA_IN],CATEGORY_MAP[Category])</f>
        <v>Cash</v>
      </c>
      <c r="F2362" s="3" t="str">
        <f>_xlfn.XLOOKUP(FIN_DATASET[[#This Row],[Account]],CATEGORY_MAP[CUENTA_OUT],CATEGORY_MAP[Subcategory])</f>
        <v>Payroll</v>
      </c>
      <c r="G2362" s="3" t="str">
        <f>IF(OR(FIN_RAW[[#This Row],[CONCEPTO]]=0,FIN_RAW[[#This Row],[CONCEPTO]]=""),"",FIN_RAW[[#This Row],[CONCEPTO]])</f>
        <v>Pago Nomina JUL</v>
      </c>
      <c r="H2362" s="5">
        <f>IF(FIN_DATASET[[#This Row],[Type]]="Income", FIN_RAW[[#This Row],[VALOR (IN)]], -FIN_RAW[[#This Row],[VALOR (OUT)]])</f>
        <v>-900000</v>
      </c>
      <c r="I2362" s="3" t="str">
        <f>FIN_RAW[[#This Row],[CUENTA (IN)]]</f>
        <v>Efectivo</v>
      </c>
      <c r="J2362" s="6" t="str">
        <f>FIN_RAW[[#This Row],[CUENTA (OUT)]]</f>
        <v>Nomina</v>
      </c>
      <c r="K2362" s="3" t="str">
        <f>IF(OR(FIN_RAW[[#This Row],[CLIENTE]]=0,FIN_RAW[[#This Row],[CLIENTE]]=" "),"",FIN_RAW[[#This Row],[CLIENTE]])</f>
        <v/>
      </c>
      <c r="L2362" s="3" t="str">
        <f>IF(OR(FIN_RAW[[#This Row],[DEPORTISTA]]=0,FIN_RAW[[#This Row],[DEPORTISTA]]=""),"",FIN_RAW[[#This Row],[DEPORTISTA]])</f>
        <v/>
      </c>
      <c r="M2362" s="3">
        <f>IF(FIN_DATASET[[#This Row],[Method]]="Efectivo",1,0)</f>
        <v>1</v>
      </c>
      <c r="N2362" s="12">
        <f>IF(FIN_DATASET[[#This Row],[Method]]="Efectivo",FIN_DATASET[[#This Row],[Amount]],0)</f>
        <v>-900000</v>
      </c>
      <c r="O2362" s="3">
        <f>IF(FIN_DATASET[[#This Row],[Method]]="CxC",1,0)</f>
        <v>0</v>
      </c>
      <c r="P2362" s="11">
        <f>IF(FIN_DATASET[[#This Row],[Method]]="CxC",FIN_DATASET[[#This Row],[Amount]],0)</f>
        <v>0</v>
      </c>
      <c r="Q2362" s="3">
        <f>IF(OR(FIN_DATASET[[#This Row],[Account]]="CxP",FIN_DATASET[[#This Row],[Account]]="CxP (Liga)",FIN_DATASET[[#This Row],[Account]]="CxP (Terceros)"),1,0)</f>
        <v>0</v>
      </c>
      <c r="R2362" s="3">
        <f>IF(FIN_DATASET[[#This Row],[AP_Flag]]=1,FIN_DATASET[[#This Row],[Amount]],0)</f>
        <v>0</v>
      </c>
    </row>
    <row r="2363" spans="1:18" x14ac:dyDescent="0.2">
      <c r="A2363" s="4">
        <f>FIN_RAW[[#This Row],[FECHA]]</f>
        <v>45505</v>
      </c>
      <c r="B2363" s="3">
        <f>YEAR(FIN_DATASET[[#This Row],[Date]])</f>
        <v>2024</v>
      </c>
      <c r="C2363" s="3" t="str">
        <f>TEXT(FIN_DATASET[[#This Row],[Date]],"mmmm")</f>
        <v>August</v>
      </c>
      <c r="D2363" s="3" t="str">
        <f>IF(FIN_RAW[[#This Row],[VALOR (IN)]]&gt;0, "Income",IF(FIN_RAW[[#This Row],[VALOR (OUT)]]&gt;0, "Expense", "Check"))</f>
        <v>Income</v>
      </c>
      <c r="E2363" s="3" t="str">
        <f>_xlfn.XLOOKUP(FIN_DATASET[[#This Row],[Method]],CATEGORY_MAP[CUENTA_IN],CATEGORY_MAP[Category])</f>
        <v>Cash</v>
      </c>
      <c r="F2363" s="3" t="str">
        <f>_xlfn.XLOOKUP(FIN_DATASET[[#This Row],[Account]],CATEGORY_MAP[CUENTA_OUT],CATEGORY_MAP[Subcategory])</f>
        <v>Monthly Fee</v>
      </c>
      <c r="G2363" s="3" t="str">
        <f>IF(OR(FIN_RAW[[#This Row],[CONCEPTO]]=0,FIN_RAW[[#This Row],[CONCEPTO]]=""),"",FIN_RAW[[#This Row],[CONCEPTO]])</f>
        <v>Mensualidad FOR AGO</v>
      </c>
      <c r="H2363" s="5">
        <f>IF(FIN_DATASET[[#This Row],[Type]]="Income", FIN_RAW[[#This Row],[VALOR (IN)]], -FIN_RAW[[#This Row],[VALOR (OUT)]])</f>
        <v>180000</v>
      </c>
      <c r="I2363" s="3" t="str">
        <f>FIN_RAW[[#This Row],[CUENTA (IN)]]</f>
        <v>Efectivo</v>
      </c>
      <c r="J2363" s="6" t="str">
        <f>FIN_RAW[[#This Row],[CUENTA (OUT)]]</f>
        <v>Mensualidad</v>
      </c>
      <c r="K2363" s="3" t="str">
        <f>IF(OR(FIN_RAW[[#This Row],[CLIENTE]]=0,FIN_RAW[[#This Row],[CLIENTE]]=" "),"",FIN_RAW[[#This Row],[CLIENTE]])</f>
        <v>Sandra Martínez</v>
      </c>
      <c r="L2363" s="3" t="str">
        <f>IF(OR(FIN_RAW[[#This Row],[DEPORTISTA]]=0,FIN_RAW[[#This Row],[DEPORTISTA]]=""),"",FIN_RAW[[#This Row],[DEPORTISTA]])</f>
        <v>Alejandro Arbeláez Martínez</v>
      </c>
      <c r="M2363" s="3">
        <f>IF(FIN_DATASET[[#This Row],[Method]]="Efectivo",1,0)</f>
        <v>1</v>
      </c>
      <c r="N2363" s="12">
        <f>IF(FIN_DATASET[[#This Row],[Method]]="Efectivo",FIN_DATASET[[#This Row],[Amount]],0)</f>
        <v>180000</v>
      </c>
      <c r="O2363" s="3">
        <f>IF(FIN_DATASET[[#This Row],[Method]]="CxC",1,0)</f>
        <v>0</v>
      </c>
      <c r="P2363" s="11">
        <f>IF(FIN_DATASET[[#This Row],[Method]]="CxC",FIN_DATASET[[#This Row],[Amount]],0)</f>
        <v>0</v>
      </c>
      <c r="Q2363" s="3">
        <f>IF(OR(FIN_DATASET[[#This Row],[Account]]="CxP",FIN_DATASET[[#This Row],[Account]]="CxP (Liga)",FIN_DATASET[[#This Row],[Account]]="CxP (Terceros)"),1,0)</f>
        <v>0</v>
      </c>
      <c r="R2363" s="3">
        <f>IF(FIN_DATASET[[#This Row],[AP_Flag]]=1,FIN_DATASET[[#This Row],[Amount]],0)</f>
        <v>0</v>
      </c>
    </row>
    <row r="2364" spans="1:18" x14ac:dyDescent="0.2">
      <c r="A2364" s="4">
        <f>FIN_RAW[[#This Row],[FECHA]]</f>
        <v>45505</v>
      </c>
      <c r="B2364" s="3">
        <f>YEAR(FIN_DATASET[[#This Row],[Date]])</f>
        <v>2024</v>
      </c>
      <c r="C2364" s="3" t="str">
        <f>TEXT(FIN_DATASET[[#This Row],[Date]],"mmmm")</f>
        <v>August</v>
      </c>
      <c r="D2364" s="3" t="str">
        <f>IF(FIN_RAW[[#This Row],[VALOR (IN)]]&gt;0, "Income",IF(FIN_RAW[[#This Row],[VALOR (OUT)]]&gt;0, "Expense", "Check"))</f>
        <v>Income</v>
      </c>
      <c r="E2364" s="3" t="str">
        <f>_xlfn.XLOOKUP(FIN_DATASET[[#This Row],[Method]],CATEGORY_MAP[CUENTA_IN],CATEGORY_MAP[Category])</f>
        <v>Scholarships</v>
      </c>
      <c r="F2364" s="3" t="str">
        <f>_xlfn.XLOOKUP(FIN_DATASET[[#This Row],[Account]],CATEGORY_MAP[CUENTA_OUT],CATEGORY_MAP[Subcategory])</f>
        <v>Monthly Fee</v>
      </c>
      <c r="G2364" s="3" t="str">
        <f>IF(OR(FIN_RAW[[#This Row],[CONCEPTO]]=0,FIN_RAW[[#This Row],[CONCEPTO]]=""),"",FIN_RAW[[#This Row],[CONCEPTO]])</f>
        <v>Beca Fundadores AR (100%) AGO</v>
      </c>
      <c r="H2364" s="5">
        <f>IF(FIN_DATASET[[#This Row],[Type]]="Income", FIN_RAW[[#This Row],[VALOR (IN)]], -FIN_RAW[[#This Row],[VALOR (OUT)]])</f>
        <v>210000</v>
      </c>
      <c r="I2364" s="3" t="str">
        <f>FIN_RAW[[#This Row],[CUENTA (IN)]]</f>
        <v>Becas</v>
      </c>
      <c r="J2364" s="6" t="str">
        <f>FIN_RAW[[#This Row],[CUENTA (OUT)]]</f>
        <v>Mensualidad</v>
      </c>
      <c r="K2364" s="3" t="str">
        <f>IF(OR(FIN_RAW[[#This Row],[CLIENTE]]=0,FIN_RAW[[#This Row],[CLIENTE]]=" "),"",FIN_RAW[[#This Row],[CLIENTE]])</f>
        <v>Luis Eduardo Solarte Serna</v>
      </c>
      <c r="L2364" s="3" t="str">
        <f>IF(OR(FIN_RAW[[#This Row],[DEPORTISTA]]=0,FIN_RAW[[#This Row],[DEPORTISTA]]=""),"",FIN_RAW[[#This Row],[DEPORTISTA]])</f>
        <v>Alejandro Solarte Osorio</v>
      </c>
      <c r="M2364" s="3">
        <f>IF(FIN_DATASET[[#This Row],[Method]]="Efectivo",1,0)</f>
        <v>0</v>
      </c>
      <c r="N2364" s="12">
        <f>IF(FIN_DATASET[[#This Row],[Method]]="Efectivo",FIN_DATASET[[#This Row],[Amount]],0)</f>
        <v>0</v>
      </c>
      <c r="O2364" s="3">
        <f>IF(FIN_DATASET[[#This Row],[Method]]="CxC",1,0)</f>
        <v>0</v>
      </c>
      <c r="P2364" s="11">
        <f>IF(FIN_DATASET[[#This Row],[Method]]="CxC",FIN_DATASET[[#This Row],[Amount]],0)</f>
        <v>0</v>
      </c>
      <c r="Q2364" s="3">
        <f>IF(OR(FIN_DATASET[[#This Row],[Account]]="CxP",FIN_DATASET[[#This Row],[Account]]="CxP (Liga)",FIN_DATASET[[#This Row],[Account]]="CxP (Terceros)"),1,0)</f>
        <v>0</v>
      </c>
      <c r="R2364" s="3">
        <f>IF(FIN_DATASET[[#This Row],[AP_Flag]]=1,FIN_DATASET[[#This Row],[Amount]],0)</f>
        <v>0</v>
      </c>
    </row>
    <row r="2365" spans="1:18" x14ac:dyDescent="0.2">
      <c r="A2365" s="4">
        <f>FIN_RAW[[#This Row],[FECHA]]</f>
        <v>45505</v>
      </c>
      <c r="B2365" s="3">
        <f>YEAR(FIN_DATASET[[#This Row],[Date]])</f>
        <v>2024</v>
      </c>
      <c r="C2365" s="3" t="str">
        <f>TEXT(FIN_DATASET[[#This Row],[Date]],"mmmm")</f>
        <v>August</v>
      </c>
      <c r="D2365" s="3" t="str">
        <f>IF(FIN_RAW[[#This Row],[VALOR (IN)]]&gt;0, "Income",IF(FIN_RAW[[#This Row],[VALOR (OUT)]]&gt;0, "Expense", "Check"))</f>
        <v>Income</v>
      </c>
      <c r="E2365" s="3" t="str">
        <f>_xlfn.XLOOKUP(FIN_DATASET[[#This Row],[Method]],CATEGORY_MAP[CUENTA_IN],CATEGORY_MAP[Category])</f>
        <v>Cash</v>
      </c>
      <c r="F2365" s="3" t="str">
        <f>_xlfn.XLOOKUP(FIN_DATASET[[#This Row],[Account]],CATEGORY_MAP[CUENTA_OUT],CATEGORY_MAP[Subcategory])</f>
        <v>Monthly Fee</v>
      </c>
      <c r="G2365" s="3" t="str">
        <f>IF(OR(FIN_RAW[[#This Row],[CONCEPTO]]=0,FIN_RAW[[#This Row],[CONCEPTO]]=""),"",FIN_RAW[[#This Row],[CONCEPTO]])</f>
        <v>Mensualidad FOR AGO</v>
      </c>
      <c r="H2365" s="5">
        <f>IF(FIN_DATASET[[#This Row],[Type]]="Income", FIN_RAW[[#This Row],[VALOR (IN)]], -FIN_RAW[[#This Row],[VALOR (OUT)]])</f>
        <v>160000</v>
      </c>
      <c r="I2365" s="3" t="str">
        <f>FIN_RAW[[#This Row],[CUENTA (IN)]]</f>
        <v>Efectivo</v>
      </c>
      <c r="J2365" s="6" t="str">
        <f>FIN_RAW[[#This Row],[CUENTA (OUT)]]</f>
        <v>Mensualidad</v>
      </c>
      <c r="K2365" s="3" t="str">
        <f>IF(OR(FIN_RAW[[#This Row],[CLIENTE]]=0,FIN_RAW[[#This Row],[CLIENTE]]=" "),"",FIN_RAW[[#This Row],[CLIENTE]])</f>
        <v>Carlos Andrés Velasco Ruiz</v>
      </c>
      <c r="L2365" s="3" t="str">
        <f>IF(OR(FIN_RAW[[#This Row],[DEPORTISTA]]=0,FIN_RAW[[#This Row],[DEPORTISTA]]=""),"",FIN_RAW[[#This Row],[DEPORTISTA]])</f>
        <v>Antonella Velasco Aristizabal</v>
      </c>
      <c r="M2365" s="3">
        <f>IF(FIN_DATASET[[#This Row],[Method]]="Efectivo",1,0)</f>
        <v>1</v>
      </c>
      <c r="N2365" s="12">
        <f>IF(FIN_DATASET[[#This Row],[Method]]="Efectivo",FIN_DATASET[[#This Row],[Amount]],0)</f>
        <v>160000</v>
      </c>
      <c r="O2365" s="3">
        <f>IF(FIN_DATASET[[#This Row],[Method]]="CxC",1,0)</f>
        <v>0</v>
      </c>
      <c r="P2365" s="11">
        <f>IF(FIN_DATASET[[#This Row],[Method]]="CxC",FIN_DATASET[[#This Row],[Amount]],0)</f>
        <v>0</v>
      </c>
      <c r="Q2365" s="3">
        <f>IF(OR(FIN_DATASET[[#This Row],[Account]]="CxP",FIN_DATASET[[#This Row],[Account]]="CxP (Liga)",FIN_DATASET[[#This Row],[Account]]="CxP (Terceros)"),1,0)</f>
        <v>0</v>
      </c>
      <c r="R2365" s="3">
        <f>IF(FIN_DATASET[[#This Row],[AP_Flag]]=1,FIN_DATASET[[#This Row],[Amount]],0)</f>
        <v>0</v>
      </c>
    </row>
    <row r="2366" spans="1:18" x14ac:dyDescent="0.2">
      <c r="A2366" s="4">
        <f>FIN_RAW[[#This Row],[FECHA]]</f>
        <v>45505</v>
      </c>
      <c r="B2366" s="3">
        <f>YEAR(FIN_DATASET[[#This Row],[Date]])</f>
        <v>2024</v>
      </c>
      <c r="C2366" s="3" t="str">
        <f>TEXT(FIN_DATASET[[#This Row],[Date]],"mmmm")</f>
        <v>August</v>
      </c>
      <c r="D2366" s="3" t="str">
        <f>IF(FIN_RAW[[#This Row],[VALOR (IN)]]&gt;0, "Income",IF(FIN_RAW[[#This Row],[VALOR (OUT)]]&gt;0, "Expense", "Check"))</f>
        <v>Income</v>
      </c>
      <c r="E2366" s="3" t="str">
        <f>_xlfn.XLOOKUP(FIN_DATASET[[#This Row],[Method]],CATEGORY_MAP[CUENTA_IN],CATEGORY_MAP[Category])</f>
        <v>Cash</v>
      </c>
      <c r="F2366" s="3" t="str">
        <f>_xlfn.XLOOKUP(FIN_DATASET[[#This Row],[Account]],CATEGORY_MAP[CUENTA_OUT],CATEGORY_MAP[Subcategory])</f>
        <v>Monthly Fee</v>
      </c>
      <c r="G2366" s="3" t="str">
        <f>IF(OR(FIN_RAW[[#This Row],[CONCEPTO]]=0,FIN_RAW[[#This Row],[CONCEPTO]]=""),"",FIN_RAW[[#This Row],[CONCEPTO]])</f>
        <v>Mensualidad FOR AGO</v>
      </c>
      <c r="H2366" s="5">
        <f>IF(FIN_DATASET[[#This Row],[Type]]="Income", FIN_RAW[[#This Row],[VALOR (IN)]], -FIN_RAW[[#This Row],[VALOR (OUT)]])</f>
        <v>160000</v>
      </c>
      <c r="I2366" s="3" t="str">
        <f>FIN_RAW[[#This Row],[CUENTA (IN)]]</f>
        <v>Efectivo</v>
      </c>
      <c r="J2366" s="6" t="str">
        <f>FIN_RAW[[#This Row],[CUENTA (OUT)]]</f>
        <v>Mensualidad</v>
      </c>
      <c r="K2366" s="3" t="str">
        <f>IF(OR(FIN_RAW[[#This Row],[CLIENTE]]=0,FIN_RAW[[#This Row],[CLIENTE]]=" "),"",FIN_RAW[[#This Row],[CLIENTE]])</f>
        <v>Juan Sebastián Floyd</v>
      </c>
      <c r="L2366" s="3" t="str">
        <f>IF(OR(FIN_RAW[[#This Row],[DEPORTISTA]]=0,FIN_RAW[[#This Row],[DEPORTISTA]]=""),"",FIN_RAW[[#This Row],[DEPORTISTA]])</f>
        <v>Arianna Floyd Martínez</v>
      </c>
      <c r="M2366" s="3">
        <f>IF(FIN_DATASET[[#This Row],[Method]]="Efectivo",1,0)</f>
        <v>1</v>
      </c>
      <c r="N2366" s="12">
        <f>IF(FIN_DATASET[[#This Row],[Method]]="Efectivo",FIN_DATASET[[#This Row],[Amount]],0)</f>
        <v>160000</v>
      </c>
      <c r="O2366" s="3">
        <f>IF(FIN_DATASET[[#This Row],[Method]]="CxC",1,0)</f>
        <v>0</v>
      </c>
      <c r="P2366" s="11">
        <f>IF(FIN_DATASET[[#This Row],[Method]]="CxC",FIN_DATASET[[#This Row],[Amount]],0)</f>
        <v>0</v>
      </c>
      <c r="Q2366" s="3">
        <f>IF(OR(FIN_DATASET[[#This Row],[Account]]="CxP",FIN_DATASET[[#This Row],[Account]]="CxP (Liga)",FIN_DATASET[[#This Row],[Account]]="CxP (Terceros)"),1,0)</f>
        <v>0</v>
      </c>
      <c r="R2366" s="3">
        <f>IF(FIN_DATASET[[#This Row],[AP_Flag]]=1,FIN_DATASET[[#This Row],[Amount]],0)</f>
        <v>0</v>
      </c>
    </row>
    <row r="2367" spans="1:18" x14ac:dyDescent="0.2">
      <c r="A2367" s="4">
        <f>FIN_RAW[[#This Row],[FECHA]]</f>
        <v>45505</v>
      </c>
      <c r="B2367" s="3">
        <f>YEAR(FIN_DATASET[[#This Row],[Date]])</f>
        <v>2024</v>
      </c>
      <c r="C2367" s="3" t="str">
        <f>TEXT(FIN_DATASET[[#This Row],[Date]],"mmmm")</f>
        <v>August</v>
      </c>
      <c r="D2367" s="3" t="str">
        <f>IF(FIN_RAW[[#This Row],[VALOR (IN)]]&gt;0, "Income",IF(FIN_RAW[[#This Row],[VALOR (OUT)]]&gt;0, "Expense", "Check"))</f>
        <v>Income</v>
      </c>
      <c r="E2367" s="3" t="str">
        <f>_xlfn.XLOOKUP(FIN_DATASET[[#This Row],[Method]],CATEGORY_MAP[CUENTA_IN],CATEGORY_MAP[Category])</f>
        <v>Cash</v>
      </c>
      <c r="F2367" s="3" t="str">
        <f>_xlfn.XLOOKUP(FIN_DATASET[[#This Row],[Account]],CATEGORY_MAP[CUENTA_OUT],CATEGORY_MAP[Subcategory])</f>
        <v>Monthly Fee</v>
      </c>
      <c r="G2367" s="3" t="str">
        <f>IF(OR(FIN_RAW[[#This Row],[CONCEPTO]]=0,FIN_RAW[[#This Row],[CONCEPTO]]=""),"",FIN_RAW[[#This Row],[CONCEPTO]])</f>
        <v>Mensualidad FOR AGO</v>
      </c>
      <c r="H2367" s="5">
        <f>IF(FIN_DATASET[[#This Row],[Type]]="Income", FIN_RAW[[#This Row],[VALOR (IN)]], -FIN_RAW[[#This Row],[VALOR (OUT)]])</f>
        <v>180000</v>
      </c>
      <c r="I2367" s="3" t="str">
        <f>FIN_RAW[[#This Row],[CUENTA (IN)]]</f>
        <v>Efectivo</v>
      </c>
      <c r="J2367" s="6" t="str">
        <f>FIN_RAW[[#This Row],[CUENTA (OUT)]]</f>
        <v>Mensualidad</v>
      </c>
      <c r="K2367" s="3" t="str">
        <f>IF(OR(FIN_RAW[[#This Row],[CLIENTE]]=0,FIN_RAW[[#This Row],[CLIENTE]]=" "),"",FIN_RAW[[#This Row],[CLIENTE]])</f>
        <v>Tatiana Romero Tenorio</v>
      </c>
      <c r="L2367" s="3" t="str">
        <f>IF(OR(FIN_RAW[[#This Row],[DEPORTISTA]]=0,FIN_RAW[[#This Row],[DEPORTISTA]]=""),"",FIN_RAW[[#This Row],[DEPORTISTA]])</f>
        <v>Ismael Hurtado Romero</v>
      </c>
      <c r="M2367" s="3">
        <f>IF(FIN_DATASET[[#This Row],[Method]]="Efectivo",1,0)</f>
        <v>1</v>
      </c>
      <c r="N2367" s="12">
        <f>IF(FIN_DATASET[[#This Row],[Method]]="Efectivo",FIN_DATASET[[#This Row],[Amount]],0)</f>
        <v>180000</v>
      </c>
      <c r="O2367" s="3">
        <f>IF(FIN_DATASET[[#This Row],[Method]]="CxC",1,0)</f>
        <v>0</v>
      </c>
      <c r="P2367" s="11">
        <f>IF(FIN_DATASET[[#This Row],[Method]]="CxC",FIN_DATASET[[#This Row],[Amount]],0)</f>
        <v>0</v>
      </c>
      <c r="Q2367" s="3">
        <f>IF(OR(FIN_DATASET[[#This Row],[Account]]="CxP",FIN_DATASET[[#This Row],[Account]]="CxP (Liga)",FIN_DATASET[[#This Row],[Account]]="CxP (Terceros)"),1,0)</f>
        <v>0</v>
      </c>
      <c r="R2367" s="3">
        <f>IF(FIN_DATASET[[#This Row],[AP_Flag]]=1,FIN_DATASET[[#This Row],[Amount]],0)</f>
        <v>0</v>
      </c>
    </row>
    <row r="2368" spans="1:18" x14ac:dyDescent="0.2">
      <c r="A2368" s="4">
        <f>FIN_RAW[[#This Row],[FECHA]]</f>
        <v>45505</v>
      </c>
      <c r="B2368" s="3">
        <f>YEAR(FIN_DATASET[[#This Row],[Date]])</f>
        <v>2024</v>
      </c>
      <c r="C2368" s="3" t="str">
        <f>TEXT(FIN_DATASET[[#This Row],[Date]],"mmmm")</f>
        <v>August</v>
      </c>
      <c r="D2368" s="3" t="str">
        <f>IF(FIN_RAW[[#This Row],[VALOR (IN)]]&gt;0, "Income",IF(FIN_RAW[[#This Row],[VALOR (OUT)]]&gt;0, "Expense", "Check"))</f>
        <v>Income</v>
      </c>
      <c r="E2368" s="3" t="str">
        <f>_xlfn.XLOOKUP(FIN_DATASET[[#This Row],[Method]],CATEGORY_MAP[CUENTA_IN],CATEGORY_MAP[Category])</f>
        <v>Cash</v>
      </c>
      <c r="F2368" s="3" t="str">
        <f>_xlfn.XLOOKUP(FIN_DATASET[[#This Row],[Account]],CATEGORY_MAP[CUENTA_OUT],CATEGORY_MAP[Subcategory])</f>
        <v>Monthly Fee</v>
      </c>
      <c r="G2368" s="3" t="str">
        <f>IF(OR(FIN_RAW[[#This Row],[CONCEPTO]]=0,FIN_RAW[[#This Row],[CONCEPTO]]=""),"",FIN_RAW[[#This Row],[CONCEPTO]])</f>
        <v>Mensualidad FOR AGO</v>
      </c>
      <c r="H2368" s="5">
        <f>IF(FIN_DATASET[[#This Row],[Type]]="Income", FIN_RAW[[#This Row],[VALOR (IN)]], -FIN_RAW[[#This Row],[VALOR (OUT)]])</f>
        <v>180000</v>
      </c>
      <c r="I2368" s="3" t="str">
        <f>FIN_RAW[[#This Row],[CUENTA (IN)]]</f>
        <v>Efectivo</v>
      </c>
      <c r="J2368" s="6" t="str">
        <f>FIN_RAW[[#This Row],[CUENTA (OUT)]]</f>
        <v>Mensualidad</v>
      </c>
      <c r="K2368" s="3" t="str">
        <f>IF(OR(FIN_RAW[[#This Row],[CLIENTE]]=0,FIN_RAW[[#This Row],[CLIENTE]]=" "),"",FIN_RAW[[#This Row],[CLIENTE]])</f>
        <v>Juan Carlos Cano Ortiz</v>
      </c>
      <c r="L2368" s="3" t="str">
        <f>IF(OR(FIN_RAW[[#This Row],[DEPORTISTA]]=0,FIN_RAW[[#This Row],[DEPORTISTA]]=""),"",FIN_RAW[[#This Row],[DEPORTISTA]])</f>
        <v>Jeronimo Cano Peña</v>
      </c>
      <c r="M2368" s="3">
        <f>IF(FIN_DATASET[[#This Row],[Method]]="Efectivo",1,0)</f>
        <v>1</v>
      </c>
      <c r="N2368" s="12">
        <f>IF(FIN_DATASET[[#This Row],[Method]]="Efectivo",FIN_DATASET[[#This Row],[Amount]],0)</f>
        <v>180000</v>
      </c>
      <c r="O2368" s="3">
        <f>IF(FIN_DATASET[[#This Row],[Method]]="CxC",1,0)</f>
        <v>0</v>
      </c>
      <c r="P2368" s="11">
        <f>IF(FIN_DATASET[[#This Row],[Method]]="CxC",FIN_DATASET[[#This Row],[Amount]],0)</f>
        <v>0</v>
      </c>
      <c r="Q2368" s="3">
        <f>IF(OR(FIN_DATASET[[#This Row],[Account]]="CxP",FIN_DATASET[[#This Row],[Account]]="CxP (Liga)",FIN_DATASET[[#This Row],[Account]]="CxP (Terceros)"),1,0)</f>
        <v>0</v>
      </c>
      <c r="R2368" s="3">
        <f>IF(FIN_DATASET[[#This Row],[AP_Flag]]=1,FIN_DATASET[[#This Row],[Amount]],0)</f>
        <v>0</v>
      </c>
    </row>
    <row r="2369" spans="1:18" x14ac:dyDescent="0.2">
      <c r="A2369" s="4">
        <f>FIN_RAW[[#This Row],[FECHA]]</f>
        <v>45505</v>
      </c>
      <c r="B2369" s="3">
        <f>YEAR(FIN_DATASET[[#This Row],[Date]])</f>
        <v>2024</v>
      </c>
      <c r="C2369" s="3" t="str">
        <f>TEXT(FIN_DATASET[[#This Row],[Date]],"mmmm")</f>
        <v>August</v>
      </c>
      <c r="D2369" s="3" t="str">
        <f>IF(FIN_RAW[[#This Row],[VALOR (IN)]]&gt;0, "Income",IF(FIN_RAW[[#This Row],[VALOR (OUT)]]&gt;0, "Expense", "Check"))</f>
        <v>Income</v>
      </c>
      <c r="E2369" s="3" t="str">
        <f>_xlfn.XLOOKUP(FIN_DATASET[[#This Row],[Method]],CATEGORY_MAP[CUENTA_IN],CATEGORY_MAP[Category])</f>
        <v>Cash</v>
      </c>
      <c r="F2369" s="3" t="str">
        <f>_xlfn.XLOOKUP(FIN_DATASET[[#This Row],[Account]],CATEGORY_MAP[CUENTA_OUT],CATEGORY_MAP[Subcategory])</f>
        <v>Monthly Fee</v>
      </c>
      <c r="G2369" s="3" t="str">
        <f>IF(OR(FIN_RAW[[#This Row],[CONCEPTO]]=0,FIN_RAW[[#This Row],[CONCEPTO]]=""),"",FIN_RAW[[#This Row],[CONCEPTO]])</f>
        <v>Mensualidad FOR AGO</v>
      </c>
      <c r="H2369" s="5">
        <f>IF(FIN_DATASET[[#This Row],[Type]]="Income", FIN_RAW[[#This Row],[VALOR (IN)]], -FIN_RAW[[#This Row],[VALOR (OUT)]])</f>
        <v>180000</v>
      </c>
      <c r="I2369" s="3" t="str">
        <f>FIN_RAW[[#This Row],[CUENTA (IN)]]</f>
        <v>Efectivo</v>
      </c>
      <c r="J2369" s="6" t="str">
        <f>FIN_RAW[[#This Row],[CUENTA (OUT)]]</f>
        <v>Mensualidad</v>
      </c>
      <c r="K2369" s="3" t="str">
        <f>IF(OR(FIN_RAW[[#This Row],[CLIENTE]]=0,FIN_RAW[[#This Row],[CLIENTE]]=" "),"",FIN_RAW[[#This Row],[CLIENTE]])</f>
        <v>Fabio Eduardo Parra Martínez</v>
      </c>
      <c r="L2369" s="3" t="str">
        <f>IF(OR(FIN_RAW[[#This Row],[DEPORTISTA]]=0,FIN_RAW[[#This Row],[DEPORTISTA]]=""),"",FIN_RAW[[#This Row],[DEPORTISTA]])</f>
        <v>Jerónimo Parra Valenzuela</v>
      </c>
      <c r="M2369" s="3">
        <f>IF(FIN_DATASET[[#This Row],[Method]]="Efectivo",1,0)</f>
        <v>1</v>
      </c>
      <c r="N2369" s="12">
        <f>IF(FIN_DATASET[[#This Row],[Method]]="Efectivo",FIN_DATASET[[#This Row],[Amount]],0)</f>
        <v>180000</v>
      </c>
      <c r="O2369" s="3">
        <f>IF(FIN_DATASET[[#This Row],[Method]]="CxC",1,0)</f>
        <v>0</v>
      </c>
      <c r="P2369" s="11">
        <f>IF(FIN_DATASET[[#This Row],[Method]]="CxC",FIN_DATASET[[#This Row],[Amount]],0)</f>
        <v>0</v>
      </c>
      <c r="Q2369" s="3">
        <f>IF(OR(FIN_DATASET[[#This Row],[Account]]="CxP",FIN_DATASET[[#This Row],[Account]]="CxP (Liga)",FIN_DATASET[[#This Row],[Account]]="CxP (Terceros)"),1,0)</f>
        <v>0</v>
      </c>
      <c r="R2369" s="3">
        <f>IF(FIN_DATASET[[#This Row],[AP_Flag]]=1,FIN_DATASET[[#This Row],[Amount]],0)</f>
        <v>0</v>
      </c>
    </row>
    <row r="2370" spans="1:18" x14ac:dyDescent="0.2">
      <c r="A2370" s="4">
        <f>FIN_RAW[[#This Row],[FECHA]]</f>
        <v>45505</v>
      </c>
      <c r="B2370" s="3">
        <f>YEAR(FIN_DATASET[[#This Row],[Date]])</f>
        <v>2024</v>
      </c>
      <c r="C2370" s="3" t="str">
        <f>TEXT(FIN_DATASET[[#This Row],[Date]],"mmmm")</f>
        <v>August</v>
      </c>
      <c r="D2370" s="3" t="str">
        <f>IF(FIN_RAW[[#This Row],[VALOR (IN)]]&gt;0, "Income",IF(FIN_RAW[[#This Row],[VALOR (OUT)]]&gt;0, "Expense", "Check"))</f>
        <v>Income</v>
      </c>
      <c r="E2370" s="3" t="str">
        <f>_xlfn.XLOOKUP(FIN_DATASET[[#This Row],[Method]],CATEGORY_MAP[CUENTA_IN],CATEGORY_MAP[Category])</f>
        <v>Cash</v>
      </c>
      <c r="F2370" s="3" t="str">
        <f>_xlfn.XLOOKUP(FIN_DATASET[[#This Row],[Account]],CATEGORY_MAP[CUENTA_OUT],CATEGORY_MAP[Subcategory])</f>
        <v>Monthly Fee</v>
      </c>
      <c r="G2370" s="3" t="str">
        <f>IF(OR(FIN_RAW[[#This Row],[CONCEPTO]]=0,FIN_RAW[[#This Row],[CONCEPTO]]=""),"",FIN_RAW[[#This Row],[CONCEPTO]])</f>
        <v>Mensualidad FOR AGO</v>
      </c>
      <c r="H2370" s="5">
        <f>IF(FIN_DATASET[[#This Row],[Type]]="Income", FIN_RAW[[#This Row],[VALOR (IN)]], -FIN_RAW[[#This Row],[VALOR (OUT)]])</f>
        <v>180000</v>
      </c>
      <c r="I2370" s="3" t="str">
        <f>FIN_RAW[[#This Row],[CUENTA (IN)]]</f>
        <v>Efectivo</v>
      </c>
      <c r="J2370" s="6" t="str">
        <f>FIN_RAW[[#This Row],[CUENTA (OUT)]]</f>
        <v>Mensualidad</v>
      </c>
      <c r="K2370" s="3" t="str">
        <f>IF(OR(FIN_RAW[[#This Row],[CLIENTE]]=0,FIN_RAW[[#This Row],[CLIENTE]]=" "),"",FIN_RAW[[#This Row],[CLIENTE]])</f>
        <v>Nulbi Quisaboni Ortiz</v>
      </c>
      <c r="L2370" s="3" t="str">
        <f>IF(OR(FIN_RAW[[#This Row],[DEPORTISTA]]=0,FIN_RAW[[#This Row],[DEPORTISTA]]=""),"",FIN_RAW[[#This Row],[DEPORTISTA]])</f>
        <v>Jose Julian Diaz Quisaboni</v>
      </c>
      <c r="M2370" s="3">
        <f>IF(FIN_DATASET[[#This Row],[Method]]="Efectivo",1,0)</f>
        <v>1</v>
      </c>
      <c r="N2370" s="12">
        <f>IF(FIN_DATASET[[#This Row],[Method]]="Efectivo",FIN_DATASET[[#This Row],[Amount]],0)</f>
        <v>180000</v>
      </c>
      <c r="O2370" s="3">
        <f>IF(FIN_DATASET[[#This Row],[Method]]="CxC",1,0)</f>
        <v>0</v>
      </c>
      <c r="P2370" s="11">
        <f>IF(FIN_DATASET[[#This Row],[Method]]="CxC",FIN_DATASET[[#This Row],[Amount]],0)</f>
        <v>0</v>
      </c>
      <c r="Q2370" s="3">
        <f>IF(OR(FIN_DATASET[[#This Row],[Account]]="CxP",FIN_DATASET[[#This Row],[Account]]="CxP (Liga)",FIN_DATASET[[#This Row],[Account]]="CxP (Terceros)"),1,0)</f>
        <v>0</v>
      </c>
      <c r="R2370" s="3">
        <f>IF(FIN_DATASET[[#This Row],[AP_Flag]]=1,FIN_DATASET[[#This Row],[Amount]],0)</f>
        <v>0</v>
      </c>
    </row>
    <row r="2371" spans="1:18" x14ac:dyDescent="0.2">
      <c r="A2371" s="4">
        <f>FIN_RAW[[#This Row],[FECHA]]</f>
        <v>45505</v>
      </c>
      <c r="B2371" s="3">
        <f>YEAR(FIN_DATASET[[#This Row],[Date]])</f>
        <v>2024</v>
      </c>
      <c r="C2371" s="3" t="str">
        <f>TEXT(FIN_DATASET[[#This Row],[Date]],"mmmm")</f>
        <v>August</v>
      </c>
      <c r="D2371" s="3" t="str">
        <f>IF(FIN_RAW[[#This Row],[VALOR (IN)]]&gt;0, "Income",IF(FIN_RAW[[#This Row],[VALOR (OUT)]]&gt;0, "Expense", "Check"))</f>
        <v>Income</v>
      </c>
      <c r="E2371" s="3" t="str">
        <f>_xlfn.XLOOKUP(FIN_DATASET[[#This Row],[Method]],CATEGORY_MAP[CUENTA_IN],CATEGORY_MAP[Category])</f>
        <v>Scholarships</v>
      </c>
      <c r="F2371" s="3" t="str">
        <f>_xlfn.XLOOKUP(FIN_DATASET[[#This Row],[Account]],CATEGORY_MAP[CUENTA_OUT],CATEGORY_MAP[Subcategory])</f>
        <v>Monthly Fee</v>
      </c>
      <c r="G2371" s="3" t="str">
        <f>IF(OR(FIN_RAW[[#This Row],[CONCEPTO]]=0,FIN_RAW[[#This Row],[CONCEPTO]]=""),"",FIN_RAW[[#This Row],[CONCEPTO]])</f>
        <v>Beca Fundadores AR (100%) AGO</v>
      </c>
      <c r="H2371" s="5">
        <f>IF(FIN_DATASET[[#This Row],[Type]]="Income", FIN_RAW[[#This Row],[VALOR (IN)]], -FIN_RAW[[#This Row],[VALOR (OUT)]])</f>
        <v>210000</v>
      </c>
      <c r="I2371" s="3" t="str">
        <f>FIN_RAW[[#This Row],[CUENTA (IN)]]</f>
        <v>Becas</v>
      </c>
      <c r="J2371" s="6" t="str">
        <f>FIN_RAW[[#This Row],[CUENTA (OUT)]]</f>
        <v>Mensualidad</v>
      </c>
      <c r="K2371" s="3" t="str">
        <f>IF(OR(FIN_RAW[[#This Row],[CLIENTE]]=0,FIN_RAW[[#This Row],[CLIENTE]]=" "),"",FIN_RAW[[#This Row],[CLIENTE]])</f>
        <v>Omar Osorio Valencia</v>
      </c>
      <c r="L2371" s="3" t="str">
        <f>IF(OR(FIN_RAW[[#This Row],[DEPORTISTA]]=0,FIN_RAW[[#This Row],[DEPORTISTA]]=""),"",FIN_RAW[[#This Row],[DEPORTISTA]])</f>
        <v>Juan Camilo Osorio Mendoza</v>
      </c>
      <c r="M2371" s="3">
        <f>IF(FIN_DATASET[[#This Row],[Method]]="Efectivo",1,0)</f>
        <v>0</v>
      </c>
      <c r="N2371" s="12">
        <f>IF(FIN_DATASET[[#This Row],[Method]]="Efectivo",FIN_DATASET[[#This Row],[Amount]],0)</f>
        <v>0</v>
      </c>
      <c r="O2371" s="3">
        <f>IF(FIN_DATASET[[#This Row],[Method]]="CxC",1,0)</f>
        <v>0</v>
      </c>
      <c r="P2371" s="11">
        <f>IF(FIN_DATASET[[#This Row],[Method]]="CxC",FIN_DATASET[[#This Row],[Amount]],0)</f>
        <v>0</v>
      </c>
      <c r="Q2371" s="3">
        <f>IF(OR(FIN_DATASET[[#This Row],[Account]]="CxP",FIN_DATASET[[#This Row],[Account]]="CxP (Liga)",FIN_DATASET[[#This Row],[Account]]="CxP (Terceros)"),1,0)</f>
        <v>0</v>
      </c>
      <c r="R2371" s="3">
        <f>IF(FIN_DATASET[[#This Row],[AP_Flag]]=1,FIN_DATASET[[#This Row],[Amount]],0)</f>
        <v>0</v>
      </c>
    </row>
    <row r="2372" spans="1:18" x14ac:dyDescent="0.2">
      <c r="A2372" s="4">
        <f>FIN_RAW[[#This Row],[FECHA]]</f>
        <v>45505</v>
      </c>
      <c r="B2372" s="3">
        <f>YEAR(FIN_DATASET[[#This Row],[Date]])</f>
        <v>2024</v>
      </c>
      <c r="C2372" s="3" t="str">
        <f>TEXT(FIN_DATASET[[#This Row],[Date]],"mmmm")</f>
        <v>August</v>
      </c>
      <c r="D2372" s="3" t="str">
        <f>IF(FIN_RAW[[#This Row],[VALOR (IN)]]&gt;0, "Income",IF(FIN_RAW[[#This Row],[VALOR (OUT)]]&gt;0, "Expense", "Check"))</f>
        <v>Income</v>
      </c>
      <c r="E2372" s="3" t="str">
        <f>_xlfn.XLOOKUP(FIN_DATASET[[#This Row],[Method]],CATEGORY_MAP[CUENTA_IN],CATEGORY_MAP[Category])</f>
        <v>Scholarships</v>
      </c>
      <c r="F2372" s="3" t="str">
        <f>_xlfn.XLOOKUP(FIN_DATASET[[#This Row],[Account]],CATEGORY_MAP[CUENTA_OUT],CATEGORY_MAP[Subcategory])</f>
        <v>Monthly Fee</v>
      </c>
      <c r="G2372" s="3" t="str">
        <f>IF(OR(FIN_RAW[[#This Row],[CONCEPTO]]=0,FIN_RAW[[#This Row],[CONCEPTO]]=""),"",FIN_RAW[[#This Row],[CONCEPTO]])</f>
        <v>Beca Hermandad (15%) AGO</v>
      </c>
      <c r="H2372" s="5">
        <f>IF(FIN_DATASET[[#This Row],[Type]]="Income", FIN_RAW[[#This Row],[VALOR (IN)]], -FIN_RAW[[#This Row],[VALOR (OUT)]])</f>
        <v>42000</v>
      </c>
      <c r="I2372" s="3" t="str">
        <f>FIN_RAW[[#This Row],[CUENTA (IN)]]</f>
        <v>Becas</v>
      </c>
      <c r="J2372" s="6" t="str">
        <f>FIN_RAW[[#This Row],[CUENTA (OUT)]]</f>
        <v>Mensualidad</v>
      </c>
      <c r="K2372" s="3" t="str">
        <f>IF(OR(FIN_RAW[[#This Row],[CLIENTE]]=0,FIN_RAW[[#This Row],[CLIENTE]]=" "),"",FIN_RAW[[#This Row],[CLIENTE]])</f>
        <v>Víctor Manuel Duque Yepes</v>
      </c>
      <c r="L2372" s="3" t="str">
        <f>IF(OR(FIN_RAW[[#This Row],[DEPORTISTA]]=0,FIN_RAW[[#This Row],[DEPORTISTA]]=""),"",FIN_RAW[[#This Row],[DEPORTISTA]])</f>
        <v>Juan Esteban Duque Pinto</v>
      </c>
      <c r="M2372" s="3">
        <f>IF(FIN_DATASET[[#This Row],[Method]]="Efectivo",1,0)</f>
        <v>0</v>
      </c>
      <c r="N2372" s="12">
        <f>IF(FIN_DATASET[[#This Row],[Method]]="Efectivo",FIN_DATASET[[#This Row],[Amount]],0)</f>
        <v>0</v>
      </c>
      <c r="O2372" s="3">
        <f>IF(FIN_DATASET[[#This Row],[Method]]="CxC",1,0)</f>
        <v>0</v>
      </c>
      <c r="P2372" s="11">
        <f>IF(FIN_DATASET[[#This Row],[Method]]="CxC",FIN_DATASET[[#This Row],[Amount]],0)</f>
        <v>0</v>
      </c>
      <c r="Q2372" s="3">
        <f>IF(OR(FIN_DATASET[[#This Row],[Account]]="CxP",FIN_DATASET[[#This Row],[Account]]="CxP (Liga)",FIN_DATASET[[#This Row],[Account]]="CxP (Terceros)"),1,0)</f>
        <v>0</v>
      </c>
      <c r="R2372" s="3">
        <f>IF(FIN_DATASET[[#This Row],[AP_Flag]]=1,FIN_DATASET[[#This Row],[Amount]],0)</f>
        <v>0</v>
      </c>
    </row>
    <row r="2373" spans="1:18" x14ac:dyDescent="0.2">
      <c r="A2373" s="4">
        <f>FIN_RAW[[#This Row],[FECHA]]</f>
        <v>45505</v>
      </c>
      <c r="B2373" s="3">
        <f>YEAR(FIN_DATASET[[#This Row],[Date]])</f>
        <v>2024</v>
      </c>
      <c r="C2373" s="3" t="str">
        <f>TEXT(FIN_DATASET[[#This Row],[Date]],"mmmm")</f>
        <v>August</v>
      </c>
      <c r="D2373" s="3" t="str">
        <f>IF(FIN_RAW[[#This Row],[VALOR (IN)]]&gt;0, "Income",IF(FIN_RAW[[#This Row],[VALOR (OUT)]]&gt;0, "Expense", "Check"))</f>
        <v>Income</v>
      </c>
      <c r="E2373" s="3" t="str">
        <f>_xlfn.XLOOKUP(FIN_DATASET[[#This Row],[Method]],CATEGORY_MAP[CUENTA_IN],CATEGORY_MAP[Category])</f>
        <v>Cash</v>
      </c>
      <c r="F2373" s="3" t="str">
        <f>_xlfn.XLOOKUP(FIN_DATASET[[#This Row],[Account]],CATEGORY_MAP[CUENTA_OUT],CATEGORY_MAP[Subcategory])</f>
        <v>Monthly Fee</v>
      </c>
      <c r="G2373" s="3" t="str">
        <f>IF(OR(FIN_RAW[[#This Row],[CONCEPTO]]=0,FIN_RAW[[#This Row],[CONCEPTO]]=""),"",FIN_RAW[[#This Row],[CONCEPTO]])</f>
        <v>Mensualidad AR AGO</v>
      </c>
      <c r="H2373" s="5">
        <f>IF(FIN_DATASET[[#This Row],[Type]]="Income", FIN_RAW[[#This Row],[VALOR (IN)]], -FIN_RAW[[#This Row],[VALOR (OUT)]])</f>
        <v>168000</v>
      </c>
      <c r="I2373" s="3" t="str">
        <f>FIN_RAW[[#This Row],[CUENTA (IN)]]</f>
        <v>Efectivo</v>
      </c>
      <c r="J2373" s="6" t="str">
        <f>FIN_RAW[[#This Row],[CUENTA (OUT)]]</f>
        <v>Mensualidad</v>
      </c>
      <c r="K2373" s="3" t="str">
        <f>IF(OR(FIN_RAW[[#This Row],[CLIENTE]]=0,FIN_RAW[[#This Row],[CLIENTE]]=" "),"",FIN_RAW[[#This Row],[CLIENTE]])</f>
        <v>Víctor Manuel Duque Yepes</v>
      </c>
      <c r="L2373" s="3" t="str">
        <f>IF(OR(FIN_RAW[[#This Row],[DEPORTISTA]]=0,FIN_RAW[[#This Row],[DEPORTISTA]]=""),"",FIN_RAW[[#This Row],[DEPORTISTA]])</f>
        <v>Juan Esteban Duque Pinto</v>
      </c>
      <c r="M2373" s="3">
        <f>IF(FIN_DATASET[[#This Row],[Method]]="Efectivo",1,0)</f>
        <v>1</v>
      </c>
      <c r="N2373" s="12">
        <f>IF(FIN_DATASET[[#This Row],[Method]]="Efectivo",FIN_DATASET[[#This Row],[Amount]],0)</f>
        <v>168000</v>
      </c>
      <c r="O2373" s="3">
        <f>IF(FIN_DATASET[[#This Row],[Method]]="CxC",1,0)</f>
        <v>0</v>
      </c>
      <c r="P2373" s="11">
        <f>IF(FIN_DATASET[[#This Row],[Method]]="CxC",FIN_DATASET[[#This Row],[Amount]],0)</f>
        <v>0</v>
      </c>
      <c r="Q2373" s="3">
        <f>IF(OR(FIN_DATASET[[#This Row],[Account]]="CxP",FIN_DATASET[[#This Row],[Account]]="CxP (Liga)",FIN_DATASET[[#This Row],[Account]]="CxP (Terceros)"),1,0)</f>
        <v>0</v>
      </c>
      <c r="R2373" s="3">
        <f>IF(FIN_DATASET[[#This Row],[AP_Flag]]=1,FIN_DATASET[[#This Row],[Amount]],0)</f>
        <v>0</v>
      </c>
    </row>
    <row r="2374" spans="1:18" x14ac:dyDescent="0.2">
      <c r="A2374" s="4">
        <f>FIN_RAW[[#This Row],[FECHA]]</f>
        <v>45505</v>
      </c>
      <c r="B2374" s="3">
        <f>YEAR(FIN_DATASET[[#This Row],[Date]])</f>
        <v>2024</v>
      </c>
      <c r="C2374" s="3" t="str">
        <f>TEXT(FIN_DATASET[[#This Row],[Date]],"mmmm")</f>
        <v>August</v>
      </c>
      <c r="D2374" s="3" t="str">
        <f>IF(FIN_RAW[[#This Row],[VALOR (IN)]]&gt;0, "Income",IF(FIN_RAW[[#This Row],[VALOR (OUT)]]&gt;0, "Expense", "Check"))</f>
        <v>Income</v>
      </c>
      <c r="E2374" s="3" t="str">
        <f>_xlfn.XLOOKUP(FIN_DATASET[[#This Row],[Method]],CATEGORY_MAP[CUENTA_IN],CATEGORY_MAP[Category])</f>
        <v>Cash</v>
      </c>
      <c r="F2374" s="3" t="str">
        <f>_xlfn.XLOOKUP(FIN_DATASET[[#This Row],[Account]],CATEGORY_MAP[CUENTA_OUT],CATEGORY_MAP[Subcategory])</f>
        <v>Monthly Fee</v>
      </c>
      <c r="G2374" s="3" t="str">
        <f>IF(OR(FIN_RAW[[#This Row],[CONCEPTO]]=0,FIN_RAW[[#This Row],[CONCEPTO]]=""),"",FIN_RAW[[#This Row],[CONCEPTO]])</f>
        <v>Mensualidad AR AGO</v>
      </c>
      <c r="H2374" s="5">
        <f>IF(FIN_DATASET[[#This Row],[Type]]="Income", FIN_RAW[[#This Row],[VALOR (IN)]], -FIN_RAW[[#This Row],[VALOR (OUT)]])</f>
        <v>210000</v>
      </c>
      <c r="I2374" s="3" t="str">
        <f>FIN_RAW[[#This Row],[CUENTA (IN)]]</f>
        <v>Efectivo</v>
      </c>
      <c r="J2374" s="6" t="str">
        <f>FIN_RAW[[#This Row],[CUENTA (OUT)]]</f>
        <v>Mensualidad</v>
      </c>
      <c r="K2374" s="3" t="str">
        <f>IF(OR(FIN_RAW[[#This Row],[CLIENTE]]=0,FIN_RAW[[#This Row],[CLIENTE]]=" "),"",FIN_RAW[[#This Row],[CLIENTE]])</f>
        <v>Víctor Manuel Duque Yepes</v>
      </c>
      <c r="L2374" s="3" t="str">
        <f>IF(OR(FIN_RAW[[#This Row],[DEPORTISTA]]=0,FIN_RAW[[#This Row],[DEPORTISTA]]=""),"",FIN_RAW[[#This Row],[DEPORTISTA]])</f>
        <v>Juan Manuel Duque Pinto</v>
      </c>
      <c r="M2374" s="3">
        <f>IF(FIN_DATASET[[#This Row],[Method]]="Efectivo",1,0)</f>
        <v>1</v>
      </c>
      <c r="N2374" s="12">
        <f>IF(FIN_DATASET[[#This Row],[Method]]="Efectivo",FIN_DATASET[[#This Row],[Amount]],0)</f>
        <v>210000</v>
      </c>
      <c r="O2374" s="3">
        <f>IF(FIN_DATASET[[#This Row],[Method]]="CxC",1,0)</f>
        <v>0</v>
      </c>
      <c r="P2374" s="11">
        <f>IF(FIN_DATASET[[#This Row],[Method]]="CxC",FIN_DATASET[[#This Row],[Amount]],0)</f>
        <v>0</v>
      </c>
      <c r="Q2374" s="3">
        <f>IF(OR(FIN_DATASET[[#This Row],[Account]]="CxP",FIN_DATASET[[#This Row],[Account]]="CxP (Liga)",FIN_DATASET[[#This Row],[Account]]="CxP (Terceros)"),1,0)</f>
        <v>0</v>
      </c>
      <c r="R2374" s="3">
        <f>IF(FIN_DATASET[[#This Row],[AP_Flag]]=1,FIN_DATASET[[#This Row],[Amount]],0)</f>
        <v>0</v>
      </c>
    </row>
    <row r="2375" spans="1:18" x14ac:dyDescent="0.2">
      <c r="A2375" s="4">
        <f>FIN_RAW[[#This Row],[FECHA]]</f>
        <v>45505</v>
      </c>
      <c r="B2375" s="3">
        <f>YEAR(FIN_DATASET[[#This Row],[Date]])</f>
        <v>2024</v>
      </c>
      <c r="C2375" s="3" t="str">
        <f>TEXT(FIN_DATASET[[#This Row],[Date]],"mmmm")</f>
        <v>August</v>
      </c>
      <c r="D2375" s="3" t="str">
        <f>IF(FIN_RAW[[#This Row],[VALOR (IN)]]&gt;0, "Income",IF(FIN_RAW[[#This Row],[VALOR (OUT)]]&gt;0, "Expense", "Check"))</f>
        <v>Income</v>
      </c>
      <c r="E2375" s="3" t="str">
        <f>_xlfn.XLOOKUP(FIN_DATASET[[#This Row],[Method]],CATEGORY_MAP[CUENTA_IN],CATEGORY_MAP[Category])</f>
        <v>Cash</v>
      </c>
      <c r="F2375" s="3" t="str">
        <f>_xlfn.XLOOKUP(FIN_DATASET[[#This Row],[Account]],CATEGORY_MAP[CUENTA_OUT],CATEGORY_MAP[Subcategory])</f>
        <v>Monthly Fee</v>
      </c>
      <c r="G2375" s="3" t="str">
        <f>IF(OR(FIN_RAW[[#This Row],[CONCEPTO]]=0,FIN_RAW[[#This Row],[CONCEPTO]]=""),"",FIN_RAW[[#This Row],[CONCEPTO]])</f>
        <v>Mensualidad AR AGO</v>
      </c>
      <c r="H2375" s="5">
        <f>IF(FIN_DATASET[[#This Row],[Type]]="Income", FIN_RAW[[#This Row],[VALOR (IN)]], -FIN_RAW[[#This Row],[VALOR (OUT)]])</f>
        <v>210000</v>
      </c>
      <c r="I2375" s="3" t="str">
        <f>FIN_RAW[[#This Row],[CUENTA (IN)]]</f>
        <v>Efectivo</v>
      </c>
      <c r="J2375" s="6" t="str">
        <f>FIN_RAW[[#This Row],[CUENTA (OUT)]]</f>
        <v>Mensualidad</v>
      </c>
      <c r="K2375" s="3" t="str">
        <f>IF(OR(FIN_RAW[[#This Row],[CLIENTE]]=0,FIN_RAW[[#This Row],[CLIENTE]]=" "),"",FIN_RAW[[#This Row],[CLIENTE]])</f>
        <v>Diana Gómez Herrera</v>
      </c>
      <c r="L2375" s="3" t="str">
        <f>IF(OR(FIN_RAW[[#This Row],[DEPORTISTA]]=0,FIN_RAW[[#This Row],[DEPORTISTA]]=""),"",FIN_RAW[[#This Row],[DEPORTISTA]])</f>
        <v>Juan Manuel López Gómez</v>
      </c>
      <c r="M2375" s="3">
        <f>IF(FIN_DATASET[[#This Row],[Method]]="Efectivo",1,0)</f>
        <v>1</v>
      </c>
      <c r="N2375" s="12">
        <f>IF(FIN_DATASET[[#This Row],[Method]]="Efectivo",FIN_DATASET[[#This Row],[Amount]],0)</f>
        <v>210000</v>
      </c>
      <c r="O2375" s="3">
        <f>IF(FIN_DATASET[[#This Row],[Method]]="CxC",1,0)</f>
        <v>0</v>
      </c>
      <c r="P2375" s="11">
        <f>IF(FIN_DATASET[[#This Row],[Method]]="CxC",FIN_DATASET[[#This Row],[Amount]],0)</f>
        <v>0</v>
      </c>
      <c r="Q2375" s="3">
        <f>IF(OR(FIN_DATASET[[#This Row],[Account]]="CxP",FIN_DATASET[[#This Row],[Account]]="CxP (Liga)",FIN_DATASET[[#This Row],[Account]]="CxP (Terceros)"),1,0)</f>
        <v>0</v>
      </c>
      <c r="R2375" s="3">
        <f>IF(FIN_DATASET[[#This Row],[AP_Flag]]=1,FIN_DATASET[[#This Row],[Amount]],0)</f>
        <v>0</v>
      </c>
    </row>
    <row r="2376" spans="1:18" x14ac:dyDescent="0.2">
      <c r="A2376" s="4">
        <f>FIN_RAW[[#This Row],[FECHA]]</f>
        <v>45505</v>
      </c>
      <c r="B2376" s="3">
        <f>YEAR(FIN_DATASET[[#This Row],[Date]])</f>
        <v>2024</v>
      </c>
      <c r="C2376" s="3" t="str">
        <f>TEXT(FIN_DATASET[[#This Row],[Date]],"mmmm")</f>
        <v>August</v>
      </c>
      <c r="D2376" s="3" t="str">
        <f>IF(FIN_RAW[[#This Row],[VALOR (IN)]]&gt;0, "Income",IF(FIN_RAW[[#This Row],[VALOR (OUT)]]&gt;0, "Expense", "Check"))</f>
        <v>Income</v>
      </c>
      <c r="E2376" s="3" t="str">
        <f>_xlfn.XLOOKUP(FIN_DATASET[[#This Row],[Method]],CATEGORY_MAP[CUENTA_IN],CATEGORY_MAP[Category])</f>
        <v>Scholarships</v>
      </c>
      <c r="F2376" s="3" t="str">
        <f>_xlfn.XLOOKUP(FIN_DATASET[[#This Row],[Account]],CATEGORY_MAP[CUENTA_OUT],CATEGORY_MAP[Subcategory])</f>
        <v>Monthly Fee</v>
      </c>
      <c r="G2376" s="3" t="str">
        <f>IF(OR(FIN_RAW[[#This Row],[CONCEPTO]]=0,FIN_RAW[[#This Row],[CONCEPTO]]=""),"",FIN_RAW[[#This Row],[CONCEPTO]])</f>
        <v>Beca Fundadores AR (100%) AGO</v>
      </c>
      <c r="H2376" s="5">
        <f>IF(FIN_DATASET[[#This Row],[Type]]="Income", FIN_RAW[[#This Row],[VALOR (IN)]], -FIN_RAW[[#This Row],[VALOR (OUT)]])</f>
        <v>210000</v>
      </c>
      <c r="I2376" s="3" t="str">
        <f>FIN_RAW[[#This Row],[CUENTA (IN)]]</f>
        <v>Becas</v>
      </c>
      <c r="J2376" s="6" t="str">
        <f>FIN_RAW[[#This Row],[CUENTA (OUT)]]</f>
        <v>Mensualidad</v>
      </c>
      <c r="K2376" s="3" t="str">
        <f>IF(OR(FIN_RAW[[#This Row],[CLIENTE]]=0,FIN_RAW[[#This Row],[CLIENTE]]=" "),"",FIN_RAW[[#This Row],[CLIENTE]])</f>
        <v>Silvana Torres López</v>
      </c>
      <c r="L2376" s="3" t="str">
        <f>IF(OR(FIN_RAW[[#This Row],[DEPORTISTA]]=0,FIN_RAW[[#This Row],[DEPORTISTA]]=""),"",FIN_RAW[[#This Row],[DEPORTISTA]])</f>
        <v>Luciana Pinedo Torres</v>
      </c>
      <c r="M2376" s="3">
        <f>IF(FIN_DATASET[[#This Row],[Method]]="Efectivo",1,0)</f>
        <v>0</v>
      </c>
      <c r="N2376" s="12">
        <f>IF(FIN_DATASET[[#This Row],[Method]]="Efectivo",FIN_DATASET[[#This Row],[Amount]],0)</f>
        <v>0</v>
      </c>
      <c r="O2376" s="3">
        <f>IF(FIN_DATASET[[#This Row],[Method]]="CxC",1,0)</f>
        <v>0</v>
      </c>
      <c r="P2376" s="11">
        <f>IF(FIN_DATASET[[#This Row],[Method]]="CxC",FIN_DATASET[[#This Row],[Amount]],0)</f>
        <v>0</v>
      </c>
      <c r="Q2376" s="3">
        <f>IF(OR(FIN_DATASET[[#This Row],[Account]]="CxP",FIN_DATASET[[#This Row],[Account]]="CxP (Liga)",FIN_DATASET[[#This Row],[Account]]="CxP (Terceros)"),1,0)</f>
        <v>0</v>
      </c>
      <c r="R2376" s="3">
        <f>IF(FIN_DATASET[[#This Row],[AP_Flag]]=1,FIN_DATASET[[#This Row],[Amount]],0)</f>
        <v>0</v>
      </c>
    </row>
    <row r="2377" spans="1:18" x14ac:dyDescent="0.2">
      <c r="A2377" s="4">
        <f>FIN_RAW[[#This Row],[FECHA]]</f>
        <v>45505</v>
      </c>
      <c r="B2377" s="3">
        <f>YEAR(FIN_DATASET[[#This Row],[Date]])</f>
        <v>2024</v>
      </c>
      <c r="C2377" s="3" t="str">
        <f>TEXT(FIN_DATASET[[#This Row],[Date]],"mmmm")</f>
        <v>August</v>
      </c>
      <c r="D2377" s="3" t="str">
        <f>IF(FIN_RAW[[#This Row],[VALOR (IN)]]&gt;0, "Income",IF(FIN_RAW[[#This Row],[VALOR (OUT)]]&gt;0, "Expense", "Check"))</f>
        <v>Income</v>
      </c>
      <c r="E2377" s="3" t="str">
        <f>_xlfn.XLOOKUP(FIN_DATASET[[#This Row],[Method]],CATEGORY_MAP[CUENTA_IN],CATEGORY_MAP[Category])</f>
        <v>Scholarships</v>
      </c>
      <c r="F2377" s="3" t="str">
        <f>_xlfn.XLOOKUP(FIN_DATASET[[#This Row],[Account]],CATEGORY_MAP[CUENTA_OUT],CATEGORY_MAP[Subcategory])</f>
        <v>Monthly Fee</v>
      </c>
      <c r="G2377" s="3" t="str">
        <f>IF(OR(FIN_RAW[[#This Row],[CONCEPTO]]=0,FIN_RAW[[#This Row],[CONCEPTO]]=""),"",FIN_RAW[[#This Row],[CONCEPTO]])</f>
        <v>Beca Fundadores AR (100%) AGO</v>
      </c>
      <c r="H2377" s="5">
        <f>IF(FIN_DATASET[[#This Row],[Type]]="Income", FIN_RAW[[#This Row],[VALOR (IN)]], -FIN_RAW[[#This Row],[VALOR (OUT)]])</f>
        <v>210000</v>
      </c>
      <c r="I2377" s="3" t="str">
        <f>FIN_RAW[[#This Row],[CUENTA (IN)]]</f>
        <v>Becas</v>
      </c>
      <c r="J2377" s="6" t="str">
        <f>FIN_RAW[[#This Row],[CUENTA (OUT)]]</f>
        <v>Mensualidad</v>
      </c>
      <c r="K2377" s="3" t="str">
        <f>IF(OR(FIN_RAW[[#This Row],[CLIENTE]]=0,FIN_RAW[[#This Row],[CLIENTE]]=" "),"",FIN_RAW[[#This Row],[CLIENTE]])</f>
        <v>Silvana Torres López</v>
      </c>
      <c r="L2377" s="3" t="str">
        <f>IF(OR(FIN_RAW[[#This Row],[DEPORTISTA]]=0,FIN_RAW[[#This Row],[DEPORTISTA]]=""),"",FIN_RAW[[#This Row],[DEPORTISTA]])</f>
        <v>María Paula Quintero Torres</v>
      </c>
      <c r="M2377" s="3">
        <f>IF(FIN_DATASET[[#This Row],[Method]]="Efectivo",1,0)</f>
        <v>0</v>
      </c>
      <c r="N2377" s="12">
        <f>IF(FIN_DATASET[[#This Row],[Method]]="Efectivo",FIN_DATASET[[#This Row],[Amount]],0)</f>
        <v>0</v>
      </c>
      <c r="O2377" s="3">
        <f>IF(FIN_DATASET[[#This Row],[Method]]="CxC",1,0)</f>
        <v>0</v>
      </c>
      <c r="P2377" s="11">
        <f>IF(FIN_DATASET[[#This Row],[Method]]="CxC",FIN_DATASET[[#This Row],[Amount]],0)</f>
        <v>0</v>
      </c>
      <c r="Q2377" s="3">
        <f>IF(OR(FIN_DATASET[[#This Row],[Account]]="CxP",FIN_DATASET[[#This Row],[Account]]="CxP (Liga)",FIN_DATASET[[#This Row],[Account]]="CxP (Terceros)"),1,0)</f>
        <v>0</v>
      </c>
      <c r="R2377" s="3">
        <f>IF(FIN_DATASET[[#This Row],[AP_Flag]]=1,FIN_DATASET[[#This Row],[Amount]],0)</f>
        <v>0</v>
      </c>
    </row>
    <row r="2378" spans="1:18" x14ac:dyDescent="0.2">
      <c r="A2378" s="4">
        <f>FIN_RAW[[#This Row],[FECHA]]</f>
        <v>45505</v>
      </c>
      <c r="B2378" s="3">
        <f>YEAR(FIN_DATASET[[#This Row],[Date]])</f>
        <v>2024</v>
      </c>
      <c r="C2378" s="3" t="str">
        <f>TEXT(FIN_DATASET[[#This Row],[Date]],"mmmm")</f>
        <v>August</v>
      </c>
      <c r="D2378" s="3" t="str">
        <f>IF(FIN_RAW[[#This Row],[VALOR (IN)]]&gt;0, "Income",IF(FIN_RAW[[#This Row],[VALOR (OUT)]]&gt;0, "Expense", "Check"))</f>
        <v>Income</v>
      </c>
      <c r="E2378" s="3" t="str">
        <f>_xlfn.XLOOKUP(FIN_DATASET[[#This Row],[Method]],CATEGORY_MAP[CUENTA_IN],CATEGORY_MAP[Category])</f>
        <v>Scholarships</v>
      </c>
      <c r="F2378" s="3" t="str">
        <f>_xlfn.XLOOKUP(FIN_DATASET[[#This Row],[Account]],CATEGORY_MAP[CUENTA_OUT],CATEGORY_MAP[Subcategory])</f>
        <v>Monthly Fee</v>
      </c>
      <c r="G2378" s="3" t="str">
        <f>IF(OR(FIN_RAW[[#This Row],[CONCEPTO]]=0,FIN_RAW[[#This Row],[CONCEPTO]]=""),"",FIN_RAW[[#This Row],[CONCEPTO]])</f>
        <v>Beca Fundadores AR (100%) AGO</v>
      </c>
      <c r="H2378" s="5">
        <f>IF(FIN_DATASET[[#This Row],[Type]]="Income", FIN_RAW[[#This Row],[VALOR (IN)]], -FIN_RAW[[#This Row],[VALOR (OUT)]])</f>
        <v>210000</v>
      </c>
      <c r="I2378" s="3" t="str">
        <f>FIN_RAW[[#This Row],[CUENTA (IN)]]</f>
        <v>Becas</v>
      </c>
      <c r="J2378" s="6" t="str">
        <f>FIN_RAW[[#This Row],[CUENTA (OUT)]]</f>
        <v>Mensualidad</v>
      </c>
      <c r="K2378" s="3" t="str">
        <f>IF(OR(FIN_RAW[[#This Row],[CLIENTE]]=0,FIN_RAW[[#This Row],[CLIENTE]]=" "),"",FIN_RAW[[#This Row],[CLIENTE]])</f>
        <v>Omar Osorio Valencia</v>
      </c>
      <c r="L2378" s="3" t="str">
        <f>IF(OR(FIN_RAW[[#This Row],[DEPORTISTA]]=0,FIN_RAW[[#This Row],[DEPORTISTA]]=""),"",FIN_RAW[[#This Row],[DEPORTISTA]])</f>
        <v>Mariana Osorio Mendoza</v>
      </c>
      <c r="M2378" s="3">
        <f>IF(FIN_DATASET[[#This Row],[Method]]="Efectivo",1,0)</f>
        <v>0</v>
      </c>
      <c r="N2378" s="12">
        <f>IF(FIN_DATASET[[#This Row],[Method]]="Efectivo",FIN_DATASET[[#This Row],[Amount]],0)</f>
        <v>0</v>
      </c>
      <c r="O2378" s="3">
        <f>IF(FIN_DATASET[[#This Row],[Method]]="CxC",1,0)</f>
        <v>0</v>
      </c>
      <c r="P2378" s="11">
        <f>IF(FIN_DATASET[[#This Row],[Method]]="CxC",FIN_DATASET[[#This Row],[Amount]],0)</f>
        <v>0</v>
      </c>
      <c r="Q2378" s="3">
        <f>IF(OR(FIN_DATASET[[#This Row],[Account]]="CxP",FIN_DATASET[[#This Row],[Account]]="CxP (Liga)",FIN_DATASET[[#This Row],[Account]]="CxP (Terceros)"),1,0)</f>
        <v>0</v>
      </c>
      <c r="R2378" s="3">
        <f>IF(FIN_DATASET[[#This Row],[AP_Flag]]=1,FIN_DATASET[[#This Row],[Amount]],0)</f>
        <v>0</v>
      </c>
    </row>
    <row r="2379" spans="1:18" x14ac:dyDescent="0.2">
      <c r="A2379" s="4">
        <f>FIN_RAW[[#This Row],[FECHA]]</f>
        <v>45505</v>
      </c>
      <c r="B2379" s="3">
        <f>YEAR(FIN_DATASET[[#This Row],[Date]])</f>
        <v>2024</v>
      </c>
      <c r="C2379" s="3" t="str">
        <f>TEXT(FIN_DATASET[[#This Row],[Date]],"mmmm")</f>
        <v>August</v>
      </c>
      <c r="D2379" s="3" t="str">
        <f>IF(FIN_RAW[[#This Row],[VALOR (IN)]]&gt;0, "Income",IF(FIN_RAW[[#This Row],[VALOR (OUT)]]&gt;0, "Expense", "Check"))</f>
        <v>Income</v>
      </c>
      <c r="E2379" s="3" t="str">
        <f>_xlfn.XLOOKUP(FIN_DATASET[[#This Row],[Method]],CATEGORY_MAP[CUENTA_IN],CATEGORY_MAP[Category])</f>
        <v>Cash</v>
      </c>
      <c r="F2379" s="3" t="str">
        <f>_xlfn.XLOOKUP(FIN_DATASET[[#This Row],[Account]],CATEGORY_MAP[CUENTA_OUT],CATEGORY_MAP[Subcategory])</f>
        <v>Monthly Fee</v>
      </c>
      <c r="G2379" s="3" t="str">
        <f>IF(OR(FIN_RAW[[#This Row],[CONCEPTO]]=0,FIN_RAW[[#This Row],[CONCEPTO]]=""),"",FIN_RAW[[#This Row],[CONCEPTO]])</f>
        <v>Mensualidad AR AGO</v>
      </c>
      <c r="H2379" s="5">
        <f>IF(FIN_DATASET[[#This Row],[Type]]="Income", FIN_RAW[[#This Row],[VALOR (IN)]], -FIN_RAW[[#This Row],[VALOR (OUT)]])</f>
        <v>210000</v>
      </c>
      <c r="I2379" s="3" t="str">
        <f>FIN_RAW[[#This Row],[CUENTA (IN)]]</f>
        <v>Efectivo</v>
      </c>
      <c r="J2379" s="6" t="str">
        <f>FIN_RAW[[#This Row],[CUENTA (OUT)]]</f>
        <v>Mensualidad</v>
      </c>
      <c r="K2379" s="3" t="str">
        <f>IF(OR(FIN_RAW[[#This Row],[CLIENTE]]=0,FIN_RAW[[#This Row],[CLIENTE]]=" "),"",FIN_RAW[[#This Row],[CLIENTE]])</f>
        <v>Mónica González Esguerra</v>
      </c>
      <c r="L2379" s="3" t="str">
        <f>IF(OR(FIN_RAW[[#This Row],[DEPORTISTA]]=0,FIN_RAW[[#This Row],[DEPORTISTA]]=""),"",FIN_RAW[[#This Row],[DEPORTISTA]])</f>
        <v>Mariana Vásquez González</v>
      </c>
      <c r="M2379" s="3">
        <f>IF(FIN_DATASET[[#This Row],[Method]]="Efectivo",1,0)</f>
        <v>1</v>
      </c>
      <c r="N2379" s="12">
        <f>IF(FIN_DATASET[[#This Row],[Method]]="Efectivo",FIN_DATASET[[#This Row],[Amount]],0)</f>
        <v>210000</v>
      </c>
      <c r="O2379" s="3">
        <f>IF(FIN_DATASET[[#This Row],[Method]]="CxC",1,0)</f>
        <v>0</v>
      </c>
      <c r="P2379" s="11">
        <f>IF(FIN_DATASET[[#This Row],[Method]]="CxC",FIN_DATASET[[#This Row],[Amount]],0)</f>
        <v>0</v>
      </c>
      <c r="Q2379" s="3">
        <f>IF(OR(FIN_DATASET[[#This Row],[Account]]="CxP",FIN_DATASET[[#This Row],[Account]]="CxP (Liga)",FIN_DATASET[[#This Row],[Account]]="CxP (Terceros)"),1,0)</f>
        <v>0</v>
      </c>
      <c r="R2379" s="3">
        <f>IF(FIN_DATASET[[#This Row],[AP_Flag]]=1,FIN_DATASET[[#This Row],[Amount]],0)</f>
        <v>0</v>
      </c>
    </row>
    <row r="2380" spans="1:18" x14ac:dyDescent="0.2">
      <c r="A2380" s="4">
        <f>FIN_RAW[[#This Row],[FECHA]]</f>
        <v>45505</v>
      </c>
      <c r="B2380" s="3">
        <f>YEAR(FIN_DATASET[[#This Row],[Date]])</f>
        <v>2024</v>
      </c>
      <c r="C2380" s="3" t="str">
        <f>TEXT(FIN_DATASET[[#This Row],[Date]],"mmmm")</f>
        <v>August</v>
      </c>
      <c r="D2380" s="3" t="str">
        <f>IF(FIN_RAW[[#This Row],[VALOR (IN)]]&gt;0, "Income",IF(FIN_RAW[[#This Row],[VALOR (OUT)]]&gt;0, "Expense", "Check"))</f>
        <v>Income</v>
      </c>
      <c r="E2380" s="3" t="str">
        <f>_xlfn.XLOOKUP(FIN_DATASET[[#This Row],[Method]],CATEGORY_MAP[CUENTA_IN],CATEGORY_MAP[Category])</f>
        <v>Cash</v>
      </c>
      <c r="F2380" s="3" t="str">
        <f>_xlfn.XLOOKUP(FIN_DATASET[[#This Row],[Account]],CATEGORY_MAP[CUENTA_OUT],CATEGORY_MAP[Subcategory])</f>
        <v>Monthly Fee</v>
      </c>
      <c r="G2380" s="3" t="str">
        <f>IF(OR(FIN_RAW[[#This Row],[CONCEPTO]]=0,FIN_RAW[[#This Row],[CONCEPTO]]=""),"",FIN_RAW[[#This Row],[CONCEPTO]])</f>
        <v>Mensualidad FOR AGO</v>
      </c>
      <c r="H2380" s="5">
        <f>IF(FIN_DATASET[[#This Row],[Type]]="Income", FIN_RAW[[#This Row],[VALOR (IN)]], -FIN_RAW[[#This Row],[VALOR (OUT)]])</f>
        <v>180000</v>
      </c>
      <c r="I2380" s="3" t="str">
        <f>FIN_RAW[[#This Row],[CUENTA (IN)]]</f>
        <v>Efectivo</v>
      </c>
      <c r="J2380" s="6" t="str">
        <f>FIN_RAW[[#This Row],[CUENTA (OUT)]]</f>
        <v>Mensualidad</v>
      </c>
      <c r="K2380" s="3" t="str">
        <f>IF(OR(FIN_RAW[[#This Row],[CLIENTE]]=0,FIN_RAW[[#This Row],[CLIENTE]]=" "),"",FIN_RAW[[#This Row],[CLIENTE]])</f>
        <v>Dayana Andrea Zuñiga Ortiz</v>
      </c>
      <c r="L2380" s="3" t="str">
        <f>IF(OR(FIN_RAW[[#This Row],[DEPORTISTA]]=0,FIN_RAW[[#This Row],[DEPORTISTA]]=""),"",FIN_RAW[[#This Row],[DEPORTISTA]])</f>
        <v>Mateo Castellon Zuñiga</v>
      </c>
      <c r="M2380" s="3">
        <f>IF(FIN_DATASET[[#This Row],[Method]]="Efectivo",1,0)</f>
        <v>1</v>
      </c>
      <c r="N2380" s="12">
        <f>IF(FIN_DATASET[[#This Row],[Method]]="Efectivo",FIN_DATASET[[#This Row],[Amount]],0)</f>
        <v>180000</v>
      </c>
      <c r="O2380" s="3">
        <f>IF(FIN_DATASET[[#This Row],[Method]]="CxC",1,0)</f>
        <v>0</v>
      </c>
      <c r="P2380" s="11">
        <f>IF(FIN_DATASET[[#This Row],[Method]]="CxC",FIN_DATASET[[#This Row],[Amount]],0)</f>
        <v>0</v>
      </c>
      <c r="Q2380" s="3">
        <f>IF(OR(FIN_DATASET[[#This Row],[Account]]="CxP",FIN_DATASET[[#This Row],[Account]]="CxP (Liga)",FIN_DATASET[[#This Row],[Account]]="CxP (Terceros)"),1,0)</f>
        <v>0</v>
      </c>
      <c r="R2380" s="3">
        <f>IF(FIN_DATASET[[#This Row],[AP_Flag]]=1,FIN_DATASET[[#This Row],[Amount]],0)</f>
        <v>0</v>
      </c>
    </row>
    <row r="2381" spans="1:18" x14ac:dyDescent="0.2">
      <c r="A2381" s="4">
        <f>FIN_RAW[[#This Row],[FECHA]]</f>
        <v>45505</v>
      </c>
      <c r="B2381" s="3">
        <f>YEAR(FIN_DATASET[[#This Row],[Date]])</f>
        <v>2024</v>
      </c>
      <c r="C2381" s="3" t="str">
        <f>TEXT(FIN_DATASET[[#This Row],[Date]],"mmmm")</f>
        <v>August</v>
      </c>
      <c r="D2381" s="3" t="str">
        <f>IF(FIN_RAW[[#This Row],[VALOR (IN)]]&gt;0, "Income",IF(FIN_RAW[[#This Row],[VALOR (OUT)]]&gt;0, "Expense", "Check"))</f>
        <v>Income</v>
      </c>
      <c r="E2381" s="3" t="str">
        <f>_xlfn.XLOOKUP(FIN_DATASET[[#This Row],[Method]],CATEGORY_MAP[CUENTA_IN],CATEGORY_MAP[Category])</f>
        <v>Scholarships</v>
      </c>
      <c r="F2381" s="3" t="str">
        <f>_xlfn.XLOOKUP(FIN_DATASET[[#This Row],[Account]],CATEGORY_MAP[CUENTA_OUT],CATEGORY_MAP[Subcategory])</f>
        <v>Monthly Fee</v>
      </c>
      <c r="G2381" s="3" t="str">
        <f>IF(OR(FIN_RAW[[#This Row],[CONCEPTO]]=0,FIN_RAW[[#This Row],[CONCEPTO]]=""),"",FIN_RAW[[#This Row],[CONCEPTO]])</f>
        <v>Beca Hermandad (15%) AGO</v>
      </c>
      <c r="H2381" s="5">
        <f>IF(FIN_DATASET[[#This Row],[Type]]="Income", FIN_RAW[[#This Row],[VALOR (IN)]], -FIN_RAW[[#This Row],[VALOR (OUT)]])</f>
        <v>42000</v>
      </c>
      <c r="I2381" s="3" t="str">
        <f>FIN_RAW[[#This Row],[CUENTA (IN)]]</f>
        <v>Becas</v>
      </c>
      <c r="J2381" s="6" t="str">
        <f>FIN_RAW[[#This Row],[CUENTA (OUT)]]</f>
        <v>Mensualidad</v>
      </c>
      <c r="K2381" s="3" t="str">
        <f>IF(OR(FIN_RAW[[#This Row],[CLIENTE]]=0,FIN_RAW[[#This Row],[CLIENTE]]=" "),"",FIN_RAW[[#This Row],[CLIENTE]])</f>
        <v>Ana Milena Sánchez Patiño</v>
      </c>
      <c r="L2381" s="3" t="str">
        <f>IF(OR(FIN_RAW[[#This Row],[DEPORTISTA]]=0,FIN_RAW[[#This Row],[DEPORTISTA]]=""),"",FIN_RAW[[#This Row],[DEPORTISTA]])</f>
        <v>Matías Carvajal Sánchez</v>
      </c>
      <c r="M2381" s="3">
        <f>IF(FIN_DATASET[[#This Row],[Method]]="Efectivo",1,0)</f>
        <v>0</v>
      </c>
      <c r="N2381" s="12">
        <f>IF(FIN_DATASET[[#This Row],[Method]]="Efectivo",FIN_DATASET[[#This Row],[Amount]],0)</f>
        <v>0</v>
      </c>
      <c r="O2381" s="3">
        <f>IF(FIN_DATASET[[#This Row],[Method]]="CxC",1,0)</f>
        <v>0</v>
      </c>
      <c r="P2381" s="11">
        <f>IF(FIN_DATASET[[#This Row],[Method]]="CxC",FIN_DATASET[[#This Row],[Amount]],0)</f>
        <v>0</v>
      </c>
      <c r="Q2381" s="3">
        <f>IF(OR(FIN_DATASET[[#This Row],[Account]]="CxP",FIN_DATASET[[#This Row],[Account]]="CxP (Liga)",FIN_DATASET[[#This Row],[Account]]="CxP (Terceros)"),1,0)</f>
        <v>0</v>
      </c>
      <c r="R2381" s="3">
        <f>IF(FIN_DATASET[[#This Row],[AP_Flag]]=1,FIN_DATASET[[#This Row],[Amount]],0)</f>
        <v>0</v>
      </c>
    </row>
    <row r="2382" spans="1:18" x14ac:dyDescent="0.2">
      <c r="A2382" s="4">
        <f>FIN_RAW[[#This Row],[FECHA]]</f>
        <v>45505</v>
      </c>
      <c r="B2382" s="3">
        <f>YEAR(FIN_DATASET[[#This Row],[Date]])</f>
        <v>2024</v>
      </c>
      <c r="C2382" s="3" t="str">
        <f>TEXT(FIN_DATASET[[#This Row],[Date]],"mmmm")</f>
        <v>August</v>
      </c>
      <c r="D2382" s="3" t="str">
        <f>IF(FIN_RAW[[#This Row],[VALOR (IN)]]&gt;0, "Income",IF(FIN_RAW[[#This Row],[VALOR (OUT)]]&gt;0, "Expense", "Check"))</f>
        <v>Income</v>
      </c>
      <c r="E2382" s="3" t="str">
        <f>_xlfn.XLOOKUP(FIN_DATASET[[#This Row],[Method]],CATEGORY_MAP[CUENTA_IN],CATEGORY_MAP[Category])</f>
        <v>Cash</v>
      </c>
      <c r="F2382" s="3" t="str">
        <f>_xlfn.XLOOKUP(FIN_DATASET[[#This Row],[Account]],CATEGORY_MAP[CUENTA_OUT],CATEGORY_MAP[Subcategory])</f>
        <v>Monthly Fee</v>
      </c>
      <c r="G2382" s="3" t="str">
        <f>IF(OR(FIN_RAW[[#This Row],[CONCEPTO]]=0,FIN_RAW[[#This Row],[CONCEPTO]]=""),"",FIN_RAW[[#This Row],[CONCEPTO]])</f>
        <v>Mensualidad FOR AGO</v>
      </c>
      <c r="H2382" s="5">
        <f>IF(FIN_DATASET[[#This Row],[Type]]="Income", FIN_RAW[[#This Row],[VALOR (IN)]], -FIN_RAW[[#This Row],[VALOR (OUT)]])</f>
        <v>168000</v>
      </c>
      <c r="I2382" s="3" t="str">
        <f>FIN_RAW[[#This Row],[CUENTA (IN)]]</f>
        <v>Efectivo</v>
      </c>
      <c r="J2382" s="6" t="str">
        <f>FIN_RAW[[#This Row],[CUENTA (OUT)]]</f>
        <v>Mensualidad</v>
      </c>
      <c r="K2382" s="3" t="str">
        <f>IF(OR(FIN_RAW[[#This Row],[CLIENTE]]=0,FIN_RAW[[#This Row],[CLIENTE]]=" "),"",FIN_RAW[[#This Row],[CLIENTE]])</f>
        <v>Ana Milena Sánchez Patiño</v>
      </c>
      <c r="L2382" s="3" t="str">
        <f>IF(OR(FIN_RAW[[#This Row],[DEPORTISTA]]=0,FIN_RAW[[#This Row],[DEPORTISTA]]=""),"",FIN_RAW[[#This Row],[DEPORTISTA]])</f>
        <v>Matías Carvajal Sánchez</v>
      </c>
      <c r="M2382" s="3">
        <f>IF(FIN_DATASET[[#This Row],[Method]]="Efectivo",1,0)</f>
        <v>1</v>
      </c>
      <c r="N2382" s="12">
        <f>IF(FIN_DATASET[[#This Row],[Method]]="Efectivo",FIN_DATASET[[#This Row],[Amount]],0)</f>
        <v>168000</v>
      </c>
      <c r="O2382" s="3">
        <f>IF(FIN_DATASET[[#This Row],[Method]]="CxC",1,0)</f>
        <v>0</v>
      </c>
      <c r="P2382" s="11">
        <f>IF(FIN_DATASET[[#This Row],[Method]]="CxC",FIN_DATASET[[#This Row],[Amount]],0)</f>
        <v>0</v>
      </c>
      <c r="Q2382" s="3">
        <f>IF(OR(FIN_DATASET[[#This Row],[Account]]="CxP",FIN_DATASET[[#This Row],[Account]]="CxP (Liga)",FIN_DATASET[[#This Row],[Account]]="CxP (Terceros)"),1,0)</f>
        <v>0</v>
      </c>
      <c r="R2382" s="3">
        <f>IF(FIN_DATASET[[#This Row],[AP_Flag]]=1,FIN_DATASET[[#This Row],[Amount]],0)</f>
        <v>0</v>
      </c>
    </row>
    <row r="2383" spans="1:18" x14ac:dyDescent="0.2">
      <c r="A2383" s="4">
        <f>FIN_RAW[[#This Row],[FECHA]]</f>
        <v>45505</v>
      </c>
      <c r="B2383" s="3">
        <f>YEAR(FIN_DATASET[[#This Row],[Date]])</f>
        <v>2024</v>
      </c>
      <c r="C2383" s="3" t="str">
        <f>TEXT(FIN_DATASET[[#This Row],[Date]],"mmmm")</f>
        <v>August</v>
      </c>
      <c r="D2383" s="3" t="str">
        <f>IF(FIN_RAW[[#This Row],[VALOR (IN)]]&gt;0, "Income",IF(FIN_RAW[[#This Row],[VALOR (OUT)]]&gt;0, "Expense", "Check"))</f>
        <v>Income</v>
      </c>
      <c r="E2383" s="3" t="str">
        <f>_xlfn.XLOOKUP(FIN_DATASET[[#This Row],[Method]],CATEGORY_MAP[CUENTA_IN],CATEGORY_MAP[Category])</f>
        <v>Cash</v>
      </c>
      <c r="F2383" s="3" t="str">
        <f>_xlfn.XLOOKUP(FIN_DATASET[[#This Row],[Account]],CATEGORY_MAP[CUENTA_OUT],CATEGORY_MAP[Subcategory])</f>
        <v>Monthly Fee</v>
      </c>
      <c r="G2383" s="3" t="str">
        <f>IF(OR(FIN_RAW[[#This Row],[CONCEPTO]]=0,FIN_RAW[[#This Row],[CONCEPTO]]=""),"",FIN_RAW[[#This Row],[CONCEPTO]])</f>
        <v>Mensualidad FOR AGO</v>
      </c>
      <c r="H2383" s="5">
        <f>IF(FIN_DATASET[[#This Row],[Type]]="Income", FIN_RAW[[#This Row],[VALOR (IN)]], -FIN_RAW[[#This Row],[VALOR (OUT)]])</f>
        <v>180000</v>
      </c>
      <c r="I2383" s="3" t="str">
        <f>FIN_RAW[[#This Row],[CUENTA (IN)]]</f>
        <v>Efectivo</v>
      </c>
      <c r="J2383" s="6" t="str">
        <f>FIN_RAW[[#This Row],[CUENTA (OUT)]]</f>
        <v>Mensualidad</v>
      </c>
      <c r="K2383" s="3" t="str">
        <f>IF(OR(FIN_RAW[[#This Row],[CLIENTE]]=0,FIN_RAW[[#This Row],[CLIENTE]]=" "),"",FIN_RAW[[#This Row],[CLIENTE]])</f>
        <v>Mauricio Rodríguez Hoyos</v>
      </c>
      <c r="L2383" s="3" t="str">
        <f>IF(OR(FIN_RAW[[#This Row],[DEPORTISTA]]=0,FIN_RAW[[#This Row],[DEPORTISTA]]=""),"",FIN_RAW[[#This Row],[DEPORTISTA]])</f>
        <v>Maximiliano Rodríguez Jimeno</v>
      </c>
      <c r="M2383" s="3">
        <f>IF(FIN_DATASET[[#This Row],[Method]]="Efectivo",1,0)</f>
        <v>1</v>
      </c>
      <c r="N2383" s="12">
        <f>IF(FIN_DATASET[[#This Row],[Method]]="Efectivo",FIN_DATASET[[#This Row],[Amount]],0)</f>
        <v>180000</v>
      </c>
      <c r="O2383" s="3">
        <f>IF(FIN_DATASET[[#This Row],[Method]]="CxC",1,0)</f>
        <v>0</v>
      </c>
      <c r="P2383" s="11">
        <f>IF(FIN_DATASET[[#This Row],[Method]]="CxC",FIN_DATASET[[#This Row],[Amount]],0)</f>
        <v>0</v>
      </c>
      <c r="Q2383" s="3">
        <f>IF(OR(FIN_DATASET[[#This Row],[Account]]="CxP",FIN_DATASET[[#This Row],[Account]]="CxP (Liga)",FIN_DATASET[[#This Row],[Account]]="CxP (Terceros)"),1,0)</f>
        <v>0</v>
      </c>
      <c r="R2383" s="3">
        <f>IF(FIN_DATASET[[#This Row],[AP_Flag]]=1,FIN_DATASET[[#This Row],[Amount]],0)</f>
        <v>0</v>
      </c>
    </row>
    <row r="2384" spans="1:18" x14ac:dyDescent="0.2">
      <c r="A2384" s="4">
        <f>FIN_RAW[[#This Row],[FECHA]]</f>
        <v>45505</v>
      </c>
      <c r="B2384" s="3">
        <f>YEAR(FIN_DATASET[[#This Row],[Date]])</f>
        <v>2024</v>
      </c>
      <c r="C2384" s="3" t="str">
        <f>TEXT(FIN_DATASET[[#This Row],[Date]],"mmmm")</f>
        <v>August</v>
      </c>
      <c r="D2384" s="3" t="str">
        <f>IF(FIN_RAW[[#This Row],[VALOR (IN)]]&gt;0, "Income",IF(FIN_RAW[[#This Row],[VALOR (OUT)]]&gt;0, "Expense", "Check"))</f>
        <v>Income</v>
      </c>
      <c r="E2384" s="3" t="str">
        <f>_xlfn.XLOOKUP(FIN_DATASET[[#This Row],[Method]],CATEGORY_MAP[CUENTA_IN],CATEGORY_MAP[Category])</f>
        <v>Cash</v>
      </c>
      <c r="F2384" s="3" t="str">
        <f>_xlfn.XLOOKUP(FIN_DATASET[[#This Row],[Account]],CATEGORY_MAP[CUENTA_OUT],CATEGORY_MAP[Subcategory])</f>
        <v>Monthly Fee</v>
      </c>
      <c r="G2384" s="3" t="str">
        <f>IF(OR(FIN_RAW[[#This Row],[CONCEPTO]]=0,FIN_RAW[[#This Row],[CONCEPTO]]=""),"",FIN_RAW[[#This Row],[CONCEPTO]])</f>
        <v>Mensualidad FOR AGO</v>
      </c>
      <c r="H2384" s="5">
        <f>IF(FIN_DATASET[[#This Row],[Type]]="Income", FIN_RAW[[#This Row],[VALOR (IN)]], -FIN_RAW[[#This Row],[VALOR (OUT)]])</f>
        <v>180000</v>
      </c>
      <c r="I2384" s="3" t="str">
        <f>FIN_RAW[[#This Row],[CUENTA (IN)]]</f>
        <v>Efectivo</v>
      </c>
      <c r="J2384" s="6" t="str">
        <f>FIN_RAW[[#This Row],[CUENTA (OUT)]]</f>
        <v>Mensualidad</v>
      </c>
      <c r="K2384" s="3" t="str">
        <f>IF(OR(FIN_RAW[[#This Row],[CLIENTE]]=0,FIN_RAW[[#This Row],[CLIENTE]]=" "),"",FIN_RAW[[#This Row],[CLIENTE]])</f>
        <v>Jaime Daniel Bacca Garzon</v>
      </c>
      <c r="L2384" s="3" t="str">
        <f>IF(OR(FIN_RAW[[#This Row],[DEPORTISTA]]=0,FIN_RAW[[#This Row],[DEPORTISTA]]=""),"",FIN_RAW[[#This Row],[DEPORTISTA]])</f>
        <v>Pablo Gabriel Bacca Luna</v>
      </c>
      <c r="M2384" s="3">
        <f>IF(FIN_DATASET[[#This Row],[Method]]="Efectivo",1,0)</f>
        <v>1</v>
      </c>
      <c r="N2384" s="12">
        <f>IF(FIN_DATASET[[#This Row],[Method]]="Efectivo",FIN_DATASET[[#This Row],[Amount]],0)</f>
        <v>180000</v>
      </c>
      <c r="O2384" s="3">
        <f>IF(FIN_DATASET[[#This Row],[Method]]="CxC",1,0)</f>
        <v>0</v>
      </c>
      <c r="P2384" s="11">
        <f>IF(FIN_DATASET[[#This Row],[Method]]="CxC",FIN_DATASET[[#This Row],[Amount]],0)</f>
        <v>0</v>
      </c>
      <c r="Q2384" s="3">
        <f>IF(OR(FIN_DATASET[[#This Row],[Account]]="CxP",FIN_DATASET[[#This Row],[Account]]="CxP (Liga)",FIN_DATASET[[#This Row],[Account]]="CxP (Terceros)"),1,0)</f>
        <v>0</v>
      </c>
      <c r="R2384" s="3">
        <f>IF(FIN_DATASET[[#This Row],[AP_Flag]]=1,FIN_DATASET[[#This Row],[Amount]],0)</f>
        <v>0</v>
      </c>
    </row>
    <row r="2385" spans="1:18" x14ac:dyDescent="0.2">
      <c r="A2385" s="4">
        <f>FIN_RAW[[#This Row],[FECHA]]</f>
        <v>45505</v>
      </c>
      <c r="B2385" s="3">
        <f>YEAR(FIN_DATASET[[#This Row],[Date]])</f>
        <v>2024</v>
      </c>
      <c r="C2385" s="3" t="str">
        <f>TEXT(FIN_DATASET[[#This Row],[Date]],"mmmm")</f>
        <v>August</v>
      </c>
      <c r="D2385" s="3" t="str">
        <f>IF(FIN_RAW[[#This Row],[VALOR (IN)]]&gt;0, "Income",IF(FIN_RAW[[#This Row],[VALOR (OUT)]]&gt;0, "Expense", "Check"))</f>
        <v>Income</v>
      </c>
      <c r="E2385" s="3" t="str">
        <f>_xlfn.XLOOKUP(FIN_DATASET[[#This Row],[Method]],CATEGORY_MAP[CUENTA_IN],CATEGORY_MAP[Category])</f>
        <v>Cash</v>
      </c>
      <c r="F2385" s="3" t="str">
        <f>_xlfn.XLOOKUP(FIN_DATASET[[#This Row],[Account]],CATEGORY_MAP[CUENTA_OUT],CATEGORY_MAP[Subcategory])</f>
        <v>Monthly Fee</v>
      </c>
      <c r="G2385" s="3" t="str">
        <f>IF(OR(FIN_RAW[[#This Row],[CONCEPTO]]=0,FIN_RAW[[#This Row],[CONCEPTO]]=""),"",FIN_RAW[[#This Row],[CONCEPTO]])</f>
        <v>Mensualidad FOR AGO</v>
      </c>
      <c r="H2385" s="5">
        <f>IF(FIN_DATASET[[#This Row],[Type]]="Income", FIN_RAW[[#This Row],[VALOR (IN)]], -FIN_RAW[[#This Row],[VALOR (OUT)]])</f>
        <v>180000</v>
      </c>
      <c r="I2385" s="3" t="str">
        <f>FIN_RAW[[#This Row],[CUENTA (IN)]]</f>
        <v>Efectivo</v>
      </c>
      <c r="J2385" s="6" t="str">
        <f>FIN_RAW[[#This Row],[CUENTA (OUT)]]</f>
        <v>Mensualidad</v>
      </c>
      <c r="K2385" s="3" t="str">
        <f>IF(OR(FIN_RAW[[#This Row],[CLIENTE]]=0,FIN_RAW[[#This Row],[CLIENTE]]=" "),"",FIN_RAW[[#This Row],[CLIENTE]])</f>
        <v>Steveen Fernandez</v>
      </c>
      <c r="L2385" s="3" t="str">
        <f>IF(OR(FIN_RAW[[#This Row],[DEPORTISTA]]=0,FIN_RAW[[#This Row],[DEPORTISTA]]=""),"",FIN_RAW[[#This Row],[DEPORTISTA]])</f>
        <v>Samantha Fernandez Urbano</v>
      </c>
      <c r="M2385" s="3">
        <f>IF(FIN_DATASET[[#This Row],[Method]]="Efectivo",1,0)</f>
        <v>1</v>
      </c>
      <c r="N2385" s="12">
        <f>IF(FIN_DATASET[[#This Row],[Method]]="Efectivo",FIN_DATASET[[#This Row],[Amount]],0)</f>
        <v>180000</v>
      </c>
      <c r="O2385" s="3">
        <f>IF(FIN_DATASET[[#This Row],[Method]]="CxC",1,0)</f>
        <v>0</v>
      </c>
      <c r="P2385" s="11">
        <f>IF(FIN_DATASET[[#This Row],[Method]]="CxC",FIN_DATASET[[#This Row],[Amount]],0)</f>
        <v>0</v>
      </c>
      <c r="Q2385" s="3">
        <f>IF(OR(FIN_DATASET[[#This Row],[Account]]="CxP",FIN_DATASET[[#This Row],[Account]]="CxP (Liga)",FIN_DATASET[[#This Row],[Account]]="CxP (Terceros)"),1,0)</f>
        <v>0</v>
      </c>
      <c r="R2385" s="3">
        <f>IF(FIN_DATASET[[#This Row],[AP_Flag]]=1,FIN_DATASET[[#This Row],[Amount]],0)</f>
        <v>0</v>
      </c>
    </row>
    <row r="2386" spans="1:18" x14ac:dyDescent="0.2">
      <c r="A2386" s="4">
        <f>FIN_RAW[[#This Row],[FECHA]]</f>
        <v>45505</v>
      </c>
      <c r="B2386" s="3">
        <f>YEAR(FIN_DATASET[[#This Row],[Date]])</f>
        <v>2024</v>
      </c>
      <c r="C2386" s="3" t="str">
        <f>TEXT(FIN_DATASET[[#This Row],[Date]],"mmmm")</f>
        <v>August</v>
      </c>
      <c r="D2386" s="3" t="str">
        <f>IF(FIN_RAW[[#This Row],[VALOR (IN)]]&gt;0, "Income",IF(FIN_RAW[[#This Row],[VALOR (OUT)]]&gt;0, "Expense", "Check"))</f>
        <v>Income</v>
      </c>
      <c r="E2386" s="3" t="str">
        <f>_xlfn.XLOOKUP(FIN_DATASET[[#This Row],[Method]],CATEGORY_MAP[CUENTA_IN],CATEGORY_MAP[Category])</f>
        <v>Cash</v>
      </c>
      <c r="F2386" s="3" t="str">
        <f>_xlfn.XLOOKUP(FIN_DATASET[[#This Row],[Account]],CATEGORY_MAP[CUENTA_OUT],CATEGORY_MAP[Subcategory])</f>
        <v>Monthly Fee</v>
      </c>
      <c r="G2386" s="3" t="str">
        <f>IF(OR(FIN_RAW[[#This Row],[CONCEPTO]]=0,FIN_RAW[[#This Row],[CONCEPTO]]=""),"",FIN_RAW[[#This Row],[CONCEPTO]])</f>
        <v>Mensualidad FOR AGO</v>
      </c>
      <c r="H2386" s="5">
        <f>IF(FIN_DATASET[[#This Row],[Type]]="Income", FIN_RAW[[#This Row],[VALOR (IN)]], -FIN_RAW[[#This Row],[VALOR (OUT)]])</f>
        <v>180000</v>
      </c>
      <c r="I2386" s="3" t="str">
        <f>FIN_RAW[[#This Row],[CUENTA (IN)]]</f>
        <v>Efectivo</v>
      </c>
      <c r="J2386" s="6" t="str">
        <f>FIN_RAW[[#This Row],[CUENTA (OUT)]]</f>
        <v>Mensualidad</v>
      </c>
      <c r="K2386" s="3" t="str">
        <f>IF(OR(FIN_RAW[[#This Row],[CLIENTE]]=0,FIN_RAW[[#This Row],[CLIENTE]]=" "),"",FIN_RAW[[#This Row],[CLIENTE]])</f>
        <v>Claudia Acosta</v>
      </c>
      <c r="L2386" s="3" t="str">
        <f>IF(OR(FIN_RAW[[#This Row],[DEPORTISTA]]=0,FIN_RAW[[#This Row],[DEPORTISTA]]=""),"",FIN_RAW[[#This Row],[DEPORTISTA]])</f>
        <v>Santiago Ceballos Acosta</v>
      </c>
      <c r="M2386" s="3">
        <f>IF(FIN_DATASET[[#This Row],[Method]]="Efectivo",1,0)</f>
        <v>1</v>
      </c>
      <c r="N2386" s="12">
        <f>IF(FIN_DATASET[[#This Row],[Method]]="Efectivo",FIN_DATASET[[#This Row],[Amount]],0)</f>
        <v>180000</v>
      </c>
      <c r="O2386" s="3">
        <f>IF(FIN_DATASET[[#This Row],[Method]]="CxC",1,0)</f>
        <v>0</v>
      </c>
      <c r="P2386" s="11">
        <f>IF(FIN_DATASET[[#This Row],[Method]]="CxC",FIN_DATASET[[#This Row],[Amount]],0)</f>
        <v>0</v>
      </c>
      <c r="Q2386" s="3">
        <f>IF(OR(FIN_DATASET[[#This Row],[Account]]="CxP",FIN_DATASET[[#This Row],[Account]]="CxP (Liga)",FIN_DATASET[[#This Row],[Account]]="CxP (Terceros)"),1,0)</f>
        <v>0</v>
      </c>
      <c r="R2386" s="3">
        <f>IF(FIN_DATASET[[#This Row],[AP_Flag]]=1,FIN_DATASET[[#This Row],[Amount]],0)</f>
        <v>0</v>
      </c>
    </row>
    <row r="2387" spans="1:18" x14ac:dyDescent="0.2">
      <c r="A2387" s="4">
        <f>FIN_RAW[[#This Row],[FECHA]]</f>
        <v>45505</v>
      </c>
      <c r="B2387" s="3">
        <f>YEAR(FIN_DATASET[[#This Row],[Date]])</f>
        <v>2024</v>
      </c>
      <c r="C2387" s="3" t="str">
        <f>TEXT(FIN_DATASET[[#This Row],[Date]],"mmmm")</f>
        <v>August</v>
      </c>
      <c r="D2387" s="3" t="str">
        <f>IF(FIN_RAW[[#This Row],[VALOR (IN)]]&gt;0, "Income",IF(FIN_RAW[[#This Row],[VALOR (OUT)]]&gt;0, "Expense", "Check"))</f>
        <v>Income</v>
      </c>
      <c r="E2387" s="3" t="str">
        <f>_xlfn.XLOOKUP(FIN_DATASET[[#This Row],[Method]],CATEGORY_MAP[CUENTA_IN],CATEGORY_MAP[Category])</f>
        <v>Cash</v>
      </c>
      <c r="F2387" s="3" t="str">
        <f>_xlfn.XLOOKUP(FIN_DATASET[[#This Row],[Account]],CATEGORY_MAP[CUENTA_OUT],CATEGORY_MAP[Subcategory])</f>
        <v>Monthly Fee</v>
      </c>
      <c r="G2387" s="3" t="str">
        <f>IF(OR(FIN_RAW[[#This Row],[CONCEPTO]]=0,FIN_RAW[[#This Row],[CONCEPTO]]=""),"",FIN_RAW[[#This Row],[CONCEPTO]])</f>
        <v>Mensualidad AR AGO</v>
      </c>
      <c r="H2387" s="5">
        <f>IF(FIN_DATASET[[#This Row],[Type]]="Income", FIN_RAW[[#This Row],[VALOR (IN)]], -FIN_RAW[[#This Row],[VALOR (OUT)]])</f>
        <v>210000</v>
      </c>
      <c r="I2387" s="3" t="str">
        <f>FIN_RAW[[#This Row],[CUENTA (IN)]]</f>
        <v>Efectivo</v>
      </c>
      <c r="J2387" s="6" t="str">
        <f>FIN_RAW[[#This Row],[CUENTA (OUT)]]</f>
        <v>Mensualidad</v>
      </c>
      <c r="K2387" s="3" t="str">
        <f>IF(OR(FIN_RAW[[#This Row],[CLIENTE]]=0,FIN_RAW[[#This Row],[CLIENTE]]=" "),"",FIN_RAW[[#This Row],[CLIENTE]])</f>
        <v>Yanibel Peña Londoño</v>
      </c>
      <c r="L2387" s="3" t="str">
        <f>IF(OR(FIN_RAW[[#This Row],[DEPORTISTA]]=0,FIN_RAW[[#This Row],[DEPORTISTA]]=""),"",FIN_RAW[[#This Row],[DEPORTISTA]])</f>
        <v>Santiago Piedrahita Peña</v>
      </c>
      <c r="M2387" s="3">
        <f>IF(FIN_DATASET[[#This Row],[Method]]="Efectivo",1,0)</f>
        <v>1</v>
      </c>
      <c r="N2387" s="12">
        <f>IF(FIN_DATASET[[#This Row],[Method]]="Efectivo",FIN_DATASET[[#This Row],[Amount]],0)</f>
        <v>210000</v>
      </c>
      <c r="O2387" s="3">
        <f>IF(FIN_DATASET[[#This Row],[Method]]="CxC",1,0)</f>
        <v>0</v>
      </c>
      <c r="P2387" s="11">
        <f>IF(FIN_DATASET[[#This Row],[Method]]="CxC",FIN_DATASET[[#This Row],[Amount]],0)</f>
        <v>0</v>
      </c>
      <c r="Q2387" s="3">
        <f>IF(OR(FIN_DATASET[[#This Row],[Account]]="CxP",FIN_DATASET[[#This Row],[Account]]="CxP (Liga)",FIN_DATASET[[#This Row],[Account]]="CxP (Terceros)"),1,0)</f>
        <v>0</v>
      </c>
      <c r="R2387" s="3">
        <f>IF(FIN_DATASET[[#This Row],[AP_Flag]]=1,FIN_DATASET[[#This Row],[Amount]],0)</f>
        <v>0</v>
      </c>
    </row>
    <row r="2388" spans="1:18" x14ac:dyDescent="0.2">
      <c r="A2388" s="4">
        <f>FIN_RAW[[#This Row],[FECHA]]</f>
        <v>45505</v>
      </c>
      <c r="B2388" s="3">
        <f>YEAR(FIN_DATASET[[#This Row],[Date]])</f>
        <v>2024</v>
      </c>
      <c r="C2388" s="3" t="str">
        <f>TEXT(FIN_DATASET[[#This Row],[Date]],"mmmm")</f>
        <v>August</v>
      </c>
      <c r="D2388" s="3" t="str">
        <f>IF(FIN_RAW[[#This Row],[VALOR (IN)]]&gt;0, "Income",IF(FIN_RAW[[#This Row],[VALOR (OUT)]]&gt;0, "Expense", "Check"))</f>
        <v>Income</v>
      </c>
      <c r="E2388" s="3" t="str">
        <f>_xlfn.XLOOKUP(FIN_DATASET[[#This Row],[Method]],CATEGORY_MAP[CUENTA_IN],CATEGORY_MAP[Category])</f>
        <v>Cash</v>
      </c>
      <c r="F2388" s="3" t="str">
        <f>_xlfn.XLOOKUP(FIN_DATASET[[#This Row],[Account]],CATEGORY_MAP[CUENTA_OUT],CATEGORY_MAP[Subcategory])</f>
        <v>Monthly Fee</v>
      </c>
      <c r="G2388" s="3" t="str">
        <f>IF(OR(FIN_RAW[[#This Row],[CONCEPTO]]=0,FIN_RAW[[#This Row],[CONCEPTO]]=""),"",FIN_RAW[[#This Row],[CONCEPTO]])</f>
        <v>Mensualidad AR AGO</v>
      </c>
      <c r="H2388" s="5">
        <f>IF(FIN_DATASET[[#This Row],[Type]]="Income", FIN_RAW[[#This Row],[VALOR (IN)]], -FIN_RAW[[#This Row],[VALOR (OUT)]])</f>
        <v>210000</v>
      </c>
      <c r="I2388" s="3" t="str">
        <f>FIN_RAW[[#This Row],[CUENTA (IN)]]</f>
        <v>Efectivo</v>
      </c>
      <c r="J2388" s="6" t="str">
        <f>FIN_RAW[[#This Row],[CUENTA (OUT)]]</f>
        <v>Mensualidad</v>
      </c>
      <c r="K2388" s="3" t="str">
        <f>IF(OR(FIN_RAW[[#This Row],[CLIENTE]]=0,FIN_RAW[[#This Row],[CLIENTE]]=" "),"",FIN_RAW[[#This Row],[CLIENTE]])</f>
        <v>Ingrith Basto Zamorano</v>
      </c>
      <c r="L2388" s="3" t="str">
        <f>IF(OR(FIN_RAW[[#This Row],[DEPORTISTA]]=0,FIN_RAW[[#This Row],[DEPORTISTA]]=""),"",FIN_RAW[[#This Row],[DEPORTISTA]])</f>
        <v>Santiago Solórzano Basto</v>
      </c>
      <c r="M2388" s="3">
        <f>IF(FIN_DATASET[[#This Row],[Method]]="Efectivo",1,0)</f>
        <v>1</v>
      </c>
      <c r="N2388" s="12">
        <f>IF(FIN_DATASET[[#This Row],[Method]]="Efectivo",FIN_DATASET[[#This Row],[Amount]],0)</f>
        <v>210000</v>
      </c>
      <c r="O2388" s="3">
        <f>IF(FIN_DATASET[[#This Row],[Method]]="CxC",1,0)</f>
        <v>0</v>
      </c>
      <c r="P2388" s="11">
        <f>IF(FIN_DATASET[[#This Row],[Method]]="CxC",FIN_DATASET[[#This Row],[Amount]],0)</f>
        <v>0</v>
      </c>
      <c r="Q2388" s="3">
        <f>IF(OR(FIN_DATASET[[#This Row],[Account]]="CxP",FIN_DATASET[[#This Row],[Account]]="CxP (Liga)",FIN_DATASET[[#This Row],[Account]]="CxP (Terceros)"),1,0)</f>
        <v>0</v>
      </c>
      <c r="R2388" s="3">
        <f>IF(FIN_DATASET[[#This Row],[AP_Flag]]=1,FIN_DATASET[[#This Row],[Amount]],0)</f>
        <v>0</v>
      </c>
    </row>
    <row r="2389" spans="1:18" x14ac:dyDescent="0.2">
      <c r="A2389" s="4">
        <f>FIN_RAW[[#This Row],[FECHA]]</f>
        <v>45505</v>
      </c>
      <c r="B2389" s="3">
        <f>YEAR(FIN_DATASET[[#This Row],[Date]])</f>
        <v>2024</v>
      </c>
      <c r="C2389" s="3" t="str">
        <f>TEXT(FIN_DATASET[[#This Row],[Date]],"mmmm")</f>
        <v>August</v>
      </c>
      <c r="D2389" s="3" t="str">
        <f>IF(FIN_RAW[[#This Row],[VALOR (IN)]]&gt;0, "Income",IF(FIN_RAW[[#This Row],[VALOR (OUT)]]&gt;0, "Expense", "Check"))</f>
        <v>Income</v>
      </c>
      <c r="E2389" s="3" t="str">
        <f>_xlfn.XLOOKUP(FIN_DATASET[[#This Row],[Method]],CATEGORY_MAP[CUENTA_IN],CATEGORY_MAP[Category])</f>
        <v>Cash</v>
      </c>
      <c r="F2389" s="3" t="str">
        <f>_xlfn.XLOOKUP(FIN_DATASET[[#This Row],[Account]],CATEGORY_MAP[CUENTA_OUT],CATEGORY_MAP[Subcategory])</f>
        <v>Monthly Fee</v>
      </c>
      <c r="G2389" s="3" t="str">
        <f>IF(OR(FIN_RAW[[#This Row],[CONCEPTO]]=0,FIN_RAW[[#This Row],[CONCEPTO]]=""),"",FIN_RAW[[#This Row],[CONCEPTO]])</f>
        <v>Mensualidad AR AGO</v>
      </c>
      <c r="H2389" s="5">
        <f>IF(FIN_DATASET[[#This Row],[Type]]="Income", FIN_RAW[[#This Row],[VALOR (IN)]], -FIN_RAW[[#This Row],[VALOR (OUT)]])</f>
        <v>210000</v>
      </c>
      <c r="I2389" s="3" t="str">
        <f>FIN_RAW[[#This Row],[CUENTA (IN)]]</f>
        <v>Efectivo</v>
      </c>
      <c r="J2389" s="6" t="str">
        <f>FIN_RAW[[#This Row],[CUENTA (OUT)]]</f>
        <v>Mensualidad</v>
      </c>
      <c r="K2389" s="3" t="str">
        <f>IF(OR(FIN_RAW[[#This Row],[CLIENTE]]=0,FIN_RAW[[#This Row],[CLIENTE]]=" "),"",FIN_RAW[[#This Row],[CLIENTE]])</f>
        <v>Marcela Zapata Duque</v>
      </c>
      <c r="L2389" s="3" t="str">
        <f>IF(OR(FIN_RAW[[#This Row],[DEPORTISTA]]=0,FIN_RAW[[#This Row],[DEPORTISTA]]=""),"",FIN_RAW[[#This Row],[DEPORTISTA]])</f>
        <v>Sara Zapata Zapata</v>
      </c>
      <c r="M2389" s="3">
        <f>IF(FIN_DATASET[[#This Row],[Method]]="Efectivo",1,0)</f>
        <v>1</v>
      </c>
      <c r="N2389" s="12">
        <f>IF(FIN_DATASET[[#This Row],[Method]]="Efectivo",FIN_DATASET[[#This Row],[Amount]],0)</f>
        <v>210000</v>
      </c>
      <c r="O2389" s="3">
        <f>IF(FIN_DATASET[[#This Row],[Method]]="CxC",1,0)</f>
        <v>0</v>
      </c>
      <c r="P2389" s="11">
        <f>IF(FIN_DATASET[[#This Row],[Method]]="CxC",FIN_DATASET[[#This Row],[Amount]],0)</f>
        <v>0</v>
      </c>
      <c r="Q2389" s="3">
        <f>IF(OR(FIN_DATASET[[#This Row],[Account]]="CxP",FIN_DATASET[[#This Row],[Account]]="CxP (Liga)",FIN_DATASET[[#This Row],[Account]]="CxP (Terceros)"),1,0)</f>
        <v>0</v>
      </c>
      <c r="R2389" s="3">
        <f>IF(FIN_DATASET[[#This Row],[AP_Flag]]=1,FIN_DATASET[[#This Row],[Amount]],0)</f>
        <v>0</v>
      </c>
    </row>
    <row r="2390" spans="1:18" x14ac:dyDescent="0.2">
      <c r="A2390" s="4">
        <f>FIN_RAW[[#This Row],[FECHA]]</f>
        <v>45505</v>
      </c>
      <c r="B2390" s="3">
        <f>YEAR(FIN_DATASET[[#This Row],[Date]])</f>
        <v>2024</v>
      </c>
      <c r="C2390" s="3" t="str">
        <f>TEXT(FIN_DATASET[[#This Row],[Date]],"mmmm")</f>
        <v>August</v>
      </c>
      <c r="D2390" s="3" t="str">
        <f>IF(FIN_RAW[[#This Row],[VALOR (IN)]]&gt;0, "Income",IF(FIN_RAW[[#This Row],[VALOR (OUT)]]&gt;0, "Expense", "Check"))</f>
        <v>Income</v>
      </c>
      <c r="E2390" s="3" t="str">
        <f>_xlfn.XLOOKUP(FIN_DATASET[[#This Row],[Method]],CATEGORY_MAP[CUENTA_IN],CATEGORY_MAP[Category])</f>
        <v>Cash</v>
      </c>
      <c r="F2390" s="3" t="str">
        <f>_xlfn.XLOOKUP(FIN_DATASET[[#This Row],[Account]],CATEGORY_MAP[CUENTA_OUT],CATEGORY_MAP[Subcategory])</f>
        <v>Monthly Fee</v>
      </c>
      <c r="G2390" s="3" t="str">
        <f>IF(OR(FIN_RAW[[#This Row],[CONCEPTO]]=0,FIN_RAW[[#This Row],[CONCEPTO]]=""),"",FIN_RAW[[#This Row],[CONCEPTO]])</f>
        <v>Mensualidad AR AGO</v>
      </c>
      <c r="H2390" s="5">
        <f>IF(FIN_DATASET[[#This Row],[Type]]="Income", FIN_RAW[[#This Row],[VALOR (IN)]], -FIN_RAW[[#This Row],[VALOR (OUT)]])</f>
        <v>210000</v>
      </c>
      <c r="I2390" s="3" t="str">
        <f>FIN_RAW[[#This Row],[CUENTA (IN)]]</f>
        <v>Efectivo</v>
      </c>
      <c r="J2390" s="6" t="str">
        <f>FIN_RAW[[#This Row],[CUENTA (OUT)]]</f>
        <v>Mensualidad</v>
      </c>
      <c r="K2390" s="3" t="str">
        <f>IF(OR(FIN_RAW[[#This Row],[CLIENTE]]=0,FIN_RAW[[#This Row],[CLIENTE]]=" "),"",FIN_RAW[[#This Row],[CLIENTE]])</f>
        <v>Ana Milena Sánchez Patiño</v>
      </c>
      <c r="L2390" s="3" t="str">
        <f>IF(OR(FIN_RAW[[#This Row],[DEPORTISTA]]=0,FIN_RAW[[#This Row],[DEPORTISTA]]=""),"",FIN_RAW[[#This Row],[DEPORTISTA]])</f>
        <v>Valentina Carvajal Sánchez</v>
      </c>
      <c r="M2390" s="3">
        <f>IF(FIN_DATASET[[#This Row],[Method]]="Efectivo",1,0)</f>
        <v>1</v>
      </c>
      <c r="N2390" s="12">
        <f>IF(FIN_DATASET[[#This Row],[Method]]="Efectivo",FIN_DATASET[[#This Row],[Amount]],0)</f>
        <v>210000</v>
      </c>
      <c r="O2390" s="3">
        <f>IF(FIN_DATASET[[#This Row],[Method]]="CxC",1,0)</f>
        <v>0</v>
      </c>
      <c r="P2390" s="11">
        <f>IF(FIN_DATASET[[#This Row],[Method]]="CxC",FIN_DATASET[[#This Row],[Amount]],0)</f>
        <v>0</v>
      </c>
      <c r="Q2390" s="3">
        <f>IF(OR(FIN_DATASET[[#This Row],[Account]]="CxP",FIN_DATASET[[#This Row],[Account]]="CxP (Liga)",FIN_DATASET[[#This Row],[Account]]="CxP (Terceros)"),1,0)</f>
        <v>0</v>
      </c>
      <c r="R2390" s="3">
        <f>IF(FIN_DATASET[[#This Row],[AP_Flag]]=1,FIN_DATASET[[#This Row],[Amount]],0)</f>
        <v>0</v>
      </c>
    </row>
    <row r="2391" spans="1:18" x14ac:dyDescent="0.2">
      <c r="A2391" s="4">
        <f>FIN_RAW[[#This Row],[FECHA]]</f>
        <v>45505</v>
      </c>
      <c r="B2391" s="3">
        <f>YEAR(FIN_DATASET[[#This Row],[Date]])</f>
        <v>2024</v>
      </c>
      <c r="C2391" s="3" t="str">
        <f>TEXT(FIN_DATASET[[#This Row],[Date]],"mmmm")</f>
        <v>August</v>
      </c>
      <c r="D2391" s="3" t="str">
        <f>IF(FIN_RAW[[#This Row],[VALOR (IN)]]&gt;0, "Income",IF(FIN_RAW[[#This Row],[VALOR (OUT)]]&gt;0, "Expense", "Check"))</f>
        <v>Income</v>
      </c>
      <c r="E2391" s="3" t="str">
        <f>_xlfn.XLOOKUP(FIN_DATASET[[#This Row],[Method]],CATEGORY_MAP[CUENTA_IN],CATEGORY_MAP[Category])</f>
        <v>Scholarships</v>
      </c>
      <c r="F2391" s="3" t="str">
        <f>_xlfn.XLOOKUP(FIN_DATASET[[#This Row],[Account]],CATEGORY_MAP[CUENTA_OUT],CATEGORY_MAP[Subcategory])</f>
        <v>Monthly Fee</v>
      </c>
      <c r="G2391" s="3" t="str">
        <f>IF(OR(FIN_RAW[[#This Row],[CONCEPTO]]=0,FIN_RAW[[#This Row],[CONCEPTO]]=""),"",FIN_RAW[[#This Row],[CONCEPTO]])</f>
        <v>Beca Fundadores AR (100%) AGO</v>
      </c>
      <c r="H2391" s="5">
        <f>IF(FIN_DATASET[[#This Row],[Type]]="Income", FIN_RAW[[#This Row],[VALOR (IN)]], -FIN_RAW[[#This Row],[VALOR (OUT)]])</f>
        <v>210000</v>
      </c>
      <c r="I2391" s="3" t="str">
        <f>FIN_RAW[[#This Row],[CUENTA (IN)]]</f>
        <v>Becas</v>
      </c>
      <c r="J2391" s="6" t="str">
        <f>FIN_RAW[[#This Row],[CUENTA (OUT)]]</f>
        <v>Mensualidad</v>
      </c>
      <c r="K2391" s="3" t="str">
        <f>IF(OR(FIN_RAW[[#This Row],[CLIENTE]]=0,FIN_RAW[[#This Row],[CLIENTE]]=" "),"",FIN_RAW[[#This Row],[CLIENTE]])</f>
        <v>Silvana Torres López</v>
      </c>
      <c r="L2391" s="3" t="str">
        <f>IF(OR(FIN_RAW[[#This Row],[DEPORTISTA]]=0,FIN_RAW[[#This Row],[DEPORTISTA]]=""),"",FIN_RAW[[#This Row],[DEPORTISTA]])</f>
        <v>Valentina Quintero Torres</v>
      </c>
      <c r="M2391" s="3">
        <f>IF(FIN_DATASET[[#This Row],[Method]]="Efectivo",1,0)</f>
        <v>0</v>
      </c>
      <c r="N2391" s="12">
        <f>IF(FIN_DATASET[[#This Row],[Method]]="Efectivo",FIN_DATASET[[#This Row],[Amount]],0)</f>
        <v>0</v>
      </c>
      <c r="O2391" s="3">
        <f>IF(FIN_DATASET[[#This Row],[Method]]="CxC",1,0)</f>
        <v>0</v>
      </c>
      <c r="P2391" s="11">
        <f>IF(FIN_DATASET[[#This Row],[Method]]="CxC",FIN_DATASET[[#This Row],[Amount]],0)</f>
        <v>0</v>
      </c>
      <c r="Q2391" s="3">
        <f>IF(OR(FIN_DATASET[[#This Row],[Account]]="CxP",FIN_DATASET[[#This Row],[Account]]="CxP (Liga)",FIN_DATASET[[#This Row],[Account]]="CxP (Terceros)"),1,0)</f>
        <v>0</v>
      </c>
      <c r="R2391" s="3">
        <f>IF(FIN_DATASET[[#This Row],[AP_Flag]]=1,FIN_DATASET[[#This Row],[Amount]],0)</f>
        <v>0</v>
      </c>
    </row>
    <row r="2392" spans="1:18" x14ac:dyDescent="0.2">
      <c r="A2392" s="4">
        <f>FIN_RAW[[#This Row],[FECHA]]</f>
        <v>45505</v>
      </c>
      <c r="B2392" s="3">
        <f>YEAR(FIN_DATASET[[#This Row],[Date]])</f>
        <v>2024</v>
      </c>
      <c r="C2392" s="3" t="str">
        <f>TEXT(FIN_DATASET[[#This Row],[Date]],"mmmm")</f>
        <v>August</v>
      </c>
      <c r="D2392" s="3" t="str">
        <f>IF(FIN_RAW[[#This Row],[VALOR (IN)]]&gt;0, "Income",IF(FIN_RAW[[#This Row],[VALOR (OUT)]]&gt;0, "Expense", "Check"))</f>
        <v>Income</v>
      </c>
      <c r="E2392" s="3" t="str">
        <f>_xlfn.XLOOKUP(FIN_DATASET[[#This Row],[Method]],CATEGORY_MAP[CUENTA_IN],CATEGORY_MAP[Category])</f>
        <v>Cash</v>
      </c>
      <c r="F2392" s="3" t="str">
        <f>_xlfn.XLOOKUP(FIN_DATASET[[#This Row],[Account]],CATEGORY_MAP[CUENTA_OUT],CATEGORY_MAP[Subcategory])</f>
        <v>Monthly Fee</v>
      </c>
      <c r="G2392" s="3" t="str">
        <f>IF(OR(FIN_RAW[[#This Row],[CONCEPTO]]=0,FIN_RAW[[#This Row],[CONCEPTO]]=""),"",FIN_RAW[[#This Row],[CONCEPTO]])</f>
        <v>Mensualidad FOR AGO</v>
      </c>
      <c r="H2392" s="5">
        <f>IF(FIN_DATASET[[#This Row],[Type]]="Income", FIN_RAW[[#This Row],[VALOR (IN)]], -FIN_RAW[[#This Row],[VALOR (OUT)]])</f>
        <v>180000</v>
      </c>
      <c r="I2392" s="3" t="str">
        <f>FIN_RAW[[#This Row],[CUENTA (IN)]]</f>
        <v>Efectivo</v>
      </c>
      <c r="J2392" s="6" t="str">
        <f>FIN_RAW[[#This Row],[CUENTA (OUT)]]</f>
        <v>Mensualidad</v>
      </c>
      <c r="K2392" s="3" t="str">
        <f>IF(OR(FIN_RAW[[#This Row],[CLIENTE]]=0,FIN_RAW[[#This Row],[CLIENTE]]=" "),"",FIN_RAW[[#This Row],[CLIENTE]])</f>
        <v>Paula Andrea Cruz</v>
      </c>
      <c r="L2392" s="3" t="str">
        <f>IF(OR(FIN_RAW[[#This Row],[DEPORTISTA]]=0,FIN_RAW[[#This Row],[DEPORTISTA]]=""),"",FIN_RAW[[#This Row],[DEPORTISTA]])</f>
        <v>Victoria David Cruz</v>
      </c>
      <c r="M2392" s="3">
        <f>IF(FIN_DATASET[[#This Row],[Method]]="Efectivo",1,0)</f>
        <v>1</v>
      </c>
      <c r="N2392" s="12">
        <f>IF(FIN_DATASET[[#This Row],[Method]]="Efectivo",FIN_DATASET[[#This Row],[Amount]],0)</f>
        <v>180000</v>
      </c>
      <c r="O2392" s="3">
        <f>IF(FIN_DATASET[[#This Row],[Method]]="CxC",1,0)</f>
        <v>0</v>
      </c>
      <c r="P2392" s="11">
        <f>IF(FIN_DATASET[[#This Row],[Method]]="CxC",FIN_DATASET[[#This Row],[Amount]],0)</f>
        <v>0</v>
      </c>
      <c r="Q2392" s="3">
        <f>IF(OR(FIN_DATASET[[#This Row],[Account]]="CxP",FIN_DATASET[[#This Row],[Account]]="CxP (Liga)",FIN_DATASET[[#This Row],[Account]]="CxP (Terceros)"),1,0)</f>
        <v>0</v>
      </c>
      <c r="R2392" s="3">
        <f>IF(FIN_DATASET[[#This Row],[AP_Flag]]=1,FIN_DATASET[[#This Row],[Amount]],0)</f>
        <v>0</v>
      </c>
    </row>
    <row r="2393" spans="1:18" x14ac:dyDescent="0.2">
      <c r="A2393" s="4">
        <f>FIN_RAW[[#This Row],[FECHA]]</f>
        <v>45534</v>
      </c>
      <c r="B2393" s="3">
        <f>YEAR(FIN_DATASET[[#This Row],[Date]])</f>
        <v>2024</v>
      </c>
      <c r="C2393" s="3" t="str">
        <f>TEXT(FIN_DATASET[[#This Row],[Date]],"mmmm")</f>
        <v>August</v>
      </c>
      <c r="D2393" s="3" t="str">
        <f>IF(FIN_RAW[[#This Row],[VALOR (IN)]]&gt;0, "Income",IF(FIN_RAW[[#This Row],[VALOR (OUT)]]&gt;0, "Expense", "Check"))</f>
        <v>Expense</v>
      </c>
      <c r="E2393" s="3" t="str">
        <f>_xlfn.XLOOKUP(FIN_DATASET[[#This Row],[Method]],CATEGORY_MAP[CUENTA_IN],CATEGORY_MAP[Category])</f>
        <v>Cash</v>
      </c>
      <c r="F2393" s="3" t="str">
        <f>_xlfn.XLOOKUP(FIN_DATASET[[#This Row],[Account]],CATEGORY_MAP[CUENTA_OUT],CATEGORY_MAP[Subcategory])</f>
        <v>Operating Expenses</v>
      </c>
      <c r="G2393" s="3" t="str">
        <f>IF(OR(FIN_RAW[[#This Row],[CONCEPTO]]=0,FIN_RAW[[#This Row],[CONCEPTO]]=""),"",FIN_RAW[[#This Row],[CONCEPTO]])</f>
        <v xml:space="preserve">Compra Detalle Funebre Sonia </v>
      </c>
      <c r="H2393" s="5">
        <f>IF(FIN_DATASET[[#This Row],[Type]]="Income", FIN_RAW[[#This Row],[VALOR (IN)]], -FIN_RAW[[#This Row],[VALOR (OUT)]])</f>
        <v>-200000</v>
      </c>
      <c r="I2393" s="3" t="str">
        <f>FIN_RAW[[#This Row],[CUENTA (IN)]]</f>
        <v>Efectivo</v>
      </c>
      <c r="J2393" s="6" t="str">
        <f>FIN_RAW[[#This Row],[CUENTA (OUT)]]</f>
        <v>Otros Gastos</v>
      </c>
      <c r="K2393" s="3" t="str">
        <f>IF(OR(FIN_RAW[[#This Row],[CLIENTE]]=0,FIN_RAW[[#This Row],[CLIENTE]]=" "),"",FIN_RAW[[#This Row],[CLIENTE]])</f>
        <v/>
      </c>
      <c r="L2393" s="3" t="str">
        <f>IF(OR(FIN_RAW[[#This Row],[DEPORTISTA]]=0,FIN_RAW[[#This Row],[DEPORTISTA]]=""),"",FIN_RAW[[#This Row],[DEPORTISTA]])</f>
        <v/>
      </c>
      <c r="M2393" s="3">
        <f>IF(FIN_DATASET[[#This Row],[Method]]="Efectivo",1,0)</f>
        <v>1</v>
      </c>
      <c r="N2393" s="12">
        <f>IF(FIN_DATASET[[#This Row],[Method]]="Efectivo",FIN_DATASET[[#This Row],[Amount]],0)</f>
        <v>-200000</v>
      </c>
      <c r="O2393" s="3">
        <f>IF(FIN_DATASET[[#This Row],[Method]]="CxC",1,0)</f>
        <v>0</v>
      </c>
      <c r="P2393" s="11">
        <f>IF(FIN_DATASET[[#This Row],[Method]]="CxC",FIN_DATASET[[#This Row],[Amount]],0)</f>
        <v>0</v>
      </c>
      <c r="Q2393" s="3">
        <f>IF(OR(FIN_DATASET[[#This Row],[Account]]="CxP",FIN_DATASET[[#This Row],[Account]]="CxP (Liga)",FIN_DATASET[[#This Row],[Account]]="CxP (Terceros)"),1,0)</f>
        <v>0</v>
      </c>
      <c r="R2393" s="3">
        <f>IF(FIN_DATASET[[#This Row],[AP_Flag]]=1,FIN_DATASET[[#This Row],[Amount]],0)</f>
        <v>0</v>
      </c>
    </row>
    <row r="2394" spans="1:18" x14ac:dyDescent="0.2">
      <c r="A2394" s="4">
        <f>FIN_RAW[[#This Row],[FECHA]]</f>
        <v>45534</v>
      </c>
      <c r="B2394" s="3">
        <f>YEAR(FIN_DATASET[[#This Row],[Date]])</f>
        <v>2024</v>
      </c>
      <c r="C2394" s="3" t="str">
        <f>TEXT(FIN_DATASET[[#This Row],[Date]],"mmmm")</f>
        <v>August</v>
      </c>
      <c r="D2394" s="3" t="str">
        <f>IF(FIN_RAW[[#This Row],[VALOR (IN)]]&gt;0, "Income",IF(FIN_RAW[[#This Row],[VALOR (OUT)]]&gt;0, "Expense", "Check"))</f>
        <v>Expense</v>
      </c>
      <c r="E2394" s="3" t="str">
        <f>_xlfn.XLOOKUP(FIN_DATASET[[#This Row],[Method]],CATEGORY_MAP[CUENTA_IN],CATEGORY_MAP[Category])</f>
        <v>Cash</v>
      </c>
      <c r="F2394" s="3" t="str">
        <f>_xlfn.XLOOKUP(FIN_DATASET[[#This Row],[Account]],CATEGORY_MAP[CUENTA_OUT],CATEGORY_MAP[Subcategory])</f>
        <v>Payroll</v>
      </c>
      <c r="G2394" s="3" t="str">
        <f>IF(OR(FIN_RAW[[#This Row],[CONCEPTO]]=0,FIN_RAW[[#This Row],[CONCEPTO]]=""),"",FIN_RAW[[#This Row],[CONCEPTO]])</f>
        <v>Pago Nomina AGO</v>
      </c>
      <c r="H2394" s="5">
        <f>IF(FIN_DATASET[[#This Row],[Type]]="Income", FIN_RAW[[#This Row],[VALOR (IN)]], -FIN_RAW[[#This Row],[VALOR (OUT)]])</f>
        <v>-950000</v>
      </c>
      <c r="I2394" s="3" t="str">
        <f>FIN_RAW[[#This Row],[CUENTA (IN)]]</f>
        <v>Efectivo</v>
      </c>
      <c r="J2394" s="6" t="str">
        <f>FIN_RAW[[#This Row],[CUENTA (OUT)]]</f>
        <v>Nomina</v>
      </c>
      <c r="K2394" s="3" t="str">
        <f>IF(OR(FIN_RAW[[#This Row],[CLIENTE]]=0,FIN_RAW[[#This Row],[CLIENTE]]=" "),"",FIN_RAW[[#This Row],[CLIENTE]])</f>
        <v>Derwin Cuastumal Leal</v>
      </c>
      <c r="L2394" s="3" t="str">
        <f>IF(OR(FIN_RAW[[#This Row],[DEPORTISTA]]=0,FIN_RAW[[#This Row],[DEPORTISTA]]=""),"",FIN_RAW[[#This Row],[DEPORTISTA]])</f>
        <v>Derwin Cuastumal Leal</v>
      </c>
      <c r="M2394" s="3">
        <f>IF(FIN_DATASET[[#This Row],[Method]]="Efectivo",1,0)</f>
        <v>1</v>
      </c>
      <c r="N2394" s="12">
        <f>IF(FIN_DATASET[[#This Row],[Method]]="Efectivo",FIN_DATASET[[#This Row],[Amount]],0)</f>
        <v>-950000</v>
      </c>
      <c r="O2394" s="3">
        <f>IF(FIN_DATASET[[#This Row],[Method]]="CxC",1,0)</f>
        <v>0</v>
      </c>
      <c r="P2394" s="11">
        <f>IF(FIN_DATASET[[#This Row],[Method]]="CxC",FIN_DATASET[[#This Row],[Amount]],0)</f>
        <v>0</v>
      </c>
      <c r="Q2394" s="3">
        <f>IF(OR(FIN_DATASET[[#This Row],[Account]]="CxP",FIN_DATASET[[#This Row],[Account]]="CxP (Liga)",FIN_DATASET[[#This Row],[Account]]="CxP (Terceros)"),1,0)</f>
        <v>0</v>
      </c>
      <c r="R2394" s="3">
        <f>IF(FIN_DATASET[[#This Row],[AP_Flag]]=1,FIN_DATASET[[#This Row],[Amount]],0)</f>
        <v>0</v>
      </c>
    </row>
    <row r="2395" spans="1:18" x14ac:dyDescent="0.2">
      <c r="A2395" s="4">
        <f>FIN_RAW[[#This Row],[FECHA]]</f>
        <v>45534</v>
      </c>
      <c r="B2395" s="3">
        <f>YEAR(FIN_DATASET[[#This Row],[Date]])</f>
        <v>2024</v>
      </c>
      <c r="C2395" s="3" t="str">
        <f>TEXT(FIN_DATASET[[#This Row],[Date]],"mmmm")</f>
        <v>August</v>
      </c>
      <c r="D2395" s="3" t="str">
        <f>IF(FIN_RAW[[#This Row],[VALOR (IN)]]&gt;0, "Income",IF(FIN_RAW[[#This Row],[VALOR (OUT)]]&gt;0, "Expense", "Check"))</f>
        <v>Expense</v>
      </c>
      <c r="E2395" s="3" t="str">
        <f>_xlfn.XLOOKUP(FIN_DATASET[[#This Row],[Method]],CATEGORY_MAP[CUENTA_IN],CATEGORY_MAP[Category])</f>
        <v>Cash</v>
      </c>
      <c r="F2395" s="3" t="str">
        <f>_xlfn.XLOOKUP(FIN_DATASET[[#This Row],[Account]],CATEGORY_MAP[CUENTA_OUT],CATEGORY_MAP[Subcategory])</f>
        <v>Payroll</v>
      </c>
      <c r="G2395" s="3" t="str">
        <f>IF(OR(FIN_RAW[[#This Row],[CONCEPTO]]=0,FIN_RAW[[#This Row],[CONCEPTO]]=""),"",FIN_RAW[[#This Row],[CONCEPTO]])</f>
        <v>Pago Nomina AGO</v>
      </c>
      <c r="H2395" s="5">
        <f>IF(FIN_DATASET[[#This Row],[Type]]="Income", FIN_RAW[[#This Row],[VALOR (IN)]], -FIN_RAW[[#This Row],[VALOR (OUT)]])</f>
        <v>-1400000</v>
      </c>
      <c r="I2395" s="3" t="str">
        <f>FIN_RAW[[#This Row],[CUENTA (IN)]]</f>
        <v>Efectivo</v>
      </c>
      <c r="J2395" s="6" t="str">
        <f>FIN_RAW[[#This Row],[CUENTA (OUT)]]</f>
        <v>Nomina</v>
      </c>
      <c r="K2395" s="3" t="str">
        <f>IF(OR(FIN_RAW[[#This Row],[CLIENTE]]=0,FIN_RAW[[#This Row],[CLIENTE]]=" "),"",FIN_RAW[[#This Row],[CLIENTE]])</f>
        <v>Farly Apraez Betancur</v>
      </c>
      <c r="L2395" s="3" t="str">
        <f>IF(OR(FIN_RAW[[#This Row],[DEPORTISTA]]=0,FIN_RAW[[#This Row],[DEPORTISTA]]=""),"",FIN_RAW[[#This Row],[DEPORTISTA]])</f>
        <v>Farly Apraez Betancur</v>
      </c>
      <c r="M2395" s="3">
        <f>IF(FIN_DATASET[[#This Row],[Method]]="Efectivo",1,0)</f>
        <v>1</v>
      </c>
      <c r="N2395" s="12">
        <f>IF(FIN_DATASET[[#This Row],[Method]]="Efectivo",FIN_DATASET[[#This Row],[Amount]],0)</f>
        <v>-1400000</v>
      </c>
      <c r="O2395" s="3">
        <f>IF(FIN_DATASET[[#This Row],[Method]]="CxC",1,0)</f>
        <v>0</v>
      </c>
      <c r="P2395" s="11">
        <f>IF(FIN_DATASET[[#This Row],[Method]]="CxC",FIN_DATASET[[#This Row],[Amount]],0)</f>
        <v>0</v>
      </c>
      <c r="Q2395" s="3">
        <f>IF(OR(FIN_DATASET[[#This Row],[Account]]="CxP",FIN_DATASET[[#This Row],[Account]]="CxP (Liga)",FIN_DATASET[[#This Row],[Account]]="CxP (Terceros)"),1,0)</f>
        <v>0</v>
      </c>
      <c r="R2395" s="3">
        <f>IF(FIN_DATASET[[#This Row],[AP_Flag]]=1,FIN_DATASET[[#This Row],[Amount]],0)</f>
        <v>0</v>
      </c>
    </row>
    <row r="2396" spans="1:18" x14ac:dyDescent="0.2">
      <c r="A2396" s="4">
        <f>FIN_RAW[[#This Row],[FECHA]]</f>
        <v>45534</v>
      </c>
      <c r="B2396" s="3">
        <f>YEAR(FIN_DATASET[[#This Row],[Date]])</f>
        <v>2024</v>
      </c>
      <c r="C2396" s="3" t="str">
        <f>TEXT(FIN_DATASET[[#This Row],[Date]],"mmmm")</f>
        <v>August</v>
      </c>
      <c r="D2396" s="3" t="str">
        <f>IF(FIN_RAW[[#This Row],[VALOR (IN)]]&gt;0, "Income",IF(FIN_RAW[[#This Row],[VALOR (OUT)]]&gt;0, "Expense", "Check"))</f>
        <v>Expense</v>
      </c>
      <c r="E2396" s="3" t="str">
        <f>_xlfn.XLOOKUP(FIN_DATASET[[#This Row],[Method]],CATEGORY_MAP[CUENTA_IN],CATEGORY_MAP[Category])</f>
        <v>Cash</v>
      </c>
      <c r="F2396" s="3" t="str">
        <f>_xlfn.XLOOKUP(FIN_DATASET[[#This Row],[Account]],CATEGORY_MAP[CUENTA_OUT],CATEGORY_MAP[Subcategory])</f>
        <v>Payroll</v>
      </c>
      <c r="G2396" s="3" t="str">
        <f>IF(OR(FIN_RAW[[#This Row],[CONCEPTO]]=0,FIN_RAW[[#This Row],[CONCEPTO]]=""),"",FIN_RAW[[#This Row],[CONCEPTO]])</f>
        <v>Pago Nomina AGO</v>
      </c>
      <c r="H2396" s="5">
        <f>IF(FIN_DATASET[[#This Row],[Type]]="Income", FIN_RAW[[#This Row],[VALOR (IN)]], -FIN_RAW[[#This Row],[VALOR (OUT)]])</f>
        <v>-100000</v>
      </c>
      <c r="I2396" s="3" t="str">
        <f>FIN_RAW[[#This Row],[CUENTA (IN)]]</f>
        <v>Efectivo</v>
      </c>
      <c r="J2396" s="6" t="str">
        <f>FIN_RAW[[#This Row],[CUENTA (OUT)]]</f>
        <v>Nomina</v>
      </c>
      <c r="K2396" s="3" t="str">
        <f>IF(OR(FIN_RAW[[#This Row],[CLIENTE]]=0,FIN_RAW[[#This Row],[CLIENTE]]=" "),"",FIN_RAW[[#This Row],[CLIENTE]])</f>
        <v>Ana Milena Sánchez Patiño</v>
      </c>
      <c r="L2396" s="3" t="str">
        <f>IF(OR(FIN_RAW[[#This Row],[DEPORTISTA]]=0,FIN_RAW[[#This Row],[DEPORTISTA]]=""),"",FIN_RAW[[#This Row],[DEPORTISTA]])</f>
        <v>Ana Milena Sánchez Patiño</v>
      </c>
      <c r="M2396" s="3">
        <f>IF(FIN_DATASET[[#This Row],[Method]]="Efectivo",1,0)</f>
        <v>1</v>
      </c>
      <c r="N2396" s="12">
        <f>IF(FIN_DATASET[[#This Row],[Method]]="Efectivo",FIN_DATASET[[#This Row],[Amount]],0)</f>
        <v>-100000</v>
      </c>
      <c r="O2396" s="3">
        <f>IF(FIN_DATASET[[#This Row],[Method]]="CxC",1,0)</f>
        <v>0</v>
      </c>
      <c r="P2396" s="11">
        <f>IF(FIN_DATASET[[#This Row],[Method]]="CxC",FIN_DATASET[[#This Row],[Amount]],0)</f>
        <v>0</v>
      </c>
      <c r="Q2396" s="3">
        <f>IF(OR(FIN_DATASET[[#This Row],[Account]]="CxP",FIN_DATASET[[#This Row],[Account]]="CxP (Liga)",FIN_DATASET[[#This Row],[Account]]="CxP (Terceros)"),1,0)</f>
        <v>0</v>
      </c>
      <c r="R2396" s="3">
        <f>IF(FIN_DATASET[[#This Row],[AP_Flag]]=1,FIN_DATASET[[#This Row],[Amount]],0)</f>
        <v>0</v>
      </c>
    </row>
    <row r="2397" spans="1:18" x14ac:dyDescent="0.2">
      <c r="A2397" s="4">
        <f>FIN_RAW[[#This Row],[FECHA]]</f>
        <v>45534</v>
      </c>
      <c r="B2397" s="3">
        <f>YEAR(FIN_DATASET[[#This Row],[Date]])</f>
        <v>2024</v>
      </c>
      <c r="C2397" s="3" t="str">
        <f>TEXT(FIN_DATASET[[#This Row],[Date]],"mmmm")</f>
        <v>August</v>
      </c>
      <c r="D2397" s="3" t="str">
        <f>IF(FIN_RAW[[#This Row],[VALOR (IN)]]&gt;0, "Income",IF(FIN_RAW[[#This Row],[VALOR (OUT)]]&gt;0, "Expense", "Check"))</f>
        <v>Expense</v>
      </c>
      <c r="E2397" s="3" t="str">
        <f>_xlfn.XLOOKUP(FIN_DATASET[[#This Row],[Method]],CATEGORY_MAP[CUENTA_IN],CATEGORY_MAP[Category])</f>
        <v>Cash</v>
      </c>
      <c r="F2397" s="3" t="str">
        <f>_xlfn.XLOOKUP(FIN_DATASET[[#This Row],[Account]],CATEGORY_MAP[CUENTA_OUT],CATEGORY_MAP[Subcategory])</f>
        <v>Payroll</v>
      </c>
      <c r="G2397" s="3" t="str">
        <f>IF(OR(FIN_RAW[[#This Row],[CONCEPTO]]=0,FIN_RAW[[#This Row],[CONCEPTO]]=""),"",FIN_RAW[[#This Row],[CONCEPTO]])</f>
        <v>Pago Nomina AGO</v>
      </c>
      <c r="H2397" s="5">
        <f>IF(FIN_DATASET[[#This Row],[Type]]="Income", FIN_RAW[[#This Row],[VALOR (IN)]], -FIN_RAW[[#This Row],[VALOR (OUT)]])</f>
        <v>-900000</v>
      </c>
      <c r="I2397" s="3" t="str">
        <f>FIN_RAW[[#This Row],[CUENTA (IN)]]</f>
        <v>Efectivo</v>
      </c>
      <c r="J2397" s="6" t="str">
        <f>FIN_RAW[[#This Row],[CUENTA (OUT)]]</f>
        <v>Nomina</v>
      </c>
      <c r="K2397" s="3" t="str">
        <f>IF(OR(FIN_RAW[[#This Row],[CLIENTE]]=0,FIN_RAW[[#This Row],[CLIENTE]]=" "),"",FIN_RAW[[#This Row],[CLIENTE]])</f>
        <v/>
      </c>
      <c r="L2397" s="3" t="str">
        <f>IF(OR(FIN_RAW[[#This Row],[DEPORTISTA]]=0,FIN_RAW[[#This Row],[DEPORTISTA]]=""),"",FIN_RAW[[#This Row],[DEPORTISTA]])</f>
        <v/>
      </c>
      <c r="M2397" s="3">
        <f>IF(FIN_DATASET[[#This Row],[Method]]="Efectivo",1,0)</f>
        <v>1</v>
      </c>
      <c r="N2397" s="12">
        <f>IF(FIN_DATASET[[#This Row],[Method]]="Efectivo",FIN_DATASET[[#This Row],[Amount]],0)</f>
        <v>-900000</v>
      </c>
      <c r="O2397" s="3">
        <f>IF(FIN_DATASET[[#This Row],[Method]]="CxC",1,0)</f>
        <v>0</v>
      </c>
      <c r="P2397" s="11">
        <f>IF(FIN_DATASET[[#This Row],[Method]]="CxC",FIN_DATASET[[#This Row],[Amount]],0)</f>
        <v>0</v>
      </c>
      <c r="Q2397" s="3">
        <f>IF(OR(FIN_DATASET[[#This Row],[Account]]="CxP",FIN_DATASET[[#This Row],[Account]]="CxP (Liga)",FIN_DATASET[[#This Row],[Account]]="CxP (Terceros)"),1,0)</f>
        <v>0</v>
      </c>
      <c r="R2397" s="3">
        <f>IF(FIN_DATASET[[#This Row],[AP_Flag]]=1,FIN_DATASET[[#This Row],[Amount]],0)</f>
        <v>0</v>
      </c>
    </row>
    <row r="2398" spans="1:18" x14ac:dyDescent="0.2">
      <c r="A2398" s="4">
        <f>FIN_RAW[[#This Row],[FECHA]]</f>
        <v>45536</v>
      </c>
      <c r="B2398" s="3">
        <f>YEAR(FIN_DATASET[[#This Row],[Date]])</f>
        <v>2024</v>
      </c>
      <c r="C2398" s="3" t="str">
        <f>TEXT(FIN_DATASET[[#This Row],[Date]],"mmmm")</f>
        <v>September</v>
      </c>
      <c r="D2398" s="3" t="str">
        <f>IF(FIN_RAW[[#This Row],[VALOR (IN)]]&gt;0, "Income",IF(FIN_RAW[[#This Row],[VALOR (OUT)]]&gt;0, "Expense", "Check"))</f>
        <v>Income</v>
      </c>
      <c r="E2398" s="3" t="str">
        <f>_xlfn.XLOOKUP(FIN_DATASET[[#This Row],[Method]],CATEGORY_MAP[CUENTA_IN],CATEGORY_MAP[Category])</f>
        <v>Cash</v>
      </c>
      <c r="F2398" s="3" t="str">
        <f>_xlfn.XLOOKUP(FIN_DATASET[[#This Row],[Account]],CATEGORY_MAP[CUENTA_OUT],CATEGORY_MAP[Subcategory])</f>
        <v>Monthly Fee</v>
      </c>
      <c r="G2398" s="3" t="str">
        <f>IF(OR(FIN_RAW[[#This Row],[CONCEPTO]]=0,FIN_RAW[[#This Row],[CONCEPTO]]=""),"",FIN_RAW[[#This Row],[CONCEPTO]])</f>
        <v>Mensualidad FOR SEP</v>
      </c>
      <c r="H2398" s="5">
        <f>IF(FIN_DATASET[[#This Row],[Type]]="Income", FIN_RAW[[#This Row],[VALOR (IN)]], -FIN_RAW[[#This Row],[VALOR (OUT)]])</f>
        <v>180000</v>
      </c>
      <c r="I2398" s="3" t="str">
        <f>FIN_RAW[[#This Row],[CUENTA (IN)]]</f>
        <v>Efectivo</v>
      </c>
      <c r="J2398" s="6" t="str">
        <f>FIN_RAW[[#This Row],[CUENTA (OUT)]]</f>
        <v>Mensualidad</v>
      </c>
      <c r="K2398" s="3" t="str">
        <f>IF(OR(FIN_RAW[[#This Row],[CLIENTE]]=0,FIN_RAW[[#This Row],[CLIENTE]]=" "),"",FIN_RAW[[#This Row],[CLIENTE]])</f>
        <v>Sandra Martínez</v>
      </c>
      <c r="L2398" s="3" t="str">
        <f>IF(OR(FIN_RAW[[#This Row],[DEPORTISTA]]=0,FIN_RAW[[#This Row],[DEPORTISTA]]=""),"",FIN_RAW[[#This Row],[DEPORTISTA]])</f>
        <v>Alejandro Arbeláez Martínez</v>
      </c>
      <c r="M2398" s="3">
        <f>IF(FIN_DATASET[[#This Row],[Method]]="Efectivo",1,0)</f>
        <v>1</v>
      </c>
      <c r="N2398" s="12">
        <f>IF(FIN_DATASET[[#This Row],[Method]]="Efectivo",FIN_DATASET[[#This Row],[Amount]],0)</f>
        <v>180000</v>
      </c>
      <c r="O2398" s="3">
        <f>IF(FIN_DATASET[[#This Row],[Method]]="CxC",1,0)</f>
        <v>0</v>
      </c>
      <c r="P2398" s="11">
        <f>IF(FIN_DATASET[[#This Row],[Method]]="CxC",FIN_DATASET[[#This Row],[Amount]],0)</f>
        <v>0</v>
      </c>
      <c r="Q2398" s="3">
        <f>IF(OR(FIN_DATASET[[#This Row],[Account]]="CxP",FIN_DATASET[[#This Row],[Account]]="CxP (Liga)",FIN_DATASET[[#This Row],[Account]]="CxP (Terceros)"),1,0)</f>
        <v>0</v>
      </c>
      <c r="R2398" s="3">
        <f>IF(FIN_DATASET[[#This Row],[AP_Flag]]=1,FIN_DATASET[[#This Row],[Amount]],0)</f>
        <v>0</v>
      </c>
    </row>
    <row r="2399" spans="1:18" x14ac:dyDescent="0.2">
      <c r="A2399" s="4">
        <f>FIN_RAW[[#This Row],[FECHA]]</f>
        <v>45536</v>
      </c>
      <c r="B2399" s="3">
        <f>YEAR(FIN_DATASET[[#This Row],[Date]])</f>
        <v>2024</v>
      </c>
      <c r="C2399" s="3" t="str">
        <f>TEXT(FIN_DATASET[[#This Row],[Date]],"mmmm")</f>
        <v>September</v>
      </c>
      <c r="D2399" s="3" t="str">
        <f>IF(FIN_RAW[[#This Row],[VALOR (IN)]]&gt;0, "Income",IF(FIN_RAW[[#This Row],[VALOR (OUT)]]&gt;0, "Expense", "Check"))</f>
        <v>Income</v>
      </c>
      <c r="E2399" s="3" t="str">
        <f>_xlfn.XLOOKUP(FIN_DATASET[[#This Row],[Method]],CATEGORY_MAP[CUENTA_IN],CATEGORY_MAP[Category])</f>
        <v>Scholarships</v>
      </c>
      <c r="F2399" s="3" t="str">
        <f>_xlfn.XLOOKUP(FIN_DATASET[[#This Row],[Account]],CATEGORY_MAP[CUENTA_OUT],CATEGORY_MAP[Subcategory])</f>
        <v>Monthly Fee</v>
      </c>
      <c r="G2399" s="3" t="str">
        <f>IF(OR(FIN_RAW[[#This Row],[CONCEPTO]]=0,FIN_RAW[[#This Row],[CONCEPTO]]=""),"",FIN_RAW[[#This Row],[CONCEPTO]])</f>
        <v>Beca Fundadores AR (100%) SEP</v>
      </c>
      <c r="H2399" s="5">
        <f>IF(FIN_DATASET[[#This Row],[Type]]="Income", FIN_RAW[[#This Row],[VALOR (IN)]], -FIN_RAW[[#This Row],[VALOR (OUT)]])</f>
        <v>210000</v>
      </c>
      <c r="I2399" s="3" t="str">
        <f>FIN_RAW[[#This Row],[CUENTA (IN)]]</f>
        <v>Becas</v>
      </c>
      <c r="J2399" s="6" t="str">
        <f>FIN_RAW[[#This Row],[CUENTA (OUT)]]</f>
        <v>Mensualidad</v>
      </c>
      <c r="K2399" s="3" t="str">
        <f>IF(OR(FIN_RAW[[#This Row],[CLIENTE]]=0,FIN_RAW[[#This Row],[CLIENTE]]=" "),"",FIN_RAW[[#This Row],[CLIENTE]])</f>
        <v>Luis Eduardo Solarte Serna</v>
      </c>
      <c r="L2399" s="3" t="str">
        <f>IF(OR(FIN_RAW[[#This Row],[DEPORTISTA]]=0,FIN_RAW[[#This Row],[DEPORTISTA]]=""),"",FIN_RAW[[#This Row],[DEPORTISTA]])</f>
        <v>Alejandro Solarte Osorio</v>
      </c>
      <c r="M2399" s="3">
        <f>IF(FIN_DATASET[[#This Row],[Method]]="Efectivo",1,0)</f>
        <v>0</v>
      </c>
      <c r="N2399" s="12">
        <f>IF(FIN_DATASET[[#This Row],[Method]]="Efectivo",FIN_DATASET[[#This Row],[Amount]],0)</f>
        <v>0</v>
      </c>
      <c r="O2399" s="3">
        <f>IF(FIN_DATASET[[#This Row],[Method]]="CxC",1,0)</f>
        <v>0</v>
      </c>
      <c r="P2399" s="11">
        <f>IF(FIN_DATASET[[#This Row],[Method]]="CxC",FIN_DATASET[[#This Row],[Amount]],0)</f>
        <v>0</v>
      </c>
      <c r="Q2399" s="3">
        <f>IF(OR(FIN_DATASET[[#This Row],[Account]]="CxP",FIN_DATASET[[#This Row],[Account]]="CxP (Liga)",FIN_DATASET[[#This Row],[Account]]="CxP (Terceros)"),1,0)</f>
        <v>0</v>
      </c>
      <c r="R2399" s="3">
        <f>IF(FIN_DATASET[[#This Row],[AP_Flag]]=1,FIN_DATASET[[#This Row],[Amount]],0)</f>
        <v>0</v>
      </c>
    </row>
    <row r="2400" spans="1:18" x14ac:dyDescent="0.2">
      <c r="A2400" s="4">
        <f>FIN_RAW[[#This Row],[FECHA]]</f>
        <v>45536</v>
      </c>
      <c r="B2400" s="3">
        <f>YEAR(FIN_DATASET[[#This Row],[Date]])</f>
        <v>2024</v>
      </c>
      <c r="C2400" s="3" t="str">
        <f>TEXT(FIN_DATASET[[#This Row],[Date]],"mmmm")</f>
        <v>September</v>
      </c>
      <c r="D2400" s="3" t="str">
        <f>IF(FIN_RAW[[#This Row],[VALOR (IN)]]&gt;0, "Income",IF(FIN_RAW[[#This Row],[VALOR (OUT)]]&gt;0, "Expense", "Check"))</f>
        <v>Income</v>
      </c>
      <c r="E2400" s="3" t="str">
        <f>_xlfn.XLOOKUP(FIN_DATASET[[#This Row],[Method]],CATEGORY_MAP[CUENTA_IN],CATEGORY_MAP[Category])</f>
        <v>Cash</v>
      </c>
      <c r="F2400" s="3" t="str">
        <f>_xlfn.XLOOKUP(FIN_DATASET[[#This Row],[Account]],CATEGORY_MAP[CUENTA_OUT],CATEGORY_MAP[Subcategory])</f>
        <v>Monthly Fee</v>
      </c>
      <c r="G2400" s="3" t="str">
        <f>IF(OR(FIN_RAW[[#This Row],[CONCEPTO]]=0,FIN_RAW[[#This Row],[CONCEPTO]]=""),"",FIN_RAW[[#This Row],[CONCEPTO]])</f>
        <v>Mensualidad FOR SEP</v>
      </c>
      <c r="H2400" s="5">
        <f>IF(FIN_DATASET[[#This Row],[Type]]="Income", FIN_RAW[[#This Row],[VALOR (IN)]], -FIN_RAW[[#This Row],[VALOR (OUT)]])</f>
        <v>160000</v>
      </c>
      <c r="I2400" s="3" t="str">
        <f>FIN_RAW[[#This Row],[CUENTA (IN)]]</f>
        <v>Efectivo</v>
      </c>
      <c r="J2400" s="6" t="str">
        <f>FIN_RAW[[#This Row],[CUENTA (OUT)]]</f>
        <v>Mensualidad</v>
      </c>
      <c r="K2400" s="3" t="str">
        <f>IF(OR(FIN_RAW[[#This Row],[CLIENTE]]=0,FIN_RAW[[#This Row],[CLIENTE]]=" "),"",FIN_RAW[[#This Row],[CLIENTE]])</f>
        <v>Carlos Andrés Velasco Ruiz</v>
      </c>
      <c r="L2400" s="3" t="str">
        <f>IF(OR(FIN_RAW[[#This Row],[DEPORTISTA]]=0,FIN_RAW[[#This Row],[DEPORTISTA]]=""),"",FIN_RAW[[#This Row],[DEPORTISTA]])</f>
        <v>Antonella Velasco Aristizabal</v>
      </c>
      <c r="M2400" s="3">
        <f>IF(FIN_DATASET[[#This Row],[Method]]="Efectivo",1,0)</f>
        <v>1</v>
      </c>
      <c r="N2400" s="12">
        <f>IF(FIN_DATASET[[#This Row],[Method]]="Efectivo",FIN_DATASET[[#This Row],[Amount]],0)</f>
        <v>160000</v>
      </c>
      <c r="O2400" s="3">
        <f>IF(FIN_DATASET[[#This Row],[Method]]="CxC",1,0)</f>
        <v>0</v>
      </c>
      <c r="P2400" s="11">
        <f>IF(FIN_DATASET[[#This Row],[Method]]="CxC",FIN_DATASET[[#This Row],[Amount]],0)</f>
        <v>0</v>
      </c>
      <c r="Q2400" s="3">
        <f>IF(OR(FIN_DATASET[[#This Row],[Account]]="CxP",FIN_DATASET[[#This Row],[Account]]="CxP (Liga)",FIN_DATASET[[#This Row],[Account]]="CxP (Terceros)"),1,0)</f>
        <v>0</v>
      </c>
      <c r="R2400" s="3">
        <f>IF(FIN_DATASET[[#This Row],[AP_Flag]]=1,FIN_DATASET[[#This Row],[Amount]],0)</f>
        <v>0</v>
      </c>
    </row>
    <row r="2401" spans="1:18" x14ac:dyDescent="0.2">
      <c r="A2401" s="4">
        <f>FIN_RAW[[#This Row],[FECHA]]</f>
        <v>45536</v>
      </c>
      <c r="B2401" s="3">
        <f>YEAR(FIN_DATASET[[#This Row],[Date]])</f>
        <v>2024</v>
      </c>
      <c r="C2401" s="3" t="str">
        <f>TEXT(FIN_DATASET[[#This Row],[Date]],"mmmm")</f>
        <v>September</v>
      </c>
      <c r="D2401" s="3" t="str">
        <f>IF(FIN_RAW[[#This Row],[VALOR (IN)]]&gt;0, "Income",IF(FIN_RAW[[#This Row],[VALOR (OUT)]]&gt;0, "Expense", "Check"))</f>
        <v>Income</v>
      </c>
      <c r="E2401" s="3" t="str">
        <f>_xlfn.XLOOKUP(FIN_DATASET[[#This Row],[Method]],CATEGORY_MAP[CUENTA_IN],CATEGORY_MAP[Category])</f>
        <v>Cash</v>
      </c>
      <c r="F2401" s="3" t="str">
        <f>_xlfn.XLOOKUP(FIN_DATASET[[#This Row],[Account]],CATEGORY_MAP[CUENTA_OUT],CATEGORY_MAP[Subcategory])</f>
        <v>Monthly Fee</v>
      </c>
      <c r="G2401" s="3" t="str">
        <f>IF(OR(FIN_RAW[[#This Row],[CONCEPTO]]=0,FIN_RAW[[#This Row],[CONCEPTO]]=""),"",FIN_RAW[[#This Row],[CONCEPTO]])</f>
        <v>Mensualidad FOR SEP</v>
      </c>
      <c r="H2401" s="5">
        <f>IF(FIN_DATASET[[#This Row],[Type]]="Income", FIN_RAW[[#This Row],[VALOR (IN)]], -FIN_RAW[[#This Row],[VALOR (OUT)]])</f>
        <v>160000</v>
      </c>
      <c r="I2401" s="3" t="str">
        <f>FIN_RAW[[#This Row],[CUENTA (IN)]]</f>
        <v>Efectivo</v>
      </c>
      <c r="J2401" s="6" t="str">
        <f>FIN_RAW[[#This Row],[CUENTA (OUT)]]</f>
        <v>Mensualidad</v>
      </c>
      <c r="K2401" s="3" t="str">
        <f>IF(OR(FIN_RAW[[#This Row],[CLIENTE]]=0,FIN_RAW[[#This Row],[CLIENTE]]=" "),"",FIN_RAW[[#This Row],[CLIENTE]])</f>
        <v>Juan Sebastián Floyd</v>
      </c>
      <c r="L2401" s="3" t="str">
        <f>IF(OR(FIN_RAW[[#This Row],[DEPORTISTA]]=0,FIN_RAW[[#This Row],[DEPORTISTA]]=""),"",FIN_RAW[[#This Row],[DEPORTISTA]])</f>
        <v>Arianna Floyd Martínez</v>
      </c>
      <c r="M2401" s="3">
        <f>IF(FIN_DATASET[[#This Row],[Method]]="Efectivo",1,0)</f>
        <v>1</v>
      </c>
      <c r="N2401" s="12">
        <f>IF(FIN_DATASET[[#This Row],[Method]]="Efectivo",FIN_DATASET[[#This Row],[Amount]],0)</f>
        <v>160000</v>
      </c>
      <c r="O2401" s="3">
        <f>IF(FIN_DATASET[[#This Row],[Method]]="CxC",1,0)</f>
        <v>0</v>
      </c>
      <c r="P2401" s="11">
        <f>IF(FIN_DATASET[[#This Row],[Method]]="CxC",FIN_DATASET[[#This Row],[Amount]],0)</f>
        <v>0</v>
      </c>
      <c r="Q2401" s="3">
        <f>IF(OR(FIN_DATASET[[#This Row],[Account]]="CxP",FIN_DATASET[[#This Row],[Account]]="CxP (Liga)",FIN_DATASET[[#This Row],[Account]]="CxP (Terceros)"),1,0)</f>
        <v>0</v>
      </c>
      <c r="R2401" s="3">
        <f>IF(FIN_DATASET[[#This Row],[AP_Flag]]=1,FIN_DATASET[[#This Row],[Amount]],0)</f>
        <v>0</v>
      </c>
    </row>
    <row r="2402" spans="1:18" x14ac:dyDescent="0.2">
      <c r="A2402" s="4">
        <f>FIN_RAW[[#This Row],[FECHA]]</f>
        <v>45536</v>
      </c>
      <c r="B2402" s="3">
        <f>YEAR(FIN_DATASET[[#This Row],[Date]])</f>
        <v>2024</v>
      </c>
      <c r="C2402" s="3" t="str">
        <f>TEXT(FIN_DATASET[[#This Row],[Date]],"mmmm")</f>
        <v>September</v>
      </c>
      <c r="D2402" s="3" t="str">
        <f>IF(FIN_RAW[[#This Row],[VALOR (IN)]]&gt;0, "Income",IF(FIN_RAW[[#This Row],[VALOR (OUT)]]&gt;0, "Expense", "Check"))</f>
        <v>Income</v>
      </c>
      <c r="E2402" s="3" t="str">
        <f>_xlfn.XLOOKUP(FIN_DATASET[[#This Row],[Method]],CATEGORY_MAP[CUENTA_IN],CATEGORY_MAP[Category])</f>
        <v>Cash</v>
      </c>
      <c r="F2402" s="3" t="str">
        <f>_xlfn.XLOOKUP(FIN_DATASET[[#This Row],[Account]],CATEGORY_MAP[CUENTA_OUT],CATEGORY_MAP[Subcategory])</f>
        <v>Monthly Fee</v>
      </c>
      <c r="G2402" s="3" t="str">
        <f>IF(OR(FIN_RAW[[#This Row],[CONCEPTO]]=0,FIN_RAW[[#This Row],[CONCEPTO]]=""),"",FIN_RAW[[#This Row],[CONCEPTO]])</f>
        <v>Mensualidad FOR SEP</v>
      </c>
      <c r="H2402" s="5">
        <f>IF(FIN_DATASET[[#This Row],[Type]]="Income", FIN_RAW[[#This Row],[VALOR (IN)]], -FIN_RAW[[#This Row],[VALOR (OUT)]])</f>
        <v>180000</v>
      </c>
      <c r="I2402" s="3" t="str">
        <f>FIN_RAW[[#This Row],[CUENTA (IN)]]</f>
        <v>Efectivo</v>
      </c>
      <c r="J2402" s="6" t="str">
        <f>FIN_RAW[[#This Row],[CUENTA (OUT)]]</f>
        <v>Mensualidad</v>
      </c>
      <c r="K2402" s="3" t="str">
        <f>IF(OR(FIN_RAW[[#This Row],[CLIENTE]]=0,FIN_RAW[[#This Row],[CLIENTE]]=" "),"",FIN_RAW[[#This Row],[CLIENTE]])</f>
        <v>Tatiana Romero Tenorio</v>
      </c>
      <c r="L2402" s="3" t="str">
        <f>IF(OR(FIN_RAW[[#This Row],[DEPORTISTA]]=0,FIN_RAW[[#This Row],[DEPORTISTA]]=""),"",FIN_RAW[[#This Row],[DEPORTISTA]])</f>
        <v>Ismael Hurtado Romero</v>
      </c>
      <c r="M2402" s="3">
        <f>IF(FIN_DATASET[[#This Row],[Method]]="Efectivo",1,0)</f>
        <v>1</v>
      </c>
      <c r="N2402" s="12">
        <f>IF(FIN_DATASET[[#This Row],[Method]]="Efectivo",FIN_DATASET[[#This Row],[Amount]],0)</f>
        <v>180000</v>
      </c>
      <c r="O2402" s="3">
        <f>IF(FIN_DATASET[[#This Row],[Method]]="CxC",1,0)</f>
        <v>0</v>
      </c>
      <c r="P2402" s="11">
        <f>IF(FIN_DATASET[[#This Row],[Method]]="CxC",FIN_DATASET[[#This Row],[Amount]],0)</f>
        <v>0</v>
      </c>
      <c r="Q2402" s="3">
        <f>IF(OR(FIN_DATASET[[#This Row],[Account]]="CxP",FIN_DATASET[[#This Row],[Account]]="CxP (Liga)",FIN_DATASET[[#This Row],[Account]]="CxP (Terceros)"),1,0)</f>
        <v>0</v>
      </c>
      <c r="R2402" s="3">
        <f>IF(FIN_DATASET[[#This Row],[AP_Flag]]=1,FIN_DATASET[[#This Row],[Amount]],0)</f>
        <v>0</v>
      </c>
    </row>
    <row r="2403" spans="1:18" x14ac:dyDescent="0.2">
      <c r="A2403" s="4">
        <f>FIN_RAW[[#This Row],[FECHA]]</f>
        <v>45536</v>
      </c>
      <c r="B2403" s="3">
        <f>YEAR(FIN_DATASET[[#This Row],[Date]])</f>
        <v>2024</v>
      </c>
      <c r="C2403" s="3" t="str">
        <f>TEXT(FIN_DATASET[[#This Row],[Date]],"mmmm")</f>
        <v>September</v>
      </c>
      <c r="D2403" s="3" t="str">
        <f>IF(FIN_RAW[[#This Row],[VALOR (IN)]]&gt;0, "Income",IF(FIN_RAW[[#This Row],[VALOR (OUT)]]&gt;0, "Expense", "Check"))</f>
        <v>Income</v>
      </c>
      <c r="E2403" s="3" t="str">
        <f>_xlfn.XLOOKUP(FIN_DATASET[[#This Row],[Method]],CATEGORY_MAP[CUENTA_IN],CATEGORY_MAP[Category])</f>
        <v>Cash</v>
      </c>
      <c r="F2403" s="3" t="str">
        <f>_xlfn.XLOOKUP(FIN_DATASET[[#This Row],[Account]],CATEGORY_MAP[CUENTA_OUT],CATEGORY_MAP[Subcategory])</f>
        <v>Monthly Fee</v>
      </c>
      <c r="G2403" s="3" t="str">
        <f>IF(OR(FIN_RAW[[#This Row],[CONCEPTO]]=0,FIN_RAW[[#This Row],[CONCEPTO]]=""),"",FIN_RAW[[#This Row],[CONCEPTO]])</f>
        <v>Mensualidad FOR SEP</v>
      </c>
      <c r="H2403" s="5">
        <f>IF(FIN_DATASET[[#This Row],[Type]]="Income", FIN_RAW[[#This Row],[VALOR (IN)]], -FIN_RAW[[#This Row],[VALOR (OUT)]])</f>
        <v>180000</v>
      </c>
      <c r="I2403" s="3" t="str">
        <f>FIN_RAW[[#This Row],[CUENTA (IN)]]</f>
        <v>Efectivo</v>
      </c>
      <c r="J2403" s="6" t="str">
        <f>FIN_RAW[[#This Row],[CUENTA (OUT)]]</f>
        <v>Mensualidad</v>
      </c>
      <c r="K2403" s="3" t="str">
        <f>IF(OR(FIN_RAW[[#This Row],[CLIENTE]]=0,FIN_RAW[[#This Row],[CLIENTE]]=" "),"",FIN_RAW[[#This Row],[CLIENTE]])</f>
        <v>Juan Carlos Cano Ortiz</v>
      </c>
      <c r="L2403" s="3" t="str">
        <f>IF(OR(FIN_RAW[[#This Row],[DEPORTISTA]]=0,FIN_RAW[[#This Row],[DEPORTISTA]]=""),"",FIN_RAW[[#This Row],[DEPORTISTA]])</f>
        <v>Jeronimo Cano Peña</v>
      </c>
      <c r="M2403" s="3">
        <f>IF(FIN_DATASET[[#This Row],[Method]]="Efectivo",1,0)</f>
        <v>1</v>
      </c>
      <c r="N2403" s="12">
        <f>IF(FIN_DATASET[[#This Row],[Method]]="Efectivo",FIN_DATASET[[#This Row],[Amount]],0)</f>
        <v>180000</v>
      </c>
      <c r="O2403" s="3">
        <f>IF(FIN_DATASET[[#This Row],[Method]]="CxC",1,0)</f>
        <v>0</v>
      </c>
      <c r="P2403" s="11">
        <f>IF(FIN_DATASET[[#This Row],[Method]]="CxC",FIN_DATASET[[#This Row],[Amount]],0)</f>
        <v>0</v>
      </c>
      <c r="Q2403" s="3">
        <f>IF(OR(FIN_DATASET[[#This Row],[Account]]="CxP",FIN_DATASET[[#This Row],[Account]]="CxP (Liga)",FIN_DATASET[[#This Row],[Account]]="CxP (Terceros)"),1,0)</f>
        <v>0</v>
      </c>
      <c r="R2403" s="3">
        <f>IF(FIN_DATASET[[#This Row],[AP_Flag]]=1,FIN_DATASET[[#This Row],[Amount]],0)</f>
        <v>0</v>
      </c>
    </row>
    <row r="2404" spans="1:18" x14ac:dyDescent="0.2">
      <c r="A2404" s="4">
        <f>FIN_RAW[[#This Row],[FECHA]]</f>
        <v>45536</v>
      </c>
      <c r="B2404" s="3">
        <f>YEAR(FIN_DATASET[[#This Row],[Date]])</f>
        <v>2024</v>
      </c>
      <c r="C2404" s="3" t="str">
        <f>TEXT(FIN_DATASET[[#This Row],[Date]],"mmmm")</f>
        <v>September</v>
      </c>
      <c r="D2404" s="3" t="str">
        <f>IF(FIN_RAW[[#This Row],[VALOR (IN)]]&gt;0, "Income",IF(FIN_RAW[[#This Row],[VALOR (OUT)]]&gt;0, "Expense", "Check"))</f>
        <v>Income</v>
      </c>
      <c r="E2404" s="3" t="str">
        <f>_xlfn.XLOOKUP(FIN_DATASET[[#This Row],[Method]],CATEGORY_MAP[CUENTA_IN],CATEGORY_MAP[Category])</f>
        <v>Cash</v>
      </c>
      <c r="F2404" s="3" t="str">
        <f>_xlfn.XLOOKUP(FIN_DATASET[[#This Row],[Account]],CATEGORY_MAP[CUENTA_OUT],CATEGORY_MAP[Subcategory])</f>
        <v>Monthly Fee</v>
      </c>
      <c r="G2404" s="3" t="str">
        <f>IF(OR(FIN_RAW[[#This Row],[CONCEPTO]]=0,FIN_RAW[[#This Row],[CONCEPTO]]=""),"",FIN_RAW[[#This Row],[CONCEPTO]])</f>
        <v>Mensualidad FOR SEP</v>
      </c>
      <c r="H2404" s="5">
        <f>IF(FIN_DATASET[[#This Row],[Type]]="Income", FIN_RAW[[#This Row],[VALOR (IN)]], -FIN_RAW[[#This Row],[VALOR (OUT)]])</f>
        <v>180000</v>
      </c>
      <c r="I2404" s="3" t="str">
        <f>FIN_RAW[[#This Row],[CUENTA (IN)]]</f>
        <v>Efectivo</v>
      </c>
      <c r="J2404" s="6" t="str">
        <f>FIN_RAW[[#This Row],[CUENTA (OUT)]]</f>
        <v>Mensualidad</v>
      </c>
      <c r="K2404" s="3" t="str">
        <f>IF(OR(FIN_RAW[[#This Row],[CLIENTE]]=0,FIN_RAW[[#This Row],[CLIENTE]]=" "),"",FIN_RAW[[#This Row],[CLIENTE]])</f>
        <v>Fabio Eduardo Parra Martínez</v>
      </c>
      <c r="L2404" s="3" t="str">
        <f>IF(OR(FIN_RAW[[#This Row],[DEPORTISTA]]=0,FIN_RAW[[#This Row],[DEPORTISTA]]=""),"",FIN_RAW[[#This Row],[DEPORTISTA]])</f>
        <v>Jerónimo Parra Valenzuela</v>
      </c>
      <c r="M2404" s="3">
        <f>IF(FIN_DATASET[[#This Row],[Method]]="Efectivo",1,0)</f>
        <v>1</v>
      </c>
      <c r="N2404" s="12">
        <f>IF(FIN_DATASET[[#This Row],[Method]]="Efectivo",FIN_DATASET[[#This Row],[Amount]],0)</f>
        <v>180000</v>
      </c>
      <c r="O2404" s="3">
        <f>IF(FIN_DATASET[[#This Row],[Method]]="CxC",1,0)</f>
        <v>0</v>
      </c>
      <c r="P2404" s="11">
        <f>IF(FIN_DATASET[[#This Row],[Method]]="CxC",FIN_DATASET[[#This Row],[Amount]],0)</f>
        <v>0</v>
      </c>
      <c r="Q2404" s="3">
        <f>IF(OR(FIN_DATASET[[#This Row],[Account]]="CxP",FIN_DATASET[[#This Row],[Account]]="CxP (Liga)",FIN_DATASET[[#This Row],[Account]]="CxP (Terceros)"),1,0)</f>
        <v>0</v>
      </c>
      <c r="R2404" s="3">
        <f>IF(FIN_DATASET[[#This Row],[AP_Flag]]=1,FIN_DATASET[[#This Row],[Amount]],0)</f>
        <v>0</v>
      </c>
    </row>
    <row r="2405" spans="1:18" x14ac:dyDescent="0.2">
      <c r="A2405" s="4">
        <f>FIN_RAW[[#This Row],[FECHA]]</f>
        <v>45536</v>
      </c>
      <c r="B2405" s="3">
        <f>YEAR(FIN_DATASET[[#This Row],[Date]])</f>
        <v>2024</v>
      </c>
      <c r="C2405" s="3" t="str">
        <f>TEXT(FIN_DATASET[[#This Row],[Date]],"mmmm")</f>
        <v>September</v>
      </c>
      <c r="D2405" s="3" t="str">
        <f>IF(FIN_RAW[[#This Row],[VALOR (IN)]]&gt;0, "Income",IF(FIN_RAW[[#This Row],[VALOR (OUT)]]&gt;0, "Expense", "Check"))</f>
        <v>Income</v>
      </c>
      <c r="E2405" s="3" t="str">
        <f>_xlfn.XLOOKUP(FIN_DATASET[[#This Row],[Method]],CATEGORY_MAP[CUENTA_IN],CATEGORY_MAP[Category])</f>
        <v>Cash</v>
      </c>
      <c r="F2405" s="3" t="str">
        <f>_xlfn.XLOOKUP(FIN_DATASET[[#This Row],[Account]],CATEGORY_MAP[CUENTA_OUT],CATEGORY_MAP[Subcategory])</f>
        <v>Monthly Fee</v>
      </c>
      <c r="G2405" s="3" t="str">
        <f>IF(OR(FIN_RAW[[#This Row],[CONCEPTO]]=0,FIN_RAW[[#This Row],[CONCEPTO]]=""),"",FIN_RAW[[#This Row],[CONCEPTO]])</f>
        <v>Mensualidad FOR SEP</v>
      </c>
      <c r="H2405" s="5">
        <f>IF(FIN_DATASET[[#This Row],[Type]]="Income", FIN_RAW[[#This Row],[VALOR (IN)]], -FIN_RAW[[#This Row],[VALOR (OUT)]])</f>
        <v>180000</v>
      </c>
      <c r="I2405" s="3" t="str">
        <f>FIN_RAW[[#This Row],[CUENTA (IN)]]</f>
        <v>Efectivo</v>
      </c>
      <c r="J2405" s="6" t="str">
        <f>FIN_RAW[[#This Row],[CUENTA (OUT)]]</f>
        <v>Mensualidad</v>
      </c>
      <c r="K2405" s="3" t="str">
        <f>IF(OR(FIN_RAW[[#This Row],[CLIENTE]]=0,FIN_RAW[[#This Row],[CLIENTE]]=" "),"",FIN_RAW[[#This Row],[CLIENTE]])</f>
        <v>Nulbi Quisaboni Ortiz</v>
      </c>
      <c r="L2405" s="3" t="str">
        <f>IF(OR(FIN_RAW[[#This Row],[DEPORTISTA]]=0,FIN_RAW[[#This Row],[DEPORTISTA]]=""),"",FIN_RAW[[#This Row],[DEPORTISTA]])</f>
        <v>Jose Julian Diaz Quisaboni</v>
      </c>
      <c r="M2405" s="3">
        <f>IF(FIN_DATASET[[#This Row],[Method]]="Efectivo",1,0)</f>
        <v>1</v>
      </c>
      <c r="N2405" s="12">
        <f>IF(FIN_DATASET[[#This Row],[Method]]="Efectivo",FIN_DATASET[[#This Row],[Amount]],0)</f>
        <v>180000</v>
      </c>
      <c r="O2405" s="3">
        <f>IF(FIN_DATASET[[#This Row],[Method]]="CxC",1,0)</f>
        <v>0</v>
      </c>
      <c r="P2405" s="11">
        <f>IF(FIN_DATASET[[#This Row],[Method]]="CxC",FIN_DATASET[[#This Row],[Amount]],0)</f>
        <v>0</v>
      </c>
      <c r="Q2405" s="3">
        <f>IF(OR(FIN_DATASET[[#This Row],[Account]]="CxP",FIN_DATASET[[#This Row],[Account]]="CxP (Liga)",FIN_DATASET[[#This Row],[Account]]="CxP (Terceros)"),1,0)</f>
        <v>0</v>
      </c>
      <c r="R2405" s="3">
        <f>IF(FIN_DATASET[[#This Row],[AP_Flag]]=1,FIN_DATASET[[#This Row],[Amount]],0)</f>
        <v>0</v>
      </c>
    </row>
    <row r="2406" spans="1:18" x14ac:dyDescent="0.2">
      <c r="A2406" s="4">
        <f>FIN_RAW[[#This Row],[FECHA]]</f>
        <v>45536</v>
      </c>
      <c r="B2406" s="3">
        <f>YEAR(FIN_DATASET[[#This Row],[Date]])</f>
        <v>2024</v>
      </c>
      <c r="C2406" s="3" t="str">
        <f>TEXT(FIN_DATASET[[#This Row],[Date]],"mmmm")</f>
        <v>September</v>
      </c>
      <c r="D2406" s="3" t="str">
        <f>IF(FIN_RAW[[#This Row],[VALOR (IN)]]&gt;0, "Income",IF(FIN_RAW[[#This Row],[VALOR (OUT)]]&gt;0, "Expense", "Check"))</f>
        <v>Income</v>
      </c>
      <c r="E2406" s="3" t="str">
        <f>_xlfn.XLOOKUP(FIN_DATASET[[#This Row],[Method]],CATEGORY_MAP[CUENTA_IN],CATEGORY_MAP[Category])</f>
        <v>Scholarships</v>
      </c>
      <c r="F2406" s="3" t="str">
        <f>_xlfn.XLOOKUP(FIN_DATASET[[#This Row],[Account]],CATEGORY_MAP[CUENTA_OUT],CATEGORY_MAP[Subcategory])</f>
        <v>Monthly Fee</v>
      </c>
      <c r="G2406" s="3" t="str">
        <f>IF(OR(FIN_RAW[[#This Row],[CONCEPTO]]=0,FIN_RAW[[#This Row],[CONCEPTO]]=""),"",FIN_RAW[[#This Row],[CONCEPTO]])</f>
        <v>Beca Fundadores AR (100%) SEP</v>
      </c>
      <c r="H2406" s="5">
        <f>IF(FIN_DATASET[[#This Row],[Type]]="Income", FIN_RAW[[#This Row],[VALOR (IN)]], -FIN_RAW[[#This Row],[VALOR (OUT)]])</f>
        <v>210000</v>
      </c>
      <c r="I2406" s="3" t="str">
        <f>FIN_RAW[[#This Row],[CUENTA (IN)]]</f>
        <v>Becas</v>
      </c>
      <c r="J2406" s="6" t="str">
        <f>FIN_RAW[[#This Row],[CUENTA (OUT)]]</f>
        <v>Mensualidad</v>
      </c>
      <c r="K2406" s="3" t="str">
        <f>IF(OR(FIN_RAW[[#This Row],[CLIENTE]]=0,FIN_RAW[[#This Row],[CLIENTE]]=" "),"",FIN_RAW[[#This Row],[CLIENTE]])</f>
        <v>Omar Osorio Valencia</v>
      </c>
      <c r="L2406" s="3" t="str">
        <f>IF(OR(FIN_RAW[[#This Row],[DEPORTISTA]]=0,FIN_RAW[[#This Row],[DEPORTISTA]]=""),"",FIN_RAW[[#This Row],[DEPORTISTA]])</f>
        <v>Juan Camilo Osorio Mendoza</v>
      </c>
      <c r="M2406" s="3">
        <f>IF(FIN_DATASET[[#This Row],[Method]]="Efectivo",1,0)</f>
        <v>0</v>
      </c>
      <c r="N2406" s="12">
        <f>IF(FIN_DATASET[[#This Row],[Method]]="Efectivo",FIN_DATASET[[#This Row],[Amount]],0)</f>
        <v>0</v>
      </c>
      <c r="O2406" s="3">
        <f>IF(FIN_DATASET[[#This Row],[Method]]="CxC",1,0)</f>
        <v>0</v>
      </c>
      <c r="P2406" s="11">
        <f>IF(FIN_DATASET[[#This Row],[Method]]="CxC",FIN_DATASET[[#This Row],[Amount]],0)</f>
        <v>0</v>
      </c>
      <c r="Q2406" s="3">
        <f>IF(OR(FIN_DATASET[[#This Row],[Account]]="CxP",FIN_DATASET[[#This Row],[Account]]="CxP (Liga)",FIN_DATASET[[#This Row],[Account]]="CxP (Terceros)"),1,0)</f>
        <v>0</v>
      </c>
      <c r="R2406" s="3">
        <f>IF(FIN_DATASET[[#This Row],[AP_Flag]]=1,FIN_DATASET[[#This Row],[Amount]],0)</f>
        <v>0</v>
      </c>
    </row>
    <row r="2407" spans="1:18" x14ac:dyDescent="0.2">
      <c r="A2407" s="4">
        <f>FIN_RAW[[#This Row],[FECHA]]</f>
        <v>45536</v>
      </c>
      <c r="B2407" s="3">
        <f>YEAR(FIN_DATASET[[#This Row],[Date]])</f>
        <v>2024</v>
      </c>
      <c r="C2407" s="3" t="str">
        <f>TEXT(FIN_DATASET[[#This Row],[Date]],"mmmm")</f>
        <v>September</v>
      </c>
      <c r="D2407" s="3" t="str">
        <f>IF(FIN_RAW[[#This Row],[VALOR (IN)]]&gt;0, "Income",IF(FIN_RAW[[#This Row],[VALOR (OUT)]]&gt;0, "Expense", "Check"))</f>
        <v>Income</v>
      </c>
      <c r="E2407" s="3" t="str">
        <f>_xlfn.XLOOKUP(FIN_DATASET[[#This Row],[Method]],CATEGORY_MAP[CUENTA_IN],CATEGORY_MAP[Category])</f>
        <v>Scholarships</v>
      </c>
      <c r="F2407" s="3" t="str">
        <f>_xlfn.XLOOKUP(FIN_DATASET[[#This Row],[Account]],CATEGORY_MAP[CUENTA_OUT],CATEGORY_MAP[Subcategory])</f>
        <v>Monthly Fee</v>
      </c>
      <c r="G2407" s="3" t="str">
        <f>IF(OR(FIN_RAW[[#This Row],[CONCEPTO]]=0,FIN_RAW[[#This Row],[CONCEPTO]]=""),"",FIN_RAW[[#This Row],[CONCEPTO]])</f>
        <v>Beca Hermandad (15%) SEP</v>
      </c>
      <c r="H2407" s="5">
        <f>IF(FIN_DATASET[[#This Row],[Type]]="Income", FIN_RAW[[#This Row],[VALOR (IN)]], -FIN_RAW[[#This Row],[VALOR (OUT)]])</f>
        <v>42000</v>
      </c>
      <c r="I2407" s="3" t="str">
        <f>FIN_RAW[[#This Row],[CUENTA (IN)]]</f>
        <v>Becas</v>
      </c>
      <c r="J2407" s="6" t="str">
        <f>FIN_RAW[[#This Row],[CUENTA (OUT)]]</f>
        <v>Mensualidad</v>
      </c>
      <c r="K2407" s="3" t="str">
        <f>IF(OR(FIN_RAW[[#This Row],[CLIENTE]]=0,FIN_RAW[[#This Row],[CLIENTE]]=" "),"",FIN_RAW[[#This Row],[CLIENTE]])</f>
        <v>Víctor Manuel Duque Yepes</v>
      </c>
      <c r="L2407" s="3" t="str">
        <f>IF(OR(FIN_RAW[[#This Row],[DEPORTISTA]]=0,FIN_RAW[[#This Row],[DEPORTISTA]]=""),"",FIN_RAW[[#This Row],[DEPORTISTA]])</f>
        <v>Juan Esteban Duque Pinto</v>
      </c>
      <c r="M2407" s="3">
        <f>IF(FIN_DATASET[[#This Row],[Method]]="Efectivo",1,0)</f>
        <v>0</v>
      </c>
      <c r="N2407" s="12">
        <f>IF(FIN_DATASET[[#This Row],[Method]]="Efectivo",FIN_DATASET[[#This Row],[Amount]],0)</f>
        <v>0</v>
      </c>
      <c r="O2407" s="3">
        <f>IF(FIN_DATASET[[#This Row],[Method]]="CxC",1,0)</f>
        <v>0</v>
      </c>
      <c r="P2407" s="11">
        <f>IF(FIN_DATASET[[#This Row],[Method]]="CxC",FIN_DATASET[[#This Row],[Amount]],0)</f>
        <v>0</v>
      </c>
      <c r="Q2407" s="3">
        <f>IF(OR(FIN_DATASET[[#This Row],[Account]]="CxP",FIN_DATASET[[#This Row],[Account]]="CxP (Liga)",FIN_DATASET[[#This Row],[Account]]="CxP (Terceros)"),1,0)</f>
        <v>0</v>
      </c>
      <c r="R2407" s="3">
        <f>IF(FIN_DATASET[[#This Row],[AP_Flag]]=1,FIN_DATASET[[#This Row],[Amount]],0)</f>
        <v>0</v>
      </c>
    </row>
    <row r="2408" spans="1:18" x14ac:dyDescent="0.2">
      <c r="A2408" s="4">
        <f>FIN_RAW[[#This Row],[FECHA]]</f>
        <v>45536</v>
      </c>
      <c r="B2408" s="3">
        <f>YEAR(FIN_DATASET[[#This Row],[Date]])</f>
        <v>2024</v>
      </c>
      <c r="C2408" s="3" t="str">
        <f>TEXT(FIN_DATASET[[#This Row],[Date]],"mmmm")</f>
        <v>September</v>
      </c>
      <c r="D2408" s="3" t="str">
        <f>IF(FIN_RAW[[#This Row],[VALOR (IN)]]&gt;0, "Income",IF(FIN_RAW[[#This Row],[VALOR (OUT)]]&gt;0, "Expense", "Check"))</f>
        <v>Income</v>
      </c>
      <c r="E2408" s="3" t="str">
        <f>_xlfn.XLOOKUP(FIN_DATASET[[#This Row],[Method]],CATEGORY_MAP[CUENTA_IN],CATEGORY_MAP[Category])</f>
        <v>Cash</v>
      </c>
      <c r="F2408" s="3" t="str">
        <f>_xlfn.XLOOKUP(FIN_DATASET[[#This Row],[Account]],CATEGORY_MAP[CUENTA_OUT],CATEGORY_MAP[Subcategory])</f>
        <v>Monthly Fee</v>
      </c>
      <c r="G2408" s="3" t="str">
        <f>IF(OR(FIN_RAW[[#This Row],[CONCEPTO]]=0,FIN_RAW[[#This Row],[CONCEPTO]]=""),"",FIN_RAW[[#This Row],[CONCEPTO]])</f>
        <v>Mensualidad AR SEP</v>
      </c>
      <c r="H2408" s="5">
        <f>IF(FIN_DATASET[[#This Row],[Type]]="Income", FIN_RAW[[#This Row],[VALOR (IN)]], -FIN_RAW[[#This Row],[VALOR (OUT)]])</f>
        <v>168000</v>
      </c>
      <c r="I2408" s="3" t="str">
        <f>FIN_RAW[[#This Row],[CUENTA (IN)]]</f>
        <v>Efectivo</v>
      </c>
      <c r="J2408" s="6" t="str">
        <f>FIN_RAW[[#This Row],[CUENTA (OUT)]]</f>
        <v>Mensualidad</v>
      </c>
      <c r="K2408" s="3" t="str">
        <f>IF(OR(FIN_RAW[[#This Row],[CLIENTE]]=0,FIN_RAW[[#This Row],[CLIENTE]]=" "),"",FIN_RAW[[#This Row],[CLIENTE]])</f>
        <v>Víctor Manuel Duque Yepes</v>
      </c>
      <c r="L2408" s="3" t="str">
        <f>IF(OR(FIN_RAW[[#This Row],[DEPORTISTA]]=0,FIN_RAW[[#This Row],[DEPORTISTA]]=""),"",FIN_RAW[[#This Row],[DEPORTISTA]])</f>
        <v>Juan Esteban Duque Pinto</v>
      </c>
      <c r="M2408" s="3">
        <f>IF(FIN_DATASET[[#This Row],[Method]]="Efectivo",1,0)</f>
        <v>1</v>
      </c>
      <c r="N2408" s="12">
        <f>IF(FIN_DATASET[[#This Row],[Method]]="Efectivo",FIN_DATASET[[#This Row],[Amount]],0)</f>
        <v>168000</v>
      </c>
      <c r="O2408" s="3">
        <f>IF(FIN_DATASET[[#This Row],[Method]]="CxC",1,0)</f>
        <v>0</v>
      </c>
      <c r="P2408" s="11">
        <f>IF(FIN_DATASET[[#This Row],[Method]]="CxC",FIN_DATASET[[#This Row],[Amount]],0)</f>
        <v>0</v>
      </c>
      <c r="Q2408" s="3">
        <f>IF(OR(FIN_DATASET[[#This Row],[Account]]="CxP",FIN_DATASET[[#This Row],[Account]]="CxP (Liga)",FIN_DATASET[[#This Row],[Account]]="CxP (Terceros)"),1,0)</f>
        <v>0</v>
      </c>
      <c r="R2408" s="3">
        <f>IF(FIN_DATASET[[#This Row],[AP_Flag]]=1,FIN_DATASET[[#This Row],[Amount]],0)</f>
        <v>0</v>
      </c>
    </row>
    <row r="2409" spans="1:18" x14ac:dyDescent="0.2">
      <c r="A2409" s="4">
        <f>FIN_RAW[[#This Row],[FECHA]]</f>
        <v>45536</v>
      </c>
      <c r="B2409" s="3">
        <f>YEAR(FIN_DATASET[[#This Row],[Date]])</f>
        <v>2024</v>
      </c>
      <c r="C2409" s="3" t="str">
        <f>TEXT(FIN_DATASET[[#This Row],[Date]],"mmmm")</f>
        <v>September</v>
      </c>
      <c r="D2409" s="3" t="str">
        <f>IF(FIN_RAW[[#This Row],[VALOR (IN)]]&gt;0, "Income",IF(FIN_RAW[[#This Row],[VALOR (OUT)]]&gt;0, "Expense", "Check"))</f>
        <v>Income</v>
      </c>
      <c r="E2409" s="3" t="str">
        <f>_xlfn.XLOOKUP(FIN_DATASET[[#This Row],[Method]],CATEGORY_MAP[CUENTA_IN],CATEGORY_MAP[Category])</f>
        <v>Cash</v>
      </c>
      <c r="F2409" s="3" t="str">
        <f>_xlfn.XLOOKUP(FIN_DATASET[[#This Row],[Account]],CATEGORY_MAP[CUENTA_OUT],CATEGORY_MAP[Subcategory])</f>
        <v>Monthly Fee</v>
      </c>
      <c r="G2409" s="3" t="str">
        <f>IF(OR(FIN_RAW[[#This Row],[CONCEPTO]]=0,FIN_RAW[[#This Row],[CONCEPTO]]=""),"",FIN_RAW[[#This Row],[CONCEPTO]])</f>
        <v>Mensualidad AR SEP</v>
      </c>
      <c r="H2409" s="5">
        <f>IF(FIN_DATASET[[#This Row],[Type]]="Income", FIN_RAW[[#This Row],[VALOR (IN)]], -FIN_RAW[[#This Row],[VALOR (OUT)]])</f>
        <v>210000</v>
      </c>
      <c r="I2409" s="3" t="str">
        <f>FIN_RAW[[#This Row],[CUENTA (IN)]]</f>
        <v>Efectivo</v>
      </c>
      <c r="J2409" s="6" t="str">
        <f>FIN_RAW[[#This Row],[CUENTA (OUT)]]</f>
        <v>Mensualidad</v>
      </c>
      <c r="K2409" s="3" t="str">
        <f>IF(OR(FIN_RAW[[#This Row],[CLIENTE]]=0,FIN_RAW[[#This Row],[CLIENTE]]=" "),"",FIN_RAW[[#This Row],[CLIENTE]])</f>
        <v>Víctor Manuel Duque Yepes</v>
      </c>
      <c r="L2409" s="3" t="str">
        <f>IF(OR(FIN_RAW[[#This Row],[DEPORTISTA]]=0,FIN_RAW[[#This Row],[DEPORTISTA]]=""),"",FIN_RAW[[#This Row],[DEPORTISTA]])</f>
        <v>Juan Manuel Duque Pinto</v>
      </c>
      <c r="M2409" s="3">
        <f>IF(FIN_DATASET[[#This Row],[Method]]="Efectivo",1,0)</f>
        <v>1</v>
      </c>
      <c r="N2409" s="12">
        <f>IF(FIN_DATASET[[#This Row],[Method]]="Efectivo",FIN_DATASET[[#This Row],[Amount]],0)</f>
        <v>210000</v>
      </c>
      <c r="O2409" s="3">
        <f>IF(FIN_DATASET[[#This Row],[Method]]="CxC",1,0)</f>
        <v>0</v>
      </c>
      <c r="P2409" s="11">
        <f>IF(FIN_DATASET[[#This Row],[Method]]="CxC",FIN_DATASET[[#This Row],[Amount]],0)</f>
        <v>0</v>
      </c>
      <c r="Q2409" s="3">
        <f>IF(OR(FIN_DATASET[[#This Row],[Account]]="CxP",FIN_DATASET[[#This Row],[Account]]="CxP (Liga)",FIN_DATASET[[#This Row],[Account]]="CxP (Terceros)"),1,0)</f>
        <v>0</v>
      </c>
      <c r="R2409" s="3">
        <f>IF(FIN_DATASET[[#This Row],[AP_Flag]]=1,FIN_DATASET[[#This Row],[Amount]],0)</f>
        <v>0</v>
      </c>
    </row>
    <row r="2410" spans="1:18" x14ac:dyDescent="0.2">
      <c r="A2410" s="4">
        <f>FIN_RAW[[#This Row],[FECHA]]</f>
        <v>45536</v>
      </c>
      <c r="B2410" s="3">
        <f>YEAR(FIN_DATASET[[#This Row],[Date]])</f>
        <v>2024</v>
      </c>
      <c r="C2410" s="3" t="str">
        <f>TEXT(FIN_DATASET[[#This Row],[Date]],"mmmm")</f>
        <v>September</v>
      </c>
      <c r="D2410" s="3" t="str">
        <f>IF(FIN_RAW[[#This Row],[VALOR (IN)]]&gt;0, "Income",IF(FIN_RAW[[#This Row],[VALOR (OUT)]]&gt;0, "Expense", "Check"))</f>
        <v>Income</v>
      </c>
      <c r="E2410" s="3" t="str">
        <f>_xlfn.XLOOKUP(FIN_DATASET[[#This Row],[Method]],CATEGORY_MAP[CUENTA_IN],CATEGORY_MAP[Category])</f>
        <v>Accounts Receivable</v>
      </c>
      <c r="F2410" s="3" t="str">
        <f>_xlfn.XLOOKUP(FIN_DATASET[[#This Row],[Account]],CATEGORY_MAP[CUENTA_OUT],CATEGORY_MAP[Subcategory])</f>
        <v>Monthly Fee</v>
      </c>
      <c r="G2410" s="3" t="str">
        <f>IF(OR(FIN_RAW[[#This Row],[CONCEPTO]]=0,FIN_RAW[[#This Row],[CONCEPTO]]=""),"",FIN_RAW[[#This Row],[CONCEPTO]])</f>
        <v>Mensualidad AR SEP</v>
      </c>
      <c r="H2410" s="5">
        <f>IF(FIN_DATASET[[#This Row],[Type]]="Income", FIN_RAW[[#This Row],[VALOR (IN)]], -FIN_RAW[[#This Row],[VALOR (OUT)]])</f>
        <v>210000</v>
      </c>
      <c r="I2410" s="3" t="str">
        <f>FIN_RAW[[#This Row],[CUENTA (IN)]]</f>
        <v>CxC</v>
      </c>
      <c r="J2410" s="6" t="str">
        <f>FIN_RAW[[#This Row],[CUENTA (OUT)]]</f>
        <v>Mensualidad</v>
      </c>
      <c r="K2410" s="3" t="str">
        <f>IF(OR(FIN_RAW[[#This Row],[CLIENTE]]=0,FIN_RAW[[#This Row],[CLIENTE]]=" "),"",FIN_RAW[[#This Row],[CLIENTE]])</f>
        <v>Diana Gómez Herrera</v>
      </c>
      <c r="L2410" s="3" t="str">
        <f>IF(OR(FIN_RAW[[#This Row],[DEPORTISTA]]=0,FIN_RAW[[#This Row],[DEPORTISTA]]=""),"",FIN_RAW[[#This Row],[DEPORTISTA]])</f>
        <v>Juan Manuel López Gómez</v>
      </c>
      <c r="M2410" s="3">
        <f>IF(FIN_DATASET[[#This Row],[Method]]="Efectivo",1,0)</f>
        <v>0</v>
      </c>
      <c r="N2410" s="12">
        <f>IF(FIN_DATASET[[#This Row],[Method]]="Efectivo",FIN_DATASET[[#This Row],[Amount]],0)</f>
        <v>0</v>
      </c>
      <c r="O2410" s="3">
        <f>IF(FIN_DATASET[[#This Row],[Method]]="CxC",1,0)</f>
        <v>1</v>
      </c>
      <c r="P2410" s="11">
        <f>IF(FIN_DATASET[[#This Row],[Method]]="CxC",FIN_DATASET[[#This Row],[Amount]],0)</f>
        <v>210000</v>
      </c>
      <c r="Q2410" s="3">
        <f>IF(OR(FIN_DATASET[[#This Row],[Account]]="CxP",FIN_DATASET[[#This Row],[Account]]="CxP (Liga)",FIN_DATASET[[#This Row],[Account]]="CxP (Terceros)"),1,0)</f>
        <v>0</v>
      </c>
      <c r="R2410" s="3">
        <f>IF(FIN_DATASET[[#This Row],[AP_Flag]]=1,FIN_DATASET[[#This Row],[Amount]],0)</f>
        <v>0</v>
      </c>
    </row>
    <row r="2411" spans="1:18" x14ac:dyDescent="0.2">
      <c r="A2411" s="4">
        <f>FIN_RAW[[#This Row],[FECHA]]</f>
        <v>45536</v>
      </c>
      <c r="B2411" s="3">
        <f>YEAR(FIN_DATASET[[#This Row],[Date]])</f>
        <v>2024</v>
      </c>
      <c r="C2411" s="3" t="str">
        <f>TEXT(FIN_DATASET[[#This Row],[Date]],"mmmm")</f>
        <v>September</v>
      </c>
      <c r="D2411" s="3" t="str">
        <f>IF(FIN_RAW[[#This Row],[VALOR (IN)]]&gt;0, "Income",IF(FIN_RAW[[#This Row],[VALOR (OUT)]]&gt;0, "Expense", "Check"))</f>
        <v>Income</v>
      </c>
      <c r="E2411" s="3" t="str">
        <f>_xlfn.XLOOKUP(FIN_DATASET[[#This Row],[Method]],CATEGORY_MAP[CUENTA_IN],CATEGORY_MAP[Category])</f>
        <v>Scholarships</v>
      </c>
      <c r="F2411" s="3" t="str">
        <f>_xlfn.XLOOKUP(FIN_DATASET[[#This Row],[Account]],CATEGORY_MAP[CUENTA_OUT],CATEGORY_MAP[Subcategory])</f>
        <v>Monthly Fee</v>
      </c>
      <c r="G2411" s="3" t="str">
        <f>IF(OR(FIN_RAW[[#This Row],[CONCEPTO]]=0,FIN_RAW[[#This Row],[CONCEPTO]]=""),"",FIN_RAW[[#This Row],[CONCEPTO]])</f>
        <v>Beca Fundadores AR (100%) SEP</v>
      </c>
      <c r="H2411" s="5">
        <f>IF(FIN_DATASET[[#This Row],[Type]]="Income", FIN_RAW[[#This Row],[VALOR (IN)]], -FIN_RAW[[#This Row],[VALOR (OUT)]])</f>
        <v>210000</v>
      </c>
      <c r="I2411" s="3" t="str">
        <f>FIN_RAW[[#This Row],[CUENTA (IN)]]</f>
        <v>Becas</v>
      </c>
      <c r="J2411" s="6" t="str">
        <f>FIN_RAW[[#This Row],[CUENTA (OUT)]]</f>
        <v>Mensualidad</v>
      </c>
      <c r="K2411" s="3" t="str">
        <f>IF(OR(FIN_RAW[[#This Row],[CLIENTE]]=0,FIN_RAW[[#This Row],[CLIENTE]]=" "),"",FIN_RAW[[#This Row],[CLIENTE]])</f>
        <v>Silvana Torres López</v>
      </c>
      <c r="L2411" s="3" t="str">
        <f>IF(OR(FIN_RAW[[#This Row],[DEPORTISTA]]=0,FIN_RAW[[#This Row],[DEPORTISTA]]=""),"",FIN_RAW[[#This Row],[DEPORTISTA]])</f>
        <v>Luciana Pinedo Torres</v>
      </c>
      <c r="M2411" s="3">
        <f>IF(FIN_DATASET[[#This Row],[Method]]="Efectivo",1,0)</f>
        <v>0</v>
      </c>
      <c r="N2411" s="12">
        <f>IF(FIN_DATASET[[#This Row],[Method]]="Efectivo",FIN_DATASET[[#This Row],[Amount]],0)</f>
        <v>0</v>
      </c>
      <c r="O2411" s="3">
        <f>IF(FIN_DATASET[[#This Row],[Method]]="CxC",1,0)</f>
        <v>0</v>
      </c>
      <c r="P2411" s="11">
        <f>IF(FIN_DATASET[[#This Row],[Method]]="CxC",FIN_DATASET[[#This Row],[Amount]],0)</f>
        <v>0</v>
      </c>
      <c r="Q2411" s="3">
        <f>IF(OR(FIN_DATASET[[#This Row],[Account]]="CxP",FIN_DATASET[[#This Row],[Account]]="CxP (Liga)",FIN_DATASET[[#This Row],[Account]]="CxP (Terceros)"),1,0)</f>
        <v>0</v>
      </c>
      <c r="R2411" s="3">
        <f>IF(FIN_DATASET[[#This Row],[AP_Flag]]=1,FIN_DATASET[[#This Row],[Amount]],0)</f>
        <v>0</v>
      </c>
    </row>
    <row r="2412" spans="1:18" x14ac:dyDescent="0.2">
      <c r="A2412" s="4">
        <f>FIN_RAW[[#This Row],[FECHA]]</f>
        <v>45536</v>
      </c>
      <c r="B2412" s="3">
        <f>YEAR(FIN_DATASET[[#This Row],[Date]])</f>
        <v>2024</v>
      </c>
      <c r="C2412" s="3" t="str">
        <f>TEXT(FIN_DATASET[[#This Row],[Date]],"mmmm")</f>
        <v>September</v>
      </c>
      <c r="D2412" s="3" t="str">
        <f>IF(FIN_RAW[[#This Row],[VALOR (IN)]]&gt;0, "Income",IF(FIN_RAW[[#This Row],[VALOR (OUT)]]&gt;0, "Expense", "Check"))</f>
        <v>Income</v>
      </c>
      <c r="E2412" s="3" t="str">
        <f>_xlfn.XLOOKUP(FIN_DATASET[[#This Row],[Method]],CATEGORY_MAP[CUENTA_IN],CATEGORY_MAP[Category])</f>
        <v>Scholarships</v>
      </c>
      <c r="F2412" s="3" t="str">
        <f>_xlfn.XLOOKUP(FIN_DATASET[[#This Row],[Account]],CATEGORY_MAP[CUENTA_OUT],CATEGORY_MAP[Subcategory])</f>
        <v>Monthly Fee</v>
      </c>
      <c r="G2412" s="3" t="str">
        <f>IF(OR(FIN_RAW[[#This Row],[CONCEPTO]]=0,FIN_RAW[[#This Row],[CONCEPTO]]=""),"",FIN_RAW[[#This Row],[CONCEPTO]])</f>
        <v>Beca Fundadores AR (100%) SEP</v>
      </c>
      <c r="H2412" s="5">
        <f>IF(FIN_DATASET[[#This Row],[Type]]="Income", FIN_RAW[[#This Row],[VALOR (IN)]], -FIN_RAW[[#This Row],[VALOR (OUT)]])</f>
        <v>210000</v>
      </c>
      <c r="I2412" s="3" t="str">
        <f>FIN_RAW[[#This Row],[CUENTA (IN)]]</f>
        <v>Becas</v>
      </c>
      <c r="J2412" s="6" t="str">
        <f>FIN_RAW[[#This Row],[CUENTA (OUT)]]</f>
        <v>Mensualidad</v>
      </c>
      <c r="K2412" s="3" t="str">
        <f>IF(OR(FIN_RAW[[#This Row],[CLIENTE]]=0,FIN_RAW[[#This Row],[CLIENTE]]=" "),"",FIN_RAW[[#This Row],[CLIENTE]])</f>
        <v>Silvana Torres López</v>
      </c>
      <c r="L2412" s="3" t="str">
        <f>IF(OR(FIN_RAW[[#This Row],[DEPORTISTA]]=0,FIN_RAW[[#This Row],[DEPORTISTA]]=""),"",FIN_RAW[[#This Row],[DEPORTISTA]])</f>
        <v>María Paula Quintero Torres</v>
      </c>
      <c r="M2412" s="3">
        <f>IF(FIN_DATASET[[#This Row],[Method]]="Efectivo",1,0)</f>
        <v>0</v>
      </c>
      <c r="N2412" s="12">
        <f>IF(FIN_DATASET[[#This Row],[Method]]="Efectivo",FIN_DATASET[[#This Row],[Amount]],0)</f>
        <v>0</v>
      </c>
      <c r="O2412" s="3">
        <f>IF(FIN_DATASET[[#This Row],[Method]]="CxC",1,0)</f>
        <v>0</v>
      </c>
      <c r="P2412" s="11">
        <f>IF(FIN_DATASET[[#This Row],[Method]]="CxC",FIN_DATASET[[#This Row],[Amount]],0)</f>
        <v>0</v>
      </c>
      <c r="Q2412" s="3">
        <f>IF(OR(FIN_DATASET[[#This Row],[Account]]="CxP",FIN_DATASET[[#This Row],[Account]]="CxP (Liga)",FIN_DATASET[[#This Row],[Account]]="CxP (Terceros)"),1,0)</f>
        <v>0</v>
      </c>
      <c r="R2412" s="3">
        <f>IF(FIN_DATASET[[#This Row],[AP_Flag]]=1,FIN_DATASET[[#This Row],[Amount]],0)</f>
        <v>0</v>
      </c>
    </row>
    <row r="2413" spans="1:18" x14ac:dyDescent="0.2">
      <c r="A2413" s="4">
        <f>FIN_RAW[[#This Row],[FECHA]]</f>
        <v>45536</v>
      </c>
      <c r="B2413" s="3">
        <f>YEAR(FIN_DATASET[[#This Row],[Date]])</f>
        <v>2024</v>
      </c>
      <c r="C2413" s="3" t="str">
        <f>TEXT(FIN_DATASET[[#This Row],[Date]],"mmmm")</f>
        <v>September</v>
      </c>
      <c r="D2413" s="3" t="str">
        <f>IF(FIN_RAW[[#This Row],[VALOR (IN)]]&gt;0, "Income",IF(FIN_RAW[[#This Row],[VALOR (OUT)]]&gt;0, "Expense", "Check"))</f>
        <v>Income</v>
      </c>
      <c r="E2413" s="3" t="str">
        <f>_xlfn.XLOOKUP(FIN_DATASET[[#This Row],[Method]],CATEGORY_MAP[CUENTA_IN],CATEGORY_MAP[Category])</f>
        <v>Scholarships</v>
      </c>
      <c r="F2413" s="3" t="str">
        <f>_xlfn.XLOOKUP(FIN_DATASET[[#This Row],[Account]],CATEGORY_MAP[CUENTA_OUT],CATEGORY_MAP[Subcategory])</f>
        <v>Monthly Fee</v>
      </c>
      <c r="G2413" s="3" t="str">
        <f>IF(OR(FIN_RAW[[#This Row],[CONCEPTO]]=0,FIN_RAW[[#This Row],[CONCEPTO]]=""),"",FIN_RAW[[#This Row],[CONCEPTO]])</f>
        <v>Beca Fundadores AR (100%) SEP</v>
      </c>
      <c r="H2413" s="5">
        <f>IF(FIN_DATASET[[#This Row],[Type]]="Income", FIN_RAW[[#This Row],[VALOR (IN)]], -FIN_RAW[[#This Row],[VALOR (OUT)]])</f>
        <v>210000</v>
      </c>
      <c r="I2413" s="3" t="str">
        <f>FIN_RAW[[#This Row],[CUENTA (IN)]]</f>
        <v>Becas</v>
      </c>
      <c r="J2413" s="6" t="str">
        <f>FIN_RAW[[#This Row],[CUENTA (OUT)]]</f>
        <v>Mensualidad</v>
      </c>
      <c r="K2413" s="3" t="str">
        <f>IF(OR(FIN_RAW[[#This Row],[CLIENTE]]=0,FIN_RAW[[#This Row],[CLIENTE]]=" "),"",FIN_RAW[[#This Row],[CLIENTE]])</f>
        <v>Omar Osorio Valencia</v>
      </c>
      <c r="L2413" s="3" t="str">
        <f>IF(OR(FIN_RAW[[#This Row],[DEPORTISTA]]=0,FIN_RAW[[#This Row],[DEPORTISTA]]=""),"",FIN_RAW[[#This Row],[DEPORTISTA]])</f>
        <v>Mariana Osorio Mendoza</v>
      </c>
      <c r="M2413" s="3">
        <f>IF(FIN_DATASET[[#This Row],[Method]]="Efectivo",1,0)</f>
        <v>0</v>
      </c>
      <c r="N2413" s="12">
        <f>IF(FIN_DATASET[[#This Row],[Method]]="Efectivo",FIN_DATASET[[#This Row],[Amount]],0)</f>
        <v>0</v>
      </c>
      <c r="O2413" s="3">
        <f>IF(FIN_DATASET[[#This Row],[Method]]="CxC",1,0)</f>
        <v>0</v>
      </c>
      <c r="P2413" s="11">
        <f>IF(FIN_DATASET[[#This Row],[Method]]="CxC",FIN_DATASET[[#This Row],[Amount]],0)</f>
        <v>0</v>
      </c>
      <c r="Q2413" s="3">
        <f>IF(OR(FIN_DATASET[[#This Row],[Account]]="CxP",FIN_DATASET[[#This Row],[Account]]="CxP (Liga)",FIN_DATASET[[#This Row],[Account]]="CxP (Terceros)"),1,0)</f>
        <v>0</v>
      </c>
      <c r="R2413" s="3">
        <f>IF(FIN_DATASET[[#This Row],[AP_Flag]]=1,FIN_DATASET[[#This Row],[Amount]],0)</f>
        <v>0</v>
      </c>
    </row>
    <row r="2414" spans="1:18" x14ac:dyDescent="0.2">
      <c r="A2414" s="4">
        <f>FIN_RAW[[#This Row],[FECHA]]</f>
        <v>45536</v>
      </c>
      <c r="B2414" s="3">
        <f>YEAR(FIN_DATASET[[#This Row],[Date]])</f>
        <v>2024</v>
      </c>
      <c r="C2414" s="3" t="str">
        <f>TEXT(FIN_DATASET[[#This Row],[Date]],"mmmm")</f>
        <v>September</v>
      </c>
      <c r="D2414" s="3" t="str">
        <f>IF(FIN_RAW[[#This Row],[VALOR (IN)]]&gt;0, "Income",IF(FIN_RAW[[#This Row],[VALOR (OUT)]]&gt;0, "Expense", "Check"))</f>
        <v>Income</v>
      </c>
      <c r="E2414" s="3" t="str">
        <f>_xlfn.XLOOKUP(FIN_DATASET[[#This Row],[Method]],CATEGORY_MAP[CUENTA_IN],CATEGORY_MAP[Category])</f>
        <v>Cash</v>
      </c>
      <c r="F2414" s="3" t="str">
        <f>_xlfn.XLOOKUP(FIN_DATASET[[#This Row],[Account]],CATEGORY_MAP[CUENTA_OUT],CATEGORY_MAP[Subcategory])</f>
        <v>Monthly Fee</v>
      </c>
      <c r="G2414" s="3" t="str">
        <f>IF(OR(FIN_RAW[[#This Row],[CONCEPTO]]=0,FIN_RAW[[#This Row],[CONCEPTO]]=""),"",FIN_RAW[[#This Row],[CONCEPTO]])</f>
        <v>Mensualidad AR SEP</v>
      </c>
      <c r="H2414" s="5">
        <f>IF(FIN_DATASET[[#This Row],[Type]]="Income", FIN_RAW[[#This Row],[VALOR (IN)]], -FIN_RAW[[#This Row],[VALOR (OUT)]])</f>
        <v>210000</v>
      </c>
      <c r="I2414" s="3" t="str">
        <f>FIN_RAW[[#This Row],[CUENTA (IN)]]</f>
        <v>Efectivo</v>
      </c>
      <c r="J2414" s="6" t="str">
        <f>FIN_RAW[[#This Row],[CUENTA (OUT)]]</f>
        <v>Mensualidad</v>
      </c>
      <c r="K2414" s="3" t="str">
        <f>IF(OR(FIN_RAW[[#This Row],[CLIENTE]]=0,FIN_RAW[[#This Row],[CLIENTE]]=" "),"",FIN_RAW[[#This Row],[CLIENTE]])</f>
        <v>Mónica González Esguerra</v>
      </c>
      <c r="L2414" s="3" t="str">
        <f>IF(OR(FIN_RAW[[#This Row],[DEPORTISTA]]=0,FIN_RAW[[#This Row],[DEPORTISTA]]=""),"",FIN_RAW[[#This Row],[DEPORTISTA]])</f>
        <v>Mariana Vásquez González</v>
      </c>
      <c r="M2414" s="3">
        <f>IF(FIN_DATASET[[#This Row],[Method]]="Efectivo",1,0)</f>
        <v>1</v>
      </c>
      <c r="N2414" s="12">
        <f>IF(FIN_DATASET[[#This Row],[Method]]="Efectivo",FIN_DATASET[[#This Row],[Amount]],0)</f>
        <v>210000</v>
      </c>
      <c r="O2414" s="3">
        <f>IF(FIN_DATASET[[#This Row],[Method]]="CxC",1,0)</f>
        <v>0</v>
      </c>
      <c r="P2414" s="11">
        <f>IF(FIN_DATASET[[#This Row],[Method]]="CxC",FIN_DATASET[[#This Row],[Amount]],0)</f>
        <v>0</v>
      </c>
      <c r="Q2414" s="3">
        <f>IF(OR(FIN_DATASET[[#This Row],[Account]]="CxP",FIN_DATASET[[#This Row],[Account]]="CxP (Liga)",FIN_DATASET[[#This Row],[Account]]="CxP (Terceros)"),1,0)</f>
        <v>0</v>
      </c>
      <c r="R2414" s="3">
        <f>IF(FIN_DATASET[[#This Row],[AP_Flag]]=1,FIN_DATASET[[#This Row],[Amount]],0)</f>
        <v>0</v>
      </c>
    </row>
    <row r="2415" spans="1:18" x14ac:dyDescent="0.2">
      <c r="A2415" s="4">
        <f>FIN_RAW[[#This Row],[FECHA]]</f>
        <v>45536</v>
      </c>
      <c r="B2415" s="3">
        <f>YEAR(FIN_DATASET[[#This Row],[Date]])</f>
        <v>2024</v>
      </c>
      <c r="C2415" s="3" t="str">
        <f>TEXT(FIN_DATASET[[#This Row],[Date]],"mmmm")</f>
        <v>September</v>
      </c>
      <c r="D2415" s="3" t="str">
        <f>IF(FIN_RAW[[#This Row],[VALOR (IN)]]&gt;0, "Income",IF(FIN_RAW[[#This Row],[VALOR (OUT)]]&gt;0, "Expense", "Check"))</f>
        <v>Income</v>
      </c>
      <c r="E2415" s="3" t="str">
        <f>_xlfn.XLOOKUP(FIN_DATASET[[#This Row],[Method]],CATEGORY_MAP[CUENTA_IN],CATEGORY_MAP[Category])</f>
        <v>Cash</v>
      </c>
      <c r="F2415" s="3" t="str">
        <f>_xlfn.XLOOKUP(FIN_DATASET[[#This Row],[Account]],CATEGORY_MAP[CUENTA_OUT],CATEGORY_MAP[Subcategory])</f>
        <v>Monthly Fee</v>
      </c>
      <c r="G2415" s="3" t="str">
        <f>IF(OR(FIN_RAW[[#This Row],[CONCEPTO]]=0,FIN_RAW[[#This Row],[CONCEPTO]]=""),"",FIN_RAW[[#This Row],[CONCEPTO]])</f>
        <v>Mensualidad FOR SEP</v>
      </c>
      <c r="H2415" s="5">
        <f>IF(FIN_DATASET[[#This Row],[Type]]="Income", FIN_RAW[[#This Row],[VALOR (IN)]], -FIN_RAW[[#This Row],[VALOR (OUT)]])</f>
        <v>180000</v>
      </c>
      <c r="I2415" s="3" t="str">
        <f>FIN_RAW[[#This Row],[CUENTA (IN)]]</f>
        <v>Efectivo</v>
      </c>
      <c r="J2415" s="6" t="str">
        <f>FIN_RAW[[#This Row],[CUENTA (OUT)]]</f>
        <v>Mensualidad</v>
      </c>
      <c r="K2415" s="3" t="str">
        <f>IF(OR(FIN_RAW[[#This Row],[CLIENTE]]=0,FIN_RAW[[#This Row],[CLIENTE]]=" "),"",FIN_RAW[[#This Row],[CLIENTE]])</f>
        <v>Dayana Andrea Zuñiga Ortiz</v>
      </c>
      <c r="L2415" s="3" t="str">
        <f>IF(OR(FIN_RAW[[#This Row],[DEPORTISTA]]=0,FIN_RAW[[#This Row],[DEPORTISTA]]=""),"",FIN_RAW[[#This Row],[DEPORTISTA]])</f>
        <v>Mateo Castellon Zuñiga</v>
      </c>
      <c r="M2415" s="3">
        <f>IF(FIN_DATASET[[#This Row],[Method]]="Efectivo",1,0)</f>
        <v>1</v>
      </c>
      <c r="N2415" s="12">
        <f>IF(FIN_DATASET[[#This Row],[Method]]="Efectivo",FIN_DATASET[[#This Row],[Amount]],0)</f>
        <v>180000</v>
      </c>
      <c r="O2415" s="3">
        <f>IF(FIN_DATASET[[#This Row],[Method]]="CxC",1,0)</f>
        <v>0</v>
      </c>
      <c r="P2415" s="11">
        <f>IF(FIN_DATASET[[#This Row],[Method]]="CxC",FIN_DATASET[[#This Row],[Amount]],0)</f>
        <v>0</v>
      </c>
      <c r="Q2415" s="3">
        <f>IF(OR(FIN_DATASET[[#This Row],[Account]]="CxP",FIN_DATASET[[#This Row],[Account]]="CxP (Liga)",FIN_DATASET[[#This Row],[Account]]="CxP (Terceros)"),1,0)</f>
        <v>0</v>
      </c>
      <c r="R2415" s="3">
        <f>IF(FIN_DATASET[[#This Row],[AP_Flag]]=1,FIN_DATASET[[#This Row],[Amount]],0)</f>
        <v>0</v>
      </c>
    </row>
    <row r="2416" spans="1:18" x14ac:dyDescent="0.2">
      <c r="A2416" s="4">
        <f>FIN_RAW[[#This Row],[FECHA]]</f>
        <v>45536</v>
      </c>
      <c r="B2416" s="3">
        <f>YEAR(FIN_DATASET[[#This Row],[Date]])</f>
        <v>2024</v>
      </c>
      <c r="C2416" s="3" t="str">
        <f>TEXT(FIN_DATASET[[#This Row],[Date]],"mmmm")</f>
        <v>September</v>
      </c>
      <c r="D2416" s="3" t="str">
        <f>IF(FIN_RAW[[#This Row],[VALOR (IN)]]&gt;0, "Income",IF(FIN_RAW[[#This Row],[VALOR (OUT)]]&gt;0, "Expense", "Check"))</f>
        <v>Income</v>
      </c>
      <c r="E2416" s="3" t="str">
        <f>_xlfn.XLOOKUP(FIN_DATASET[[#This Row],[Method]],CATEGORY_MAP[CUENTA_IN],CATEGORY_MAP[Category])</f>
        <v>Scholarships</v>
      </c>
      <c r="F2416" s="3" t="str">
        <f>_xlfn.XLOOKUP(FIN_DATASET[[#This Row],[Account]],CATEGORY_MAP[CUENTA_OUT],CATEGORY_MAP[Subcategory])</f>
        <v>Monthly Fee</v>
      </c>
      <c r="G2416" s="3" t="str">
        <f>IF(OR(FIN_RAW[[#This Row],[CONCEPTO]]=0,FIN_RAW[[#This Row],[CONCEPTO]]=""),"",FIN_RAW[[#This Row],[CONCEPTO]])</f>
        <v>Beca Hermandad (15%) SEP</v>
      </c>
      <c r="H2416" s="5">
        <f>IF(FIN_DATASET[[#This Row],[Type]]="Income", FIN_RAW[[#This Row],[VALOR (IN)]], -FIN_RAW[[#This Row],[VALOR (OUT)]])</f>
        <v>42000</v>
      </c>
      <c r="I2416" s="3" t="str">
        <f>FIN_RAW[[#This Row],[CUENTA (IN)]]</f>
        <v>Becas</v>
      </c>
      <c r="J2416" s="6" t="str">
        <f>FIN_RAW[[#This Row],[CUENTA (OUT)]]</f>
        <v>Mensualidad</v>
      </c>
      <c r="K2416" s="3" t="str">
        <f>IF(OR(FIN_RAW[[#This Row],[CLIENTE]]=0,FIN_RAW[[#This Row],[CLIENTE]]=" "),"",FIN_RAW[[#This Row],[CLIENTE]])</f>
        <v>Ana Milena Sánchez Patiño</v>
      </c>
      <c r="L2416" s="3" t="str">
        <f>IF(OR(FIN_RAW[[#This Row],[DEPORTISTA]]=0,FIN_RAW[[#This Row],[DEPORTISTA]]=""),"",FIN_RAW[[#This Row],[DEPORTISTA]])</f>
        <v>Matías Carvajal Sánchez</v>
      </c>
      <c r="M2416" s="3">
        <f>IF(FIN_DATASET[[#This Row],[Method]]="Efectivo",1,0)</f>
        <v>0</v>
      </c>
      <c r="N2416" s="12">
        <f>IF(FIN_DATASET[[#This Row],[Method]]="Efectivo",FIN_DATASET[[#This Row],[Amount]],0)</f>
        <v>0</v>
      </c>
      <c r="O2416" s="3">
        <f>IF(FIN_DATASET[[#This Row],[Method]]="CxC",1,0)</f>
        <v>0</v>
      </c>
      <c r="P2416" s="11">
        <f>IF(FIN_DATASET[[#This Row],[Method]]="CxC",FIN_DATASET[[#This Row],[Amount]],0)</f>
        <v>0</v>
      </c>
      <c r="Q2416" s="3">
        <f>IF(OR(FIN_DATASET[[#This Row],[Account]]="CxP",FIN_DATASET[[#This Row],[Account]]="CxP (Liga)",FIN_DATASET[[#This Row],[Account]]="CxP (Terceros)"),1,0)</f>
        <v>0</v>
      </c>
      <c r="R2416" s="3">
        <f>IF(FIN_DATASET[[#This Row],[AP_Flag]]=1,FIN_DATASET[[#This Row],[Amount]],0)</f>
        <v>0</v>
      </c>
    </row>
    <row r="2417" spans="1:18" x14ac:dyDescent="0.2">
      <c r="A2417" s="4">
        <f>FIN_RAW[[#This Row],[FECHA]]</f>
        <v>45536</v>
      </c>
      <c r="B2417" s="3">
        <f>YEAR(FIN_DATASET[[#This Row],[Date]])</f>
        <v>2024</v>
      </c>
      <c r="C2417" s="3" t="str">
        <f>TEXT(FIN_DATASET[[#This Row],[Date]],"mmmm")</f>
        <v>September</v>
      </c>
      <c r="D2417" s="3" t="str">
        <f>IF(FIN_RAW[[#This Row],[VALOR (IN)]]&gt;0, "Income",IF(FIN_RAW[[#This Row],[VALOR (OUT)]]&gt;0, "Expense", "Check"))</f>
        <v>Income</v>
      </c>
      <c r="E2417" s="3" t="str">
        <f>_xlfn.XLOOKUP(FIN_DATASET[[#This Row],[Method]],CATEGORY_MAP[CUENTA_IN],CATEGORY_MAP[Category])</f>
        <v>Cash</v>
      </c>
      <c r="F2417" s="3" t="str">
        <f>_xlfn.XLOOKUP(FIN_DATASET[[#This Row],[Account]],CATEGORY_MAP[CUENTA_OUT],CATEGORY_MAP[Subcategory])</f>
        <v>Monthly Fee</v>
      </c>
      <c r="G2417" s="3" t="str">
        <f>IF(OR(FIN_RAW[[#This Row],[CONCEPTO]]=0,FIN_RAW[[#This Row],[CONCEPTO]]=""),"",FIN_RAW[[#This Row],[CONCEPTO]])</f>
        <v>Mensualidad FOR SEP</v>
      </c>
      <c r="H2417" s="5">
        <f>IF(FIN_DATASET[[#This Row],[Type]]="Income", FIN_RAW[[#This Row],[VALOR (IN)]], -FIN_RAW[[#This Row],[VALOR (OUT)]])</f>
        <v>168000</v>
      </c>
      <c r="I2417" s="3" t="str">
        <f>FIN_RAW[[#This Row],[CUENTA (IN)]]</f>
        <v>Efectivo</v>
      </c>
      <c r="J2417" s="6" t="str">
        <f>FIN_RAW[[#This Row],[CUENTA (OUT)]]</f>
        <v>Mensualidad</v>
      </c>
      <c r="K2417" s="3" t="str">
        <f>IF(OR(FIN_RAW[[#This Row],[CLIENTE]]=0,FIN_RAW[[#This Row],[CLIENTE]]=" "),"",FIN_RAW[[#This Row],[CLIENTE]])</f>
        <v>Ana Milena Sánchez Patiño</v>
      </c>
      <c r="L2417" s="3" t="str">
        <f>IF(OR(FIN_RAW[[#This Row],[DEPORTISTA]]=0,FIN_RAW[[#This Row],[DEPORTISTA]]=""),"",FIN_RAW[[#This Row],[DEPORTISTA]])</f>
        <v>Matías Carvajal Sánchez</v>
      </c>
      <c r="M2417" s="3">
        <f>IF(FIN_DATASET[[#This Row],[Method]]="Efectivo",1,0)</f>
        <v>1</v>
      </c>
      <c r="N2417" s="12">
        <f>IF(FIN_DATASET[[#This Row],[Method]]="Efectivo",FIN_DATASET[[#This Row],[Amount]],0)</f>
        <v>168000</v>
      </c>
      <c r="O2417" s="3">
        <f>IF(FIN_DATASET[[#This Row],[Method]]="CxC",1,0)</f>
        <v>0</v>
      </c>
      <c r="P2417" s="11">
        <f>IF(FIN_DATASET[[#This Row],[Method]]="CxC",FIN_DATASET[[#This Row],[Amount]],0)</f>
        <v>0</v>
      </c>
      <c r="Q2417" s="3">
        <f>IF(OR(FIN_DATASET[[#This Row],[Account]]="CxP",FIN_DATASET[[#This Row],[Account]]="CxP (Liga)",FIN_DATASET[[#This Row],[Account]]="CxP (Terceros)"),1,0)</f>
        <v>0</v>
      </c>
      <c r="R2417" s="3">
        <f>IF(FIN_DATASET[[#This Row],[AP_Flag]]=1,FIN_DATASET[[#This Row],[Amount]],0)</f>
        <v>0</v>
      </c>
    </row>
    <row r="2418" spans="1:18" x14ac:dyDescent="0.2">
      <c r="A2418" s="4">
        <f>FIN_RAW[[#This Row],[FECHA]]</f>
        <v>45536</v>
      </c>
      <c r="B2418" s="3">
        <f>YEAR(FIN_DATASET[[#This Row],[Date]])</f>
        <v>2024</v>
      </c>
      <c r="C2418" s="3" t="str">
        <f>TEXT(FIN_DATASET[[#This Row],[Date]],"mmmm")</f>
        <v>September</v>
      </c>
      <c r="D2418" s="3" t="str">
        <f>IF(FIN_RAW[[#This Row],[VALOR (IN)]]&gt;0, "Income",IF(FIN_RAW[[#This Row],[VALOR (OUT)]]&gt;0, "Expense", "Check"))</f>
        <v>Income</v>
      </c>
      <c r="E2418" s="3" t="str">
        <f>_xlfn.XLOOKUP(FIN_DATASET[[#This Row],[Method]],CATEGORY_MAP[CUENTA_IN],CATEGORY_MAP[Category])</f>
        <v>Cash</v>
      </c>
      <c r="F2418" s="3" t="str">
        <f>_xlfn.XLOOKUP(FIN_DATASET[[#This Row],[Account]],CATEGORY_MAP[CUENTA_OUT],CATEGORY_MAP[Subcategory])</f>
        <v>Monthly Fee</v>
      </c>
      <c r="G2418" s="3" t="str">
        <f>IF(OR(FIN_RAW[[#This Row],[CONCEPTO]]=0,FIN_RAW[[#This Row],[CONCEPTO]]=""),"",FIN_RAW[[#This Row],[CONCEPTO]])</f>
        <v>Mensualidad FOR SEP</v>
      </c>
      <c r="H2418" s="5">
        <f>IF(FIN_DATASET[[#This Row],[Type]]="Income", FIN_RAW[[#This Row],[VALOR (IN)]], -FIN_RAW[[#This Row],[VALOR (OUT)]])</f>
        <v>180000</v>
      </c>
      <c r="I2418" s="3" t="str">
        <f>FIN_RAW[[#This Row],[CUENTA (IN)]]</f>
        <v>Efectivo</v>
      </c>
      <c r="J2418" s="6" t="str">
        <f>FIN_RAW[[#This Row],[CUENTA (OUT)]]</f>
        <v>Mensualidad</v>
      </c>
      <c r="K2418" s="3" t="str">
        <f>IF(OR(FIN_RAW[[#This Row],[CLIENTE]]=0,FIN_RAW[[#This Row],[CLIENTE]]=" "),"",FIN_RAW[[#This Row],[CLIENTE]])</f>
        <v>Mauricio Rodríguez Hoyos</v>
      </c>
      <c r="L2418" s="3" t="str">
        <f>IF(OR(FIN_RAW[[#This Row],[DEPORTISTA]]=0,FIN_RAW[[#This Row],[DEPORTISTA]]=""),"",FIN_RAW[[#This Row],[DEPORTISTA]])</f>
        <v>Maximiliano Rodríguez Jimeno</v>
      </c>
      <c r="M2418" s="3">
        <f>IF(FIN_DATASET[[#This Row],[Method]]="Efectivo",1,0)</f>
        <v>1</v>
      </c>
      <c r="N2418" s="12">
        <f>IF(FIN_DATASET[[#This Row],[Method]]="Efectivo",FIN_DATASET[[#This Row],[Amount]],0)</f>
        <v>180000</v>
      </c>
      <c r="O2418" s="3">
        <f>IF(FIN_DATASET[[#This Row],[Method]]="CxC",1,0)</f>
        <v>0</v>
      </c>
      <c r="P2418" s="11">
        <f>IF(FIN_DATASET[[#This Row],[Method]]="CxC",FIN_DATASET[[#This Row],[Amount]],0)</f>
        <v>0</v>
      </c>
      <c r="Q2418" s="3">
        <f>IF(OR(FIN_DATASET[[#This Row],[Account]]="CxP",FIN_DATASET[[#This Row],[Account]]="CxP (Liga)",FIN_DATASET[[#This Row],[Account]]="CxP (Terceros)"),1,0)</f>
        <v>0</v>
      </c>
      <c r="R2418" s="3">
        <f>IF(FIN_DATASET[[#This Row],[AP_Flag]]=1,FIN_DATASET[[#This Row],[Amount]],0)</f>
        <v>0</v>
      </c>
    </row>
    <row r="2419" spans="1:18" x14ac:dyDescent="0.2">
      <c r="A2419" s="4">
        <f>FIN_RAW[[#This Row],[FECHA]]</f>
        <v>45536</v>
      </c>
      <c r="B2419" s="3">
        <f>YEAR(FIN_DATASET[[#This Row],[Date]])</f>
        <v>2024</v>
      </c>
      <c r="C2419" s="3" t="str">
        <f>TEXT(FIN_DATASET[[#This Row],[Date]],"mmmm")</f>
        <v>September</v>
      </c>
      <c r="D2419" s="3" t="str">
        <f>IF(FIN_RAW[[#This Row],[VALOR (IN)]]&gt;0, "Income",IF(FIN_RAW[[#This Row],[VALOR (OUT)]]&gt;0, "Expense", "Check"))</f>
        <v>Income</v>
      </c>
      <c r="E2419" s="3" t="str">
        <f>_xlfn.XLOOKUP(FIN_DATASET[[#This Row],[Method]],CATEGORY_MAP[CUENTA_IN],CATEGORY_MAP[Category])</f>
        <v>Cash</v>
      </c>
      <c r="F2419" s="3" t="str">
        <f>_xlfn.XLOOKUP(FIN_DATASET[[#This Row],[Account]],CATEGORY_MAP[CUENTA_OUT],CATEGORY_MAP[Subcategory])</f>
        <v>Monthly Fee</v>
      </c>
      <c r="G2419" s="3" t="str">
        <f>IF(OR(FIN_RAW[[#This Row],[CONCEPTO]]=0,FIN_RAW[[#This Row],[CONCEPTO]]=""),"",FIN_RAW[[#This Row],[CONCEPTO]])</f>
        <v>Mensualidad FOR SEP</v>
      </c>
      <c r="H2419" s="5">
        <f>IF(FIN_DATASET[[#This Row],[Type]]="Income", FIN_RAW[[#This Row],[VALOR (IN)]], -FIN_RAW[[#This Row],[VALOR (OUT)]])</f>
        <v>180000</v>
      </c>
      <c r="I2419" s="3" t="str">
        <f>FIN_RAW[[#This Row],[CUENTA (IN)]]</f>
        <v>Efectivo</v>
      </c>
      <c r="J2419" s="6" t="str">
        <f>FIN_RAW[[#This Row],[CUENTA (OUT)]]</f>
        <v>Mensualidad</v>
      </c>
      <c r="K2419" s="3" t="str">
        <f>IF(OR(FIN_RAW[[#This Row],[CLIENTE]]=0,FIN_RAW[[#This Row],[CLIENTE]]=" "),"",FIN_RAW[[#This Row],[CLIENTE]])</f>
        <v>Steveen Fernandez</v>
      </c>
      <c r="L2419" s="3" t="str">
        <f>IF(OR(FIN_RAW[[#This Row],[DEPORTISTA]]=0,FIN_RAW[[#This Row],[DEPORTISTA]]=""),"",FIN_RAW[[#This Row],[DEPORTISTA]])</f>
        <v>Samantha Fernandez Urbano</v>
      </c>
      <c r="M2419" s="3">
        <f>IF(FIN_DATASET[[#This Row],[Method]]="Efectivo",1,0)</f>
        <v>1</v>
      </c>
      <c r="N2419" s="12">
        <f>IF(FIN_DATASET[[#This Row],[Method]]="Efectivo",FIN_DATASET[[#This Row],[Amount]],0)</f>
        <v>180000</v>
      </c>
      <c r="O2419" s="3">
        <f>IF(FIN_DATASET[[#This Row],[Method]]="CxC",1,0)</f>
        <v>0</v>
      </c>
      <c r="P2419" s="11">
        <f>IF(FIN_DATASET[[#This Row],[Method]]="CxC",FIN_DATASET[[#This Row],[Amount]],0)</f>
        <v>0</v>
      </c>
      <c r="Q2419" s="3">
        <f>IF(OR(FIN_DATASET[[#This Row],[Account]]="CxP",FIN_DATASET[[#This Row],[Account]]="CxP (Liga)",FIN_DATASET[[#This Row],[Account]]="CxP (Terceros)"),1,0)</f>
        <v>0</v>
      </c>
      <c r="R2419" s="3">
        <f>IF(FIN_DATASET[[#This Row],[AP_Flag]]=1,FIN_DATASET[[#This Row],[Amount]],0)</f>
        <v>0</v>
      </c>
    </row>
    <row r="2420" spans="1:18" x14ac:dyDescent="0.2">
      <c r="A2420" s="4">
        <f>FIN_RAW[[#This Row],[FECHA]]</f>
        <v>45536</v>
      </c>
      <c r="B2420" s="3">
        <f>YEAR(FIN_DATASET[[#This Row],[Date]])</f>
        <v>2024</v>
      </c>
      <c r="C2420" s="3" t="str">
        <f>TEXT(FIN_DATASET[[#This Row],[Date]],"mmmm")</f>
        <v>September</v>
      </c>
      <c r="D2420" s="3" t="str">
        <f>IF(FIN_RAW[[#This Row],[VALOR (IN)]]&gt;0, "Income",IF(FIN_RAW[[#This Row],[VALOR (OUT)]]&gt;0, "Expense", "Check"))</f>
        <v>Income</v>
      </c>
      <c r="E2420" s="3" t="str">
        <f>_xlfn.XLOOKUP(FIN_DATASET[[#This Row],[Method]],CATEGORY_MAP[CUENTA_IN],CATEGORY_MAP[Category])</f>
        <v>Cash</v>
      </c>
      <c r="F2420" s="3" t="str">
        <f>_xlfn.XLOOKUP(FIN_DATASET[[#This Row],[Account]],CATEGORY_MAP[CUENTA_OUT],CATEGORY_MAP[Subcategory])</f>
        <v>Monthly Fee</v>
      </c>
      <c r="G2420" s="3" t="str">
        <f>IF(OR(FIN_RAW[[#This Row],[CONCEPTO]]=0,FIN_RAW[[#This Row],[CONCEPTO]]=""),"",FIN_RAW[[#This Row],[CONCEPTO]])</f>
        <v>Mensualidad AR SEP</v>
      </c>
      <c r="H2420" s="5">
        <f>IF(FIN_DATASET[[#This Row],[Type]]="Income", FIN_RAW[[#This Row],[VALOR (IN)]], -FIN_RAW[[#This Row],[VALOR (OUT)]])</f>
        <v>210000</v>
      </c>
      <c r="I2420" s="3" t="str">
        <f>FIN_RAW[[#This Row],[CUENTA (IN)]]</f>
        <v>Efectivo</v>
      </c>
      <c r="J2420" s="6" t="str">
        <f>FIN_RAW[[#This Row],[CUENTA (OUT)]]</f>
        <v>Mensualidad</v>
      </c>
      <c r="K2420" s="3" t="str">
        <f>IF(OR(FIN_RAW[[#This Row],[CLIENTE]]=0,FIN_RAW[[#This Row],[CLIENTE]]=" "),"",FIN_RAW[[#This Row],[CLIENTE]])</f>
        <v>Yanibel Peña Londoño</v>
      </c>
      <c r="L2420" s="3" t="str">
        <f>IF(OR(FIN_RAW[[#This Row],[DEPORTISTA]]=0,FIN_RAW[[#This Row],[DEPORTISTA]]=""),"",FIN_RAW[[#This Row],[DEPORTISTA]])</f>
        <v>Santiago Piedrahita Peña</v>
      </c>
      <c r="M2420" s="3">
        <f>IF(FIN_DATASET[[#This Row],[Method]]="Efectivo",1,0)</f>
        <v>1</v>
      </c>
      <c r="N2420" s="12">
        <f>IF(FIN_DATASET[[#This Row],[Method]]="Efectivo",FIN_DATASET[[#This Row],[Amount]],0)</f>
        <v>210000</v>
      </c>
      <c r="O2420" s="3">
        <f>IF(FIN_DATASET[[#This Row],[Method]]="CxC",1,0)</f>
        <v>0</v>
      </c>
      <c r="P2420" s="11">
        <f>IF(FIN_DATASET[[#This Row],[Method]]="CxC",FIN_DATASET[[#This Row],[Amount]],0)</f>
        <v>0</v>
      </c>
      <c r="Q2420" s="3">
        <f>IF(OR(FIN_DATASET[[#This Row],[Account]]="CxP",FIN_DATASET[[#This Row],[Account]]="CxP (Liga)",FIN_DATASET[[#This Row],[Account]]="CxP (Terceros)"),1,0)</f>
        <v>0</v>
      </c>
      <c r="R2420" s="3">
        <f>IF(FIN_DATASET[[#This Row],[AP_Flag]]=1,FIN_DATASET[[#This Row],[Amount]],0)</f>
        <v>0</v>
      </c>
    </row>
    <row r="2421" spans="1:18" x14ac:dyDescent="0.2">
      <c r="A2421" s="4">
        <f>FIN_RAW[[#This Row],[FECHA]]</f>
        <v>45536</v>
      </c>
      <c r="B2421" s="3">
        <f>YEAR(FIN_DATASET[[#This Row],[Date]])</f>
        <v>2024</v>
      </c>
      <c r="C2421" s="3" t="str">
        <f>TEXT(FIN_DATASET[[#This Row],[Date]],"mmmm")</f>
        <v>September</v>
      </c>
      <c r="D2421" s="3" t="str">
        <f>IF(FIN_RAW[[#This Row],[VALOR (IN)]]&gt;0, "Income",IF(FIN_RAW[[#This Row],[VALOR (OUT)]]&gt;0, "Expense", "Check"))</f>
        <v>Income</v>
      </c>
      <c r="E2421" s="3" t="str">
        <f>_xlfn.XLOOKUP(FIN_DATASET[[#This Row],[Method]],CATEGORY_MAP[CUENTA_IN],CATEGORY_MAP[Category])</f>
        <v>Cash</v>
      </c>
      <c r="F2421" s="3" t="str">
        <f>_xlfn.XLOOKUP(FIN_DATASET[[#This Row],[Account]],CATEGORY_MAP[CUENTA_OUT],CATEGORY_MAP[Subcategory])</f>
        <v>Monthly Fee</v>
      </c>
      <c r="G2421" s="3" t="str">
        <f>IF(OR(FIN_RAW[[#This Row],[CONCEPTO]]=0,FIN_RAW[[#This Row],[CONCEPTO]]=""),"",FIN_RAW[[#This Row],[CONCEPTO]])</f>
        <v>Mensualidad AR SEP</v>
      </c>
      <c r="H2421" s="5">
        <f>IF(FIN_DATASET[[#This Row],[Type]]="Income", FIN_RAW[[#This Row],[VALOR (IN)]], -FIN_RAW[[#This Row],[VALOR (OUT)]])</f>
        <v>210000</v>
      </c>
      <c r="I2421" s="3" t="str">
        <f>FIN_RAW[[#This Row],[CUENTA (IN)]]</f>
        <v>Efectivo</v>
      </c>
      <c r="J2421" s="6" t="str">
        <f>FIN_RAW[[#This Row],[CUENTA (OUT)]]</f>
        <v>Mensualidad</v>
      </c>
      <c r="K2421" s="3" t="str">
        <f>IF(OR(FIN_RAW[[#This Row],[CLIENTE]]=0,FIN_RAW[[#This Row],[CLIENTE]]=" "),"",FIN_RAW[[#This Row],[CLIENTE]])</f>
        <v>Ingrith Basto Zamorano</v>
      </c>
      <c r="L2421" s="3" t="str">
        <f>IF(OR(FIN_RAW[[#This Row],[DEPORTISTA]]=0,FIN_RAW[[#This Row],[DEPORTISTA]]=""),"",FIN_RAW[[#This Row],[DEPORTISTA]])</f>
        <v>Santiago Solórzano Basto</v>
      </c>
      <c r="M2421" s="3">
        <f>IF(FIN_DATASET[[#This Row],[Method]]="Efectivo",1,0)</f>
        <v>1</v>
      </c>
      <c r="N2421" s="12">
        <f>IF(FIN_DATASET[[#This Row],[Method]]="Efectivo",FIN_DATASET[[#This Row],[Amount]],0)</f>
        <v>210000</v>
      </c>
      <c r="O2421" s="3">
        <f>IF(FIN_DATASET[[#This Row],[Method]]="CxC",1,0)</f>
        <v>0</v>
      </c>
      <c r="P2421" s="11">
        <f>IF(FIN_DATASET[[#This Row],[Method]]="CxC",FIN_DATASET[[#This Row],[Amount]],0)</f>
        <v>0</v>
      </c>
      <c r="Q2421" s="3">
        <f>IF(OR(FIN_DATASET[[#This Row],[Account]]="CxP",FIN_DATASET[[#This Row],[Account]]="CxP (Liga)",FIN_DATASET[[#This Row],[Account]]="CxP (Terceros)"),1,0)</f>
        <v>0</v>
      </c>
      <c r="R2421" s="3">
        <f>IF(FIN_DATASET[[#This Row],[AP_Flag]]=1,FIN_DATASET[[#This Row],[Amount]],0)</f>
        <v>0</v>
      </c>
    </row>
    <row r="2422" spans="1:18" x14ac:dyDescent="0.2">
      <c r="A2422" s="4">
        <f>FIN_RAW[[#This Row],[FECHA]]</f>
        <v>45536</v>
      </c>
      <c r="B2422" s="3">
        <f>YEAR(FIN_DATASET[[#This Row],[Date]])</f>
        <v>2024</v>
      </c>
      <c r="C2422" s="3" t="str">
        <f>TEXT(FIN_DATASET[[#This Row],[Date]],"mmmm")</f>
        <v>September</v>
      </c>
      <c r="D2422" s="3" t="str">
        <f>IF(FIN_RAW[[#This Row],[VALOR (IN)]]&gt;0, "Income",IF(FIN_RAW[[#This Row],[VALOR (OUT)]]&gt;0, "Expense", "Check"))</f>
        <v>Income</v>
      </c>
      <c r="E2422" s="3" t="str">
        <f>_xlfn.XLOOKUP(FIN_DATASET[[#This Row],[Method]],CATEGORY_MAP[CUENTA_IN],CATEGORY_MAP[Category])</f>
        <v>Cash</v>
      </c>
      <c r="F2422" s="3" t="str">
        <f>_xlfn.XLOOKUP(FIN_DATASET[[#This Row],[Account]],CATEGORY_MAP[CUENTA_OUT],CATEGORY_MAP[Subcategory])</f>
        <v>Monthly Fee</v>
      </c>
      <c r="G2422" s="3" t="str">
        <f>IF(OR(FIN_RAW[[#This Row],[CONCEPTO]]=0,FIN_RAW[[#This Row],[CONCEPTO]]=""),"",FIN_RAW[[#This Row],[CONCEPTO]])</f>
        <v>Mensualidad FOR SEP</v>
      </c>
      <c r="H2422" s="5">
        <f>IF(FIN_DATASET[[#This Row],[Type]]="Income", FIN_RAW[[#This Row],[VALOR (IN)]], -FIN_RAW[[#This Row],[VALOR (OUT)]])</f>
        <v>180000</v>
      </c>
      <c r="I2422" s="3" t="str">
        <f>FIN_RAW[[#This Row],[CUENTA (IN)]]</f>
        <v>Efectivo</v>
      </c>
      <c r="J2422" s="6" t="str">
        <f>FIN_RAW[[#This Row],[CUENTA (OUT)]]</f>
        <v>Mensualidad</v>
      </c>
      <c r="K2422" s="3" t="str">
        <f>IF(OR(FIN_RAW[[#This Row],[CLIENTE]]=0,FIN_RAW[[#This Row],[CLIENTE]]=" "),"",FIN_RAW[[#This Row],[CLIENTE]])</f>
        <v>Oscar Urrea Ramirez</v>
      </c>
      <c r="L2422" s="3" t="str">
        <f>IF(OR(FIN_RAW[[#This Row],[DEPORTISTA]]=0,FIN_RAW[[#This Row],[DEPORTISTA]]=""),"",FIN_RAW[[#This Row],[DEPORTISTA]])</f>
        <v>Sara Urrea Chavarriaga</v>
      </c>
      <c r="M2422" s="3">
        <f>IF(FIN_DATASET[[#This Row],[Method]]="Efectivo",1,0)</f>
        <v>1</v>
      </c>
      <c r="N2422" s="12">
        <f>IF(FIN_DATASET[[#This Row],[Method]]="Efectivo",FIN_DATASET[[#This Row],[Amount]],0)</f>
        <v>180000</v>
      </c>
      <c r="O2422" s="3">
        <f>IF(FIN_DATASET[[#This Row],[Method]]="CxC",1,0)</f>
        <v>0</v>
      </c>
      <c r="P2422" s="11">
        <f>IF(FIN_DATASET[[#This Row],[Method]]="CxC",FIN_DATASET[[#This Row],[Amount]],0)</f>
        <v>0</v>
      </c>
      <c r="Q2422" s="3">
        <f>IF(OR(FIN_DATASET[[#This Row],[Account]]="CxP",FIN_DATASET[[#This Row],[Account]]="CxP (Liga)",FIN_DATASET[[#This Row],[Account]]="CxP (Terceros)"),1,0)</f>
        <v>0</v>
      </c>
      <c r="R2422" s="3">
        <f>IF(FIN_DATASET[[#This Row],[AP_Flag]]=1,FIN_DATASET[[#This Row],[Amount]],0)</f>
        <v>0</v>
      </c>
    </row>
    <row r="2423" spans="1:18" x14ac:dyDescent="0.2">
      <c r="A2423" s="4">
        <f>FIN_RAW[[#This Row],[FECHA]]</f>
        <v>45536</v>
      </c>
      <c r="B2423" s="3">
        <f>YEAR(FIN_DATASET[[#This Row],[Date]])</f>
        <v>2024</v>
      </c>
      <c r="C2423" s="3" t="str">
        <f>TEXT(FIN_DATASET[[#This Row],[Date]],"mmmm")</f>
        <v>September</v>
      </c>
      <c r="D2423" s="3" t="str">
        <f>IF(FIN_RAW[[#This Row],[VALOR (IN)]]&gt;0, "Income",IF(FIN_RAW[[#This Row],[VALOR (OUT)]]&gt;0, "Expense", "Check"))</f>
        <v>Income</v>
      </c>
      <c r="E2423" s="3" t="str">
        <f>_xlfn.XLOOKUP(FIN_DATASET[[#This Row],[Method]],CATEGORY_MAP[CUENTA_IN],CATEGORY_MAP[Category])</f>
        <v>Cash</v>
      </c>
      <c r="F2423" s="3" t="str">
        <f>_xlfn.XLOOKUP(FIN_DATASET[[#This Row],[Account]],CATEGORY_MAP[CUENTA_OUT],CATEGORY_MAP[Subcategory])</f>
        <v>Monthly Fee</v>
      </c>
      <c r="G2423" s="3" t="str">
        <f>IF(OR(FIN_RAW[[#This Row],[CONCEPTO]]=0,FIN_RAW[[#This Row],[CONCEPTO]]=""),"",FIN_RAW[[#This Row],[CONCEPTO]])</f>
        <v>Mensualidad AR SEP</v>
      </c>
      <c r="H2423" s="5">
        <f>IF(FIN_DATASET[[#This Row],[Type]]="Income", FIN_RAW[[#This Row],[VALOR (IN)]], -FIN_RAW[[#This Row],[VALOR (OUT)]])</f>
        <v>210000</v>
      </c>
      <c r="I2423" s="3" t="str">
        <f>FIN_RAW[[#This Row],[CUENTA (IN)]]</f>
        <v>Efectivo</v>
      </c>
      <c r="J2423" s="6" t="str">
        <f>FIN_RAW[[#This Row],[CUENTA (OUT)]]</f>
        <v>Mensualidad</v>
      </c>
      <c r="K2423" s="3" t="str">
        <f>IF(OR(FIN_RAW[[#This Row],[CLIENTE]]=0,FIN_RAW[[#This Row],[CLIENTE]]=" "),"",FIN_RAW[[#This Row],[CLIENTE]])</f>
        <v>Marcela Zapata Duque</v>
      </c>
      <c r="L2423" s="3" t="str">
        <f>IF(OR(FIN_RAW[[#This Row],[DEPORTISTA]]=0,FIN_RAW[[#This Row],[DEPORTISTA]]=""),"",FIN_RAW[[#This Row],[DEPORTISTA]])</f>
        <v>Sara Zapata Zapata</v>
      </c>
      <c r="M2423" s="3">
        <f>IF(FIN_DATASET[[#This Row],[Method]]="Efectivo",1,0)</f>
        <v>1</v>
      </c>
      <c r="N2423" s="12">
        <f>IF(FIN_DATASET[[#This Row],[Method]]="Efectivo",FIN_DATASET[[#This Row],[Amount]],0)</f>
        <v>210000</v>
      </c>
      <c r="O2423" s="3">
        <f>IF(FIN_DATASET[[#This Row],[Method]]="CxC",1,0)</f>
        <v>0</v>
      </c>
      <c r="P2423" s="11">
        <f>IF(FIN_DATASET[[#This Row],[Method]]="CxC",FIN_DATASET[[#This Row],[Amount]],0)</f>
        <v>0</v>
      </c>
      <c r="Q2423" s="3">
        <f>IF(OR(FIN_DATASET[[#This Row],[Account]]="CxP",FIN_DATASET[[#This Row],[Account]]="CxP (Liga)",FIN_DATASET[[#This Row],[Account]]="CxP (Terceros)"),1,0)</f>
        <v>0</v>
      </c>
      <c r="R2423" s="3">
        <f>IF(FIN_DATASET[[#This Row],[AP_Flag]]=1,FIN_DATASET[[#This Row],[Amount]],0)</f>
        <v>0</v>
      </c>
    </row>
    <row r="2424" spans="1:18" x14ac:dyDescent="0.2">
      <c r="A2424" s="4">
        <f>FIN_RAW[[#This Row],[FECHA]]</f>
        <v>45536</v>
      </c>
      <c r="B2424" s="3">
        <f>YEAR(FIN_DATASET[[#This Row],[Date]])</f>
        <v>2024</v>
      </c>
      <c r="C2424" s="3" t="str">
        <f>TEXT(FIN_DATASET[[#This Row],[Date]],"mmmm")</f>
        <v>September</v>
      </c>
      <c r="D2424" s="3" t="str">
        <f>IF(FIN_RAW[[#This Row],[VALOR (IN)]]&gt;0, "Income",IF(FIN_RAW[[#This Row],[VALOR (OUT)]]&gt;0, "Expense", "Check"))</f>
        <v>Income</v>
      </c>
      <c r="E2424" s="3" t="str">
        <f>_xlfn.XLOOKUP(FIN_DATASET[[#This Row],[Method]],CATEGORY_MAP[CUENTA_IN],CATEGORY_MAP[Category])</f>
        <v>Cash</v>
      </c>
      <c r="F2424" s="3" t="str">
        <f>_xlfn.XLOOKUP(FIN_DATASET[[#This Row],[Account]],CATEGORY_MAP[CUENTA_OUT],CATEGORY_MAP[Subcategory])</f>
        <v>Monthly Fee</v>
      </c>
      <c r="G2424" s="3" t="str">
        <f>IF(OR(FIN_RAW[[#This Row],[CONCEPTO]]=0,FIN_RAW[[#This Row],[CONCEPTO]]=""),"",FIN_RAW[[#This Row],[CONCEPTO]])</f>
        <v>Mensualidad AR SEP</v>
      </c>
      <c r="H2424" s="5">
        <f>IF(FIN_DATASET[[#This Row],[Type]]="Income", FIN_RAW[[#This Row],[VALOR (IN)]], -FIN_RAW[[#This Row],[VALOR (OUT)]])</f>
        <v>210000</v>
      </c>
      <c r="I2424" s="3" t="str">
        <f>FIN_RAW[[#This Row],[CUENTA (IN)]]</f>
        <v>Efectivo</v>
      </c>
      <c r="J2424" s="6" t="str">
        <f>FIN_RAW[[#This Row],[CUENTA (OUT)]]</f>
        <v>Mensualidad</v>
      </c>
      <c r="K2424" s="3" t="str">
        <f>IF(OR(FIN_RAW[[#This Row],[CLIENTE]]=0,FIN_RAW[[#This Row],[CLIENTE]]=" "),"",FIN_RAW[[#This Row],[CLIENTE]])</f>
        <v>Ana Milena Sánchez Patiño</v>
      </c>
      <c r="L2424" s="3" t="str">
        <f>IF(OR(FIN_RAW[[#This Row],[DEPORTISTA]]=0,FIN_RAW[[#This Row],[DEPORTISTA]]=""),"",FIN_RAW[[#This Row],[DEPORTISTA]])</f>
        <v>Valentina Carvajal Sánchez</v>
      </c>
      <c r="M2424" s="3">
        <f>IF(FIN_DATASET[[#This Row],[Method]]="Efectivo",1,0)</f>
        <v>1</v>
      </c>
      <c r="N2424" s="12">
        <f>IF(FIN_DATASET[[#This Row],[Method]]="Efectivo",FIN_DATASET[[#This Row],[Amount]],0)</f>
        <v>210000</v>
      </c>
      <c r="O2424" s="3">
        <f>IF(FIN_DATASET[[#This Row],[Method]]="CxC",1,0)</f>
        <v>0</v>
      </c>
      <c r="P2424" s="11">
        <f>IF(FIN_DATASET[[#This Row],[Method]]="CxC",FIN_DATASET[[#This Row],[Amount]],0)</f>
        <v>0</v>
      </c>
      <c r="Q2424" s="3">
        <f>IF(OR(FIN_DATASET[[#This Row],[Account]]="CxP",FIN_DATASET[[#This Row],[Account]]="CxP (Liga)",FIN_DATASET[[#This Row],[Account]]="CxP (Terceros)"),1,0)</f>
        <v>0</v>
      </c>
      <c r="R2424" s="3">
        <f>IF(FIN_DATASET[[#This Row],[AP_Flag]]=1,FIN_DATASET[[#This Row],[Amount]],0)</f>
        <v>0</v>
      </c>
    </row>
    <row r="2425" spans="1:18" x14ac:dyDescent="0.2">
      <c r="A2425" s="4">
        <f>FIN_RAW[[#This Row],[FECHA]]</f>
        <v>45536</v>
      </c>
      <c r="B2425" s="3">
        <f>YEAR(FIN_DATASET[[#This Row],[Date]])</f>
        <v>2024</v>
      </c>
      <c r="C2425" s="3" t="str">
        <f>TEXT(FIN_DATASET[[#This Row],[Date]],"mmmm")</f>
        <v>September</v>
      </c>
      <c r="D2425" s="3" t="str">
        <f>IF(FIN_RAW[[#This Row],[VALOR (IN)]]&gt;0, "Income",IF(FIN_RAW[[#This Row],[VALOR (OUT)]]&gt;0, "Expense", "Check"))</f>
        <v>Income</v>
      </c>
      <c r="E2425" s="3" t="str">
        <f>_xlfn.XLOOKUP(FIN_DATASET[[#This Row],[Method]],CATEGORY_MAP[CUENTA_IN],CATEGORY_MAP[Category])</f>
        <v>Scholarships</v>
      </c>
      <c r="F2425" s="3" t="str">
        <f>_xlfn.XLOOKUP(FIN_DATASET[[#This Row],[Account]],CATEGORY_MAP[CUENTA_OUT],CATEGORY_MAP[Subcategory])</f>
        <v>Monthly Fee</v>
      </c>
      <c r="G2425" s="3" t="str">
        <f>IF(OR(FIN_RAW[[#This Row],[CONCEPTO]]=0,FIN_RAW[[#This Row],[CONCEPTO]]=""),"",FIN_RAW[[#This Row],[CONCEPTO]])</f>
        <v>Beca Fundadores AR (100%) SEP</v>
      </c>
      <c r="H2425" s="5">
        <f>IF(FIN_DATASET[[#This Row],[Type]]="Income", FIN_RAW[[#This Row],[VALOR (IN)]], -FIN_RAW[[#This Row],[VALOR (OUT)]])</f>
        <v>210000</v>
      </c>
      <c r="I2425" s="3" t="str">
        <f>FIN_RAW[[#This Row],[CUENTA (IN)]]</f>
        <v>Becas</v>
      </c>
      <c r="J2425" s="6" t="str">
        <f>FIN_RAW[[#This Row],[CUENTA (OUT)]]</f>
        <v>Mensualidad</v>
      </c>
      <c r="K2425" s="3" t="str">
        <f>IF(OR(FIN_RAW[[#This Row],[CLIENTE]]=0,FIN_RAW[[#This Row],[CLIENTE]]=" "),"",FIN_RAW[[#This Row],[CLIENTE]])</f>
        <v>Silvana Torres López</v>
      </c>
      <c r="L2425" s="3" t="str">
        <f>IF(OR(FIN_RAW[[#This Row],[DEPORTISTA]]=0,FIN_RAW[[#This Row],[DEPORTISTA]]=""),"",FIN_RAW[[#This Row],[DEPORTISTA]])</f>
        <v>Valentina Quintero Torres</v>
      </c>
      <c r="M2425" s="3">
        <f>IF(FIN_DATASET[[#This Row],[Method]]="Efectivo",1,0)</f>
        <v>0</v>
      </c>
      <c r="N2425" s="12">
        <f>IF(FIN_DATASET[[#This Row],[Method]]="Efectivo",FIN_DATASET[[#This Row],[Amount]],0)</f>
        <v>0</v>
      </c>
      <c r="O2425" s="3">
        <f>IF(FIN_DATASET[[#This Row],[Method]]="CxC",1,0)</f>
        <v>0</v>
      </c>
      <c r="P2425" s="11">
        <f>IF(FIN_DATASET[[#This Row],[Method]]="CxC",FIN_DATASET[[#This Row],[Amount]],0)</f>
        <v>0</v>
      </c>
      <c r="Q2425" s="3">
        <f>IF(OR(FIN_DATASET[[#This Row],[Account]]="CxP",FIN_DATASET[[#This Row],[Account]]="CxP (Liga)",FIN_DATASET[[#This Row],[Account]]="CxP (Terceros)"),1,0)</f>
        <v>0</v>
      </c>
      <c r="R2425" s="3">
        <f>IF(FIN_DATASET[[#This Row],[AP_Flag]]=1,FIN_DATASET[[#This Row],[Amount]],0)</f>
        <v>0</v>
      </c>
    </row>
    <row r="2426" spans="1:18" x14ac:dyDescent="0.2">
      <c r="A2426" s="4">
        <f>FIN_RAW[[#This Row],[FECHA]]</f>
        <v>45536</v>
      </c>
      <c r="B2426" s="3">
        <f>YEAR(FIN_DATASET[[#This Row],[Date]])</f>
        <v>2024</v>
      </c>
      <c r="C2426" s="3" t="str">
        <f>TEXT(FIN_DATASET[[#This Row],[Date]],"mmmm")</f>
        <v>September</v>
      </c>
      <c r="D2426" s="3" t="str">
        <f>IF(FIN_RAW[[#This Row],[VALOR (IN)]]&gt;0, "Income",IF(FIN_RAW[[#This Row],[VALOR (OUT)]]&gt;0, "Expense", "Check"))</f>
        <v>Income</v>
      </c>
      <c r="E2426" s="3" t="str">
        <f>_xlfn.XLOOKUP(FIN_DATASET[[#This Row],[Method]],CATEGORY_MAP[CUENTA_IN],CATEGORY_MAP[Category])</f>
        <v>Cash</v>
      </c>
      <c r="F2426" s="3" t="str">
        <f>_xlfn.XLOOKUP(FIN_DATASET[[#This Row],[Account]],CATEGORY_MAP[CUENTA_OUT],CATEGORY_MAP[Subcategory])</f>
        <v>Monthly Fee</v>
      </c>
      <c r="G2426" s="3" t="str">
        <f>IF(OR(FIN_RAW[[#This Row],[CONCEPTO]]=0,FIN_RAW[[#This Row],[CONCEPTO]]=""),"",FIN_RAW[[#This Row],[CONCEPTO]])</f>
        <v>Mensualidad FOR SEP</v>
      </c>
      <c r="H2426" s="5">
        <f>IF(FIN_DATASET[[#This Row],[Type]]="Income", FIN_RAW[[#This Row],[VALOR (IN)]], -FIN_RAW[[#This Row],[VALOR (OUT)]])</f>
        <v>180000</v>
      </c>
      <c r="I2426" s="3" t="str">
        <f>FIN_RAW[[#This Row],[CUENTA (IN)]]</f>
        <v>Efectivo</v>
      </c>
      <c r="J2426" s="6" t="str">
        <f>FIN_RAW[[#This Row],[CUENTA (OUT)]]</f>
        <v>Mensualidad</v>
      </c>
      <c r="K2426" s="3" t="str">
        <f>IF(OR(FIN_RAW[[#This Row],[CLIENTE]]=0,FIN_RAW[[#This Row],[CLIENTE]]=" "),"",FIN_RAW[[#This Row],[CLIENTE]])</f>
        <v>Paula Andrea Cruz</v>
      </c>
      <c r="L2426" s="3" t="str">
        <f>IF(OR(FIN_RAW[[#This Row],[DEPORTISTA]]=0,FIN_RAW[[#This Row],[DEPORTISTA]]=""),"",FIN_RAW[[#This Row],[DEPORTISTA]])</f>
        <v>Victoria David Cruz</v>
      </c>
      <c r="M2426" s="3">
        <f>IF(FIN_DATASET[[#This Row],[Method]]="Efectivo",1,0)</f>
        <v>1</v>
      </c>
      <c r="N2426" s="12">
        <f>IF(FIN_DATASET[[#This Row],[Method]]="Efectivo",FIN_DATASET[[#This Row],[Amount]],0)</f>
        <v>180000</v>
      </c>
      <c r="O2426" s="3">
        <f>IF(FIN_DATASET[[#This Row],[Method]]="CxC",1,0)</f>
        <v>0</v>
      </c>
      <c r="P2426" s="11">
        <f>IF(FIN_DATASET[[#This Row],[Method]]="CxC",FIN_DATASET[[#This Row],[Amount]],0)</f>
        <v>0</v>
      </c>
      <c r="Q2426" s="3">
        <f>IF(OR(FIN_DATASET[[#This Row],[Account]]="CxP",FIN_DATASET[[#This Row],[Account]]="CxP (Liga)",FIN_DATASET[[#This Row],[Account]]="CxP (Terceros)"),1,0)</f>
        <v>0</v>
      </c>
      <c r="R2426" s="3">
        <f>IF(FIN_DATASET[[#This Row],[AP_Flag]]=1,FIN_DATASET[[#This Row],[Amount]],0)</f>
        <v>0</v>
      </c>
    </row>
    <row r="2427" spans="1:18" x14ac:dyDescent="0.2">
      <c r="A2427" s="4">
        <f>FIN_RAW[[#This Row],[FECHA]]</f>
        <v>45536</v>
      </c>
      <c r="B2427" s="3">
        <f>YEAR(FIN_DATASET[[#This Row],[Date]])</f>
        <v>2024</v>
      </c>
      <c r="C2427" s="3" t="str">
        <f>TEXT(FIN_DATASET[[#This Row],[Date]],"mmmm")</f>
        <v>September</v>
      </c>
      <c r="D2427" s="3" t="str">
        <f>IF(FIN_RAW[[#This Row],[VALOR (IN)]]&gt;0, "Income",IF(FIN_RAW[[#This Row],[VALOR (OUT)]]&gt;0, "Expense", "Check"))</f>
        <v>Income</v>
      </c>
      <c r="E2427" s="3" t="str">
        <f>_xlfn.XLOOKUP(FIN_DATASET[[#This Row],[Method]],CATEGORY_MAP[CUENTA_IN],CATEGORY_MAP[Category])</f>
        <v>Cash</v>
      </c>
      <c r="F2427" s="3" t="str">
        <f>_xlfn.XLOOKUP(FIN_DATASET[[#This Row],[Account]],CATEGORY_MAP[CUENTA_OUT],CATEGORY_MAP[Subcategory])</f>
        <v>Enrollment Fees</v>
      </c>
      <c r="G2427" s="3" t="str">
        <f>IF(OR(FIN_RAW[[#This Row],[CONCEPTO]]=0,FIN_RAW[[#This Row],[CONCEPTO]]=""),"",FIN_RAW[[#This Row],[CONCEPTO]])</f>
        <v>Matricula 2024 (50%)</v>
      </c>
      <c r="H2427" s="5">
        <f>IF(FIN_DATASET[[#This Row],[Type]]="Income", FIN_RAW[[#This Row],[VALOR (IN)]], -FIN_RAW[[#This Row],[VALOR (OUT)]])</f>
        <v>65000</v>
      </c>
      <c r="I2427" s="3" t="str">
        <f>FIN_RAW[[#This Row],[CUENTA (IN)]]</f>
        <v>Efectivo</v>
      </c>
      <c r="J2427" s="6" t="str">
        <f>FIN_RAW[[#This Row],[CUENTA (OUT)]]</f>
        <v>Matricula</v>
      </c>
      <c r="K2427" s="3" t="str">
        <f>IF(OR(FIN_RAW[[#This Row],[CLIENTE]]=0,FIN_RAW[[#This Row],[CLIENTE]]=" "),"",FIN_RAW[[#This Row],[CLIENTE]])</f>
        <v>Oscar Urrea Ramirez</v>
      </c>
      <c r="L2427" s="3" t="str">
        <f>IF(OR(FIN_RAW[[#This Row],[DEPORTISTA]]=0,FIN_RAW[[#This Row],[DEPORTISTA]]=""),"",FIN_RAW[[#This Row],[DEPORTISTA]])</f>
        <v>Sara Urrea Chavarriaga</v>
      </c>
      <c r="M2427" s="3">
        <f>IF(FIN_DATASET[[#This Row],[Method]]="Efectivo",1,0)</f>
        <v>1</v>
      </c>
      <c r="N2427" s="12">
        <f>IF(FIN_DATASET[[#This Row],[Method]]="Efectivo",FIN_DATASET[[#This Row],[Amount]],0)</f>
        <v>65000</v>
      </c>
      <c r="O2427" s="3">
        <f>IF(FIN_DATASET[[#This Row],[Method]]="CxC",1,0)</f>
        <v>0</v>
      </c>
      <c r="P2427" s="11">
        <f>IF(FIN_DATASET[[#This Row],[Method]]="CxC",FIN_DATASET[[#This Row],[Amount]],0)</f>
        <v>0</v>
      </c>
      <c r="Q2427" s="3">
        <f>IF(OR(FIN_DATASET[[#This Row],[Account]]="CxP",FIN_DATASET[[#This Row],[Account]]="CxP (Liga)",FIN_DATASET[[#This Row],[Account]]="CxP (Terceros)"),1,0)</f>
        <v>0</v>
      </c>
      <c r="R2427" s="3">
        <f>IF(FIN_DATASET[[#This Row],[AP_Flag]]=1,FIN_DATASET[[#This Row],[Amount]],0)</f>
        <v>0</v>
      </c>
    </row>
    <row r="2428" spans="1:18" x14ac:dyDescent="0.2">
      <c r="A2428" s="4">
        <f>FIN_RAW[[#This Row],[FECHA]]</f>
        <v>45562</v>
      </c>
      <c r="B2428" s="3">
        <f>YEAR(FIN_DATASET[[#This Row],[Date]])</f>
        <v>2024</v>
      </c>
      <c r="C2428" s="3" t="str">
        <f>TEXT(FIN_DATASET[[#This Row],[Date]],"mmmm")</f>
        <v>September</v>
      </c>
      <c r="D2428" s="3" t="str">
        <f>IF(FIN_RAW[[#This Row],[VALOR (IN)]]&gt;0, "Income",IF(FIN_RAW[[#This Row],[VALOR (OUT)]]&gt;0, "Expense", "Check"))</f>
        <v>Income</v>
      </c>
      <c r="E2428" s="3" t="str">
        <f>_xlfn.XLOOKUP(FIN_DATASET[[#This Row],[Method]],CATEGORY_MAP[CUENTA_IN],CATEGORY_MAP[Category])</f>
        <v>Cash</v>
      </c>
      <c r="F2428" s="3" t="str">
        <f>_xlfn.XLOOKUP(FIN_DATASET[[#This Row],[Account]],CATEGORY_MAP[CUENTA_OUT],CATEGORY_MAP[Subcategory])</f>
        <v>Other Incomes</v>
      </c>
      <c r="G2428" s="3" t="str">
        <f>IF(OR(FIN_RAW[[#This Row],[CONCEPTO]]=0,FIN_RAW[[#This Row],[CONCEPTO]]=""),"",FIN_RAW[[#This Row],[CONCEPTO]])</f>
        <v>Chequeo Infantil y Juvenil</v>
      </c>
      <c r="H2428" s="5">
        <f>IF(FIN_DATASET[[#This Row],[Type]]="Income", FIN_RAW[[#This Row],[VALOR (IN)]], -FIN_RAW[[#This Row],[VALOR (OUT)]])</f>
        <v>200000</v>
      </c>
      <c r="I2428" s="3" t="str">
        <f>FIN_RAW[[#This Row],[CUENTA (IN)]]</f>
        <v>Efectivo</v>
      </c>
      <c r="J2428" s="6" t="str">
        <f>FIN_RAW[[#This Row],[CUENTA (OUT)]]</f>
        <v>Otros Ingresos</v>
      </c>
      <c r="K2428" s="3" t="str">
        <f>IF(OR(FIN_RAW[[#This Row],[CLIENTE]]=0,FIN_RAW[[#This Row],[CLIENTE]]=" "),"",FIN_RAW[[#This Row],[CLIENTE]])</f>
        <v/>
      </c>
      <c r="L2428" s="3" t="str">
        <f>IF(OR(FIN_RAW[[#This Row],[DEPORTISTA]]=0,FIN_RAW[[#This Row],[DEPORTISTA]]=""),"",FIN_RAW[[#This Row],[DEPORTISTA]])</f>
        <v/>
      </c>
      <c r="M2428" s="3">
        <f>IF(FIN_DATASET[[#This Row],[Method]]="Efectivo",1,0)</f>
        <v>1</v>
      </c>
      <c r="N2428" s="12">
        <f>IF(FIN_DATASET[[#This Row],[Method]]="Efectivo",FIN_DATASET[[#This Row],[Amount]],0)</f>
        <v>200000</v>
      </c>
      <c r="O2428" s="3">
        <f>IF(FIN_DATASET[[#This Row],[Method]]="CxC",1,0)</f>
        <v>0</v>
      </c>
      <c r="P2428" s="11">
        <f>IF(FIN_DATASET[[#This Row],[Method]]="CxC",FIN_DATASET[[#This Row],[Amount]],0)</f>
        <v>0</v>
      </c>
      <c r="Q2428" s="3">
        <f>IF(OR(FIN_DATASET[[#This Row],[Account]]="CxP",FIN_DATASET[[#This Row],[Account]]="CxP (Liga)",FIN_DATASET[[#This Row],[Account]]="CxP (Terceros)"),1,0)</f>
        <v>0</v>
      </c>
      <c r="R2428" s="3">
        <f>IF(FIN_DATASET[[#This Row],[AP_Flag]]=1,FIN_DATASET[[#This Row],[Amount]],0)</f>
        <v>0</v>
      </c>
    </row>
    <row r="2429" spans="1:18" x14ac:dyDescent="0.2">
      <c r="A2429" s="4">
        <f>FIN_RAW[[#This Row],[FECHA]]</f>
        <v>45565</v>
      </c>
      <c r="B2429" s="3">
        <f>YEAR(FIN_DATASET[[#This Row],[Date]])</f>
        <v>2024</v>
      </c>
      <c r="C2429" s="3" t="str">
        <f>TEXT(FIN_DATASET[[#This Row],[Date]],"mmmm")</f>
        <v>September</v>
      </c>
      <c r="D2429" s="3" t="str">
        <f>IF(FIN_RAW[[#This Row],[VALOR (IN)]]&gt;0, "Income",IF(FIN_RAW[[#This Row],[VALOR (OUT)]]&gt;0, "Expense", "Check"))</f>
        <v>Expense</v>
      </c>
      <c r="E2429" s="3" t="str">
        <f>_xlfn.XLOOKUP(FIN_DATASET[[#This Row],[Method]],CATEGORY_MAP[CUENTA_IN],CATEGORY_MAP[Category])</f>
        <v>Cash</v>
      </c>
      <c r="F2429" s="3" t="str">
        <f>_xlfn.XLOOKUP(FIN_DATASET[[#This Row],[Account]],CATEGORY_MAP[CUENTA_OUT],CATEGORY_MAP[Subcategory])</f>
        <v>Payroll</v>
      </c>
      <c r="G2429" s="3" t="str">
        <f>IF(OR(FIN_RAW[[#This Row],[CONCEPTO]]=0,FIN_RAW[[#This Row],[CONCEPTO]]=""),"",FIN_RAW[[#This Row],[CONCEPTO]])</f>
        <v>Pago Nomina SEP</v>
      </c>
      <c r="H2429" s="5">
        <f>IF(FIN_DATASET[[#This Row],[Type]]="Income", FIN_RAW[[#This Row],[VALOR (IN)]], -FIN_RAW[[#This Row],[VALOR (OUT)]])</f>
        <v>-950000</v>
      </c>
      <c r="I2429" s="3" t="str">
        <f>FIN_RAW[[#This Row],[CUENTA (IN)]]</f>
        <v>Efectivo</v>
      </c>
      <c r="J2429" s="6" t="str">
        <f>FIN_RAW[[#This Row],[CUENTA (OUT)]]</f>
        <v>Nomina</v>
      </c>
      <c r="K2429" s="3" t="str">
        <f>IF(OR(FIN_RAW[[#This Row],[CLIENTE]]=0,FIN_RAW[[#This Row],[CLIENTE]]=" "),"",FIN_RAW[[#This Row],[CLIENTE]])</f>
        <v>Derwin Cuastumal Leal</v>
      </c>
      <c r="L2429" s="3" t="str">
        <f>IF(OR(FIN_RAW[[#This Row],[DEPORTISTA]]=0,FIN_RAW[[#This Row],[DEPORTISTA]]=""),"",FIN_RAW[[#This Row],[DEPORTISTA]])</f>
        <v>Derwin Cuastumal Leal</v>
      </c>
      <c r="M2429" s="3">
        <f>IF(FIN_DATASET[[#This Row],[Method]]="Efectivo",1,0)</f>
        <v>1</v>
      </c>
      <c r="N2429" s="12">
        <f>IF(FIN_DATASET[[#This Row],[Method]]="Efectivo",FIN_DATASET[[#This Row],[Amount]],0)</f>
        <v>-950000</v>
      </c>
      <c r="O2429" s="3">
        <f>IF(FIN_DATASET[[#This Row],[Method]]="CxC",1,0)</f>
        <v>0</v>
      </c>
      <c r="P2429" s="11">
        <f>IF(FIN_DATASET[[#This Row],[Method]]="CxC",FIN_DATASET[[#This Row],[Amount]],0)</f>
        <v>0</v>
      </c>
      <c r="Q2429" s="3">
        <f>IF(OR(FIN_DATASET[[#This Row],[Account]]="CxP",FIN_DATASET[[#This Row],[Account]]="CxP (Liga)",FIN_DATASET[[#This Row],[Account]]="CxP (Terceros)"),1,0)</f>
        <v>0</v>
      </c>
      <c r="R2429" s="3">
        <f>IF(FIN_DATASET[[#This Row],[AP_Flag]]=1,FIN_DATASET[[#This Row],[Amount]],0)</f>
        <v>0</v>
      </c>
    </row>
    <row r="2430" spans="1:18" x14ac:dyDescent="0.2">
      <c r="A2430" s="4">
        <f>FIN_RAW[[#This Row],[FECHA]]</f>
        <v>45565</v>
      </c>
      <c r="B2430" s="3">
        <f>YEAR(FIN_DATASET[[#This Row],[Date]])</f>
        <v>2024</v>
      </c>
      <c r="C2430" s="3" t="str">
        <f>TEXT(FIN_DATASET[[#This Row],[Date]],"mmmm")</f>
        <v>September</v>
      </c>
      <c r="D2430" s="3" t="str">
        <f>IF(FIN_RAW[[#This Row],[VALOR (IN)]]&gt;0, "Income",IF(FIN_RAW[[#This Row],[VALOR (OUT)]]&gt;0, "Expense", "Check"))</f>
        <v>Expense</v>
      </c>
      <c r="E2430" s="3" t="str">
        <f>_xlfn.XLOOKUP(FIN_DATASET[[#This Row],[Method]],CATEGORY_MAP[CUENTA_IN],CATEGORY_MAP[Category])</f>
        <v>Cash</v>
      </c>
      <c r="F2430" s="3" t="str">
        <f>_xlfn.XLOOKUP(FIN_DATASET[[#This Row],[Account]],CATEGORY_MAP[CUENTA_OUT],CATEGORY_MAP[Subcategory])</f>
        <v>Payroll</v>
      </c>
      <c r="G2430" s="3" t="str">
        <f>IF(OR(FIN_RAW[[#This Row],[CONCEPTO]]=0,FIN_RAW[[#This Row],[CONCEPTO]]=""),"",FIN_RAW[[#This Row],[CONCEPTO]])</f>
        <v>Pago Nomina SEP</v>
      </c>
      <c r="H2430" s="5">
        <f>IF(FIN_DATASET[[#This Row],[Type]]="Income", FIN_RAW[[#This Row],[VALOR (IN)]], -FIN_RAW[[#This Row],[VALOR (OUT)]])</f>
        <v>-1400000</v>
      </c>
      <c r="I2430" s="3" t="str">
        <f>FIN_RAW[[#This Row],[CUENTA (IN)]]</f>
        <v>Efectivo</v>
      </c>
      <c r="J2430" s="6" t="str">
        <f>FIN_RAW[[#This Row],[CUENTA (OUT)]]</f>
        <v>Nomina</v>
      </c>
      <c r="K2430" s="3" t="str">
        <f>IF(OR(FIN_RAW[[#This Row],[CLIENTE]]=0,FIN_RAW[[#This Row],[CLIENTE]]=" "),"",FIN_RAW[[#This Row],[CLIENTE]])</f>
        <v>Farly Apraez Betancur</v>
      </c>
      <c r="L2430" s="3" t="str">
        <f>IF(OR(FIN_RAW[[#This Row],[DEPORTISTA]]=0,FIN_RAW[[#This Row],[DEPORTISTA]]=""),"",FIN_RAW[[#This Row],[DEPORTISTA]])</f>
        <v>Farly Apraez Betancur</v>
      </c>
      <c r="M2430" s="3">
        <f>IF(FIN_DATASET[[#This Row],[Method]]="Efectivo",1,0)</f>
        <v>1</v>
      </c>
      <c r="N2430" s="12">
        <f>IF(FIN_DATASET[[#This Row],[Method]]="Efectivo",FIN_DATASET[[#This Row],[Amount]],0)</f>
        <v>-1400000</v>
      </c>
      <c r="O2430" s="3">
        <f>IF(FIN_DATASET[[#This Row],[Method]]="CxC",1,0)</f>
        <v>0</v>
      </c>
      <c r="P2430" s="11">
        <f>IF(FIN_DATASET[[#This Row],[Method]]="CxC",FIN_DATASET[[#This Row],[Amount]],0)</f>
        <v>0</v>
      </c>
      <c r="Q2430" s="3">
        <f>IF(OR(FIN_DATASET[[#This Row],[Account]]="CxP",FIN_DATASET[[#This Row],[Account]]="CxP (Liga)",FIN_DATASET[[#This Row],[Account]]="CxP (Terceros)"),1,0)</f>
        <v>0</v>
      </c>
      <c r="R2430" s="3">
        <f>IF(FIN_DATASET[[#This Row],[AP_Flag]]=1,FIN_DATASET[[#This Row],[Amount]],0)</f>
        <v>0</v>
      </c>
    </row>
    <row r="2431" spans="1:18" x14ac:dyDescent="0.2">
      <c r="A2431" s="4">
        <f>FIN_RAW[[#This Row],[FECHA]]</f>
        <v>45565</v>
      </c>
      <c r="B2431" s="3">
        <f>YEAR(FIN_DATASET[[#This Row],[Date]])</f>
        <v>2024</v>
      </c>
      <c r="C2431" s="3" t="str">
        <f>TEXT(FIN_DATASET[[#This Row],[Date]],"mmmm")</f>
        <v>September</v>
      </c>
      <c r="D2431" s="3" t="str">
        <f>IF(FIN_RAW[[#This Row],[VALOR (IN)]]&gt;0, "Income",IF(FIN_RAW[[#This Row],[VALOR (OUT)]]&gt;0, "Expense", "Check"))</f>
        <v>Expense</v>
      </c>
      <c r="E2431" s="3" t="str">
        <f>_xlfn.XLOOKUP(FIN_DATASET[[#This Row],[Method]],CATEGORY_MAP[CUENTA_IN],CATEGORY_MAP[Category])</f>
        <v>Cash</v>
      </c>
      <c r="F2431" s="3" t="str">
        <f>_xlfn.XLOOKUP(FIN_DATASET[[#This Row],[Account]],CATEGORY_MAP[CUENTA_OUT],CATEGORY_MAP[Subcategory])</f>
        <v>Payroll</v>
      </c>
      <c r="G2431" s="3" t="str">
        <f>IF(OR(FIN_RAW[[#This Row],[CONCEPTO]]=0,FIN_RAW[[#This Row],[CONCEPTO]]=""),"",FIN_RAW[[#This Row],[CONCEPTO]])</f>
        <v>Pago Nomina SEP</v>
      </c>
      <c r="H2431" s="5">
        <f>IF(FIN_DATASET[[#This Row],[Type]]="Income", FIN_RAW[[#This Row],[VALOR (IN)]], -FIN_RAW[[#This Row],[VALOR (OUT)]])</f>
        <v>-100000</v>
      </c>
      <c r="I2431" s="3" t="str">
        <f>FIN_RAW[[#This Row],[CUENTA (IN)]]</f>
        <v>Efectivo</v>
      </c>
      <c r="J2431" s="6" t="str">
        <f>FIN_RAW[[#This Row],[CUENTA (OUT)]]</f>
        <v>Nomina</v>
      </c>
      <c r="K2431" s="3" t="str">
        <f>IF(OR(FIN_RAW[[#This Row],[CLIENTE]]=0,FIN_RAW[[#This Row],[CLIENTE]]=" "),"",FIN_RAW[[#This Row],[CLIENTE]])</f>
        <v>Ana Milena Sánchez Patiño</v>
      </c>
      <c r="L2431" s="3" t="str">
        <f>IF(OR(FIN_RAW[[#This Row],[DEPORTISTA]]=0,FIN_RAW[[#This Row],[DEPORTISTA]]=""),"",FIN_RAW[[#This Row],[DEPORTISTA]])</f>
        <v>Ana Milena Sánchez Patiño</v>
      </c>
      <c r="M2431" s="3">
        <f>IF(FIN_DATASET[[#This Row],[Method]]="Efectivo",1,0)</f>
        <v>1</v>
      </c>
      <c r="N2431" s="12">
        <f>IF(FIN_DATASET[[#This Row],[Method]]="Efectivo",FIN_DATASET[[#This Row],[Amount]],0)</f>
        <v>-100000</v>
      </c>
      <c r="O2431" s="3">
        <f>IF(FIN_DATASET[[#This Row],[Method]]="CxC",1,0)</f>
        <v>0</v>
      </c>
      <c r="P2431" s="11">
        <f>IF(FIN_DATASET[[#This Row],[Method]]="CxC",FIN_DATASET[[#This Row],[Amount]],0)</f>
        <v>0</v>
      </c>
      <c r="Q2431" s="3">
        <f>IF(OR(FIN_DATASET[[#This Row],[Account]]="CxP",FIN_DATASET[[#This Row],[Account]]="CxP (Liga)",FIN_DATASET[[#This Row],[Account]]="CxP (Terceros)"),1,0)</f>
        <v>0</v>
      </c>
      <c r="R2431" s="3">
        <f>IF(FIN_DATASET[[#This Row],[AP_Flag]]=1,FIN_DATASET[[#This Row],[Amount]],0)</f>
        <v>0</v>
      </c>
    </row>
    <row r="2432" spans="1:18" x14ac:dyDescent="0.2">
      <c r="A2432" s="4">
        <f>FIN_RAW[[#This Row],[FECHA]]</f>
        <v>45565</v>
      </c>
      <c r="B2432" s="3">
        <f>YEAR(FIN_DATASET[[#This Row],[Date]])</f>
        <v>2024</v>
      </c>
      <c r="C2432" s="3" t="str">
        <f>TEXT(FIN_DATASET[[#This Row],[Date]],"mmmm")</f>
        <v>September</v>
      </c>
      <c r="D2432" s="3" t="str">
        <f>IF(FIN_RAW[[#This Row],[VALOR (IN)]]&gt;0, "Income",IF(FIN_RAW[[#This Row],[VALOR (OUT)]]&gt;0, "Expense", "Check"))</f>
        <v>Expense</v>
      </c>
      <c r="E2432" s="3" t="str">
        <f>_xlfn.XLOOKUP(FIN_DATASET[[#This Row],[Method]],CATEGORY_MAP[CUENTA_IN],CATEGORY_MAP[Category])</f>
        <v>Cash</v>
      </c>
      <c r="F2432" s="3" t="str">
        <f>_xlfn.XLOOKUP(FIN_DATASET[[#This Row],[Account]],CATEGORY_MAP[CUENTA_OUT],CATEGORY_MAP[Subcategory])</f>
        <v>Payroll</v>
      </c>
      <c r="G2432" s="3" t="str">
        <f>IF(OR(FIN_RAW[[#This Row],[CONCEPTO]]=0,FIN_RAW[[#This Row],[CONCEPTO]]=""),"",FIN_RAW[[#This Row],[CONCEPTO]])</f>
        <v>Pago Nomina SEP</v>
      </c>
      <c r="H2432" s="5">
        <f>IF(FIN_DATASET[[#This Row],[Type]]="Income", FIN_RAW[[#This Row],[VALOR (IN)]], -FIN_RAW[[#This Row],[VALOR (OUT)]])</f>
        <v>-900000</v>
      </c>
      <c r="I2432" s="3" t="str">
        <f>FIN_RAW[[#This Row],[CUENTA (IN)]]</f>
        <v>Efectivo</v>
      </c>
      <c r="J2432" s="6" t="str">
        <f>FIN_RAW[[#This Row],[CUENTA (OUT)]]</f>
        <v>Nomina</v>
      </c>
      <c r="K2432" s="3" t="str">
        <f>IF(OR(FIN_RAW[[#This Row],[CLIENTE]]=0,FIN_RAW[[#This Row],[CLIENTE]]=" "),"",FIN_RAW[[#This Row],[CLIENTE]])</f>
        <v/>
      </c>
      <c r="L2432" s="3" t="str">
        <f>IF(OR(FIN_RAW[[#This Row],[DEPORTISTA]]=0,FIN_RAW[[#This Row],[DEPORTISTA]]=""),"",FIN_RAW[[#This Row],[DEPORTISTA]])</f>
        <v/>
      </c>
      <c r="M2432" s="3">
        <f>IF(FIN_DATASET[[#This Row],[Method]]="Efectivo",1,0)</f>
        <v>1</v>
      </c>
      <c r="N2432" s="12">
        <f>IF(FIN_DATASET[[#This Row],[Method]]="Efectivo",FIN_DATASET[[#This Row],[Amount]],0)</f>
        <v>-900000</v>
      </c>
      <c r="O2432" s="3">
        <f>IF(FIN_DATASET[[#This Row],[Method]]="CxC",1,0)</f>
        <v>0</v>
      </c>
      <c r="P2432" s="11">
        <f>IF(FIN_DATASET[[#This Row],[Method]]="CxC",FIN_DATASET[[#This Row],[Amount]],0)</f>
        <v>0</v>
      </c>
      <c r="Q2432" s="3">
        <f>IF(OR(FIN_DATASET[[#This Row],[Account]]="CxP",FIN_DATASET[[#This Row],[Account]]="CxP (Liga)",FIN_DATASET[[#This Row],[Account]]="CxP (Terceros)"),1,0)</f>
        <v>0</v>
      </c>
      <c r="R2432" s="3">
        <f>IF(FIN_DATASET[[#This Row],[AP_Flag]]=1,FIN_DATASET[[#This Row],[Amount]],0)</f>
        <v>0</v>
      </c>
    </row>
    <row r="2433" spans="1:18" x14ac:dyDescent="0.2">
      <c r="A2433" s="4">
        <f>FIN_RAW[[#This Row],[FECHA]]</f>
        <v>45566</v>
      </c>
      <c r="B2433" s="3">
        <f>YEAR(FIN_DATASET[[#This Row],[Date]])</f>
        <v>2024</v>
      </c>
      <c r="C2433" s="3" t="str">
        <f>TEXT(FIN_DATASET[[#This Row],[Date]],"mmmm")</f>
        <v>October</v>
      </c>
      <c r="D2433" s="3" t="str">
        <f>IF(FIN_RAW[[#This Row],[VALOR (IN)]]&gt;0, "Income",IF(FIN_RAW[[#This Row],[VALOR (OUT)]]&gt;0, "Expense", "Check"))</f>
        <v>Income</v>
      </c>
      <c r="E2433" s="3" t="str">
        <f>_xlfn.XLOOKUP(FIN_DATASET[[#This Row],[Method]],CATEGORY_MAP[CUENTA_IN],CATEGORY_MAP[Category])</f>
        <v>Cash</v>
      </c>
      <c r="F2433" s="3" t="str">
        <f>_xlfn.XLOOKUP(FIN_DATASET[[#This Row],[Account]],CATEGORY_MAP[CUENTA_OUT],CATEGORY_MAP[Subcategory])</f>
        <v>Monthly Fee</v>
      </c>
      <c r="G2433" s="3" t="str">
        <f>IF(OR(FIN_RAW[[#This Row],[CONCEPTO]]=0,FIN_RAW[[#This Row],[CONCEPTO]]=""),"",FIN_RAW[[#This Row],[CONCEPTO]])</f>
        <v>Mensualidad FOR OCT</v>
      </c>
      <c r="H2433" s="5">
        <f>IF(FIN_DATASET[[#This Row],[Type]]="Income", FIN_RAW[[#This Row],[VALOR (IN)]], -FIN_RAW[[#This Row],[VALOR (OUT)]])</f>
        <v>180000</v>
      </c>
      <c r="I2433" s="3" t="str">
        <f>FIN_RAW[[#This Row],[CUENTA (IN)]]</f>
        <v>Efectivo</v>
      </c>
      <c r="J2433" s="6" t="str">
        <f>FIN_RAW[[#This Row],[CUENTA (OUT)]]</f>
        <v>Mensualidad</v>
      </c>
      <c r="K2433" s="3" t="str">
        <f>IF(OR(FIN_RAW[[#This Row],[CLIENTE]]=0,FIN_RAW[[#This Row],[CLIENTE]]=" "),"",FIN_RAW[[#This Row],[CLIENTE]])</f>
        <v>Sandra Martínez</v>
      </c>
      <c r="L2433" s="3" t="str">
        <f>IF(OR(FIN_RAW[[#This Row],[DEPORTISTA]]=0,FIN_RAW[[#This Row],[DEPORTISTA]]=""),"",FIN_RAW[[#This Row],[DEPORTISTA]])</f>
        <v>Alejandro Arbeláez Martínez</v>
      </c>
      <c r="M2433" s="3">
        <f>IF(FIN_DATASET[[#This Row],[Method]]="Efectivo",1,0)</f>
        <v>1</v>
      </c>
      <c r="N2433" s="12">
        <f>IF(FIN_DATASET[[#This Row],[Method]]="Efectivo",FIN_DATASET[[#This Row],[Amount]],0)</f>
        <v>180000</v>
      </c>
      <c r="O2433" s="3">
        <f>IF(FIN_DATASET[[#This Row],[Method]]="CxC",1,0)</f>
        <v>0</v>
      </c>
      <c r="P2433" s="11">
        <f>IF(FIN_DATASET[[#This Row],[Method]]="CxC",FIN_DATASET[[#This Row],[Amount]],0)</f>
        <v>0</v>
      </c>
      <c r="Q2433" s="3">
        <f>IF(OR(FIN_DATASET[[#This Row],[Account]]="CxP",FIN_DATASET[[#This Row],[Account]]="CxP (Liga)",FIN_DATASET[[#This Row],[Account]]="CxP (Terceros)"),1,0)</f>
        <v>0</v>
      </c>
      <c r="R2433" s="3">
        <f>IF(FIN_DATASET[[#This Row],[AP_Flag]]=1,FIN_DATASET[[#This Row],[Amount]],0)</f>
        <v>0</v>
      </c>
    </row>
    <row r="2434" spans="1:18" x14ac:dyDescent="0.2">
      <c r="A2434" s="4">
        <f>FIN_RAW[[#This Row],[FECHA]]</f>
        <v>45566</v>
      </c>
      <c r="B2434" s="3">
        <f>YEAR(FIN_DATASET[[#This Row],[Date]])</f>
        <v>2024</v>
      </c>
      <c r="C2434" s="3" t="str">
        <f>TEXT(FIN_DATASET[[#This Row],[Date]],"mmmm")</f>
        <v>October</v>
      </c>
      <c r="D2434" s="3" t="str">
        <f>IF(FIN_RAW[[#This Row],[VALOR (IN)]]&gt;0, "Income",IF(FIN_RAW[[#This Row],[VALOR (OUT)]]&gt;0, "Expense", "Check"))</f>
        <v>Income</v>
      </c>
      <c r="E2434" s="3" t="str">
        <f>_xlfn.XLOOKUP(FIN_DATASET[[#This Row],[Method]],CATEGORY_MAP[CUENTA_IN],CATEGORY_MAP[Category])</f>
        <v>Scholarships</v>
      </c>
      <c r="F2434" s="3" t="str">
        <f>_xlfn.XLOOKUP(FIN_DATASET[[#This Row],[Account]],CATEGORY_MAP[CUENTA_OUT],CATEGORY_MAP[Subcategory])</f>
        <v>Monthly Fee</v>
      </c>
      <c r="G2434" s="3" t="str">
        <f>IF(OR(FIN_RAW[[#This Row],[CONCEPTO]]=0,FIN_RAW[[#This Row],[CONCEPTO]]=""),"",FIN_RAW[[#This Row],[CONCEPTO]])</f>
        <v>Beca Fundadores AR (100%) OCT</v>
      </c>
      <c r="H2434" s="5">
        <f>IF(FIN_DATASET[[#This Row],[Type]]="Income", FIN_RAW[[#This Row],[VALOR (IN)]], -FIN_RAW[[#This Row],[VALOR (OUT)]])</f>
        <v>210000</v>
      </c>
      <c r="I2434" s="3" t="str">
        <f>FIN_RAW[[#This Row],[CUENTA (IN)]]</f>
        <v>Becas</v>
      </c>
      <c r="J2434" s="6" t="str">
        <f>FIN_RAW[[#This Row],[CUENTA (OUT)]]</f>
        <v>Mensualidad</v>
      </c>
      <c r="K2434" s="3" t="str">
        <f>IF(OR(FIN_RAW[[#This Row],[CLIENTE]]=0,FIN_RAW[[#This Row],[CLIENTE]]=" "),"",FIN_RAW[[#This Row],[CLIENTE]])</f>
        <v>Luis Eduardo Solarte Serna</v>
      </c>
      <c r="L2434" s="3" t="str">
        <f>IF(OR(FIN_RAW[[#This Row],[DEPORTISTA]]=0,FIN_RAW[[#This Row],[DEPORTISTA]]=""),"",FIN_RAW[[#This Row],[DEPORTISTA]])</f>
        <v>Alejandro Solarte Osorio</v>
      </c>
      <c r="M2434" s="3">
        <f>IF(FIN_DATASET[[#This Row],[Method]]="Efectivo",1,0)</f>
        <v>0</v>
      </c>
      <c r="N2434" s="12">
        <f>IF(FIN_DATASET[[#This Row],[Method]]="Efectivo",FIN_DATASET[[#This Row],[Amount]],0)</f>
        <v>0</v>
      </c>
      <c r="O2434" s="3">
        <f>IF(FIN_DATASET[[#This Row],[Method]]="CxC",1,0)</f>
        <v>0</v>
      </c>
      <c r="P2434" s="11">
        <f>IF(FIN_DATASET[[#This Row],[Method]]="CxC",FIN_DATASET[[#This Row],[Amount]],0)</f>
        <v>0</v>
      </c>
      <c r="Q2434" s="3">
        <f>IF(OR(FIN_DATASET[[#This Row],[Account]]="CxP",FIN_DATASET[[#This Row],[Account]]="CxP (Liga)",FIN_DATASET[[#This Row],[Account]]="CxP (Terceros)"),1,0)</f>
        <v>0</v>
      </c>
      <c r="R2434" s="3">
        <f>IF(FIN_DATASET[[#This Row],[AP_Flag]]=1,FIN_DATASET[[#This Row],[Amount]],0)</f>
        <v>0</v>
      </c>
    </row>
    <row r="2435" spans="1:18" x14ac:dyDescent="0.2">
      <c r="A2435" s="4">
        <f>FIN_RAW[[#This Row],[FECHA]]</f>
        <v>45566</v>
      </c>
      <c r="B2435" s="3">
        <f>YEAR(FIN_DATASET[[#This Row],[Date]])</f>
        <v>2024</v>
      </c>
      <c r="C2435" s="3" t="str">
        <f>TEXT(FIN_DATASET[[#This Row],[Date]],"mmmm")</f>
        <v>October</v>
      </c>
      <c r="D2435" s="3" t="str">
        <f>IF(FIN_RAW[[#This Row],[VALOR (IN)]]&gt;0, "Income",IF(FIN_RAW[[#This Row],[VALOR (OUT)]]&gt;0, "Expense", "Check"))</f>
        <v>Income</v>
      </c>
      <c r="E2435" s="3" t="str">
        <f>_xlfn.XLOOKUP(FIN_DATASET[[#This Row],[Method]],CATEGORY_MAP[CUENTA_IN],CATEGORY_MAP[Category])</f>
        <v>Cash</v>
      </c>
      <c r="F2435" s="3" t="str">
        <f>_xlfn.XLOOKUP(FIN_DATASET[[#This Row],[Account]],CATEGORY_MAP[CUENTA_OUT],CATEGORY_MAP[Subcategory])</f>
        <v>Monthly Fee</v>
      </c>
      <c r="G2435" s="3" t="str">
        <f>IF(OR(FIN_RAW[[#This Row],[CONCEPTO]]=0,FIN_RAW[[#This Row],[CONCEPTO]]=""),"",FIN_RAW[[#This Row],[CONCEPTO]])</f>
        <v>Mensualidad FOR OCT</v>
      </c>
      <c r="H2435" s="5">
        <f>IF(FIN_DATASET[[#This Row],[Type]]="Income", FIN_RAW[[#This Row],[VALOR (IN)]], -FIN_RAW[[#This Row],[VALOR (OUT)]])</f>
        <v>160000</v>
      </c>
      <c r="I2435" s="3" t="str">
        <f>FIN_RAW[[#This Row],[CUENTA (IN)]]</f>
        <v>Efectivo</v>
      </c>
      <c r="J2435" s="6" t="str">
        <f>FIN_RAW[[#This Row],[CUENTA (OUT)]]</f>
        <v>Mensualidad</v>
      </c>
      <c r="K2435" s="3" t="str">
        <f>IF(OR(FIN_RAW[[#This Row],[CLIENTE]]=0,FIN_RAW[[#This Row],[CLIENTE]]=" "),"",FIN_RAW[[#This Row],[CLIENTE]])</f>
        <v>Carlos Andrés Velasco Ruiz</v>
      </c>
      <c r="L2435" s="3" t="str">
        <f>IF(OR(FIN_RAW[[#This Row],[DEPORTISTA]]=0,FIN_RAW[[#This Row],[DEPORTISTA]]=""),"",FIN_RAW[[#This Row],[DEPORTISTA]])</f>
        <v>Antonella Velasco Aristizabal</v>
      </c>
      <c r="M2435" s="3">
        <f>IF(FIN_DATASET[[#This Row],[Method]]="Efectivo",1,0)</f>
        <v>1</v>
      </c>
      <c r="N2435" s="12">
        <f>IF(FIN_DATASET[[#This Row],[Method]]="Efectivo",FIN_DATASET[[#This Row],[Amount]],0)</f>
        <v>160000</v>
      </c>
      <c r="O2435" s="3">
        <f>IF(FIN_DATASET[[#This Row],[Method]]="CxC",1,0)</f>
        <v>0</v>
      </c>
      <c r="P2435" s="11">
        <f>IF(FIN_DATASET[[#This Row],[Method]]="CxC",FIN_DATASET[[#This Row],[Amount]],0)</f>
        <v>0</v>
      </c>
      <c r="Q2435" s="3">
        <f>IF(OR(FIN_DATASET[[#This Row],[Account]]="CxP",FIN_DATASET[[#This Row],[Account]]="CxP (Liga)",FIN_DATASET[[#This Row],[Account]]="CxP (Terceros)"),1,0)</f>
        <v>0</v>
      </c>
      <c r="R2435" s="3">
        <f>IF(FIN_DATASET[[#This Row],[AP_Flag]]=1,FIN_DATASET[[#This Row],[Amount]],0)</f>
        <v>0</v>
      </c>
    </row>
    <row r="2436" spans="1:18" x14ac:dyDescent="0.2">
      <c r="A2436" s="4">
        <f>FIN_RAW[[#This Row],[FECHA]]</f>
        <v>45566</v>
      </c>
      <c r="B2436" s="3">
        <f>YEAR(FIN_DATASET[[#This Row],[Date]])</f>
        <v>2024</v>
      </c>
      <c r="C2436" s="3" t="str">
        <f>TEXT(FIN_DATASET[[#This Row],[Date]],"mmmm")</f>
        <v>October</v>
      </c>
      <c r="D2436" s="3" t="str">
        <f>IF(FIN_RAW[[#This Row],[VALOR (IN)]]&gt;0, "Income",IF(FIN_RAW[[#This Row],[VALOR (OUT)]]&gt;0, "Expense", "Check"))</f>
        <v>Income</v>
      </c>
      <c r="E2436" s="3" t="str">
        <f>_xlfn.XLOOKUP(FIN_DATASET[[#This Row],[Method]],CATEGORY_MAP[CUENTA_IN],CATEGORY_MAP[Category])</f>
        <v>Cash</v>
      </c>
      <c r="F2436" s="3" t="str">
        <f>_xlfn.XLOOKUP(FIN_DATASET[[#This Row],[Account]],CATEGORY_MAP[CUENTA_OUT],CATEGORY_MAP[Subcategory])</f>
        <v>Monthly Fee</v>
      </c>
      <c r="G2436" s="3" t="str">
        <f>IF(OR(FIN_RAW[[#This Row],[CONCEPTO]]=0,FIN_RAW[[#This Row],[CONCEPTO]]=""),"",FIN_RAW[[#This Row],[CONCEPTO]])</f>
        <v>Mensualidad FOR OCT</v>
      </c>
      <c r="H2436" s="5">
        <f>IF(FIN_DATASET[[#This Row],[Type]]="Income", FIN_RAW[[#This Row],[VALOR (IN)]], -FIN_RAW[[#This Row],[VALOR (OUT)]])</f>
        <v>160000</v>
      </c>
      <c r="I2436" s="3" t="str">
        <f>FIN_RAW[[#This Row],[CUENTA (IN)]]</f>
        <v>Efectivo</v>
      </c>
      <c r="J2436" s="6" t="str">
        <f>FIN_RAW[[#This Row],[CUENTA (OUT)]]</f>
        <v>Mensualidad</v>
      </c>
      <c r="K2436" s="3" t="str">
        <f>IF(OR(FIN_RAW[[#This Row],[CLIENTE]]=0,FIN_RAW[[#This Row],[CLIENTE]]=" "),"",FIN_RAW[[#This Row],[CLIENTE]])</f>
        <v>Juan Sebastián Floyd</v>
      </c>
      <c r="L2436" s="3" t="str">
        <f>IF(OR(FIN_RAW[[#This Row],[DEPORTISTA]]=0,FIN_RAW[[#This Row],[DEPORTISTA]]=""),"",FIN_RAW[[#This Row],[DEPORTISTA]])</f>
        <v>Arianna Floyd Martínez</v>
      </c>
      <c r="M2436" s="3">
        <f>IF(FIN_DATASET[[#This Row],[Method]]="Efectivo",1,0)</f>
        <v>1</v>
      </c>
      <c r="N2436" s="12">
        <f>IF(FIN_DATASET[[#This Row],[Method]]="Efectivo",FIN_DATASET[[#This Row],[Amount]],0)</f>
        <v>160000</v>
      </c>
      <c r="O2436" s="3">
        <f>IF(FIN_DATASET[[#This Row],[Method]]="CxC",1,0)</f>
        <v>0</v>
      </c>
      <c r="P2436" s="11">
        <f>IF(FIN_DATASET[[#This Row],[Method]]="CxC",FIN_DATASET[[#This Row],[Amount]],0)</f>
        <v>0</v>
      </c>
      <c r="Q2436" s="3">
        <f>IF(OR(FIN_DATASET[[#This Row],[Account]]="CxP",FIN_DATASET[[#This Row],[Account]]="CxP (Liga)",FIN_DATASET[[#This Row],[Account]]="CxP (Terceros)"),1,0)</f>
        <v>0</v>
      </c>
      <c r="R2436" s="3">
        <f>IF(FIN_DATASET[[#This Row],[AP_Flag]]=1,FIN_DATASET[[#This Row],[Amount]],0)</f>
        <v>0</v>
      </c>
    </row>
    <row r="2437" spans="1:18" x14ac:dyDescent="0.2">
      <c r="A2437" s="4">
        <f>FIN_RAW[[#This Row],[FECHA]]</f>
        <v>45566</v>
      </c>
      <c r="B2437" s="3">
        <f>YEAR(FIN_DATASET[[#This Row],[Date]])</f>
        <v>2024</v>
      </c>
      <c r="C2437" s="3" t="str">
        <f>TEXT(FIN_DATASET[[#This Row],[Date]],"mmmm")</f>
        <v>October</v>
      </c>
      <c r="D2437" s="3" t="str">
        <f>IF(FIN_RAW[[#This Row],[VALOR (IN)]]&gt;0, "Income",IF(FIN_RAW[[#This Row],[VALOR (OUT)]]&gt;0, "Expense", "Check"))</f>
        <v>Income</v>
      </c>
      <c r="E2437" s="3" t="str">
        <f>_xlfn.XLOOKUP(FIN_DATASET[[#This Row],[Method]],CATEGORY_MAP[CUENTA_IN],CATEGORY_MAP[Category])</f>
        <v>Cash</v>
      </c>
      <c r="F2437" s="3" t="str">
        <f>_xlfn.XLOOKUP(FIN_DATASET[[#This Row],[Account]],CATEGORY_MAP[CUENTA_OUT],CATEGORY_MAP[Subcategory])</f>
        <v>Monthly Fee</v>
      </c>
      <c r="G2437" s="3" t="str">
        <f>IF(OR(FIN_RAW[[#This Row],[CONCEPTO]]=0,FIN_RAW[[#This Row],[CONCEPTO]]=""),"",FIN_RAW[[#This Row],[CONCEPTO]])</f>
        <v>Mensualidad FOR OCT</v>
      </c>
      <c r="H2437" s="5">
        <f>IF(FIN_DATASET[[#This Row],[Type]]="Income", FIN_RAW[[#This Row],[VALOR (IN)]], -FIN_RAW[[#This Row],[VALOR (OUT)]])</f>
        <v>180000</v>
      </c>
      <c r="I2437" s="3" t="str">
        <f>FIN_RAW[[#This Row],[CUENTA (IN)]]</f>
        <v>Efectivo</v>
      </c>
      <c r="J2437" s="6" t="str">
        <f>FIN_RAW[[#This Row],[CUENTA (OUT)]]</f>
        <v>Mensualidad</v>
      </c>
      <c r="K2437" s="3" t="str">
        <f>IF(OR(FIN_RAW[[#This Row],[CLIENTE]]=0,FIN_RAW[[#This Row],[CLIENTE]]=" "),"",FIN_RAW[[#This Row],[CLIENTE]])</f>
        <v>Tatiana Romero Tenorio</v>
      </c>
      <c r="L2437" s="3" t="str">
        <f>IF(OR(FIN_RAW[[#This Row],[DEPORTISTA]]=0,FIN_RAW[[#This Row],[DEPORTISTA]]=""),"",FIN_RAW[[#This Row],[DEPORTISTA]])</f>
        <v>Ismael Hurtado Romero</v>
      </c>
      <c r="M2437" s="3">
        <f>IF(FIN_DATASET[[#This Row],[Method]]="Efectivo",1,0)</f>
        <v>1</v>
      </c>
      <c r="N2437" s="12">
        <f>IF(FIN_DATASET[[#This Row],[Method]]="Efectivo",FIN_DATASET[[#This Row],[Amount]],0)</f>
        <v>180000</v>
      </c>
      <c r="O2437" s="3">
        <f>IF(FIN_DATASET[[#This Row],[Method]]="CxC",1,0)</f>
        <v>0</v>
      </c>
      <c r="P2437" s="11">
        <f>IF(FIN_DATASET[[#This Row],[Method]]="CxC",FIN_DATASET[[#This Row],[Amount]],0)</f>
        <v>0</v>
      </c>
      <c r="Q2437" s="3">
        <f>IF(OR(FIN_DATASET[[#This Row],[Account]]="CxP",FIN_DATASET[[#This Row],[Account]]="CxP (Liga)",FIN_DATASET[[#This Row],[Account]]="CxP (Terceros)"),1,0)</f>
        <v>0</v>
      </c>
      <c r="R2437" s="3">
        <f>IF(FIN_DATASET[[#This Row],[AP_Flag]]=1,FIN_DATASET[[#This Row],[Amount]],0)</f>
        <v>0</v>
      </c>
    </row>
    <row r="2438" spans="1:18" x14ac:dyDescent="0.2">
      <c r="A2438" s="4">
        <f>FIN_RAW[[#This Row],[FECHA]]</f>
        <v>45566</v>
      </c>
      <c r="B2438" s="3">
        <f>YEAR(FIN_DATASET[[#This Row],[Date]])</f>
        <v>2024</v>
      </c>
      <c r="C2438" s="3" t="str">
        <f>TEXT(FIN_DATASET[[#This Row],[Date]],"mmmm")</f>
        <v>October</v>
      </c>
      <c r="D2438" s="3" t="str">
        <f>IF(FIN_RAW[[#This Row],[VALOR (IN)]]&gt;0, "Income",IF(FIN_RAW[[#This Row],[VALOR (OUT)]]&gt;0, "Expense", "Check"))</f>
        <v>Income</v>
      </c>
      <c r="E2438" s="3" t="str">
        <f>_xlfn.XLOOKUP(FIN_DATASET[[#This Row],[Method]],CATEGORY_MAP[CUENTA_IN],CATEGORY_MAP[Category])</f>
        <v>Cash</v>
      </c>
      <c r="F2438" s="3" t="str">
        <f>_xlfn.XLOOKUP(FIN_DATASET[[#This Row],[Account]],CATEGORY_MAP[CUENTA_OUT],CATEGORY_MAP[Subcategory])</f>
        <v>Monthly Fee</v>
      </c>
      <c r="G2438" s="3" t="str">
        <f>IF(OR(FIN_RAW[[#This Row],[CONCEPTO]]=0,FIN_RAW[[#This Row],[CONCEPTO]]=""),"",FIN_RAW[[#This Row],[CONCEPTO]])</f>
        <v>Mensualidad FOR OCT</v>
      </c>
      <c r="H2438" s="5">
        <f>IF(FIN_DATASET[[#This Row],[Type]]="Income", FIN_RAW[[#This Row],[VALOR (IN)]], -FIN_RAW[[#This Row],[VALOR (OUT)]])</f>
        <v>180000</v>
      </c>
      <c r="I2438" s="3" t="str">
        <f>FIN_RAW[[#This Row],[CUENTA (IN)]]</f>
        <v>Efectivo</v>
      </c>
      <c r="J2438" s="6" t="str">
        <f>FIN_RAW[[#This Row],[CUENTA (OUT)]]</f>
        <v>Mensualidad</v>
      </c>
      <c r="K2438" s="3" t="str">
        <f>IF(OR(FIN_RAW[[#This Row],[CLIENTE]]=0,FIN_RAW[[#This Row],[CLIENTE]]=" "),"",FIN_RAW[[#This Row],[CLIENTE]])</f>
        <v>Juan Carlos Cano Ortiz</v>
      </c>
      <c r="L2438" s="3" t="str">
        <f>IF(OR(FIN_RAW[[#This Row],[DEPORTISTA]]=0,FIN_RAW[[#This Row],[DEPORTISTA]]=""),"",FIN_RAW[[#This Row],[DEPORTISTA]])</f>
        <v>Jeronimo Cano Peña</v>
      </c>
      <c r="M2438" s="3">
        <f>IF(FIN_DATASET[[#This Row],[Method]]="Efectivo",1,0)</f>
        <v>1</v>
      </c>
      <c r="N2438" s="12">
        <f>IF(FIN_DATASET[[#This Row],[Method]]="Efectivo",FIN_DATASET[[#This Row],[Amount]],0)</f>
        <v>180000</v>
      </c>
      <c r="O2438" s="3">
        <f>IF(FIN_DATASET[[#This Row],[Method]]="CxC",1,0)</f>
        <v>0</v>
      </c>
      <c r="P2438" s="11">
        <f>IF(FIN_DATASET[[#This Row],[Method]]="CxC",FIN_DATASET[[#This Row],[Amount]],0)</f>
        <v>0</v>
      </c>
      <c r="Q2438" s="3">
        <f>IF(OR(FIN_DATASET[[#This Row],[Account]]="CxP",FIN_DATASET[[#This Row],[Account]]="CxP (Liga)",FIN_DATASET[[#This Row],[Account]]="CxP (Terceros)"),1,0)</f>
        <v>0</v>
      </c>
      <c r="R2438" s="3">
        <f>IF(FIN_DATASET[[#This Row],[AP_Flag]]=1,FIN_DATASET[[#This Row],[Amount]],0)</f>
        <v>0</v>
      </c>
    </row>
    <row r="2439" spans="1:18" x14ac:dyDescent="0.2">
      <c r="A2439" s="4">
        <f>FIN_RAW[[#This Row],[FECHA]]</f>
        <v>45566</v>
      </c>
      <c r="B2439" s="3">
        <f>YEAR(FIN_DATASET[[#This Row],[Date]])</f>
        <v>2024</v>
      </c>
      <c r="C2439" s="3" t="str">
        <f>TEXT(FIN_DATASET[[#This Row],[Date]],"mmmm")</f>
        <v>October</v>
      </c>
      <c r="D2439" s="3" t="str">
        <f>IF(FIN_RAW[[#This Row],[VALOR (IN)]]&gt;0, "Income",IF(FIN_RAW[[#This Row],[VALOR (OUT)]]&gt;0, "Expense", "Check"))</f>
        <v>Income</v>
      </c>
      <c r="E2439" s="3" t="str">
        <f>_xlfn.XLOOKUP(FIN_DATASET[[#This Row],[Method]],CATEGORY_MAP[CUENTA_IN],CATEGORY_MAP[Category])</f>
        <v>Cash</v>
      </c>
      <c r="F2439" s="3" t="str">
        <f>_xlfn.XLOOKUP(FIN_DATASET[[#This Row],[Account]],CATEGORY_MAP[CUENTA_OUT],CATEGORY_MAP[Subcategory])</f>
        <v>Monthly Fee</v>
      </c>
      <c r="G2439" s="3" t="str">
        <f>IF(OR(FIN_RAW[[#This Row],[CONCEPTO]]=0,FIN_RAW[[#This Row],[CONCEPTO]]=""),"",FIN_RAW[[#This Row],[CONCEPTO]])</f>
        <v>Mensualidad FOR OCT</v>
      </c>
      <c r="H2439" s="5">
        <f>IF(FIN_DATASET[[#This Row],[Type]]="Income", FIN_RAW[[#This Row],[VALOR (IN)]], -FIN_RAW[[#This Row],[VALOR (OUT)]])</f>
        <v>180000</v>
      </c>
      <c r="I2439" s="3" t="str">
        <f>FIN_RAW[[#This Row],[CUENTA (IN)]]</f>
        <v>Efectivo</v>
      </c>
      <c r="J2439" s="6" t="str">
        <f>FIN_RAW[[#This Row],[CUENTA (OUT)]]</f>
        <v>Mensualidad</v>
      </c>
      <c r="K2439" s="3" t="str">
        <f>IF(OR(FIN_RAW[[#This Row],[CLIENTE]]=0,FIN_RAW[[#This Row],[CLIENTE]]=" "),"",FIN_RAW[[#This Row],[CLIENTE]])</f>
        <v>Fabio Eduardo Parra Martínez</v>
      </c>
      <c r="L2439" s="3" t="str">
        <f>IF(OR(FIN_RAW[[#This Row],[DEPORTISTA]]=0,FIN_RAW[[#This Row],[DEPORTISTA]]=""),"",FIN_RAW[[#This Row],[DEPORTISTA]])</f>
        <v>Jerónimo Parra Valenzuela</v>
      </c>
      <c r="M2439" s="3">
        <f>IF(FIN_DATASET[[#This Row],[Method]]="Efectivo",1,0)</f>
        <v>1</v>
      </c>
      <c r="N2439" s="12">
        <f>IF(FIN_DATASET[[#This Row],[Method]]="Efectivo",FIN_DATASET[[#This Row],[Amount]],0)</f>
        <v>180000</v>
      </c>
      <c r="O2439" s="3">
        <f>IF(FIN_DATASET[[#This Row],[Method]]="CxC",1,0)</f>
        <v>0</v>
      </c>
      <c r="P2439" s="11">
        <f>IF(FIN_DATASET[[#This Row],[Method]]="CxC",FIN_DATASET[[#This Row],[Amount]],0)</f>
        <v>0</v>
      </c>
      <c r="Q2439" s="3">
        <f>IF(OR(FIN_DATASET[[#This Row],[Account]]="CxP",FIN_DATASET[[#This Row],[Account]]="CxP (Liga)",FIN_DATASET[[#This Row],[Account]]="CxP (Terceros)"),1,0)</f>
        <v>0</v>
      </c>
      <c r="R2439" s="3">
        <f>IF(FIN_DATASET[[#This Row],[AP_Flag]]=1,FIN_DATASET[[#This Row],[Amount]],0)</f>
        <v>0</v>
      </c>
    </row>
    <row r="2440" spans="1:18" x14ac:dyDescent="0.2">
      <c r="A2440" s="4">
        <f>FIN_RAW[[#This Row],[FECHA]]</f>
        <v>45566</v>
      </c>
      <c r="B2440" s="3">
        <f>YEAR(FIN_DATASET[[#This Row],[Date]])</f>
        <v>2024</v>
      </c>
      <c r="C2440" s="3" t="str">
        <f>TEXT(FIN_DATASET[[#This Row],[Date]],"mmmm")</f>
        <v>October</v>
      </c>
      <c r="D2440" s="3" t="str">
        <f>IF(FIN_RAW[[#This Row],[VALOR (IN)]]&gt;0, "Income",IF(FIN_RAW[[#This Row],[VALOR (OUT)]]&gt;0, "Expense", "Check"))</f>
        <v>Income</v>
      </c>
      <c r="E2440" s="3" t="str">
        <f>_xlfn.XLOOKUP(FIN_DATASET[[#This Row],[Method]],CATEGORY_MAP[CUENTA_IN],CATEGORY_MAP[Category])</f>
        <v>Cash</v>
      </c>
      <c r="F2440" s="3" t="str">
        <f>_xlfn.XLOOKUP(FIN_DATASET[[#This Row],[Account]],CATEGORY_MAP[CUENTA_OUT],CATEGORY_MAP[Subcategory])</f>
        <v>Monthly Fee</v>
      </c>
      <c r="G2440" s="3" t="str">
        <f>IF(OR(FIN_RAW[[#This Row],[CONCEPTO]]=0,FIN_RAW[[#This Row],[CONCEPTO]]=""),"",FIN_RAW[[#This Row],[CONCEPTO]])</f>
        <v>Mensualidad FOR OCT</v>
      </c>
      <c r="H2440" s="5">
        <f>IF(FIN_DATASET[[#This Row],[Type]]="Income", FIN_RAW[[#This Row],[VALOR (IN)]], -FIN_RAW[[#This Row],[VALOR (OUT)]])</f>
        <v>180000</v>
      </c>
      <c r="I2440" s="3" t="str">
        <f>FIN_RAW[[#This Row],[CUENTA (IN)]]</f>
        <v>Efectivo</v>
      </c>
      <c r="J2440" s="6" t="str">
        <f>FIN_RAW[[#This Row],[CUENTA (OUT)]]</f>
        <v>Mensualidad</v>
      </c>
      <c r="K2440" s="3" t="str">
        <f>IF(OR(FIN_RAW[[#This Row],[CLIENTE]]=0,FIN_RAW[[#This Row],[CLIENTE]]=" "),"",FIN_RAW[[#This Row],[CLIENTE]])</f>
        <v>Nulbi Quisaboni Ortiz</v>
      </c>
      <c r="L2440" s="3" t="str">
        <f>IF(OR(FIN_RAW[[#This Row],[DEPORTISTA]]=0,FIN_RAW[[#This Row],[DEPORTISTA]]=""),"",FIN_RAW[[#This Row],[DEPORTISTA]])</f>
        <v>Jose Julian Diaz Quisaboni</v>
      </c>
      <c r="M2440" s="3">
        <f>IF(FIN_DATASET[[#This Row],[Method]]="Efectivo",1,0)</f>
        <v>1</v>
      </c>
      <c r="N2440" s="12">
        <f>IF(FIN_DATASET[[#This Row],[Method]]="Efectivo",FIN_DATASET[[#This Row],[Amount]],0)</f>
        <v>180000</v>
      </c>
      <c r="O2440" s="3">
        <f>IF(FIN_DATASET[[#This Row],[Method]]="CxC",1,0)</f>
        <v>0</v>
      </c>
      <c r="P2440" s="11">
        <f>IF(FIN_DATASET[[#This Row],[Method]]="CxC",FIN_DATASET[[#This Row],[Amount]],0)</f>
        <v>0</v>
      </c>
      <c r="Q2440" s="3">
        <f>IF(OR(FIN_DATASET[[#This Row],[Account]]="CxP",FIN_DATASET[[#This Row],[Account]]="CxP (Liga)",FIN_DATASET[[#This Row],[Account]]="CxP (Terceros)"),1,0)</f>
        <v>0</v>
      </c>
      <c r="R2440" s="3">
        <f>IF(FIN_DATASET[[#This Row],[AP_Flag]]=1,FIN_DATASET[[#This Row],[Amount]],0)</f>
        <v>0</v>
      </c>
    </row>
    <row r="2441" spans="1:18" x14ac:dyDescent="0.2">
      <c r="A2441" s="4">
        <f>FIN_RAW[[#This Row],[FECHA]]</f>
        <v>45566</v>
      </c>
      <c r="B2441" s="3">
        <f>YEAR(FIN_DATASET[[#This Row],[Date]])</f>
        <v>2024</v>
      </c>
      <c r="C2441" s="3" t="str">
        <f>TEXT(FIN_DATASET[[#This Row],[Date]],"mmmm")</f>
        <v>October</v>
      </c>
      <c r="D2441" s="3" t="str">
        <f>IF(FIN_RAW[[#This Row],[VALOR (IN)]]&gt;0, "Income",IF(FIN_RAW[[#This Row],[VALOR (OUT)]]&gt;0, "Expense", "Check"))</f>
        <v>Income</v>
      </c>
      <c r="E2441" s="3" t="str">
        <f>_xlfn.XLOOKUP(FIN_DATASET[[#This Row],[Method]],CATEGORY_MAP[CUENTA_IN],CATEGORY_MAP[Category])</f>
        <v>Scholarships</v>
      </c>
      <c r="F2441" s="3" t="str">
        <f>_xlfn.XLOOKUP(FIN_DATASET[[#This Row],[Account]],CATEGORY_MAP[CUENTA_OUT],CATEGORY_MAP[Subcategory])</f>
        <v>Monthly Fee</v>
      </c>
      <c r="G2441" s="3" t="str">
        <f>IF(OR(FIN_RAW[[#This Row],[CONCEPTO]]=0,FIN_RAW[[#This Row],[CONCEPTO]]=""),"",FIN_RAW[[#This Row],[CONCEPTO]])</f>
        <v>Beca Fundadores AR (100%) OCT</v>
      </c>
      <c r="H2441" s="5">
        <f>IF(FIN_DATASET[[#This Row],[Type]]="Income", FIN_RAW[[#This Row],[VALOR (IN)]], -FIN_RAW[[#This Row],[VALOR (OUT)]])</f>
        <v>210000</v>
      </c>
      <c r="I2441" s="3" t="str">
        <f>FIN_RAW[[#This Row],[CUENTA (IN)]]</f>
        <v>Becas</v>
      </c>
      <c r="J2441" s="6" t="str">
        <f>FIN_RAW[[#This Row],[CUENTA (OUT)]]</f>
        <v>Mensualidad</v>
      </c>
      <c r="K2441" s="3" t="str">
        <f>IF(OR(FIN_RAW[[#This Row],[CLIENTE]]=0,FIN_RAW[[#This Row],[CLIENTE]]=" "),"",FIN_RAW[[#This Row],[CLIENTE]])</f>
        <v>Omar Osorio Valencia</v>
      </c>
      <c r="L2441" s="3" t="str">
        <f>IF(OR(FIN_RAW[[#This Row],[DEPORTISTA]]=0,FIN_RAW[[#This Row],[DEPORTISTA]]=""),"",FIN_RAW[[#This Row],[DEPORTISTA]])</f>
        <v>Juan Camilo Osorio Mendoza</v>
      </c>
      <c r="M2441" s="3">
        <f>IF(FIN_DATASET[[#This Row],[Method]]="Efectivo",1,0)</f>
        <v>0</v>
      </c>
      <c r="N2441" s="12">
        <f>IF(FIN_DATASET[[#This Row],[Method]]="Efectivo",FIN_DATASET[[#This Row],[Amount]],0)</f>
        <v>0</v>
      </c>
      <c r="O2441" s="3">
        <f>IF(FIN_DATASET[[#This Row],[Method]]="CxC",1,0)</f>
        <v>0</v>
      </c>
      <c r="P2441" s="11">
        <f>IF(FIN_DATASET[[#This Row],[Method]]="CxC",FIN_DATASET[[#This Row],[Amount]],0)</f>
        <v>0</v>
      </c>
      <c r="Q2441" s="3">
        <f>IF(OR(FIN_DATASET[[#This Row],[Account]]="CxP",FIN_DATASET[[#This Row],[Account]]="CxP (Liga)",FIN_DATASET[[#This Row],[Account]]="CxP (Terceros)"),1,0)</f>
        <v>0</v>
      </c>
      <c r="R2441" s="3">
        <f>IF(FIN_DATASET[[#This Row],[AP_Flag]]=1,FIN_DATASET[[#This Row],[Amount]],0)</f>
        <v>0</v>
      </c>
    </row>
    <row r="2442" spans="1:18" x14ac:dyDescent="0.2">
      <c r="A2442" s="4">
        <f>FIN_RAW[[#This Row],[FECHA]]</f>
        <v>45566</v>
      </c>
      <c r="B2442" s="3">
        <f>YEAR(FIN_DATASET[[#This Row],[Date]])</f>
        <v>2024</v>
      </c>
      <c r="C2442" s="3" t="str">
        <f>TEXT(FIN_DATASET[[#This Row],[Date]],"mmmm")</f>
        <v>October</v>
      </c>
      <c r="D2442" s="3" t="str">
        <f>IF(FIN_RAW[[#This Row],[VALOR (IN)]]&gt;0, "Income",IF(FIN_RAW[[#This Row],[VALOR (OUT)]]&gt;0, "Expense", "Check"))</f>
        <v>Income</v>
      </c>
      <c r="E2442" s="3" t="str">
        <f>_xlfn.XLOOKUP(FIN_DATASET[[#This Row],[Method]],CATEGORY_MAP[CUENTA_IN],CATEGORY_MAP[Category])</f>
        <v>Scholarships</v>
      </c>
      <c r="F2442" s="3" t="str">
        <f>_xlfn.XLOOKUP(FIN_DATASET[[#This Row],[Account]],CATEGORY_MAP[CUENTA_OUT],CATEGORY_MAP[Subcategory])</f>
        <v>Monthly Fee</v>
      </c>
      <c r="G2442" s="3" t="str">
        <f>IF(OR(FIN_RAW[[#This Row],[CONCEPTO]]=0,FIN_RAW[[#This Row],[CONCEPTO]]=""),"",FIN_RAW[[#This Row],[CONCEPTO]])</f>
        <v>Beca Hermandad (15%) OCT</v>
      </c>
      <c r="H2442" s="5">
        <f>IF(FIN_DATASET[[#This Row],[Type]]="Income", FIN_RAW[[#This Row],[VALOR (IN)]], -FIN_RAW[[#This Row],[VALOR (OUT)]])</f>
        <v>42000</v>
      </c>
      <c r="I2442" s="3" t="str">
        <f>FIN_RAW[[#This Row],[CUENTA (IN)]]</f>
        <v>Becas</v>
      </c>
      <c r="J2442" s="6" t="str">
        <f>FIN_RAW[[#This Row],[CUENTA (OUT)]]</f>
        <v>Mensualidad</v>
      </c>
      <c r="K2442" s="3" t="str">
        <f>IF(OR(FIN_RAW[[#This Row],[CLIENTE]]=0,FIN_RAW[[#This Row],[CLIENTE]]=" "),"",FIN_RAW[[#This Row],[CLIENTE]])</f>
        <v>Víctor Manuel Duque Yepes</v>
      </c>
      <c r="L2442" s="3" t="str">
        <f>IF(OR(FIN_RAW[[#This Row],[DEPORTISTA]]=0,FIN_RAW[[#This Row],[DEPORTISTA]]=""),"",FIN_RAW[[#This Row],[DEPORTISTA]])</f>
        <v>Juan Esteban Duque Pinto</v>
      </c>
      <c r="M2442" s="3">
        <f>IF(FIN_DATASET[[#This Row],[Method]]="Efectivo",1,0)</f>
        <v>0</v>
      </c>
      <c r="N2442" s="12">
        <f>IF(FIN_DATASET[[#This Row],[Method]]="Efectivo",FIN_DATASET[[#This Row],[Amount]],0)</f>
        <v>0</v>
      </c>
      <c r="O2442" s="3">
        <f>IF(FIN_DATASET[[#This Row],[Method]]="CxC",1,0)</f>
        <v>0</v>
      </c>
      <c r="P2442" s="11">
        <f>IF(FIN_DATASET[[#This Row],[Method]]="CxC",FIN_DATASET[[#This Row],[Amount]],0)</f>
        <v>0</v>
      </c>
      <c r="Q2442" s="3">
        <f>IF(OR(FIN_DATASET[[#This Row],[Account]]="CxP",FIN_DATASET[[#This Row],[Account]]="CxP (Liga)",FIN_DATASET[[#This Row],[Account]]="CxP (Terceros)"),1,0)</f>
        <v>0</v>
      </c>
      <c r="R2442" s="3">
        <f>IF(FIN_DATASET[[#This Row],[AP_Flag]]=1,FIN_DATASET[[#This Row],[Amount]],0)</f>
        <v>0</v>
      </c>
    </row>
    <row r="2443" spans="1:18" x14ac:dyDescent="0.2">
      <c r="A2443" s="4">
        <f>FIN_RAW[[#This Row],[FECHA]]</f>
        <v>45566</v>
      </c>
      <c r="B2443" s="3">
        <f>YEAR(FIN_DATASET[[#This Row],[Date]])</f>
        <v>2024</v>
      </c>
      <c r="C2443" s="3" t="str">
        <f>TEXT(FIN_DATASET[[#This Row],[Date]],"mmmm")</f>
        <v>October</v>
      </c>
      <c r="D2443" s="3" t="str">
        <f>IF(FIN_RAW[[#This Row],[VALOR (IN)]]&gt;0, "Income",IF(FIN_RAW[[#This Row],[VALOR (OUT)]]&gt;0, "Expense", "Check"))</f>
        <v>Income</v>
      </c>
      <c r="E2443" s="3" t="str">
        <f>_xlfn.XLOOKUP(FIN_DATASET[[#This Row],[Method]],CATEGORY_MAP[CUENTA_IN],CATEGORY_MAP[Category])</f>
        <v>Cash</v>
      </c>
      <c r="F2443" s="3" t="str">
        <f>_xlfn.XLOOKUP(FIN_DATASET[[#This Row],[Account]],CATEGORY_MAP[CUENTA_OUT],CATEGORY_MAP[Subcategory])</f>
        <v>Monthly Fee</v>
      </c>
      <c r="G2443" s="3" t="str">
        <f>IF(OR(FIN_RAW[[#This Row],[CONCEPTO]]=0,FIN_RAW[[#This Row],[CONCEPTO]]=""),"",FIN_RAW[[#This Row],[CONCEPTO]])</f>
        <v>Mensualidad AR OCT</v>
      </c>
      <c r="H2443" s="5">
        <f>IF(FIN_DATASET[[#This Row],[Type]]="Income", FIN_RAW[[#This Row],[VALOR (IN)]], -FIN_RAW[[#This Row],[VALOR (OUT)]])</f>
        <v>168000</v>
      </c>
      <c r="I2443" s="3" t="str">
        <f>FIN_RAW[[#This Row],[CUENTA (IN)]]</f>
        <v>Efectivo</v>
      </c>
      <c r="J2443" s="6" t="str">
        <f>FIN_RAW[[#This Row],[CUENTA (OUT)]]</f>
        <v>Mensualidad</v>
      </c>
      <c r="K2443" s="3" t="str">
        <f>IF(OR(FIN_RAW[[#This Row],[CLIENTE]]=0,FIN_RAW[[#This Row],[CLIENTE]]=" "),"",FIN_RAW[[#This Row],[CLIENTE]])</f>
        <v>Víctor Manuel Duque Yepes</v>
      </c>
      <c r="L2443" s="3" t="str">
        <f>IF(OR(FIN_RAW[[#This Row],[DEPORTISTA]]=0,FIN_RAW[[#This Row],[DEPORTISTA]]=""),"",FIN_RAW[[#This Row],[DEPORTISTA]])</f>
        <v>Juan Esteban Duque Pinto</v>
      </c>
      <c r="M2443" s="3">
        <f>IF(FIN_DATASET[[#This Row],[Method]]="Efectivo",1,0)</f>
        <v>1</v>
      </c>
      <c r="N2443" s="12">
        <f>IF(FIN_DATASET[[#This Row],[Method]]="Efectivo",FIN_DATASET[[#This Row],[Amount]],0)</f>
        <v>168000</v>
      </c>
      <c r="O2443" s="3">
        <f>IF(FIN_DATASET[[#This Row],[Method]]="CxC",1,0)</f>
        <v>0</v>
      </c>
      <c r="P2443" s="11">
        <f>IF(FIN_DATASET[[#This Row],[Method]]="CxC",FIN_DATASET[[#This Row],[Amount]],0)</f>
        <v>0</v>
      </c>
      <c r="Q2443" s="3">
        <f>IF(OR(FIN_DATASET[[#This Row],[Account]]="CxP",FIN_DATASET[[#This Row],[Account]]="CxP (Liga)",FIN_DATASET[[#This Row],[Account]]="CxP (Terceros)"),1,0)</f>
        <v>0</v>
      </c>
      <c r="R2443" s="3">
        <f>IF(FIN_DATASET[[#This Row],[AP_Flag]]=1,FIN_DATASET[[#This Row],[Amount]],0)</f>
        <v>0</v>
      </c>
    </row>
    <row r="2444" spans="1:18" x14ac:dyDescent="0.2">
      <c r="A2444" s="4">
        <f>FIN_RAW[[#This Row],[FECHA]]</f>
        <v>45566</v>
      </c>
      <c r="B2444" s="3">
        <f>YEAR(FIN_DATASET[[#This Row],[Date]])</f>
        <v>2024</v>
      </c>
      <c r="C2444" s="3" t="str">
        <f>TEXT(FIN_DATASET[[#This Row],[Date]],"mmmm")</f>
        <v>October</v>
      </c>
      <c r="D2444" s="3" t="str">
        <f>IF(FIN_RAW[[#This Row],[VALOR (IN)]]&gt;0, "Income",IF(FIN_RAW[[#This Row],[VALOR (OUT)]]&gt;0, "Expense", "Check"))</f>
        <v>Income</v>
      </c>
      <c r="E2444" s="3" t="str">
        <f>_xlfn.XLOOKUP(FIN_DATASET[[#This Row],[Method]],CATEGORY_MAP[CUENTA_IN],CATEGORY_MAP[Category])</f>
        <v>Cash</v>
      </c>
      <c r="F2444" s="3" t="str">
        <f>_xlfn.XLOOKUP(FIN_DATASET[[#This Row],[Account]],CATEGORY_MAP[CUENTA_OUT],CATEGORY_MAP[Subcategory])</f>
        <v>Monthly Fee</v>
      </c>
      <c r="G2444" s="3" t="str">
        <f>IF(OR(FIN_RAW[[#This Row],[CONCEPTO]]=0,FIN_RAW[[#This Row],[CONCEPTO]]=""),"",FIN_RAW[[#This Row],[CONCEPTO]])</f>
        <v>Mensualidad AR OCT</v>
      </c>
      <c r="H2444" s="5">
        <f>IF(FIN_DATASET[[#This Row],[Type]]="Income", FIN_RAW[[#This Row],[VALOR (IN)]], -FIN_RAW[[#This Row],[VALOR (OUT)]])</f>
        <v>210000</v>
      </c>
      <c r="I2444" s="3" t="str">
        <f>FIN_RAW[[#This Row],[CUENTA (IN)]]</f>
        <v>Efectivo</v>
      </c>
      <c r="J2444" s="6" t="str">
        <f>FIN_RAW[[#This Row],[CUENTA (OUT)]]</f>
        <v>Mensualidad</v>
      </c>
      <c r="K2444" s="3" t="str">
        <f>IF(OR(FIN_RAW[[#This Row],[CLIENTE]]=0,FIN_RAW[[#This Row],[CLIENTE]]=" "),"",FIN_RAW[[#This Row],[CLIENTE]])</f>
        <v>Víctor Manuel Duque Yepes</v>
      </c>
      <c r="L2444" s="3" t="str">
        <f>IF(OR(FIN_RAW[[#This Row],[DEPORTISTA]]=0,FIN_RAW[[#This Row],[DEPORTISTA]]=""),"",FIN_RAW[[#This Row],[DEPORTISTA]])</f>
        <v>Juan Manuel Duque Pinto</v>
      </c>
      <c r="M2444" s="3">
        <f>IF(FIN_DATASET[[#This Row],[Method]]="Efectivo",1,0)</f>
        <v>1</v>
      </c>
      <c r="N2444" s="12">
        <f>IF(FIN_DATASET[[#This Row],[Method]]="Efectivo",FIN_DATASET[[#This Row],[Amount]],0)</f>
        <v>210000</v>
      </c>
      <c r="O2444" s="3">
        <f>IF(FIN_DATASET[[#This Row],[Method]]="CxC",1,0)</f>
        <v>0</v>
      </c>
      <c r="P2444" s="11">
        <f>IF(FIN_DATASET[[#This Row],[Method]]="CxC",FIN_DATASET[[#This Row],[Amount]],0)</f>
        <v>0</v>
      </c>
      <c r="Q2444" s="3">
        <f>IF(OR(FIN_DATASET[[#This Row],[Account]]="CxP",FIN_DATASET[[#This Row],[Account]]="CxP (Liga)",FIN_DATASET[[#This Row],[Account]]="CxP (Terceros)"),1,0)</f>
        <v>0</v>
      </c>
      <c r="R2444" s="3">
        <f>IF(FIN_DATASET[[#This Row],[AP_Flag]]=1,FIN_DATASET[[#This Row],[Amount]],0)</f>
        <v>0</v>
      </c>
    </row>
    <row r="2445" spans="1:18" x14ac:dyDescent="0.2">
      <c r="A2445" s="4">
        <f>FIN_RAW[[#This Row],[FECHA]]</f>
        <v>45566</v>
      </c>
      <c r="B2445" s="3">
        <f>YEAR(FIN_DATASET[[#This Row],[Date]])</f>
        <v>2024</v>
      </c>
      <c r="C2445" s="3" t="str">
        <f>TEXT(FIN_DATASET[[#This Row],[Date]],"mmmm")</f>
        <v>October</v>
      </c>
      <c r="D2445" s="3" t="str">
        <f>IF(FIN_RAW[[#This Row],[VALOR (IN)]]&gt;0, "Income",IF(FIN_RAW[[#This Row],[VALOR (OUT)]]&gt;0, "Expense", "Check"))</f>
        <v>Income</v>
      </c>
      <c r="E2445" s="3" t="str">
        <f>_xlfn.XLOOKUP(FIN_DATASET[[#This Row],[Method]],CATEGORY_MAP[CUENTA_IN],CATEGORY_MAP[Category])</f>
        <v>Accounts Receivable</v>
      </c>
      <c r="F2445" s="3" t="str">
        <f>_xlfn.XLOOKUP(FIN_DATASET[[#This Row],[Account]],CATEGORY_MAP[CUENTA_OUT],CATEGORY_MAP[Subcategory])</f>
        <v>Monthly Fee</v>
      </c>
      <c r="G2445" s="3" t="str">
        <f>IF(OR(FIN_RAW[[#This Row],[CONCEPTO]]=0,FIN_RAW[[#This Row],[CONCEPTO]]=""),"",FIN_RAW[[#This Row],[CONCEPTO]])</f>
        <v>Mensualidad AR OCT</v>
      </c>
      <c r="H2445" s="5">
        <f>IF(FIN_DATASET[[#This Row],[Type]]="Income", FIN_RAW[[#This Row],[VALOR (IN)]], -FIN_RAW[[#This Row],[VALOR (OUT)]])</f>
        <v>210000</v>
      </c>
      <c r="I2445" s="3" t="str">
        <f>FIN_RAW[[#This Row],[CUENTA (IN)]]</f>
        <v>CxC</v>
      </c>
      <c r="J2445" s="6" t="str">
        <f>FIN_RAW[[#This Row],[CUENTA (OUT)]]</f>
        <v>Mensualidad</v>
      </c>
      <c r="K2445" s="3" t="str">
        <f>IF(OR(FIN_RAW[[#This Row],[CLIENTE]]=0,FIN_RAW[[#This Row],[CLIENTE]]=" "),"",FIN_RAW[[#This Row],[CLIENTE]])</f>
        <v>Diana Gómez Herrera</v>
      </c>
      <c r="L2445" s="3" t="str">
        <f>IF(OR(FIN_RAW[[#This Row],[DEPORTISTA]]=0,FIN_RAW[[#This Row],[DEPORTISTA]]=""),"",FIN_RAW[[#This Row],[DEPORTISTA]])</f>
        <v>Juan Manuel López Gómez</v>
      </c>
      <c r="M2445" s="3">
        <f>IF(FIN_DATASET[[#This Row],[Method]]="Efectivo",1,0)</f>
        <v>0</v>
      </c>
      <c r="N2445" s="12">
        <f>IF(FIN_DATASET[[#This Row],[Method]]="Efectivo",FIN_DATASET[[#This Row],[Amount]],0)</f>
        <v>0</v>
      </c>
      <c r="O2445" s="3">
        <f>IF(FIN_DATASET[[#This Row],[Method]]="CxC",1,0)</f>
        <v>1</v>
      </c>
      <c r="P2445" s="11">
        <f>IF(FIN_DATASET[[#This Row],[Method]]="CxC",FIN_DATASET[[#This Row],[Amount]],0)</f>
        <v>210000</v>
      </c>
      <c r="Q2445" s="3">
        <f>IF(OR(FIN_DATASET[[#This Row],[Account]]="CxP",FIN_DATASET[[#This Row],[Account]]="CxP (Liga)",FIN_DATASET[[#This Row],[Account]]="CxP (Terceros)"),1,0)</f>
        <v>0</v>
      </c>
      <c r="R2445" s="3">
        <f>IF(FIN_DATASET[[#This Row],[AP_Flag]]=1,FIN_DATASET[[#This Row],[Amount]],0)</f>
        <v>0</v>
      </c>
    </row>
    <row r="2446" spans="1:18" x14ac:dyDescent="0.2">
      <c r="A2446" s="4">
        <f>FIN_RAW[[#This Row],[FECHA]]</f>
        <v>45566</v>
      </c>
      <c r="B2446" s="3">
        <f>YEAR(FIN_DATASET[[#This Row],[Date]])</f>
        <v>2024</v>
      </c>
      <c r="C2446" s="3" t="str">
        <f>TEXT(FIN_DATASET[[#This Row],[Date]],"mmmm")</f>
        <v>October</v>
      </c>
      <c r="D2446" s="3" t="str">
        <f>IF(FIN_RAW[[#This Row],[VALOR (IN)]]&gt;0, "Income",IF(FIN_RAW[[#This Row],[VALOR (OUT)]]&gt;0, "Expense", "Check"))</f>
        <v>Income</v>
      </c>
      <c r="E2446" s="3" t="str">
        <f>_xlfn.XLOOKUP(FIN_DATASET[[#This Row],[Method]],CATEGORY_MAP[CUENTA_IN],CATEGORY_MAP[Category])</f>
        <v>Scholarships</v>
      </c>
      <c r="F2446" s="3" t="str">
        <f>_xlfn.XLOOKUP(FIN_DATASET[[#This Row],[Account]],CATEGORY_MAP[CUENTA_OUT],CATEGORY_MAP[Subcategory])</f>
        <v>Monthly Fee</v>
      </c>
      <c r="G2446" s="3" t="str">
        <f>IF(OR(FIN_RAW[[#This Row],[CONCEPTO]]=0,FIN_RAW[[#This Row],[CONCEPTO]]=""),"",FIN_RAW[[#This Row],[CONCEPTO]])</f>
        <v>Beca Fundadores AR (100%) OCT</v>
      </c>
      <c r="H2446" s="5">
        <f>IF(FIN_DATASET[[#This Row],[Type]]="Income", FIN_RAW[[#This Row],[VALOR (IN)]], -FIN_RAW[[#This Row],[VALOR (OUT)]])</f>
        <v>210000</v>
      </c>
      <c r="I2446" s="3" t="str">
        <f>FIN_RAW[[#This Row],[CUENTA (IN)]]</f>
        <v>Becas</v>
      </c>
      <c r="J2446" s="6" t="str">
        <f>FIN_RAW[[#This Row],[CUENTA (OUT)]]</f>
        <v>Mensualidad</v>
      </c>
      <c r="K2446" s="3" t="str">
        <f>IF(OR(FIN_RAW[[#This Row],[CLIENTE]]=0,FIN_RAW[[#This Row],[CLIENTE]]=" "),"",FIN_RAW[[#This Row],[CLIENTE]])</f>
        <v>Silvana Torres López</v>
      </c>
      <c r="L2446" s="3" t="str">
        <f>IF(OR(FIN_RAW[[#This Row],[DEPORTISTA]]=0,FIN_RAW[[#This Row],[DEPORTISTA]]=""),"",FIN_RAW[[#This Row],[DEPORTISTA]])</f>
        <v>Luciana Pinedo Torres</v>
      </c>
      <c r="M2446" s="3">
        <f>IF(FIN_DATASET[[#This Row],[Method]]="Efectivo",1,0)</f>
        <v>0</v>
      </c>
      <c r="N2446" s="12">
        <f>IF(FIN_DATASET[[#This Row],[Method]]="Efectivo",FIN_DATASET[[#This Row],[Amount]],0)</f>
        <v>0</v>
      </c>
      <c r="O2446" s="3">
        <f>IF(FIN_DATASET[[#This Row],[Method]]="CxC",1,0)</f>
        <v>0</v>
      </c>
      <c r="P2446" s="11">
        <f>IF(FIN_DATASET[[#This Row],[Method]]="CxC",FIN_DATASET[[#This Row],[Amount]],0)</f>
        <v>0</v>
      </c>
      <c r="Q2446" s="3">
        <f>IF(OR(FIN_DATASET[[#This Row],[Account]]="CxP",FIN_DATASET[[#This Row],[Account]]="CxP (Liga)",FIN_DATASET[[#This Row],[Account]]="CxP (Terceros)"),1,0)</f>
        <v>0</v>
      </c>
      <c r="R2446" s="3">
        <f>IF(FIN_DATASET[[#This Row],[AP_Flag]]=1,FIN_DATASET[[#This Row],[Amount]],0)</f>
        <v>0</v>
      </c>
    </row>
    <row r="2447" spans="1:18" x14ac:dyDescent="0.2">
      <c r="A2447" s="4">
        <f>FIN_RAW[[#This Row],[FECHA]]</f>
        <v>45566</v>
      </c>
      <c r="B2447" s="3">
        <f>YEAR(FIN_DATASET[[#This Row],[Date]])</f>
        <v>2024</v>
      </c>
      <c r="C2447" s="3" t="str">
        <f>TEXT(FIN_DATASET[[#This Row],[Date]],"mmmm")</f>
        <v>October</v>
      </c>
      <c r="D2447" s="3" t="str">
        <f>IF(FIN_RAW[[#This Row],[VALOR (IN)]]&gt;0, "Income",IF(FIN_RAW[[#This Row],[VALOR (OUT)]]&gt;0, "Expense", "Check"))</f>
        <v>Income</v>
      </c>
      <c r="E2447" s="3" t="str">
        <f>_xlfn.XLOOKUP(FIN_DATASET[[#This Row],[Method]],CATEGORY_MAP[CUENTA_IN],CATEGORY_MAP[Category])</f>
        <v>Scholarships</v>
      </c>
      <c r="F2447" s="3" t="str">
        <f>_xlfn.XLOOKUP(FIN_DATASET[[#This Row],[Account]],CATEGORY_MAP[CUENTA_OUT],CATEGORY_MAP[Subcategory])</f>
        <v>Monthly Fee</v>
      </c>
      <c r="G2447" s="3" t="str">
        <f>IF(OR(FIN_RAW[[#This Row],[CONCEPTO]]=0,FIN_RAW[[#This Row],[CONCEPTO]]=""),"",FIN_RAW[[#This Row],[CONCEPTO]])</f>
        <v>Beca Fundadores AR (100%) OCT</v>
      </c>
      <c r="H2447" s="5">
        <f>IF(FIN_DATASET[[#This Row],[Type]]="Income", FIN_RAW[[#This Row],[VALOR (IN)]], -FIN_RAW[[#This Row],[VALOR (OUT)]])</f>
        <v>210000</v>
      </c>
      <c r="I2447" s="3" t="str">
        <f>FIN_RAW[[#This Row],[CUENTA (IN)]]</f>
        <v>Becas</v>
      </c>
      <c r="J2447" s="6" t="str">
        <f>FIN_RAW[[#This Row],[CUENTA (OUT)]]</f>
        <v>Mensualidad</v>
      </c>
      <c r="K2447" s="3" t="str">
        <f>IF(OR(FIN_RAW[[#This Row],[CLIENTE]]=0,FIN_RAW[[#This Row],[CLIENTE]]=" "),"",FIN_RAW[[#This Row],[CLIENTE]])</f>
        <v>Silvana Torres López</v>
      </c>
      <c r="L2447" s="3" t="str">
        <f>IF(OR(FIN_RAW[[#This Row],[DEPORTISTA]]=0,FIN_RAW[[#This Row],[DEPORTISTA]]=""),"",FIN_RAW[[#This Row],[DEPORTISTA]])</f>
        <v>María Paula Quintero Torres</v>
      </c>
      <c r="M2447" s="3">
        <f>IF(FIN_DATASET[[#This Row],[Method]]="Efectivo",1,0)</f>
        <v>0</v>
      </c>
      <c r="N2447" s="12">
        <f>IF(FIN_DATASET[[#This Row],[Method]]="Efectivo",FIN_DATASET[[#This Row],[Amount]],0)</f>
        <v>0</v>
      </c>
      <c r="O2447" s="3">
        <f>IF(FIN_DATASET[[#This Row],[Method]]="CxC",1,0)</f>
        <v>0</v>
      </c>
      <c r="P2447" s="11">
        <f>IF(FIN_DATASET[[#This Row],[Method]]="CxC",FIN_DATASET[[#This Row],[Amount]],0)</f>
        <v>0</v>
      </c>
      <c r="Q2447" s="3">
        <f>IF(OR(FIN_DATASET[[#This Row],[Account]]="CxP",FIN_DATASET[[#This Row],[Account]]="CxP (Liga)",FIN_DATASET[[#This Row],[Account]]="CxP (Terceros)"),1,0)</f>
        <v>0</v>
      </c>
      <c r="R2447" s="3">
        <f>IF(FIN_DATASET[[#This Row],[AP_Flag]]=1,FIN_DATASET[[#This Row],[Amount]],0)</f>
        <v>0</v>
      </c>
    </row>
    <row r="2448" spans="1:18" x14ac:dyDescent="0.2">
      <c r="A2448" s="4">
        <f>FIN_RAW[[#This Row],[FECHA]]</f>
        <v>45566</v>
      </c>
      <c r="B2448" s="3">
        <f>YEAR(FIN_DATASET[[#This Row],[Date]])</f>
        <v>2024</v>
      </c>
      <c r="C2448" s="3" t="str">
        <f>TEXT(FIN_DATASET[[#This Row],[Date]],"mmmm")</f>
        <v>October</v>
      </c>
      <c r="D2448" s="3" t="str">
        <f>IF(FIN_RAW[[#This Row],[VALOR (IN)]]&gt;0, "Income",IF(FIN_RAW[[#This Row],[VALOR (OUT)]]&gt;0, "Expense", "Check"))</f>
        <v>Income</v>
      </c>
      <c r="E2448" s="3" t="str">
        <f>_xlfn.XLOOKUP(FIN_DATASET[[#This Row],[Method]],CATEGORY_MAP[CUENTA_IN],CATEGORY_MAP[Category])</f>
        <v>Scholarships</v>
      </c>
      <c r="F2448" s="3" t="str">
        <f>_xlfn.XLOOKUP(FIN_DATASET[[#This Row],[Account]],CATEGORY_MAP[CUENTA_OUT],CATEGORY_MAP[Subcategory])</f>
        <v>Monthly Fee</v>
      </c>
      <c r="G2448" s="3" t="str">
        <f>IF(OR(FIN_RAW[[#This Row],[CONCEPTO]]=0,FIN_RAW[[#This Row],[CONCEPTO]]=""),"",FIN_RAW[[#This Row],[CONCEPTO]])</f>
        <v>Beca Fundadores AR (100%) OCT</v>
      </c>
      <c r="H2448" s="5">
        <f>IF(FIN_DATASET[[#This Row],[Type]]="Income", FIN_RAW[[#This Row],[VALOR (IN)]], -FIN_RAW[[#This Row],[VALOR (OUT)]])</f>
        <v>210000</v>
      </c>
      <c r="I2448" s="3" t="str">
        <f>FIN_RAW[[#This Row],[CUENTA (IN)]]</f>
        <v>Becas</v>
      </c>
      <c r="J2448" s="6" t="str">
        <f>FIN_RAW[[#This Row],[CUENTA (OUT)]]</f>
        <v>Mensualidad</v>
      </c>
      <c r="K2448" s="3" t="str">
        <f>IF(OR(FIN_RAW[[#This Row],[CLIENTE]]=0,FIN_RAW[[#This Row],[CLIENTE]]=" "),"",FIN_RAW[[#This Row],[CLIENTE]])</f>
        <v>Omar Osorio Valencia</v>
      </c>
      <c r="L2448" s="3" t="str">
        <f>IF(OR(FIN_RAW[[#This Row],[DEPORTISTA]]=0,FIN_RAW[[#This Row],[DEPORTISTA]]=""),"",FIN_RAW[[#This Row],[DEPORTISTA]])</f>
        <v>Mariana Osorio Mendoza</v>
      </c>
      <c r="M2448" s="3">
        <f>IF(FIN_DATASET[[#This Row],[Method]]="Efectivo",1,0)</f>
        <v>0</v>
      </c>
      <c r="N2448" s="12">
        <f>IF(FIN_DATASET[[#This Row],[Method]]="Efectivo",FIN_DATASET[[#This Row],[Amount]],0)</f>
        <v>0</v>
      </c>
      <c r="O2448" s="3">
        <f>IF(FIN_DATASET[[#This Row],[Method]]="CxC",1,0)</f>
        <v>0</v>
      </c>
      <c r="P2448" s="11">
        <f>IF(FIN_DATASET[[#This Row],[Method]]="CxC",FIN_DATASET[[#This Row],[Amount]],0)</f>
        <v>0</v>
      </c>
      <c r="Q2448" s="3">
        <f>IF(OR(FIN_DATASET[[#This Row],[Account]]="CxP",FIN_DATASET[[#This Row],[Account]]="CxP (Liga)",FIN_DATASET[[#This Row],[Account]]="CxP (Terceros)"),1,0)</f>
        <v>0</v>
      </c>
      <c r="R2448" s="3">
        <f>IF(FIN_DATASET[[#This Row],[AP_Flag]]=1,FIN_DATASET[[#This Row],[Amount]],0)</f>
        <v>0</v>
      </c>
    </row>
    <row r="2449" spans="1:18" x14ac:dyDescent="0.2">
      <c r="A2449" s="4">
        <f>FIN_RAW[[#This Row],[FECHA]]</f>
        <v>45566</v>
      </c>
      <c r="B2449" s="3">
        <f>YEAR(FIN_DATASET[[#This Row],[Date]])</f>
        <v>2024</v>
      </c>
      <c r="C2449" s="3" t="str">
        <f>TEXT(FIN_DATASET[[#This Row],[Date]],"mmmm")</f>
        <v>October</v>
      </c>
      <c r="D2449" s="3" t="str">
        <f>IF(FIN_RAW[[#This Row],[VALOR (IN)]]&gt;0, "Income",IF(FIN_RAW[[#This Row],[VALOR (OUT)]]&gt;0, "Expense", "Check"))</f>
        <v>Income</v>
      </c>
      <c r="E2449" s="3" t="str">
        <f>_xlfn.XLOOKUP(FIN_DATASET[[#This Row],[Method]],CATEGORY_MAP[CUENTA_IN],CATEGORY_MAP[Category])</f>
        <v>Cash</v>
      </c>
      <c r="F2449" s="3" t="str">
        <f>_xlfn.XLOOKUP(FIN_DATASET[[#This Row],[Account]],CATEGORY_MAP[CUENTA_OUT],CATEGORY_MAP[Subcategory])</f>
        <v>Monthly Fee</v>
      </c>
      <c r="G2449" s="3" t="str">
        <f>IF(OR(FIN_RAW[[#This Row],[CONCEPTO]]=0,FIN_RAW[[#This Row],[CONCEPTO]]=""),"",FIN_RAW[[#This Row],[CONCEPTO]])</f>
        <v>Mensualidad AR OCT</v>
      </c>
      <c r="H2449" s="5">
        <f>IF(FIN_DATASET[[#This Row],[Type]]="Income", FIN_RAW[[#This Row],[VALOR (IN)]], -FIN_RAW[[#This Row],[VALOR (OUT)]])</f>
        <v>210000</v>
      </c>
      <c r="I2449" s="3" t="str">
        <f>FIN_RAW[[#This Row],[CUENTA (IN)]]</f>
        <v>Efectivo</v>
      </c>
      <c r="J2449" s="6" t="str">
        <f>FIN_RAW[[#This Row],[CUENTA (OUT)]]</f>
        <v>Mensualidad</v>
      </c>
      <c r="K2449" s="3" t="str">
        <f>IF(OR(FIN_RAW[[#This Row],[CLIENTE]]=0,FIN_RAW[[#This Row],[CLIENTE]]=" "),"",FIN_RAW[[#This Row],[CLIENTE]])</f>
        <v>Mónica González Esguerra</v>
      </c>
      <c r="L2449" s="3" t="str">
        <f>IF(OR(FIN_RAW[[#This Row],[DEPORTISTA]]=0,FIN_RAW[[#This Row],[DEPORTISTA]]=""),"",FIN_RAW[[#This Row],[DEPORTISTA]])</f>
        <v>Mariana Vásquez González</v>
      </c>
      <c r="M2449" s="3">
        <f>IF(FIN_DATASET[[#This Row],[Method]]="Efectivo",1,0)</f>
        <v>1</v>
      </c>
      <c r="N2449" s="12">
        <f>IF(FIN_DATASET[[#This Row],[Method]]="Efectivo",FIN_DATASET[[#This Row],[Amount]],0)</f>
        <v>210000</v>
      </c>
      <c r="O2449" s="3">
        <f>IF(FIN_DATASET[[#This Row],[Method]]="CxC",1,0)</f>
        <v>0</v>
      </c>
      <c r="P2449" s="11">
        <f>IF(FIN_DATASET[[#This Row],[Method]]="CxC",FIN_DATASET[[#This Row],[Amount]],0)</f>
        <v>0</v>
      </c>
      <c r="Q2449" s="3">
        <f>IF(OR(FIN_DATASET[[#This Row],[Account]]="CxP",FIN_DATASET[[#This Row],[Account]]="CxP (Liga)",FIN_DATASET[[#This Row],[Account]]="CxP (Terceros)"),1,0)</f>
        <v>0</v>
      </c>
      <c r="R2449" s="3">
        <f>IF(FIN_DATASET[[#This Row],[AP_Flag]]=1,FIN_DATASET[[#This Row],[Amount]],0)</f>
        <v>0</v>
      </c>
    </row>
    <row r="2450" spans="1:18" x14ac:dyDescent="0.2">
      <c r="A2450" s="4">
        <f>FIN_RAW[[#This Row],[FECHA]]</f>
        <v>45566</v>
      </c>
      <c r="B2450" s="3">
        <f>YEAR(FIN_DATASET[[#This Row],[Date]])</f>
        <v>2024</v>
      </c>
      <c r="C2450" s="3" t="str">
        <f>TEXT(FIN_DATASET[[#This Row],[Date]],"mmmm")</f>
        <v>October</v>
      </c>
      <c r="D2450" s="3" t="str">
        <f>IF(FIN_RAW[[#This Row],[VALOR (IN)]]&gt;0, "Income",IF(FIN_RAW[[#This Row],[VALOR (OUT)]]&gt;0, "Expense", "Check"))</f>
        <v>Income</v>
      </c>
      <c r="E2450" s="3" t="str">
        <f>_xlfn.XLOOKUP(FIN_DATASET[[#This Row],[Method]],CATEGORY_MAP[CUENTA_IN],CATEGORY_MAP[Category])</f>
        <v>Cash</v>
      </c>
      <c r="F2450" s="3" t="str">
        <f>_xlfn.XLOOKUP(FIN_DATASET[[#This Row],[Account]],CATEGORY_MAP[CUENTA_OUT],CATEGORY_MAP[Subcategory])</f>
        <v>Monthly Fee</v>
      </c>
      <c r="G2450" s="3" t="str">
        <f>IF(OR(FIN_RAW[[#This Row],[CONCEPTO]]=0,FIN_RAW[[#This Row],[CONCEPTO]]=""),"",FIN_RAW[[#This Row],[CONCEPTO]])</f>
        <v>Mensualidad FOR OCT</v>
      </c>
      <c r="H2450" s="5">
        <f>IF(FIN_DATASET[[#This Row],[Type]]="Income", FIN_RAW[[#This Row],[VALOR (IN)]], -FIN_RAW[[#This Row],[VALOR (OUT)]])</f>
        <v>210000</v>
      </c>
      <c r="I2450" s="3" t="str">
        <f>FIN_RAW[[#This Row],[CUENTA (IN)]]</f>
        <v>Efectivo</v>
      </c>
      <c r="J2450" s="6" t="str">
        <f>FIN_RAW[[#This Row],[CUENTA (OUT)]]</f>
        <v>Mensualidad</v>
      </c>
      <c r="K2450" s="3" t="str">
        <f>IF(OR(FIN_RAW[[#This Row],[CLIENTE]]=0,FIN_RAW[[#This Row],[CLIENTE]]=" "),"",FIN_RAW[[#This Row],[CLIENTE]])</f>
        <v>Ana Milena Sánchez Patiño</v>
      </c>
      <c r="L2450" s="3" t="str">
        <f>IF(OR(FIN_RAW[[#This Row],[DEPORTISTA]]=0,FIN_RAW[[#This Row],[DEPORTISTA]]=""),"",FIN_RAW[[#This Row],[DEPORTISTA]])</f>
        <v>Matías Carvajal Sánchez</v>
      </c>
      <c r="M2450" s="3">
        <f>IF(FIN_DATASET[[#This Row],[Method]]="Efectivo",1,0)</f>
        <v>1</v>
      </c>
      <c r="N2450" s="12">
        <f>IF(FIN_DATASET[[#This Row],[Method]]="Efectivo",FIN_DATASET[[#This Row],[Amount]],0)</f>
        <v>210000</v>
      </c>
      <c r="O2450" s="3">
        <f>IF(FIN_DATASET[[#This Row],[Method]]="CxC",1,0)</f>
        <v>0</v>
      </c>
      <c r="P2450" s="11">
        <f>IF(FIN_DATASET[[#This Row],[Method]]="CxC",FIN_DATASET[[#This Row],[Amount]],0)</f>
        <v>0</v>
      </c>
      <c r="Q2450" s="3">
        <f>IF(OR(FIN_DATASET[[#This Row],[Account]]="CxP",FIN_DATASET[[#This Row],[Account]]="CxP (Liga)",FIN_DATASET[[#This Row],[Account]]="CxP (Terceros)"),1,0)</f>
        <v>0</v>
      </c>
      <c r="R2450" s="3">
        <f>IF(FIN_DATASET[[#This Row],[AP_Flag]]=1,FIN_DATASET[[#This Row],[Amount]],0)</f>
        <v>0</v>
      </c>
    </row>
    <row r="2451" spans="1:18" x14ac:dyDescent="0.2">
      <c r="A2451" s="4">
        <f>FIN_RAW[[#This Row],[FECHA]]</f>
        <v>45566</v>
      </c>
      <c r="B2451" s="3">
        <f>YEAR(FIN_DATASET[[#This Row],[Date]])</f>
        <v>2024</v>
      </c>
      <c r="C2451" s="3" t="str">
        <f>TEXT(FIN_DATASET[[#This Row],[Date]],"mmmm")</f>
        <v>October</v>
      </c>
      <c r="D2451" s="3" t="str">
        <f>IF(FIN_RAW[[#This Row],[VALOR (IN)]]&gt;0, "Income",IF(FIN_RAW[[#This Row],[VALOR (OUT)]]&gt;0, "Expense", "Check"))</f>
        <v>Income</v>
      </c>
      <c r="E2451" s="3" t="str">
        <f>_xlfn.XLOOKUP(FIN_DATASET[[#This Row],[Method]],CATEGORY_MAP[CUENTA_IN],CATEGORY_MAP[Category])</f>
        <v>Cash</v>
      </c>
      <c r="F2451" s="3" t="str">
        <f>_xlfn.XLOOKUP(FIN_DATASET[[#This Row],[Account]],CATEGORY_MAP[CUENTA_OUT],CATEGORY_MAP[Subcategory])</f>
        <v>Monthly Fee</v>
      </c>
      <c r="G2451" s="3" t="str">
        <f>IF(OR(FIN_RAW[[#This Row],[CONCEPTO]]=0,FIN_RAW[[#This Row],[CONCEPTO]]=""),"",FIN_RAW[[#This Row],[CONCEPTO]])</f>
        <v>Mensualidad FOR OCT</v>
      </c>
      <c r="H2451" s="5">
        <f>IF(FIN_DATASET[[#This Row],[Type]]="Income", FIN_RAW[[#This Row],[VALOR (IN)]], -FIN_RAW[[#This Row],[VALOR (OUT)]])</f>
        <v>180000</v>
      </c>
      <c r="I2451" s="3" t="str">
        <f>FIN_RAW[[#This Row],[CUENTA (IN)]]</f>
        <v>Efectivo</v>
      </c>
      <c r="J2451" s="6" t="str">
        <f>FIN_RAW[[#This Row],[CUENTA (OUT)]]</f>
        <v>Mensualidad</v>
      </c>
      <c r="K2451" s="3" t="str">
        <f>IF(OR(FIN_RAW[[#This Row],[CLIENTE]]=0,FIN_RAW[[#This Row],[CLIENTE]]=" "),"",FIN_RAW[[#This Row],[CLIENTE]])</f>
        <v>Mauricio Rodríguez Hoyos</v>
      </c>
      <c r="L2451" s="3" t="str">
        <f>IF(OR(FIN_RAW[[#This Row],[DEPORTISTA]]=0,FIN_RAW[[#This Row],[DEPORTISTA]]=""),"",FIN_RAW[[#This Row],[DEPORTISTA]])</f>
        <v>Maximiliano Rodríguez Jimeno</v>
      </c>
      <c r="M2451" s="3">
        <f>IF(FIN_DATASET[[#This Row],[Method]]="Efectivo",1,0)</f>
        <v>1</v>
      </c>
      <c r="N2451" s="12">
        <f>IF(FIN_DATASET[[#This Row],[Method]]="Efectivo",FIN_DATASET[[#This Row],[Amount]],0)</f>
        <v>180000</v>
      </c>
      <c r="O2451" s="3">
        <f>IF(FIN_DATASET[[#This Row],[Method]]="CxC",1,0)</f>
        <v>0</v>
      </c>
      <c r="P2451" s="11">
        <f>IF(FIN_DATASET[[#This Row],[Method]]="CxC",FIN_DATASET[[#This Row],[Amount]],0)</f>
        <v>0</v>
      </c>
      <c r="Q2451" s="3">
        <f>IF(OR(FIN_DATASET[[#This Row],[Account]]="CxP",FIN_DATASET[[#This Row],[Account]]="CxP (Liga)",FIN_DATASET[[#This Row],[Account]]="CxP (Terceros)"),1,0)</f>
        <v>0</v>
      </c>
      <c r="R2451" s="3">
        <f>IF(FIN_DATASET[[#This Row],[AP_Flag]]=1,FIN_DATASET[[#This Row],[Amount]],0)</f>
        <v>0</v>
      </c>
    </row>
    <row r="2452" spans="1:18" x14ac:dyDescent="0.2">
      <c r="A2452" s="4">
        <f>FIN_RAW[[#This Row],[FECHA]]</f>
        <v>45566</v>
      </c>
      <c r="B2452" s="3">
        <f>YEAR(FIN_DATASET[[#This Row],[Date]])</f>
        <v>2024</v>
      </c>
      <c r="C2452" s="3" t="str">
        <f>TEXT(FIN_DATASET[[#This Row],[Date]],"mmmm")</f>
        <v>October</v>
      </c>
      <c r="D2452" s="3" t="str">
        <f>IF(FIN_RAW[[#This Row],[VALOR (IN)]]&gt;0, "Income",IF(FIN_RAW[[#This Row],[VALOR (OUT)]]&gt;0, "Expense", "Check"))</f>
        <v>Income</v>
      </c>
      <c r="E2452" s="3" t="str">
        <f>_xlfn.XLOOKUP(FIN_DATASET[[#This Row],[Method]],CATEGORY_MAP[CUENTA_IN],CATEGORY_MAP[Category])</f>
        <v>Cash</v>
      </c>
      <c r="F2452" s="3" t="str">
        <f>_xlfn.XLOOKUP(FIN_DATASET[[#This Row],[Account]],CATEGORY_MAP[CUENTA_OUT],CATEGORY_MAP[Subcategory])</f>
        <v>Monthly Fee</v>
      </c>
      <c r="G2452" s="3" t="str">
        <f>IF(OR(FIN_RAW[[#This Row],[CONCEPTO]]=0,FIN_RAW[[#This Row],[CONCEPTO]]=""),"",FIN_RAW[[#This Row],[CONCEPTO]])</f>
        <v>Mensualidad FOR OCT</v>
      </c>
      <c r="H2452" s="5">
        <f>IF(FIN_DATASET[[#This Row],[Type]]="Income", FIN_RAW[[#This Row],[VALOR (IN)]], -FIN_RAW[[#This Row],[VALOR (OUT)]])</f>
        <v>180000</v>
      </c>
      <c r="I2452" s="3" t="str">
        <f>FIN_RAW[[#This Row],[CUENTA (IN)]]</f>
        <v>Efectivo</v>
      </c>
      <c r="J2452" s="6" t="str">
        <f>FIN_RAW[[#This Row],[CUENTA (OUT)]]</f>
        <v>Mensualidad</v>
      </c>
      <c r="K2452" s="3" t="str">
        <f>IF(OR(FIN_RAW[[#This Row],[CLIENTE]]=0,FIN_RAW[[#This Row],[CLIENTE]]=" "),"",FIN_RAW[[#This Row],[CLIENTE]])</f>
        <v>Steveen Fernandez</v>
      </c>
      <c r="L2452" s="3" t="str">
        <f>IF(OR(FIN_RAW[[#This Row],[DEPORTISTA]]=0,FIN_RAW[[#This Row],[DEPORTISTA]]=""),"",FIN_RAW[[#This Row],[DEPORTISTA]])</f>
        <v>Samantha Fernandez Urbano</v>
      </c>
      <c r="M2452" s="3">
        <f>IF(FIN_DATASET[[#This Row],[Method]]="Efectivo",1,0)</f>
        <v>1</v>
      </c>
      <c r="N2452" s="12">
        <f>IF(FIN_DATASET[[#This Row],[Method]]="Efectivo",FIN_DATASET[[#This Row],[Amount]],0)</f>
        <v>180000</v>
      </c>
      <c r="O2452" s="3">
        <f>IF(FIN_DATASET[[#This Row],[Method]]="CxC",1,0)</f>
        <v>0</v>
      </c>
      <c r="P2452" s="11">
        <f>IF(FIN_DATASET[[#This Row],[Method]]="CxC",FIN_DATASET[[#This Row],[Amount]],0)</f>
        <v>0</v>
      </c>
      <c r="Q2452" s="3">
        <f>IF(OR(FIN_DATASET[[#This Row],[Account]]="CxP",FIN_DATASET[[#This Row],[Account]]="CxP (Liga)",FIN_DATASET[[#This Row],[Account]]="CxP (Terceros)"),1,0)</f>
        <v>0</v>
      </c>
      <c r="R2452" s="3">
        <f>IF(FIN_DATASET[[#This Row],[AP_Flag]]=1,FIN_DATASET[[#This Row],[Amount]],0)</f>
        <v>0</v>
      </c>
    </row>
    <row r="2453" spans="1:18" x14ac:dyDescent="0.2">
      <c r="A2453" s="4">
        <f>FIN_RAW[[#This Row],[FECHA]]</f>
        <v>45566</v>
      </c>
      <c r="B2453" s="3">
        <f>YEAR(FIN_DATASET[[#This Row],[Date]])</f>
        <v>2024</v>
      </c>
      <c r="C2453" s="3" t="str">
        <f>TEXT(FIN_DATASET[[#This Row],[Date]],"mmmm")</f>
        <v>October</v>
      </c>
      <c r="D2453" s="3" t="str">
        <f>IF(FIN_RAW[[#This Row],[VALOR (IN)]]&gt;0, "Income",IF(FIN_RAW[[#This Row],[VALOR (OUT)]]&gt;0, "Expense", "Check"))</f>
        <v>Income</v>
      </c>
      <c r="E2453" s="3" t="str">
        <f>_xlfn.XLOOKUP(FIN_DATASET[[#This Row],[Method]],CATEGORY_MAP[CUENTA_IN],CATEGORY_MAP[Category])</f>
        <v>Cash</v>
      </c>
      <c r="F2453" s="3" t="str">
        <f>_xlfn.XLOOKUP(FIN_DATASET[[#This Row],[Account]],CATEGORY_MAP[CUENTA_OUT],CATEGORY_MAP[Subcategory])</f>
        <v>Monthly Fee</v>
      </c>
      <c r="G2453" s="3" t="str">
        <f>IF(OR(FIN_RAW[[#This Row],[CONCEPTO]]=0,FIN_RAW[[#This Row],[CONCEPTO]]=""),"",FIN_RAW[[#This Row],[CONCEPTO]])</f>
        <v>Mensualidad AR OCT</v>
      </c>
      <c r="H2453" s="5">
        <f>IF(FIN_DATASET[[#This Row],[Type]]="Income", FIN_RAW[[#This Row],[VALOR (IN)]], -FIN_RAW[[#This Row],[VALOR (OUT)]])</f>
        <v>210000</v>
      </c>
      <c r="I2453" s="3" t="str">
        <f>FIN_RAW[[#This Row],[CUENTA (IN)]]</f>
        <v>Efectivo</v>
      </c>
      <c r="J2453" s="6" t="str">
        <f>FIN_RAW[[#This Row],[CUENTA (OUT)]]</f>
        <v>Mensualidad</v>
      </c>
      <c r="K2453" s="3" t="str">
        <f>IF(OR(FIN_RAW[[#This Row],[CLIENTE]]=0,FIN_RAW[[#This Row],[CLIENTE]]=" "),"",FIN_RAW[[#This Row],[CLIENTE]])</f>
        <v>Yanibel Peña Londoño</v>
      </c>
      <c r="L2453" s="3" t="str">
        <f>IF(OR(FIN_RAW[[#This Row],[DEPORTISTA]]=0,FIN_RAW[[#This Row],[DEPORTISTA]]=""),"",FIN_RAW[[#This Row],[DEPORTISTA]])</f>
        <v>Santiago Piedrahita Peña</v>
      </c>
      <c r="M2453" s="3">
        <f>IF(FIN_DATASET[[#This Row],[Method]]="Efectivo",1,0)</f>
        <v>1</v>
      </c>
      <c r="N2453" s="12">
        <f>IF(FIN_DATASET[[#This Row],[Method]]="Efectivo",FIN_DATASET[[#This Row],[Amount]],0)</f>
        <v>210000</v>
      </c>
      <c r="O2453" s="3">
        <f>IF(FIN_DATASET[[#This Row],[Method]]="CxC",1,0)</f>
        <v>0</v>
      </c>
      <c r="P2453" s="11">
        <f>IF(FIN_DATASET[[#This Row],[Method]]="CxC",FIN_DATASET[[#This Row],[Amount]],0)</f>
        <v>0</v>
      </c>
      <c r="Q2453" s="3">
        <f>IF(OR(FIN_DATASET[[#This Row],[Account]]="CxP",FIN_DATASET[[#This Row],[Account]]="CxP (Liga)",FIN_DATASET[[#This Row],[Account]]="CxP (Terceros)"),1,0)</f>
        <v>0</v>
      </c>
      <c r="R2453" s="3">
        <f>IF(FIN_DATASET[[#This Row],[AP_Flag]]=1,FIN_DATASET[[#This Row],[Amount]],0)</f>
        <v>0</v>
      </c>
    </row>
    <row r="2454" spans="1:18" x14ac:dyDescent="0.2">
      <c r="A2454" s="4">
        <f>FIN_RAW[[#This Row],[FECHA]]</f>
        <v>45566</v>
      </c>
      <c r="B2454" s="3">
        <f>YEAR(FIN_DATASET[[#This Row],[Date]])</f>
        <v>2024</v>
      </c>
      <c r="C2454" s="3" t="str">
        <f>TEXT(FIN_DATASET[[#This Row],[Date]],"mmmm")</f>
        <v>October</v>
      </c>
      <c r="D2454" s="3" t="str">
        <f>IF(FIN_RAW[[#This Row],[VALOR (IN)]]&gt;0, "Income",IF(FIN_RAW[[#This Row],[VALOR (OUT)]]&gt;0, "Expense", "Check"))</f>
        <v>Income</v>
      </c>
      <c r="E2454" s="3" t="str">
        <f>_xlfn.XLOOKUP(FIN_DATASET[[#This Row],[Method]],CATEGORY_MAP[CUENTA_IN],CATEGORY_MAP[Category])</f>
        <v>Cash</v>
      </c>
      <c r="F2454" s="3" t="str">
        <f>_xlfn.XLOOKUP(FIN_DATASET[[#This Row],[Account]],CATEGORY_MAP[CUENTA_OUT],CATEGORY_MAP[Subcategory])</f>
        <v>Monthly Fee</v>
      </c>
      <c r="G2454" s="3" t="str">
        <f>IF(OR(FIN_RAW[[#This Row],[CONCEPTO]]=0,FIN_RAW[[#This Row],[CONCEPTO]]=""),"",FIN_RAW[[#This Row],[CONCEPTO]])</f>
        <v>Mensualidad AR OCT</v>
      </c>
      <c r="H2454" s="5">
        <f>IF(FIN_DATASET[[#This Row],[Type]]="Income", FIN_RAW[[#This Row],[VALOR (IN)]], -FIN_RAW[[#This Row],[VALOR (OUT)]])</f>
        <v>210000</v>
      </c>
      <c r="I2454" s="3" t="str">
        <f>FIN_RAW[[#This Row],[CUENTA (IN)]]</f>
        <v>Efectivo</v>
      </c>
      <c r="J2454" s="6" t="str">
        <f>FIN_RAW[[#This Row],[CUENTA (OUT)]]</f>
        <v>Mensualidad</v>
      </c>
      <c r="K2454" s="3" t="str">
        <f>IF(OR(FIN_RAW[[#This Row],[CLIENTE]]=0,FIN_RAW[[#This Row],[CLIENTE]]=" "),"",FIN_RAW[[#This Row],[CLIENTE]])</f>
        <v>Ingrith Basto Zamorano</v>
      </c>
      <c r="L2454" s="3" t="str">
        <f>IF(OR(FIN_RAW[[#This Row],[DEPORTISTA]]=0,FIN_RAW[[#This Row],[DEPORTISTA]]=""),"",FIN_RAW[[#This Row],[DEPORTISTA]])</f>
        <v>Santiago Solórzano Basto</v>
      </c>
      <c r="M2454" s="3">
        <f>IF(FIN_DATASET[[#This Row],[Method]]="Efectivo",1,0)</f>
        <v>1</v>
      </c>
      <c r="N2454" s="12">
        <f>IF(FIN_DATASET[[#This Row],[Method]]="Efectivo",FIN_DATASET[[#This Row],[Amount]],0)</f>
        <v>210000</v>
      </c>
      <c r="O2454" s="3">
        <f>IF(FIN_DATASET[[#This Row],[Method]]="CxC",1,0)</f>
        <v>0</v>
      </c>
      <c r="P2454" s="11">
        <f>IF(FIN_DATASET[[#This Row],[Method]]="CxC",FIN_DATASET[[#This Row],[Amount]],0)</f>
        <v>0</v>
      </c>
      <c r="Q2454" s="3">
        <f>IF(OR(FIN_DATASET[[#This Row],[Account]]="CxP",FIN_DATASET[[#This Row],[Account]]="CxP (Liga)",FIN_DATASET[[#This Row],[Account]]="CxP (Terceros)"),1,0)</f>
        <v>0</v>
      </c>
      <c r="R2454" s="3">
        <f>IF(FIN_DATASET[[#This Row],[AP_Flag]]=1,FIN_DATASET[[#This Row],[Amount]],0)</f>
        <v>0</v>
      </c>
    </row>
    <row r="2455" spans="1:18" x14ac:dyDescent="0.2">
      <c r="A2455" s="4">
        <f>FIN_RAW[[#This Row],[FECHA]]</f>
        <v>45566</v>
      </c>
      <c r="B2455" s="3">
        <f>YEAR(FIN_DATASET[[#This Row],[Date]])</f>
        <v>2024</v>
      </c>
      <c r="C2455" s="3" t="str">
        <f>TEXT(FIN_DATASET[[#This Row],[Date]],"mmmm")</f>
        <v>October</v>
      </c>
      <c r="D2455" s="3" t="str">
        <f>IF(FIN_RAW[[#This Row],[VALOR (IN)]]&gt;0, "Income",IF(FIN_RAW[[#This Row],[VALOR (OUT)]]&gt;0, "Expense", "Check"))</f>
        <v>Income</v>
      </c>
      <c r="E2455" s="3" t="str">
        <f>_xlfn.XLOOKUP(FIN_DATASET[[#This Row],[Method]],CATEGORY_MAP[CUENTA_IN],CATEGORY_MAP[Category])</f>
        <v>Cash</v>
      </c>
      <c r="F2455" s="3" t="str">
        <f>_xlfn.XLOOKUP(FIN_DATASET[[#This Row],[Account]],CATEGORY_MAP[CUENTA_OUT],CATEGORY_MAP[Subcategory])</f>
        <v>Monthly Fee</v>
      </c>
      <c r="G2455" s="3" t="str">
        <f>IF(OR(FIN_RAW[[#This Row],[CONCEPTO]]=0,FIN_RAW[[#This Row],[CONCEPTO]]=""),"",FIN_RAW[[#This Row],[CONCEPTO]])</f>
        <v>Mensualidad FOR OCT</v>
      </c>
      <c r="H2455" s="5">
        <f>IF(FIN_DATASET[[#This Row],[Type]]="Income", FIN_RAW[[#This Row],[VALOR (IN)]], -FIN_RAW[[#This Row],[VALOR (OUT)]])</f>
        <v>180000</v>
      </c>
      <c r="I2455" s="3" t="str">
        <f>FIN_RAW[[#This Row],[CUENTA (IN)]]</f>
        <v>Efectivo</v>
      </c>
      <c r="J2455" s="6" t="str">
        <f>FIN_RAW[[#This Row],[CUENTA (OUT)]]</f>
        <v>Mensualidad</v>
      </c>
      <c r="K2455" s="3" t="str">
        <f>IF(OR(FIN_RAW[[#This Row],[CLIENTE]]=0,FIN_RAW[[#This Row],[CLIENTE]]=" "),"",FIN_RAW[[#This Row],[CLIENTE]])</f>
        <v>Oscar Urrea Ramirez</v>
      </c>
      <c r="L2455" s="3" t="str">
        <f>IF(OR(FIN_RAW[[#This Row],[DEPORTISTA]]=0,FIN_RAW[[#This Row],[DEPORTISTA]]=""),"",FIN_RAW[[#This Row],[DEPORTISTA]])</f>
        <v>Sara Urrea Chavarriaga</v>
      </c>
      <c r="M2455" s="3">
        <f>IF(FIN_DATASET[[#This Row],[Method]]="Efectivo",1,0)</f>
        <v>1</v>
      </c>
      <c r="N2455" s="12">
        <f>IF(FIN_DATASET[[#This Row],[Method]]="Efectivo",FIN_DATASET[[#This Row],[Amount]],0)</f>
        <v>180000</v>
      </c>
      <c r="O2455" s="3">
        <f>IF(FIN_DATASET[[#This Row],[Method]]="CxC",1,0)</f>
        <v>0</v>
      </c>
      <c r="P2455" s="11">
        <f>IF(FIN_DATASET[[#This Row],[Method]]="CxC",FIN_DATASET[[#This Row],[Amount]],0)</f>
        <v>0</v>
      </c>
      <c r="Q2455" s="3">
        <f>IF(OR(FIN_DATASET[[#This Row],[Account]]="CxP",FIN_DATASET[[#This Row],[Account]]="CxP (Liga)",FIN_DATASET[[#This Row],[Account]]="CxP (Terceros)"),1,0)</f>
        <v>0</v>
      </c>
      <c r="R2455" s="3">
        <f>IF(FIN_DATASET[[#This Row],[AP_Flag]]=1,FIN_DATASET[[#This Row],[Amount]],0)</f>
        <v>0</v>
      </c>
    </row>
    <row r="2456" spans="1:18" x14ac:dyDescent="0.2">
      <c r="A2456" s="4">
        <f>FIN_RAW[[#This Row],[FECHA]]</f>
        <v>45566</v>
      </c>
      <c r="B2456" s="3">
        <f>YEAR(FIN_DATASET[[#This Row],[Date]])</f>
        <v>2024</v>
      </c>
      <c r="C2456" s="3" t="str">
        <f>TEXT(FIN_DATASET[[#This Row],[Date]],"mmmm")</f>
        <v>October</v>
      </c>
      <c r="D2456" s="3" t="str">
        <f>IF(FIN_RAW[[#This Row],[VALOR (IN)]]&gt;0, "Income",IF(FIN_RAW[[#This Row],[VALOR (OUT)]]&gt;0, "Expense", "Check"))</f>
        <v>Income</v>
      </c>
      <c r="E2456" s="3" t="str">
        <f>_xlfn.XLOOKUP(FIN_DATASET[[#This Row],[Method]],CATEGORY_MAP[CUENTA_IN],CATEGORY_MAP[Category])</f>
        <v>Cash</v>
      </c>
      <c r="F2456" s="3" t="str">
        <f>_xlfn.XLOOKUP(FIN_DATASET[[#This Row],[Account]],CATEGORY_MAP[CUENTA_OUT],CATEGORY_MAP[Subcategory])</f>
        <v>Monthly Fee</v>
      </c>
      <c r="G2456" s="3" t="str">
        <f>IF(OR(FIN_RAW[[#This Row],[CONCEPTO]]=0,FIN_RAW[[#This Row],[CONCEPTO]]=""),"",FIN_RAW[[#This Row],[CONCEPTO]])</f>
        <v>Mensualidad AR OCT</v>
      </c>
      <c r="H2456" s="5">
        <f>IF(FIN_DATASET[[#This Row],[Type]]="Income", FIN_RAW[[#This Row],[VALOR (IN)]], -FIN_RAW[[#This Row],[VALOR (OUT)]])</f>
        <v>210000</v>
      </c>
      <c r="I2456" s="3" t="str">
        <f>FIN_RAW[[#This Row],[CUENTA (IN)]]</f>
        <v>Efectivo</v>
      </c>
      <c r="J2456" s="6" t="str">
        <f>FIN_RAW[[#This Row],[CUENTA (OUT)]]</f>
        <v>Mensualidad</v>
      </c>
      <c r="K2456" s="3" t="str">
        <f>IF(OR(FIN_RAW[[#This Row],[CLIENTE]]=0,FIN_RAW[[#This Row],[CLIENTE]]=" "),"",FIN_RAW[[#This Row],[CLIENTE]])</f>
        <v>Marcela Zapata Duque</v>
      </c>
      <c r="L2456" s="3" t="str">
        <f>IF(OR(FIN_RAW[[#This Row],[DEPORTISTA]]=0,FIN_RAW[[#This Row],[DEPORTISTA]]=""),"",FIN_RAW[[#This Row],[DEPORTISTA]])</f>
        <v>Sara Zapata Zapata</v>
      </c>
      <c r="M2456" s="3">
        <f>IF(FIN_DATASET[[#This Row],[Method]]="Efectivo",1,0)</f>
        <v>1</v>
      </c>
      <c r="N2456" s="12">
        <f>IF(FIN_DATASET[[#This Row],[Method]]="Efectivo",FIN_DATASET[[#This Row],[Amount]],0)</f>
        <v>210000</v>
      </c>
      <c r="O2456" s="3">
        <f>IF(FIN_DATASET[[#This Row],[Method]]="CxC",1,0)</f>
        <v>0</v>
      </c>
      <c r="P2456" s="11">
        <f>IF(FIN_DATASET[[#This Row],[Method]]="CxC",FIN_DATASET[[#This Row],[Amount]],0)</f>
        <v>0</v>
      </c>
      <c r="Q2456" s="3">
        <f>IF(OR(FIN_DATASET[[#This Row],[Account]]="CxP",FIN_DATASET[[#This Row],[Account]]="CxP (Liga)",FIN_DATASET[[#This Row],[Account]]="CxP (Terceros)"),1,0)</f>
        <v>0</v>
      </c>
      <c r="R2456" s="3">
        <f>IF(FIN_DATASET[[#This Row],[AP_Flag]]=1,FIN_DATASET[[#This Row],[Amount]],0)</f>
        <v>0</v>
      </c>
    </row>
    <row r="2457" spans="1:18" x14ac:dyDescent="0.2">
      <c r="A2457" s="4">
        <f>FIN_RAW[[#This Row],[FECHA]]</f>
        <v>45566</v>
      </c>
      <c r="B2457" s="3">
        <f>YEAR(FIN_DATASET[[#This Row],[Date]])</f>
        <v>2024</v>
      </c>
      <c r="C2457" s="3" t="str">
        <f>TEXT(FIN_DATASET[[#This Row],[Date]],"mmmm")</f>
        <v>October</v>
      </c>
      <c r="D2457" s="3" t="str">
        <f>IF(FIN_RAW[[#This Row],[VALOR (IN)]]&gt;0, "Income",IF(FIN_RAW[[#This Row],[VALOR (OUT)]]&gt;0, "Expense", "Check"))</f>
        <v>Income</v>
      </c>
      <c r="E2457" s="3" t="str">
        <f>_xlfn.XLOOKUP(FIN_DATASET[[#This Row],[Method]],CATEGORY_MAP[CUENTA_IN],CATEGORY_MAP[Category])</f>
        <v>Scholarships</v>
      </c>
      <c r="F2457" s="3" t="str">
        <f>_xlfn.XLOOKUP(FIN_DATASET[[#This Row],[Account]],CATEGORY_MAP[CUENTA_OUT],CATEGORY_MAP[Subcategory])</f>
        <v>Monthly Fee</v>
      </c>
      <c r="G2457" s="3" t="str">
        <f>IF(OR(FIN_RAW[[#This Row],[CONCEPTO]]=0,FIN_RAW[[#This Row],[CONCEPTO]]=""),"",FIN_RAW[[#This Row],[CONCEPTO]])</f>
        <v>Beca Fundadores AR (100%) OCT</v>
      </c>
      <c r="H2457" s="5">
        <f>IF(FIN_DATASET[[#This Row],[Type]]="Income", FIN_RAW[[#This Row],[VALOR (IN)]], -FIN_RAW[[#This Row],[VALOR (OUT)]])</f>
        <v>210000</v>
      </c>
      <c r="I2457" s="3" t="str">
        <f>FIN_RAW[[#This Row],[CUENTA (IN)]]</f>
        <v>Becas</v>
      </c>
      <c r="J2457" s="6" t="str">
        <f>FIN_RAW[[#This Row],[CUENTA (OUT)]]</f>
        <v>Mensualidad</v>
      </c>
      <c r="K2457" s="3" t="str">
        <f>IF(OR(FIN_RAW[[#This Row],[CLIENTE]]=0,FIN_RAW[[#This Row],[CLIENTE]]=" "),"",FIN_RAW[[#This Row],[CLIENTE]])</f>
        <v>Silvana Torres López</v>
      </c>
      <c r="L2457" s="3" t="str">
        <f>IF(OR(FIN_RAW[[#This Row],[DEPORTISTA]]=0,FIN_RAW[[#This Row],[DEPORTISTA]]=""),"",FIN_RAW[[#This Row],[DEPORTISTA]])</f>
        <v>Valentina Quintero Torres</v>
      </c>
      <c r="M2457" s="3">
        <f>IF(FIN_DATASET[[#This Row],[Method]]="Efectivo",1,0)</f>
        <v>0</v>
      </c>
      <c r="N2457" s="12">
        <f>IF(FIN_DATASET[[#This Row],[Method]]="Efectivo",FIN_DATASET[[#This Row],[Amount]],0)</f>
        <v>0</v>
      </c>
      <c r="O2457" s="3">
        <f>IF(FIN_DATASET[[#This Row],[Method]]="CxC",1,0)</f>
        <v>0</v>
      </c>
      <c r="P2457" s="11">
        <f>IF(FIN_DATASET[[#This Row],[Method]]="CxC",FIN_DATASET[[#This Row],[Amount]],0)</f>
        <v>0</v>
      </c>
      <c r="Q2457" s="3">
        <f>IF(OR(FIN_DATASET[[#This Row],[Account]]="CxP",FIN_DATASET[[#This Row],[Account]]="CxP (Liga)",FIN_DATASET[[#This Row],[Account]]="CxP (Terceros)"),1,0)</f>
        <v>0</v>
      </c>
      <c r="R2457" s="3">
        <f>IF(FIN_DATASET[[#This Row],[AP_Flag]]=1,FIN_DATASET[[#This Row],[Amount]],0)</f>
        <v>0</v>
      </c>
    </row>
    <row r="2458" spans="1:18" x14ac:dyDescent="0.2">
      <c r="A2458" s="4">
        <f>FIN_RAW[[#This Row],[FECHA]]</f>
        <v>45566</v>
      </c>
      <c r="B2458" s="3">
        <f>YEAR(FIN_DATASET[[#This Row],[Date]])</f>
        <v>2024</v>
      </c>
      <c r="C2458" s="3" t="str">
        <f>TEXT(FIN_DATASET[[#This Row],[Date]],"mmmm")</f>
        <v>October</v>
      </c>
      <c r="D2458" s="3" t="str">
        <f>IF(FIN_RAW[[#This Row],[VALOR (IN)]]&gt;0, "Income",IF(FIN_RAW[[#This Row],[VALOR (OUT)]]&gt;0, "Expense", "Check"))</f>
        <v>Income</v>
      </c>
      <c r="E2458" s="3" t="str">
        <f>_xlfn.XLOOKUP(FIN_DATASET[[#This Row],[Method]],CATEGORY_MAP[CUENTA_IN],CATEGORY_MAP[Category])</f>
        <v>Cash</v>
      </c>
      <c r="F2458" s="3" t="str">
        <f>_xlfn.XLOOKUP(FIN_DATASET[[#This Row],[Account]],CATEGORY_MAP[CUENTA_OUT],CATEGORY_MAP[Subcategory])</f>
        <v>Monthly Fee</v>
      </c>
      <c r="G2458" s="3" t="str">
        <f>IF(OR(FIN_RAW[[#This Row],[CONCEPTO]]=0,FIN_RAW[[#This Row],[CONCEPTO]]=""),"",FIN_RAW[[#This Row],[CONCEPTO]])</f>
        <v>Mensualidad FOR OCT</v>
      </c>
      <c r="H2458" s="5">
        <f>IF(FIN_DATASET[[#This Row],[Type]]="Income", FIN_RAW[[#This Row],[VALOR (IN)]], -FIN_RAW[[#This Row],[VALOR (OUT)]])</f>
        <v>180000</v>
      </c>
      <c r="I2458" s="3" t="str">
        <f>FIN_RAW[[#This Row],[CUENTA (IN)]]</f>
        <v>Efectivo</v>
      </c>
      <c r="J2458" s="6" t="str">
        <f>FIN_RAW[[#This Row],[CUENTA (OUT)]]</f>
        <v>Mensualidad</v>
      </c>
      <c r="K2458" s="3" t="str">
        <f>IF(OR(FIN_RAW[[#This Row],[CLIENTE]]=0,FIN_RAW[[#This Row],[CLIENTE]]=" "),"",FIN_RAW[[#This Row],[CLIENTE]])</f>
        <v>Paula Andrea Cruz</v>
      </c>
      <c r="L2458" s="3" t="str">
        <f>IF(OR(FIN_RAW[[#This Row],[DEPORTISTA]]=0,FIN_RAW[[#This Row],[DEPORTISTA]]=""),"",FIN_RAW[[#This Row],[DEPORTISTA]])</f>
        <v>Victoria David Cruz</v>
      </c>
      <c r="M2458" s="3">
        <f>IF(FIN_DATASET[[#This Row],[Method]]="Efectivo",1,0)</f>
        <v>1</v>
      </c>
      <c r="N2458" s="12">
        <f>IF(FIN_DATASET[[#This Row],[Method]]="Efectivo",FIN_DATASET[[#This Row],[Amount]],0)</f>
        <v>180000</v>
      </c>
      <c r="O2458" s="3">
        <f>IF(FIN_DATASET[[#This Row],[Method]]="CxC",1,0)</f>
        <v>0</v>
      </c>
      <c r="P2458" s="11">
        <f>IF(FIN_DATASET[[#This Row],[Method]]="CxC",FIN_DATASET[[#This Row],[Amount]],0)</f>
        <v>0</v>
      </c>
      <c r="Q2458" s="3">
        <f>IF(OR(FIN_DATASET[[#This Row],[Account]]="CxP",FIN_DATASET[[#This Row],[Account]]="CxP (Liga)",FIN_DATASET[[#This Row],[Account]]="CxP (Terceros)"),1,0)</f>
        <v>0</v>
      </c>
      <c r="R2458" s="3">
        <f>IF(FIN_DATASET[[#This Row],[AP_Flag]]=1,FIN_DATASET[[#This Row],[Amount]],0)</f>
        <v>0</v>
      </c>
    </row>
    <row r="2459" spans="1:18" x14ac:dyDescent="0.2">
      <c r="A2459" s="4">
        <f>FIN_RAW[[#This Row],[FECHA]]</f>
        <v>45595</v>
      </c>
      <c r="B2459" s="3">
        <f>YEAR(FIN_DATASET[[#This Row],[Date]])</f>
        <v>2024</v>
      </c>
      <c r="C2459" s="3" t="str">
        <f>TEXT(FIN_DATASET[[#This Row],[Date]],"mmmm")</f>
        <v>October</v>
      </c>
      <c r="D2459" s="3" t="str">
        <f>IF(FIN_RAW[[#This Row],[VALOR (IN)]]&gt;0, "Income",IF(FIN_RAW[[#This Row],[VALOR (OUT)]]&gt;0, "Expense", "Check"))</f>
        <v>Expense</v>
      </c>
      <c r="E2459" s="3" t="str">
        <f>_xlfn.XLOOKUP(FIN_DATASET[[#This Row],[Method]],CATEGORY_MAP[CUENTA_IN],CATEGORY_MAP[Category])</f>
        <v>Cash</v>
      </c>
      <c r="F2459" s="3" t="str">
        <f>_xlfn.XLOOKUP(FIN_DATASET[[#This Row],[Account]],CATEGORY_MAP[CUENTA_OUT],CATEGORY_MAP[Subcategory])</f>
        <v>Payroll</v>
      </c>
      <c r="G2459" s="3" t="str">
        <f>IF(OR(FIN_RAW[[#This Row],[CONCEPTO]]=0,FIN_RAW[[#This Row],[CONCEPTO]]=""),"",FIN_RAW[[#This Row],[CONCEPTO]])</f>
        <v>Pago Nomina OCT</v>
      </c>
      <c r="H2459" s="5">
        <f>IF(FIN_DATASET[[#This Row],[Type]]="Income", FIN_RAW[[#This Row],[VALOR (IN)]], -FIN_RAW[[#This Row],[VALOR (OUT)]])</f>
        <v>-950000</v>
      </c>
      <c r="I2459" s="3" t="str">
        <f>FIN_RAW[[#This Row],[CUENTA (IN)]]</f>
        <v>Efectivo</v>
      </c>
      <c r="J2459" s="6" t="str">
        <f>FIN_RAW[[#This Row],[CUENTA (OUT)]]</f>
        <v>Nomina</v>
      </c>
      <c r="K2459" s="3" t="str">
        <f>IF(OR(FIN_RAW[[#This Row],[CLIENTE]]=0,FIN_RAW[[#This Row],[CLIENTE]]=" "),"",FIN_RAW[[#This Row],[CLIENTE]])</f>
        <v>Derwin Cuastumal Leal</v>
      </c>
      <c r="L2459" s="3" t="str">
        <f>IF(OR(FIN_RAW[[#This Row],[DEPORTISTA]]=0,FIN_RAW[[#This Row],[DEPORTISTA]]=""),"",FIN_RAW[[#This Row],[DEPORTISTA]])</f>
        <v>Derwin Cuastumal Leal</v>
      </c>
      <c r="M2459" s="3">
        <f>IF(FIN_DATASET[[#This Row],[Method]]="Efectivo",1,0)</f>
        <v>1</v>
      </c>
      <c r="N2459" s="12">
        <f>IF(FIN_DATASET[[#This Row],[Method]]="Efectivo",FIN_DATASET[[#This Row],[Amount]],0)</f>
        <v>-950000</v>
      </c>
      <c r="O2459" s="3">
        <f>IF(FIN_DATASET[[#This Row],[Method]]="CxC",1,0)</f>
        <v>0</v>
      </c>
      <c r="P2459" s="11">
        <f>IF(FIN_DATASET[[#This Row],[Method]]="CxC",FIN_DATASET[[#This Row],[Amount]],0)</f>
        <v>0</v>
      </c>
      <c r="Q2459" s="3">
        <f>IF(OR(FIN_DATASET[[#This Row],[Account]]="CxP",FIN_DATASET[[#This Row],[Account]]="CxP (Liga)",FIN_DATASET[[#This Row],[Account]]="CxP (Terceros)"),1,0)</f>
        <v>0</v>
      </c>
      <c r="R2459" s="3">
        <f>IF(FIN_DATASET[[#This Row],[AP_Flag]]=1,FIN_DATASET[[#This Row],[Amount]],0)</f>
        <v>0</v>
      </c>
    </row>
    <row r="2460" spans="1:18" x14ac:dyDescent="0.2">
      <c r="A2460" s="4">
        <f>FIN_RAW[[#This Row],[FECHA]]</f>
        <v>45595</v>
      </c>
      <c r="B2460" s="3">
        <f>YEAR(FIN_DATASET[[#This Row],[Date]])</f>
        <v>2024</v>
      </c>
      <c r="C2460" s="3" t="str">
        <f>TEXT(FIN_DATASET[[#This Row],[Date]],"mmmm")</f>
        <v>October</v>
      </c>
      <c r="D2460" s="3" t="str">
        <f>IF(FIN_RAW[[#This Row],[VALOR (IN)]]&gt;0, "Income",IF(FIN_RAW[[#This Row],[VALOR (OUT)]]&gt;0, "Expense", "Check"))</f>
        <v>Expense</v>
      </c>
      <c r="E2460" s="3" t="str">
        <f>_xlfn.XLOOKUP(FIN_DATASET[[#This Row],[Method]],CATEGORY_MAP[CUENTA_IN],CATEGORY_MAP[Category])</f>
        <v>Cash</v>
      </c>
      <c r="F2460" s="3" t="str">
        <f>_xlfn.XLOOKUP(FIN_DATASET[[#This Row],[Account]],CATEGORY_MAP[CUENTA_OUT],CATEGORY_MAP[Subcategory])</f>
        <v>Payroll</v>
      </c>
      <c r="G2460" s="3" t="str">
        <f>IF(OR(FIN_RAW[[#This Row],[CONCEPTO]]=0,FIN_RAW[[#This Row],[CONCEPTO]]=""),"",FIN_RAW[[#This Row],[CONCEPTO]])</f>
        <v>Pago Nomina OCT</v>
      </c>
      <c r="H2460" s="5">
        <f>IF(FIN_DATASET[[#This Row],[Type]]="Income", FIN_RAW[[#This Row],[VALOR (IN)]], -FIN_RAW[[#This Row],[VALOR (OUT)]])</f>
        <v>-1400000</v>
      </c>
      <c r="I2460" s="3" t="str">
        <f>FIN_RAW[[#This Row],[CUENTA (IN)]]</f>
        <v>Efectivo</v>
      </c>
      <c r="J2460" s="6" t="str">
        <f>FIN_RAW[[#This Row],[CUENTA (OUT)]]</f>
        <v>Nomina</v>
      </c>
      <c r="K2460" s="3" t="str">
        <f>IF(OR(FIN_RAW[[#This Row],[CLIENTE]]=0,FIN_RAW[[#This Row],[CLIENTE]]=" "),"",FIN_RAW[[#This Row],[CLIENTE]])</f>
        <v>Farly Apraez Betancur</v>
      </c>
      <c r="L2460" s="3" t="str">
        <f>IF(OR(FIN_RAW[[#This Row],[DEPORTISTA]]=0,FIN_RAW[[#This Row],[DEPORTISTA]]=""),"",FIN_RAW[[#This Row],[DEPORTISTA]])</f>
        <v>Farly Apraez Betancur</v>
      </c>
      <c r="M2460" s="3">
        <f>IF(FIN_DATASET[[#This Row],[Method]]="Efectivo",1,0)</f>
        <v>1</v>
      </c>
      <c r="N2460" s="12">
        <f>IF(FIN_DATASET[[#This Row],[Method]]="Efectivo",FIN_DATASET[[#This Row],[Amount]],0)</f>
        <v>-1400000</v>
      </c>
      <c r="O2460" s="3">
        <f>IF(FIN_DATASET[[#This Row],[Method]]="CxC",1,0)</f>
        <v>0</v>
      </c>
      <c r="P2460" s="11">
        <f>IF(FIN_DATASET[[#This Row],[Method]]="CxC",FIN_DATASET[[#This Row],[Amount]],0)</f>
        <v>0</v>
      </c>
      <c r="Q2460" s="3">
        <f>IF(OR(FIN_DATASET[[#This Row],[Account]]="CxP",FIN_DATASET[[#This Row],[Account]]="CxP (Liga)",FIN_DATASET[[#This Row],[Account]]="CxP (Terceros)"),1,0)</f>
        <v>0</v>
      </c>
      <c r="R2460" s="3">
        <f>IF(FIN_DATASET[[#This Row],[AP_Flag]]=1,FIN_DATASET[[#This Row],[Amount]],0)</f>
        <v>0</v>
      </c>
    </row>
    <row r="2461" spans="1:18" x14ac:dyDescent="0.2">
      <c r="A2461" s="4">
        <f>FIN_RAW[[#This Row],[FECHA]]</f>
        <v>45595</v>
      </c>
      <c r="B2461" s="3">
        <f>YEAR(FIN_DATASET[[#This Row],[Date]])</f>
        <v>2024</v>
      </c>
      <c r="C2461" s="3" t="str">
        <f>TEXT(FIN_DATASET[[#This Row],[Date]],"mmmm")</f>
        <v>October</v>
      </c>
      <c r="D2461" s="3" t="str">
        <f>IF(FIN_RAW[[#This Row],[VALOR (IN)]]&gt;0, "Income",IF(FIN_RAW[[#This Row],[VALOR (OUT)]]&gt;0, "Expense", "Check"))</f>
        <v>Expense</v>
      </c>
      <c r="E2461" s="3" t="str">
        <f>_xlfn.XLOOKUP(FIN_DATASET[[#This Row],[Method]],CATEGORY_MAP[CUENTA_IN],CATEGORY_MAP[Category])</f>
        <v>Cash</v>
      </c>
      <c r="F2461" s="3" t="str">
        <f>_xlfn.XLOOKUP(FIN_DATASET[[#This Row],[Account]],CATEGORY_MAP[CUENTA_OUT],CATEGORY_MAP[Subcategory])</f>
        <v>Payroll</v>
      </c>
      <c r="G2461" s="3" t="str">
        <f>IF(OR(FIN_RAW[[#This Row],[CONCEPTO]]=0,FIN_RAW[[#This Row],[CONCEPTO]]=""),"",FIN_RAW[[#This Row],[CONCEPTO]])</f>
        <v>Pago Nomina OCT</v>
      </c>
      <c r="H2461" s="5">
        <f>IF(FIN_DATASET[[#This Row],[Type]]="Income", FIN_RAW[[#This Row],[VALOR (IN)]], -FIN_RAW[[#This Row],[VALOR (OUT)]])</f>
        <v>-100000</v>
      </c>
      <c r="I2461" s="3" t="str">
        <f>FIN_RAW[[#This Row],[CUENTA (IN)]]</f>
        <v>Efectivo</v>
      </c>
      <c r="J2461" s="6" t="str">
        <f>FIN_RAW[[#This Row],[CUENTA (OUT)]]</f>
        <v>Nomina</v>
      </c>
      <c r="K2461" s="3" t="str">
        <f>IF(OR(FIN_RAW[[#This Row],[CLIENTE]]=0,FIN_RAW[[#This Row],[CLIENTE]]=" "),"",FIN_RAW[[#This Row],[CLIENTE]])</f>
        <v>Ana Milena Sánchez Patiño</v>
      </c>
      <c r="L2461" s="3" t="str">
        <f>IF(OR(FIN_RAW[[#This Row],[DEPORTISTA]]=0,FIN_RAW[[#This Row],[DEPORTISTA]]=""),"",FIN_RAW[[#This Row],[DEPORTISTA]])</f>
        <v>Ana Milena Sánchez Patiño</v>
      </c>
      <c r="M2461" s="3">
        <f>IF(FIN_DATASET[[#This Row],[Method]]="Efectivo",1,0)</f>
        <v>1</v>
      </c>
      <c r="N2461" s="12">
        <f>IF(FIN_DATASET[[#This Row],[Method]]="Efectivo",FIN_DATASET[[#This Row],[Amount]],0)</f>
        <v>-100000</v>
      </c>
      <c r="O2461" s="3">
        <f>IF(FIN_DATASET[[#This Row],[Method]]="CxC",1,0)</f>
        <v>0</v>
      </c>
      <c r="P2461" s="11">
        <f>IF(FIN_DATASET[[#This Row],[Method]]="CxC",FIN_DATASET[[#This Row],[Amount]],0)</f>
        <v>0</v>
      </c>
      <c r="Q2461" s="3">
        <f>IF(OR(FIN_DATASET[[#This Row],[Account]]="CxP",FIN_DATASET[[#This Row],[Account]]="CxP (Liga)",FIN_DATASET[[#This Row],[Account]]="CxP (Terceros)"),1,0)</f>
        <v>0</v>
      </c>
      <c r="R2461" s="3">
        <f>IF(FIN_DATASET[[#This Row],[AP_Flag]]=1,FIN_DATASET[[#This Row],[Amount]],0)</f>
        <v>0</v>
      </c>
    </row>
    <row r="2462" spans="1:18" x14ac:dyDescent="0.2">
      <c r="A2462" s="4">
        <f>FIN_RAW[[#This Row],[FECHA]]</f>
        <v>45595</v>
      </c>
      <c r="B2462" s="3">
        <f>YEAR(FIN_DATASET[[#This Row],[Date]])</f>
        <v>2024</v>
      </c>
      <c r="C2462" s="3" t="str">
        <f>TEXT(FIN_DATASET[[#This Row],[Date]],"mmmm")</f>
        <v>October</v>
      </c>
      <c r="D2462" s="3" t="str">
        <f>IF(FIN_RAW[[#This Row],[VALOR (IN)]]&gt;0, "Income",IF(FIN_RAW[[#This Row],[VALOR (OUT)]]&gt;0, "Expense", "Check"))</f>
        <v>Expense</v>
      </c>
      <c r="E2462" s="3" t="str">
        <f>_xlfn.XLOOKUP(FIN_DATASET[[#This Row],[Method]],CATEGORY_MAP[CUENTA_IN],CATEGORY_MAP[Category])</f>
        <v>Cash</v>
      </c>
      <c r="F2462" s="3" t="str">
        <f>_xlfn.XLOOKUP(FIN_DATASET[[#This Row],[Account]],CATEGORY_MAP[CUENTA_OUT],CATEGORY_MAP[Subcategory])</f>
        <v>Payroll</v>
      </c>
      <c r="G2462" s="3" t="str">
        <f>IF(OR(FIN_RAW[[#This Row],[CONCEPTO]]=0,FIN_RAW[[#This Row],[CONCEPTO]]=""),"",FIN_RAW[[#This Row],[CONCEPTO]])</f>
        <v>Pago Nomina OCT</v>
      </c>
      <c r="H2462" s="5">
        <f>IF(FIN_DATASET[[#This Row],[Type]]="Income", FIN_RAW[[#This Row],[VALOR (IN)]], -FIN_RAW[[#This Row],[VALOR (OUT)]])</f>
        <v>-900000</v>
      </c>
      <c r="I2462" s="3" t="str">
        <f>FIN_RAW[[#This Row],[CUENTA (IN)]]</f>
        <v>Efectivo</v>
      </c>
      <c r="J2462" s="6" t="str">
        <f>FIN_RAW[[#This Row],[CUENTA (OUT)]]</f>
        <v>Nomina</v>
      </c>
      <c r="K2462" s="3" t="str">
        <f>IF(OR(FIN_RAW[[#This Row],[CLIENTE]]=0,FIN_RAW[[#This Row],[CLIENTE]]=" "),"",FIN_RAW[[#This Row],[CLIENTE]])</f>
        <v/>
      </c>
      <c r="L2462" s="3" t="str">
        <f>IF(OR(FIN_RAW[[#This Row],[DEPORTISTA]]=0,FIN_RAW[[#This Row],[DEPORTISTA]]=""),"",FIN_RAW[[#This Row],[DEPORTISTA]])</f>
        <v/>
      </c>
      <c r="M2462" s="3">
        <f>IF(FIN_DATASET[[#This Row],[Method]]="Efectivo",1,0)</f>
        <v>1</v>
      </c>
      <c r="N2462" s="12">
        <f>IF(FIN_DATASET[[#This Row],[Method]]="Efectivo",FIN_DATASET[[#This Row],[Amount]],0)</f>
        <v>-900000</v>
      </c>
      <c r="O2462" s="3">
        <f>IF(FIN_DATASET[[#This Row],[Method]]="CxC",1,0)</f>
        <v>0</v>
      </c>
      <c r="P2462" s="11">
        <f>IF(FIN_DATASET[[#This Row],[Method]]="CxC",FIN_DATASET[[#This Row],[Amount]],0)</f>
        <v>0</v>
      </c>
      <c r="Q2462" s="3">
        <f>IF(OR(FIN_DATASET[[#This Row],[Account]]="CxP",FIN_DATASET[[#This Row],[Account]]="CxP (Liga)",FIN_DATASET[[#This Row],[Account]]="CxP (Terceros)"),1,0)</f>
        <v>0</v>
      </c>
      <c r="R2462" s="3">
        <f>IF(FIN_DATASET[[#This Row],[AP_Flag]]=1,FIN_DATASET[[#This Row],[Amount]],0)</f>
        <v>0</v>
      </c>
    </row>
    <row r="2463" spans="1:18" x14ac:dyDescent="0.2">
      <c r="A2463" s="4">
        <f>FIN_RAW[[#This Row],[FECHA]]</f>
        <v>45597</v>
      </c>
      <c r="B2463" s="3">
        <f>YEAR(FIN_DATASET[[#This Row],[Date]])</f>
        <v>2024</v>
      </c>
      <c r="C2463" s="3" t="str">
        <f>TEXT(FIN_DATASET[[#This Row],[Date]],"mmmm")</f>
        <v>November</v>
      </c>
      <c r="D2463" s="3" t="str">
        <f>IF(FIN_RAW[[#This Row],[VALOR (IN)]]&gt;0, "Income",IF(FIN_RAW[[#This Row],[VALOR (OUT)]]&gt;0, "Expense", "Check"))</f>
        <v>Income</v>
      </c>
      <c r="E2463" s="3" t="str">
        <f>_xlfn.XLOOKUP(FIN_DATASET[[#This Row],[Method]],CATEGORY_MAP[CUENTA_IN],CATEGORY_MAP[Category])</f>
        <v>Cash</v>
      </c>
      <c r="F2463" s="3" t="str">
        <f>_xlfn.XLOOKUP(FIN_DATASET[[#This Row],[Account]],CATEGORY_MAP[CUENTA_OUT],CATEGORY_MAP[Subcategory])</f>
        <v>Monthly Fee</v>
      </c>
      <c r="G2463" s="3" t="str">
        <f>IF(OR(FIN_RAW[[#This Row],[CONCEPTO]]=0,FIN_RAW[[#This Row],[CONCEPTO]]=""),"",FIN_RAW[[#This Row],[CONCEPTO]])</f>
        <v>Mensualidad FOR NOV</v>
      </c>
      <c r="H2463" s="5">
        <f>IF(FIN_DATASET[[#This Row],[Type]]="Income", FIN_RAW[[#This Row],[VALOR (IN)]], -FIN_RAW[[#This Row],[VALOR (OUT)]])</f>
        <v>180000</v>
      </c>
      <c r="I2463" s="3" t="str">
        <f>FIN_RAW[[#This Row],[CUENTA (IN)]]</f>
        <v>Efectivo</v>
      </c>
      <c r="J2463" s="6" t="str">
        <f>FIN_RAW[[#This Row],[CUENTA (OUT)]]</f>
        <v>Mensualidad</v>
      </c>
      <c r="K2463" s="3" t="str">
        <f>IF(OR(FIN_RAW[[#This Row],[CLIENTE]]=0,FIN_RAW[[#This Row],[CLIENTE]]=" "),"",FIN_RAW[[#This Row],[CLIENTE]])</f>
        <v>Sandra Martínez</v>
      </c>
      <c r="L2463" s="3" t="str">
        <f>IF(OR(FIN_RAW[[#This Row],[DEPORTISTA]]=0,FIN_RAW[[#This Row],[DEPORTISTA]]=""),"",FIN_RAW[[#This Row],[DEPORTISTA]])</f>
        <v>Alejandro Arbeláez Martínez</v>
      </c>
      <c r="M2463" s="3">
        <f>IF(FIN_DATASET[[#This Row],[Method]]="Efectivo",1,0)</f>
        <v>1</v>
      </c>
      <c r="N2463" s="12">
        <f>IF(FIN_DATASET[[#This Row],[Method]]="Efectivo",FIN_DATASET[[#This Row],[Amount]],0)</f>
        <v>180000</v>
      </c>
      <c r="O2463" s="3">
        <f>IF(FIN_DATASET[[#This Row],[Method]]="CxC",1,0)</f>
        <v>0</v>
      </c>
      <c r="P2463" s="11">
        <f>IF(FIN_DATASET[[#This Row],[Method]]="CxC",FIN_DATASET[[#This Row],[Amount]],0)</f>
        <v>0</v>
      </c>
      <c r="Q2463" s="3">
        <f>IF(OR(FIN_DATASET[[#This Row],[Account]]="CxP",FIN_DATASET[[#This Row],[Account]]="CxP (Liga)",FIN_DATASET[[#This Row],[Account]]="CxP (Terceros)"),1,0)</f>
        <v>0</v>
      </c>
      <c r="R2463" s="3">
        <f>IF(FIN_DATASET[[#This Row],[AP_Flag]]=1,FIN_DATASET[[#This Row],[Amount]],0)</f>
        <v>0</v>
      </c>
    </row>
    <row r="2464" spans="1:18" x14ac:dyDescent="0.2">
      <c r="A2464" s="4">
        <f>FIN_RAW[[#This Row],[FECHA]]</f>
        <v>45597</v>
      </c>
      <c r="B2464" s="3">
        <f>YEAR(FIN_DATASET[[#This Row],[Date]])</f>
        <v>2024</v>
      </c>
      <c r="C2464" s="3" t="str">
        <f>TEXT(FIN_DATASET[[#This Row],[Date]],"mmmm")</f>
        <v>November</v>
      </c>
      <c r="D2464" s="3" t="str">
        <f>IF(FIN_RAW[[#This Row],[VALOR (IN)]]&gt;0, "Income",IF(FIN_RAW[[#This Row],[VALOR (OUT)]]&gt;0, "Expense", "Check"))</f>
        <v>Income</v>
      </c>
      <c r="E2464" s="3" t="str">
        <f>_xlfn.XLOOKUP(FIN_DATASET[[#This Row],[Method]],CATEGORY_MAP[CUENTA_IN],CATEGORY_MAP[Category])</f>
        <v>Scholarships</v>
      </c>
      <c r="F2464" s="3" t="str">
        <f>_xlfn.XLOOKUP(FIN_DATASET[[#This Row],[Account]],CATEGORY_MAP[CUENTA_OUT],CATEGORY_MAP[Subcategory])</f>
        <v>Monthly Fee</v>
      </c>
      <c r="G2464" s="3" t="str">
        <f>IF(OR(FIN_RAW[[#This Row],[CONCEPTO]]=0,FIN_RAW[[#This Row],[CONCEPTO]]=""),"",FIN_RAW[[#This Row],[CONCEPTO]])</f>
        <v>Beca Fundadores AR (100%) NOV</v>
      </c>
      <c r="H2464" s="5">
        <f>IF(FIN_DATASET[[#This Row],[Type]]="Income", FIN_RAW[[#This Row],[VALOR (IN)]], -FIN_RAW[[#This Row],[VALOR (OUT)]])</f>
        <v>210000</v>
      </c>
      <c r="I2464" s="3" t="str">
        <f>FIN_RAW[[#This Row],[CUENTA (IN)]]</f>
        <v>Becas</v>
      </c>
      <c r="J2464" s="6" t="str">
        <f>FIN_RAW[[#This Row],[CUENTA (OUT)]]</f>
        <v>Mensualidad</v>
      </c>
      <c r="K2464" s="3" t="str">
        <f>IF(OR(FIN_RAW[[#This Row],[CLIENTE]]=0,FIN_RAW[[#This Row],[CLIENTE]]=" "),"",FIN_RAW[[#This Row],[CLIENTE]])</f>
        <v>Luis Eduardo Solarte Serna</v>
      </c>
      <c r="L2464" s="3" t="str">
        <f>IF(OR(FIN_RAW[[#This Row],[DEPORTISTA]]=0,FIN_RAW[[#This Row],[DEPORTISTA]]=""),"",FIN_RAW[[#This Row],[DEPORTISTA]])</f>
        <v>Alejandro Solarte Osorio</v>
      </c>
      <c r="M2464" s="3">
        <f>IF(FIN_DATASET[[#This Row],[Method]]="Efectivo",1,0)</f>
        <v>0</v>
      </c>
      <c r="N2464" s="12">
        <f>IF(FIN_DATASET[[#This Row],[Method]]="Efectivo",FIN_DATASET[[#This Row],[Amount]],0)</f>
        <v>0</v>
      </c>
      <c r="O2464" s="3">
        <f>IF(FIN_DATASET[[#This Row],[Method]]="CxC",1,0)</f>
        <v>0</v>
      </c>
      <c r="P2464" s="11">
        <f>IF(FIN_DATASET[[#This Row],[Method]]="CxC",FIN_DATASET[[#This Row],[Amount]],0)</f>
        <v>0</v>
      </c>
      <c r="Q2464" s="3">
        <f>IF(OR(FIN_DATASET[[#This Row],[Account]]="CxP",FIN_DATASET[[#This Row],[Account]]="CxP (Liga)",FIN_DATASET[[#This Row],[Account]]="CxP (Terceros)"),1,0)</f>
        <v>0</v>
      </c>
      <c r="R2464" s="3">
        <f>IF(FIN_DATASET[[#This Row],[AP_Flag]]=1,FIN_DATASET[[#This Row],[Amount]],0)</f>
        <v>0</v>
      </c>
    </row>
    <row r="2465" spans="1:18" x14ac:dyDescent="0.2">
      <c r="A2465" s="4">
        <f>FIN_RAW[[#This Row],[FECHA]]</f>
        <v>45597</v>
      </c>
      <c r="B2465" s="3">
        <f>YEAR(FIN_DATASET[[#This Row],[Date]])</f>
        <v>2024</v>
      </c>
      <c r="C2465" s="3" t="str">
        <f>TEXT(FIN_DATASET[[#This Row],[Date]],"mmmm")</f>
        <v>November</v>
      </c>
      <c r="D2465" s="3" t="str">
        <f>IF(FIN_RAW[[#This Row],[VALOR (IN)]]&gt;0, "Income",IF(FIN_RAW[[#This Row],[VALOR (OUT)]]&gt;0, "Expense", "Check"))</f>
        <v>Income</v>
      </c>
      <c r="E2465" s="3" t="str">
        <f>_xlfn.XLOOKUP(FIN_DATASET[[#This Row],[Method]],CATEGORY_MAP[CUENTA_IN],CATEGORY_MAP[Category])</f>
        <v>Cash</v>
      </c>
      <c r="F2465" s="3" t="str">
        <f>_xlfn.XLOOKUP(FIN_DATASET[[#This Row],[Account]],CATEGORY_MAP[CUENTA_OUT],CATEGORY_MAP[Subcategory])</f>
        <v>Monthly Fee</v>
      </c>
      <c r="G2465" s="3" t="str">
        <f>IF(OR(FIN_RAW[[#This Row],[CONCEPTO]]=0,FIN_RAW[[#This Row],[CONCEPTO]]=""),"",FIN_RAW[[#This Row],[CONCEPTO]])</f>
        <v>Mensualidad FOR NOV</v>
      </c>
      <c r="H2465" s="5">
        <f>IF(FIN_DATASET[[#This Row],[Type]]="Income", FIN_RAW[[#This Row],[VALOR (IN)]], -FIN_RAW[[#This Row],[VALOR (OUT)]])</f>
        <v>160000</v>
      </c>
      <c r="I2465" s="3" t="str">
        <f>FIN_RAW[[#This Row],[CUENTA (IN)]]</f>
        <v>Efectivo</v>
      </c>
      <c r="J2465" s="6" t="str">
        <f>FIN_RAW[[#This Row],[CUENTA (OUT)]]</f>
        <v>Mensualidad</v>
      </c>
      <c r="K2465" s="3" t="str">
        <f>IF(OR(FIN_RAW[[#This Row],[CLIENTE]]=0,FIN_RAW[[#This Row],[CLIENTE]]=" "),"",FIN_RAW[[#This Row],[CLIENTE]])</f>
        <v>Carlos Andrés Velasco Ruiz</v>
      </c>
      <c r="L2465" s="3" t="str">
        <f>IF(OR(FIN_RAW[[#This Row],[DEPORTISTA]]=0,FIN_RAW[[#This Row],[DEPORTISTA]]=""),"",FIN_RAW[[#This Row],[DEPORTISTA]])</f>
        <v>Antonella Velasco Aristizabal</v>
      </c>
      <c r="M2465" s="3">
        <f>IF(FIN_DATASET[[#This Row],[Method]]="Efectivo",1,0)</f>
        <v>1</v>
      </c>
      <c r="N2465" s="12">
        <f>IF(FIN_DATASET[[#This Row],[Method]]="Efectivo",FIN_DATASET[[#This Row],[Amount]],0)</f>
        <v>160000</v>
      </c>
      <c r="O2465" s="3">
        <f>IF(FIN_DATASET[[#This Row],[Method]]="CxC",1,0)</f>
        <v>0</v>
      </c>
      <c r="P2465" s="11">
        <f>IF(FIN_DATASET[[#This Row],[Method]]="CxC",FIN_DATASET[[#This Row],[Amount]],0)</f>
        <v>0</v>
      </c>
      <c r="Q2465" s="3">
        <f>IF(OR(FIN_DATASET[[#This Row],[Account]]="CxP",FIN_DATASET[[#This Row],[Account]]="CxP (Liga)",FIN_DATASET[[#This Row],[Account]]="CxP (Terceros)"),1,0)</f>
        <v>0</v>
      </c>
      <c r="R2465" s="3">
        <f>IF(FIN_DATASET[[#This Row],[AP_Flag]]=1,FIN_DATASET[[#This Row],[Amount]],0)</f>
        <v>0</v>
      </c>
    </row>
    <row r="2466" spans="1:18" x14ac:dyDescent="0.2">
      <c r="A2466" s="4">
        <f>FIN_RAW[[#This Row],[FECHA]]</f>
        <v>45597</v>
      </c>
      <c r="B2466" s="3">
        <f>YEAR(FIN_DATASET[[#This Row],[Date]])</f>
        <v>2024</v>
      </c>
      <c r="C2466" s="3" t="str">
        <f>TEXT(FIN_DATASET[[#This Row],[Date]],"mmmm")</f>
        <v>November</v>
      </c>
      <c r="D2466" s="3" t="str">
        <f>IF(FIN_RAW[[#This Row],[VALOR (IN)]]&gt;0, "Income",IF(FIN_RAW[[#This Row],[VALOR (OUT)]]&gt;0, "Expense", "Check"))</f>
        <v>Income</v>
      </c>
      <c r="E2466" s="3" t="str">
        <f>_xlfn.XLOOKUP(FIN_DATASET[[#This Row],[Method]],CATEGORY_MAP[CUENTA_IN],CATEGORY_MAP[Category])</f>
        <v>Cash</v>
      </c>
      <c r="F2466" s="3" t="str">
        <f>_xlfn.XLOOKUP(FIN_DATASET[[#This Row],[Account]],CATEGORY_MAP[CUENTA_OUT],CATEGORY_MAP[Subcategory])</f>
        <v>Monthly Fee</v>
      </c>
      <c r="G2466" s="3" t="str">
        <f>IF(OR(FIN_RAW[[#This Row],[CONCEPTO]]=0,FIN_RAW[[#This Row],[CONCEPTO]]=""),"",FIN_RAW[[#This Row],[CONCEPTO]])</f>
        <v>Mensualidad FOR NOV</v>
      </c>
      <c r="H2466" s="5">
        <f>IF(FIN_DATASET[[#This Row],[Type]]="Income", FIN_RAW[[#This Row],[VALOR (IN)]], -FIN_RAW[[#This Row],[VALOR (OUT)]])</f>
        <v>160000</v>
      </c>
      <c r="I2466" s="3" t="str">
        <f>FIN_RAW[[#This Row],[CUENTA (IN)]]</f>
        <v>Efectivo</v>
      </c>
      <c r="J2466" s="6" t="str">
        <f>FIN_RAW[[#This Row],[CUENTA (OUT)]]</f>
        <v>Mensualidad</v>
      </c>
      <c r="K2466" s="3" t="str">
        <f>IF(OR(FIN_RAW[[#This Row],[CLIENTE]]=0,FIN_RAW[[#This Row],[CLIENTE]]=" "),"",FIN_RAW[[#This Row],[CLIENTE]])</f>
        <v>Juan Sebastián Floyd</v>
      </c>
      <c r="L2466" s="3" t="str">
        <f>IF(OR(FIN_RAW[[#This Row],[DEPORTISTA]]=0,FIN_RAW[[#This Row],[DEPORTISTA]]=""),"",FIN_RAW[[#This Row],[DEPORTISTA]])</f>
        <v>Arianna Floyd Martínez</v>
      </c>
      <c r="M2466" s="3">
        <f>IF(FIN_DATASET[[#This Row],[Method]]="Efectivo",1,0)</f>
        <v>1</v>
      </c>
      <c r="N2466" s="12">
        <f>IF(FIN_DATASET[[#This Row],[Method]]="Efectivo",FIN_DATASET[[#This Row],[Amount]],0)</f>
        <v>160000</v>
      </c>
      <c r="O2466" s="3">
        <f>IF(FIN_DATASET[[#This Row],[Method]]="CxC",1,0)</f>
        <v>0</v>
      </c>
      <c r="P2466" s="11">
        <f>IF(FIN_DATASET[[#This Row],[Method]]="CxC",FIN_DATASET[[#This Row],[Amount]],0)</f>
        <v>0</v>
      </c>
      <c r="Q2466" s="3">
        <f>IF(OR(FIN_DATASET[[#This Row],[Account]]="CxP",FIN_DATASET[[#This Row],[Account]]="CxP (Liga)",FIN_DATASET[[#This Row],[Account]]="CxP (Terceros)"),1,0)</f>
        <v>0</v>
      </c>
      <c r="R2466" s="3">
        <f>IF(FIN_DATASET[[#This Row],[AP_Flag]]=1,FIN_DATASET[[#This Row],[Amount]],0)</f>
        <v>0</v>
      </c>
    </row>
    <row r="2467" spans="1:18" x14ac:dyDescent="0.2">
      <c r="A2467" s="4">
        <f>FIN_RAW[[#This Row],[FECHA]]</f>
        <v>45597</v>
      </c>
      <c r="B2467" s="3">
        <f>YEAR(FIN_DATASET[[#This Row],[Date]])</f>
        <v>2024</v>
      </c>
      <c r="C2467" s="3" t="str">
        <f>TEXT(FIN_DATASET[[#This Row],[Date]],"mmmm")</f>
        <v>November</v>
      </c>
      <c r="D2467" s="3" t="str">
        <f>IF(FIN_RAW[[#This Row],[VALOR (IN)]]&gt;0, "Income",IF(FIN_RAW[[#This Row],[VALOR (OUT)]]&gt;0, "Expense", "Check"))</f>
        <v>Income</v>
      </c>
      <c r="E2467" s="3" t="str">
        <f>_xlfn.XLOOKUP(FIN_DATASET[[#This Row],[Method]],CATEGORY_MAP[CUENTA_IN],CATEGORY_MAP[Category])</f>
        <v>Cash</v>
      </c>
      <c r="F2467" s="3" t="str">
        <f>_xlfn.XLOOKUP(FIN_DATASET[[#This Row],[Account]],CATEGORY_MAP[CUENTA_OUT],CATEGORY_MAP[Subcategory])</f>
        <v>Monthly Fee</v>
      </c>
      <c r="G2467" s="3" t="str">
        <f>IF(OR(FIN_RAW[[#This Row],[CONCEPTO]]=0,FIN_RAW[[#This Row],[CONCEPTO]]=""),"",FIN_RAW[[#This Row],[CONCEPTO]])</f>
        <v>Mensualidad FOR NOV</v>
      </c>
      <c r="H2467" s="5">
        <f>IF(FIN_DATASET[[#This Row],[Type]]="Income", FIN_RAW[[#This Row],[VALOR (IN)]], -FIN_RAW[[#This Row],[VALOR (OUT)]])</f>
        <v>180000</v>
      </c>
      <c r="I2467" s="3" t="str">
        <f>FIN_RAW[[#This Row],[CUENTA (IN)]]</f>
        <v>Efectivo</v>
      </c>
      <c r="J2467" s="6" t="str">
        <f>FIN_RAW[[#This Row],[CUENTA (OUT)]]</f>
        <v>Mensualidad</v>
      </c>
      <c r="K2467" s="3" t="str">
        <f>IF(OR(FIN_RAW[[#This Row],[CLIENTE]]=0,FIN_RAW[[#This Row],[CLIENTE]]=" "),"",FIN_RAW[[#This Row],[CLIENTE]])</f>
        <v>Tatiana Romero Tenorio</v>
      </c>
      <c r="L2467" s="3" t="str">
        <f>IF(OR(FIN_RAW[[#This Row],[DEPORTISTA]]=0,FIN_RAW[[#This Row],[DEPORTISTA]]=""),"",FIN_RAW[[#This Row],[DEPORTISTA]])</f>
        <v>Ismael Hurtado Romero</v>
      </c>
      <c r="M2467" s="3">
        <f>IF(FIN_DATASET[[#This Row],[Method]]="Efectivo",1,0)</f>
        <v>1</v>
      </c>
      <c r="N2467" s="12">
        <f>IF(FIN_DATASET[[#This Row],[Method]]="Efectivo",FIN_DATASET[[#This Row],[Amount]],0)</f>
        <v>180000</v>
      </c>
      <c r="O2467" s="3">
        <f>IF(FIN_DATASET[[#This Row],[Method]]="CxC",1,0)</f>
        <v>0</v>
      </c>
      <c r="P2467" s="11">
        <f>IF(FIN_DATASET[[#This Row],[Method]]="CxC",FIN_DATASET[[#This Row],[Amount]],0)</f>
        <v>0</v>
      </c>
      <c r="Q2467" s="3">
        <f>IF(OR(FIN_DATASET[[#This Row],[Account]]="CxP",FIN_DATASET[[#This Row],[Account]]="CxP (Liga)",FIN_DATASET[[#This Row],[Account]]="CxP (Terceros)"),1,0)</f>
        <v>0</v>
      </c>
      <c r="R2467" s="3">
        <f>IF(FIN_DATASET[[#This Row],[AP_Flag]]=1,FIN_DATASET[[#This Row],[Amount]],0)</f>
        <v>0</v>
      </c>
    </row>
    <row r="2468" spans="1:18" x14ac:dyDescent="0.2">
      <c r="A2468" s="4">
        <f>FIN_RAW[[#This Row],[FECHA]]</f>
        <v>45597</v>
      </c>
      <c r="B2468" s="3">
        <f>YEAR(FIN_DATASET[[#This Row],[Date]])</f>
        <v>2024</v>
      </c>
      <c r="C2468" s="3" t="str">
        <f>TEXT(FIN_DATASET[[#This Row],[Date]],"mmmm")</f>
        <v>November</v>
      </c>
      <c r="D2468" s="3" t="str">
        <f>IF(FIN_RAW[[#This Row],[VALOR (IN)]]&gt;0, "Income",IF(FIN_RAW[[#This Row],[VALOR (OUT)]]&gt;0, "Expense", "Check"))</f>
        <v>Income</v>
      </c>
      <c r="E2468" s="3" t="str">
        <f>_xlfn.XLOOKUP(FIN_DATASET[[#This Row],[Method]],CATEGORY_MAP[CUENTA_IN],CATEGORY_MAP[Category])</f>
        <v>Cash</v>
      </c>
      <c r="F2468" s="3" t="str">
        <f>_xlfn.XLOOKUP(FIN_DATASET[[#This Row],[Account]],CATEGORY_MAP[CUENTA_OUT],CATEGORY_MAP[Subcategory])</f>
        <v>Monthly Fee</v>
      </c>
      <c r="G2468" s="3" t="str">
        <f>IF(OR(FIN_RAW[[#This Row],[CONCEPTO]]=0,FIN_RAW[[#This Row],[CONCEPTO]]=""),"",FIN_RAW[[#This Row],[CONCEPTO]])</f>
        <v>Mensualidad FOR NOV</v>
      </c>
      <c r="H2468" s="5">
        <f>IF(FIN_DATASET[[#This Row],[Type]]="Income", FIN_RAW[[#This Row],[VALOR (IN)]], -FIN_RAW[[#This Row],[VALOR (OUT)]])</f>
        <v>180000</v>
      </c>
      <c r="I2468" s="3" t="str">
        <f>FIN_RAW[[#This Row],[CUENTA (IN)]]</f>
        <v>Efectivo</v>
      </c>
      <c r="J2468" s="6" t="str">
        <f>FIN_RAW[[#This Row],[CUENTA (OUT)]]</f>
        <v>Mensualidad</v>
      </c>
      <c r="K2468" s="3" t="str">
        <f>IF(OR(FIN_RAW[[#This Row],[CLIENTE]]=0,FIN_RAW[[#This Row],[CLIENTE]]=" "),"",FIN_RAW[[#This Row],[CLIENTE]])</f>
        <v>Juan Carlos Cano Ortiz</v>
      </c>
      <c r="L2468" s="3" t="str">
        <f>IF(OR(FIN_RAW[[#This Row],[DEPORTISTA]]=0,FIN_RAW[[#This Row],[DEPORTISTA]]=""),"",FIN_RAW[[#This Row],[DEPORTISTA]])</f>
        <v>Jeronimo Cano Peña</v>
      </c>
      <c r="M2468" s="3">
        <f>IF(FIN_DATASET[[#This Row],[Method]]="Efectivo",1,0)</f>
        <v>1</v>
      </c>
      <c r="N2468" s="12">
        <f>IF(FIN_DATASET[[#This Row],[Method]]="Efectivo",FIN_DATASET[[#This Row],[Amount]],0)</f>
        <v>180000</v>
      </c>
      <c r="O2468" s="3">
        <f>IF(FIN_DATASET[[#This Row],[Method]]="CxC",1,0)</f>
        <v>0</v>
      </c>
      <c r="P2468" s="11">
        <f>IF(FIN_DATASET[[#This Row],[Method]]="CxC",FIN_DATASET[[#This Row],[Amount]],0)</f>
        <v>0</v>
      </c>
      <c r="Q2468" s="3">
        <f>IF(OR(FIN_DATASET[[#This Row],[Account]]="CxP",FIN_DATASET[[#This Row],[Account]]="CxP (Liga)",FIN_DATASET[[#This Row],[Account]]="CxP (Terceros)"),1,0)</f>
        <v>0</v>
      </c>
      <c r="R2468" s="3">
        <f>IF(FIN_DATASET[[#This Row],[AP_Flag]]=1,FIN_DATASET[[#This Row],[Amount]],0)</f>
        <v>0</v>
      </c>
    </row>
    <row r="2469" spans="1:18" x14ac:dyDescent="0.2">
      <c r="A2469" s="4">
        <f>FIN_RAW[[#This Row],[FECHA]]</f>
        <v>45597</v>
      </c>
      <c r="B2469" s="3">
        <f>YEAR(FIN_DATASET[[#This Row],[Date]])</f>
        <v>2024</v>
      </c>
      <c r="C2469" s="3" t="str">
        <f>TEXT(FIN_DATASET[[#This Row],[Date]],"mmmm")</f>
        <v>November</v>
      </c>
      <c r="D2469" s="3" t="str">
        <f>IF(FIN_RAW[[#This Row],[VALOR (IN)]]&gt;0, "Income",IF(FIN_RAW[[#This Row],[VALOR (OUT)]]&gt;0, "Expense", "Check"))</f>
        <v>Income</v>
      </c>
      <c r="E2469" s="3" t="str">
        <f>_xlfn.XLOOKUP(FIN_DATASET[[#This Row],[Method]],CATEGORY_MAP[CUENTA_IN],CATEGORY_MAP[Category])</f>
        <v>Cash</v>
      </c>
      <c r="F2469" s="3" t="str">
        <f>_xlfn.XLOOKUP(FIN_DATASET[[#This Row],[Account]],CATEGORY_MAP[CUENTA_OUT],CATEGORY_MAP[Subcategory])</f>
        <v>Monthly Fee</v>
      </c>
      <c r="G2469" s="3" t="str">
        <f>IF(OR(FIN_RAW[[#This Row],[CONCEPTO]]=0,FIN_RAW[[#This Row],[CONCEPTO]]=""),"",FIN_RAW[[#This Row],[CONCEPTO]])</f>
        <v>Mensualidad FOR NOV</v>
      </c>
      <c r="H2469" s="5">
        <f>IF(FIN_DATASET[[#This Row],[Type]]="Income", FIN_RAW[[#This Row],[VALOR (IN)]], -FIN_RAW[[#This Row],[VALOR (OUT)]])</f>
        <v>180000</v>
      </c>
      <c r="I2469" s="3" t="str">
        <f>FIN_RAW[[#This Row],[CUENTA (IN)]]</f>
        <v>Efectivo</v>
      </c>
      <c r="J2469" s="6" t="str">
        <f>FIN_RAW[[#This Row],[CUENTA (OUT)]]</f>
        <v>Mensualidad</v>
      </c>
      <c r="K2469" s="3" t="str">
        <f>IF(OR(FIN_RAW[[#This Row],[CLIENTE]]=0,FIN_RAW[[#This Row],[CLIENTE]]=" "),"",FIN_RAW[[#This Row],[CLIENTE]])</f>
        <v>Fabio Eduardo Parra Martínez</v>
      </c>
      <c r="L2469" s="3" t="str">
        <f>IF(OR(FIN_RAW[[#This Row],[DEPORTISTA]]=0,FIN_RAW[[#This Row],[DEPORTISTA]]=""),"",FIN_RAW[[#This Row],[DEPORTISTA]])</f>
        <v>Jerónimo Parra Valenzuela</v>
      </c>
      <c r="M2469" s="3">
        <f>IF(FIN_DATASET[[#This Row],[Method]]="Efectivo",1,0)</f>
        <v>1</v>
      </c>
      <c r="N2469" s="12">
        <f>IF(FIN_DATASET[[#This Row],[Method]]="Efectivo",FIN_DATASET[[#This Row],[Amount]],0)</f>
        <v>180000</v>
      </c>
      <c r="O2469" s="3">
        <f>IF(FIN_DATASET[[#This Row],[Method]]="CxC",1,0)</f>
        <v>0</v>
      </c>
      <c r="P2469" s="11">
        <f>IF(FIN_DATASET[[#This Row],[Method]]="CxC",FIN_DATASET[[#This Row],[Amount]],0)</f>
        <v>0</v>
      </c>
      <c r="Q2469" s="3">
        <f>IF(OR(FIN_DATASET[[#This Row],[Account]]="CxP",FIN_DATASET[[#This Row],[Account]]="CxP (Liga)",FIN_DATASET[[#This Row],[Account]]="CxP (Terceros)"),1,0)</f>
        <v>0</v>
      </c>
      <c r="R2469" s="3">
        <f>IF(FIN_DATASET[[#This Row],[AP_Flag]]=1,FIN_DATASET[[#This Row],[Amount]],0)</f>
        <v>0</v>
      </c>
    </row>
    <row r="2470" spans="1:18" x14ac:dyDescent="0.2">
      <c r="A2470" s="4">
        <f>FIN_RAW[[#This Row],[FECHA]]</f>
        <v>45597</v>
      </c>
      <c r="B2470" s="3">
        <f>YEAR(FIN_DATASET[[#This Row],[Date]])</f>
        <v>2024</v>
      </c>
      <c r="C2470" s="3" t="str">
        <f>TEXT(FIN_DATASET[[#This Row],[Date]],"mmmm")</f>
        <v>November</v>
      </c>
      <c r="D2470" s="3" t="str">
        <f>IF(FIN_RAW[[#This Row],[VALOR (IN)]]&gt;0, "Income",IF(FIN_RAW[[#This Row],[VALOR (OUT)]]&gt;0, "Expense", "Check"))</f>
        <v>Income</v>
      </c>
      <c r="E2470" s="3" t="str">
        <f>_xlfn.XLOOKUP(FIN_DATASET[[#This Row],[Method]],CATEGORY_MAP[CUENTA_IN],CATEGORY_MAP[Category])</f>
        <v>Cash</v>
      </c>
      <c r="F2470" s="3" t="str">
        <f>_xlfn.XLOOKUP(FIN_DATASET[[#This Row],[Account]],CATEGORY_MAP[CUENTA_OUT],CATEGORY_MAP[Subcategory])</f>
        <v>Monthly Fee</v>
      </c>
      <c r="G2470" s="3" t="str">
        <f>IF(OR(FIN_RAW[[#This Row],[CONCEPTO]]=0,FIN_RAW[[#This Row],[CONCEPTO]]=""),"",FIN_RAW[[#This Row],[CONCEPTO]])</f>
        <v>Mensualidad FOR NOV</v>
      </c>
      <c r="H2470" s="5">
        <f>IF(FIN_DATASET[[#This Row],[Type]]="Income", FIN_RAW[[#This Row],[VALOR (IN)]], -FIN_RAW[[#This Row],[VALOR (OUT)]])</f>
        <v>180000</v>
      </c>
      <c r="I2470" s="3" t="str">
        <f>FIN_RAW[[#This Row],[CUENTA (IN)]]</f>
        <v>Efectivo</v>
      </c>
      <c r="J2470" s="6" t="str">
        <f>FIN_RAW[[#This Row],[CUENTA (OUT)]]</f>
        <v>Mensualidad</v>
      </c>
      <c r="K2470" s="3" t="str">
        <f>IF(OR(FIN_RAW[[#This Row],[CLIENTE]]=0,FIN_RAW[[#This Row],[CLIENTE]]=" "),"",FIN_RAW[[#This Row],[CLIENTE]])</f>
        <v>Nulbi Quisaboni Ortiz</v>
      </c>
      <c r="L2470" s="3" t="str">
        <f>IF(OR(FIN_RAW[[#This Row],[DEPORTISTA]]=0,FIN_RAW[[#This Row],[DEPORTISTA]]=""),"",FIN_RAW[[#This Row],[DEPORTISTA]])</f>
        <v>Jose Julian Diaz Quisaboni</v>
      </c>
      <c r="M2470" s="3">
        <f>IF(FIN_DATASET[[#This Row],[Method]]="Efectivo",1,0)</f>
        <v>1</v>
      </c>
      <c r="N2470" s="12">
        <f>IF(FIN_DATASET[[#This Row],[Method]]="Efectivo",FIN_DATASET[[#This Row],[Amount]],0)</f>
        <v>180000</v>
      </c>
      <c r="O2470" s="3">
        <f>IF(FIN_DATASET[[#This Row],[Method]]="CxC",1,0)</f>
        <v>0</v>
      </c>
      <c r="P2470" s="11">
        <f>IF(FIN_DATASET[[#This Row],[Method]]="CxC",FIN_DATASET[[#This Row],[Amount]],0)</f>
        <v>0</v>
      </c>
      <c r="Q2470" s="3">
        <f>IF(OR(FIN_DATASET[[#This Row],[Account]]="CxP",FIN_DATASET[[#This Row],[Account]]="CxP (Liga)",FIN_DATASET[[#This Row],[Account]]="CxP (Terceros)"),1,0)</f>
        <v>0</v>
      </c>
      <c r="R2470" s="3">
        <f>IF(FIN_DATASET[[#This Row],[AP_Flag]]=1,FIN_DATASET[[#This Row],[Amount]],0)</f>
        <v>0</v>
      </c>
    </row>
    <row r="2471" spans="1:18" x14ac:dyDescent="0.2">
      <c r="A2471" s="4">
        <f>FIN_RAW[[#This Row],[FECHA]]</f>
        <v>45597</v>
      </c>
      <c r="B2471" s="3">
        <f>YEAR(FIN_DATASET[[#This Row],[Date]])</f>
        <v>2024</v>
      </c>
      <c r="C2471" s="3" t="str">
        <f>TEXT(FIN_DATASET[[#This Row],[Date]],"mmmm")</f>
        <v>November</v>
      </c>
      <c r="D2471" s="3" t="str">
        <f>IF(FIN_RAW[[#This Row],[VALOR (IN)]]&gt;0, "Income",IF(FIN_RAW[[#This Row],[VALOR (OUT)]]&gt;0, "Expense", "Check"))</f>
        <v>Income</v>
      </c>
      <c r="E2471" s="3" t="str">
        <f>_xlfn.XLOOKUP(FIN_DATASET[[#This Row],[Method]],CATEGORY_MAP[CUENTA_IN],CATEGORY_MAP[Category])</f>
        <v>Scholarships</v>
      </c>
      <c r="F2471" s="3" t="str">
        <f>_xlfn.XLOOKUP(FIN_DATASET[[#This Row],[Account]],CATEGORY_MAP[CUENTA_OUT],CATEGORY_MAP[Subcategory])</f>
        <v>Monthly Fee</v>
      </c>
      <c r="G2471" s="3" t="str">
        <f>IF(OR(FIN_RAW[[#This Row],[CONCEPTO]]=0,FIN_RAW[[#This Row],[CONCEPTO]]=""),"",FIN_RAW[[#This Row],[CONCEPTO]])</f>
        <v>Beca Fundadores AR (100%) NOV</v>
      </c>
      <c r="H2471" s="5">
        <f>IF(FIN_DATASET[[#This Row],[Type]]="Income", FIN_RAW[[#This Row],[VALOR (IN)]], -FIN_RAW[[#This Row],[VALOR (OUT)]])</f>
        <v>210000</v>
      </c>
      <c r="I2471" s="3" t="str">
        <f>FIN_RAW[[#This Row],[CUENTA (IN)]]</f>
        <v>Becas</v>
      </c>
      <c r="J2471" s="6" t="str">
        <f>FIN_RAW[[#This Row],[CUENTA (OUT)]]</f>
        <v>Mensualidad</v>
      </c>
      <c r="K2471" s="3" t="str">
        <f>IF(OR(FIN_RAW[[#This Row],[CLIENTE]]=0,FIN_RAW[[#This Row],[CLIENTE]]=" "),"",FIN_RAW[[#This Row],[CLIENTE]])</f>
        <v>Omar Osorio Valencia</v>
      </c>
      <c r="L2471" s="3" t="str">
        <f>IF(OR(FIN_RAW[[#This Row],[DEPORTISTA]]=0,FIN_RAW[[#This Row],[DEPORTISTA]]=""),"",FIN_RAW[[#This Row],[DEPORTISTA]])</f>
        <v>Juan Camilo Osorio Mendoza</v>
      </c>
      <c r="M2471" s="3">
        <f>IF(FIN_DATASET[[#This Row],[Method]]="Efectivo",1,0)</f>
        <v>0</v>
      </c>
      <c r="N2471" s="12">
        <f>IF(FIN_DATASET[[#This Row],[Method]]="Efectivo",FIN_DATASET[[#This Row],[Amount]],0)</f>
        <v>0</v>
      </c>
      <c r="O2471" s="3">
        <f>IF(FIN_DATASET[[#This Row],[Method]]="CxC",1,0)</f>
        <v>0</v>
      </c>
      <c r="P2471" s="11">
        <f>IF(FIN_DATASET[[#This Row],[Method]]="CxC",FIN_DATASET[[#This Row],[Amount]],0)</f>
        <v>0</v>
      </c>
      <c r="Q2471" s="3">
        <f>IF(OR(FIN_DATASET[[#This Row],[Account]]="CxP",FIN_DATASET[[#This Row],[Account]]="CxP (Liga)",FIN_DATASET[[#This Row],[Account]]="CxP (Terceros)"),1,0)</f>
        <v>0</v>
      </c>
      <c r="R2471" s="3">
        <f>IF(FIN_DATASET[[#This Row],[AP_Flag]]=1,FIN_DATASET[[#This Row],[Amount]],0)</f>
        <v>0</v>
      </c>
    </row>
    <row r="2472" spans="1:18" x14ac:dyDescent="0.2">
      <c r="A2472" s="4">
        <f>FIN_RAW[[#This Row],[FECHA]]</f>
        <v>45597</v>
      </c>
      <c r="B2472" s="3">
        <f>YEAR(FIN_DATASET[[#This Row],[Date]])</f>
        <v>2024</v>
      </c>
      <c r="C2472" s="3" t="str">
        <f>TEXT(FIN_DATASET[[#This Row],[Date]],"mmmm")</f>
        <v>November</v>
      </c>
      <c r="D2472" s="3" t="str">
        <f>IF(FIN_RAW[[#This Row],[VALOR (IN)]]&gt;0, "Income",IF(FIN_RAW[[#This Row],[VALOR (OUT)]]&gt;0, "Expense", "Check"))</f>
        <v>Income</v>
      </c>
      <c r="E2472" s="3" t="str">
        <f>_xlfn.XLOOKUP(FIN_DATASET[[#This Row],[Method]],CATEGORY_MAP[CUENTA_IN],CATEGORY_MAP[Category])</f>
        <v>Scholarships</v>
      </c>
      <c r="F2472" s="3" t="str">
        <f>_xlfn.XLOOKUP(FIN_DATASET[[#This Row],[Account]],CATEGORY_MAP[CUENTA_OUT],CATEGORY_MAP[Subcategory])</f>
        <v>Monthly Fee</v>
      </c>
      <c r="G2472" s="3" t="str">
        <f>IF(OR(FIN_RAW[[#This Row],[CONCEPTO]]=0,FIN_RAW[[#This Row],[CONCEPTO]]=""),"",FIN_RAW[[#This Row],[CONCEPTO]])</f>
        <v>Beca Hermandad (15%) NOV</v>
      </c>
      <c r="H2472" s="5">
        <f>IF(FIN_DATASET[[#This Row],[Type]]="Income", FIN_RAW[[#This Row],[VALOR (IN)]], -FIN_RAW[[#This Row],[VALOR (OUT)]])</f>
        <v>42000</v>
      </c>
      <c r="I2472" s="3" t="str">
        <f>FIN_RAW[[#This Row],[CUENTA (IN)]]</f>
        <v>Becas</v>
      </c>
      <c r="J2472" s="6" t="str">
        <f>FIN_RAW[[#This Row],[CUENTA (OUT)]]</f>
        <v>Mensualidad</v>
      </c>
      <c r="K2472" s="3" t="str">
        <f>IF(OR(FIN_RAW[[#This Row],[CLIENTE]]=0,FIN_RAW[[#This Row],[CLIENTE]]=" "),"",FIN_RAW[[#This Row],[CLIENTE]])</f>
        <v>Víctor Manuel Duque Yepes</v>
      </c>
      <c r="L2472" s="3" t="str">
        <f>IF(OR(FIN_RAW[[#This Row],[DEPORTISTA]]=0,FIN_RAW[[#This Row],[DEPORTISTA]]=""),"",FIN_RAW[[#This Row],[DEPORTISTA]])</f>
        <v>Juan Esteban Duque Pinto</v>
      </c>
      <c r="M2472" s="3">
        <f>IF(FIN_DATASET[[#This Row],[Method]]="Efectivo",1,0)</f>
        <v>0</v>
      </c>
      <c r="N2472" s="12">
        <f>IF(FIN_DATASET[[#This Row],[Method]]="Efectivo",FIN_DATASET[[#This Row],[Amount]],0)</f>
        <v>0</v>
      </c>
      <c r="O2472" s="3">
        <f>IF(FIN_DATASET[[#This Row],[Method]]="CxC",1,0)</f>
        <v>0</v>
      </c>
      <c r="P2472" s="11">
        <f>IF(FIN_DATASET[[#This Row],[Method]]="CxC",FIN_DATASET[[#This Row],[Amount]],0)</f>
        <v>0</v>
      </c>
      <c r="Q2472" s="3">
        <f>IF(OR(FIN_DATASET[[#This Row],[Account]]="CxP",FIN_DATASET[[#This Row],[Account]]="CxP (Liga)",FIN_DATASET[[#This Row],[Account]]="CxP (Terceros)"),1,0)</f>
        <v>0</v>
      </c>
      <c r="R2472" s="3">
        <f>IF(FIN_DATASET[[#This Row],[AP_Flag]]=1,FIN_DATASET[[#This Row],[Amount]],0)</f>
        <v>0</v>
      </c>
    </row>
    <row r="2473" spans="1:18" x14ac:dyDescent="0.2">
      <c r="A2473" s="4">
        <f>FIN_RAW[[#This Row],[FECHA]]</f>
        <v>45597</v>
      </c>
      <c r="B2473" s="3">
        <f>YEAR(FIN_DATASET[[#This Row],[Date]])</f>
        <v>2024</v>
      </c>
      <c r="C2473" s="3" t="str">
        <f>TEXT(FIN_DATASET[[#This Row],[Date]],"mmmm")</f>
        <v>November</v>
      </c>
      <c r="D2473" s="3" t="str">
        <f>IF(FIN_RAW[[#This Row],[VALOR (IN)]]&gt;0, "Income",IF(FIN_RAW[[#This Row],[VALOR (OUT)]]&gt;0, "Expense", "Check"))</f>
        <v>Income</v>
      </c>
      <c r="E2473" s="3" t="str">
        <f>_xlfn.XLOOKUP(FIN_DATASET[[#This Row],[Method]],CATEGORY_MAP[CUENTA_IN],CATEGORY_MAP[Category])</f>
        <v>Cash</v>
      </c>
      <c r="F2473" s="3" t="str">
        <f>_xlfn.XLOOKUP(FIN_DATASET[[#This Row],[Account]],CATEGORY_MAP[CUENTA_OUT],CATEGORY_MAP[Subcategory])</f>
        <v>Monthly Fee</v>
      </c>
      <c r="G2473" s="3" t="str">
        <f>IF(OR(FIN_RAW[[#This Row],[CONCEPTO]]=0,FIN_RAW[[#This Row],[CONCEPTO]]=""),"",FIN_RAW[[#This Row],[CONCEPTO]])</f>
        <v>Mensualidad AR NOV</v>
      </c>
      <c r="H2473" s="5">
        <f>IF(FIN_DATASET[[#This Row],[Type]]="Income", FIN_RAW[[#This Row],[VALOR (IN)]], -FIN_RAW[[#This Row],[VALOR (OUT)]])</f>
        <v>168000</v>
      </c>
      <c r="I2473" s="3" t="str">
        <f>FIN_RAW[[#This Row],[CUENTA (IN)]]</f>
        <v>Efectivo</v>
      </c>
      <c r="J2473" s="6" t="str">
        <f>FIN_RAW[[#This Row],[CUENTA (OUT)]]</f>
        <v>Mensualidad</v>
      </c>
      <c r="K2473" s="3" t="str">
        <f>IF(OR(FIN_RAW[[#This Row],[CLIENTE]]=0,FIN_RAW[[#This Row],[CLIENTE]]=" "),"",FIN_RAW[[#This Row],[CLIENTE]])</f>
        <v>Víctor Manuel Duque Yepes</v>
      </c>
      <c r="L2473" s="3" t="str">
        <f>IF(OR(FIN_RAW[[#This Row],[DEPORTISTA]]=0,FIN_RAW[[#This Row],[DEPORTISTA]]=""),"",FIN_RAW[[#This Row],[DEPORTISTA]])</f>
        <v>Juan Esteban Duque Pinto</v>
      </c>
      <c r="M2473" s="3">
        <f>IF(FIN_DATASET[[#This Row],[Method]]="Efectivo",1,0)</f>
        <v>1</v>
      </c>
      <c r="N2473" s="12">
        <f>IF(FIN_DATASET[[#This Row],[Method]]="Efectivo",FIN_DATASET[[#This Row],[Amount]],0)</f>
        <v>168000</v>
      </c>
      <c r="O2473" s="3">
        <f>IF(FIN_DATASET[[#This Row],[Method]]="CxC",1,0)</f>
        <v>0</v>
      </c>
      <c r="P2473" s="11">
        <f>IF(FIN_DATASET[[#This Row],[Method]]="CxC",FIN_DATASET[[#This Row],[Amount]],0)</f>
        <v>0</v>
      </c>
      <c r="Q2473" s="3">
        <f>IF(OR(FIN_DATASET[[#This Row],[Account]]="CxP",FIN_DATASET[[#This Row],[Account]]="CxP (Liga)",FIN_DATASET[[#This Row],[Account]]="CxP (Terceros)"),1,0)</f>
        <v>0</v>
      </c>
      <c r="R2473" s="3">
        <f>IF(FIN_DATASET[[#This Row],[AP_Flag]]=1,FIN_DATASET[[#This Row],[Amount]],0)</f>
        <v>0</v>
      </c>
    </row>
    <row r="2474" spans="1:18" x14ac:dyDescent="0.2">
      <c r="A2474" s="4">
        <f>FIN_RAW[[#This Row],[FECHA]]</f>
        <v>45597</v>
      </c>
      <c r="B2474" s="3">
        <f>YEAR(FIN_DATASET[[#This Row],[Date]])</f>
        <v>2024</v>
      </c>
      <c r="C2474" s="3" t="str">
        <f>TEXT(FIN_DATASET[[#This Row],[Date]],"mmmm")</f>
        <v>November</v>
      </c>
      <c r="D2474" s="3" t="str">
        <f>IF(FIN_RAW[[#This Row],[VALOR (IN)]]&gt;0, "Income",IF(FIN_RAW[[#This Row],[VALOR (OUT)]]&gt;0, "Expense", "Check"))</f>
        <v>Income</v>
      </c>
      <c r="E2474" s="3" t="str">
        <f>_xlfn.XLOOKUP(FIN_DATASET[[#This Row],[Method]],CATEGORY_MAP[CUENTA_IN],CATEGORY_MAP[Category])</f>
        <v>Cash</v>
      </c>
      <c r="F2474" s="3" t="str">
        <f>_xlfn.XLOOKUP(FIN_DATASET[[#This Row],[Account]],CATEGORY_MAP[CUENTA_OUT],CATEGORY_MAP[Subcategory])</f>
        <v>Monthly Fee</v>
      </c>
      <c r="G2474" s="3" t="str">
        <f>IF(OR(FIN_RAW[[#This Row],[CONCEPTO]]=0,FIN_RAW[[#This Row],[CONCEPTO]]=""),"",FIN_RAW[[#This Row],[CONCEPTO]])</f>
        <v>Mensualidad AR NOV</v>
      </c>
      <c r="H2474" s="5">
        <f>IF(FIN_DATASET[[#This Row],[Type]]="Income", FIN_RAW[[#This Row],[VALOR (IN)]], -FIN_RAW[[#This Row],[VALOR (OUT)]])</f>
        <v>210000</v>
      </c>
      <c r="I2474" s="3" t="str">
        <f>FIN_RAW[[#This Row],[CUENTA (IN)]]</f>
        <v>Efectivo</v>
      </c>
      <c r="J2474" s="6" t="str">
        <f>FIN_RAW[[#This Row],[CUENTA (OUT)]]</f>
        <v>Mensualidad</v>
      </c>
      <c r="K2474" s="3" t="str">
        <f>IF(OR(FIN_RAW[[#This Row],[CLIENTE]]=0,FIN_RAW[[#This Row],[CLIENTE]]=" "),"",FIN_RAW[[#This Row],[CLIENTE]])</f>
        <v>Víctor Manuel Duque Yepes</v>
      </c>
      <c r="L2474" s="3" t="str">
        <f>IF(OR(FIN_RAW[[#This Row],[DEPORTISTA]]=0,FIN_RAW[[#This Row],[DEPORTISTA]]=""),"",FIN_RAW[[#This Row],[DEPORTISTA]])</f>
        <v>Juan Manuel Duque Pinto</v>
      </c>
      <c r="M2474" s="3">
        <f>IF(FIN_DATASET[[#This Row],[Method]]="Efectivo",1,0)</f>
        <v>1</v>
      </c>
      <c r="N2474" s="12">
        <f>IF(FIN_DATASET[[#This Row],[Method]]="Efectivo",FIN_DATASET[[#This Row],[Amount]],0)</f>
        <v>210000</v>
      </c>
      <c r="O2474" s="3">
        <f>IF(FIN_DATASET[[#This Row],[Method]]="CxC",1,0)</f>
        <v>0</v>
      </c>
      <c r="P2474" s="11">
        <f>IF(FIN_DATASET[[#This Row],[Method]]="CxC",FIN_DATASET[[#This Row],[Amount]],0)</f>
        <v>0</v>
      </c>
      <c r="Q2474" s="3">
        <f>IF(OR(FIN_DATASET[[#This Row],[Account]]="CxP",FIN_DATASET[[#This Row],[Account]]="CxP (Liga)",FIN_DATASET[[#This Row],[Account]]="CxP (Terceros)"),1,0)</f>
        <v>0</v>
      </c>
      <c r="R2474" s="3">
        <f>IF(FIN_DATASET[[#This Row],[AP_Flag]]=1,FIN_DATASET[[#This Row],[Amount]],0)</f>
        <v>0</v>
      </c>
    </row>
    <row r="2475" spans="1:18" x14ac:dyDescent="0.2">
      <c r="A2475" s="4">
        <f>FIN_RAW[[#This Row],[FECHA]]</f>
        <v>45597</v>
      </c>
      <c r="B2475" s="3">
        <f>YEAR(FIN_DATASET[[#This Row],[Date]])</f>
        <v>2024</v>
      </c>
      <c r="C2475" s="3" t="str">
        <f>TEXT(FIN_DATASET[[#This Row],[Date]],"mmmm")</f>
        <v>November</v>
      </c>
      <c r="D2475" s="3" t="str">
        <f>IF(FIN_RAW[[#This Row],[VALOR (IN)]]&gt;0, "Income",IF(FIN_RAW[[#This Row],[VALOR (OUT)]]&gt;0, "Expense", "Check"))</f>
        <v>Income</v>
      </c>
      <c r="E2475" s="3" t="str">
        <f>_xlfn.XLOOKUP(FIN_DATASET[[#This Row],[Method]],CATEGORY_MAP[CUENTA_IN],CATEGORY_MAP[Category])</f>
        <v>Accounts Receivable</v>
      </c>
      <c r="F2475" s="3" t="str">
        <f>_xlfn.XLOOKUP(FIN_DATASET[[#This Row],[Account]],CATEGORY_MAP[CUENTA_OUT],CATEGORY_MAP[Subcategory])</f>
        <v>Monthly Fee</v>
      </c>
      <c r="G2475" s="3" t="str">
        <f>IF(OR(FIN_RAW[[#This Row],[CONCEPTO]]=0,FIN_RAW[[#This Row],[CONCEPTO]]=""),"",FIN_RAW[[#This Row],[CONCEPTO]])</f>
        <v>Mensualidad AR NOV</v>
      </c>
      <c r="H2475" s="5">
        <f>IF(FIN_DATASET[[#This Row],[Type]]="Income", FIN_RAW[[#This Row],[VALOR (IN)]], -FIN_RAW[[#This Row],[VALOR (OUT)]])</f>
        <v>210000</v>
      </c>
      <c r="I2475" s="3" t="str">
        <f>FIN_RAW[[#This Row],[CUENTA (IN)]]</f>
        <v>CxC</v>
      </c>
      <c r="J2475" s="6" t="str">
        <f>FIN_RAW[[#This Row],[CUENTA (OUT)]]</f>
        <v>Mensualidad</v>
      </c>
      <c r="K2475" s="3" t="str">
        <f>IF(OR(FIN_RAW[[#This Row],[CLIENTE]]=0,FIN_RAW[[#This Row],[CLIENTE]]=" "),"",FIN_RAW[[#This Row],[CLIENTE]])</f>
        <v>Diana Gómez Herrera</v>
      </c>
      <c r="L2475" s="3" t="str">
        <f>IF(OR(FIN_RAW[[#This Row],[DEPORTISTA]]=0,FIN_RAW[[#This Row],[DEPORTISTA]]=""),"",FIN_RAW[[#This Row],[DEPORTISTA]])</f>
        <v>Juan Manuel López Gómez</v>
      </c>
      <c r="M2475" s="3">
        <f>IF(FIN_DATASET[[#This Row],[Method]]="Efectivo",1,0)</f>
        <v>0</v>
      </c>
      <c r="N2475" s="12">
        <f>IF(FIN_DATASET[[#This Row],[Method]]="Efectivo",FIN_DATASET[[#This Row],[Amount]],0)</f>
        <v>0</v>
      </c>
      <c r="O2475" s="3">
        <f>IF(FIN_DATASET[[#This Row],[Method]]="CxC",1,0)</f>
        <v>1</v>
      </c>
      <c r="P2475" s="11">
        <f>IF(FIN_DATASET[[#This Row],[Method]]="CxC",FIN_DATASET[[#This Row],[Amount]],0)</f>
        <v>210000</v>
      </c>
      <c r="Q2475" s="3">
        <f>IF(OR(FIN_DATASET[[#This Row],[Account]]="CxP",FIN_DATASET[[#This Row],[Account]]="CxP (Liga)",FIN_DATASET[[#This Row],[Account]]="CxP (Terceros)"),1,0)</f>
        <v>0</v>
      </c>
      <c r="R2475" s="3">
        <f>IF(FIN_DATASET[[#This Row],[AP_Flag]]=1,FIN_DATASET[[#This Row],[Amount]],0)</f>
        <v>0</v>
      </c>
    </row>
    <row r="2476" spans="1:18" x14ac:dyDescent="0.2">
      <c r="A2476" s="4">
        <f>FIN_RAW[[#This Row],[FECHA]]</f>
        <v>45597</v>
      </c>
      <c r="B2476" s="3">
        <f>YEAR(FIN_DATASET[[#This Row],[Date]])</f>
        <v>2024</v>
      </c>
      <c r="C2476" s="3" t="str">
        <f>TEXT(FIN_DATASET[[#This Row],[Date]],"mmmm")</f>
        <v>November</v>
      </c>
      <c r="D2476" s="3" t="str">
        <f>IF(FIN_RAW[[#This Row],[VALOR (IN)]]&gt;0, "Income",IF(FIN_RAW[[#This Row],[VALOR (OUT)]]&gt;0, "Expense", "Check"))</f>
        <v>Income</v>
      </c>
      <c r="E2476" s="3" t="str">
        <f>_xlfn.XLOOKUP(FIN_DATASET[[#This Row],[Method]],CATEGORY_MAP[CUENTA_IN],CATEGORY_MAP[Category])</f>
        <v>Scholarships</v>
      </c>
      <c r="F2476" s="3" t="str">
        <f>_xlfn.XLOOKUP(FIN_DATASET[[#This Row],[Account]],CATEGORY_MAP[CUENTA_OUT],CATEGORY_MAP[Subcategory])</f>
        <v>Monthly Fee</v>
      </c>
      <c r="G2476" s="3" t="str">
        <f>IF(OR(FIN_RAW[[#This Row],[CONCEPTO]]=0,FIN_RAW[[#This Row],[CONCEPTO]]=""),"",FIN_RAW[[#This Row],[CONCEPTO]])</f>
        <v>Beca Fundadores AR (100%) NOV</v>
      </c>
      <c r="H2476" s="5">
        <f>IF(FIN_DATASET[[#This Row],[Type]]="Income", FIN_RAW[[#This Row],[VALOR (IN)]], -FIN_RAW[[#This Row],[VALOR (OUT)]])</f>
        <v>210000</v>
      </c>
      <c r="I2476" s="3" t="str">
        <f>FIN_RAW[[#This Row],[CUENTA (IN)]]</f>
        <v>Becas</v>
      </c>
      <c r="J2476" s="6" t="str">
        <f>FIN_RAW[[#This Row],[CUENTA (OUT)]]</f>
        <v>Mensualidad</v>
      </c>
      <c r="K2476" s="3" t="str">
        <f>IF(OR(FIN_RAW[[#This Row],[CLIENTE]]=0,FIN_RAW[[#This Row],[CLIENTE]]=" "),"",FIN_RAW[[#This Row],[CLIENTE]])</f>
        <v>Silvana Torres López</v>
      </c>
      <c r="L2476" s="3" t="str">
        <f>IF(OR(FIN_RAW[[#This Row],[DEPORTISTA]]=0,FIN_RAW[[#This Row],[DEPORTISTA]]=""),"",FIN_RAW[[#This Row],[DEPORTISTA]])</f>
        <v>Luciana Pinedo Torres</v>
      </c>
      <c r="M2476" s="3">
        <f>IF(FIN_DATASET[[#This Row],[Method]]="Efectivo",1,0)</f>
        <v>0</v>
      </c>
      <c r="N2476" s="12">
        <f>IF(FIN_DATASET[[#This Row],[Method]]="Efectivo",FIN_DATASET[[#This Row],[Amount]],0)</f>
        <v>0</v>
      </c>
      <c r="O2476" s="3">
        <f>IF(FIN_DATASET[[#This Row],[Method]]="CxC",1,0)</f>
        <v>0</v>
      </c>
      <c r="P2476" s="11">
        <f>IF(FIN_DATASET[[#This Row],[Method]]="CxC",FIN_DATASET[[#This Row],[Amount]],0)</f>
        <v>0</v>
      </c>
      <c r="Q2476" s="3">
        <f>IF(OR(FIN_DATASET[[#This Row],[Account]]="CxP",FIN_DATASET[[#This Row],[Account]]="CxP (Liga)",FIN_DATASET[[#This Row],[Account]]="CxP (Terceros)"),1,0)</f>
        <v>0</v>
      </c>
      <c r="R2476" s="3">
        <f>IF(FIN_DATASET[[#This Row],[AP_Flag]]=1,FIN_DATASET[[#This Row],[Amount]],0)</f>
        <v>0</v>
      </c>
    </row>
    <row r="2477" spans="1:18" x14ac:dyDescent="0.2">
      <c r="A2477" s="4">
        <f>FIN_RAW[[#This Row],[FECHA]]</f>
        <v>45597</v>
      </c>
      <c r="B2477" s="3">
        <f>YEAR(FIN_DATASET[[#This Row],[Date]])</f>
        <v>2024</v>
      </c>
      <c r="C2477" s="3" t="str">
        <f>TEXT(FIN_DATASET[[#This Row],[Date]],"mmmm")</f>
        <v>November</v>
      </c>
      <c r="D2477" s="3" t="str">
        <f>IF(FIN_RAW[[#This Row],[VALOR (IN)]]&gt;0, "Income",IF(FIN_RAW[[#This Row],[VALOR (OUT)]]&gt;0, "Expense", "Check"))</f>
        <v>Income</v>
      </c>
      <c r="E2477" s="3" t="str">
        <f>_xlfn.XLOOKUP(FIN_DATASET[[#This Row],[Method]],CATEGORY_MAP[CUENTA_IN],CATEGORY_MAP[Category])</f>
        <v>Scholarships</v>
      </c>
      <c r="F2477" s="3" t="str">
        <f>_xlfn.XLOOKUP(FIN_DATASET[[#This Row],[Account]],CATEGORY_MAP[CUENTA_OUT],CATEGORY_MAP[Subcategory])</f>
        <v>Monthly Fee</v>
      </c>
      <c r="G2477" s="3" t="str">
        <f>IF(OR(FIN_RAW[[#This Row],[CONCEPTO]]=0,FIN_RAW[[#This Row],[CONCEPTO]]=""),"",FIN_RAW[[#This Row],[CONCEPTO]])</f>
        <v>Beca Fundadores AR (100%) NOV</v>
      </c>
      <c r="H2477" s="5">
        <f>IF(FIN_DATASET[[#This Row],[Type]]="Income", FIN_RAW[[#This Row],[VALOR (IN)]], -FIN_RAW[[#This Row],[VALOR (OUT)]])</f>
        <v>210000</v>
      </c>
      <c r="I2477" s="3" t="str">
        <f>FIN_RAW[[#This Row],[CUENTA (IN)]]</f>
        <v>Becas</v>
      </c>
      <c r="J2477" s="6" t="str">
        <f>FIN_RAW[[#This Row],[CUENTA (OUT)]]</f>
        <v>Mensualidad</v>
      </c>
      <c r="K2477" s="3" t="str">
        <f>IF(OR(FIN_RAW[[#This Row],[CLIENTE]]=0,FIN_RAW[[#This Row],[CLIENTE]]=" "),"",FIN_RAW[[#This Row],[CLIENTE]])</f>
        <v>Silvana Torres López</v>
      </c>
      <c r="L2477" s="3" t="str">
        <f>IF(OR(FIN_RAW[[#This Row],[DEPORTISTA]]=0,FIN_RAW[[#This Row],[DEPORTISTA]]=""),"",FIN_RAW[[#This Row],[DEPORTISTA]])</f>
        <v>María Paula Quintero Torres</v>
      </c>
      <c r="M2477" s="3">
        <f>IF(FIN_DATASET[[#This Row],[Method]]="Efectivo",1,0)</f>
        <v>0</v>
      </c>
      <c r="N2477" s="12">
        <f>IF(FIN_DATASET[[#This Row],[Method]]="Efectivo",FIN_DATASET[[#This Row],[Amount]],0)</f>
        <v>0</v>
      </c>
      <c r="O2477" s="3">
        <f>IF(FIN_DATASET[[#This Row],[Method]]="CxC",1,0)</f>
        <v>0</v>
      </c>
      <c r="P2477" s="11">
        <f>IF(FIN_DATASET[[#This Row],[Method]]="CxC",FIN_DATASET[[#This Row],[Amount]],0)</f>
        <v>0</v>
      </c>
      <c r="Q2477" s="3">
        <f>IF(OR(FIN_DATASET[[#This Row],[Account]]="CxP",FIN_DATASET[[#This Row],[Account]]="CxP (Liga)",FIN_DATASET[[#This Row],[Account]]="CxP (Terceros)"),1,0)</f>
        <v>0</v>
      </c>
      <c r="R2477" s="3">
        <f>IF(FIN_DATASET[[#This Row],[AP_Flag]]=1,FIN_DATASET[[#This Row],[Amount]],0)</f>
        <v>0</v>
      </c>
    </row>
    <row r="2478" spans="1:18" x14ac:dyDescent="0.2">
      <c r="A2478" s="4">
        <f>FIN_RAW[[#This Row],[FECHA]]</f>
        <v>45597</v>
      </c>
      <c r="B2478" s="3">
        <f>YEAR(FIN_DATASET[[#This Row],[Date]])</f>
        <v>2024</v>
      </c>
      <c r="C2478" s="3" t="str">
        <f>TEXT(FIN_DATASET[[#This Row],[Date]],"mmmm")</f>
        <v>November</v>
      </c>
      <c r="D2478" s="3" t="str">
        <f>IF(FIN_RAW[[#This Row],[VALOR (IN)]]&gt;0, "Income",IF(FIN_RAW[[#This Row],[VALOR (OUT)]]&gt;0, "Expense", "Check"))</f>
        <v>Income</v>
      </c>
      <c r="E2478" s="3" t="str">
        <f>_xlfn.XLOOKUP(FIN_DATASET[[#This Row],[Method]],CATEGORY_MAP[CUENTA_IN],CATEGORY_MAP[Category])</f>
        <v>Scholarships</v>
      </c>
      <c r="F2478" s="3" t="str">
        <f>_xlfn.XLOOKUP(FIN_DATASET[[#This Row],[Account]],CATEGORY_MAP[CUENTA_OUT],CATEGORY_MAP[Subcategory])</f>
        <v>Monthly Fee</v>
      </c>
      <c r="G2478" s="3" t="str">
        <f>IF(OR(FIN_RAW[[#This Row],[CONCEPTO]]=0,FIN_RAW[[#This Row],[CONCEPTO]]=""),"",FIN_RAW[[#This Row],[CONCEPTO]])</f>
        <v>Beca Fundadores AR (100%) NOV</v>
      </c>
      <c r="H2478" s="5">
        <f>IF(FIN_DATASET[[#This Row],[Type]]="Income", FIN_RAW[[#This Row],[VALOR (IN)]], -FIN_RAW[[#This Row],[VALOR (OUT)]])</f>
        <v>210000</v>
      </c>
      <c r="I2478" s="3" t="str">
        <f>FIN_RAW[[#This Row],[CUENTA (IN)]]</f>
        <v>Becas</v>
      </c>
      <c r="J2478" s="6" t="str">
        <f>FIN_RAW[[#This Row],[CUENTA (OUT)]]</f>
        <v>Mensualidad</v>
      </c>
      <c r="K2478" s="3" t="str">
        <f>IF(OR(FIN_RAW[[#This Row],[CLIENTE]]=0,FIN_RAW[[#This Row],[CLIENTE]]=" "),"",FIN_RAW[[#This Row],[CLIENTE]])</f>
        <v>Omar Osorio Valencia</v>
      </c>
      <c r="L2478" s="3" t="str">
        <f>IF(OR(FIN_RAW[[#This Row],[DEPORTISTA]]=0,FIN_RAW[[#This Row],[DEPORTISTA]]=""),"",FIN_RAW[[#This Row],[DEPORTISTA]])</f>
        <v>Mariana Osorio Mendoza</v>
      </c>
      <c r="M2478" s="3">
        <f>IF(FIN_DATASET[[#This Row],[Method]]="Efectivo",1,0)</f>
        <v>0</v>
      </c>
      <c r="N2478" s="12">
        <f>IF(FIN_DATASET[[#This Row],[Method]]="Efectivo",FIN_DATASET[[#This Row],[Amount]],0)</f>
        <v>0</v>
      </c>
      <c r="O2478" s="3">
        <f>IF(FIN_DATASET[[#This Row],[Method]]="CxC",1,0)</f>
        <v>0</v>
      </c>
      <c r="P2478" s="11">
        <f>IF(FIN_DATASET[[#This Row],[Method]]="CxC",FIN_DATASET[[#This Row],[Amount]],0)</f>
        <v>0</v>
      </c>
      <c r="Q2478" s="3">
        <f>IF(OR(FIN_DATASET[[#This Row],[Account]]="CxP",FIN_DATASET[[#This Row],[Account]]="CxP (Liga)",FIN_DATASET[[#This Row],[Account]]="CxP (Terceros)"),1,0)</f>
        <v>0</v>
      </c>
      <c r="R2478" s="3">
        <f>IF(FIN_DATASET[[#This Row],[AP_Flag]]=1,FIN_DATASET[[#This Row],[Amount]],0)</f>
        <v>0</v>
      </c>
    </row>
    <row r="2479" spans="1:18" x14ac:dyDescent="0.2">
      <c r="A2479" s="4">
        <f>FIN_RAW[[#This Row],[FECHA]]</f>
        <v>45597</v>
      </c>
      <c r="B2479" s="3">
        <f>YEAR(FIN_DATASET[[#This Row],[Date]])</f>
        <v>2024</v>
      </c>
      <c r="C2479" s="3" t="str">
        <f>TEXT(FIN_DATASET[[#This Row],[Date]],"mmmm")</f>
        <v>November</v>
      </c>
      <c r="D2479" s="3" t="str">
        <f>IF(FIN_RAW[[#This Row],[VALOR (IN)]]&gt;0, "Income",IF(FIN_RAW[[#This Row],[VALOR (OUT)]]&gt;0, "Expense", "Check"))</f>
        <v>Income</v>
      </c>
      <c r="E2479" s="3" t="str">
        <f>_xlfn.XLOOKUP(FIN_DATASET[[#This Row],[Method]],CATEGORY_MAP[CUENTA_IN],CATEGORY_MAP[Category])</f>
        <v>Cash</v>
      </c>
      <c r="F2479" s="3" t="str">
        <f>_xlfn.XLOOKUP(FIN_DATASET[[#This Row],[Account]],CATEGORY_MAP[CUENTA_OUT],CATEGORY_MAP[Subcategory])</f>
        <v>Monthly Fee</v>
      </c>
      <c r="G2479" s="3" t="str">
        <f>IF(OR(FIN_RAW[[#This Row],[CONCEPTO]]=0,FIN_RAW[[#This Row],[CONCEPTO]]=""),"",FIN_RAW[[#This Row],[CONCEPTO]])</f>
        <v>Mensualidad AR NOV</v>
      </c>
      <c r="H2479" s="5">
        <f>IF(FIN_DATASET[[#This Row],[Type]]="Income", FIN_RAW[[#This Row],[VALOR (IN)]], -FIN_RAW[[#This Row],[VALOR (OUT)]])</f>
        <v>210000</v>
      </c>
      <c r="I2479" s="3" t="str">
        <f>FIN_RAW[[#This Row],[CUENTA (IN)]]</f>
        <v>Efectivo</v>
      </c>
      <c r="J2479" s="6" t="str">
        <f>FIN_RAW[[#This Row],[CUENTA (OUT)]]</f>
        <v>Mensualidad</v>
      </c>
      <c r="K2479" s="3" t="str">
        <f>IF(OR(FIN_RAW[[#This Row],[CLIENTE]]=0,FIN_RAW[[#This Row],[CLIENTE]]=" "),"",FIN_RAW[[#This Row],[CLIENTE]])</f>
        <v>Mónica González Esguerra</v>
      </c>
      <c r="L2479" s="3" t="str">
        <f>IF(OR(FIN_RAW[[#This Row],[DEPORTISTA]]=0,FIN_RAW[[#This Row],[DEPORTISTA]]=""),"",FIN_RAW[[#This Row],[DEPORTISTA]])</f>
        <v>Mariana Vásquez González</v>
      </c>
      <c r="M2479" s="3">
        <f>IF(FIN_DATASET[[#This Row],[Method]]="Efectivo",1,0)</f>
        <v>1</v>
      </c>
      <c r="N2479" s="12">
        <f>IF(FIN_DATASET[[#This Row],[Method]]="Efectivo",FIN_DATASET[[#This Row],[Amount]],0)</f>
        <v>210000</v>
      </c>
      <c r="O2479" s="3">
        <f>IF(FIN_DATASET[[#This Row],[Method]]="CxC",1,0)</f>
        <v>0</v>
      </c>
      <c r="P2479" s="11">
        <f>IF(FIN_DATASET[[#This Row],[Method]]="CxC",FIN_DATASET[[#This Row],[Amount]],0)</f>
        <v>0</v>
      </c>
      <c r="Q2479" s="3">
        <f>IF(OR(FIN_DATASET[[#This Row],[Account]]="CxP",FIN_DATASET[[#This Row],[Account]]="CxP (Liga)",FIN_DATASET[[#This Row],[Account]]="CxP (Terceros)"),1,0)</f>
        <v>0</v>
      </c>
      <c r="R2479" s="3">
        <f>IF(FIN_DATASET[[#This Row],[AP_Flag]]=1,FIN_DATASET[[#This Row],[Amount]],0)</f>
        <v>0</v>
      </c>
    </row>
    <row r="2480" spans="1:18" x14ac:dyDescent="0.2">
      <c r="A2480" s="4">
        <f>FIN_RAW[[#This Row],[FECHA]]</f>
        <v>45597</v>
      </c>
      <c r="B2480" s="3">
        <f>YEAR(FIN_DATASET[[#This Row],[Date]])</f>
        <v>2024</v>
      </c>
      <c r="C2480" s="3" t="str">
        <f>TEXT(FIN_DATASET[[#This Row],[Date]],"mmmm")</f>
        <v>November</v>
      </c>
      <c r="D2480" s="3" t="str">
        <f>IF(FIN_RAW[[#This Row],[VALOR (IN)]]&gt;0, "Income",IF(FIN_RAW[[#This Row],[VALOR (OUT)]]&gt;0, "Expense", "Check"))</f>
        <v>Income</v>
      </c>
      <c r="E2480" s="3" t="str">
        <f>_xlfn.XLOOKUP(FIN_DATASET[[#This Row],[Method]],CATEGORY_MAP[CUENTA_IN],CATEGORY_MAP[Category])</f>
        <v>Cash</v>
      </c>
      <c r="F2480" s="3" t="str">
        <f>_xlfn.XLOOKUP(FIN_DATASET[[#This Row],[Account]],CATEGORY_MAP[CUENTA_OUT],CATEGORY_MAP[Subcategory])</f>
        <v>Monthly Fee</v>
      </c>
      <c r="G2480" s="3" t="str">
        <f>IF(OR(FIN_RAW[[#This Row],[CONCEPTO]]=0,FIN_RAW[[#This Row],[CONCEPTO]]=""),"",FIN_RAW[[#This Row],[CONCEPTO]])</f>
        <v>Mensualidad FOR NOV</v>
      </c>
      <c r="H2480" s="5">
        <f>IF(FIN_DATASET[[#This Row],[Type]]="Income", FIN_RAW[[#This Row],[VALOR (IN)]], -FIN_RAW[[#This Row],[VALOR (OUT)]])</f>
        <v>210000</v>
      </c>
      <c r="I2480" s="3" t="str">
        <f>FIN_RAW[[#This Row],[CUENTA (IN)]]</f>
        <v>Efectivo</v>
      </c>
      <c r="J2480" s="6" t="str">
        <f>FIN_RAW[[#This Row],[CUENTA (OUT)]]</f>
        <v>Mensualidad</v>
      </c>
      <c r="K2480" s="3" t="str">
        <f>IF(OR(FIN_RAW[[#This Row],[CLIENTE]]=0,FIN_RAW[[#This Row],[CLIENTE]]=" "),"",FIN_RAW[[#This Row],[CLIENTE]])</f>
        <v>Ana Milena Sánchez Patiño</v>
      </c>
      <c r="L2480" s="3" t="str">
        <f>IF(OR(FIN_RAW[[#This Row],[DEPORTISTA]]=0,FIN_RAW[[#This Row],[DEPORTISTA]]=""),"",FIN_RAW[[#This Row],[DEPORTISTA]])</f>
        <v>Matías Carvajal Sánchez</v>
      </c>
      <c r="M2480" s="3">
        <f>IF(FIN_DATASET[[#This Row],[Method]]="Efectivo",1,0)</f>
        <v>1</v>
      </c>
      <c r="N2480" s="12">
        <f>IF(FIN_DATASET[[#This Row],[Method]]="Efectivo",FIN_DATASET[[#This Row],[Amount]],0)</f>
        <v>210000</v>
      </c>
      <c r="O2480" s="3">
        <f>IF(FIN_DATASET[[#This Row],[Method]]="CxC",1,0)</f>
        <v>0</v>
      </c>
      <c r="P2480" s="11">
        <f>IF(FIN_DATASET[[#This Row],[Method]]="CxC",FIN_DATASET[[#This Row],[Amount]],0)</f>
        <v>0</v>
      </c>
      <c r="Q2480" s="3">
        <f>IF(OR(FIN_DATASET[[#This Row],[Account]]="CxP",FIN_DATASET[[#This Row],[Account]]="CxP (Liga)",FIN_DATASET[[#This Row],[Account]]="CxP (Terceros)"),1,0)</f>
        <v>0</v>
      </c>
      <c r="R2480" s="3">
        <f>IF(FIN_DATASET[[#This Row],[AP_Flag]]=1,FIN_DATASET[[#This Row],[Amount]],0)</f>
        <v>0</v>
      </c>
    </row>
    <row r="2481" spans="1:18" x14ac:dyDescent="0.2">
      <c r="A2481" s="4">
        <f>FIN_RAW[[#This Row],[FECHA]]</f>
        <v>45597</v>
      </c>
      <c r="B2481" s="3">
        <f>YEAR(FIN_DATASET[[#This Row],[Date]])</f>
        <v>2024</v>
      </c>
      <c r="C2481" s="3" t="str">
        <f>TEXT(FIN_DATASET[[#This Row],[Date]],"mmmm")</f>
        <v>November</v>
      </c>
      <c r="D2481" s="3" t="str">
        <f>IF(FIN_RAW[[#This Row],[VALOR (IN)]]&gt;0, "Income",IF(FIN_RAW[[#This Row],[VALOR (OUT)]]&gt;0, "Expense", "Check"))</f>
        <v>Income</v>
      </c>
      <c r="E2481" s="3" t="str">
        <f>_xlfn.XLOOKUP(FIN_DATASET[[#This Row],[Method]],CATEGORY_MAP[CUENTA_IN],CATEGORY_MAP[Category])</f>
        <v>Cash</v>
      </c>
      <c r="F2481" s="3" t="str">
        <f>_xlfn.XLOOKUP(FIN_DATASET[[#This Row],[Account]],CATEGORY_MAP[CUENTA_OUT],CATEGORY_MAP[Subcategory])</f>
        <v>Monthly Fee</v>
      </c>
      <c r="G2481" s="3" t="str">
        <f>IF(OR(FIN_RAW[[#This Row],[CONCEPTO]]=0,FIN_RAW[[#This Row],[CONCEPTO]]=""),"",FIN_RAW[[#This Row],[CONCEPTO]])</f>
        <v>Mensualidad FOR NOV</v>
      </c>
      <c r="H2481" s="5">
        <f>IF(FIN_DATASET[[#This Row],[Type]]="Income", FIN_RAW[[#This Row],[VALOR (IN)]], -FIN_RAW[[#This Row],[VALOR (OUT)]])</f>
        <v>180000</v>
      </c>
      <c r="I2481" s="3" t="str">
        <f>FIN_RAW[[#This Row],[CUENTA (IN)]]</f>
        <v>Efectivo</v>
      </c>
      <c r="J2481" s="6" t="str">
        <f>FIN_RAW[[#This Row],[CUENTA (OUT)]]</f>
        <v>Mensualidad</v>
      </c>
      <c r="K2481" s="3" t="str">
        <f>IF(OR(FIN_RAW[[#This Row],[CLIENTE]]=0,FIN_RAW[[#This Row],[CLIENTE]]=" "),"",FIN_RAW[[#This Row],[CLIENTE]])</f>
        <v>Mauricio Rodríguez Hoyos</v>
      </c>
      <c r="L2481" s="3" t="str">
        <f>IF(OR(FIN_RAW[[#This Row],[DEPORTISTA]]=0,FIN_RAW[[#This Row],[DEPORTISTA]]=""),"",FIN_RAW[[#This Row],[DEPORTISTA]])</f>
        <v>Maximiliano Rodríguez Jimeno</v>
      </c>
      <c r="M2481" s="3">
        <f>IF(FIN_DATASET[[#This Row],[Method]]="Efectivo",1,0)</f>
        <v>1</v>
      </c>
      <c r="N2481" s="12">
        <f>IF(FIN_DATASET[[#This Row],[Method]]="Efectivo",FIN_DATASET[[#This Row],[Amount]],0)</f>
        <v>180000</v>
      </c>
      <c r="O2481" s="3">
        <f>IF(FIN_DATASET[[#This Row],[Method]]="CxC",1,0)</f>
        <v>0</v>
      </c>
      <c r="P2481" s="11">
        <f>IF(FIN_DATASET[[#This Row],[Method]]="CxC",FIN_DATASET[[#This Row],[Amount]],0)</f>
        <v>0</v>
      </c>
      <c r="Q2481" s="3">
        <f>IF(OR(FIN_DATASET[[#This Row],[Account]]="CxP",FIN_DATASET[[#This Row],[Account]]="CxP (Liga)",FIN_DATASET[[#This Row],[Account]]="CxP (Terceros)"),1,0)</f>
        <v>0</v>
      </c>
      <c r="R2481" s="3">
        <f>IF(FIN_DATASET[[#This Row],[AP_Flag]]=1,FIN_DATASET[[#This Row],[Amount]],0)</f>
        <v>0</v>
      </c>
    </row>
    <row r="2482" spans="1:18" x14ac:dyDescent="0.2">
      <c r="A2482" s="4">
        <f>FIN_RAW[[#This Row],[FECHA]]</f>
        <v>45597</v>
      </c>
      <c r="B2482" s="3">
        <f>YEAR(FIN_DATASET[[#This Row],[Date]])</f>
        <v>2024</v>
      </c>
      <c r="C2482" s="3" t="str">
        <f>TEXT(FIN_DATASET[[#This Row],[Date]],"mmmm")</f>
        <v>November</v>
      </c>
      <c r="D2482" s="3" t="str">
        <f>IF(FIN_RAW[[#This Row],[VALOR (IN)]]&gt;0, "Income",IF(FIN_RAW[[#This Row],[VALOR (OUT)]]&gt;0, "Expense", "Check"))</f>
        <v>Income</v>
      </c>
      <c r="E2482" s="3" t="str">
        <f>_xlfn.XLOOKUP(FIN_DATASET[[#This Row],[Method]],CATEGORY_MAP[CUENTA_IN],CATEGORY_MAP[Category])</f>
        <v>Cash</v>
      </c>
      <c r="F2482" s="3" t="str">
        <f>_xlfn.XLOOKUP(FIN_DATASET[[#This Row],[Account]],CATEGORY_MAP[CUENTA_OUT],CATEGORY_MAP[Subcategory])</f>
        <v>Monthly Fee</v>
      </c>
      <c r="G2482" s="3" t="str">
        <f>IF(OR(FIN_RAW[[#This Row],[CONCEPTO]]=0,FIN_RAW[[#This Row],[CONCEPTO]]=""),"",FIN_RAW[[#This Row],[CONCEPTO]])</f>
        <v>Mensualidad FOR NOV</v>
      </c>
      <c r="H2482" s="5">
        <f>IF(FIN_DATASET[[#This Row],[Type]]="Income", FIN_RAW[[#This Row],[VALOR (IN)]], -FIN_RAW[[#This Row],[VALOR (OUT)]])</f>
        <v>180000</v>
      </c>
      <c r="I2482" s="3" t="str">
        <f>FIN_RAW[[#This Row],[CUENTA (IN)]]</f>
        <v>Efectivo</v>
      </c>
      <c r="J2482" s="6" t="str">
        <f>FIN_RAW[[#This Row],[CUENTA (OUT)]]</f>
        <v>Mensualidad</v>
      </c>
      <c r="K2482" s="3" t="str">
        <f>IF(OR(FIN_RAW[[#This Row],[CLIENTE]]=0,FIN_RAW[[#This Row],[CLIENTE]]=" "),"",FIN_RAW[[#This Row],[CLIENTE]])</f>
        <v>Steveen Fernandez</v>
      </c>
      <c r="L2482" s="3" t="str">
        <f>IF(OR(FIN_RAW[[#This Row],[DEPORTISTA]]=0,FIN_RAW[[#This Row],[DEPORTISTA]]=""),"",FIN_RAW[[#This Row],[DEPORTISTA]])</f>
        <v>Samantha Fernandez Urbano</v>
      </c>
      <c r="M2482" s="3">
        <f>IF(FIN_DATASET[[#This Row],[Method]]="Efectivo",1,0)</f>
        <v>1</v>
      </c>
      <c r="N2482" s="12">
        <f>IF(FIN_DATASET[[#This Row],[Method]]="Efectivo",FIN_DATASET[[#This Row],[Amount]],0)</f>
        <v>180000</v>
      </c>
      <c r="O2482" s="3">
        <f>IF(FIN_DATASET[[#This Row],[Method]]="CxC",1,0)</f>
        <v>0</v>
      </c>
      <c r="P2482" s="11">
        <f>IF(FIN_DATASET[[#This Row],[Method]]="CxC",FIN_DATASET[[#This Row],[Amount]],0)</f>
        <v>0</v>
      </c>
      <c r="Q2482" s="3">
        <f>IF(OR(FIN_DATASET[[#This Row],[Account]]="CxP",FIN_DATASET[[#This Row],[Account]]="CxP (Liga)",FIN_DATASET[[#This Row],[Account]]="CxP (Terceros)"),1,0)</f>
        <v>0</v>
      </c>
      <c r="R2482" s="3">
        <f>IF(FIN_DATASET[[#This Row],[AP_Flag]]=1,FIN_DATASET[[#This Row],[Amount]],0)</f>
        <v>0</v>
      </c>
    </row>
    <row r="2483" spans="1:18" x14ac:dyDescent="0.2">
      <c r="A2483" s="4">
        <f>FIN_RAW[[#This Row],[FECHA]]</f>
        <v>45597</v>
      </c>
      <c r="B2483" s="3">
        <f>YEAR(FIN_DATASET[[#This Row],[Date]])</f>
        <v>2024</v>
      </c>
      <c r="C2483" s="3" t="str">
        <f>TEXT(FIN_DATASET[[#This Row],[Date]],"mmmm")</f>
        <v>November</v>
      </c>
      <c r="D2483" s="3" t="str">
        <f>IF(FIN_RAW[[#This Row],[VALOR (IN)]]&gt;0, "Income",IF(FIN_RAW[[#This Row],[VALOR (OUT)]]&gt;0, "Expense", "Check"))</f>
        <v>Income</v>
      </c>
      <c r="E2483" s="3" t="str">
        <f>_xlfn.XLOOKUP(FIN_DATASET[[#This Row],[Method]],CATEGORY_MAP[CUENTA_IN],CATEGORY_MAP[Category])</f>
        <v>Cash</v>
      </c>
      <c r="F2483" s="3" t="str">
        <f>_xlfn.XLOOKUP(FIN_DATASET[[#This Row],[Account]],CATEGORY_MAP[CUENTA_OUT],CATEGORY_MAP[Subcategory])</f>
        <v>Monthly Fee</v>
      </c>
      <c r="G2483" s="3" t="str">
        <f>IF(OR(FIN_RAW[[#This Row],[CONCEPTO]]=0,FIN_RAW[[#This Row],[CONCEPTO]]=""),"",FIN_RAW[[#This Row],[CONCEPTO]])</f>
        <v>Mensualidad AR NOV</v>
      </c>
      <c r="H2483" s="5">
        <f>IF(FIN_DATASET[[#This Row],[Type]]="Income", FIN_RAW[[#This Row],[VALOR (IN)]], -FIN_RAW[[#This Row],[VALOR (OUT)]])</f>
        <v>210000</v>
      </c>
      <c r="I2483" s="3" t="str">
        <f>FIN_RAW[[#This Row],[CUENTA (IN)]]</f>
        <v>Efectivo</v>
      </c>
      <c r="J2483" s="6" t="str">
        <f>FIN_RAW[[#This Row],[CUENTA (OUT)]]</f>
        <v>Mensualidad</v>
      </c>
      <c r="K2483" s="3" t="str">
        <f>IF(OR(FIN_RAW[[#This Row],[CLIENTE]]=0,FIN_RAW[[#This Row],[CLIENTE]]=" "),"",FIN_RAW[[#This Row],[CLIENTE]])</f>
        <v>Yanibel Peña Londoño</v>
      </c>
      <c r="L2483" s="3" t="str">
        <f>IF(OR(FIN_RAW[[#This Row],[DEPORTISTA]]=0,FIN_RAW[[#This Row],[DEPORTISTA]]=""),"",FIN_RAW[[#This Row],[DEPORTISTA]])</f>
        <v>Santiago Piedrahita Peña</v>
      </c>
      <c r="M2483" s="3">
        <f>IF(FIN_DATASET[[#This Row],[Method]]="Efectivo",1,0)</f>
        <v>1</v>
      </c>
      <c r="N2483" s="12">
        <f>IF(FIN_DATASET[[#This Row],[Method]]="Efectivo",FIN_DATASET[[#This Row],[Amount]],0)</f>
        <v>210000</v>
      </c>
      <c r="O2483" s="3">
        <f>IF(FIN_DATASET[[#This Row],[Method]]="CxC",1,0)</f>
        <v>0</v>
      </c>
      <c r="P2483" s="11">
        <f>IF(FIN_DATASET[[#This Row],[Method]]="CxC",FIN_DATASET[[#This Row],[Amount]],0)</f>
        <v>0</v>
      </c>
      <c r="Q2483" s="3">
        <f>IF(OR(FIN_DATASET[[#This Row],[Account]]="CxP",FIN_DATASET[[#This Row],[Account]]="CxP (Liga)",FIN_DATASET[[#This Row],[Account]]="CxP (Terceros)"),1,0)</f>
        <v>0</v>
      </c>
      <c r="R2483" s="3">
        <f>IF(FIN_DATASET[[#This Row],[AP_Flag]]=1,FIN_DATASET[[#This Row],[Amount]],0)</f>
        <v>0</v>
      </c>
    </row>
    <row r="2484" spans="1:18" x14ac:dyDescent="0.2">
      <c r="A2484" s="4">
        <f>FIN_RAW[[#This Row],[FECHA]]</f>
        <v>45597</v>
      </c>
      <c r="B2484" s="3">
        <f>YEAR(FIN_DATASET[[#This Row],[Date]])</f>
        <v>2024</v>
      </c>
      <c r="C2484" s="3" t="str">
        <f>TEXT(FIN_DATASET[[#This Row],[Date]],"mmmm")</f>
        <v>November</v>
      </c>
      <c r="D2484" s="3" t="str">
        <f>IF(FIN_RAW[[#This Row],[VALOR (IN)]]&gt;0, "Income",IF(FIN_RAW[[#This Row],[VALOR (OUT)]]&gt;0, "Expense", "Check"))</f>
        <v>Income</v>
      </c>
      <c r="E2484" s="3" t="str">
        <f>_xlfn.XLOOKUP(FIN_DATASET[[#This Row],[Method]],CATEGORY_MAP[CUENTA_IN],CATEGORY_MAP[Category])</f>
        <v>Cash</v>
      </c>
      <c r="F2484" s="3" t="str">
        <f>_xlfn.XLOOKUP(FIN_DATASET[[#This Row],[Account]],CATEGORY_MAP[CUENTA_OUT],CATEGORY_MAP[Subcategory])</f>
        <v>Monthly Fee</v>
      </c>
      <c r="G2484" s="3" t="str">
        <f>IF(OR(FIN_RAW[[#This Row],[CONCEPTO]]=0,FIN_RAW[[#This Row],[CONCEPTO]]=""),"",FIN_RAW[[#This Row],[CONCEPTO]])</f>
        <v>Mensualidad AR NOV</v>
      </c>
      <c r="H2484" s="5">
        <f>IF(FIN_DATASET[[#This Row],[Type]]="Income", FIN_RAW[[#This Row],[VALOR (IN)]], -FIN_RAW[[#This Row],[VALOR (OUT)]])</f>
        <v>210000</v>
      </c>
      <c r="I2484" s="3" t="str">
        <f>FIN_RAW[[#This Row],[CUENTA (IN)]]</f>
        <v>Efectivo</v>
      </c>
      <c r="J2484" s="6" t="str">
        <f>FIN_RAW[[#This Row],[CUENTA (OUT)]]</f>
        <v>Mensualidad</v>
      </c>
      <c r="K2484" s="3" t="str">
        <f>IF(OR(FIN_RAW[[#This Row],[CLIENTE]]=0,FIN_RAW[[#This Row],[CLIENTE]]=" "),"",FIN_RAW[[#This Row],[CLIENTE]])</f>
        <v>Ingrith Basto Zamorano</v>
      </c>
      <c r="L2484" s="3" t="str">
        <f>IF(OR(FIN_RAW[[#This Row],[DEPORTISTA]]=0,FIN_RAW[[#This Row],[DEPORTISTA]]=""),"",FIN_RAW[[#This Row],[DEPORTISTA]])</f>
        <v>Santiago Solórzano Basto</v>
      </c>
      <c r="M2484" s="3">
        <f>IF(FIN_DATASET[[#This Row],[Method]]="Efectivo",1,0)</f>
        <v>1</v>
      </c>
      <c r="N2484" s="12">
        <f>IF(FIN_DATASET[[#This Row],[Method]]="Efectivo",FIN_DATASET[[#This Row],[Amount]],0)</f>
        <v>210000</v>
      </c>
      <c r="O2484" s="3">
        <f>IF(FIN_DATASET[[#This Row],[Method]]="CxC",1,0)</f>
        <v>0</v>
      </c>
      <c r="P2484" s="11">
        <f>IF(FIN_DATASET[[#This Row],[Method]]="CxC",FIN_DATASET[[#This Row],[Amount]],0)</f>
        <v>0</v>
      </c>
      <c r="Q2484" s="3">
        <f>IF(OR(FIN_DATASET[[#This Row],[Account]]="CxP",FIN_DATASET[[#This Row],[Account]]="CxP (Liga)",FIN_DATASET[[#This Row],[Account]]="CxP (Terceros)"),1,0)</f>
        <v>0</v>
      </c>
      <c r="R2484" s="3">
        <f>IF(FIN_DATASET[[#This Row],[AP_Flag]]=1,FIN_DATASET[[#This Row],[Amount]],0)</f>
        <v>0</v>
      </c>
    </row>
    <row r="2485" spans="1:18" x14ac:dyDescent="0.2">
      <c r="A2485" s="4">
        <f>FIN_RAW[[#This Row],[FECHA]]</f>
        <v>45597</v>
      </c>
      <c r="B2485" s="3">
        <f>YEAR(FIN_DATASET[[#This Row],[Date]])</f>
        <v>2024</v>
      </c>
      <c r="C2485" s="3" t="str">
        <f>TEXT(FIN_DATASET[[#This Row],[Date]],"mmmm")</f>
        <v>November</v>
      </c>
      <c r="D2485" s="3" t="str">
        <f>IF(FIN_RAW[[#This Row],[VALOR (IN)]]&gt;0, "Income",IF(FIN_RAW[[#This Row],[VALOR (OUT)]]&gt;0, "Expense", "Check"))</f>
        <v>Income</v>
      </c>
      <c r="E2485" s="3" t="str">
        <f>_xlfn.XLOOKUP(FIN_DATASET[[#This Row],[Method]],CATEGORY_MAP[CUENTA_IN],CATEGORY_MAP[Category])</f>
        <v>Cash</v>
      </c>
      <c r="F2485" s="3" t="str">
        <f>_xlfn.XLOOKUP(FIN_DATASET[[#This Row],[Account]],CATEGORY_MAP[CUENTA_OUT],CATEGORY_MAP[Subcategory])</f>
        <v>Monthly Fee</v>
      </c>
      <c r="G2485" s="3" t="str">
        <f>IF(OR(FIN_RAW[[#This Row],[CONCEPTO]]=0,FIN_RAW[[#This Row],[CONCEPTO]]=""),"",FIN_RAW[[#This Row],[CONCEPTO]])</f>
        <v>Mensualidad FOR NOV</v>
      </c>
      <c r="H2485" s="5">
        <f>IF(FIN_DATASET[[#This Row],[Type]]="Income", FIN_RAW[[#This Row],[VALOR (IN)]], -FIN_RAW[[#This Row],[VALOR (OUT)]])</f>
        <v>180000</v>
      </c>
      <c r="I2485" s="3" t="str">
        <f>FIN_RAW[[#This Row],[CUENTA (IN)]]</f>
        <v>Efectivo</v>
      </c>
      <c r="J2485" s="6" t="str">
        <f>FIN_RAW[[#This Row],[CUENTA (OUT)]]</f>
        <v>Mensualidad</v>
      </c>
      <c r="K2485" s="3" t="str">
        <f>IF(OR(FIN_RAW[[#This Row],[CLIENTE]]=0,FIN_RAW[[#This Row],[CLIENTE]]=" "),"",FIN_RAW[[#This Row],[CLIENTE]])</f>
        <v>Oscar Urrea Ramirez</v>
      </c>
      <c r="L2485" s="3" t="str">
        <f>IF(OR(FIN_RAW[[#This Row],[DEPORTISTA]]=0,FIN_RAW[[#This Row],[DEPORTISTA]]=""),"",FIN_RAW[[#This Row],[DEPORTISTA]])</f>
        <v>Sara Urrea Chavarriaga</v>
      </c>
      <c r="M2485" s="3">
        <f>IF(FIN_DATASET[[#This Row],[Method]]="Efectivo",1,0)</f>
        <v>1</v>
      </c>
      <c r="N2485" s="12">
        <f>IF(FIN_DATASET[[#This Row],[Method]]="Efectivo",FIN_DATASET[[#This Row],[Amount]],0)</f>
        <v>180000</v>
      </c>
      <c r="O2485" s="3">
        <f>IF(FIN_DATASET[[#This Row],[Method]]="CxC",1,0)</f>
        <v>0</v>
      </c>
      <c r="P2485" s="11">
        <f>IF(FIN_DATASET[[#This Row],[Method]]="CxC",FIN_DATASET[[#This Row],[Amount]],0)</f>
        <v>0</v>
      </c>
      <c r="Q2485" s="3">
        <f>IF(OR(FIN_DATASET[[#This Row],[Account]]="CxP",FIN_DATASET[[#This Row],[Account]]="CxP (Liga)",FIN_DATASET[[#This Row],[Account]]="CxP (Terceros)"),1,0)</f>
        <v>0</v>
      </c>
      <c r="R2485" s="3">
        <f>IF(FIN_DATASET[[#This Row],[AP_Flag]]=1,FIN_DATASET[[#This Row],[Amount]],0)</f>
        <v>0</v>
      </c>
    </row>
    <row r="2486" spans="1:18" x14ac:dyDescent="0.2">
      <c r="A2486" s="4">
        <f>FIN_RAW[[#This Row],[FECHA]]</f>
        <v>45597</v>
      </c>
      <c r="B2486" s="3">
        <f>YEAR(FIN_DATASET[[#This Row],[Date]])</f>
        <v>2024</v>
      </c>
      <c r="C2486" s="3" t="str">
        <f>TEXT(FIN_DATASET[[#This Row],[Date]],"mmmm")</f>
        <v>November</v>
      </c>
      <c r="D2486" s="3" t="str">
        <f>IF(FIN_RAW[[#This Row],[VALOR (IN)]]&gt;0, "Income",IF(FIN_RAW[[#This Row],[VALOR (OUT)]]&gt;0, "Expense", "Check"))</f>
        <v>Income</v>
      </c>
      <c r="E2486" s="3" t="str">
        <f>_xlfn.XLOOKUP(FIN_DATASET[[#This Row],[Method]],CATEGORY_MAP[CUENTA_IN],CATEGORY_MAP[Category])</f>
        <v>Cash</v>
      </c>
      <c r="F2486" s="3" t="str">
        <f>_xlfn.XLOOKUP(FIN_DATASET[[#This Row],[Account]],CATEGORY_MAP[CUENTA_OUT],CATEGORY_MAP[Subcategory])</f>
        <v>Monthly Fee</v>
      </c>
      <c r="G2486" s="3" t="str">
        <f>IF(OR(FIN_RAW[[#This Row],[CONCEPTO]]=0,FIN_RAW[[#This Row],[CONCEPTO]]=""),"",FIN_RAW[[#This Row],[CONCEPTO]])</f>
        <v>Mensualidad AR NOV</v>
      </c>
      <c r="H2486" s="5">
        <f>IF(FIN_DATASET[[#This Row],[Type]]="Income", FIN_RAW[[#This Row],[VALOR (IN)]], -FIN_RAW[[#This Row],[VALOR (OUT)]])</f>
        <v>210000</v>
      </c>
      <c r="I2486" s="3" t="str">
        <f>FIN_RAW[[#This Row],[CUENTA (IN)]]</f>
        <v>Efectivo</v>
      </c>
      <c r="J2486" s="6" t="str">
        <f>FIN_RAW[[#This Row],[CUENTA (OUT)]]</f>
        <v>Mensualidad</v>
      </c>
      <c r="K2486" s="3" t="str">
        <f>IF(OR(FIN_RAW[[#This Row],[CLIENTE]]=0,FIN_RAW[[#This Row],[CLIENTE]]=" "),"",FIN_RAW[[#This Row],[CLIENTE]])</f>
        <v>Marcela Zapata Duque</v>
      </c>
      <c r="L2486" s="3" t="str">
        <f>IF(OR(FIN_RAW[[#This Row],[DEPORTISTA]]=0,FIN_RAW[[#This Row],[DEPORTISTA]]=""),"",FIN_RAW[[#This Row],[DEPORTISTA]])</f>
        <v>Sara Zapata Zapata</v>
      </c>
      <c r="M2486" s="3">
        <f>IF(FIN_DATASET[[#This Row],[Method]]="Efectivo",1,0)</f>
        <v>1</v>
      </c>
      <c r="N2486" s="12">
        <f>IF(FIN_DATASET[[#This Row],[Method]]="Efectivo",FIN_DATASET[[#This Row],[Amount]],0)</f>
        <v>210000</v>
      </c>
      <c r="O2486" s="3">
        <f>IF(FIN_DATASET[[#This Row],[Method]]="CxC",1,0)</f>
        <v>0</v>
      </c>
      <c r="P2486" s="11">
        <f>IF(FIN_DATASET[[#This Row],[Method]]="CxC",FIN_DATASET[[#This Row],[Amount]],0)</f>
        <v>0</v>
      </c>
      <c r="Q2486" s="3">
        <f>IF(OR(FIN_DATASET[[#This Row],[Account]]="CxP",FIN_DATASET[[#This Row],[Account]]="CxP (Liga)",FIN_DATASET[[#This Row],[Account]]="CxP (Terceros)"),1,0)</f>
        <v>0</v>
      </c>
      <c r="R2486" s="3">
        <f>IF(FIN_DATASET[[#This Row],[AP_Flag]]=1,FIN_DATASET[[#This Row],[Amount]],0)</f>
        <v>0</v>
      </c>
    </row>
    <row r="2487" spans="1:18" x14ac:dyDescent="0.2">
      <c r="A2487" s="4">
        <f>FIN_RAW[[#This Row],[FECHA]]</f>
        <v>45597</v>
      </c>
      <c r="B2487" s="3">
        <f>YEAR(FIN_DATASET[[#This Row],[Date]])</f>
        <v>2024</v>
      </c>
      <c r="C2487" s="3" t="str">
        <f>TEXT(FIN_DATASET[[#This Row],[Date]],"mmmm")</f>
        <v>November</v>
      </c>
      <c r="D2487" s="3" t="str">
        <f>IF(FIN_RAW[[#This Row],[VALOR (IN)]]&gt;0, "Income",IF(FIN_RAW[[#This Row],[VALOR (OUT)]]&gt;0, "Expense", "Check"))</f>
        <v>Income</v>
      </c>
      <c r="E2487" s="3" t="str">
        <f>_xlfn.XLOOKUP(FIN_DATASET[[#This Row],[Method]],CATEGORY_MAP[CUENTA_IN],CATEGORY_MAP[Category])</f>
        <v>Scholarships</v>
      </c>
      <c r="F2487" s="3" t="str">
        <f>_xlfn.XLOOKUP(FIN_DATASET[[#This Row],[Account]],CATEGORY_MAP[CUENTA_OUT],CATEGORY_MAP[Subcategory])</f>
        <v>Monthly Fee</v>
      </c>
      <c r="G2487" s="3" t="str">
        <f>IF(OR(FIN_RAW[[#This Row],[CONCEPTO]]=0,FIN_RAW[[#This Row],[CONCEPTO]]=""),"",FIN_RAW[[#This Row],[CONCEPTO]])</f>
        <v>Beca Fundadores AR (100%) NOV</v>
      </c>
      <c r="H2487" s="5">
        <f>IF(FIN_DATASET[[#This Row],[Type]]="Income", FIN_RAW[[#This Row],[VALOR (IN)]], -FIN_RAW[[#This Row],[VALOR (OUT)]])</f>
        <v>210000</v>
      </c>
      <c r="I2487" s="3" t="str">
        <f>FIN_RAW[[#This Row],[CUENTA (IN)]]</f>
        <v>Becas</v>
      </c>
      <c r="J2487" s="6" t="str">
        <f>FIN_RAW[[#This Row],[CUENTA (OUT)]]</f>
        <v>Mensualidad</v>
      </c>
      <c r="K2487" s="3" t="str">
        <f>IF(OR(FIN_RAW[[#This Row],[CLIENTE]]=0,FIN_RAW[[#This Row],[CLIENTE]]=" "),"",FIN_RAW[[#This Row],[CLIENTE]])</f>
        <v>Silvana Torres López</v>
      </c>
      <c r="L2487" s="3" t="str">
        <f>IF(OR(FIN_RAW[[#This Row],[DEPORTISTA]]=0,FIN_RAW[[#This Row],[DEPORTISTA]]=""),"",FIN_RAW[[#This Row],[DEPORTISTA]])</f>
        <v>Valentina Quintero Torres</v>
      </c>
      <c r="M2487" s="3">
        <f>IF(FIN_DATASET[[#This Row],[Method]]="Efectivo",1,0)</f>
        <v>0</v>
      </c>
      <c r="N2487" s="12">
        <f>IF(FIN_DATASET[[#This Row],[Method]]="Efectivo",FIN_DATASET[[#This Row],[Amount]],0)</f>
        <v>0</v>
      </c>
      <c r="O2487" s="3">
        <f>IF(FIN_DATASET[[#This Row],[Method]]="CxC",1,0)</f>
        <v>0</v>
      </c>
      <c r="P2487" s="11">
        <f>IF(FIN_DATASET[[#This Row],[Method]]="CxC",FIN_DATASET[[#This Row],[Amount]],0)</f>
        <v>0</v>
      </c>
      <c r="Q2487" s="3">
        <f>IF(OR(FIN_DATASET[[#This Row],[Account]]="CxP",FIN_DATASET[[#This Row],[Account]]="CxP (Liga)",FIN_DATASET[[#This Row],[Account]]="CxP (Terceros)"),1,0)</f>
        <v>0</v>
      </c>
      <c r="R2487" s="3">
        <f>IF(FIN_DATASET[[#This Row],[AP_Flag]]=1,FIN_DATASET[[#This Row],[Amount]],0)</f>
        <v>0</v>
      </c>
    </row>
    <row r="2488" spans="1:18" x14ac:dyDescent="0.2">
      <c r="A2488" s="4">
        <f>FIN_RAW[[#This Row],[FECHA]]</f>
        <v>45597</v>
      </c>
      <c r="B2488" s="3">
        <f>YEAR(FIN_DATASET[[#This Row],[Date]])</f>
        <v>2024</v>
      </c>
      <c r="C2488" s="3" t="str">
        <f>TEXT(FIN_DATASET[[#This Row],[Date]],"mmmm")</f>
        <v>November</v>
      </c>
      <c r="D2488" s="3" t="str">
        <f>IF(FIN_RAW[[#This Row],[VALOR (IN)]]&gt;0, "Income",IF(FIN_RAW[[#This Row],[VALOR (OUT)]]&gt;0, "Expense", "Check"))</f>
        <v>Income</v>
      </c>
      <c r="E2488" s="3" t="str">
        <f>_xlfn.XLOOKUP(FIN_DATASET[[#This Row],[Method]],CATEGORY_MAP[CUENTA_IN],CATEGORY_MAP[Category])</f>
        <v>Cash</v>
      </c>
      <c r="F2488" s="3" t="str">
        <f>_xlfn.XLOOKUP(FIN_DATASET[[#This Row],[Account]],CATEGORY_MAP[CUENTA_OUT],CATEGORY_MAP[Subcategory])</f>
        <v>Monthly Fee</v>
      </c>
      <c r="G2488" s="3" t="str">
        <f>IF(OR(FIN_RAW[[#This Row],[CONCEPTO]]=0,FIN_RAW[[#This Row],[CONCEPTO]]=""),"",FIN_RAW[[#This Row],[CONCEPTO]])</f>
        <v>Mensualidad FOR NOV</v>
      </c>
      <c r="H2488" s="5">
        <f>IF(FIN_DATASET[[#This Row],[Type]]="Income", FIN_RAW[[#This Row],[VALOR (IN)]], -FIN_RAW[[#This Row],[VALOR (OUT)]])</f>
        <v>180000</v>
      </c>
      <c r="I2488" s="3" t="str">
        <f>FIN_RAW[[#This Row],[CUENTA (IN)]]</f>
        <v>Efectivo</v>
      </c>
      <c r="J2488" s="6" t="str">
        <f>FIN_RAW[[#This Row],[CUENTA (OUT)]]</f>
        <v>Mensualidad</v>
      </c>
      <c r="K2488" s="3" t="str">
        <f>IF(OR(FIN_RAW[[#This Row],[CLIENTE]]=0,FIN_RAW[[#This Row],[CLIENTE]]=" "),"",FIN_RAW[[#This Row],[CLIENTE]])</f>
        <v>Paula Andrea Cruz</v>
      </c>
      <c r="L2488" s="3" t="str">
        <f>IF(OR(FIN_RAW[[#This Row],[DEPORTISTA]]=0,FIN_RAW[[#This Row],[DEPORTISTA]]=""),"",FIN_RAW[[#This Row],[DEPORTISTA]])</f>
        <v>Victoria David Cruz</v>
      </c>
      <c r="M2488" s="3">
        <f>IF(FIN_DATASET[[#This Row],[Method]]="Efectivo",1,0)</f>
        <v>1</v>
      </c>
      <c r="N2488" s="12">
        <f>IF(FIN_DATASET[[#This Row],[Method]]="Efectivo",FIN_DATASET[[#This Row],[Amount]],0)</f>
        <v>180000</v>
      </c>
      <c r="O2488" s="3">
        <f>IF(FIN_DATASET[[#This Row],[Method]]="CxC",1,0)</f>
        <v>0</v>
      </c>
      <c r="P2488" s="11">
        <f>IF(FIN_DATASET[[#This Row],[Method]]="CxC",FIN_DATASET[[#This Row],[Amount]],0)</f>
        <v>0</v>
      </c>
      <c r="Q2488" s="3">
        <f>IF(OR(FIN_DATASET[[#This Row],[Account]]="CxP",FIN_DATASET[[#This Row],[Account]]="CxP (Liga)",FIN_DATASET[[#This Row],[Account]]="CxP (Terceros)"),1,0)</f>
        <v>0</v>
      </c>
      <c r="R2488" s="3">
        <f>IF(FIN_DATASET[[#This Row],[AP_Flag]]=1,FIN_DATASET[[#This Row],[Amount]],0)</f>
        <v>0</v>
      </c>
    </row>
    <row r="2489" spans="1:18" x14ac:dyDescent="0.2">
      <c r="A2489" s="4">
        <f>FIN_RAW[[#This Row],[FECHA]]</f>
        <v>45626</v>
      </c>
      <c r="B2489" s="3">
        <f>YEAR(FIN_DATASET[[#This Row],[Date]])</f>
        <v>2024</v>
      </c>
      <c r="C2489" s="3" t="str">
        <f>TEXT(FIN_DATASET[[#This Row],[Date]],"mmmm")</f>
        <v>November</v>
      </c>
      <c r="D2489" s="3" t="str">
        <f>IF(FIN_RAW[[#This Row],[VALOR (IN)]]&gt;0, "Income",IF(FIN_RAW[[#This Row],[VALOR (OUT)]]&gt;0, "Expense", "Check"))</f>
        <v>Expense</v>
      </c>
      <c r="E2489" s="3" t="str">
        <f>_xlfn.XLOOKUP(FIN_DATASET[[#This Row],[Method]],CATEGORY_MAP[CUENTA_IN],CATEGORY_MAP[Category])</f>
        <v>Cash</v>
      </c>
      <c r="F2489" s="3" t="str">
        <f>_xlfn.XLOOKUP(FIN_DATASET[[#This Row],[Account]],CATEGORY_MAP[CUENTA_OUT],CATEGORY_MAP[Subcategory])</f>
        <v>Payroll</v>
      </c>
      <c r="G2489" s="3" t="str">
        <f>IF(OR(FIN_RAW[[#This Row],[CONCEPTO]]=0,FIN_RAW[[#This Row],[CONCEPTO]]=""),"",FIN_RAW[[#This Row],[CONCEPTO]])</f>
        <v>Pago Nomina NOV</v>
      </c>
      <c r="H2489" s="5">
        <f>IF(FIN_DATASET[[#This Row],[Type]]="Income", FIN_RAW[[#This Row],[VALOR (IN)]], -FIN_RAW[[#This Row],[VALOR (OUT)]])</f>
        <v>-950000</v>
      </c>
      <c r="I2489" s="3" t="str">
        <f>FIN_RAW[[#This Row],[CUENTA (IN)]]</f>
        <v>Efectivo</v>
      </c>
      <c r="J2489" s="6" t="str">
        <f>FIN_RAW[[#This Row],[CUENTA (OUT)]]</f>
        <v>Nomina</v>
      </c>
      <c r="K2489" s="3" t="str">
        <f>IF(OR(FIN_RAW[[#This Row],[CLIENTE]]=0,FIN_RAW[[#This Row],[CLIENTE]]=" "),"",FIN_RAW[[#This Row],[CLIENTE]])</f>
        <v>Derwin Cuastumal Leal</v>
      </c>
      <c r="L2489" s="3" t="str">
        <f>IF(OR(FIN_RAW[[#This Row],[DEPORTISTA]]=0,FIN_RAW[[#This Row],[DEPORTISTA]]=""),"",FIN_RAW[[#This Row],[DEPORTISTA]])</f>
        <v>Derwin Cuastumal Leal</v>
      </c>
      <c r="M2489" s="3">
        <f>IF(FIN_DATASET[[#This Row],[Method]]="Efectivo",1,0)</f>
        <v>1</v>
      </c>
      <c r="N2489" s="12">
        <f>IF(FIN_DATASET[[#This Row],[Method]]="Efectivo",FIN_DATASET[[#This Row],[Amount]],0)</f>
        <v>-950000</v>
      </c>
      <c r="O2489" s="3">
        <f>IF(FIN_DATASET[[#This Row],[Method]]="CxC",1,0)</f>
        <v>0</v>
      </c>
      <c r="P2489" s="11">
        <f>IF(FIN_DATASET[[#This Row],[Method]]="CxC",FIN_DATASET[[#This Row],[Amount]],0)</f>
        <v>0</v>
      </c>
      <c r="Q2489" s="3">
        <f>IF(OR(FIN_DATASET[[#This Row],[Account]]="CxP",FIN_DATASET[[#This Row],[Account]]="CxP (Liga)",FIN_DATASET[[#This Row],[Account]]="CxP (Terceros)"),1,0)</f>
        <v>0</v>
      </c>
      <c r="R2489" s="3">
        <f>IF(FIN_DATASET[[#This Row],[AP_Flag]]=1,FIN_DATASET[[#This Row],[Amount]],0)</f>
        <v>0</v>
      </c>
    </row>
    <row r="2490" spans="1:18" x14ac:dyDescent="0.2">
      <c r="A2490" s="4">
        <f>FIN_RAW[[#This Row],[FECHA]]</f>
        <v>45626</v>
      </c>
      <c r="B2490" s="3">
        <f>YEAR(FIN_DATASET[[#This Row],[Date]])</f>
        <v>2024</v>
      </c>
      <c r="C2490" s="3" t="str">
        <f>TEXT(FIN_DATASET[[#This Row],[Date]],"mmmm")</f>
        <v>November</v>
      </c>
      <c r="D2490" s="3" t="str">
        <f>IF(FIN_RAW[[#This Row],[VALOR (IN)]]&gt;0, "Income",IF(FIN_RAW[[#This Row],[VALOR (OUT)]]&gt;0, "Expense", "Check"))</f>
        <v>Expense</v>
      </c>
      <c r="E2490" s="3" t="str">
        <f>_xlfn.XLOOKUP(FIN_DATASET[[#This Row],[Method]],CATEGORY_MAP[CUENTA_IN],CATEGORY_MAP[Category])</f>
        <v>Cash</v>
      </c>
      <c r="F2490" s="3" t="str">
        <f>_xlfn.XLOOKUP(FIN_DATASET[[#This Row],[Account]],CATEGORY_MAP[CUENTA_OUT],CATEGORY_MAP[Subcategory])</f>
        <v>Payroll</v>
      </c>
      <c r="G2490" s="3" t="str">
        <f>IF(OR(FIN_RAW[[#This Row],[CONCEPTO]]=0,FIN_RAW[[#This Row],[CONCEPTO]]=""),"",FIN_RAW[[#This Row],[CONCEPTO]])</f>
        <v>Pago Nomina NOV</v>
      </c>
      <c r="H2490" s="5">
        <f>IF(FIN_DATASET[[#This Row],[Type]]="Income", FIN_RAW[[#This Row],[VALOR (IN)]], -FIN_RAW[[#This Row],[VALOR (OUT)]])</f>
        <v>-1400000</v>
      </c>
      <c r="I2490" s="3" t="str">
        <f>FIN_RAW[[#This Row],[CUENTA (IN)]]</f>
        <v>Efectivo</v>
      </c>
      <c r="J2490" s="6" t="str">
        <f>FIN_RAW[[#This Row],[CUENTA (OUT)]]</f>
        <v>Nomina</v>
      </c>
      <c r="K2490" s="3" t="str">
        <f>IF(OR(FIN_RAW[[#This Row],[CLIENTE]]=0,FIN_RAW[[#This Row],[CLIENTE]]=" "),"",FIN_RAW[[#This Row],[CLIENTE]])</f>
        <v>Farly Apraez Betancur</v>
      </c>
      <c r="L2490" s="3" t="str">
        <f>IF(OR(FIN_RAW[[#This Row],[DEPORTISTA]]=0,FIN_RAW[[#This Row],[DEPORTISTA]]=""),"",FIN_RAW[[#This Row],[DEPORTISTA]])</f>
        <v>Farly Apraez Betancur</v>
      </c>
      <c r="M2490" s="3">
        <f>IF(FIN_DATASET[[#This Row],[Method]]="Efectivo",1,0)</f>
        <v>1</v>
      </c>
      <c r="N2490" s="12">
        <f>IF(FIN_DATASET[[#This Row],[Method]]="Efectivo",FIN_DATASET[[#This Row],[Amount]],0)</f>
        <v>-1400000</v>
      </c>
      <c r="O2490" s="3">
        <f>IF(FIN_DATASET[[#This Row],[Method]]="CxC",1,0)</f>
        <v>0</v>
      </c>
      <c r="P2490" s="11">
        <f>IF(FIN_DATASET[[#This Row],[Method]]="CxC",FIN_DATASET[[#This Row],[Amount]],0)</f>
        <v>0</v>
      </c>
      <c r="Q2490" s="3">
        <f>IF(OR(FIN_DATASET[[#This Row],[Account]]="CxP",FIN_DATASET[[#This Row],[Account]]="CxP (Liga)",FIN_DATASET[[#This Row],[Account]]="CxP (Terceros)"),1,0)</f>
        <v>0</v>
      </c>
      <c r="R2490" s="3">
        <f>IF(FIN_DATASET[[#This Row],[AP_Flag]]=1,FIN_DATASET[[#This Row],[Amount]],0)</f>
        <v>0</v>
      </c>
    </row>
    <row r="2491" spans="1:18" x14ac:dyDescent="0.2">
      <c r="A2491" s="4">
        <f>FIN_RAW[[#This Row],[FECHA]]</f>
        <v>45626</v>
      </c>
      <c r="B2491" s="3">
        <f>YEAR(FIN_DATASET[[#This Row],[Date]])</f>
        <v>2024</v>
      </c>
      <c r="C2491" s="3" t="str">
        <f>TEXT(FIN_DATASET[[#This Row],[Date]],"mmmm")</f>
        <v>November</v>
      </c>
      <c r="D2491" s="3" t="str">
        <f>IF(FIN_RAW[[#This Row],[VALOR (IN)]]&gt;0, "Income",IF(FIN_RAW[[#This Row],[VALOR (OUT)]]&gt;0, "Expense", "Check"))</f>
        <v>Expense</v>
      </c>
      <c r="E2491" s="3" t="str">
        <f>_xlfn.XLOOKUP(FIN_DATASET[[#This Row],[Method]],CATEGORY_MAP[CUENTA_IN],CATEGORY_MAP[Category])</f>
        <v>Cash</v>
      </c>
      <c r="F2491" s="3" t="str">
        <f>_xlfn.XLOOKUP(FIN_DATASET[[#This Row],[Account]],CATEGORY_MAP[CUENTA_OUT],CATEGORY_MAP[Subcategory])</f>
        <v>Payroll</v>
      </c>
      <c r="G2491" s="3" t="str">
        <f>IF(OR(FIN_RAW[[#This Row],[CONCEPTO]]=0,FIN_RAW[[#This Row],[CONCEPTO]]=""),"",FIN_RAW[[#This Row],[CONCEPTO]])</f>
        <v>Pago Nomina NOV</v>
      </c>
      <c r="H2491" s="5">
        <f>IF(FIN_DATASET[[#This Row],[Type]]="Income", FIN_RAW[[#This Row],[VALOR (IN)]], -FIN_RAW[[#This Row],[VALOR (OUT)]])</f>
        <v>-100000</v>
      </c>
      <c r="I2491" s="3" t="str">
        <f>FIN_RAW[[#This Row],[CUENTA (IN)]]</f>
        <v>Efectivo</v>
      </c>
      <c r="J2491" s="6" t="str">
        <f>FIN_RAW[[#This Row],[CUENTA (OUT)]]</f>
        <v>Nomina</v>
      </c>
      <c r="K2491" s="3" t="str">
        <f>IF(OR(FIN_RAW[[#This Row],[CLIENTE]]=0,FIN_RAW[[#This Row],[CLIENTE]]=" "),"",FIN_RAW[[#This Row],[CLIENTE]])</f>
        <v>Ana Milena Sánchez Patiño</v>
      </c>
      <c r="L2491" s="3" t="str">
        <f>IF(OR(FIN_RAW[[#This Row],[DEPORTISTA]]=0,FIN_RAW[[#This Row],[DEPORTISTA]]=""),"",FIN_RAW[[#This Row],[DEPORTISTA]])</f>
        <v>Ana Milena Sánchez Patiño</v>
      </c>
      <c r="M2491" s="3">
        <f>IF(FIN_DATASET[[#This Row],[Method]]="Efectivo",1,0)</f>
        <v>1</v>
      </c>
      <c r="N2491" s="12">
        <f>IF(FIN_DATASET[[#This Row],[Method]]="Efectivo",FIN_DATASET[[#This Row],[Amount]],0)</f>
        <v>-100000</v>
      </c>
      <c r="O2491" s="3">
        <f>IF(FIN_DATASET[[#This Row],[Method]]="CxC",1,0)</f>
        <v>0</v>
      </c>
      <c r="P2491" s="11">
        <f>IF(FIN_DATASET[[#This Row],[Method]]="CxC",FIN_DATASET[[#This Row],[Amount]],0)</f>
        <v>0</v>
      </c>
      <c r="Q2491" s="3">
        <f>IF(OR(FIN_DATASET[[#This Row],[Account]]="CxP",FIN_DATASET[[#This Row],[Account]]="CxP (Liga)",FIN_DATASET[[#This Row],[Account]]="CxP (Terceros)"),1,0)</f>
        <v>0</v>
      </c>
      <c r="R2491" s="3">
        <f>IF(FIN_DATASET[[#This Row],[AP_Flag]]=1,FIN_DATASET[[#This Row],[Amount]],0)</f>
        <v>0</v>
      </c>
    </row>
    <row r="2492" spans="1:18" x14ac:dyDescent="0.2">
      <c r="A2492" s="4">
        <f>FIN_RAW[[#This Row],[FECHA]]</f>
        <v>45626</v>
      </c>
      <c r="B2492" s="3">
        <f>YEAR(FIN_DATASET[[#This Row],[Date]])</f>
        <v>2024</v>
      </c>
      <c r="C2492" s="3" t="str">
        <f>TEXT(FIN_DATASET[[#This Row],[Date]],"mmmm")</f>
        <v>November</v>
      </c>
      <c r="D2492" s="3" t="str">
        <f>IF(FIN_RAW[[#This Row],[VALOR (IN)]]&gt;0, "Income",IF(FIN_RAW[[#This Row],[VALOR (OUT)]]&gt;0, "Expense", "Check"))</f>
        <v>Expense</v>
      </c>
      <c r="E2492" s="3" t="str">
        <f>_xlfn.XLOOKUP(FIN_DATASET[[#This Row],[Method]],CATEGORY_MAP[CUENTA_IN],CATEGORY_MAP[Category])</f>
        <v>Cash</v>
      </c>
      <c r="F2492" s="3" t="str">
        <f>_xlfn.XLOOKUP(FIN_DATASET[[#This Row],[Account]],CATEGORY_MAP[CUENTA_OUT],CATEGORY_MAP[Subcategory])</f>
        <v>Payroll</v>
      </c>
      <c r="G2492" s="3" t="str">
        <f>IF(OR(FIN_RAW[[#This Row],[CONCEPTO]]=0,FIN_RAW[[#This Row],[CONCEPTO]]=""),"",FIN_RAW[[#This Row],[CONCEPTO]])</f>
        <v>Pago Nomina NOV</v>
      </c>
      <c r="H2492" s="5">
        <f>IF(FIN_DATASET[[#This Row],[Type]]="Income", FIN_RAW[[#This Row],[VALOR (IN)]], -FIN_RAW[[#This Row],[VALOR (OUT)]])</f>
        <v>-900000</v>
      </c>
      <c r="I2492" s="3" t="str">
        <f>FIN_RAW[[#This Row],[CUENTA (IN)]]</f>
        <v>Efectivo</v>
      </c>
      <c r="J2492" s="6" t="str">
        <f>FIN_RAW[[#This Row],[CUENTA (OUT)]]</f>
        <v>Nomina</v>
      </c>
      <c r="K2492" s="3" t="str">
        <f>IF(OR(FIN_RAW[[#This Row],[CLIENTE]]=0,FIN_RAW[[#This Row],[CLIENTE]]=" "),"",FIN_RAW[[#This Row],[CLIENTE]])</f>
        <v/>
      </c>
      <c r="L2492" s="3" t="str">
        <f>IF(OR(FIN_RAW[[#This Row],[DEPORTISTA]]=0,FIN_RAW[[#This Row],[DEPORTISTA]]=""),"",FIN_RAW[[#This Row],[DEPORTISTA]])</f>
        <v/>
      </c>
      <c r="M2492" s="3">
        <f>IF(FIN_DATASET[[#This Row],[Method]]="Efectivo",1,0)</f>
        <v>1</v>
      </c>
      <c r="N2492" s="12">
        <f>IF(FIN_DATASET[[#This Row],[Method]]="Efectivo",FIN_DATASET[[#This Row],[Amount]],0)</f>
        <v>-900000</v>
      </c>
      <c r="O2492" s="3">
        <f>IF(FIN_DATASET[[#This Row],[Method]]="CxC",1,0)</f>
        <v>0</v>
      </c>
      <c r="P2492" s="11">
        <f>IF(FIN_DATASET[[#This Row],[Method]]="CxC",FIN_DATASET[[#This Row],[Amount]],0)</f>
        <v>0</v>
      </c>
      <c r="Q2492" s="3">
        <f>IF(OR(FIN_DATASET[[#This Row],[Account]]="CxP",FIN_DATASET[[#This Row],[Account]]="CxP (Liga)",FIN_DATASET[[#This Row],[Account]]="CxP (Terceros)"),1,0)</f>
        <v>0</v>
      </c>
      <c r="R2492" s="3">
        <f>IF(FIN_DATASET[[#This Row],[AP_Flag]]=1,FIN_DATASET[[#This Row],[Amount]],0)</f>
        <v>0</v>
      </c>
    </row>
    <row r="2493" spans="1:18" x14ac:dyDescent="0.2">
      <c r="A2493" s="4">
        <f>FIN_RAW[[#This Row],[FECHA]]</f>
        <v>45626</v>
      </c>
      <c r="B2493" s="3">
        <f>YEAR(FIN_DATASET[[#This Row],[Date]])</f>
        <v>2024</v>
      </c>
      <c r="C2493" s="3" t="str">
        <f>TEXT(FIN_DATASET[[#This Row],[Date]],"mmmm")</f>
        <v>November</v>
      </c>
      <c r="D2493" s="3" t="str">
        <f>IF(FIN_RAW[[#This Row],[VALOR (IN)]]&gt;0, "Income",IF(FIN_RAW[[#This Row],[VALOR (OUT)]]&gt;0, "Expense", "Check"))</f>
        <v>Expense</v>
      </c>
      <c r="E2493" s="3" t="str">
        <f>_xlfn.XLOOKUP(FIN_DATASET[[#This Row],[Method]],CATEGORY_MAP[CUENTA_IN],CATEGORY_MAP[Category])</f>
        <v>Cash</v>
      </c>
      <c r="F2493" s="3" t="str">
        <f>_xlfn.XLOOKUP(FIN_DATASET[[#This Row],[Account]],CATEGORY_MAP[CUENTA_OUT],CATEGORY_MAP[Subcategory])</f>
        <v>Tournaments</v>
      </c>
      <c r="G2493" s="3" t="str">
        <f>IF(OR(FIN_RAW[[#This Row],[CONCEPTO]]=0,FIN_RAW[[#This Row],[CONCEPTO]]=""),"",FIN_RAW[[#This Row],[CONCEPTO]])</f>
        <v>Inscripcion 2do Festival Novatos 2024</v>
      </c>
      <c r="H2493" s="5">
        <f>IF(FIN_DATASET[[#This Row],[Type]]="Income", FIN_RAW[[#This Row],[VALOR (IN)]], -FIN_RAW[[#This Row],[VALOR (OUT)]])</f>
        <v>-197000</v>
      </c>
      <c r="I2493" s="3" t="str">
        <f>FIN_RAW[[#This Row],[CUENTA (IN)]]</f>
        <v>Efectivo</v>
      </c>
      <c r="J2493" s="6" t="str">
        <f>FIN_RAW[[#This Row],[CUENTA (OUT)]]</f>
        <v>Torneos</v>
      </c>
      <c r="K2493" s="3" t="str">
        <f>IF(OR(FIN_RAW[[#This Row],[CLIENTE]]=0,FIN_RAW[[#This Row],[CLIENTE]]=" "),"",FIN_RAW[[#This Row],[CLIENTE]])</f>
        <v/>
      </c>
      <c r="L2493" s="3" t="str">
        <f>IF(OR(FIN_RAW[[#This Row],[DEPORTISTA]]=0,FIN_RAW[[#This Row],[DEPORTISTA]]=""),"",FIN_RAW[[#This Row],[DEPORTISTA]])</f>
        <v/>
      </c>
      <c r="M2493" s="3">
        <f>IF(FIN_DATASET[[#This Row],[Method]]="Efectivo",1,0)</f>
        <v>1</v>
      </c>
      <c r="N2493" s="12">
        <f>IF(FIN_DATASET[[#This Row],[Method]]="Efectivo",FIN_DATASET[[#This Row],[Amount]],0)</f>
        <v>-197000</v>
      </c>
      <c r="O2493" s="3">
        <f>IF(FIN_DATASET[[#This Row],[Method]]="CxC",1,0)</f>
        <v>0</v>
      </c>
      <c r="P2493" s="11">
        <f>IF(FIN_DATASET[[#This Row],[Method]]="CxC",FIN_DATASET[[#This Row],[Amount]],0)</f>
        <v>0</v>
      </c>
      <c r="Q2493" s="3">
        <f>IF(OR(FIN_DATASET[[#This Row],[Account]]="CxP",FIN_DATASET[[#This Row],[Account]]="CxP (Liga)",FIN_DATASET[[#This Row],[Account]]="CxP (Terceros)"),1,0)</f>
        <v>0</v>
      </c>
      <c r="R2493" s="3">
        <f>IF(FIN_DATASET[[#This Row],[AP_Flag]]=1,FIN_DATASET[[#This Row],[Amount]],0)</f>
        <v>0</v>
      </c>
    </row>
    <row r="2494" spans="1:18" x14ac:dyDescent="0.2">
      <c r="A2494" s="4">
        <f>FIN_RAW[[#This Row],[FECHA]]</f>
        <v>45626</v>
      </c>
      <c r="B2494" s="3">
        <f>YEAR(FIN_DATASET[[#This Row],[Date]])</f>
        <v>2024</v>
      </c>
      <c r="C2494" s="3" t="str">
        <f>TEXT(FIN_DATASET[[#This Row],[Date]],"mmmm")</f>
        <v>November</v>
      </c>
      <c r="D2494" s="3" t="str">
        <f>IF(FIN_RAW[[#This Row],[VALOR (IN)]]&gt;0, "Income",IF(FIN_RAW[[#This Row],[VALOR (OUT)]]&gt;0, "Expense", "Check"))</f>
        <v>Expense</v>
      </c>
      <c r="E2494" s="3" t="str">
        <f>_xlfn.XLOOKUP(FIN_DATASET[[#This Row],[Method]],CATEGORY_MAP[CUENTA_IN],CATEGORY_MAP[Category])</f>
        <v>Cash</v>
      </c>
      <c r="F2494" s="3" t="str">
        <f>_xlfn.XLOOKUP(FIN_DATASET[[#This Row],[Account]],CATEGORY_MAP[CUENTA_OUT],CATEGORY_MAP[Subcategory])</f>
        <v>Tournaments</v>
      </c>
      <c r="G2494" s="3" t="str">
        <f>IF(OR(FIN_RAW[[#This Row],[CONCEPTO]]=0,FIN_RAW[[#This Row],[CONCEPTO]]=""),"",FIN_RAW[[#This Row],[CONCEPTO]])</f>
        <v>Refrigerio Festival Novatos 2024</v>
      </c>
      <c r="H2494" s="5">
        <f>IF(FIN_DATASET[[#This Row],[Type]]="Income", FIN_RAW[[#This Row],[VALOR (IN)]], -FIN_RAW[[#This Row],[VALOR (OUT)]])</f>
        <v>-400000</v>
      </c>
      <c r="I2494" s="3" t="str">
        <f>FIN_RAW[[#This Row],[CUENTA (IN)]]</f>
        <v>Efectivo</v>
      </c>
      <c r="J2494" s="6" t="str">
        <f>FIN_RAW[[#This Row],[CUENTA (OUT)]]</f>
        <v>Torneos</v>
      </c>
      <c r="K2494" s="3" t="str">
        <f>IF(OR(FIN_RAW[[#This Row],[CLIENTE]]=0,FIN_RAW[[#This Row],[CLIENTE]]=" "),"",FIN_RAW[[#This Row],[CLIENTE]])</f>
        <v/>
      </c>
      <c r="L2494" s="3" t="str">
        <f>IF(OR(FIN_RAW[[#This Row],[DEPORTISTA]]=0,FIN_RAW[[#This Row],[DEPORTISTA]]=""),"",FIN_RAW[[#This Row],[DEPORTISTA]])</f>
        <v/>
      </c>
      <c r="M2494" s="3">
        <f>IF(FIN_DATASET[[#This Row],[Method]]="Efectivo",1,0)</f>
        <v>1</v>
      </c>
      <c r="N2494" s="12">
        <f>IF(FIN_DATASET[[#This Row],[Method]]="Efectivo",FIN_DATASET[[#This Row],[Amount]],0)</f>
        <v>-400000</v>
      </c>
      <c r="O2494" s="3">
        <f>IF(FIN_DATASET[[#This Row],[Method]]="CxC",1,0)</f>
        <v>0</v>
      </c>
      <c r="P2494" s="11">
        <f>IF(FIN_DATASET[[#This Row],[Method]]="CxC",FIN_DATASET[[#This Row],[Amount]],0)</f>
        <v>0</v>
      </c>
      <c r="Q2494" s="3">
        <f>IF(OR(FIN_DATASET[[#This Row],[Account]]="CxP",FIN_DATASET[[#This Row],[Account]]="CxP (Liga)",FIN_DATASET[[#This Row],[Account]]="CxP (Terceros)"),1,0)</f>
        <v>0</v>
      </c>
      <c r="R2494" s="3">
        <f>IF(FIN_DATASET[[#This Row],[AP_Flag]]=1,FIN_DATASET[[#This Row],[Amount]],0)</f>
        <v>0</v>
      </c>
    </row>
    <row r="2495" spans="1:18" x14ac:dyDescent="0.2">
      <c r="A2495" s="4">
        <f>FIN_RAW[[#This Row],[FECHA]]</f>
        <v>45627</v>
      </c>
      <c r="B2495" s="3">
        <f>YEAR(FIN_DATASET[[#This Row],[Date]])</f>
        <v>2024</v>
      </c>
      <c r="C2495" s="3" t="str">
        <f>TEXT(FIN_DATASET[[#This Row],[Date]],"mmmm")</f>
        <v>December</v>
      </c>
      <c r="D2495" s="3" t="str">
        <f>IF(FIN_RAW[[#This Row],[VALOR (IN)]]&gt;0, "Income",IF(FIN_RAW[[#This Row],[VALOR (OUT)]]&gt;0, "Expense", "Check"))</f>
        <v>Income</v>
      </c>
      <c r="E2495" s="3" t="str">
        <f>_xlfn.XLOOKUP(FIN_DATASET[[#This Row],[Method]],CATEGORY_MAP[CUENTA_IN],CATEGORY_MAP[Category])</f>
        <v>Cash</v>
      </c>
      <c r="F2495" s="3" t="str">
        <f>_xlfn.XLOOKUP(FIN_DATASET[[#This Row],[Account]],CATEGORY_MAP[CUENTA_OUT],CATEGORY_MAP[Subcategory])</f>
        <v>Monthly Fee</v>
      </c>
      <c r="G2495" s="3" t="str">
        <f>IF(OR(FIN_RAW[[#This Row],[CONCEPTO]]=0,FIN_RAW[[#This Row],[CONCEPTO]]=""),"",FIN_RAW[[#This Row],[CONCEPTO]])</f>
        <v>Mensualidad FOR DIC</v>
      </c>
      <c r="H2495" s="5">
        <f>IF(FIN_DATASET[[#This Row],[Type]]="Income", FIN_RAW[[#This Row],[VALOR (IN)]], -FIN_RAW[[#This Row],[VALOR (OUT)]])</f>
        <v>180000</v>
      </c>
      <c r="I2495" s="3" t="str">
        <f>FIN_RAW[[#This Row],[CUENTA (IN)]]</f>
        <v>Efectivo</v>
      </c>
      <c r="J2495" s="6" t="str">
        <f>FIN_RAW[[#This Row],[CUENTA (OUT)]]</f>
        <v>Mensualidad</v>
      </c>
      <c r="K2495" s="3" t="str">
        <f>IF(OR(FIN_RAW[[#This Row],[CLIENTE]]=0,FIN_RAW[[#This Row],[CLIENTE]]=" "),"",FIN_RAW[[#This Row],[CLIENTE]])</f>
        <v>Sandra Martínez</v>
      </c>
      <c r="L2495" s="3" t="str">
        <f>IF(OR(FIN_RAW[[#This Row],[DEPORTISTA]]=0,FIN_RAW[[#This Row],[DEPORTISTA]]=""),"",FIN_RAW[[#This Row],[DEPORTISTA]])</f>
        <v>Alejandro Arbeláez Martínez</v>
      </c>
      <c r="M2495" s="3">
        <f>IF(FIN_DATASET[[#This Row],[Method]]="Efectivo",1,0)</f>
        <v>1</v>
      </c>
      <c r="N2495" s="12">
        <f>IF(FIN_DATASET[[#This Row],[Method]]="Efectivo",FIN_DATASET[[#This Row],[Amount]],0)</f>
        <v>180000</v>
      </c>
      <c r="O2495" s="3">
        <f>IF(FIN_DATASET[[#This Row],[Method]]="CxC",1,0)</f>
        <v>0</v>
      </c>
      <c r="P2495" s="11">
        <f>IF(FIN_DATASET[[#This Row],[Method]]="CxC",FIN_DATASET[[#This Row],[Amount]],0)</f>
        <v>0</v>
      </c>
      <c r="Q2495" s="3">
        <f>IF(OR(FIN_DATASET[[#This Row],[Account]]="CxP",FIN_DATASET[[#This Row],[Account]]="CxP (Liga)",FIN_DATASET[[#This Row],[Account]]="CxP (Terceros)"),1,0)</f>
        <v>0</v>
      </c>
      <c r="R2495" s="3">
        <f>IF(FIN_DATASET[[#This Row],[AP_Flag]]=1,FIN_DATASET[[#This Row],[Amount]],0)</f>
        <v>0</v>
      </c>
    </row>
    <row r="2496" spans="1:18" x14ac:dyDescent="0.2">
      <c r="A2496" s="4">
        <f>FIN_RAW[[#This Row],[FECHA]]</f>
        <v>45627</v>
      </c>
      <c r="B2496" s="3">
        <f>YEAR(FIN_DATASET[[#This Row],[Date]])</f>
        <v>2024</v>
      </c>
      <c r="C2496" s="3" t="str">
        <f>TEXT(FIN_DATASET[[#This Row],[Date]],"mmmm")</f>
        <v>December</v>
      </c>
      <c r="D2496" s="3" t="str">
        <f>IF(FIN_RAW[[#This Row],[VALOR (IN)]]&gt;0, "Income",IF(FIN_RAW[[#This Row],[VALOR (OUT)]]&gt;0, "Expense", "Check"))</f>
        <v>Income</v>
      </c>
      <c r="E2496" s="3" t="str">
        <f>_xlfn.XLOOKUP(FIN_DATASET[[#This Row],[Method]],CATEGORY_MAP[CUENTA_IN],CATEGORY_MAP[Category])</f>
        <v>Scholarships</v>
      </c>
      <c r="F2496" s="3" t="str">
        <f>_xlfn.XLOOKUP(FIN_DATASET[[#This Row],[Account]],CATEGORY_MAP[CUENTA_OUT],CATEGORY_MAP[Subcategory])</f>
        <v>Monthly Fee</v>
      </c>
      <c r="G2496" s="3" t="str">
        <f>IF(OR(FIN_RAW[[#This Row],[CONCEPTO]]=0,FIN_RAW[[#This Row],[CONCEPTO]]=""),"",FIN_RAW[[#This Row],[CONCEPTO]])</f>
        <v>Beca Fundadores AR (100%) DIC</v>
      </c>
      <c r="H2496" s="5">
        <f>IF(FIN_DATASET[[#This Row],[Type]]="Income", FIN_RAW[[#This Row],[VALOR (IN)]], -FIN_RAW[[#This Row],[VALOR (OUT)]])</f>
        <v>210000</v>
      </c>
      <c r="I2496" s="3" t="str">
        <f>FIN_RAW[[#This Row],[CUENTA (IN)]]</f>
        <v>Becas</v>
      </c>
      <c r="J2496" s="6" t="str">
        <f>FIN_RAW[[#This Row],[CUENTA (OUT)]]</f>
        <v>Mensualidad</v>
      </c>
      <c r="K2496" s="3" t="str">
        <f>IF(OR(FIN_RAW[[#This Row],[CLIENTE]]=0,FIN_RAW[[#This Row],[CLIENTE]]=" "),"",FIN_RAW[[#This Row],[CLIENTE]])</f>
        <v>Luis Eduardo Solarte Serna</v>
      </c>
      <c r="L2496" s="3" t="str">
        <f>IF(OR(FIN_RAW[[#This Row],[DEPORTISTA]]=0,FIN_RAW[[#This Row],[DEPORTISTA]]=""),"",FIN_RAW[[#This Row],[DEPORTISTA]])</f>
        <v>Alejandro Solarte Osorio</v>
      </c>
      <c r="M2496" s="3">
        <f>IF(FIN_DATASET[[#This Row],[Method]]="Efectivo",1,0)</f>
        <v>0</v>
      </c>
      <c r="N2496" s="12">
        <f>IF(FIN_DATASET[[#This Row],[Method]]="Efectivo",FIN_DATASET[[#This Row],[Amount]],0)</f>
        <v>0</v>
      </c>
      <c r="O2496" s="3">
        <f>IF(FIN_DATASET[[#This Row],[Method]]="CxC",1,0)</f>
        <v>0</v>
      </c>
      <c r="P2496" s="11">
        <f>IF(FIN_DATASET[[#This Row],[Method]]="CxC",FIN_DATASET[[#This Row],[Amount]],0)</f>
        <v>0</v>
      </c>
      <c r="Q2496" s="3">
        <f>IF(OR(FIN_DATASET[[#This Row],[Account]]="CxP",FIN_DATASET[[#This Row],[Account]]="CxP (Liga)",FIN_DATASET[[#This Row],[Account]]="CxP (Terceros)"),1,0)</f>
        <v>0</v>
      </c>
      <c r="R2496" s="3">
        <f>IF(FIN_DATASET[[#This Row],[AP_Flag]]=1,FIN_DATASET[[#This Row],[Amount]],0)</f>
        <v>0</v>
      </c>
    </row>
    <row r="2497" spans="1:18" x14ac:dyDescent="0.2">
      <c r="A2497" s="4">
        <f>FIN_RAW[[#This Row],[FECHA]]</f>
        <v>45627</v>
      </c>
      <c r="B2497" s="3">
        <f>YEAR(FIN_DATASET[[#This Row],[Date]])</f>
        <v>2024</v>
      </c>
      <c r="C2497" s="3" t="str">
        <f>TEXT(FIN_DATASET[[#This Row],[Date]],"mmmm")</f>
        <v>December</v>
      </c>
      <c r="D2497" s="3" t="str">
        <f>IF(FIN_RAW[[#This Row],[VALOR (IN)]]&gt;0, "Income",IF(FIN_RAW[[#This Row],[VALOR (OUT)]]&gt;0, "Expense", "Check"))</f>
        <v>Income</v>
      </c>
      <c r="E2497" s="3" t="str">
        <f>_xlfn.XLOOKUP(FIN_DATASET[[#This Row],[Method]],CATEGORY_MAP[CUENTA_IN],CATEGORY_MAP[Category])</f>
        <v>Cash</v>
      </c>
      <c r="F2497" s="3" t="str">
        <f>_xlfn.XLOOKUP(FIN_DATASET[[#This Row],[Account]],CATEGORY_MAP[CUENTA_OUT],CATEGORY_MAP[Subcategory])</f>
        <v>Monthly Fee</v>
      </c>
      <c r="G2497" s="3" t="str">
        <f>IF(OR(FIN_RAW[[#This Row],[CONCEPTO]]=0,FIN_RAW[[#This Row],[CONCEPTO]]=""),"",FIN_RAW[[#This Row],[CONCEPTO]])</f>
        <v>Mensualidad FOR DIC</v>
      </c>
      <c r="H2497" s="5">
        <f>IF(FIN_DATASET[[#This Row],[Type]]="Income", FIN_RAW[[#This Row],[VALOR (IN)]], -FIN_RAW[[#This Row],[VALOR (OUT)]])</f>
        <v>160000</v>
      </c>
      <c r="I2497" s="3" t="str">
        <f>FIN_RAW[[#This Row],[CUENTA (IN)]]</f>
        <v>Efectivo</v>
      </c>
      <c r="J2497" s="6" t="str">
        <f>FIN_RAW[[#This Row],[CUENTA (OUT)]]</f>
        <v>Mensualidad</v>
      </c>
      <c r="K2497" s="3" t="str">
        <f>IF(OR(FIN_RAW[[#This Row],[CLIENTE]]=0,FIN_RAW[[#This Row],[CLIENTE]]=" "),"",FIN_RAW[[#This Row],[CLIENTE]])</f>
        <v>Carlos Andrés Velasco Ruiz</v>
      </c>
      <c r="L2497" s="3" t="str">
        <f>IF(OR(FIN_RAW[[#This Row],[DEPORTISTA]]=0,FIN_RAW[[#This Row],[DEPORTISTA]]=""),"",FIN_RAW[[#This Row],[DEPORTISTA]])</f>
        <v>Antonella Velasco Aristizabal</v>
      </c>
      <c r="M2497" s="3">
        <f>IF(FIN_DATASET[[#This Row],[Method]]="Efectivo",1,0)</f>
        <v>1</v>
      </c>
      <c r="N2497" s="12">
        <f>IF(FIN_DATASET[[#This Row],[Method]]="Efectivo",FIN_DATASET[[#This Row],[Amount]],0)</f>
        <v>160000</v>
      </c>
      <c r="O2497" s="3">
        <f>IF(FIN_DATASET[[#This Row],[Method]]="CxC",1,0)</f>
        <v>0</v>
      </c>
      <c r="P2497" s="11">
        <f>IF(FIN_DATASET[[#This Row],[Method]]="CxC",FIN_DATASET[[#This Row],[Amount]],0)</f>
        <v>0</v>
      </c>
      <c r="Q2497" s="3">
        <f>IF(OR(FIN_DATASET[[#This Row],[Account]]="CxP",FIN_DATASET[[#This Row],[Account]]="CxP (Liga)",FIN_DATASET[[#This Row],[Account]]="CxP (Terceros)"),1,0)</f>
        <v>0</v>
      </c>
      <c r="R2497" s="3">
        <f>IF(FIN_DATASET[[#This Row],[AP_Flag]]=1,FIN_DATASET[[#This Row],[Amount]],0)</f>
        <v>0</v>
      </c>
    </row>
    <row r="2498" spans="1:18" x14ac:dyDescent="0.2">
      <c r="A2498" s="4">
        <f>FIN_RAW[[#This Row],[FECHA]]</f>
        <v>45627</v>
      </c>
      <c r="B2498" s="3">
        <f>YEAR(FIN_DATASET[[#This Row],[Date]])</f>
        <v>2024</v>
      </c>
      <c r="C2498" s="3" t="str">
        <f>TEXT(FIN_DATASET[[#This Row],[Date]],"mmmm")</f>
        <v>December</v>
      </c>
      <c r="D2498" s="3" t="str">
        <f>IF(FIN_RAW[[#This Row],[VALOR (IN)]]&gt;0, "Income",IF(FIN_RAW[[#This Row],[VALOR (OUT)]]&gt;0, "Expense", "Check"))</f>
        <v>Income</v>
      </c>
      <c r="E2498" s="3" t="str">
        <f>_xlfn.XLOOKUP(FIN_DATASET[[#This Row],[Method]],CATEGORY_MAP[CUENTA_IN],CATEGORY_MAP[Category])</f>
        <v>Cash</v>
      </c>
      <c r="F2498" s="3" t="str">
        <f>_xlfn.XLOOKUP(FIN_DATASET[[#This Row],[Account]],CATEGORY_MAP[CUENTA_OUT],CATEGORY_MAP[Subcategory])</f>
        <v>Monthly Fee</v>
      </c>
      <c r="G2498" s="3" t="str">
        <f>IF(OR(FIN_RAW[[#This Row],[CONCEPTO]]=0,FIN_RAW[[#This Row],[CONCEPTO]]=""),"",FIN_RAW[[#This Row],[CONCEPTO]])</f>
        <v>Mensualidad FOR DIC</v>
      </c>
      <c r="H2498" s="5">
        <f>IF(FIN_DATASET[[#This Row],[Type]]="Income", FIN_RAW[[#This Row],[VALOR (IN)]], -FIN_RAW[[#This Row],[VALOR (OUT)]])</f>
        <v>160000</v>
      </c>
      <c r="I2498" s="3" t="str">
        <f>FIN_RAW[[#This Row],[CUENTA (IN)]]</f>
        <v>Efectivo</v>
      </c>
      <c r="J2498" s="6" t="str">
        <f>FIN_RAW[[#This Row],[CUENTA (OUT)]]</f>
        <v>Mensualidad</v>
      </c>
      <c r="K2498" s="3" t="str">
        <f>IF(OR(FIN_RAW[[#This Row],[CLIENTE]]=0,FIN_RAW[[#This Row],[CLIENTE]]=" "),"",FIN_RAW[[#This Row],[CLIENTE]])</f>
        <v>Juan Sebastián Floyd</v>
      </c>
      <c r="L2498" s="3" t="str">
        <f>IF(OR(FIN_RAW[[#This Row],[DEPORTISTA]]=0,FIN_RAW[[#This Row],[DEPORTISTA]]=""),"",FIN_RAW[[#This Row],[DEPORTISTA]])</f>
        <v>Arianna Floyd Martínez</v>
      </c>
      <c r="M2498" s="3">
        <f>IF(FIN_DATASET[[#This Row],[Method]]="Efectivo",1,0)</f>
        <v>1</v>
      </c>
      <c r="N2498" s="12">
        <f>IF(FIN_DATASET[[#This Row],[Method]]="Efectivo",FIN_DATASET[[#This Row],[Amount]],0)</f>
        <v>160000</v>
      </c>
      <c r="O2498" s="3">
        <f>IF(FIN_DATASET[[#This Row],[Method]]="CxC",1,0)</f>
        <v>0</v>
      </c>
      <c r="P2498" s="11">
        <f>IF(FIN_DATASET[[#This Row],[Method]]="CxC",FIN_DATASET[[#This Row],[Amount]],0)</f>
        <v>0</v>
      </c>
      <c r="Q2498" s="3">
        <f>IF(OR(FIN_DATASET[[#This Row],[Account]]="CxP",FIN_DATASET[[#This Row],[Account]]="CxP (Liga)",FIN_DATASET[[#This Row],[Account]]="CxP (Terceros)"),1,0)</f>
        <v>0</v>
      </c>
      <c r="R2498" s="3">
        <f>IF(FIN_DATASET[[#This Row],[AP_Flag]]=1,FIN_DATASET[[#This Row],[Amount]],0)</f>
        <v>0</v>
      </c>
    </row>
    <row r="2499" spans="1:18" x14ac:dyDescent="0.2">
      <c r="A2499" s="4">
        <f>FIN_RAW[[#This Row],[FECHA]]</f>
        <v>45627</v>
      </c>
      <c r="B2499" s="3">
        <f>YEAR(FIN_DATASET[[#This Row],[Date]])</f>
        <v>2024</v>
      </c>
      <c r="C2499" s="3" t="str">
        <f>TEXT(FIN_DATASET[[#This Row],[Date]],"mmmm")</f>
        <v>December</v>
      </c>
      <c r="D2499" s="3" t="str">
        <f>IF(FIN_RAW[[#This Row],[VALOR (IN)]]&gt;0, "Income",IF(FIN_RAW[[#This Row],[VALOR (OUT)]]&gt;0, "Expense", "Check"))</f>
        <v>Income</v>
      </c>
      <c r="E2499" s="3" t="str">
        <f>_xlfn.XLOOKUP(FIN_DATASET[[#This Row],[Method]],CATEGORY_MAP[CUENTA_IN],CATEGORY_MAP[Category])</f>
        <v>Cash</v>
      </c>
      <c r="F2499" s="3" t="str">
        <f>_xlfn.XLOOKUP(FIN_DATASET[[#This Row],[Account]],CATEGORY_MAP[CUENTA_OUT],CATEGORY_MAP[Subcategory])</f>
        <v>Monthly Fee</v>
      </c>
      <c r="G2499" s="3" t="str">
        <f>IF(OR(FIN_RAW[[#This Row],[CONCEPTO]]=0,FIN_RAW[[#This Row],[CONCEPTO]]=""),"",FIN_RAW[[#This Row],[CONCEPTO]])</f>
        <v>Mensualidad FOR DIC</v>
      </c>
      <c r="H2499" s="5">
        <f>IF(FIN_DATASET[[#This Row],[Type]]="Income", FIN_RAW[[#This Row],[VALOR (IN)]], -FIN_RAW[[#This Row],[VALOR (OUT)]])</f>
        <v>180000</v>
      </c>
      <c r="I2499" s="3" t="str">
        <f>FIN_RAW[[#This Row],[CUENTA (IN)]]</f>
        <v>Efectivo</v>
      </c>
      <c r="J2499" s="6" t="str">
        <f>FIN_RAW[[#This Row],[CUENTA (OUT)]]</f>
        <v>Mensualidad</v>
      </c>
      <c r="K2499" s="3" t="str">
        <f>IF(OR(FIN_RAW[[#This Row],[CLIENTE]]=0,FIN_RAW[[#This Row],[CLIENTE]]=" "),"",FIN_RAW[[#This Row],[CLIENTE]])</f>
        <v>Tatiana Romero Tenorio</v>
      </c>
      <c r="L2499" s="3" t="str">
        <f>IF(OR(FIN_RAW[[#This Row],[DEPORTISTA]]=0,FIN_RAW[[#This Row],[DEPORTISTA]]=""),"",FIN_RAW[[#This Row],[DEPORTISTA]])</f>
        <v>Ismael Hurtado Romero</v>
      </c>
      <c r="M2499" s="3">
        <f>IF(FIN_DATASET[[#This Row],[Method]]="Efectivo",1,0)</f>
        <v>1</v>
      </c>
      <c r="N2499" s="12">
        <f>IF(FIN_DATASET[[#This Row],[Method]]="Efectivo",FIN_DATASET[[#This Row],[Amount]],0)</f>
        <v>180000</v>
      </c>
      <c r="O2499" s="3">
        <f>IF(FIN_DATASET[[#This Row],[Method]]="CxC",1,0)</f>
        <v>0</v>
      </c>
      <c r="P2499" s="11">
        <f>IF(FIN_DATASET[[#This Row],[Method]]="CxC",FIN_DATASET[[#This Row],[Amount]],0)</f>
        <v>0</v>
      </c>
      <c r="Q2499" s="3">
        <f>IF(OR(FIN_DATASET[[#This Row],[Account]]="CxP",FIN_DATASET[[#This Row],[Account]]="CxP (Liga)",FIN_DATASET[[#This Row],[Account]]="CxP (Terceros)"),1,0)</f>
        <v>0</v>
      </c>
      <c r="R2499" s="3">
        <f>IF(FIN_DATASET[[#This Row],[AP_Flag]]=1,FIN_DATASET[[#This Row],[Amount]],0)</f>
        <v>0</v>
      </c>
    </row>
    <row r="2500" spans="1:18" x14ac:dyDescent="0.2">
      <c r="A2500" s="4">
        <f>FIN_RAW[[#This Row],[FECHA]]</f>
        <v>45627</v>
      </c>
      <c r="B2500" s="3">
        <f>YEAR(FIN_DATASET[[#This Row],[Date]])</f>
        <v>2024</v>
      </c>
      <c r="C2500" s="3" t="str">
        <f>TEXT(FIN_DATASET[[#This Row],[Date]],"mmmm")</f>
        <v>December</v>
      </c>
      <c r="D2500" s="3" t="str">
        <f>IF(FIN_RAW[[#This Row],[VALOR (IN)]]&gt;0, "Income",IF(FIN_RAW[[#This Row],[VALOR (OUT)]]&gt;0, "Expense", "Check"))</f>
        <v>Income</v>
      </c>
      <c r="E2500" s="3" t="str">
        <f>_xlfn.XLOOKUP(FIN_DATASET[[#This Row],[Method]],CATEGORY_MAP[CUENTA_IN],CATEGORY_MAP[Category])</f>
        <v>Cash</v>
      </c>
      <c r="F2500" s="3" t="str">
        <f>_xlfn.XLOOKUP(FIN_DATASET[[#This Row],[Account]],CATEGORY_MAP[CUENTA_OUT],CATEGORY_MAP[Subcategory])</f>
        <v>Monthly Fee</v>
      </c>
      <c r="G2500" s="3" t="str">
        <f>IF(OR(FIN_RAW[[#This Row],[CONCEPTO]]=0,FIN_RAW[[#This Row],[CONCEPTO]]=""),"",FIN_RAW[[#This Row],[CONCEPTO]])</f>
        <v>Mensualidad FOR DIC</v>
      </c>
      <c r="H2500" s="5">
        <f>IF(FIN_DATASET[[#This Row],[Type]]="Income", FIN_RAW[[#This Row],[VALOR (IN)]], -FIN_RAW[[#This Row],[VALOR (OUT)]])</f>
        <v>180000</v>
      </c>
      <c r="I2500" s="3" t="str">
        <f>FIN_RAW[[#This Row],[CUENTA (IN)]]</f>
        <v>Efectivo</v>
      </c>
      <c r="J2500" s="6" t="str">
        <f>FIN_RAW[[#This Row],[CUENTA (OUT)]]</f>
        <v>Mensualidad</v>
      </c>
      <c r="K2500" s="3" t="str">
        <f>IF(OR(FIN_RAW[[#This Row],[CLIENTE]]=0,FIN_RAW[[#This Row],[CLIENTE]]=" "),"",FIN_RAW[[#This Row],[CLIENTE]])</f>
        <v>Juan Carlos Cano Ortiz</v>
      </c>
      <c r="L2500" s="3" t="str">
        <f>IF(OR(FIN_RAW[[#This Row],[DEPORTISTA]]=0,FIN_RAW[[#This Row],[DEPORTISTA]]=""),"",FIN_RAW[[#This Row],[DEPORTISTA]])</f>
        <v>Jeronimo Cano Peña</v>
      </c>
      <c r="M2500" s="3">
        <f>IF(FIN_DATASET[[#This Row],[Method]]="Efectivo",1,0)</f>
        <v>1</v>
      </c>
      <c r="N2500" s="12">
        <f>IF(FIN_DATASET[[#This Row],[Method]]="Efectivo",FIN_DATASET[[#This Row],[Amount]],0)</f>
        <v>180000</v>
      </c>
      <c r="O2500" s="3">
        <f>IF(FIN_DATASET[[#This Row],[Method]]="CxC",1,0)</f>
        <v>0</v>
      </c>
      <c r="P2500" s="11">
        <f>IF(FIN_DATASET[[#This Row],[Method]]="CxC",FIN_DATASET[[#This Row],[Amount]],0)</f>
        <v>0</v>
      </c>
      <c r="Q2500" s="3">
        <f>IF(OR(FIN_DATASET[[#This Row],[Account]]="CxP",FIN_DATASET[[#This Row],[Account]]="CxP (Liga)",FIN_DATASET[[#This Row],[Account]]="CxP (Terceros)"),1,0)</f>
        <v>0</v>
      </c>
      <c r="R2500" s="3">
        <f>IF(FIN_DATASET[[#This Row],[AP_Flag]]=1,FIN_DATASET[[#This Row],[Amount]],0)</f>
        <v>0</v>
      </c>
    </row>
    <row r="2501" spans="1:18" x14ac:dyDescent="0.2">
      <c r="A2501" s="4">
        <f>FIN_RAW[[#This Row],[FECHA]]</f>
        <v>45627</v>
      </c>
      <c r="B2501" s="3">
        <f>YEAR(FIN_DATASET[[#This Row],[Date]])</f>
        <v>2024</v>
      </c>
      <c r="C2501" s="3" t="str">
        <f>TEXT(FIN_DATASET[[#This Row],[Date]],"mmmm")</f>
        <v>December</v>
      </c>
      <c r="D2501" s="3" t="str">
        <f>IF(FIN_RAW[[#This Row],[VALOR (IN)]]&gt;0, "Income",IF(FIN_RAW[[#This Row],[VALOR (OUT)]]&gt;0, "Expense", "Check"))</f>
        <v>Income</v>
      </c>
      <c r="E2501" s="3" t="str">
        <f>_xlfn.XLOOKUP(FIN_DATASET[[#This Row],[Method]],CATEGORY_MAP[CUENTA_IN],CATEGORY_MAP[Category])</f>
        <v>Cash</v>
      </c>
      <c r="F2501" s="3" t="str">
        <f>_xlfn.XLOOKUP(FIN_DATASET[[#This Row],[Account]],CATEGORY_MAP[CUENTA_OUT],CATEGORY_MAP[Subcategory])</f>
        <v>Monthly Fee</v>
      </c>
      <c r="G2501" s="3" t="str">
        <f>IF(OR(FIN_RAW[[#This Row],[CONCEPTO]]=0,FIN_RAW[[#This Row],[CONCEPTO]]=""),"",FIN_RAW[[#This Row],[CONCEPTO]])</f>
        <v>Mensualidad FOR DIC</v>
      </c>
      <c r="H2501" s="5">
        <f>IF(FIN_DATASET[[#This Row],[Type]]="Income", FIN_RAW[[#This Row],[VALOR (IN)]], -FIN_RAW[[#This Row],[VALOR (OUT)]])</f>
        <v>180000</v>
      </c>
      <c r="I2501" s="3" t="str">
        <f>FIN_RAW[[#This Row],[CUENTA (IN)]]</f>
        <v>Efectivo</v>
      </c>
      <c r="J2501" s="6" t="str">
        <f>FIN_RAW[[#This Row],[CUENTA (OUT)]]</f>
        <v>Mensualidad</v>
      </c>
      <c r="K2501" s="3" t="str">
        <f>IF(OR(FIN_RAW[[#This Row],[CLIENTE]]=0,FIN_RAW[[#This Row],[CLIENTE]]=" "),"",FIN_RAW[[#This Row],[CLIENTE]])</f>
        <v>Fabio Eduardo Parra Martínez</v>
      </c>
      <c r="L2501" s="3" t="str">
        <f>IF(OR(FIN_RAW[[#This Row],[DEPORTISTA]]=0,FIN_RAW[[#This Row],[DEPORTISTA]]=""),"",FIN_RAW[[#This Row],[DEPORTISTA]])</f>
        <v>Jerónimo Parra Valenzuela</v>
      </c>
      <c r="M2501" s="3">
        <f>IF(FIN_DATASET[[#This Row],[Method]]="Efectivo",1,0)</f>
        <v>1</v>
      </c>
      <c r="N2501" s="12">
        <f>IF(FIN_DATASET[[#This Row],[Method]]="Efectivo",FIN_DATASET[[#This Row],[Amount]],0)</f>
        <v>180000</v>
      </c>
      <c r="O2501" s="3">
        <f>IF(FIN_DATASET[[#This Row],[Method]]="CxC",1,0)</f>
        <v>0</v>
      </c>
      <c r="P2501" s="11">
        <f>IF(FIN_DATASET[[#This Row],[Method]]="CxC",FIN_DATASET[[#This Row],[Amount]],0)</f>
        <v>0</v>
      </c>
      <c r="Q2501" s="3">
        <f>IF(OR(FIN_DATASET[[#This Row],[Account]]="CxP",FIN_DATASET[[#This Row],[Account]]="CxP (Liga)",FIN_DATASET[[#This Row],[Account]]="CxP (Terceros)"),1,0)</f>
        <v>0</v>
      </c>
      <c r="R2501" s="3">
        <f>IF(FIN_DATASET[[#This Row],[AP_Flag]]=1,FIN_DATASET[[#This Row],[Amount]],0)</f>
        <v>0</v>
      </c>
    </row>
    <row r="2502" spans="1:18" x14ac:dyDescent="0.2">
      <c r="A2502" s="4">
        <f>FIN_RAW[[#This Row],[FECHA]]</f>
        <v>45627</v>
      </c>
      <c r="B2502" s="3">
        <f>YEAR(FIN_DATASET[[#This Row],[Date]])</f>
        <v>2024</v>
      </c>
      <c r="C2502" s="3" t="str">
        <f>TEXT(FIN_DATASET[[#This Row],[Date]],"mmmm")</f>
        <v>December</v>
      </c>
      <c r="D2502" s="3" t="str">
        <f>IF(FIN_RAW[[#This Row],[VALOR (IN)]]&gt;0, "Income",IF(FIN_RAW[[#This Row],[VALOR (OUT)]]&gt;0, "Expense", "Check"))</f>
        <v>Income</v>
      </c>
      <c r="E2502" s="3" t="str">
        <f>_xlfn.XLOOKUP(FIN_DATASET[[#This Row],[Method]],CATEGORY_MAP[CUENTA_IN],CATEGORY_MAP[Category])</f>
        <v>Cash</v>
      </c>
      <c r="F2502" s="3" t="str">
        <f>_xlfn.XLOOKUP(FIN_DATASET[[#This Row],[Account]],CATEGORY_MAP[CUENTA_OUT],CATEGORY_MAP[Subcategory])</f>
        <v>Monthly Fee</v>
      </c>
      <c r="G2502" s="3" t="str">
        <f>IF(OR(FIN_RAW[[#This Row],[CONCEPTO]]=0,FIN_RAW[[#This Row],[CONCEPTO]]=""),"",FIN_RAW[[#This Row],[CONCEPTO]])</f>
        <v>Mensualidad FOR DIC</v>
      </c>
      <c r="H2502" s="5">
        <f>IF(FIN_DATASET[[#This Row],[Type]]="Income", FIN_RAW[[#This Row],[VALOR (IN)]], -FIN_RAW[[#This Row],[VALOR (OUT)]])</f>
        <v>180000</v>
      </c>
      <c r="I2502" s="3" t="str">
        <f>FIN_RAW[[#This Row],[CUENTA (IN)]]</f>
        <v>Efectivo</v>
      </c>
      <c r="J2502" s="6" t="str">
        <f>FIN_RAW[[#This Row],[CUENTA (OUT)]]</f>
        <v>Mensualidad</v>
      </c>
      <c r="K2502" s="3" t="str">
        <f>IF(OR(FIN_RAW[[#This Row],[CLIENTE]]=0,FIN_RAW[[#This Row],[CLIENTE]]=" "),"",FIN_RAW[[#This Row],[CLIENTE]])</f>
        <v>Nulbi Quisaboni Ortiz</v>
      </c>
      <c r="L2502" s="3" t="str">
        <f>IF(OR(FIN_RAW[[#This Row],[DEPORTISTA]]=0,FIN_RAW[[#This Row],[DEPORTISTA]]=""),"",FIN_RAW[[#This Row],[DEPORTISTA]])</f>
        <v>Jose Julian Diaz Quisaboni</v>
      </c>
      <c r="M2502" s="3">
        <f>IF(FIN_DATASET[[#This Row],[Method]]="Efectivo",1,0)</f>
        <v>1</v>
      </c>
      <c r="N2502" s="12">
        <f>IF(FIN_DATASET[[#This Row],[Method]]="Efectivo",FIN_DATASET[[#This Row],[Amount]],0)</f>
        <v>180000</v>
      </c>
      <c r="O2502" s="3">
        <f>IF(FIN_DATASET[[#This Row],[Method]]="CxC",1,0)</f>
        <v>0</v>
      </c>
      <c r="P2502" s="11">
        <f>IF(FIN_DATASET[[#This Row],[Method]]="CxC",FIN_DATASET[[#This Row],[Amount]],0)</f>
        <v>0</v>
      </c>
      <c r="Q2502" s="3">
        <f>IF(OR(FIN_DATASET[[#This Row],[Account]]="CxP",FIN_DATASET[[#This Row],[Account]]="CxP (Liga)",FIN_DATASET[[#This Row],[Account]]="CxP (Terceros)"),1,0)</f>
        <v>0</v>
      </c>
      <c r="R2502" s="3">
        <f>IF(FIN_DATASET[[#This Row],[AP_Flag]]=1,FIN_DATASET[[#This Row],[Amount]],0)</f>
        <v>0</v>
      </c>
    </row>
    <row r="2503" spans="1:18" x14ac:dyDescent="0.2">
      <c r="A2503" s="4">
        <f>FIN_RAW[[#This Row],[FECHA]]</f>
        <v>45627</v>
      </c>
      <c r="B2503" s="3">
        <f>YEAR(FIN_DATASET[[#This Row],[Date]])</f>
        <v>2024</v>
      </c>
      <c r="C2503" s="3" t="str">
        <f>TEXT(FIN_DATASET[[#This Row],[Date]],"mmmm")</f>
        <v>December</v>
      </c>
      <c r="D2503" s="3" t="str">
        <f>IF(FIN_RAW[[#This Row],[VALOR (IN)]]&gt;0, "Income",IF(FIN_RAW[[#This Row],[VALOR (OUT)]]&gt;0, "Expense", "Check"))</f>
        <v>Income</v>
      </c>
      <c r="E2503" s="3" t="str">
        <f>_xlfn.XLOOKUP(FIN_DATASET[[#This Row],[Method]],CATEGORY_MAP[CUENTA_IN],CATEGORY_MAP[Category])</f>
        <v>Scholarships</v>
      </c>
      <c r="F2503" s="3" t="str">
        <f>_xlfn.XLOOKUP(FIN_DATASET[[#This Row],[Account]],CATEGORY_MAP[CUENTA_OUT],CATEGORY_MAP[Subcategory])</f>
        <v>Monthly Fee</v>
      </c>
      <c r="G2503" s="3" t="str">
        <f>IF(OR(FIN_RAW[[#This Row],[CONCEPTO]]=0,FIN_RAW[[#This Row],[CONCEPTO]]=""),"",FIN_RAW[[#This Row],[CONCEPTO]])</f>
        <v>Beca Fundadores AR (100%) DIC</v>
      </c>
      <c r="H2503" s="5">
        <f>IF(FIN_DATASET[[#This Row],[Type]]="Income", FIN_RAW[[#This Row],[VALOR (IN)]], -FIN_RAW[[#This Row],[VALOR (OUT)]])</f>
        <v>210000</v>
      </c>
      <c r="I2503" s="3" t="str">
        <f>FIN_RAW[[#This Row],[CUENTA (IN)]]</f>
        <v>Becas</v>
      </c>
      <c r="J2503" s="6" t="str">
        <f>FIN_RAW[[#This Row],[CUENTA (OUT)]]</f>
        <v>Mensualidad</v>
      </c>
      <c r="K2503" s="3" t="str">
        <f>IF(OR(FIN_RAW[[#This Row],[CLIENTE]]=0,FIN_RAW[[#This Row],[CLIENTE]]=" "),"",FIN_RAW[[#This Row],[CLIENTE]])</f>
        <v>Omar Osorio Valencia</v>
      </c>
      <c r="L2503" s="3" t="str">
        <f>IF(OR(FIN_RAW[[#This Row],[DEPORTISTA]]=0,FIN_RAW[[#This Row],[DEPORTISTA]]=""),"",FIN_RAW[[#This Row],[DEPORTISTA]])</f>
        <v>Juan Camilo Osorio Mendoza</v>
      </c>
      <c r="M2503" s="3">
        <f>IF(FIN_DATASET[[#This Row],[Method]]="Efectivo",1,0)</f>
        <v>0</v>
      </c>
      <c r="N2503" s="12">
        <f>IF(FIN_DATASET[[#This Row],[Method]]="Efectivo",FIN_DATASET[[#This Row],[Amount]],0)</f>
        <v>0</v>
      </c>
      <c r="O2503" s="3">
        <f>IF(FIN_DATASET[[#This Row],[Method]]="CxC",1,0)</f>
        <v>0</v>
      </c>
      <c r="P2503" s="11">
        <f>IF(FIN_DATASET[[#This Row],[Method]]="CxC",FIN_DATASET[[#This Row],[Amount]],0)</f>
        <v>0</v>
      </c>
      <c r="Q2503" s="3">
        <f>IF(OR(FIN_DATASET[[#This Row],[Account]]="CxP",FIN_DATASET[[#This Row],[Account]]="CxP (Liga)",FIN_DATASET[[#This Row],[Account]]="CxP (Terceros)"),1,0)</f>
        <v>0</v>
      </c>
      <c r="R2503" s="3">
        <f>IF(FIN_DATASET[[#This Row],[AP_Flag]]=1,FIN_DATASET[[#This Row],[Amount]],0)</f>
        <v>0</v>
      </c>
    </row>
    <row r="2504" spans="1:18" x14ac:dyDescent="0.2">
      <c r="A2504" s="4">
        <f>FIN_RAW[[#This Row],[FECHA]]</f>
        <v>45627</v>
      </c>
      <c r="B2504" s="3">
        <f>YEAR(FIN_DATASET[[#This Row],[Date]])</f>
        <v>2024</v>
      </c>
      <c r="C2504" s="3" t="str">
        <f>TEXT(FIN_DATASET[[#This Row],[Date]],"mmmm")</f>
        <v>December</v>
      </c>
      <c r="D2504" s="3" t="str">
        <f>IF(FIN_RAW[[#This Row],[VALOR (IN)]]&gt;0, "Income",IF(FIN_RAW[[#This Row],[VALOR (OUT)]]&gt;0, "Expense", "Check"))</f>
        <v>Income</v>
      </c>
      <c r="E2504" s="3" t="str">
        <f>_xlfn.XLOOKUP(FIN_DATASET[[#This Row],[Method]],CATEGORY_MAP[CUENTA_IN],CATEGORY_MAP[Category])</f>
        <v>Scholarships</v>
      </c>
      <c r="F2504" s="3" t="str">
        <f>_xlfn.XLOOKUP(FIN_DATASET[[#This Row],[Account]],CATEGORY_MAP[CUENTA_OUT],CATEGORY_MAP[Subcategory])</f>
        <v>Monthly Fee</v>
      </c>
      <c r="G2504" s="3" t="str">
        <f>IF(OR(FIN_RAW[[#This Row],[CONCEPTO]]=0,FIN_RAW[[#This Row],[CONCEPTO]]=""),"",FIN_RAW[[#This Row],[CONCEPTO]])</f>
        <v>Beca Hermandad (15%) DIC</v>
      </c>
      <c r="H2504" s="5">
        <f>IF(FIN_DATASET[[#This Row],[Type]]="Income", FIN_RAW[[#This Row],[VALOR (IN)]], -FIN_RAW[[#This Row],[VALOR (OUT)]])</f>
        <v>42000</v>
      </c>
      <c r="I2504" s="3" t="str">
        <f>FIN_RAW[[#This Row],[CUENTA (IN)]]</f>
        <v>Becas</v>
      </c>
      <c r="J2504" s="6" t="str">
        <f>FIN_RAW[[#This Row],[CUENTA (OUT)]]</f>
        <v>Mensualidad</v>
      </c>
      <c r="K2504" s="3" t="str">
        <f>IF(OR(FIN_RAW[[#This Row],[CLIENTE]]=0,FIN_RAW[[#This Row],[CLIENTE]]=" "),"",FIN_RAW[[#This Row],[CLIENTE]])</f>
        <v>Víctor Manuel Duque Yepes</v>
      </c>
      <c r="L2504" s="3" t="str">
        <f>IF(OR(FIN_RAW[[#This Row],[DEPORTISTA]]=0,FIN_RAW[[#This Row],[DEPORTISTA]]=""),"",FIN_RAW[[#This Row],[DEPORTISTA]])</f>
        <v>Juan Esteban Duque Pinto</v>
      </c>
      <c r="M2504" s="3">
        <f>IF(FIN_DATASET[[#This Row],[Method]]="Efectivo",1,0)</f>
        <v>0</v>
      </c>
      <c r="N2504" s="12">
        <f>IF(FIN_DATASET[[#This Row],[Method]]="Efectivo",FIN_DATASET[[#This Row],[Amount]],0)</f>
        <v>0</v>
      </c>
      <c r="O2504" s="3">
        <f>IF(FIN_DATASET[[#This Row],[Method]]="CxC",1,0)</f>
        <v>0</v>
      </c>
      <c r="P2504" s="11">
        <f>IF(FIN_DATASET[[#This Row],[Method]]="CxC",FIN_DATASET[[#This Row],[Amount]],0)</f>
        <v>0</v>
      </c>
      <c r="Q2504" s="3">
        <f>IF(OR(FIN_DATASET[[#This Row],[Account]]="CxP",FIN_DATASET[[#This Row],[Account]]="CxP (Liga)",FIN_DATASET[[#This Row],[Account]]="CxP (Terceros)"),1,0)</f>
        <v>0</v>
      </c>
      <c r="R2504" s="3">
        <f>IF(FIN_DATASET[[#This Row],[AP_Flag]]=1,FIN_DATASET[[#This Row],[Amount]],0)</f>
        <v>0</v>
      </c>
    </row>
    <row r="2505" spans="1:18" x14ac:dyDescent="0.2">
      <c r="A2505" s="4">
        <f>FIN_RAW[[#This Row],[FECHA]]</f>
        <v>45627</v>
      </c>
      <c r="B2505" s="3">
        <f>YEAR(FIN_DATASET[[#This Row],[Date]])</f>
        <v>2024</v>
      </c>
      <c r="C2505" s="3" t="str">
        <f>TEXT(FIN_DATASET[[#This Row],[Date]],"mmmm")</f>
        <v>December</v>
      </c>
      <c r="D2505" s="3" t="str">
        <f>IF(FIN_RAW[[#This Row],[VALOR (IN)]]&gt;0, "Income",IF(FIN_RAW[[#This Row],[VALOR (OUT)]]&gt;0, "Expense", "Check"))</f>
        <v>Income</v>
      </c>
      <c r="E2505" s="3" t="str">
        <f>_xlfn.XLOOKUP(FIN_DATASET[[#This Row],[Method]],CATEGORY_MAP[CUENTA_IN],CATEGORY_MAP[Category])</f>
        <v>Cash</v>
      </c>
      <c r="F2505" s="3" t="str">
        <f>_xlfn.XLOOKUP(FIN_DATASET[[#This Row],[Account]],CATEGORY_MAP[CUENTA_OUT],CATEGORY_MAP[Subcategory])</f>
        <v>Monthly Fee</v>
      </c>
      <c r="G2505" s="3" t="str">
        <f>IF(OR(FIN_RAW[[#This Row],[CONCEPTO]]=0,FIN_RAW[[#This Row],[CONCEPTO]]=""),"",FIN_RAW[[#This Row],[CONCEPTO]])</f>
        <v>Mensualidad AR DIC</v>
      </c>
      <c r="H2505" s="5">
        <f>IF(FIN_DATASET[[#This Row],[Type]]="Income", FIN_RAW[[#This Row],[VALOR (IN)]], -FIN_RAW[[#This Row],[VALOR (OUT)]])</f>
        <v>168000</v>
      </c>
      <c r="I2505" s="3" t="str">
        <f>FIN_RAW[[#This Row],[CUENTA (IN)]]</f>
        <v>Efectivo</v>
      </c>
      <c r="J2505" s="6" t="str">
        <f>FIN_RAW[[#This Row],[CUENTA (OUT)]]</f>
        <v>Mensualidad</v>
      </c>
      <c r="K2505" s="3" t="str">
        <f>IF(OR(FIN_RAW[[#This Row],[CLIENTE]]=0,FIN_RAW[[#This Row],[CLIENTE]]=" "),"",FIN_RAW[[#This Row],[CLIENTE]])</f>
        <v>Víctor Manuel Duque Yepes</v>
      </c>
      <c r="L2505" s="3" t="str">
        <f>IF(OR(FIN_RAW[[#This Row],[DEPORTISTA]]=0,FIN_RAW[[#This Row],[DEPORTISTA]]=""),"",FIN_RAW[[#This Row],[DEPORTISTA]])</f>
        <v>Juan Esteban Duque Pinto</v>
      </c>
      <c r="M2505" s="3">
        <f>IF(FIN_DATASET[[#This Row],[Method]]="Efectivo",1,0)</f>
        <v>1</v>
      </c>
      <c r="N2505" s="12">
        <f>IF(FIN_DATASET[[#This Row],[Method]]="Efectivo",FIN_DATASET[[#This Row],[Amount]],0)</f>
        <v>168000</v>
      </c>
      <c r="O2505" s="3">
        <f>IF(FIN_DATASET[[#This Row],[Method]]="CxC",1,0)</f>
        <v>0</v>
      </c>
      <c r="P2505" s="11">
        <f>IF(FIN_DATASET[[#This Row],[Method]]="CxC",FIN_DATASET[[#This Row],[Amount]],0)</f>
        <v>0</v>
      </c>
      <c r="Q2505" s="3">
        <f>IF(OR(FIN_DATASET[[#This Row],[Account]]="CxP",FIN_DATASET[[#This Row],[Account]]="CxP (Liga)",FIN_DATASET[[#This Row],[Account]]="CxP (Terceros)"),1,0)</f>
        <v>0</v>
      </c>
      <c r="R2505" s="3">
        <f>IF(FIN_DATASET[[#This Row],[AP_Flag]]=1,FIN_DATASET[[#This Row],[Amount]],0)</f>
        <v>0</v>
      </c>
    </row>
    <row r="2506" spans="1:18" x14ac:dyDescent="0.2">
      <c r="A2506" s="4">
        <f>FIN_RAW[[#This Row],[FECHA]]</f>
        <v>45627</v>
      </c>
      <c r="B2506" s="3">
        <f>YEAR(FIN_DATASET[[#This Row],[Date]])</f>
        <v>2024</v>
      </c>
      <c r="C2506" s="3" t="str">
        <f>TEXT(FIN_DATASET[[#This Row],[Date]],"mmmm")</f>
        <v>December</v>
      </c>
      <c r="D2506" s="3" t="str">
        <f>IF(FIN_RAW[[#This Row],[VALOR (IN)]]&gt;0, "Income",IF(FIN_RAW[[#This Row],[VALOR (OUT)]]&gt;0, "Expense", "Check"))</f>
        <v>Income</v>
      </c>
      <c r="E2506" s="3" t="str">
        <f>_xlfn.XLOOKUP(FIN_DATASET[[#This Row],[Method]],CATEGORY_MAP[CUENTA_IN],CATEGORY_MAP[Category])</f>
        <v>Cash</v>
      </c>
      <c r="F2506" s="3" t="str">
        <f>_xlfn.XLOOKUP(FIN_DATASET[[#This Row],[Account]],CATEGORY_MAP[CUENTA_OUT],CATEGORY_MAP[Subcategory])</f>
        <v>Monthly Fee</v>
      </c>
      <c r="G2506" s="3" t="str">
        <f>IF(OR(FIN_RAW[[#This Row],[CONCEPTO]]=0,FIN_RAW[[#This Row],[CONCEPTO]]=""),"",FIN_RAW[[#This Row],[CONCEPTO]])</f>
        <v>Mensualidad AR DIC</v>
      </c>
      <c r="H2506" s="5">
        <f>IF(FIN_DATASET[[#This Row],[Type]]="Income", FIN_RAW[[#This Row],[VALOR (IN)]], -FIN_RAW[[#This Row],[VALOR (OUT)]])</f>
        <v>210000</v>
      </c>
      <c r="I2506" s="3" t="str">
        <f>FIN_RAW[[#This Row],[CUENTA (IN)]]</f>
        <v>Efectivo</v>
      </c>
      <c r="J2506" s="6" t="str">
        <f>FIN_RAW[[#This Row],[CUENTA (OUT)]]</f>
        <v>Mensualidad</v>
      </c>
      <c r="K2506" s="3" t="str">
        <f>IF(OR(FIN_RAW[[#This Row],[CLIENTE]]=0,FIN_RAW[[#This Row],[CLIENTE]]=" "),"",FIN_RAW[[#This Row],[CLIENTE]])</f>
        <v>Víctor Manuel Duque Yepes</v>
      </c>
      <c r="L2506" s="3" t="str">
        <f>IF(OR(FIN_RAW[[#This Row],[DEPORTISTA]]=0,FIN_RAW[[#This Row],[DEPORTISTA]]=""),"",FIN_RAW[[#This Row],[DEPORTISTA]])</f>
        <v>Juan Manuel Duque Pinto</v>
      </c>
      <c r="M2506" s="3">
        <f>IF(FIN_DATASET[[#This Row],[Method]]="Efectivo",1,0)</f>
        <v>1</v>
      </c>
      <c r="N2506" s="12">
        <f>IF(FIN_DATASET[[#This Row],[Method]]="Efectivo",FIN_DATASET[[#This Row],[Amount]],0)</f>
        <v>210000</v>
      </c>
      <c r="O2506" s="3">
        <f>IF(FIN_DATASET[[#This Row],[Method]]="CxC",1,0)</f>
        <v>0</v>
      </c>
      <c r="P2506" s="11">
        <f>IF(FIN_DATASET[[#This Row],[Method]]="CxC",FIN_DATASET[[#This Row],[Amount]],0)</f>
        <v>0</v>
      </c>
      <c r="Q2506" s="3">
        <f>IF(OR(FIN_DATASET[[#This Row],[Account]]="CxP",FIN_DATASET[[#This Row],[Account]]="CxP (Liga)",FIN_DATASET[[#This Row],[Account]]="CxP (Terceros)"),1,0)</f>
        <v>0</v>
      </c>
      <c r="R2506" s="3">
        <f>IF(FIN_DATASET[[#This Row],[AP_Flag]]=1,FIN_DATASET[[#This Row],[Amount]],0)</f>
        <v>0</v>
      </c>
    </row>
    <row r="2507" spans="1:18" x14ac:dyDescent="0.2">
      <c r="A2507" s="4">
        <f>FIN_RAW[[#This Row],[FECHA]]</f>
        <v>45627</v>
      </c>
      <c r="B2507" s="3">
        <f>YEAR(FIN_DATASET[[#This Row],[Date]])</f>
        <v>2024</v>
      </c>
      <c r="C2507" s="3" t="str">
        <f>TEXT(FIN_DATASET[[#This Row],[Date]],"mmmm")</f>
        <v>December</v>
      </c>
      <c r="D2507" s="3" t="str">
        <f>IF(FIN_RAW[[#This Row],[VALOR (IN)]]&gt;0, "Income",IF(FIN_RAW[[#This Row],[VALOR (OUT)]]&gt;0, "Expense", "Check"))</f>
        <v>Income</v>
      </c>
      <c r="E2507" s="3" t="str">
        <f>_xlfn.XLOOKUP(FIN_DATASET[[#This Row],[Method]],CATEGORY_MAP[CUENTA_IN],CATEGORY_MAP[Category])</f>
        <v>Accounts Receivable</v>
      </c>
      <c r="F2507" s="3" t="str">
        <f>_xlfn.XLOOKUP(FIN_DATASET[[#This Row],[Account]],CATEGORY_MAP[CUENTA_OUT],CATEGORY_MAP[Subcategory])</f>
        <v>Monthly Fee</v>
      </c>
      <c r="G2507" s="3" t="str">
        <f>IF(OR(FIN_RAW[[#This Row],[CONCEPTO]]=0,FIN_RAW[[#This Row],[CONCEPTO]]=""),"",FIN_RAW[[#This Row],[CONCEPTO]])</f>
        <v>Mensualidad AR DIC</v>
      </c>
      <c r="H2507" s="5">
        <f>IF(FIN_DATASET[[#This Row],[Type]]="Income", FIN_RAW[[#This Row],[VALOR (IN)]], -FIN_RAW[[#This Row],[VALOR (OUT)]])</f>
        <v>210000</v>
      </c>
      <c r="I2507" s="3" t="str">
        <f>FIN_RAW[[#This Row],[CUENTA (IN)]]</f>
        <v>CxC</v>
      </c>
      <c r="J2507" s="6" t="str">
        <f>FIN_RAW[[#This Row],[CUENTA (OUT)]]</f>
        <v>Mensualidad</v>
      </c>
      <c r="K2507" s="3" t="str">
        <f>IF(OR(FIN_RAW[[#This Row],[CLIENTE]]=0,FIN_RAW[[#This Row],[CLIENTE]]=" "),"",FIN_RAW[[#This Row],[CLIENTE]])</f>
        <v>Diana Gómez Herrera</v>
      </c>
      <c r="L2507" s="3" t="str">
        <f>IF(OR(FIN_RAW[[#This Row],[DEPORTISTA]]=0,FIN_RAW[[#This Row],[DEPORTISTA]]=""),"",FIN_RAW[[#This Row],[DEPORTISTA]])</f>
        <v>Juan Manuel López Gómez</v>
      </c>
      <c r="M2507" s="3">
        <f>IF(FIN_DATASET[[#This Row],[Method]]="Efectivo",1,0)</f>
        <v>0</v>
      </c>
      <c r="N2507" s="12">
        <f>IF(FIN_DATASET[[#This Row],[Method]]="Efectivo",FIN_DATASET[[#This Row],[Amount]],0)</f>
        <v>0</v>
      </c>
      <c r="O2507" s="3">
        <f>IF(FIN_DATASET[[#This Row],[Method]]="CxC",1,0)</f>
        <v>1</v>
      </c>
      <c r="P2507" s="11">
        <f>IF(FIN_DATASET[[#This Row],[Method]]="CxC",FIN_DATASET[[#This Row],[Amount]],0)</f>
        <v>210000</v>
      </c>
      <c r="Q2507" s="3">
        <f>IF(OR(FIN_DATASET[[#This Row],[Account]]="CxP",FIN_DATASET[[#This Row],[Account]]="CxP (Liga)",FIN_DATASET[[#This Row],[Account]]="CxP (Terceros)"),1,0)</f>
        <v>0</v>
      </c>
      <c r="R2507" s="3">
        <f>IF(FIN_DATASET[[#This Row],[AP_Flag]]=1,FIN_DATASET[[#This Row],[Amount]],0)</f>
        <v>0</v>
      </c>
    </row>
    <row r="2508" spans="1:18" x14ac:dyDescent="0.2">
      <c r="A2508" s="4">
        <f>FIN_RAW[[#This Row],[FECHA]]</f>
        <v>45627</v>
      </c>
      <c r="B2508" s="3">
        <f>YEAR(FIN_DATASET[[#This Row],[Date]])</f>
        <v>2024</v>
      </c>
      <c r="C2508" s="3" t="str">
        <f>TEXT(FIN_DATASET[[#This Row],[Date]],"mmmm")</f>
        <v>December</v>
      </c>
      <c r="D2508" s="3" t="str">
        <f>IF(FIN_RAW[[#This Row],[VALOR (IN)]]&gt;0, "Income",IF(FIN_RAW[[#This Row],[VALOR (OUT)]]&gt;0, "Expense", "Check"))</f>
        <v>Income</v>
      </c>
      <c r="E2508" s="3" t="str">
        <f>_xlfn.XLOOKUP(FIN_DATASET[[#This Row],[Method]],CATEGORY_MAP[CUENTA_IN],CATEGORY_MAP[Category])</f>
        <v>Scholarships</v>
      </c>
      <c r="F2508" s="3" t="str">
        <f>_xlfn.XLOOKUP(FIN_DATASET[[#This Row],[Account]],CATEGORY_MAP[CUENTA_OUT],CATEGORY_MAP[Subcategory])</f>
        <v>Monthly Fee</v>
      </c>
      <c r="G2508" s="3" t="str">
        <f>IF(OR(FIN_RAW[[#This Row],[CONCEPTO]]=0,FIN_RAW[[#This Row],[CONCEPTO]]=""),"",FIN_RAW[[#This Row],[CONCEPTO]])</f>
        <v>Beca Fundadores AR (100%) DIC</v>
      </c>
      <c r="H2508" s="5">
        <f>IF(FIN_DATASET[[#This Row],[Type]]="Income", FIN_RAW[[#This Row],[VALOR (IN)]], -FIN_RAW[[#This Row],[VALOR (OUT)]])</f>
        <v>210000</v>
      </c>
      <c r="I2508" s="3" t="str">
        <f>FIN_RAW[[#This Row],[CUENTA (IN)]]</f>
        <v>Becas</v>
      </c>
      <c r="J2508" s="6" t="str">
        <f>FIN_RAW[[#This Row],[CUENTA (OUT)]]</f>
        <v>Mensualidad</v>
      </c>
      <c r="K2508" s="3" t="str">
        <f>IF(OR(FIN_RAW[[#This Row],[CLIENTE]]=0,FIN_RAW[[#This Row],[CLIENTE]]=" "),"",FIN_RAW[[#This Row],[CLIENTE]])</f>
        <v>Silvana Torres López</v>
      </c>
      <c r="L2508" s="3" t="str">
        <f>IF(OR(FIN_RAW[[#This Row],[DEPORTISTA]]=0,FIN_RAW[[#This Row],[DEPORTISTA]]=""),"",FIN_RAW[[#This Row],[DEPORTISTA]])</f>
        <v>Luciana Pinedo Torres</v>
      </c>
      <c r="M2508" s="3">
        <f>IF(FIN_DATASET[[#This Row],[Method]]="Efectivo",1,0)</f>
        <v>0</v>
      </c>
      <c r="N2508" s="12">
        <f>IF(FIN_DATASET[[#This Row],[Method]]="Efectivo",FIN_DATASET[[#This Row],[Amount]],0)</f>
        <v>0</v>
      </c>
      <c r="O2508" s="3">
        <f>IF(FIN_DATASET[[#This Row],[Method]]="CxC",1,0)</f>
        <v>0</v>
      </c>
      <c r="P2508" s="11">
        <f>IF(FIN_DATASET[[#This Row],[Method]]="CxC",FIN_DATASET[[#This Row],[Amount]],0)</f>
        <v>0</v>
      </c>
      <c r="Q2508" s="3">
        <f>IF(OR(FIN_DATASET[[#This Row],[Account]]="CxP",FIN_DATASET[[#This Row],[Account]]="CxP (Liga)",FIN_DATASET[[#This Row],[Account]]="CxP (Terceros)"),1,0)</f>
        <v>0</v>
      </c>
      <c r="R2508" s="3">
        <f>IF(FIN_DATASET[[#This Row],[AP_Flag]]=1,FIN_DATASET[[#This Row],[Amount]],0)</f>
        <v>0</v>
      </c>
    </row>
    <row r="2509" spans="1:18" x14ac:dyDescent="0.2">
      <c r="A2509" s="4">
        <f>FIN_RAW[[#This Row],[FECHA]]</f>
        <v>45627</v>
      </c>
      <c r="B2509" s="3">
        <f>YEAR(FIN_DATASET[[#This Row],[Date]])</f>
        <v>2024</v>
      </c>
      <c r="C2509" s="3" t="str">
        <f>TEXT(FIN_DATASET[[#This Row],[Date]],"mmmm")</f>
        <v>December</v>
      </c>
      <c r="D2509" s="3" t="str">
        <f>IF(FIN_RAW[[#This Row],[VALOR (IN)]]&gt;0, "Income",IF(FIN_RAW[[#This Row],[VALOR (OUT)]]&gt;0, "Expense", "Check"))</f>
        <v>Income</v>
      </c>
      <c r="E2509" s="3" t="str">
        <f>_xlfn.XLOOKUP(FIN_DATASET[[#This Row],[Method]],CATEGORY_MAP[CUENTA_IN],CATEGORY_MAP[Category])</f>
        <v>Scholarships</v>
      </c>
      <c r="F2509" s="3" t="str">
        <f>_xlfn.XLOOKUP(FIN_DATASET[[#This Row],[Account]],CATEGORY_MAP[CUENTA_OUT],CATEGORY_MAP[Subcategory])</f>
        <v>Monthly Fee</v>
      </c>
      <c r="G2509" s="3" t="str">
        <f>IF(OR(FIN_RAW[[#This Row],[CONCEPTO]]=0,FIN_RAW[[#This Row],[CONCEPTO]]=""),"",FIN_RAW[[#This Row],[CONCEPTO]])</f>
        <v>Beca Fundadores AR (100%) DIC</v>
      </c>
      <c r="H2509" s="5">
        <f>IF(FIN_DATASET[[#This Row],[Type]]="Income", FIN_RAW[[#This Row],[VALOR (IN)]], -FIN_RAW[[#This Row],[VALOR (OUT)]])</f>
        <v>210000</v>
      </c>
      <c r="I2509" s="3" t="str">
        <f>FIN_RAW[[#This Row],[CUENTA (IN)]]</f>
        <v>Becas</v>
      </c>
      <c r="J2509" s="6" t="str">
        <f>FIN_RAW[[#This Row],[CUENTA (OUT)]]</f>
        <v>Mensualidad</v>
      </c>
      <c r="K2509" s="3" t="str">
        <f>IF(OR(FIN_RAW[[#This Row],[CLIENTE]]=0,FIN_RAW[[#This Row],[CLIENTE]]=" "),"",FIN_RAW[[#This Row],[CLIENTE]])</f>
        <v>Silvana Torres López</v>
      </c>
      <c r="L2509" s="3" t="str">
        <f>IF(OR(FIN_RAW[[#This Row],[DEPORTISTA]]=0,FIN_RAW[[#This Row],[DEPORTISTA]]=""),"",FIN_RAW[[#This Row],[DEPORTISTA]])</f>
        <v>María Paula Quintero Torres</v>
      </c>
      <c r="M2509" s="3">
        <f>IF(FIN_DATASET[[#This Row],[Method]]="Efectivo",1,0)</f>
        <v>0</v>
      </c>
      <c r="N2509" s="12">
        <f>IF(FIN_DATASET[[#This Row],[Method]]="Efectivo",FIN_DATASET[[#This Row],[Amount]],0)</f>
        <v>0</v>
      </c>
      <c r="O2509" s="3">
        <f>IF(FIN_DATASET[[#This Row],[Method]]="CxC",1,0)</f>
        <v>0</v>
      </c>
      <c r="P2509" s="11">
        <f>IF(FIN_DATASET[[#This Row],[Method]]="CxC",FIN_DATASET[[#This Row],[Amount]],0)</f>
        <v>0</v>
      </c>
      <c r="Q2509" s="3">
        <f>IF(OR(FIN_DATASET[[#This Row],[Account]]="CxP",FIN_DATASET[[#This Row],[Account]]="CxP (Liga)",FIN_DATASET[[#This Row],[Account]]="CxP (Terceros)"),1,0)</f>
        <v>0</v>
      </c>
      <c r="R2509" s="3">
        <f>IF(FIN_DATASET[[#This Row],[AP_Flag]]=1,FIN_DATASET[[#This Row],[Amount]],0)</f>
        <v>0</v>
      </c>
    </row>
    <row r="2510" spans="1:18" x14ac:dyDescent="0.2">
      <c r="A2510" s="4">
        <f>FIN_RAW[[#This Row],[FECHA]]</f>
        <v>45627</v>
      </c>
      <c r="B2510" s="3">
        <f>YEAR(FIN_DATASET[[#This Row],[Date]])</f>
        <v>2024</v>
      </c>
      <c r="C2510" s="3" t="str">
        <f>TEXT(FIN_DATASET[[#This Row],[Date]],"mmmm")</f>
        <v>December</v>
      </c>
      <c r="D2510" s="3" t="str">
        <f>IF(FIN_RAW[[#This Row],[VALOR (IN)]]&gt;0, "Income",IF(FIN_RAW[[#This Row],[VALOR (OUT)]]&gt;0, "Expense", "Check"))</f>
        <v>Income</v>
      </c>
      <c r="E2510" s="3" t="str">
        <f>_xlfn.XLOOKUP(FIN_DATASET[[#This Row],[Method]],CATEGORY_MAP[CUENTA_IN],CATEGORY_MAP[Category])</f>
        <v>Scholarships</v>
      </c>
      <c r="F2510" s="3" t="str">
        <f>_xlfn.XLOOKUP(FIN_DATASET[[#This Row],[Account]],CATEGORY_MAP[CUENTA_OUT],CATEGORY_MAP[Subcategory])</f>
        <v>Monthly Fee</v>
      </c>
      <c r="G2510" s="3" t="str">
        <f>IF(OR(FIN_RAW[[#This Row],[CONCEPTO]]=0,FIN_RAW[[#This Row],[CONCEPTO]]=""),"",FIN_RAW[[#This Row],[CONCEPTO]])</f>
        <v>Beca Fundadores AR (100%) DIC</v>
      </c>
      <c r="H2510" s="5">
        <f>IF(FIN_DATASET[[#This Row],[Type]]="Income", FIN_RAW[[#This Row],[VALOR (IN)]], -FIN_RAW[[#This Row],[VALOR (OUT)]])</f>
        <v>210000</v>
      </c>
      <c r="I2510" s="3" t="str">
        <f>FIN_RAW[[#This Row],[CUENTA (IN)]]</f>
        <v>Becas</v>
      </c>
      <c r="J2510" s="6" t="str">
        <f>FIN_RAW[[#This Row],[CUENTA (OUT)]]</f>
        <v>Mensualidad</v>
      </c>
      <c r="K2510" s="3" t="str">
        <f>IF(OR(FIN_RAW[[#This Row],[CLIENTE]]=0,FIN_RAW[[#This Row],[CLIENTE]]=" "),"",FIN_RAW[[#This Row],[CLIENTE]])</f>
        <v>Omar Osorio Valencia</v>
      </c>
      <c r="L2510" s="3" t="str">
        <f>IF(OR(FIN_RAW[[#This Row],[DEPORTISTA]]=0,FIN_RAW[[#This Row],[DEPORTISTA]]=""),"",FIN_RAW[[#This Row],[DEPORTISTA]])</f>
        <v>Mariana Osorio Mendoza</v>
      </c>
      <c r="M2510" s="3">
        <f>IF(FIN_DATASET[[#This Row],[Method]]="Efectivo",1,0)</f>
        <v>0</v>
      </c>
      <c r="N2510" s="12">
        <f>IF(FIN_DATASET[[#This Row],[Method]]="Efectivo",FIN_DATASET[[#This Row],[Amount]],0)</f>
        <v>0</v>
      </c>
      <c r="O2510" s="3">
        <f>IF(FIN_DATASET[[#This Row],[Method]]="CxC",1,0)</f>
        <v>0</v>
      </c>
      <c r="P2510" s="11">
        <f>IF(FIN_DATASET[[#This Row],[Method]]="CxC",FIN_DATASET[[#This Row],[Amount]],0)</f>
        <v>0</v>
      </c>
      <c r="Q2510" s="3">
        <f>IF(OR(FIN_DATASET[[#This Row],[Account]]="CxP",FIN_DATASET[[#This Row],[Account]]="CxP (Liga)",FIN_DATASET[[#This Row],[Account]]="CxP (Terceros)"),1,0)</f>
        <v>0</v>
      </c>
      <c r="R2510" s="3">
        <f>IF(FIN_DATASET[[#This Row],[AP_Flag]]=1,FIN_DATASET[[#This Row],[Amount]],0)</f>
        <v>0</v>
      </c>
    </row>
    <row r="2511" spans="1:18" x14ac:dyDescent="0.2">
      <c r="A2511" s="4">
        <f>FIN_RAW[[#This Row],[FECHA]]</f>
        <v>45627</v>
      </c>
      <c r="B2511" s="3">
        <f>YEAR(FIN_DATASET[[#This Row],[Date]])</f>
        <v>2024</v>
      </c>
      <c r="C2511" s="3" t="str">
        <f>TEXT(FIN_DATASET[[#This Row],[Date]],"mmmm")</f>
        <v>December</v>
      </c>
      <c r="D2511" s="3" t="str">
        <f>IF(FIN_RAW[[#This Row],[VALOR (IN)]]&gt;0, "Income",IF(FIN_RAW[[#This Row],[VALOR (OUT)]]&gt;0, "Expense", "Check"))</f>
        <v>Income</v>
      </c>
      <c r="E2511" s="3" t="str">
        <f>_xlfn.XLOOKUP(FIN_DATASET[[#This Row],[Method]],CATEGORY_MAP[CUENTA_IN],CATEGORY_MAP[Category])</f>
        <v>Cash</v>
      </c>
      <c r="F2511" s="3" t="str">
        <f>_xlfn.XLOOKUP(FIN_DATASET[[#This Row],[Account]],CATEGORY_MAP[CUENTA_OUT],CATEGORY_MAP[Subcategory])</f>
        <v>Monthly Fee</v>
      </c>
      <c r="G2511" s="3" t="str">
        <f>IF(OR(FIN_RAW[[#This Row],[CONCEPTO]]=0,FIN_RAW[[#This Row],[CONCEPTO]]=""),"",FIN_RAW[[#This Row],[CONCEPTO]])</f>
        <v>Mensualidad AR DIC</v>
      </c>
      <c r="H2511" s="5">
        <f>IF(FIN_DATASET[[#This Row],[Type]]="Income", FIN_RAW[[#This Row],[VALOR (IN)]], -FIN_RAW[[#This Row],[VALOR (OUT)]])</f>
        <v>210000</v>
      </c>
      <c r="I2511" s="3" t="str">
        <f>FIN_RAW[[#This Row],[CUENTA (IN)]]</f>
        <v>Efectivo</v>
      </c>
      <c r="J2511" s="6" t="str">
        <f>FIN_RAW[[#This Row],[CUENTA (OUT)]]</f>
        <v>Mensualidad</v>
      </c>
      <c r="K2511" s="3" t="str">
        <f>IF(OR(FIN_RAW[[#This Row],[CLIENTE]]=0,FIN_RAW[[#This Row],[CLIENTE]]=" "),"",FIN_RAW[[#This Row],[CLIENTE]])</f>
        <v>Mónica González Esguerra</v>
      </c>
      <c r="L2511" s="3" t="str">
        <f>IF(OR(FIN_RAW[[#This Row],[DEPORTISTA]]=0,FIN_RAW[[#This Row],[DEPORTISTA]]=""),"",FIN_RAW[[#This Row],[DEPORTISTA]])</f>
        <v>Mariana Vásquez González</v>
      </c>
      <c r="M2511" s="3">
        <f>IF(FIN_DATASET[[#This Row],[Method]]="Efectivo",1,0)</f>
        <v>1</v>
      </c>
      <c r="N2511" s="12">
        <f>IF(FIN_DATASET[[#This Row],[Method]]="Efectivo",FIN_DATASET[[#This Row],[Amount]],0)</f>
        <v>210000</v>
      </c>
      <c r="O2511" s="3">
        <f>IF(FIN_DATASET[[#This Row],[Method]]="CxC",1,0)</f>
        <v>0</v>
      </c>
      <c r="P2511" s="11">
        <f>IF(FIN_DATASET[[#This Row],[Method]]="CxC",FIN_DATASET[[#This Row],[Amount]],0)</f>
        <v>0</v>
      </c>
      <c r="Q2511" s="3">
        <f>IF(OR(FIN_DATASET[[#This Row],[Account]]="CxP",FIN_DATASET[[#This Row],[Account]]="CxP (Liga)",FIN_DATASET[[#This Row],[Account]]="CxP (Terceros)"),1,0)</f>
        <v>0</v>
      </c>
      <c r="R2511" s="3">
        <f>IF(FIN_DATASET[[#This Row],[AP_Flag]]=1,FIN_DATASET[[#This Row],[Amount]],0)</f>
        <v>0</v>
      </c>
    </row>
    <row r="2512" spans="1:18" x14ac:dyDescent="0.2">
      <c r="A2512" s="4">
        <f>FIN_RAW[[#This Row],[FECHA]]</f>
        <v>45627</v>
      </c>
      <c r="B2512" s="3">
        <f>YEAR(FIN_DATASET[[#This Row],[Date]])</f>
        <v>2024</v>
      </c>
      <c r="C2512" s="3" t="str">
        <f>TEXT(FIN_DATASET[[#This Row],[Date]],"mmmm")</f>
        <v>December</v>
      </c>
      <c r="D2512" s="3" t="str">
        <f>IF(FIN_RAW[[#This Row],[VALOR (IN)]]&gt;0, "Income",IF(FIN_RAW[[#This Row],[VALOR (OUT)]]&gt;0, "Expense", "Check"))</f>
        <v>Income</v>
      </c>
      <c r="E2512" s="3" t="str">
        <f>_xlfn.XLOOKUP(FIN_DATASET[[#This Row],[Method]],CATEGORY_MAP[CUENTA_IN],CATEGORY_MAP[Category])</f>
        <v>Cash</v>
      </c>
      <c r="F2512" s="3" t="str">
        <f>_xlfn.XLOOKUP(FIN_DATASET[[#This Row],[Account]],CATEGORY_MAP[CUENTA_OUT],CATEGORY_MAP[Subcategory])</f>
        <v>Monthly Fee</v>
      </c>
      <c r="G2512" s="3" t="str">
        <f>IF(OR(FIN_RAW[[#This Row],[CONCEPTO]]=0,FIN_RAW[[#This Row],[CONCEPTO]]=""),"",FIN_RAW[[#This Row],[CONCEPTO]])</f>
        <v>Mensualidad FOR DIC</v>
      </c>
      <c r="H2512" s="5">
        <f>IF(FIN_DATASET[[#This Row],[Type]]="Income", FIN_RAW[[#This Row],[VALOR (IN)]], -FIN_RAW[[#This Row],[VALOR (OUT)]])</f>
        <v>210000</v>
      </c>
      <c r="I2512" s="3" t="str">
        <f>FIN_RAW[[#This Row],[CUENTA (IN)]]</f>
        <v>Efectivo</v>
      </c>
      <c r="J2512" s="6" t="str">
        <f>FIN_RAW[[#This Row],[CUENTA (OUT)]]</f>
        <v>Mensualidad</v>
      </c>
      <c r="K2512" s="3" t="str">
        <f>IF(OR(FIN_RAW[[#This Row],[CLIENTE]]=0,FIN_RAW[[#This Row],[CLIENTE]]=" "),"",FIN_RAW[[#This Row],[CLIENTE]])</f>
        <v>Ana Milena Sánchez Patiño</v>
      </c>
      <c r="L2512" s="3" t="str">
        <f>IF(OR(FIN_RAW[[#This Row],[DEPORTISTA]]=0,FIN_RAW[[#This Row],[DEPORTISTA]]=""),"",FIN_RAW[[#This Row],[DEPORTISTA]])</f>
        <v>Matías Carvajal Sánchez</v>
      </c>
      <c r="M2512" s="3">
        <f>IF(FIN_DATASET[[#This Row],[Method]]="Efectivo",1,0)</f>
        <v>1</v>
      </c>
      <c r="N2512" s="12">
        <f>IF(FIN_DATASET[[#This Row],[Method]]="Efectivo",FIN_DATASET[[#This Row],[Amount]],0)</f>
        <v>210000</v>
      </c>
      <c r="O2512" s="3">
        <f>IF(FIN_DATASET[[#This Row],[Method]]="CxC",1,0)</f>
        <v>0</v>
      </c>
      <c r="P2512" s="11">
        <f>IF(FIN_DATASET[[#This Row],[Method]]="CxC",FIN_DATASET[[#This Row],[Amount]],0)</f>
        <v>0</v>
      </c>
      <c r="Q2512" s="3">
        <f>IF(OR(FIN_DATASET[[#This Row],[Account]]="CxP",FIN_DATASET[[#This Row],[Account]]="CxP (Liga)",FIN_DATASET[[#This Row],[Account]]="CxP (Terceros)"),1,0)</f>
        <v>0</v>
      </c>
      <c r="R2512" s="3">
        <f>IF(FIN_DATASET[[#This Row],[AP_Flag]]=1,FIN_DATASET[[#This Row],[Amount]],0)</f>
        <v>0</v>
      </c>
    </row>
    <row r="2513" spans="1:18" x14ac:dyDescent="0.2">
      <c r="A2513" s="4">
        <f>FIN_RAW[[#This Row],[FECHA]]</f>
        <v>45627</v>
      </c>
      <c r="B2513" s="3">
        <f>YEAR(FIN_DATASET[[#This Row],[Date]])</f>
        <v>2024</v>
      </c>
      <c r="C2513" s="3" t="str">
        <f>TEXT(FIN_DATASET[[#This Row],[Date]],"mmmm")</f>
        <v>December</v>
      </c>
      <c r="D2513" s="3" t="str">
        <f>IF(FIN_RAW[[#This Row],[VALOR (IN)]]&gt;0, "Income",IF(FIN_RAW[[#This Row],[VALOR (OUT)]]&gt;0, "Expense", "Check"))</f>
        <v>Income</v>
      </c>
      <c r="E2513" s="3" t="str">
        <f>_xlfn.XLOOKUP(FIN_DATASET[[#This Row],[Method]],CATEGORY_MAP[CUENTA_IN],CATEGORY_MAP[Category])</f>
        <v>Cash</v>
      </c>
      <c r="F2513" s="3" t="str">
        <f>_xlfn.XLOOKUP(FIN_DATASET[[#This Row],[Account]],CATEGORY_MAP[CUENTA_OUT],CATEGORY_MAP[Subcategory])</f>
        <v>Monthly Fee</v>
      </c>
      <c r="G2513" s="3" t="str">
        <f>IF(OR(FIN_RAW[[#This Row],[CONCEPTO]]=0,FIN_RAW[[#This Row],[CONCEPTO]]=""),"",FIN_RAW[[#This Row],[CONCEPTO]])</f>
        <v>Mensualidad FOR DIC</v>
      </c>
      <c r="H2513" s="5">
        <f>IF(FIN_DATASET[[#This Row],[Type]]="Income", FIN_RAW[[#This Row],[VALOR (IN)]], -FIN_RAW[[#This Row],[VALOR (OUT)]])</f>
        <v>180000</v>
      </c>
      <c r="I2513" s="3" t="str">
        <f>FIN_RAW[[#This Row],[CUENTA (IN)]]</f>
        <v>Efectivo</v>
      </c>
      <c r="J2513" s="6" t="str">
        <f>FIN_RAW[[#This Row],[CUENTA (OUT)]]</f>
        <v>Mensualidad</v>
      </c>
      <c r="K2513" s="3" t="str">
        <f>IF(OR(FIN_RAW[[#This Row],[CLIENTE]]=0,FIN_RAW[[#This Row],[CLIENTE]]=" "),"",FIN_RAW[[#This Row],[CLIENTE]])</f>
        <v>Mauricio Rodríguez Hoyos</v>
      </c>
      <c r="L2513" s="3" t="str">
        <f>IF(OR(FIN_RAW[[#This Row],[DEPORTISTA]]=0,FIN_RAW[[#This Row],[DEPORTISTA]]=""),"",FIN_RAW[[#This Row],[DEPORTISTA]])</f>
        <v>Maximiliano Rodríguez Jimeno</v>
      </c>
      <c r="M2513" s="3">
        <f>IF(FIN_DATASET[[#This Row],[Method]]="Efectivo",1,0)</f>
        <v>1</v>
      </c>
      <c r="N2513" s="12">
        <f>IF(FIN_DATASET[[#This Row],[Method]]="Efectivo",FIN_DATASET[[#This Row],[Amount]],0)</f>
        <v>180000</v>
      </c>
      <c r="O2513" s="3">
        <f>IF(FIN_DATASET[[#This Row],[Method]]="CxC",1,0)</f>
        <v>0</v>
      </c>
      <c r="P2513" s="11">
        <f>IF(FIN_DATASET[[#This Row],[Method]]="CxC",FIN_DATASET[[#This Row],[Amount]],0)</f>
        <v>0</v>
      </c>
      <c r="Q2513" s="3">
        <f>IF(OR(FIN_DATASET[[#This Row],[Account]]="CxP",FIN_DATASET[[#This Row],[Account]]="CxP (Liga)",FIN_DATASET[[#This Row],[Account]]="CxP (Terceros)"),1,0)</f>
        <v>0</v>
      </c>
      <c r="R2513" s="3">
        <f>IF(FIN_DATASET[[#This Row],[AP_Flag]]=1,FIN_DATASET[[#This Row],[Amount]],0)</f>
        <v>0</v>
      </c>
    </row>
    <row r="2514" spans="1:18" x14ac:dyDescent="0.2">
      <c r="A2514" s="4">
        <f>FIN_RAW[[#This Row],[FECHA]]</f>
        <v>45627</v>
      </c>
      <c r="B2514" s="3">
        <f>YEAR(FIN_DATASET[[#This Row],[Date]])</f>
        <v>2024</v>
      </c>
      <c r="C2514" s="3" t="str">
        <f>TEXT(FIN_DATASET[[#This Row],[Date]],"mmmm")</f>
        <v>December</v>
      </c>
      <c r="D2514" s="3" t="str">
        <f>IF(FIN_RAW[[#This Row],[VALOR (IN)]]&gt;0, "Income",IF(FIN_RAW[[#This Row],[VALOR (OUT)]]&gt;0, "Expense", "Check"))</f>
        <v>Income</v>
      </c>
      <c r="E2514" s="3" t="str">
        <f>_xlfn.XLOOKUP(FIN_DATASET[[#This Row],[Method]],CATEGORY_MAP[CUENTA_IN],CATEGORY_MAP[Category])</f>
        <v>Cash</v>
      </c>
      <c r="F2514" s="3" t="str">
        <f>_xlfn.XLOOKUP(FIN_DATASET[[#This Row],[Account]],CATEGORY_MAP[CUENTA_OUT],CATEGORY_MAP[Subcategory])</f>
        <v>Monthly Fee</v>
      </c>
      <c r="G2514" s="3" t="str">
        <f>IF(OR(FIN_RAW[[#This Row],[CONCEPTO]]=0,FIN_RAW[[#This Row],[CONCEPTO]]=""),"",FIN_RAW[[#This Row],[CONCEPTO]])</f>
        <v>Mensualidad FOR DIC</v>
      </c>
      <c r="H2514" s="5">
        <f>IF(FIN_DATASET[[#This Row],[Type]]="Income", FIN_RAW[[#This Row],[VALOR (IN)]], -FIN_RAW[[#This Row],[VALOR (OUT)]])</f>
        <v>180000</v>
      </c>
      <c r="I2514" s="3" t="str">
        <f>FIN_RAW[[#This Row],[CUENTA (IN)]]</f>
        <v>Efectivo</v>
      </c>
      <c r="J2514" s="6" t="str">
        <f>FIN_RAW[[#This Row],[CUENTA (OUT)]]</f>
        <v>Mensualidad</v>
      </c>
      <c r="K2514" s="3" t="str">
        <f>IF(OR(FIN_RAW[[#This Row],[CLIENTE]]=0,FIN_RAW[[#This Row],[CLIENTE]]=" "),"",FIN_RAW[[#This Row],[CLIENTE]])</f>
        <v>Steveen Fernandez</v>
      </c>
      <c r="L2514" s="3" t="str">
        <f>IF(OR(FIN_RAW[[#This Row],[DEPORTISTA]]=0,FIN_RAW[[#This Row],[DEPORTISTA]]=""),"",FIN_RAW[[#This Row],[DEPORTISTA]])</f>
        <v>Samantha Fernandez Urbano</v>
      </c>
      <c r="M2514" s="3">
        <f>IF(FIN_DATASET[[#This Row],[Method]]="Efectivo",1,0)</f>
        <v>1</v>
      </c>
      <c r="N2514" s="12">
        <f>IF(FIN_DATASET[[#This Row],[Method]]="Efectivo",FIN_DATASET[[#This Row],[Amount]],0)</f>
        <v>180000</v>
      </c>
      <c r="O2514" s="3">
        <f>IF(FIN_DATASET[[#This Row],[Method]]="CxC",1,0)</f>
        <v>0</v>
      </c>
      <c r="P2514" s="11">
        <f>IF(FIN_DATASET[[#This Row],[Method]]="CxC",FIN_DATASET[[#This Row],[Amount]],0)</f>
        <v>0</v>
      </c>
      <c r="Q2514" s="3">
        <f>IF(OR(FIN_DATASET[[#This Row],[Account]]="CxP",FIN_DATASET[[#This Row],[Account]]="CxP (Liga)",FIN_DATASET[[#This Row],[Account]]="CxP (Terceros)"),1,0)</f>
        <v>0</v>
      </c>
      <c r="R2514" s="3">
        <f>IF(FIN_DATASET[[#This Row],[AP_Flag]]=1,FIN_DATASET[[#This Row],[Amount]],0)</f>
        <v>0</v>
      </c>
    </row>
    <row r="2515" spans="1:18" x14ac:dyDescent="0.2">
      <c r="A2515" s="4">
        <f>FIN_RAW[[#This Row],[FECHA]]</f>
        <v>45627</v>
      </c>
      <c r="B2515" s="3">
        <f>YEAR(FIN_DATASET[[#This Row],[Date]])</f>
        <v>2024</v>
      </c>
      <c r="C2515" s="3" t="str">
        <f>TEXT(FIN_DATASET[[#This Row],[Date]],"mmmm")</f>
        <v>December</v>
      </c>
      <c r="D2515" s="3" t="str">
        <f>IF(FIN_RAW[[#This Row],[VALOR (IN)]]&gt;0, "Income",IF(FIN_RAW[[#This Row],[VALOR (OUT)]]&gt;0, "Expense", "Check"))</f>
        <v>Income</v>
      </c>
      <c r="E2515" s="3" t="str">
        <f>_xlfn.XLOOKUP(FIN_DATASET[[#This Row],[Method]],CATEGORY_MAP[CUENTA_IN],CATEGORY_MAP[Category])</f>
        <v>Cash</v>
      </c>
      <c r="F2515" s="3" t="str">
        <f>_xlfn.XLOOKUP(FIN_DATASET[[#This Row],[Account]],CATEGORY_MAP[CUENTA_OUT],CATEGORY_MAP[Subcategory])</f>
        <v>Monthly Fee</v>
      </c>
      <c r="G2515" s="3" t="str">
        <f>IF(OR(FIN_RAW[[#This Row],[CONCEPTO]]=0,FIN_RAW[[#This Row],[CONCEPTO]]=""),"",FIN_RAW[[#This Row],[CONCEPTO]])</f>
        <v>Mensualidad AR DIC</v>
      </c>
      <c r="H2515" s="5">
        <f>IF(FIN_DATASET[[#This Row],[Type]]="Income", FIN_RAW[[#This Row],[VALOR (IN)]], -FIN_RAW[[#This Row],[VALOR (OUT)]])</f>
        <v>210000</v>
      </c>
      <c r="I2515" s="3" t="str">
        <f>FIN_RAW[[#This Row],[CUENTA (IN)]]</f>
        <v>Efectivo</v>
      </c>
      <c r="J2515" s="6" t="str">
        <f>FIN_RAW[[#This Row],[CUENTA (OUT)]]</f>
        <v>Mensualidad</v>
      </c>
      <c r="K2515" s="3" t="str">
        <f>IF(OR(FIN_RAW[[#This Row],[CLIENTE]]=0,FIN_RAW[[#This Row],[CLIENTE]]=" "),"",FIN_RAW[[#This Row],[CLIENTE]])</f>
        <v>Yanibel Peña Londoño</v>
      </c>
      <c r="L2515" s="3" t="str">
        <f>IF(OR(FIN_RAW[[#This Row],[DEPORTISTA]]=0,FIN_RAW[[#This Row],[DEPORTISTA]]=""),"",FIN_RAW[[#This Row],[DEPORTISTA]])</f>
        <v>Santiago Piedrahita Peña</v>
      </c>
      <c r="M2515" s="3">
        <f>IF(FIN_DATASET[[#This Row],[Method]]="Efectivo",1,0)</f>
        <v>1</v>
      </c>
      <c r="N2515" s="12">
        <f>IF(FIN_DATASET[[#This Row],[Method]]="Efectivo",FIN_DATASET[[#This Row],[Amount]],0)</f>
        <v>210000</v>
      </c>
      <c r="O2515" s="3">
        <f>IF(FIN_DATASET[[#This Row],[Method]]="CxC",1,0)</f>
        <v>0</v>
      </c>
      <c r="P2515" s="11">
        <f>IF(FIN_DATASET[[#This Row],[Method]]="CxC",FIN_DATASET[[#This Row],[Amount]],0)</f>
        <v>0</v>
      </c>
      <c r="Q2515" s="3">
        <f>IF(OR(FIN_DATASET[[#This Row],[Account]]="CxP",FIN_DATASET[[#This Row],[Account]]="CxP (Liga)",FIN_DATASET[[#This Row],[Account]]="CxP (Terceros)"),1,0)</f>
        <v>0</v>
      </c>
      <c r="R2515" s="3">
        <f>IF(FIN_DATASET[[#This Row],[AP_Flag]]=1,FIN_DATASET[[#This Row],[Amount]],0)</f>
        <v>0</v>
      </c>
    </row>
    <row r="2516" spans="1:18" x14ac:dyDescent="0.2">
      <c r="A2516" s="4">
        <f>FIN_RAW[[#This Row],[FECHA]]</f>
        <v>45627</v>
      </c>
      <c r="B2516" s="3">
        <f>YEAR(FIN_DATASET[[#This Row],[Date]])</f>
        <v>2024</v>
      </c>
      <c r="C2516" s="3" t="str">
        <f>TEXT(FIN_DATASET[[#This Row],[Date]],"mmmm")</f>
        <v>December</v>
      </c>
      <c r="D2516" s="3" t="str">
        <f>IF(FIN_RAW[[#This Row],[VALOR (IN)]]&gt;0, "Income",IF(FIN_RAW[[#This Row],[VALOR (OUT)]]&gt;0, "Expense", "Check"))</f>
        <v>Income</v>
      </c>
      <c r="E2516" s="3" t="str">
        <f>_xlfn.XLOOKUP(FIN_DATASET[[#This Row],[Method]],CATEGORY_MAP[CUENTA_IN],CATEGORY_MAP[Category])</f>
        <v>Cash</v>
      </c>
      <c r="F2516" s="3" t="str">
        <f>_xlfn.XLOOKUP(FIN_DATASET[[#This Row],[Account]],CATEGORY_MAP[CUENTA_OUT],CATEGORY_MAP[Subcategory])</f>
        <v>Monthly Fee</v>
      </c>
      <c r="G2516" s="3" t="str">
        <f>IF(OR(FIN_RAW[[#This Row],[CONCEPTO]]=0,FIN_RAW[[#This Row],[CONCEPTO]]=""),"",FIN_RAW[[#This Row],[CONCEPTO]])</f>
        <v>Mensualidad AR DIC</v>
      </c>
      <c r="H2516" s="5">
        <f>IF(FIN_DATASET[[#This Row],[Type]]="Income", FIN_RAW[[#This Row],[VALOR (IN)]], -FIN_RAW[[#This Row],[VALOR (OUT)]])</f>
        <v>210000</v>
      </c>
      <c r="I2516" s="3" t="str">
        <f>FIN_RAW[[#This Row],[CUENTA (IN)]]</f>
        <v>Efectivo</v>
      </c>
      <c r="J2516" s="6" t="str">
        <f>FIN_RAW[[#This Row],[CUENTA (OUT)]]</f>
        <v>Mensualidad</v>
      </c>
      <c r="K2516" s="3" t="str">
        <f>IF(OR(FIN_RAW[[#This Row],[CLIENTE]]=0,FIN_RAW[[#This Row],[CLIENTE]]=" "),"",FIN_RAW[[#This Row],[CLIENTE]])</f>
        <v>Ingrith Basto Zamorano</v>
      </c>
      <c r="L2516" s="3" t="str">
        <f>IF(OR(FIN_RAW[[#This Row],[DEPORTISTA]]=0,FIN_RAW[[#This Row],[DEPORTISTA]]=""),"",FIN_RAW[[#This Row],[DEPORTISTA]])</f>
        <v>Santiago Solórzano Basto</v>
      </c>
      <c r="M2516" s="3">
        <f>IF(FIN_DATASET[[#This Row],[Method]]="Efectivo",1,0)</f>
        <v>1</v>
      </c>
      <c r="N2516" s="12">
        <f>IF(FIN_DATASET[[#This Row],[Method]]="Efectivo",FIN_DATASET[[#This Row],[Amount]],0)</f>
        <v>210000</v>
      </c>
      <c r="O2516" s="3">
        <f>IF(FIN_DATASET[[#This Row],[Method]]="CxC",1,0)</f>
        <v>0</v>
      </c>
      <c r="P2516" s="11">
        <f>IF(FIN_DATASET[[#This Row],[Method]]="CxC",FIN_DATASET[[#This Row],[Amount]],0)</f>
        <v>0</v>
      </c>
      <c r="Q2516" s="3">
        <f>IF(OR(FIN_DATASET[[#This Row],[Account]]="CxP",FIN_DATASET[[#This Row],[Account]]="CxP (Liga)",FIN_DATASET[[#This Row],[Account]]="CxP (Terceros)"),1,0)</f>
        <v>0</v>
      </c>
      <c r="R2516" s="3">
        <f>IF(FIN_DATASET[[#This Row],[AP_Flag]]=1,FIN_DATASET[[#This Row],[Amount]],0)</f>
        <v>0</v>
      </c>
    </row>
    <row r="2517" spans="1:18" x14ac:dyDescent="0.2">
      <c r="A2517" s="4">
        <f>FIN_RAW[[#This Row],[FECHA]]</f>
        <v>45627</v>
      </c>
      <c r="B2517" s="3">
        <f>YEAR(FIN_DATASET[[#This Row],[Date]])</f>
        <v>2024</v>
      </c>
      <c r="C2517" s="3" t="str">
        <f>TEXT(FIN_DATASET[[#This Row],[Date]],"mmmm")</f>
        <v>December</v>
      </c>
      <c r="D2517" s="3" t="str">
        <f>IF(FIN_RAW[[#This Row],[VALOR (IN)]]&gt;0, "Income",IF(FIN_RAW[[#This Row],[VALOR (OUT)]]&gt;0, "Expense", "Check"))</f>
        <v>Income</v>
      </c>
      <c r="E2517" s="3" t="str">
        <f>_xlfn.XLOOKUP(FIN_DATASET[[#This Row],[Method]],CATEGORY_MAP[CUENTA_IN],CATEGORY_MAP[Category])</f>
        <v>Cash</v>
      </c>
      <c r="F2517" s="3" t="str">
        <f>_xlfn.XLOOKUP(FIN_DATASET[[#This Row],[Account]],CATEGORY_MAP[CUENTA_OUT],CATEGORY_MAP[Subcategory])</f>
        <v>Monthly Fee</v>
      </c>
      <c r="G2517" s="3" t="str">
        <f>IF(OR(FIN_RAW[[#This Row],[CONCEPTO]]=0,FIN_RAW[[#This Row],[CONCEPTO]]=""),"",FIN_RAW[[#This Row],[CONCEPTO]])</f>
        <v>Mensualidad FOR DIC</v>
      </c>
      <c r="H2517" s="5">
        <f>IF(FIN_DATASET[[#This Row],[Type]]="Income", FIN_RAW[[#This Row],[VALOR (IN)]], -FIN_RAW[[#This Row],[VALOR (OUT)]])</f>
        <v>180000</v>
      </c>
      <c r="I2517" s="3" t="str">
        <f>FIN_RAW[[#This Row],[CUENTA (IN)]]</f>
        <v>Efectivo</v>
      </c>
      <c r="J2517" s="6" t="str">
        <f>FIN_RAW[[#This Row],[CUENTA (OUT)]]</f>
        <v>Mensualidad</v>
      </c>
      <c r="K2517" s="3" t="str">
        <f>IF(OR(FIN_RAW[[#This Row],[CLIENTE]]=0,FIN_RAW[[#This Row],[CLIENTE]]=" "),"",FIN_RAW[[#This Row],[CLIENTE]])</f>
        <v>Oscar Urrea Ramirez</v>
      </c>
      <c r="L2517" s="3" t="str">
        <f>IF(OR(FIN_RAW[[#This Row],[DEPORTISTA]]=0,FIN_RAW[[#This Row],[DEPORTISTA]]=""),"",FIN_RAW[[#This Row],[DEPORTISTA]])</f>
        <v>Sara Urrea Chavarriaga</v>
      </c>
      <c r="M2517" s="3">
        <f>IF(FIN_DATASET[[#This Row],[Method]]="Efectivo",1,0)</f>
        <v>1</v>
      </c>
      <c r="N2517" s="12">
        <f>IF(FIN_DATASET[[#This Row],[Method]]="Efectivo",FIN_DATASET[[#This Row],[Amount]],0)</f>
        <v>180000</v>
      </c>
      <c r="O2517" s="3">
        <f>IF(FIN_DATASET[[#This Row],[Method]]="CxC",1,0)</f>
        <v>0</v>
      </c>
      <c r="P2517" s="11">
        <f>IF(FIN_DATASET[[#This Row],[Method]]="CxC",FIN_DATASET[[#This Row],[Amount]],0)</f>
        <v>0</v>
      </c>
      <c r="Q2517" s="3">
        <f>IF(OR(FIN_DATASET[[#This Row],[Account]]="CxP",FIN_DATASET[[#This Row],[Account]]="CxP (Liga)",FIN_DATASET[[#This Row],[Account]]="CxP (Terceros)"),1,0)</f>
        <v>0</v>
      </c>
      <c r="R2517" s="3">
        <f>IF(FIN_DATASET[[#This Row],[AP_Flag]]=1,FIN_DATASET[[#This Row],[Amount]],0)</f>
        <v>0</v>
      </c>
    </row>
    <row r="2518" spans="1:18" x14ac:dyDescent="0.2">
      <c r="A2518" s="4">
        <f>FIN_RAW[[#This Row],[FECHA]]</f>
        <v>45627</v>
      </c>
      <c r="B2518" s="3">
        <f>YEAR(FIN_DATASET[[#This Row],[Date]])</f>
        <v>2024</v>
      </c>
      <c r="C2518" s="3" t="str">
        <f>TEXT(FIN_DATASET[[#This Row],[Date]],"mmmm")</f>
        <v>December</v>
      </c>
      <c r="D2518" s="3" t="str">
        <f>IF(FIN_RAW[[#This Row],[VALOR (IN)]]&gt;0, "Income",IF(FIN_RAW[[#This Row],[VALOR (OUT)]]&gt;0, "Expense", "Check"))</f>
        <v>Income</v>
      </c>
      <c r="E2518" s="3" t="str">
        <f>_xlfn.XLOOKUP(FIN_DATASET[[#This Row],[Method]],CATEGORY_MAP[CUENTA_IN],CATEGORY_MAP[Category])</f>
        <v>Cash</v>
      </c>
      <c r="F2518" s="3" t="str">
        <f>_xlfn.XLOOKUP(FIN_DATASET[[#This Row],[Account]],CATEGORY_MAP[CUENTA_OUT],CATEGORY_MAP[Subcategory])</f>
        <v>Monthly Fee</v>
      </c>
      <c r="G2518" s="3" t="str">
        <f>IF(OR(FIN_RAW[[#This Row],[CONCEPTO]]=0,FIN_RAW[[#This Row],[CONCEPTO]]=""),"",FIN_RAW[[#This Row],[CONCEPTO]])</f>
        <v>Mensualidad AR DIC</v>
      </c>
      <c r="H2518" s="5">
        <f>IF(FIN_DATASET[[#This Row],[Type]]="Income", FIN_RAW[[#This Row],[VALOR (IN)]], -FIN_RAW[[#This Row],[VALOR (OUT)]])</f>
        <v>210000</v>
      </c>
      <c r="I2518" s="3" t="str">
        <f>FIN_RAW[[#This Row],[CUENTA (IN)]]</f>
        <v>Efectivo</v>
      </c>
      <c r="J2518" s="6" t="str">
        <f>FIN_RAW[[#This Row],[CUENTA (OUT)]]</f>
        <v>Mensualidad</v>
      </c>
      <c r="K2518" s="3" t="str">
        <f>IF(OR(FIN_RAW[[#This Row],[CLIENTE]]=0,FIN_RAW[[#This Row],[CLIENTE]]=" "),"",FIN_RAW[[#This Row],[CLIENTE]])</f>
        <v>Marcela Zapata Duque</v>
      </c>
      <c r="L2518" s="3" t="str">
        <f>IF(OR(FIN_RAW[[#This Row],[DEPORTISTA]]=0,FIN_RAW[[#This Row],[DEPORTISTA]]=""),"",FIN_RAW[[#This Row],[DEPORTISTA]])</f>
        <v>Sara Zapata Zapata</v>
      </c>
      <c r="M2518" s="3">
        <f>IF(FIN_DATASET[[#This Row],[Method]]="Efectivo",1,0)</f>
        <v>1</v>
      </c>
      <c r="N2518" s="12">
        <f>IF(FIN_DATASET[[#This Row],[Method]]="Efectivo",FIN_DATASET[[#This Row],[Amount]],0)</f>
        <v>210000</v>
      </c>
      <c r="O2518" s="3">
        <f>IF(FIN_DATASET[[#This Row],[Method]]="CxC",1,0)</f>
        <v>0</v>
      </c>
      <c r="P2518" s="11">
        <f>IF(FIN_DATASET[[#This Row],[Method]]="CxC",FIN_DATASET[[#This Row],[Amount]],0)</f>
        <v>0</v>
      </c>
      <c r="Q2518" s="3">
        <f>IF(OR(FIN_DATASET[[#This Row],[Account]]="CxP",FIN_DATASET[[#This Row],[Account]]="CxP (Liga)",FIN_DATASET[[#This Row],[Account]]="CxP (Terceros)"),1,0)</f>
        <v>0</v>
      </c>
      <c r="R2518" s="3">
        <f>IF(FIN_DATASET[[#This Row],[AP_Flag]]=1,FIN_DATASET[[#This Row],[Amount]],0)</f>
        <v>0</v>
      </c>
    </row>
    <row r="2519" spans="1:18" x14ac:dyDescent="0.2">
      <c r="A2519" s="4">
        <f>FIN_RAW[[#This Row],[FECHA]]</f>
        <v>45627</v>
      </c>
      <c r="B2519" s="3">
        <f>YEAR(FIN_DATASET[[#This Row],[Date]])</f>
        <v>2024</v>
      </c>
      <c r="C2519" s="3" t="str">
        <f>TEXT(FIN_DATASET[[#This Row],[Date]],"mmmm")</f>
        <v>December</v>
      </c>
      <c r="D2519" s="3" t="str">
        <f>IF(FIN_RAW[[#This Row],[VALOR (IN)]]&gt;0, "Income",IF(FIN_RAW[[#This Row],[VALOR (OUT)]]&gt;0, "Expense", "Check"))</f>
        <v>Income</v>
      </c>
      <c r="E2519" s="3" t="str">
        <f>_xlfn.XLOOKUP(FIN_DATASET[[#This Row],[Method]],CATEGORY_MAP[CUENTA_IN],CATEGORY_MAP[Category])</f>
        <v>Scholarships</v>
      </c>
      <c r="F2519" s="3" t="str">
        <f>_xlfn.XLOOKUP(FIN_DATASET[[#This Row],[Account]],CATEGORY_MAP[CUENTA_OUT],CATEGORY_MAP[Subcategory])</f>
        <v>Monthly Fee</v>
      </c>
      <c r="G2519" s="3" t="str">
        <f>IF(OR(FIN_RAW[[#This Row],[CONCEPTO]]=0,FIN_RAW[[#This Row],[CONCEPTO]]=""),"",FIN_RAW[[#This Row],[CONCEPTO]])</f>
        <v>Beca Fundadores AR (100%) DIC</v>
      </c>
      <c r="H2519" s="5">
        <f>IF(FIN_DATASET[[#This Row],[Type]]="Income", FIN_RAW[[#This Row],[VALOR (IN)]], -FIN_RAW[[#This Row],[VALOR (OUT)]])</f>
        <v>210000</v>
      </c>
      <c r="I2519" s="3" t="str">
        <f>FIN_RAW[[#This Row],[CUENTA (IN)]]</f>
        <v>Becas</v>
      </c>
      <c r="J2519" s="6" t="str">
        <f>FIN_RAW[[#This Row],[CUENTA (OUT)]]</f>
        <v>Mensualidad</v>
      </c>
      <c r="K2519" s="3" t="str">
        <f>IF(OR(FIN_RAW[[#This Row],[CLIENTE]]=0,FIN_RAW[[#This Row],[CLIENTE]]=" "),"",FIN_RAW[[#This Row],[CLIENTE]])</f>
        <v>Silvana Torres López</v>
      </c>
      <c r="L2519" s="3" t="str">
        <f>IF(OR(FIN_RAW[[#This Row],[DEPORTISTA]]=0,FIN_RAW[[#This Row],[DEPORTISTA]]=""),"",FIN_RAW[[#This Row],[DEPORTISTA]])</f>
        <v>Valentina Quintero Torres</v>
      </c>
      <c r="M2519" s="3">
        <f>IF(FIN_DATASET[[#This Row],[Method]]="Efectivo",1,0)</f>
        <v>0</v>
      </c>
      <c r="N2519" s="12">
        <f>IF(FIN_DATASET[[#This Row],[Method]]="Efectivo",FIN_DATASET[[#This Row],[Amount]],0)</f>
        <v>0</v>
      </c>
      <c r="O2519" s="3">
        <f>IF(FIN_DATASET[[#This Row],[Method]]="CxC",1,0)</f>
        <v>0</v>
      </c>
      <c r="P2519" s="11">
        <f>IF(FIN_DATASET[[#This Row],[Method]]="CxC",FIN_DATASET[[#This Row],[Amount]],0)</f>
        <v>0</v>
      </c>
      <c r="Q2519" s="3">
        <f>IF(OR(FIN_DATASET[[#This Row],[Account]]="CxP",FIN_DATASET[[#This Row],[Account]]="CxP (Liga)",FIN_DATASET[[#This Row],[Account]]="CxP (Terceros)"),1,0)</f>
        <v>0</v>
      </c>
      <c r="R2519" s="3">
        <f>IF(FIN_DATASET[[#This Row],[AP_Flag]]=1,FIN_DATASET[[#This Row],[Amount]],0)</f>
        <v>0</v>
      </c>
    </row>
    <row r="2520" spans="1:18" x14ac:dyDescent="0.2">
      <c r="A2520" s="4">
        <f>FIN_RAW[[#This Row],[FECHA]]</f>
        <v>45627</v>
      </c>
      <c r="B2520" s="3">
        <f>YEAR(FIN_DATASET[[#This Row],[Date]])</f>
        <v>2024</v>
      </c>
      <c r="C2520" s="3" t="str">
        <f>TEXT(FIN_DATASET[[#This Row],[Date]],"mmmm")</f>
        <v>December</v>
      </c>
      <c r="D2520" s="3" t="str">
        <f>IF(FIN_RAW[[#This Row],[VALOR (IN)]]&gt;0, "Income",IF(FIN_RAW[[#This Row],[VALOR (OUT)]]&gt;0, "Expense", "Check"))</f>
        <v>Income</v>
      </c>
      <c r="E2520" s="3" t="str">
        <f>_xlfn.XLOOKUP(FIN_DATASET[[#This Row],[Method]],CATEGORY_MAP[CUENTA_IN],CATEGORY_MAP[Category])</f>
        <v>Cash</v>
      </c>
      <c r="F2520" s="3" t="str">
        <f>_xlfn.XLOOKUP(FIN_DATASET[[#This Row],[Account]],CATEGORY_MAP[CUENTA_OUT],CATEGORY_MAP[Subcategory])</f>
        <v>Monthly Fee</v>
      </c>
      <c r="G2520" s="3" t="str">
        <f>IF(OR(FIN_RAW[[#This Row],[CONCEPTO]]=0,FIN_RAW[[#This Row],[CONCEPTO]]=""),"",FIN_RAW[[#This Row],[CONCEPTO]])</f>
        <v>Mensualidad FOR DIC</v>
      </c>
      <c r="H2520" s="5">
        <f>IF(FIN_DATASET[[#This Row],[Type]]="Income", FIN_RAW[[#This Row],[VALOR (IN)]], -FIN_RAW[[#This Row],[VALOR (OUT)]])</f>
        <v>180000</v>
      </c>
      <c r="I2520" s="3" t="str">
        <f>FIN_RAW[[#This Row],[CUENTA (IN)]]</f>
        <v>Efectivo</v>
      </c>
      <c r="J2520" s="6" t="str">
        <f>FIN_RAW[[#This Row],[CUENTA (OUT)]]</f>
        <v>Mensualidad</v>
      </c>
      <c r="K2520" s="3" t="str">
        <f>IF(OR(FIN_RAW[[#This Row],[CLIENTE]]=0,FIN_RAW[[#This Row],[CLIENTE]]=" "),"",FIN_RAW[[#This Row],[CLIENTE]])</f>
        <v>Paula Andrea Cruz</v>
      </c>
      <c r="L2520" s="3" t="str">
        <f>IF(OR(FIN_RAW[[#This Row],[DEPORTISTA]]=0,FIN_RAW[[#This Row],[DEPORTISTA]]=""),"",FIN_RAW[[#This Row],[DEPORTISTA]])</f>
        <v>Victoria David Cruz</v>
      </c>
      <c r="M2520" s="3">
        <f>IF(FIN_DATASET[[#This Row],[Method]]="Efectivo",1,0)</f>
        <v>1</v>
      </c>
      <c r="N2520" s="12">
        <f>IF(FIN_DATASET[[#This Row],[Method]]="Efectivo",FIN_DATASET[[#This Row],[Amount]],0)</f>
        <v>180000</v>
      </c>
      <c r="O2520" s="3">
        <f>IF(FIN_DATASET[[#This Row],[Method]]="CxC",1,0)</f>
        <v>0</v>
      </c>
      <c r="P2520" s="11">
        <f>IF(FIN_DATASET[[#This Row],[Method]]="CxC",FIN_DATASET[[#This Row],[Amount]],0)</f>
        <v>0</v>
      </c>
      <c r="Q2520" s="3">
        <f>IF(OR(FIN_DATASET[[#This Row],[Account]]="CxP",FIN_DATASET[[#This Row],[Account]]="CxP (Liga)",FIN_DATASET[[#This Row],[Account]]="CxP (Terceros)"),1,0)</f>
        <v>0</v>
      </c>
      <c r="R2520" s="3">
        <f>IF(FIN_DATASET[[#This Row],[AP_Flag]]=1,FIN_DATASET[[#This Row],[Amount]],0)</f>
        <v>0</v>
      </c>
    </row>
    <row r="2521" spans="1:18" x14ac:dyDescent="0.2">
      <c r="A2521" s="4">
        <f>FIN_RAW[[#This Row],[FECHA]]</f>
        <v>45652</v>
      </c>
      <c r="B2521" s="3">
        <f>YEAR(FIN_DATASET[[#This Row],[Date]])</f>
        <v>2024</v>
      </c>
      <c r="C2521" s="3" t="str">
        <f>TEXT(FIN_DATASET[[#This Row],[Date]],"mmmm")</f>
        <v>December</v>
      </c>
      <c r="D2521" s="3" t="str">
        <f>IF(FIN_RAW[[#This Row],[VALOR (IN)]]&gt;0, "Income",IF(FIN_RAW[[#This Row],[VALOR (OUT)]]&gt;0, "Expense", "Check"))</f>
        <v>Expense</v>
      </c>
      <c r="E2521" s="3" t="str">
        <f>_xlfn.XLOOKUP(FIN_DATASET[[#This Row],[Method]],CATEGORY_MAP[CUENTA_IN],CATEGORY_MAP[Category])</f>
        <v>Cash</v>
      </c>
      <c r="F2521" s="3" t="str">
        <f>_xlfn.XLOOKUP(FIN_DATASET[[#This Row],[Account]],CATEGORY_MAP[CUENTA_OUT],CATEGORY_MAP[Subcategory])</f>
        <v>Operating Expenses</v>
      </c>
      <c r="G2521" s="3" t="str">
        <f>IF(OR(FIN_RAW[[#This Row],[CONCEPTO]]=0,FIN_RAW[[#This Row],[CONCEPTO]]=""),"",FIN_RAW[[#This Row],[CONCEPTO]])</f>
        <v>Gastos Novena</v>
      </c>
      <c r="H2521" s="5">
        <f>IF(FIN_DATASET[[#This Row],[Type]]="Income", FIN_RAW[[#This Row],[VALOR (IN)]], -FIN_RAW[[#This Row],[VALOR (OUT)]])</f>
        <v>-200000</v>
      </c>
      <c r="I2521" s="3" t="str">
        <f>FIN_RAW[[#This Row],[CUENTA (IN)]]</f>
        <v>Efectivo</v>
      </c>
      <c r="J2521" s="6" t="str">
        <f>FIN_RAW[[#This Row],[CUENTA (OUT)]]</f>
        <v>Otros Gastos</v>
      </c>
      <c r="K2521" s="3" t="str">
        <f>IF(OR(FIN_RAW[[#This Row],[CLIENTE]]=0,FIN_RAW[[#This Row],[CLIENTE]]=" "),"",FIN_RAW[[#This Row],[CLIENTE]])</f>
        <v/>
      </c>
      <c r="L2521" s="3" t="str">
        <f>IF(OR(FIN_RAW[[#This Row],[DEPORTISTA]]=0,FIN_RAW[[#This Row],[DEPORTISTA]]=""),"",FIN_RAW[[#This Row],[DEPORTISTA]])</f>
        <v/>
      </c>
      <c r="M2521" s="3">
        <f>IF(FIN_DATASET[[#This Row],[Method]]="Efectivo",1,0)</f>
        <v>1</v>
      </c>
      <c r="N2521" s="12">
        <f>IF(FIN_DATASET[[#This Row],[Method]]="Efectivo",FIN_DATASET[[#This Row],[Amount]],0)</f>
        <v>-200000</v>
      </c>
      <c r="O2521" s="3">
        <f>IF(FIN_DATASET[[#This Row],[Method]]="CxC",1,0)</f>
        <v>0</v>
      </c>
      <c r="P2521" s="11">
        <f>IF(FIN_DATASET[[#This Row],[Method]]="CxC",FIN_DATASET[[#This Row],[Amount]],0)</f>
        <v>0</v>
      </c>
      <c r="Q2521" s="3">
        <f>IF(OR(FIN_DATASET[[#This Row],[Account]]="CxP",FIN_DATASET[[#This Row],[Account]]="CxP (Liga)",FIN_DATASET[[#This Row],[Account]]="CxP (Terceros)"),1,0)</f>
        <v>0</v>
      </c>
      <c r="R2521" s="3">
        <f>IF(FIN_DATASET[[#This Row],[AP_Flag]]=1,FIN_DATASET[[#This Row],[Amount]],0)</f>
        <v>0</v>
      </c>
    </row>
    <row r="2522" spans="1:18" x14ac:dyDescent="0.2">
      <c r="A2522" s="4">
        <f>FIN_RAW[[#This Row],[FECHA]]</f>
        <v>45658</v>
      </c>
      <c r="B2522" s="3">
        <f>YEAR(FIN_DATASET[[#This Row],[Date]])</f>
        <v>2025</v>
      </c>
      <c r="C2522" s="3" t="str">
        <f>TEXT(FIN_DATASET[[#This Row],[Date]],"mmmm")</f>
        <v>January</v>
      </c>
      <c r="D2522" s="3" t="str">
        <f>IF(FIN_RAW[[#This Row],[VALOR (IN)]]&gt;0, "Income",IF(FIN_RAW[[#This Row],[VALOR (OUT)]]&gt;0, "Expense", "Check"))</f>
        <v>Check</v>
      </c>
      <c r="E2522" s="3" t="str">
        <f>_xlfn.XLOOKUP(FIN_DATASET[[#This Row],[Method]],CATEGORY_MAP[CUENTA_IN],CATEGORY_MAP[Category])</f>
        <v>Cash</v>
      </c>
      <c r="F2522" s="3" t="str">
        <f>_xlfn.XLOOKUP(FIN_DATASET[[#This Row],[Account]],CATEGORY_MAP[CUENTA_OUT],CATEGORY_MAP[Subcategory])</f>
        <v>Capital</v>
      </c>
      <c r="G2522" s="3" t="str">
        <f>IF(OR(FIN_RAW[[#This Row],[CONCEPTO]]=0,FIN_RAW[[#This Row],[CONCEPTO]]=""),"",FIN_RAW[[#This Row],[CONCEPTO]])</f>
        <v>Saldo Inicial Efectivo</v>
      </c>
      <c r="H2522" s="5">
        <f>IF(FIN_DATASET[[#This Row],[Type]]="Income", FIN_RAW[[#This Row],[VALOR (IN)]], -FIN_RAW[[#This Row],[VALOR (OUT)]])</f>
        <v>0</v>
      </c>
      <c r="I2522" s="3" t="str">
        <f>FIN_RAW[[#This Row],[CUENTA (IN)]]</f>
        <v>Efectivo</v>
      </c>
      <c r="J2522" s="6" t="str">
        <f>FIN_RAW[[#This Row],[CUENTA (OUT)]]</f>
        <v>Capital Social</v>
      </c>
      <c r="K2522" s="3" t="str">
        <f>IF(OR(FIN_RAW[[#This Row],[CLIENTE]]=0,FIN_RAW[[#This Row],[CLIENTE]]=" "),"",FIN_RAW[[#This Row],[CLIENTE]])</f>
        <v/>
      </c>
      <c r="L2522" s="3" t="str">
        <f>IF(OR(FIN_RAW[[#This Row],[DEPORTISTA]]=0,FIN_RAW[[#This Row],[DEPORTISTA]]=""),"",FIN_RAW[[#This Row],[DEPORTISTA]])</f>
        <v/>
      </c>
      <c r="M2522" s="3">
        <f>IF(FIN_DATASET[[#This Row],[Method]]="Efectivo",1,0)</f>
        <v>1</v>
      </c>
      <c r="N2522" s="12">
        <f>IF(FIN_DATASET[[#This Row],[Method]]="Efectivo",FIN_DATASET[[#This Row],[Amount]],0)</f>
        <v>0</v>
      </c>
      <c r="O2522" s="3">
        <f>IF(FIN_DATASET[[#This Row],[Method]]="CxC",1,0)</f>
        <v>0</v>
      </c>
      <c r="P2522" s="11">
        <f>IF(FIN_DATASET[[#This Row],[Method]]="CxC",FIN_DATASET[[#This Row],[Amount]],0)</f>
        <v>0</v>
      </c>
      <c r="Q2522" s="3">
        <f>IF(OR(FIN_DATASET[[#This Row],[Account]]="CxP",FIN_DATASET[[#This Row],[Account]]="CxP (Liga)",FIN_DATASET[[#This Row],[Account]]="CxP (Terceros)"),1,0)</f>
        <v>0</v>
      </c>
      <c r="R2522" s="3">
        <f>IF(FIN_DATASET[[#This Row],[AP_Flag]]=1,FIN_DATASET[[#This Row],[Amount]],0)</f>
        <v>0</v>
      </c>
    </row>
    <row r="2523" spans="1:18" x14ac:dyDescent="0.2">
      <c r="A2523" s="4">
        <f>FIN_RAW[[#This Row],[FECHA]]</f>
        <v>45658</v>
      </c>
      <c r="B2523" s="3">
        <f>YEAR(FIN_DATASET[[#This Row],[Date]])</f>
        <v>2025</v>
      </c>
      <c r="C2523" s="3" t="str">
        <f>TEXT(FIN_DATASET[[#This Row],[Date]],"mmmm")</f>
        <v>January</v>
      </c>
      <c r="D2523" s="3" t="str">
        <f>IF(FIN_RAW[[#This Row],[VALOR (IN)]]&gt;0, "Income",IF(FIN_RAW[[#This Row],[VALOR (OUT)]]&gt;0, "Expense", "Check"))</f>
        <v>Expense</v>
      </c>
      <c r="E2523" s="3" t="str">
        <f>_xlfn.XLOOKUP(FIN_DATASET[[#This Row],[Method]],CATEGORY_MAP[CUENTA_IN],CATEGORY_MAP[Category])</f>
        <v>Retained Earnings 2024</v>
      </c>
      <c r="F2523" s="3" t="str">
        <f>_xlfn.XLOOKUP(FIN_DATASET[[#This Row],[Account]],CATEGORY_MAP[CUENTA_OUT],CATEGORY_MAP[Subcategory])</f>
        <v>Capital</v>
      </c>
      <c r="G2523" s="3" t="str">
        <f>IF(OR(FIN_RAW[[#This Row],[CONCEPTO]]=0,FIN_RAW[[#This Row],[CONCEPTO]]=""),"",FIN_RAW[[#This Row],[CONCEPTO]])</f>
        <v>Ajuste Contable</v>
      </c>
      <c r="H2523" s="5">
        <f>IF(FIN_DATASET[[#This Row],[Type]]="Income", FIN_RAW[[#This Row],[VALOR (IN)]], -FIN_RAW[[#This Row],[VALOR (OUT)]])</f>
        <v>-976000</v>
      </c>
      <c r="I2523" s="3" t="str">
        <f>FIN_RAW[[#This Row],[CUENTA (IN)]]</f>
        <v>Utilidad Acumulada 2024</v>
      </c>
      <c r="J2523" s="6" t="str">
        <f>FIN_RAW[[#This Row],[CUENTA (OUT)]]</f>
        <v>Capital Social</v>
      </c>
      <c r="K2523" s="3" t="str">
        <f>IF(OR(FIN_RAW[[#This Row],[CLIENTE]]=0,FIN_RAW[[#This Row],[CLIENTE]]=" "),"",FIN_RAW[[#This Row],[CLIENTE]])</f>
        <v/>
      </c>
      <c r="L2523" s="3" t="str">
        <f>IF(OR(FIN_RAW[[#This Row],[DEPORTISTA]]=0,FIN_RAW[[#This Row],[DEPORTISTA]]=""),"",FIN_RAW[[#This Row],[DEPORTISTA]])</f>
        <v/>
      </c>
      <c r="M2523" s="3">
        <f>IF(FIN_DATASET[[#This Row],[Method]]="Efectivo",1,0)</f>
        <v>0</v>
      </c>
      <c r="N2523" s="12">
        <f>IF(FIN_DATASET[[#This Row],[Method]]="Efectivo",FIN_DATASET[[#This Row],[Amount]],0)</f>
        <v>0</v>
      </c>
      <c r="O2523" s="3">
        <f>IF(FIN_DATASET[[#This Row],[Method]]="CxC",1,0)</f>
        <v>0</v>
      </c>
      <c r="P2523" s="11">
        <f>IF(FIN_DATASET[[#This Row],[Method]]="CxC",FIN_DATASET[[#This Row],[Amount]],0)</f>
        <v>0</v>
      </c>
      <c r="Q2523" s="3">
        <f>IF(OR(FIN_DATASET[[#This Row],[Account]]="CxP",FIN_DATASET[[#This Row],[Account]]="CxP (Liga)",FIN_DATASET[[#This Row],[Account]]="CxP (Terceros)"),1,0)</f>
        <v>0</v>
      </c>
      <c r="R2523" s="3">
        <f>IF(FIN_DATASET[[#This Row],[AP_Flag]]=1,FIN_DATASET[[#This Row],[Amount]],0)</f>
        <v>0</v>
      </c>
    </row>
    <row r="2524" spans="1:18" x14ac:dyDescent="0.2">
      <c r="A2524" s="4">
        <f>FIN_RAW[[#This Row],[FECHA]]</f>
        <v>45658</v>
      </c>
      <c r="B2524" s="3">
        <f>YEAR(FIN_DATASET[[#This Row],[Date]])</f>
        <v>2025</v>
      </c>
      <c r="C2524" s="3" t="str">
        <f>TEXT(FIN_DATASET[[#This Row],[Date]],"mmmm")</f>
        <v>January</v>
      </c>
      <c r="D2524" s="3" t="str">
        <f>IF(FIN_RAW[[#This Row],[VALOR (IN)]]&gt;0, "Income",IF(FIN_RAW[[#This Row],[VALOR (OUT)]]&gt;0, "Expense", "Check"))</f>
        <v>Income</v>
      </c>
      <c r="E2524" s="3" t="str">
        <f>_xlfn.XLOOKUP(FIN_DATASET[[#This Row],[Method]],CATEGORY_MAP[CUENTA_IN],CATEGORY_MAP[Category])</f>
        <v>Profit 2025</v>
      </c>
      <c r="F2524" s="3" t="str">
        <f>_xlfn.XLOOKUP(FIN_DATASET[[#This Row],[Account]],CATEGORY_MAP[CUENTA_OUT],CATEGORY_MAP[Subcategory])</f>
        <v>Account Adjustments</v>
      </c>
      <c r="G2524" s="3" t="str">
        <f>IF(OR(FIN_RAW[[#This Row],[CONCEPTO]]=0,FIN_RAW[[#This Row],[CONCEPTO]]=""),"",FIN_RAW[[#This Row],[CONCEPTO]])</f>
        <v>Ajuste Contable</v>
      </c>
      <c r="H2524" s="5">
        <f>IF(FIN_DATASET[[#This Row],[Type]]="Income", FIN_RAW[[#This Row],[VALOR (IN)]], -FIN_RAW[[#This Row],[VALOR (OUT)]])</f>
        <v>11094500</v>
      </c>
      <c r="I2524" s="3" t="str">
        <f>FIN_RAW[[#This Row],[CUENTA (IN)]]</f>
        <v>Utilidad Del Ejercicio 2025</v>
      </c>
      <c r="J2524" s="6" t="str">
        <f>FIN_RAW[[#This Row],[CUENTA (OUT)]]</f>
        <v>Ajustes</v>
      </c>
      <c r="K2524" s="3" t="str">
        <f>IF(OR(FIN_RAW[[#This Row],[CLIENTE]]=0,FIN_RAW[[#This Row],[CLIENTE]]=" "),"",FIN_RAW[[#This Row],[CLIENTE]])</f>
        <v/>
      </c>
      <c r="L2524" s="3" t="str">
        <f>IF(OR(FIN_RAW[[#This Row],[DEPORTISTA]]=0,FIN_RAW[[#This Row],[DEPORTISTA]]=""),"",FIN_RAW[[#This Row],[DEPORTISTA]])</f>
        <v/>
      </c>
      <c r="M2524" s="3">
        <f>IF(FIN_DATASET[[#This Row],[Method]]="Efectivo",1,0)</f>
        <v>0</v>
      </c>
      <c r="N2524" s="12">
        <f>IF(FIN_DATASET[[#This Row],[Method]]="Efectivo",FIN_DATASET[[#This Row],[Amount]],0)</f>
        <v>0</v>
      </c>
      <c r="O2524" s="3">
        <f>IF(FIN_DATASET[[#This Row],[Method]]="CxC",1,0)</f>
        <v>0</v>
      </c>
      <c r="P2524" s="11">
        <f>IF(FIN_DATASET[[#This Row],[Method]]="CxC",FIN_DATASET[[#This Row],[Amount]],0)</f>
        <v>0</v>
      </c>
      <c r="Q2524" s="3">
        <f>IF(OR(FIN_DATASET[[#This Row],[Account]]="CxP",FIN_DATASET[[#This Row],[Account]]="CxP (Liga)",FIN_DATASET[[#This Row],[Account]]="CxP (Terceros)"),1,0)</f>
        <v>0</v>
      </c>
      <c r="R2524" s="3">
        <f>IF(FIN_DATASET[[#This Row],[AP_Flag]]=1,FIN_DATASET[[#This Row],[Amount]],0)</f>
        <v>0</v>
      </c>
    </row>
    <row r="2525" spans="1:18" x14ac:dyDescent="0.2">
      <c r="A2525" s="4">
        <f>FIN_RAW[[#This Row],[FECHA]]</f>
        <v>45658</v>
      </c>
      <c r="B2525" s="3">
        <f>YEAR(FIN_DATASET[[#This Row],[Date]])</f>
        <v>2025</v>
      </c>
      <c r="C2525" s="3" t="str">
        <f>TEXT(FIN_DATASET[[#This Row],[Date]],"mmmm")</f>
        <v>January</v>
      </c>
      <c r="D2525" s="3" t="str">
        <f>IF(FIN_RAW[[#This Row],[VALOR (IN)]]&gt;0, "Income",IF(FIN_RAW[[#This Row],[VALOR (OUT)]]&gt;0, "Expense", "Check"))</f>
        <v>Income</v>
      </c>
      <c r="E2525" s="3" t="str">
        <f>_xlfn.XLOOKUP(FIN_DATASET[[#This Row],[Method]],CATEGORY_MAP[CUENTA_IN],CATEGORY_MAP[Category])</f>
        <v>Sports Equipment</v>
      </c>
      <c r="F2525" s="3" t="str">
        <f>_xlfn.XLOOKUP(FIN_DATASET[[#This Row],[Account]],CATEGORY_MAP[CUENTA_OUT],CATEGORY_MAP[Subcategory])</f>
        <v>Capital</v>
      </c>
      <c r="G2525" s="3" t="str">
        <f>IF(OR(FIN_RAW[[#This Row],[CONCEPTO]]=0,FIN_RAW[[#This Row],[CONCEPTO]]=""),"",FIN_RAW[[#This Row],[CONCEPTO]])</f>
        <v/>
      </c>
      <c r="H2525" s="5">
        <f>IF(FIN_DATASET[[#This Row],[Type]]="Income", FIN_RAW[[#This Row],[VALOR (IN)]], -FIN_RAW[[#This Row],[VALOR (OUT)]])</f>
        <v>3117551</v>
      </c>
      <c r="I2525" s="3" t="str">
        <f>FIN_RAW[[#This Row],[CUENTA (IN)]]</f>
        <v>Implementacion Deportiva</v>
      </c>
      <c r="J2525" s="6" t="str">
        <f>FIN_RAW[[#This Row],[CUENTA (OUT)]]</f>
        <v>Capital Social</v>
      </c>
      <c r="K2525" s="3" t="str">
        <f>IF(OR(FIN_RAW[[#This Row],[CLIENTE]]=0,FIN_RAW[[#This Row],[CLIENTE]]=" "),"",FIN_RAW[[#This Row],[CLIENTE]])</f>
        <v/>
      </c>
      <c r="L2525" s="3" t="str">
        <f>IF(OR(FIN_RAW[[#This Row],[DEPORTISTA]]=0,FIN_RAW[[#This Row],[DEPORTISTA]]=""),"",FIN_RAW[[#This Row],[DEPORTISTA]])</f>
        <v/>
      </c>
      <c r="M2525" s="3">
        <f>IF(FIN_DATASET[[#This Row],[Method]]="Efectivo",1,0)</f>
        <v>0</v>
      </c>
      <c r="N2525" s="12">
        <f>IF(FIN_DATASET[[#This Row],[Method]]="Efectivo",FIN_DATASET[[#This Row],[Amount]],0)</f>
        <v>0</v>
      </c>
      <c r="O2525" s="3">
        <f>IF(FIN_DATASET[[#This Row],[Method]]="CxC",1,0)</f>
        <v>0</v>
      </c>
      <c r="P2525" s="11">
        <f>IF(FIN_DATASET[[#This Row],[Method]]="CxC",FIN_DATASET[[#This Row],[Amount]],0)</f>
        <v>0</v>
      </c>
      <c r="Q2525" s="3">
        <f>IF(OR(FIN_DATASET[[#This Row],[Account]]="CxP",FIN_DATASET[[#This Row],[Account]]="CxP (Liga)",FIN_DATASET[[#This Row],[Account]]="CxP (Terceros)"),1,0)</f>
        <v>0</v>
      </c>
      <c r="R2525" s="3">
        <f>IF(FIN_DATASET[[#This Row],[AP_Flag]]=1,FIN_DATASET[[#This Row],[Amount]],0)</f>
        <v>0</v>
      </c>
    </row>
    <row r="2526" spans="1:18" x14ac:dyDescent="0.2">
      <c r="A2526" s="4">
        <f>FIN_RAW[[#This Row],[FECHA]]</f>
        <v>45658</v>
      </c>
      <c r="B2526" s="3">
        <f>YEAR(FIN_DATASET[[#This Row],[Date]])</f>
        <v>2025</v>
      </c>
      <c r="C2526" s="3" t="str">
        <f>TEXT(FIN_DATASET[[#This Row],[Date]],"mmmm")</f>
        <v>January</v>
      </c>
      <c r="D2526" s="3" t="str">
        <f>IF(FIN_RAW[[#This Row],[VALOR (IN)]]&gt;0, "Income",IF(FIN_RAW[[#This Row],[VALOR (OUT)]]&gt;0, "Expense", "Check"))</f>
        <v>Income</v>
      </c>
      <c r="E2526" s="3" t="str">
        <f>_xlfn.XLOOKUP(FIN_DATASET[[#This Row],[Method]],CATEGORY_MAP[CUENTA_IN],CATEGORY_MAP[Category])</f>
        <v>Cash</v>
      </c>
      <c r="F2526" s="3" t="str">
        <f>_xlfn.XLOOKUP(FIN_DATASET[[#This Row],[Account]],CATEGORY_MAP[CUENTA_OUT],CATEGORY_MAP[Subcategory])</f>
        <v>Enrollment Fees</v>
      </c>
      <c r="G2526" s="3" t="str">
        <f>IF(OR(FIN_RAW[[#This Row],[CONCEPTO]]=0,FIN_RAW[[#This Row],[CONCEPTO]]=""),"",FIN_RAW[[#This Row],[CONCEPTO]])</f>
        <v>Matricula 2025 (100%)</v>
      </c>
      <c r="H2526" s="5">
        <f>IF(FIN_DATASET[[#This Row],[Type]]="Income", FIN_RAW[[#This Row],[VALOR (IN)]], -FIN_RAW[[#This Row],[VALOR (OUT)]])</f>
        <v>140000</v>
      </c>
      <c r="I2526" s="3" t="str">
        <f>FIN_RAW[[#This Row],[CUENTA (IN)]]</f>
        <v>Efectivo</v>
      </c>
      <c r="J2526" s="6" t="str">
        <f>FIN_RAW[[#This Row],[CUENTA (OUT)]]</f>
        <v>Matricula</v>
      </c>
      <c r="K2526" s="3" t="str">
        <f>IF(OR(FIN_RAW[[#This Row],[CLIENTE]]=0,FIN_RAW[[#This Row],[CLIENTE]]=" "),"",FIN_RAW[[#This Row],[CLIENTE]])</f>
        <v>Sandra Martínez</v>
      </c>
      <c r="L2526" s="3" t="str">
        <f>IF(OR(FIN_RAW[[#This Row],[DEPORTISTA]]=0,FIN_RAW[[#This Row],[DEPORTISTA]]=""),"",FIN_RAW[[#This Row],[DEPORTISTA]])</f>
        <v>Alejandro Arbeláez Martínez</v>
      </c>
      <c r="M2526" s="3">
        <f>IF(FIN_DATASET[[#This Row],[Method]]="Efectivo",1,0)</f>
        <v>1</v>
      </c>
      <c r="N2526" s="12">
        <f>IF(FIN_DATASET[[#This Row],[Method]]="Efectivo",FIN_DATASET[[#This Row],[Amount]],0)</f>
        <v>140000</v>
      </c>
      <c r="O2526" s="3">
        <f>IF(FIN_DATASET[[#This Row],[Method]]="CxC",1,0)</f>
        <v>0</v>
      </c>
      <c r="P2526" s="11">
        <f>IF(FIN_DATASET[[#This Row],[Method]]="CxC",FIN_DATASET[[#This Row],[Amount]],0)</f>
        <v>0</v>
      </c>
      <c r="Q2526" s="3">
        <f>IF(OR(FIN_DATASET[[#This Row],[Account]]="CxP",FIN_DATASET[[#This Row],[Account]]="CxP (Liga)",FIN_DATASET[[#This Row],[Account]]="CxP (Terceros)"),1,0)</f>
        <v>0</v>
      </c>
      <c r="R2526" s="3">
        <f>IF(FIN_DATASET[[#This Row],[AP_Flag]]=1,FIN_DATASET[[#This Row],[Amount]],0)</f>
        <v>0</v>
      </c>
    </row>
    <row r="2527" spans="1:18" x14ac:dyDescent="0.2">
      <c r="A2527" s="4">
        <f>FIN_RAW[[#This Row],[FECHA]]</f>
        <v>45658</v>
      </c>
      <c r="B2527" s="3">
        <f>YEAR(FIN_DATASET[[#This Row],[Date]])</f>
        <v>2025</v>
      </c>
      <c r="C2527" s="3" t="str">
        <f>TEXT(FIN_DATASET[[#This Row],[Date]],"mmmm")</f>
        <v>January</v>
      </c>
      <c r="D2527" s="3" t="str">
        <f>IF(FIN_RAW[[#This Row],[VALOR (IN)]]&gt;0, "Income",IF(FIN_RAW[[#This Row],[VALOR (OUT)]]&gt;0, "Expense", "Check"))</f>
        <v>Income</v>
      </c>
      <c r="E2527" s="3" t="str">
        <f>_xlfn.XLOOKUP(FIN_DATASET[[#This Row],[Method]],CATEGORY_MAP[CUENTA_IN],CATEGORY_MAP[Category])</f>
        <v>Cash</v>
      </c>
      <c r="F2527" s="3" t="str">
        <f>_xlfn.XLOOKUP(FIN_DATASET[[#This Row],[Account]],CATEGORY_MAP[CUENTA_OUT],CATEGORY_MAP[Subcategory])</f>
        <v>Enrollment Fees</v>
      </c>
      <c r="G2527" s="3" t="str">
        <f>IF(OR(FIN_RAW[[#This Row],[CONCEPTO]]=0,FIN_RAW[[#This Row],[CONCEPTO]]=""),"",FIN_RAW[[#This Row],[CONCEPTO]])</f>
        <v>Matricula 2025 (100%)</v>
      </c>
      <c r="H2527" s="5">
        <f>IF(FIN_DATASET[[#This Row],[Type]]="Income", FIN_RAW[[#This Row],[VALOR (IN)]], -FIN_RAW[[#This Row],[VALOR (OUT)]])</f>
        <v>140000</v>
      </c>
      <c r="I2527" s="3" t="str">
        <f>FIN_RAW[[#This Row],[CUENTA (IN)]]</f>
        <v>Efectivo</v>
      </c>
      <c r="J2527" s="6" t="str">
        <f>FIN_RAW[[#This Row],[CUENTA (OUT)]]</f>
        <v>Matricula</v>
      </c>
      <c r="K2527" s="3" t="str">
        <f>IF(OR(FIN_RAW[[#This Row],[CLIENTE]]=0,FIN_RAW[[#This Row],[CLIENTE]]=" "),"",FIN_RAW[[#This Row],[CLIENTE]])</f>
        <v>Carlos Andrés Velasco Ruiz</v>
      </c>
      <c r="L2527" s="3" t="str">
        <f>IF(OR(FIN_RAW[[#This Row],[DEPORTISTA]]=0,FIN_RAW[[#This Row],[DEPORTISTA]]=""),"",FIN_RAW[[#This Row],[DEPORTISTA]])</f>
        <v>Antonella Velasco Aristizabal</v>
      </c>
      <c r="M2527" s="3">
        <f>IF(FIN_DATASET[[#This Row],[Method]]="Efectivo",1,0)</f>
        <v>1</v>
      </c>
      <c r="N2527" s="12">
        <f>IF(FIN_DATASET[[#This Row],[Method]]="Efectivo",FIN_DATASET[[#This Row],[Amount]],0)</f>
        <v>140000</v>
      </c>
      <c r="O2527" s="3">
        <f>IF(FIN_DATASET[[#This Row],[Method]]="CxC",1,0)</f>
        <v>0</v>
      </c>
      <c r="P2527" s="11">
        <f>IF(FIN_DATASET[[#This Row],[Method]]="CxC",FIN_DATASET[[#This Row],[Amount]],0)</f>
        <v>0</v>
      </c>
      <c r="Q2527" s="3">
        <f>IF(OR(FIN_DATASET[[#This Row],[Account]]="CxP",FIN_DATASET[[#This Row],[Account]]="CxP (Liga)",FIN_DATASET[[#This Row],[Account]]="CxP (Terceros)"),1,0)</f>
        <v>0</v>
      </c>
      <c r="R2527" s="3">
        <f>IF(FIN_DATASET[[#This Row],[AP_Flag]]=1,FIN_DATASET[[#This Row],[Amount]],0)</f>
        <v>0</v>
      </c>
    </row>
    <row r="2528" spans="1:18" x14ac:dyDescent="0.2">
      <c r="A2528" s="4">
        <f>FIN_RAW[[#This Row],[FECHA]]</f>
        <v>45658</v>
      </c>
      <c r="B2528" s="3">
        <f>YEAR(FIN_DATASET[[#This Row],[Date]])</f>
        <v>2025</v>
      </c>
      <c r="C2528" s="3" t="str">
        <f>TEXT(FIN_DATASET[[#This Row],[Date]],"mmmm")</f>
        <v>January</v>
      </c>
      <c r="D2528" s="3" t="str">
        <f>IF(FIN_RAW[[#This Row],[VALOR (IN)]]&gt;0, "Income",IF(FIN_RAW[[#This Row],[VALOR (OUT)]]&gt;0, "Expense", "Check"))</f>
        <v>Income</v>
      </c>
      <c r="E2528" s="3" t="str">
        <f>_xlfn.XLOOKUP(FIN_DATASET[[#This Row],[Method]],CATEGORY_MAP[CUENTA_IN],CATEGORY_MAP[Category])</f>
        <v>Cash</v>
      </c>
      <c r="F2528" s="3" t="str">
        <f>_xlfn.XLOOKUP(FIN_DATASET[[#This Row],[Account]],CATEGORY_MAP[CUENTA_OUT],CATEGORY_MAP[Subcategory])</f>
        <v>Enrollment Fees</v>
      </c>
      <c r="G2528" s="3" t="str">
        <f>IF(OR(FIN_RAW[[#This Row],[CONCEPTO]]=0,FIN_RAW[[#This Row],[CONCEPTO]]=""),"",FIN_RAW[[#This Row],[CONCEPTO]])</f>
        <v>Matricula 2025 (100%)</v>
      </c>
      <c r="H2528" s="5">
        <f>IF(FIN_DATASET[[#This Row],[Type]]="Income", FIN_RAW[[#This Row],[VALOR (IN)]], -FIN_RAW[[#This Row],[VALOR (OUT)]])</f>
        <v>140000</v>
      </c>
      <c r="I2528" s="3" t="str">
        <f>FIN_RAW[[#This Row],[CUENTA (IN)]]</f>
        <v>Efectivo</v>
      </c>
      <c r="J2528" s="6" t="str">
        <f>FIN_RAW[[#This Row],[CUENTA (OUT)]]</f>
        <v>Matricula</v>
      </c>
      <c r="K2528" s="3" t="str">
        <f>IF(OR(FIN_RAW[[#This Row],[CLIENTE]]=0,FIN_RAW[[#This Row],[CLIENTE]]=" "),"",FIN_RAW[[#This Row],[CLIENTE]])</f>
        <v>Juan Sebastián Floyd</v>
      </c>
      <c r="L2528" s="3" t="str">
        <f>IF(OR(FIN_RAW[[#This Row],[DEPORTISTA]]=0,FIN_RAW[[#This Row],[DEPORTISTA]]=""),"",FIN_RAW[[#This Row],[DEPORTISTA]])</f>
        <v>Arianna Floyd Martínez</v>
      </c>
      <c r="M2528" s="3">
        <f>IF(FIN_DATASET[[#This Row],[Method]]="Efectivo",1,0)</f>
        <v>1</v>
      </c>
      <c r="N2528" s="12">
        <f>IF(FIN_DATASET[[#This Row],[Method]]="Efectivo",FIN_DATASET[[#This Row],[Amount]],0)</f>
        <v>140000</v>
      </c>
      <c r="O2528" s="3">
        <f>IF(FIN_DATASET[[#This Row],[Method]]="CxC",1,0)</f>
        <v>0</v>
      </c>
      <c r="P2528" s="11">
        <f>IF(FIN_DATASET[[#This Row],[Method]]="CxC",FIN_DATASET[[#This Row],[Amount]],0)</f>
        <v>0</v>
      </c>
      <c r="Q2528" s="3">
        <f>IF(OR(FIN_DATASET[[#This Row],[Account]]="CxP",FIN_DATASET[[#This Row],[Account]]="CxP (Liga)",FIN_DATASET[[#This Row],[Account]]="CxP (Terceros)"),1,0)</f>
        <v>0</v>
      </c>
      <c r="R2528" s="3">
        <f>IF(FIN_DATASET[[#This Row],[AP_Flag]]=1,FIN_DATASET[[#This Row],[Amount]],0)</f>
        <v>0</v>
      </c>
    </row>
    <row r="2529" spans="1:18" x14ac:dyDescent="0.2">
      <c r="A2529" s="4">
        <f>FIN_RAW[[#This Row],[FECHA]]</f>
        <v>45658</v>
      </c>
      <c r="B2529" s="3">
        <f>YEAR(FIN_DATASET[[#This Row],[Date]])</f>
        <v>2025</v>
      </c>
      <c r="C2529" s="3" t="str">
        <f>TEXT(FIN_DATASET[[#This Row],[Date]],"mmmm")</f>
        <v>January</v>
      </c>
      <c r="D2529" s="3" t="str">
        <f>IF(FIN_RAW[[#This Row],[VALOR (IN)]]&gt;0, "Income",IF(FIN_RAW[[#This Row],[VALOR (OUT)]]&gt;0, "Expense", "Check"))</f>
        <v>Income</v>
      </c>
      <c r="E2529" s="3" t="str">
        <f>_xlfn.XLOOKUP(FIN_DATASET[[#This Row],[Method]],CATEGORY_MAP[CUENTA_IN],CATEGORY_MAP[Category])</f>
        <v>Accounts Receivable</v>
      </c>
      <c r="F2529" s="3" t="str">
        <f>_xlfn.XLOOKUP(FIN_DATASET[[#This Row],[Account]],CATEGORY_MAP[CUENTA_OUT],CATEGORY_MAP[Subcategory])</f>
        <v>Enrollment Fees</v>
      </c>
      <c r="G2529" s="3" t="str">
        <f>IF(OR(FIN_RAW[[#This Row],[CONCEPTO]]=0,FIN_RAW[[#This Row],[CONCEPTO]]=""),"",FIN_RAW[[#This Row],[CONCEPTO]])</f>
        <v>Matricula 2025 (100%)</v>
      </c>
      <c r="H2529" s="5">
        <f>IF(FIN_DATASET[[#This Row],[Type]]="Income", FIN_RAW[[#This Row],[VALOR (IN)]], -FIN_RAW[[#This Row],[VALOR (OUT)]])</f>
        <v>140000</v>
      </c>
      <c r="I2529" s="3" t="str">
        <f>FIN_RAW[[#This Row],[CUENTA (IN)]]</f>
        <v>CxC</v>
      </c>
      <c r="J2529" s="6" t="str">
        <f>FIN_RAW[[#This Row],[CUENTA (OUT)]]</f>
        <v>Matricula</v>
      </c>
      <c r="K2529" s="3" t="str">
        <f>IF(OR(FIN_RAW[[#This Row],[CLIENTE]]=0,FIN_RAW[[#This Row],[CLIENTE]]=" "),"",FIN_RAW[[#This Row],[CLIENTE]])</f>
        <v>Tatiana Romero Tenorio</v>
      </c>
      <c r="L2529" s="3" t="str">
        <f>IF(OR(FIN_RAW[[#This Row],[DEPORTISTA]]=0,FIN_RAW[[#This Row],[DEPORTISTA]]=""),"",FIN_RAW[[#This Row],[DEPORTISTA]])</f>
        <v>Ismael Hurtado Romero</v>
      </c>
      <c r="M2529" s="3">
        <f>IF(FIN_DATASET[[#This Row],[Method]]="Efectivo",1,0)</f>
        <v>0</v>
      </c>
      <c r="N2529" s="12">
        <f>IF(FIN_DATASET[[#This Row],[Method]]="Efectivo",FIN_DATASET[[#This Row],[Amount]],0)</f>
        <v>0</v>
      </c>
      <c r="O2529" s="3">
        <f>IF(FIN_DATASET[[#This Row],[Method]]="CxC",1,0)</f>
        <v>1</v>
      </c>
      <c r="P2529" s="11">
        <f>IF(FIN_DATASET[[#This Row],[Method]]="CxC",FIN_DATASET[[#This Row],[Amount]],0)</f>
        <v>140000</v>
      </c>
      <c r="Q2529" s="3">
        <f>IF(OR(FIN_DATASET[[#This Row],[Account]]="CxP",FIN_DATASET[[#This Row],[Account]]="CxP (Liga)",FIN_DATASET[[#This Row],[Account]]="CxP (Terceros)"),1,0)</f>
        <v>0</v>
      </c>
      <c r="R2529" s="3">
        <f>IF(FIN_DATASET[[#This Row],[AP_Flag]]=1,FIN_DATASET[[#This Row],[Amount]],0)</f>
        <v>0</v>
      </c>
    </row>
    <row r="2530" spans="1:18" x14ac:dyDescent="0.2">
      <c r="A2530" s="4">
        <f>FIN_RAW[[#This Row],[FECHA]]</f>
        <v>45658</v>
      </c>
      <c r="B2530" s="3">
        <f>YEAR(FIN_DATASET[[#This Row],[Date]])</f>
        <v>2025</v>
      </c>
      <c r="C2530" s="3" t="str">
        <f>TEXT(FIN_DATASET[[#This Row],[Date]],"mmmm")</f>
        <v>January</v>
      </c>
      <c r="D2530" s="3" t="str">
        <f>IF(FIN_RAW[[#This Row],[VALOR (IN)]]&gt;0, "Income",IF(FIN_RAW[[#This Row],[VALOR (OUT)]]&gt;0, "Expense", "Check"))</f>
        <v>Income</v>
      </c>
      <c r="E2530" s="3" t="str">
        <f>_xlfn.XLOOKUP(FIN_DATASET[[#This Row],[Method]],CATEGORY_MAP[CUENTA_IN],CATEGORY_MAP[Category])</f>
        <v>Accounts Receivable</v>
      </c>
      <c r="F2530" s="3" t="str">
        <f>_xlfn.XLOOKUP(FIN_DATASET[[#This Row],[Account]],CATEGORY_MAP[CUENTA_OUT],CATEGORY_MAP[Subcategory])</f>
        <v>Enrollment Fees</v>
      </c>
      <c r="G2530" s="3" t="str">
        <f>IF(OR(FIN_RAW[[#This Row],[CONCEPTO]]=0,FIN_RAW[[#This Row],[CONCEPTO]]=""),"",FIN_RAW[[#This Row],[CONCEPTO]])</f>
        <v>Matricula 2025 (100%)</v>
      </c>
      <c r="H2530" s="5">
        <f>IF(FIN_DATASET[[#This Row],[Type]]="Income", FIN_RAW[[#This Row],[VALOR (IN)]], -FIN_RAW[[#This Row],[VALOR (OUT)]])</f>
        <v>140000</v>
      </c>
      <c r="I2530" s="3" t="str">
        <f>FIN_RAW[[#This Row],[CUENTA (IN)]]</f>
        <v>CxC</v>
      </c>
      <c r="J2530" s="6" t="str">
        <f>FIN_RAW[[#This Row],[CUENTA (OUT)]]</f>
        <v>Matricula</v>
      </c>
      <c r="K2530" s="3" t="str">
        <f>IF(OR(FIN_RAW[[#This Row],[CLIENTE]]=0,FIN_RAW[[#This Row],[CLIENTE]]=" "),"",FIN_RAW[[#This Row],[CLIENTE]])</f>
        <v>Juan Carlos Cano Ortiz</v>
      </c>
      <c r="L2530" s="3" t="str">
        <f>IF(OR(FIN_RAW[[#This Row],[DEPORTISTA]]=0,FIN_RAW[[#This Row],[DEPORTISTA]]=""),"",FIN_RAW[[#This Row],[DEPORTISTA]])</f>
        <v>Jeronimo Cano Peña</v>
      </c>
      <c r="M2530" s="3">
        <f>IF(FIN_DATASET[[#This Row],[Method]]="Efectivo",1,0)</f>
        <v>0</v>
      </c>
      <c r="N2530" s="12">
        <f>IF(FIN_DATASET[[#This Row],[Method]]="Efectivo",FIN_DATASET[[#This Row],[Amount]],0)</f>
        <v>0</v>
      </c>
      <c r="O2530" s="3">
        <f>IF(FIN_DATASET[[#This Row],[Method]]="CxC",1,0)</f>
        <v>1</v>
      </c>
      <c r="P2530" s="11">
        <f>IF(FIN_DATASET[[#This Row],[Method]]="CxC",FIN_DATASET[[#This Row],[Amount]],0)</f>
        <v>140000</v>
      </c>
      <c r="Q2530" s="3">
        <f>IF(OR(FIN_DATASET[[#This Row],[Account]]="CxP",FIN_DATASET[[#This Row],[Account]]="CxP (Liga)",FIN_DATASET[[#This Row],[Account]]="CxP (Terceros)"),1,0)</f>
        <v>0</v>
      </c>
      <c r="R2530" s="3">
        <f>IF(FIN_DATASET[[#This Row],[AP_Flag]]=1,FIN_DATASET[[#This Row],[Amount]],0)</f>
        <v>0</v>
      </c>
    </row>
    <row r="2531" spans="1:18" x14ac:dyDescent="0.2">
      <c r="A2531" s="4">
        <f>FIN_RAW[[#This Row],[FECHA]]</f>
        <v>45658</v>
      </c>
      <c r="B2531" s="3">
        <f>YEAR(FIN_DATASET[[#This Row],[Date]])</f>
        <v>2025</v>
      </c>
      <c r="C2531" s="3" t="str">
        <f>TEXT(FIN_DATASET[[#This Row],[Date]],"mmmm")</f>
        <v>January</v>
      </c>
      <c r="D2531" s="3" t="str">
        <f>IF(FIN_RAW[[#This Row],[VALOR (IN)]]&gt;0, "Income",IF(FIN_RAW[[#This Row],[VALOR (OUT)]]&gt;0, "Expense", "Check"))</f>
        <v>Income</v>
      </c>
      <c r="E2531" s="3" t="str">
        <f>_xlfn.XLOOKUP(FIN_DATASET[[#This Row],[Method]],CATEGORY_MAP[CUENTA_IN],CATEGORY_MAP[Category])</f>
        <v>Cash</v>
      </c>
      <c r="F2531" s="3" t="str">
        <f>_xlfn.XLOOKUP(FIN_DATASET[[#This Row],[Account]],CATEGORY_MAP[CUENTA_OUT],CATEGORY_MAP[Subcategory])</f>
        <v>Enrollment Fees</v>
      </c>
      <c r="G2531" s="3" t="str">
        <f>IF(OR(FIN_RAW[[#This Row],[CONCEPTO]]=0,FIN_RAW[[#This Row],[CONCEPTO]]=""),"",FIN_RAW[[#This Row],[CONCEPTO]])</f>
        <v>Matricula 2025 (100%)</v>
      </c>
      <c r="H2531" s="5">
        <f>IF(FIN_DATASET[[#This Row],[Type]]="Income", FIN_RAW[[#This Row],[VALOR (IN)]], -FIN_RAW[[#This Row],[VALOR (OUT)]])</f>
        <v>140000</v>
      </c>
      <c r="I2531" s="3" t="str">
        <f>FIN_RAW[[#This Row],[CUENTA (IN)]]</f>
        <v>Efectivo</v>
      </c>
      <c r="J2531" s="6" t="str">
        <f>FIN_RAW[[#This Row],[CUENTA (OUT)]]</f>
        <v>Matricula</v>
      </c>
      <c r="K2531" s="3" t="str">
        <f>IF(OR(FIN_RAW[[#This Row],[CLIENTE]]=0,FIN_RAW[[#This Row],[CLIENTE]]=" "),"",FIN_RAW[[#This Row],[CLIENTE]])</f>
        <v>Fabio Eduardo Parra Martínez</v>
      </c>
      <c r="L2531" s="3" t="str">
        <f>IF(OR(FIN_RAW[[#This Row],[DEPORTISTA]]=0,FIN_RAW[[#This Row],[DEPORTISTA]]=""),"",FIN_RAW[[#This Row],[DEPORTISTA]])</f>
        <v>Jerónimo Parra Valenzuela</v>
      </c>
      <c r="M2531" s="3">
        <f>IF(FIN_DATASET[[#This Row],[Method]]="Efectivo",1,0)</f>
        <v>1</v>
      </c>
      <c r="N2531" s="12">
        <f>IF(FIN_DATASET[[#This Row],[Method]]="Efectivo",FIN_DATASET[[#This Row],[Amount]],0)</f>
        <v>140000</v>
      </c>
      <c r="O2531" s="3">
        <f>IF(FIN_DATASET[[#This Row],[Method]]="CxC",1,0)</f>
        <v>0</v>
      </c>
      <c r="P2531" s="11">
        <f>IF(FIN_DATASET[[#This Row],[Method]]="CxC",FIN_DATASET[[#This Row],[Amount]],0)</f>
        <v>0</v>
      </c>
      <c r="Q2531" s="3">
        <f>IF(OR(FIN_DATASET[[#This Row],[Account]]="CxP",FIN_DATASET[[#This Row],[Account]]="CxP (Liga)",FIN_DATASET[[#This Row],[Account]]="CxP (Terceros)"),1,0)</f>
        <v>0</v>
      </c>
      <c r="R2531" s="3">
        <f>IF(FIN_DATASET[[#This Row],[AP_Flag]]=1,FIN_DATASET[[#This Row],[Amount]],0)</f>
        <v>0</v>
      </c>
    </row>
    <row r="2532" spans="1:18" x14ac:dyDescent="0.2">
      <c r="A2532" s="4">
        <f>FIN_RAW[[#This Row],[FECHA]]</f>
        <v>45658</v>
      </c>
      <c r="B2532" s="3">
        <f>YEAR(FIN_DATASET[[#This Row],[Date]])</f>
        <v>2025</v>
      </c>
      <c r="C2532" s="3" t="str">
        <f>TEXT(FIN_DATASET[[#This Row],[Date]],"mmmm")</f>
        <v>January</v>
      </c>
      <c r="D2532" s="3" t="str">
        <f>IF(FIN_RAW[[#This Row],[VALOR (IN)]]&gt;0, "Income",IF(FIN_RAW[[#This Row],[VALOR (OUT)]]&gt;0, "Expense", "Check"))</f>
        <v>Income</v>
      </c>
      <c r="E2532" s="3" t="str">
        <f>_xlfn.XLOOKUP(FIN_DATASET[[#This Row],[Method]],CATEGORY_MAP[CUENTA_IN],CATEGORY_MAP[Category])</f>
        <v>Cash</v>
      </c>
      <c r="F2532" s="3" t="str">
        <f>_xlfn.XLOOKUP(FIN_DATASET[[#This Row],[Account]],CATEGORY_MAP[CUENTA_OUT],CATEGORY_MAP[Subcategory])</f>
        <v>Enrollment Fees</v>
      </c>
      <c r="G2532" s="3" t="str">
        <f>IF(OR(FIN_RAW[[#This Row],[CONCEPTO]]=0,FIN_RAW[[#This Row],[CONCEPTO]]=""),"",FIN_RAW[[#This Row],[CONCEPTO]])</f>
        <v>Matricula 2025 (100%)</v>
      </c>
      <c r="H2532" s="5">
        <f>IF(FIN_DATASET[[#This Row],[Type]]="Income", FIN_RAW[[#This Row],[VALOR (IN)]], -FIN_RAW[[#This Row],[VALOR (OUT)]])</f>
        <v>140000</v>
      </c>
      <c r="I2532" s="3" t="str">
        <f>FIN_RAW[[#This Row],[CUENTA (IN)]]</f>
        <v>Efectivo</v>
      </c>
      <c r="J2532" s="6" t="str">
        <f>FIN_RAW[[#This Row],[CUENTA (OUT)]]</f>
        <v>Matricula</v>
      </c>
      <c r="K2532" s="3" t="str">
        <f>IF(OR(FIN_RAW[[#This Row],[CLIENTE]]=0,FIN_RAW[[#This Row],[CLIENTE]]=" "),"",FIN_RAW[[#This Row],[CLIENTE]])</f>
        <v>Nulbi Quisaboni Ortiz</v>
      </c>
      <c r="L2532" s="3" t="str">
        <f>IF(OR(FIN_RAW[[#This Row],[DEPORTISTA]]=0,FIN_RAW[[#This Row],[DEPORTISTA]]=""),"",FIN_RAW[[#This Row],[DEPORTISTA]])</f>
        <v>Jose Julian Diaz Quisaboni</v>
      </c>
      <c r="M2532" s="3">
        <f>IF(FIN_DATASET[[#This Row],[Method]]="Efectivo",1,0)</f>
        <v>1</v>
      </c>
      <c r="N2532" s="12">
        <f>IF(FIN_DATASET[[#This Row],[Method]]="Efectivo",FIN_DATASET[[#This Row],[Amount]],0)</f>
        <v>140000</v>
      </c>
      <c r="O2532" s="3">
        <f>IF(FIN_DATASET[[#This Row],[Method]]="CxC",1,0)</f>
        <v>0</v>
      </c>
      <c r="P2532" s="11">
        <f>IF(FIN_DATASET[[#This Row],[Method]]="CxC",FIN_DATASET[[#This Row],[Amount]],0)</f>
        <v>0</v>
      </c>
      <c r="Q2532" s="3">
        <f>IF(OR(FIN_DATASET[[#This Row],[Account]]="CxP",FIN_DATASET[[#This Row],[Account]]="CxP (Liga)",FIN_DATASET[[#This Row],[Account]]="CxP (Terceros)"),1,0)</f>
        <v>0</v>
      </c>
      <c r="R2532" s="3">
        <f>IF(FIN_DATASET[[#This Row],[AP_Flag]]=1,FIN_DATASET[[#This Row],[Amount]],0)</f>
        <v>0</v>
      </c>
    </row>
    <row r="2533" spans="1:18" x14ac:dyDescent="0.2">
      <c r="A2533" s="4">
        <f>FIN_RAW[[#This Row],[FECHA]]</f>
        <v>45658</v>
      </c>
      <c r="B2533" s="3">
        <f>YEAR(FIN_DATASET[[#This Row],[Date]])</f>
        <v>2025</v>
      </c>
      <c r="C2533" s="3" t="str">
        <f>TEXT(FIN_DATASET[[#This Row],[Date]],"mmmm")</f>
        <v>January</v>
      </c>
      <c r="D2533" s="3" t="str">
        <f>IF(FIN_RAW[[#This Row],[VALOR (IN)]]&gt;0, "Income",IF(FIN_RAW[[#This Row],[VALOR (OUT)]]&gt;0, "Expense", "Check"))</f>
        <v>Income</v>
      </c>
      <c r="E2533" s="3" t="str">
        <f>_xlfn.XLOOKUP(FIN_DATASET[[#This Row],[Method]],CATEGORY_MAP[CUENTA_IN],CATEGORY_MAP[Category])</f>
        <v>Cash</v>
      </c>
      <c r="F2533" s="3" t="str">
        <f>_xlfn.XLOOKUP(FIN_DATASET[[#This Row],[Account]],CATEGORY_MAP[CUENTA_OUT],CATEGORY_MAP[Subcategory])</f>
        <v>Enrollment Fees</v>
      </c>
      <c r="G2533" s="3" t="str">
        <f>IF(OR(FIN_RAW[[#This Row],[CONCEPTO]]=0,FIN_RAW[[#This Row],[CONCEPTO]]=""),"",FIN_RAW[[#This Row],[CONCEPTO]])</f>
        <v>Matricula 2025 (100%)</v>
      </c>
      <c r="H2533" s="5">
        <f>IF(FIN_DATASET[[#This Row],[Type]]="Income", FIN_RAW[[#This Row],[VALOR (IN)]], -FIN_RAW[[#This Row],[VALOR (OUT)]])</f>
        <v>140000</v>
      </c>
      <c r="I2533" s="3" t="str">
        <f>FIN_RAW[[#This Row],[CUENTA (IN)]]</f>
        <v>Efectivo</v>
      </c>
      <c r="J2533" s="6" t="str">
        <f>FIN_RAW[[#This Row],[CUENTA (OUT)]]</f>
        <v>Matricula</v>
      </c>
      <c r="K2533" s="3" t="str">
        <f>IF(OR(FIN_RAW[[#This Row],[CLIENTE]]=0,FIN_RAW[[#This Row],[CLIENTE]]=" "),"",FIN_RAW[[#This Row],[CLIENTE]])</f>
        <v>Juan Sebastián Floyd</v>
      </c>
      <c r="L2533" s="3" t="str">
        <f>IF(OR(FIN_RAW[[#This Row],[DEPORTISTA]]=0,FIN_RAW[[#This Row],[DEPORTISTA]]=""),"",FIN_RAW[[#This Row],[DEPORTISTA]])</f>
        <v>Juan Diego Floyd Martínez</v>
      </c>
      <c r="M2533" s="3">
        <f>IF(FIN_DATASET[[#This Row],[Method]]="Efectivo",1,0)</f>
        <v>1</v>
      </c>
      <c r="N2533" s="12">
        <f>IF(FIN_DATASET[[#This Row],[Method]]="Efectivo",FIN_DATASET[[#This Row],[Amount]],0)</f>
        <v>140000</v>
      </c>
      <c r="O2533" s="3">
        <f>IF(FIN_DATASET[[#This Row],[Method]]="CxC",1,0)</f>
        <v>0</v>
      </c>
      <c r="P2533" s="11">
        <f>IF(FIN_DATASET[[#This Row],[Method]]="CxC",FIN_DATASET[[#This Row],[Amount]],0)</f>
        <v>0</v>
      </c>
      <c r="Q2533" s="3">
        <f>IF(OR(FIN_DATASET[[#This Row],[Account]]="CxP",FIN_DATASET[[#This Row],[Account]]="CxP (Liga)",FIN_DATASET[[#This Row],[Account]]="CxP (Terceros)"),1,0)</f>
        <v>0</v>
      </c>
      <c r="R2533" s="3">
        <f>IF(FIN_DATASET[[#This Row],[AP_Flag]]=1,FIN_DATASET[[#This Row],[Amount]],0)</f>
        <v>0</v>
      </c>
    </row>
    <row r="2534" spans="1:18" x14ac:dyDescent="0.2">
      <c r="A2534" s="4">
        <f>FIN_RAW[[#This Row],[FECHA]]</f>
        <v>45658</v>
      </c>
      <c r="B2534" s="3">
        <f>YEAR(FIN_DATASET[[#This Row],[Date]])</f>
        <v>2025</v>
      </c>
      <c r="C2534" s="3" t="str">
        <f>TEXT(FIN_DATASET[[#This Row],[Date]],"mmmm")</f>
        <v>January</v>
      </c>
      <c r="D2534" s="3" t="str">
        <f>IF(FIN_RAW[[#This Row],[VALOR (IN)]]&gt;0, "Income",IF(FIN_RAW[[#This Row],[VALOR (OUT)]]&gt;0, "Expense", "Check"))</f>
        <v>Income</v>
      </c>
      <c r="E2534" s="3" t="str">
        <f>_xlfn.XLOOKUP(FIN_DATASET[[#This Row],[Method]],CATEGORY_MAP[CUENTA_IN],CATEGORY_MAP[Category])</f>
        <v>Cash</v>
      </c>
      <c r="F2534" s="3" t="str">
        <f>_xlfn.XLOOKUP(FIN_DATASET[[#This Row],[Account]],CATEGORY_MAP[CUENTA_OUT],CATEGORY_MAP[Subcategory])</f>
        <v>Enrollment Fees</v>
      </c>
      <c r="G2534" s="3" t="str">
        <f>IF(OR(FIN_RAW[[#This Row],[CONCEPTO]]=0,FIN_RAW[[#This Row],[CONCEPTO]]=""),"",FIN_RAW[[#This Row],[CONCEPTO]])</f>
        <v>Matricula 2025 (100%)</v>
      </c>
      <c r="H2534" s="5">
        <f>IF(FIN_DATASET[[#This Row],[Type]]="Income", FIN_RAW[[#This Row],[VALOR (IN)]], -FIN_RAW[[#This Row],[VALOR (OUT)]])</f>
        <v>140000</v>
      </c>
      <c r="I2534" s="3" t="str">
        <f>FIN_RAW[[#This Row],[CUENTA (IN)]]</f>
        <v>Efectivo</v>
      </c>
      <c r="J2534" s="6" t="str">
        <f>FIN_RAW[[#This Row],[CUENTA (OUT)]]</f>
        <v>Matricula</v>
      </c>
      <c r="K2534" s="3" t="str">
        <f>IF(OR(FIN_RAW[[#This Row],[CLIENTE]]=0,FIN_RAW[[#This Row],[CLIENTE]]=" "),"",FIN_RAW[[#This Row],[CLIENTE]])</f>
        <v>Víctor Manuel Duque Yepes</v>
      </c>
      <c r="L2534" s="3" t="str">
        <f>IF(OR(FIN_RAW[[#This Row],[DEPORTISTA]]=0,FIN_RAW[[#This Row],[DEPORTISTA]]=""),"",FIN_RAW[[#This Row],[DEPORTISTA]])</f>
        <v>Juan Esteban Duque Pinto</v>
      </c>
      <c r="M2534" s="3">
        <f>IF(FIN_DATASET[[#This Row],[Method]]="Efectivo",1,0)</f>
        <v>1</v>
      </c>
      <c r="N2534" s="12">
        <f>IF(FIN_DATASET[[#This Row],[Method]]="Efectivo",FIN_DATASET[[#This Row],[Amount]],0)</f>
        <v>140000</v>
      </c>
      <c r="O2534" s="3">
        <f>IF(FIN_DATASET[[#This Row],[Method]]="CxC",1,0)</f>
        <v>0</v>
      </c>
      <c r="P2534" s="11">
        <f>IF(FIN_DATASET[[#This Row],[Method]]="CxC",FIN_DATASET[[#This Row],[Amount]],0)</f>
        <v>0</v>
      </c>
      <c r="Q2534" s="3">
        <f>IF(OR(FIN_DATASET[[#This Row],[Account]]="CxP",FIN_DATASET[[#This Row],[Account]]="CxP (Liga)",FIN_DATASET[[#This Row],[Account]]="CxP (Terceros)"),1,0)</f>
        <v>0</v>
      </c>
      <c r="R2534" s="3">
        <f>IF(FIN_DATASET[[#This Row],[AP_Flag]]=1,FIN_DATASET[[#This Row],[Amount]],0)</f>
        <v>0</v>
      </c>
    </row>
    <row r="2535" spans="1:18" x14ac:dyDescent="0.2">
      <c r="A2535" s="4">
        <f>FIN_RAW[[#This Row],[FECHA]]</f>
        <v>45658</v>
      </c>
      <c r="B2535" s="3">
        <f>YEAR(FIN_DATASET[[#This Row],[Date]])</f>
        <v>2025</v>
      </c>
      <c r="C2535" s="3" t="str">
        <f>TEXT(FIN_DATASET[[#This Row],[Date]],"mmmm")</f>
        <v>January</v>
      </c>
      <c r="D2535" s="3" t="str">
        <f>IF(FIN_RAW[[#This Row],[VALOR (IN)]]&gt;0, "Income",IF(FIN_RAW[[#This Row],[VALOR (OUT)]]&gt;0, "Expense", "Check"))</f>
        <v>Income</v>
      </c>
      <c r="E2535" s="3" t="str">
        <f>_xlfn.XLOOKUP(FIN_DATASET[[#This Row],[Method]],CATEGORY_MAP[CUENTA_IN],CATEGORY_MAP[Category])</f>
        <v>Cash</v>
      </c>
      <c r="F2535" s="3" t="str">
        <f>_xlfn.XLOOKUP(FIN_DATASET[[#This Row],[Account]],CATEGORY_MAP[CUENTA_OUT],CATEGORY_MAP[Subcategory])</f>
        <v>Enrollment Fees</v>
      </c>
      <c r="G2535" s="3" t="str">
        <f>IF(OR(FIN_RAW[[#This Row],[CONCEPTO]]=0,FIN_RAW[[#This Row],[CONCEPTO]]=""),"",FIN_RAW[[#This Row],[CONCEPTO]])</f>
        <v>Matricula 2025 (100%)</v>
      </c>
      <c r="H2535" s="5">
        <f>IF(FIN_DATASET[[#This Row],[Type]]="Income", FIN_RAW[[#This Row],[VALOR (IN)]], -FIN_RAW[[#This Row],[VALOR (OUT)]])</f>
        <v>140000</v>
      </c>
      <c r="I2535" s="3" t="str">
        <f>FIN_RAW[[#This Row],[CUENTA (IN)]]</f>
        <v>Efectivo</v>
      </c>
      <c r="J2535" s="6" t="str">
        <f>FIN_RAW[[#This Row],[CUENTA (OUT)]]</f>
        <v>Matricula</v>
      </c>
      <c r="K2535" s="3" t="str">
        <f>IF(OR(FIN_RAW[[#This Row],[CLIENTE]]=0,FIN_RAW[[#This Row],[CLIENTE]]=" "),"",FIN_RAW[[#This Row],[CLIENTE]])</f>
        <v>Víctor Manuel Duque Yepes</v>
      </c>
      <c r="L2535" s="3" t="str">
        <f>IF(OR(FIN_RAW[[#This Row],[DEPORTISTA]]=0,FIN_RAW[[#This Row],[DEPORTISTA]]=""),"",FIN_RAW[[#This Row],[DEPORTISTA]])</f>
        <v>Juan Manuel Duque Pinto</v>
      </c>
      <c r="M2535" s="3">
        <f>IF(FIN_DATASET[[#This Row],[Method]]="Efectivo",1,0)</f>
        <v>1</v>
      </c>
      <c r="N2535" s="12">
        <f>IF(FIN_DATASET[[#This Row],[Method]]="Efectivo",FIN_DATASET[[#This Row],[Amount]],0)</f>
        <v>140000</v>
      </c>
      <c r="O2535" s="3">
        <f>IF(FIN_DATASET[[#This Row],[Method]]="CxC",1,0)</f>
        <v>0</v>
      </c>
      <c r="P2535" s="11">
        <f>IF(FIN_DATASET[[#This Row],[Method]]="CxC",FIN_DATASET[[#This Row],[Amount]],0)</f>
        <v>0</v>
      </c>
      <c r="Q2535" s="3">
        <f>IF(OR(FIN_DATASET[[#This Row],[Account]]="CxP",FIN_DATASET[[#This Row],[Account]]="CxP (Liga)",FIN_DATASET[[#This Row],[Account]]="CxP (Terceros)"),1,0)</f>
        <v>0</v>
      </c>
      <c r="R2535" s="3">
        <f>IF(FIN_DATASET[[#This Row],[AP_Flag]]=1,FIN_DATASET[[#This Row],[Amount]],0)</f>
        <v>0</v>
      </c>
    </row>
    <row r="2536" spans="1:18" x14ac:dyDescent="0.2">
      <c r="A2536" s="4">
        <f>FIN_RAW[[#This Row],[FECHA]]</f>
        <v>45658</v>
      </c>
      <c r="B2536" s="3">
        <f>YEAR(FIN_DATASET[[#This Row],[Date]])</f>
        <v>2025</v>
      </c>
      <c r="C2536" s="3" t="str">
        <f>TEXT(FIN_DATASET[[#This Row],[Date]],"mmmm")</f>
        <v>January</v>
      </c>
      <c r="D2536" s="3" t="str">
        <f>IF(FIN_RAW[[#This Row],[VALOR (IN)]]&gt;0, "Income",IF(FIN_RAW[[#This Row],[VALOR (OUT)]]&gt;0, "Expense", "Check"))</f>
        <v>Income</v>
      </c>
      <c r="E2536" s="3" t="str">
        <f>_xlfn.XLOOKUP(FIN_DATASET[[#This Row],[Method]],CATEGORY_MAP[CUENTA_IN],CATEGORY_MAP[Category])</f>
        <v>Cash</v>
      </c>
      <c r="F2536" s="3" t="str">
        <f>_xlfn.XLOOKUP(FIN_DATASET[[#This Row],[Account]],CATEGORY_MAP[CUENTA_OUT],CATEGORY_MAP[Subcategory])</f>
        <v>Enrollment Fees</v>
      </c>
      <c r="G2536" s="3" t="str">
        <f>IF(OR(FIN_RAW[[#This Row],[CONCEPTO]]=0,FIN_RAW[[#This Row],[CONCEPTO]]=""),"",FIN_RAW[[#This Row],[CONCEPTO]])</f>
        <v>Matricula 2025 (100%)</v>
      </c>
      <c r="H2536" s="5">
        <f>IF(FIN_DATASET[[#This Row],[Type]]="Income", FIN_RAW[[#This Row],[VALOR (IN)]], -FIN_RAW[[#This Row],[VALOR (OUT)]])</f>
        <v>140000</v>
      </c>
      <c r="I2536" s="3" t="str">
        <f>FIN_RAW[[#This Row],[CUENTA (IN)]]</f>
        <v>Efectivo</v>
      </c>
      <c r="J2536" s="6" t="str">
        <f>FIN_RAW[[#This Row],[CUENTA (OUT)]]</f>
        <v>Matricula</v>
      </c>
      <c r="K2536" s="3" t="str">
        <f>IF(OR(FIN_RAW[[#This Row],[CLIENTE]]=0,FIN_RAW[[#This Row],[CLIENTE]]=" "),"",FIN_RAW[[#This Row],[CLIENTE]])</f>
        <v>Diana Gómez Herrera</v>
      </c>
      <c r="L2536" s="3" t="str">
        <f>IF(OR(FIN_RAW[[#This Row],[DEPORTISTA]]=0,FIN_RAW[[#This Row],[DEPORTISTA]]=""),"",FIN_RAW[[#This Row],[DEPORTISTA]])</f>
        <v>Juan Manuel López Gómez</v>
      </c>
      <c r="M2536" s="3">
        <f>IF(FIN_DATASET[[#This Row],[Method]]="Efectivo",1,0)</f>
        <v>1</v>
      </c>
      <c r="N2536" s="12">
        <f>IF(FIN_DATASET[[#This Row],[Method]]="Efectivo",FIN_DATASET[[#This Row],[Amount]],0)</f>
        <v>140000</v>
      </c>
      <c r="O2536" s="3">
        <f>IF(FIN_DATASET[[#This Row],[Method]]="CxC",1,0)</f>
        <v>0</v>
      </c>
      <c r="P2536" s="11">
        <f>IF(FIN_DATASET[[#This Row],[Method]]="CxC",FIN_DATASET[[#This Row],[Amount]],0)</f>
        <v>0</v>
      </c>
      <c r="Q2536" s="3">
        <f>IF(OR(FIN_DATASET[[#This Row],[Account]]="CxP",FIN_DATASET[[#This Row],[Account]]="CxP (Liga)",FIN_DATASET[[#This Row],[Account]]="CxP (Terceros)"),1,0)</f>
        <v>0</v>
      </c>
      <c r="R2536" s="3">
        <f>IF(FIN_DATASET[[#This Row],[AP_Flag]]=1,FIN_DATASET[[#This Row],[Amount]],0)</f>
        <v>0</v>
      </c>
    </row>
    <row r="2537" spans="1:18" x14ac:dyDescent="0.2">
      <c r="A2537" s="4">
        <f>FIN_RAW[[#This Row],[FECHA]]</f>
        <v>45658</v>
      </c>
      <c r="B2537" s="3">
        <f>YEAR(FIN_DATASET[[#This Row],[Date]])</f>
        <v>2025</v>
      </c>
      <c r="C2537" s="3" t="str">
        <f>TEXT(FIN_DATASET[[#This Row],[Date]],"mmmm")</f>
        <v>January</v>
      </c>
      <c r="D2537" s="3" t="str">
        <f>IF(FIN_RAW[[#This Row],[VALOR (IN)]]&gt;0, "Income",IF(FIN_RAW[[#This Row],[VALOR (OUT)]]&gt;0, "Expense", "Check"))</f>
        <v>Income</v>
      </c>
      <c r="E2537" s="3" t="str">
        <f>_xlfn.XLOOKUP(FIN_DATASET[[#This Row],[Method]],CATEGORY_MAP[CUENTA_IN],CATEGORY_MAP[Category])</f>
        <v>Cash</v>
      </c>
      <c r="F2537" s="3" t="str">
        <f>_xlfn.XLOOKUP(FIN_DATASET[[#This Row],[Account]],CATEGORY_MAP[CUENTA_OUT],CATEGORY_MAP[Subcategory])</f>
        <v>Enrollment Fees</v>
      </c>
      <c r="G2537" s="3" t="str">
        <f>IF(OR(FIN_RAW[[#This Row],[CONCEPTO]]=0,FIN_RAW[[#This Row],[CONCEPTO]]=""),"",FIN_RAW[[#This Row],[CONCEPTO]])</f>
        <v>Matricula 2025 (100%)</v>
      </c>
      <c r="H2537" s="5">
        <f>IF(FIN_DATASET[[#This Row],[Type]]="Income", FIN_RAW[[#This Row],[VALOR (IN)]], -FIN_RAW[[#This Row],[VALOR (OUT)]])</f>
        <v>140000</v>
      </c>
      <c r="I2537" s="3" t="str">
        <f>FIN_RAW[[#This Row],[CUENTA (IN)]]</f>
        <v>Efectivo</v>
      </c>
      <c r="J2537" s="6" t="str">
        <f>FIN_RAW[[#This Row],[CUENTA (OUT)]]</f>
        <v>Matricula</v>
      </c>
      <c r="K2537" s="3" t="str">
        <f>IF(OR(FIN_RAW[[#This Row],[CLIENTE]]=0,FIN_RAW[[#This Row],[CLIENTE]]=" "),"",FIN_RAW[[#This Row],[CLIENTE]])</f>
        <v>Silvana Torres López</v>
      </c>
      <c r="L2537" s="3" t="str">
        <f>IF(OR(FIN_RAW[[#This Row],[DEPORTISTA]]=0,FIN_RAW[[#This Row],[DEPORTISTA]]=""),"",FIN_RAW[[#This Row],[DEPORTISTA]])</f>
        <v>Luciana Pinedo Torres</v>
      </c>
      <c r="M2537" s="3">
        <f>IF(FIN_DATASET[[#This Row],[Method]]="Efectivo",1,0)</f>
        <v>1</v>
      </c>
      <c r="N2537" s="12">
        <f>IF(FIN_DATASET[[#This Row],[Method]]="Efectivo",FIN_DATASET[[#This Row],[Amount]],0)</f>
        <v>140000</v>
      </c>
      <c r="O2537" s="3">
        <f>IF(FIN_DATASET[[#This Row],[Method]]="CxC",1,0)</f>
        <v>0</v>
      </c>
      <c r="P2537" s="11">
        <f>IF(FIN_DATASET[[#This Row],[Method]]="CxC",FIN_DATASET[[#This Row],[Amount]],0)</f>
        <v>0</v>
      </c>
      <c r="Q2537" s="3">
        <f>IF(OR(FIN_DATASET[[#This Row],[Account]]="CxP",FIN_DATASET[[#This Row],[Account]]="CxP (Liga)",FIN_DATASET[[#This Row],[Account]]="CxP (Terceros)"),1,0)</f>
        <v>0</v>
      </c>
      <c r="R2537" s="3">
        <f>IF(FIN_DATASET[[#This Row],[AP_Flag]]=1,FIN_DATASET[[#This Row],[Amount]],0)</f>
        <v>0</v>
      </c>
    </row>
    <row r="2538" spans="1:18" x14ac:dyDescent="0.2">
      <c r="A2538" s="4">
        <f>FIN_RAW[[#This Row],[FECHA]]</f>
        <v>45658</v>
      </c>
      <c r="B2538" s="3">
        <f>YEAR(FIN_DATASET[[#This Row],[Date]])</f>
        <v>2025</v>
      </c>
      <c r="C2538" s="3" t="str">
        <f>TEXT(FIN_DATASET[[#This Row],[Date]],"mmmm")</f>
        <v>January</v>
      </c>
      <c r="D2538" s="3" t="str">
        <f>IF(FIN_RAW[[#This Row],[VALOR (IN)]]&gt;0, "Income",IF(FIN_RAW[[#This Row],[VALOR (OUT)]]&gt;0, "Expense", "Check"))</f>
        <v>Income</v>
      </c>
      <c r="E2538" s="3" t="str">
        <f>_xlfn.XLOOKUP(FIN_DATASET[[#This Row],[Method]],CATEGORY_MAP[CUENTA_IN],CATEGORY_MAP[Category])</f>
        <v>Cash</v>
      </c>
      <c r="F2538" s="3" t="str">
        <f>_xlfn.XLOOKUP(FIN_DATASET[[#This Row],[Account]],CATEGORY_MAP[CUENTA_OUT],CATEGORY_MAP[Subcategory])</f>
        <v>Enrollment Fees</v>
      </c>
      <c r="G2538" s="3" t="str">
        <f>IF(OR(FIN_RAW[[#This Row],[CONCEPTO]]=0,FIN_RAW[[#This Row],[CONCEPTO]]=""),"",FIN_RAW[[#This Row],[CONCEPTO]])</f>
        <v>Matricula 2025 (100%)</v>
      </c>
      <c r="H2538" s="5">
        <f>IF(FIN_DATASET[[#This Row],[Type]]="Income", FIN_RAW[[#This Row],[VALOR (IN)]], -FIN_RAW[[#This Row],[VALOR (OUT)]])</f>
        <v>140000</v>
      </c>
      <c r="I2538" s="3" t="str">
        <f>FIN_RAW[[#This Row],[CUENTA (IN)]]</f>
        <v>Efectivo</v>
      </c>
      <c r="J2538" s="6" t="str">
        <f>FIN_RAW[[#This Row],[CUENTA (OUT)]]</f>
        <v>Matricula</v>
      </c>
      <c r="K2538" s="3" t="str">
        <f>IF(OR(FIN_RAW[[#This Row],[CLIENTE]]=0,FIN_RAW[[#This Row],[CLIENTE]]=" "),"",FIN_RAW[[#This Row],[CLIENTE]])</f>
        <v>Omar Osorio Valencia</v>
      </c>
      <c r="L2538" s="3" t="str">
        <f>IF(OR(FIN_RAW[[#This Row],[DEPORTISTA]]=0,FIN_RAW[[#This Row],[DEPORTISTA]]=""),"",FIN_RAW[[#This Row],[DEPORTISTA]])</f>
        <v>Mariana Osorio Mendoza</v>
      </c>
      <c r="M2538" s="3">
        <f>IF(FIN_DATASET[[#This Row],[Method]]="Efectivo",1,0)</f>
        <v>1</v>
      </c>
      <c r="N2538" s="12">
        <f>IF(FIN_DATASET[[#This Row],[Method]]="Efectivo",FIN_DATASET[[#This Row],[Amount]],0)</f>
        <v>140000</v>
      </c>
      <c r="O2538" s="3">
        <f>IF(FIN_DATASET[[#This Row],[Method]]="CxC",1,0)</f>
        <v>0</v>
      </c>
      <c r="P2538" s="11">
        <f>IF(FIN_DATASET[[#This Row],[Method]]="CxC",FIN_DATASET[[#This Row],[Amount]],0)</f>
        <v>0</v>
      </c>
      <c r="Q2538" s="3">
        <f>IF(OR(FIN_DATASET[[#This Row],[Account]]="CxP",FIN_DATASET[[#This Row],[Account]]="CxP (Liga)",FIN_DATASET[[#This Row],[Account]]="CxP (Terceros)"),1,0)</f>
        <v>0</v>
      </c>
      <c r="R2538" s="3">
        <f>IF(FIN_DATASET[[#This Row],[AP_Flag]]=1,FIN_DATASET[[#This Row],[Amount]],0)</f>
        <v>0</v>
      </c>
    </row>
    <row r="2539" spans="1:18" x14ac:dyDescent="0.2">
      <c r="A2539" s="4">
        <f>FIN_RAW[[#This Row],[FECHA]]</f>
        <v>45658</v>
      </c>
      <c r="B2539" s="3">
        <f>YEAR(FIN_DATASET[[#This Row],[Date]])</f>
        <v>2025</v>
      </c>
      <c r="C2539" s="3" t="str">
        <f>TEXT(FIN_DATASET[[#This Row],[Date]],"mmmm")</f>
        <v>January</v>
      </c>
      <c r="D2539" s="3" t="str">
        <f>IF(FIN_RAW[[#This Row],[VALOR (IN)]]&gt;0, "Income",IF(FIN_RAW[[#This Row],[VALOR (OUT)]]&gt;0, "Expense", "Check"))</f>
        <v>Income</v>
      </c>
      <c r="E2539" s="3" t="str">
        <f>_xlfn.XLOOKUP(FIN_DATASET[[#This Row],[Method]],CATEGORY_MAP[CUENTA_IN],CATEGORY_MAP[Category])</f>
        <v>Cash</v>
      </c>
      <c r="F2539" s="3" t="str">
        <f>_xlfn.XLOOKUP(FIN_DATASET[[#This Row],[Account]],CATEGORY_MAP[CUENTA_OUT],CATEGORY_MAP[Subcategory])</f>
        <v>Enrollment Fees</v>
      </c>
      <c r="G2539" s="3" t="str">
        <f>IF(OR(FIN_RAW[[#This Row],[CONCEPTO]]=0,FIN_RAW[[#This Row],[CONCEPTO]]=""),"",FIN_RAW[[#This Row],[CONCEPTO]])</f>
        <v>Matricula 2025 (100%)</v>
      </c>
      <c r="H2539" s="5">
        <f>IF(FIN_DATASET[[#This Row],[Type]]="Income", FIN_RAW[[#This Row],[VALOR (IN)]], -FIN_RAW[[#This Row],[VALOR (OUT)]])</f>
        <v>140000</v>
      </c>
      <c r="I2539" s="3" t="str">
        <f>FIN_RAW[[#This Row],[CUENTA (IN)]]</f>
        <v>Efectivo</v>
      </c>
      <c r="J2539" s="6" t="str">
        <f>FIN_RAW[[#This Row],[CUENTA (OUT)]]</f>
        <v>Matricula</v>
      </c>
      <c r="K2539" s="3" t="str">
        <f>IF(OR(FIN_RAW[[#This Row],[CLIENTE]]=0,FIN_RAW[[#This Row],[CLIENTE]]=" "),"",FIN_RAW[[#This Row],[CLIENTE]])</f>
        <v>Mónica González Esguerra</v>
      </c>
      <c r="L2539" s="3" t="str">
        <f>IF(OR(FIN_RAW[[#This Row],[DEPORTISTA]]=0,FIN_RAW[[#This Row],[DEPORTISTA]]=""),"",FIN_RAW[[#This Row],[DEPORTISTA]])</f>
        <v>Mariana Vásquez González</v>
      </c>
      <c r="M2539" s="3">
        <f>IF(FIN_DATASET[[#This Row],[Method]]="Efectivo",1,0)</f>
        <v>1</v>
      </c>
      <c r="N2539" s="12">
        <f>IF(FIN_DATASET[[#This Row],[Method]]="Efectivo",FIN_DATASET[[#This Row],[Amount]],0)</f>
        <v>140000</v>
      </c>
      <c r="O2539" s="3">
        <f>IF(FIN_DATASET[[#This Row],[Method]]="CxC",1,0)</f>
        <v>0</v>
      </c>
      <c r="P2539" s="11">
        <f>IF(FIN_DATASET[[#This Row],[Method]]="CxC",FIN_DATASET[[#This Row],[Amount]],0)</f>
        <v>0</v>
      </c>
      <c r="Q2539" s="3">
        <f>IF(OR(FIN_DATASET[[#This Row],[Account]]="CxP",FIN_DATASET[[#This Row],[Account]]="CxP (Liga)",FIN_DATASET[[#This Row],[Account]]="CxP (Terceros)"),1,0)</f>
        <v>0</v>
      </c>
      <c r="R2539" s="3">
        <f>IF(FIN_DATASET[[#This Row],[AP_Flag]]=1,FIN_DATASET[[#This Row],[Amount]],0)</f>
        <v>0</v>
      </c>
    </row>
    <row r="2540" spans="1:18" x14ac:dyDescent="0.2">
      <c r="A2540" s="4">
        <f>FIN_RAW[[#This Row],[FECHA]]</f>
        <v>45658</v>
      </c>
      <c r="B2540" s="3">
        <f>YEAR(FIN_DATASET[[#This Row],[Date]])</f>
        <v>2025</v>
      </c>
      <c r="C2540" s="3" t="str">
        <f>TEXT(FIN_DATASET[[#This Row],[Date]],"mmmm")</f>
        <v>January</v>
      </c>
      <c r="D2540" s="3" t="str">
        <f>IF(FIN_RAW[[#This Row],[VALOR (IN)]]&gt;0, "Income",IF(FIN_RAW[[#This Row],[VALOR (OUT)]]&gt;0, "Expense", "Check"))</f>
        <v>Income</v>
      </c>
      <c r="E2540" s="3" t="str">
        <f>_xlfn.XLOOKUP(FIN_DATASET[[#This Row],[Method]],CATEGORY_MAP[CUENTA_IN],CATEGORY_MAP[Category])</f>
        <v>Cash</v>
      </c>
      <c r="F2540" s="3" t="str">
        <f>_xlfn.XLOOKUP(FIN_DATASET[[#This Row],[Account]],CATEGORY_MAP[CUENTA_OUT],CATEGORY_MAP[Subcategory])</f>
        <v>Enrollment Fees</v>
      </c>
      <c r="G2540" s="3" t="str">
        <f>IF(OR(FIN_RAW[[#This Row],[CONCEPTO]]=0,FIN_RAW[[#This Row],[CONCEPTO]]=""),"",FIN_RAW[[#This Row],[CONCEPTO]])</f>
        <v>Matricula 2025 (100%)</v>
      </c>
      <c r="H2540" s="5">
        <f>IF(FIN_DATASET[[#This Row],[Type]]="Income", FIN_RAW[[#This Row],[VALOR (IN)]], -FIN_RAW[[#This Row],[VALOR (OUT)]])</f>
        <v>140000</v>
      </c>
      <c r="I2540" s="3" t="str">
        <f>FIN_RAW[[#This Row],[CUENTA (IN)]]</f>
        <v>Efectivo</v>
      </c>
      <c r="J2540" s="6" t="str">
        <f>FIN_RAW[[#This Row],[CUENTA (OUT)]]</f>
        <v>Matricula</v>
      </c>
      <c r="K2540" s="3" t="str">
        <f>IF(OR(FIN_RAW[[#This Row],[CLIENTE]]=0,FIN_RAW[[#This Row],[CLIENTE]]=" "),"",FIN_RAW[[#This Row],[CLIENTE]])</f>
        <v>Ana Milena Sánchez Patiño</v>
      </c>
      <c r="L2540" s="3" t="str">
        <f>IF(OR(FIN_RAW[[#This Row],[DEPORTISTA]]=0,FIN_RAW[[#This Row],[DEPORTISTA]]=""),"",FIN_RAW[[#This Row],[DEPORTISTA]])</f>
        <v>Matías Carvajal Sánchez</v>
      </c>
      <c r="M2540" s="3">
        <f>IF(FIN_DATASET[[#This Row],[Method]]="Efectivo",1,0)</f>
        <v>1</v>
      </c>
      <c r="N2540" s="12">
        <f>IF(FIN_DATASET[[#This Row],[Method]]="Efectivo",FIN_DATASET[[#This Row],[Amount]],0)</f>
        <v>140000</v>
      </c>
      <c r="O2540" s="3">
        <f>IF(FIN_DATASET[[#This Row],[Method]]="CxC",1,0)</f>
        <v>0</v>
      </c>
      <c r="P2540" s="11">
        <f>IF(FIN_DATASET[[#This Row],[Method]]="CxC",FIN_DATASET[[#This Row],[Amount]],0)</f>
        <v>0</v>
      </c>
      <c r="Q2540" s="3">
        <f>IF(OR(FIN_DATASET[[#This Row],[Account]]="CxP",FIN_DATASET[[#This Row],[Account]]="CxP (Liga)",FIN_DATASET[[#This Row],[Account]]="CxP (Terceros)"),1,0)</f>
        <v>0</v>
      </c>
      <c r="R2540" s="3">
        <f>IF(FIN_DATASET[[#This Row],[AP_Flag]]=1,FIN_DATASET[[#This Row],[Amount]],0)</f>
        <v>0</v>
      </c>
    </row>
    <row r="2541" spans="1:18" x14ac:dyDescent="0.2">
      <c r="A2541" s="4">
        <f>FIN_RAW[[#This Row],[FECHA]]</f>
        <v>45658</v>
      </c>
      <c r="B2541" s="3">
        <f>YEAR(FIN_DATASET[[#This Row],[Date]])</f>
        <v>2025</v>
      </c>
      <c r="C2541" s="3" t="str">
        <f>TEXT(FIN_DATASET[[#This Row],[Date]],"mmmm")</f>
        <v>January</v>
      </c>
      <c r="D2541" s="3" t="str">
        <f>IF(FIN_RAW[[#This Row],[VALOR (IN)]]&gt;0, "Income",IF(FIN_RAW[[#This Row],[VALOR (OUT)]]&gt;0, "Expense", "Check"))</f>
        <v>Income</v>
      </c>
      <c r="E2541" s="3" t="str">
        <f>_xlfn.XLOOKUP(FIN_DATASET[[#This Row],[Method]],CATEGORY_MAP[CUENTA_IN],CATEGORY_MAP[Category])</f>
        <v>Cash</v>
      </c>
      <c r="F2541" s="3" t="str">
        <f>_xlfn.XLOOKUP(FIN_DATASET[[#This Row],[Account]],CATEGORY_MAP[CUENTA_OUT],CATEGORY_MAP[Subcategory])</f>
        <v>Enrollment Fees</v>
      </c>
      <c r="G2541" s="3" t="str">
        <f>IF(OR(FIN_RAW[[#This Row],[CONCEPTO]]=0,FIN_RAW[[#This Row],[CONCEPTO]]=""),"",FIN_RAW[[#This Row],[CONCEPTO]])</f>
        <v>Matricula 2025 (100%)</v>
      </c>
      <c r="H2541" s="5">
        <f>IF(FIN_DATASET[[#This Row],[Type]]="Income", FIN_RAW[[#This Row],[VALOR (IN)]], -FIN_RAW[[#This Row],[VALOR (OUT)]])</f>
        <v>140000</v>
      </c>
      <c r="I2541" s="3" t="str">
        <f>FIN_RAW[[#This Row],[CUENTA (IN)]]</f>
        <v>Efectivo</v>
      </c>
      <c r="J2541" s="6" t="str">
        <f>FIN_RAW[[#This Row],[CUENTA (OUT)]]</f>
        <v>Matricula</v>
      </c>
      <c r="K2541" s="3" t="str">
        <f>IF(OR(FIN_RAW[[#This Row],[CLIENTE]]=0,FIN_RAW[[#This Row],[CLIENTE]]=" "),"",FIN_RAW[[#This Row],[CLIENTE]])</f>
        <v>Mauricio Rodríguez Hoyos</v>
      </c>
      <c r="L2541" s="3" t="str">
        <f>IF(OR(FIN_RAW[[#This Row],[DEPORTISTA]]=0,FIN_RAW[[#This Row],[DEPORTISTA]]=""),"",FIN_RAW[[#This Row],[DEPORTISTA]])</f>
        <v>Maximiliano Rodríguez Jimeno</v>
      </c>
      <c r="M2541" s="3">
        <f>IF(FIN_DATASET[[#This Row],[Method]]="Efectivo",1,0)</f>
        <v>1</v>
      </c>
      <c r="N2541" s="12">
        <f>IF(FIN_DATASET[[#This Row],[Method]]="Efectivo",FIN_DATASET[[#This Row],[Amount]],0)</f>
        <v>140000</v>
      </c>
      <c r="O2541" s="3">
        <f>IF(FIN_DATASET[[#This Row],[Method]]="CxC",1,0)</f>
        <v>0</v>
      </c>
      <c r="P2541" s="11">
        <f>IF(FIN_DATASET[[#This Row],[Method]]="CxC",FIN_DATASET[[#This Row],[Amount]],0)</f>
        <v>0</v>
      </c>
      <c r="Q2541" s="3">
        <f>IF(OR(FIN_DATASET[[#This Row],[Account]]="CxP",FIN_DATASET[[#This Row],[Account]]="CxP (Liga)",FIN_DATASET[[#This Row],[Account]]="CxP (Terceros)"),1,0)</f>
        <v>0</v>
      </c>
      <c r="R2541" s="3">
        <f>IF(FIN_DATASET[[#This Row],[AP_Flag]]=1,FIN_DATASET[[#This Row],[Amount]],0)</f>
        <v>0</v>
      </c>
    </row>
    <row r="2542" spans="1:18" x14ac:dyDescent="0.2">
      <c r="A2542" s="4">
        <f>FIN_RAW[[#This Row],[FECHA]]</f>
        <v>45658</v>
      </c>
      <c r="B2542" s="3">
        <f>YEAR(FIN_DATASET[[#This Row],[Date]])</f>
        <v>2025</v>
      </c>
      <c r="C2542" s="3" t="str">
        <f>TEXT(FIN_DATASET[[#This Row],[Date]],"mmmm")</f>
        <v>January</v>
      </c>
      <c r="D2542" s="3" t="str">
        <f>IF(FIN_RAW[[#This Row],[VALOR (IN)]]&gt;0, "Income",IF(FIN_RAW[[#This Row],[VALOR (OUT)]]&gt;0, "Expense", "Check"))</f>
        <v>Income</v>
      </c>
      <c r="E2542" s="3" t="str">
        <f>_xlfn.XLOOKUP(FIN_DATASET[[#This Row],[Method]],CATEGORY_MAP[CUENTA_IN],CATEGORY_MAP[Category])</f>
        <v>Cash</v>
      </c>
      <c r="F2542" s="3" t="str">
        <f>_xlfn.XLOOKUP(FIN_DATASET[[#This Row],[Account]],CATEGORY_MAP[CUENTA_OUT],CATEGORY_MAP[Subcategory])</f>
        <v>Enrollment Fees</v>
      </c>
      <c r="G2542" s="3" t="str">
        <f>IF(OR(FIN_RAW[[#This Row],[CONCEPTO]]=0,FIN_RAW[[#This Row],[CONCEPTO]]=""),"",FIN_RAW[[#This Row],[CONCEPTO]])</f>
        <v>Matricula 2025 (100%)</v>
      </c>
      <c r="H2542" s="5">
        <f>IF(FIN_DATASET[[#This Row],[Type]]="Income", FIN_RAW[[#This Row],[VALOR (IN)]], -FIN_RAW[[#This Row],[VALOR (OUT)]])</f>
        <v>140000</v>
      </c>
      <c r="I2542" s="3" t="str">
        <f>FIN_RAW[[#This Row],[CUENTA (IN)]]</f>
        <v>Efectivo</v>
      </c>
      <c r="J2542" s="6" t="str">
        <f>FIN_RAW[[#This Row],[CUENTA (OUT)]]</f>
        <v>Matricula</v>
      </c>
      <c r="K2542" s="3" t="str">
        <f>IF(OR(FIN_RAW[[#This Row],[CLIENTE]]=0,FIN_RAW[[#This Row],[CLIENTE]]=" "),"",FIN_RAW[[#This Row],[CLIENTE]])</f>
        <v>Luz Ines Guiral</v>
      </c>
      <c r="L2542" s="3" t="str">
        <f>IF(OR(FIN_RAW[[#This Row],[DEPORTISTA]]=0,FIN_RAW[[#This Row],[DEPORTISTA]]=""),"",FIN_RAW[[#This Row],[DEPORTISTA]])</f>
        <v>Miguel Esteban Tovar Guiral</v>
      </c>
      <c r="M2542" s="3">
        <f>IF(FIN_DATASET[[#This Row],[Method]]="Efectivo",1,0)</f>
        <v>1</v>
      </c>
      <c r="N2542" s="12">
        <f>IF(FIN_DATASET[[#This Row],[Method]]="Efectivo",FIN_DATASET[[#This Row],[Amount]],0)</f>
        <v>140000</v>
      </c>
      <c r="O2542" s="3">
        <f>IF(FIN_DATASET[[#This Row],[Method]]="CxC",1,0)</f>
        <v>0</v>
      </c>
      <c r="P2542" s="11">
        <f>IF(FIN_DATASET[[#This Row],[Method]]="CxC",FIN_DATASET[[#This Row],[Amount]],0)</f>
        <v>0</v>
      </c>
      <c r="Q2542" s="3">
        <f>IF(OR(FIN_DATASET[[#This Row],[Account]]="CxP",FIN_DATASET[[#This Row],[Account]]="CxP (Liga)",FIN_DATASET[[#This Row],[Account]]="CxP (Terceros)"),1,0)</f>
        <v>0</v>
      </c>
      <c r="R2542" s="3">
        <f>IF(FIN_DATASET[[#This Row],[AP_Flag]]=1,FIN_DATASET[[#This Row],[Amount]],0)</f>
        <v>0</v>
      </c>
    </row>
    <row r="2543" spans="1:18" x14ac:dyDescent="0.2">
      <c r="A2543" s="4">
        <f>FIN_RAW[[#This Row],[FECHA]]</f>
        <v>45658</v>
      </c>
      <c r="B2543" s="3">
        <f>YEAR(FIN_DATASET[[#This Row],[Date]])</f>
        <v>2025</v>
      </c>
      <c r="C2543" s="3" t="str">
        <f>TEXT(FIN_DATASET[[#This Row],[Date]],"mmmm")</f>
        <v>January</v>
      </c>
      <c r="D2543" s="3" t="str">
        <f>IF(FIN_RAW[[#This Row],[VALOR (IN)]]&gt;0, "Income",IF(FIN_RAW[[#This Row],[VALOR (OUT)]]&gt;0, "Expense", "Check"))</f>
        <v>Income</v>
      </c>
      <c r="E2543" s="3" t="str">
        <f>_xlfn.XLOOKUP(FIN_DATASET[[#This Row],[Method]],CATEGORY_MAP[CUENTA_IN],CATEGORY_MAP[Category])</f>
        <v>Cash</v>
      </c>
      <c r="F2543" s="3" t="str">
        <f>_xlfn.XLOOKUP(FIN_DATASET[[#This Row],[Account]],CATEGORY_MAP[CUENTA_OUT],CATEGORY_MAP[Subcategory])</f>
        <v>Enrollment Fees</v>
      </c>
      <c r="G2543" s="3" t="str">
        <f>IF(OR(FIN_RAW[[#This Row],[CONCEPTO]]=0,FIN_RAW[[#This Row],[CONCEPTO]]=""),"",FIN_RAW[[#This Row],[CONCEPTO]])</f>
        <v>Matricula 2025 (100%)</v>
      </c>
      <c r="H2543" s="5">
        <f>IF(FIN_DATASET[[#This Row],[Type]]="Income", FIN_RAW[[#This Row],[VALOR (IN)]], -FIN_RAW[[#This Row],[VALOR (OUT)]])</f>
        <v>140000</v>
      </c>
      <c r="I2543" s="3" t="str">
        <f>FIN_RAW[[#This Row],[CUENTA (IN)]]</f>
        <v>Efectivo</v>
      </c>
      <c r="J2543" s="6" t="str">
        <f>FIN_RAW[[#This Row],[CUENTA (OUT)]]</f>
        <v>Matricula</v>
      </c>
      <c r="K2543" s="3" t="str">
        <f>IF(OR(FIN_RAW[[#This Row],[CLIENTE]]=0,FIN_RAW[[#This Row],[CLIENTE]]=" "),"",FIN_RAW[[#This Row],[CLIENTE]])</f>
        <v>Steveen Fernandez</v>
      </c>
      <c r="L2543" s="3" t="str">
        <f>IF(OR(FIN_RAW[[#This Row],[DEPORTISTA]]=0,FIN_RAW[[#This Row],[DEPORTISTA]]=""),"",FIN_RAW[[#This Row],[DEPORTISTA]])</f>
        <v>Samantha Fernandez Urbano</v>
      </c>
      <c r="M2543" s="3">
        <f>IF(FIN_DATASET[[#This Row],[Method]]="Efectivo",1,0)</f>
        <v>1</v>
      </c>
      <c r="N2543" s="12">
        <f>IF(FIN_DATASET[[#This Row],[Method]]="Efectivo",FIN_DATASET[[#This Row],[Amount]],0)</f>
        <v>140000</v>
      </c>
      <c r="O2543" s="3">
        <f>IF(FIN_DATASET[[#This Row],[Method]]="CxC",1,0)</f>
        <v>0</v>
      </c>
      <c r="P2543" s="11">
        <f>IF(FIN_DATASET[[#This Row],[Method]]="CxC",FIN_DATASET[[#This Row],[Amount]],0)</f>
        <v>0</v>
      </c>
      <c r="Q2543" s="3">
        <f>IF(OR(FIN_DATASET[[#This Row],[Account]]="CxP",FIN_DATASET[[#This Row],[Account]]="CxP (Liga)",FIN_DATASET[[#This Row],[Account]]="CxP (Terceros)"),1,0)</f>
        <v>0</v>
      </c>
      <c r="R2543" s="3">
        <f>IF(FIN_DATASET[[#This Row],[AP_Flag]]=1,FIN_DATASET[[#This Row],[Amount]],0)</f>
        <v>0</v>
      </c>
    </row>
    <row r="2544" spans="1:18" x14ac:dyDescent="0.2">
      <c r="A2544" s="4">
        <f>FIN_RAW[[#This Row],[FECHA]]</f>
        <v>45658</v>
      </c>
      <c r="B2544" s="3">
        <f>YEAR(FIN_DATASET[[#This Row],[Date]])</f>
        <v>2025</v>
      </c>
      <c r="C2544" s="3" t="str">
        <f>TEXT(FIN_DATASET[[#This Row],[Date]],"mmmm")</f>
        <v>January</v>
      </c>
      <c r="D2544" s="3" t="str">
        <f>IF(FIN_RAW[[#This Row],[VALOR (IN)]]&gt;0, "Income",IF(FIN_RAW[[#This Row],[VALOR (OUT)]]&gt;0, "Expense", "Check"))</f>
        <v>Income</v>
      </c>
      <c r="E2544" s="3" t="str">
        <f>_xlfn.XLOOKUP(FIN_DATASET[[#This Row],[Method]],CATEGORY_MAP[CUENTA_IN],CATEGORY_MAP[Category])</f>
        <v>Cash</v>
      </c>
      <c r="F2544" s="3" t="str">
        <f>_xlfn.XLOOKUP(FIN_DATASET[[#This Row],[Account]],CATEGORY_MAP[CUENTA_OUT],CATEGORY_MAP[Subcategory])</f>
        <v>Enrollment Fees</v>
      </c>
      <c r="G2544" s="3" t="str">
        <f>IF(OR(FIN_RAW[[#This Row],[CONCEPTO]]=0,FIN_RAW[[#This Row],[CONCEPTO]]=""),"",FIN_RAW[[#This Row],[CONCEPTO]])</f>
        <v>Matricula 2025 (100%)</v>
      </c>
      <c r="H2544" s="5">
        <f>IF(FIN_DATASET[[#This Row],[Type]]="Income", FIN_RAW[[#This Row],[VALOR (IN)]], -FIN_RAW[[#This Row],[VALOR (OUT)]])</f>
        <v>140000</v>
      </c>
      <c r="I2544" s="3" t="str">
        <f>FIN_RAW[[#This Row],[CUENTA (IN)]]</f>
        <v>Efectivo</v>
      </c>
      <c r="J2544" s="6" t="str">
        <f>FIN_RAW[[#This Row],[CUENTA (OUT)]]</f>
        <v>Matricula</v>
      </c>
      <c r="K2544" s="3" t="str">
        <f>IF(OR(FIN_RAW[[#This Row],[CLIENTE]]=0,FIN_RAW[[#This Row],[CLIENTE]]=" "),"",FIN_RAW[[#This Row],[CLIENTE]])</f>
        <v>Yanibel Peña Londoño</v>
      </c>
      <c r="L2544" s="3" t="str">
        <f>IF(OR(FIN_RAW[[#This Row],[DEPORTISTA]]=0,FIN_RAW[[#This Row],[DEPORTISTA]]=""),"",FIN_RAW[[#This Row],[DEPORTISTA]])</f>
        <v>Santiago Piedrahita Peña</v>
      </c>
      <c r="M2544" s="3">
        <f>IF(FIN_DATASET[[#This Row],[Method]]="Efectivo",1,0)</f>
        <v>1</v>
      </c>
      <c r="N2544" s="12">
        <f>IF(FIN_DATASET[[#This Row],[Method]]="Efectivo",FIN_DATASET[[#This Row],[Amount]],0)</f>
        <v>140000</v>
      </c>
      <c r="O2544" s="3">
        <f>IF(FIN_DATASET[[#This Row],[Method]]="CxC",1,0)</f>
        <v>0</v>
      </c>
      <c r="P2544" s="11">
        <f>IF(FIN_DATASET[[#This Row],[Method]]="CxC",FIN_DATASET[[#This Row],[Amount]],0)</f>
        <v>0</v>
      </c>
      <c r="Q2544" s="3">
        <f>IF(OR(FIN_DATASET[[#This Row],[Account]]="CxP",FIN_DATASET[[#This Row],[Account]]="CxP (Liga)",FIN_DATASET[[#This Row],[Account]]="CxP (Terceros)"),1,0)</f>
        <v>0</v>
      </c>
      <c r="R2544" s="3">
        <f>IF(FIN_DATASET[[#This Row],[AP_Flag]]=1,FIN_DATASET[[#This Row],[Amount]],0)</f>
        <v>0</v>
      </c>
    </row>
    <row r="2545" spans="1:18" x14ac:dyDescent="0.2">
      <c r="A2545" s="4">
        <f>FIN_RAW[[#This Row],[FECHA]]</f>
        <v>45658</v>
      </c>
      <c r="B2545" s="3">
        <f>YEAR(FIN_DATASET[[#This Row],[Date]])</f>
        <v>2025</v>
      </c>
      <c r="C2545" s="3" t="str">
        <f>TEXT(FIN_DATASET[[#This Row],[Date]],"mmmm")</f>
        <v>January</v>
      </c>
      <c r="D2545" s="3" t="str">
        <f>IF(FIN_RAW[[#This Row],[VALOR (IN)]]&gt;0, "Income",IF(FIN_RAW[[#This Row],[VALOR (OUT)]]&gt;0, "Expense", "Check"))</f>
        <v>Income</v>
      </c>
      <c r="E2545" s="3" t="str">
        <f>_xlfn.XLOOKUP(FIN_DATASET[[#This Row],[Method]],CATEGORY_MAP[CUENTA_IN],CATEGORY_MAP[Category])</f>
        <v>Cash</v>
      </c>
      <c r="F2545" s="3" t="str">
        <f>_xlfn.XLOOKUP(FIN_DATASET[[#This Row],[Account]],CATEGORY_MAP[CUENTA_OUT],CATEGORY_MAP[Subcategory])</f>
        <v>Enrollment Fees</v>
      </c>
      <c r="G2545" s="3" t="str">
        <f>IF(OR(FIN_RAW[[#This Row],[CONCEPTO]]=0,FIN_RAW[[#This Row],[CONCEPTO]]=""),"",FIN_RAW[[#This Row],[CONCEPTO]])</f>
        <v>Matricula 2025 (100%)</v>
      </c>
      <c r="H2545" s="5">
        <f>IF(FIN_DATASET[[#This Row],[Type]]="Income", FIN_RAW[[#This Row],[VALOR (IN)]], -FIN_RAW[[#This Row],[VALOR (OUT)]])</f>
        <v>140000</v>
      </c>
      <c r="I2545" s="3" t="str">
        <f>FIN_RAW[[#This Row],[CUENTA (IN)]]</f>
        <v>Efectivo</v>
      </c>
      <c r="J2545" s="6" t="str">
        <f>FIN_RAW[[#This Row],[CUENTA (OUT)]]</f>
        <v>Matricula</v>
      </c>
      <c r="K2545" s="3" t="str">
        <f>IF(OR(FIN_RAW[[#This Row],[CLIENTE]]=0,FIN_RAW[[#This Row],[CLIENTE]]=" "),"",FIN_RAW[[#This Row],[CLIENTE]])</f>
        <v>Ingrith Basto Zamorano</v>
      </c>
      <c r="L2545" s="3" t="str">
        <f>IF(OR(FIN_RAW[[#This Row],[DEPORTISTA]]=0,FIN_RAW[[#This Row],[DEPORTISTA]]=""),"",FIN_RAW[[#This Row],[DEPORTISTA]])</f>
        <v>Santiago Solórzano Basto</v>
      </c>
      <c r="M2545" s="3">
        <f>IF(FIN_DATASET[[#This Row],[Method]]="Efectivo",1,0)</f>
        <v>1</v>
      </c>
      <c r="N2545" s="12">
        <f>IF(FIN_DATASET[[#This Row],[Method]]="Efectivo",FIN_DATASET[[#This Row],[Amount]],0)</f>
        <v>140000</v>
      </c>
      <c r="O2545" s="3">
        <f>IF(FIN_DATASET[[#This Row],[Method]]="CxC",1,0)</f>
        <v>0</v>
      </c>
      <c r="P2545" s="11">
        <f>IF(FIN_DATASET[[#This Row],[Method]]="CxC",FIN_DATASET[[#This Row],[Amount]],0)</f>
        <v>0</v>
      </c>
      <c r="Q2545" s="3">
        <f>IF(OR(FIN_DATASET[[#This Row],[Account]]="CxP",FIN_DATASET[[#This Row],[Account]]="CxP (Liga)",FIN_DATASET[[#This Row],[Account]]="CxP (Terceros)"),1,0)</f>
        <v>0</v>
      </c>
      <c r="R2545" s="3">
        <f>IF(FIN_DATASET[[#This Row],[AP_Flag]]=1,FIN_DATASET[[#This Row],[Amount]],0)</f>
        <v>0</v>
      </c>
    </row>
    <row r="2546" spans="1:18" x14ac:dyDescent="0.2">
      <c r="A2546" s="4">
        <f>FIN_RAW[[#This Row],[FECHA]]</f>
        <v>45658</v>
      </c>
      <c r="B2546" s="3">
        <f>YEAR(FIN_DATASET[[#This Row],[Date]])</f>
        <v>2025</v>
      </c>
      <c r="C2546" s="3" t="str">
        <f>TEXT(FIN_DATASET[[#This Row],[Date]],"mmmm")</f>
        <v>January</v>
      </c>
      <c r="D2546" s="3" t="str">
        <f>IF(FIN_RAW[[#This Row],[VALOR (IN)]]&gt;0, "Income",IF(FIN_RAW[[#This Row],[VALOR (OUT)]]&gt;0, "Expense", "Check"))</f>
        <v>Income</v>
      </c>
      <c r="E2546" s="3" t="str">
        <f>_xlfn.XLOOKUP(FIN_DATASET[[#This Row],[Method]],CATEGORY_MAP[CUENTA_IN],CATEGORY_MAP[Category])</f>
        <v>Cash</v>
      </c>
      <c r="F2546" s="3" t="str">
        <f>_xlfn.XLOOKUP(FIN_DATASET[[#This Row],[Account]],CATEGORY_MAP[CUENTA_OUT],CATEGORY_MAP[Subcategory])</f>
        <v>Enrollment Fees</v>
      </c>
      <c r="G2546" s="3" t="str">
        <f>IF(OR(FIN_RAW[[#This Row],[CONCEPTO]]=0,FIN_RAW[[#This Row],[CONCEPTO]]=""),"",FIN_RAW[[#This Row],[CONCEPTO]])</f>
        <v>Matricula 2025 (100%)</v>
      </c>
      <c r="H2546" s="5">
        <f>IF(FIN_DATASET[[#This Row],[Type]]="Income", FIN_RAW[[#This Row],[VALOR (IN)]], -FIN_RAW[[#This Row],[VALOR (OUT)]])</f>
        <v>140000</v>
      </c>
      <c r="I2546" s="3" t="str">
        <f>FIN_RAW[[#This Row],[CUENTA (IN)]]</f>
        <v>Efectivo</v>
      </c>
      <c r="J2546" s="6" t="str">
        <f>FIN_RAW[[#This Row],[CUENTA (OUT)]]</f>
        <v>Matricula</v>
      </c>
      <c r="K2546" s="3" t="str">
        <f>IF(OR(FIN_RAW[[#This Row],[CLIENTE]]=0,FIN_RAW[[#This Row],[CLIENTE]]=" "),"",FIN_RAW[[#This Row],[CLIENTE]])</f>
        <v>Oscar Urrea Ramirez</v>
      </c>
      <c r="L2546" s="3" t="str">
        <f>IF(OR(FIN_RAW[[#This Row],[DEPORTISTA]]=0,FIN_RAW[[#This Row],[DEPORTISTA]]=""),"",FIN_RAW[[#This Row],[DEPORTISTA]])</f>
        <v>Sara Urrea Chavarriaga</v>
      </c>
      <c r="M2546" s="3">
        <f>IF(FIN_DATASET[[#This Row],[Method]]="Efectivo",1,0)</f>
        <v>1</v>
      </c>
      <c r="N2546" s="12">
        <f>IF(FIN_DATASET[[#This Row],[Method]]="Efectivo",FIN_DATASET[[#This Row],[Amount]],0)</f>
        <v>140000</v>
      </c>
      <c r="O2546" s="3">
        <f>IF(FIN_DATASET[[#This Row],[Method]]="CxC",1,0)</f>
        <v>0</v>
      </c>
      <c r="P2546" s="11">
        <f>IF(FIN_DATASET[[#This Row],[Method]]="CxC",FIN_DATASET[[#This Row],[Amount]],0)</f>
        <v>0</v>
      </c>
      <c r="Q2546" s="3">
        <f>IF(OR(FIN_DATASET[[#This Row],[Account]]="CxP",FIN_DATASET[[#This Row],[Account]]="CxP (Liga)",FIN_DATASET[[#This Row],[Account]]="CxP (Terceros)"),1,0)</f>
        <v>0</v>
      </c>
      <c r="R2546" s="3">
        <f>IF(FIN_DATASET[[#This Row],[AP_Flag]]=1,FIN_DATASET[[#This Row],[Amount]],0)</f>
        <v>0</v>
      </c>
    </row>
    <row r="2547" spans="1:18" x14ac:dyDescent="0.2">
      <c r="A2547" s="4">
        <f>FIN_RAW[[#This Row],[FECHA]]</f>
        <v>45658</v>
      </c>
      <c r="B2547" s="3">
        <f>YEAR(FIN_DATASET[[#This Row],[Date]])</f>
        <v>2025</v>
      </c>
      <c r="C2547" s="3" t="str">
        <f>TEXT(FIN_DATASET[[#This Row],[Date]],"mmmm")</f>
        <v>January</v>
      </c>
      <c r="D2547" s="3" t="str">
        <f>IF(FIN_RAW[[#This Row],[VALOR (IN)]]&gt;0, "Income",IF(FIN_RAW[[#This Row],[VALOR (OUT)]]&gt;0, "Expense", "Check"))</f>
        <v>Income</v>
      </c>
      <c r="E2547" s="3" t="str">
        <f>_xlfn.XLOOKUP(FIN_DATASET[[#This Row],[Method]],CATEGORY_MAP[CUENTA_IN],CATEGORY_MAP[Category])</f>
        <v>Cash</v>
      </c>
      <c r="F2547" s="3" t="str">
        <f>_xlfn.XLOOKUP(FIN_DATASET[[#This Row],[Account]],CATEGORY_MAP[CUENTA_OUT],CATEGORY_MAP[Subcategory])</f>
        <v>Enrollment Fees</v>
      </c>
      <c r="G2547" s="3" t="str">
        <f>IF(OR(FIN_RAW[[#This Row],[CONCEPTO]]=0,FIN_RAW[[#This Row],[CONCEPTO]]=""),"",FIN_RAW[[#This Row],[CONCEPTO]])</f>
        <v>Matricula 2025 (100%)</v>
      </c>
      <c r="H2547" s="5">
        <f>IF(FIN_DATASET[[#This Row],[Type]]="Income", FIN_RAW[[#This Row],[VALOR (IN)]], -FIN_RAW[[#This Row],[VALOR (OUT)]])</f>
        <v>140000</v>
      </c>
      <c r="I2547" s="3" t="str">
        <f>FIN_RAW[[#This Row],[CUENTA (IN)]]</f>
        <v>Efectivo</v>
      </c>
      <c r="J2547" s="6" t="str">
        <f>FIN_RAW[[#This Row],[CUENTA (OUT)]]</f>
        <v>Matricula</v>
      </c>
      <c r="K2547" s="3" t="str">
        <f>IF(OR(FIN_RAW[[#This Row],[CLIENTE]]=0,FIN_RAW[[#This Row],[CLIENTE]]=" "),"",FIN_RAW[[#This Row],[CLIENTE]])</f>
        <v>Marcela Zapata Duque</v>
      </c>
      <c r="L2547" s="3" t="str">
        <f>IF(OR(FIN_RAW[[#This Row],[DEPORTISTA]]=0,FIN_RAW[[#This Row],[DEPORTISTA]]=""),"",FIN_RAW[[#This Row],[DEPORTISTA]])</f>
        <v>Sara Zapata Zapata</v>
      </c>
      <c r="M2547" s="3">
        <f>IF(FIN_DATASET[[#This Row],[Method]]="Efectivo",1,0)</f>
        <v>1</v>
      </c>
      <c r="N2547" s="12">
        <f>IF(FIN_DATASET[[#This Row],[Method]]="Efectivo",FIN_DATASET[[#This Row],[Amount]],0)</f>
        <v>140000</v>
      </c>
      <c r="O2547" s="3">
        <f>IF(FIN_DATASET[[#This Row],[Method]]="CxC",1,0)</f>
        <v>0</v>
      </c>
      <c r="P2547" s="11">
        <f>IF(FIN_DATASET[[#This Row],[Method]]="CxC",FIN_DATASET[[#This Row],[Amount]],0)</f>
        <v>0</v>
      </c>
      <c r="Q2547" s="3">
        <f>IF(OR(FIN_DATASET[[#This Row],[Account]]="CxP",FIN_DATASET[[#This Row],[Account]]="CxP (Liga)",FIN_DATASET[[#This Row],[Account]]="CxP (Terceros)"),1,0)</f>
        <v>0</v>
      </c>
      <c r="R2547" s="3">
        <f>IF(FIN_DATASET[[#This Row],[AP_Flag]]=1,FIN_DATASET[[#This Row],[Amount]],0)</f>
        <v>0</v>
      </c>
    </row>
    <row r="2548" spans="1:18" x14ac:dyDescent="0.2">
      <c r="A2548" s="4">
        <f>FIN_RAW[[#This Row],[FECHA]]</f>
        <v>45658</v>
      </c>
      <c r="B2548" s="3">
        <f>YEAR(FIN_DATASET[[#This Row],[Date]])</f>
        <v>2025</v>
      </c>
      <c r="C2548" s="3" t="str">
        <f>TEXT(FIN_DATASET[[#This Row],[Date]],"mmmm")</f>
        <v>January</v>
      </c>
      <c r="D2548" s="3" t="str">
        <f>IF(FIN_RAW[[#This Row],[VALOR (IN)]]&gt;0, "Income",IF(FIN_RAW[[#This Row],[VALOR (OUT)]]&gt;0, "Expense", "Check"))</f>
        <v>Income</v>
      </c>
      <c r="E2548" s="3" t="str">
        <f>_xlfn.XLOOKUP(FIN_DATASET[[#This Row],[Method]],CATEGORY_MAP[CUENTA_IN],CATEGORY_MAP[Category])</f>
        <v>Cash</v>
      </c>
      <c r="F2548" s="3" t="str">
        <f>_xlfn.XLOOKUP(FIN_DATASET[[#This Row],[Account]],CATEGORY_MAP[CUENTA_OUT],CATEGORY_MAP[Subcategory])</f>
        <v>Enrollment Fees</v>
      </c>
      <c r="G2548" s="3" t="str">
        <f>IF(OR(FIN_RAW[[#This Row],[CONCEPTO]]=0,FIN_RAW[[#This Row],[CONCEPTO]]=""),"",FIN_RAW[[#This Row],[CONCEPTO]])</f>
        <v>Matricula 2025 (100%)</v>
      </c>
      <c r="H2548" s="5">
        <f>IF(FIN_DATASET[[#This Row],[Type]]="Income", FIN_RAW[[#This Row],[VALOR (IN)]], -FIN_RAW[[#This Row],[VALOR (OUT)]])</f>
        <v>140000</v>
      </c>
      <c r="I2548" s="3" t="str">
        <f>FIN_RAW[[#This Row],[CUENTA (IN)]]</f>
        <v>Efectivo</v>
      </c>
      <c r="J2548" s="6" t="str">
        <f>FIN_RAW[[#This Row],[CUENTA (OUT)]]</f>
        <v>Matricula</v>
      </c>
      <c r="K2548" s="3" t="str">
        <f>IF(OR(FIN_RAW[[#This Row],[CLIENTE]]=0,FIN_RAW[[#This Row],[CLIENTE]]=" "),"",FIN_RAW[[#This Row],[CLIENTE]])</f>
        <v>Paula Andrea Cruz</v>
      </c>
      <c r="L2548" s="3" t="str">
        <f>IF(OR(FIN_RAW[[#This Row],[DEPORTISTA]]=0,FIN_RAW[[#This Row],[DEPORTISTA]]=""),"",FIN_RAW[[#This Row],[DEPORTISTA]])</f>
        <v>Victoria David Cruz</v>
      </c>
      <c r="M2548" s="3">
        <f>IF(FIN_DATASET[[#This Row],[Method]]="Efectivo",1,0)</f>
        <v>1</v>
      </c>
      <c r="N2548" s="12">
        <f>IF(FIN_DATASET[[#This Row],[Method]]="Efectivo",FIN_DATASET[[#This Row],[Amount]],0)</f>
        <v>140000</v>
      </c>
      <c r="O2548" s="3">
        <f>IF(FIN_DATASET[[#This Row],[Method]]="CxC",1,0)</f>
        <v>0</v>
      </c>
      <c r="P2548" s="11">
        <f>IF(FIN_DATASET[[#This Row],[Method]]="CxC",FIN_DATASET[[#This Row],[Amount]],0)</f>
        <v>0</v>
      </c>
      <c r="Q2548" s="3">
        <f>IF(OR(FIN_DATASET[[#This Row],[Account]]="CxP",FIN_DATASET[[#This Row],[Account]]="CxP (Liga)",FIN_DATASET[[#This Row],[Account]]="CxP (Terceros)"),1,0)</f>
        <v>0</v>
      </c>
      <c r="R2548" s="3">
        <f>IF(FIN_DATASET[[#This Row],[AP_Flag]]=1,FIN_DATASET[[#This Row],[Amount]],0)</f>
        <v>0</v>
      </c>
    </row>
    <row r="2549" spans="1:18" x14ac:dyDescent="0.2">
      <c r="A2549" s="4">
        <f>FIN_RAW[[#This Row],[FECHA]]</f>
        <v>45658</v>
      </c>
      <c r="B2549" s="3">
        <f>YEAR(FIN_DATASET[[#This Row],[Date]])</f>
        <v>2025</v>
      </c>
      <c r="C2549" s="3" t="str">
        <f>TEXT(FIN_DATASET[[#This Row],[Date]],"mmmm")</f>
        <v>January</v>
      </c>
      <c r="D2549" s="3" t="str">
        <f>IF(FIN_RAW[[#This Row],[VALOR (IN)]]&gt;0, "Income",IF(FIN_RAW[[#This Row],[VALOR (OUT)]]&gt;0, "Expense", "Check"))</f>
        <v>Income</v>
      </c>
      <c r="E2549" s="3" t="str">
        <f>_xlfn.XLOOKUP(FIN_DATASET[[#This Row],[Method]],CATEGORY_MAP[CUENTA_IN],CATEGORY_MAP[Category])</f>
        <v>Cash</v>
      </c>
      <c r="F2549" s="3" t="str">
        <f>_xlfn.XLOOKUP(FIN_DATASET[[#This Row],[Account]],CATEGORY_MAP[CUENTA_OUT],CATEGORY_MAP[Subcategory])</f>
        <v>Monthly Fee</v>
      </c>
      <c r="G2549" s="3" t="str">
        <f>IF(OR(FIN_RAW[[#This Row],[CONCEPTO]]=0,FIN_RAW[[#This Row],[CONCEPTO]]=""),"",FIN_RAW[[#This Row],[CONCEPTO]])</f>
        <v>Mensualidad FOR ENE</v>
      </c>
      <c r="H2549" s="5">
        <f>IF(FIN_DATASET[[#This Row],[Type]]="Income", FIN_RAW[[#This Row],[VALOR (IN)]], -FIN_RAW[[#This Row],[VALOR (OUT)]])</f>
        <v>180000</v>
      </c>
      <c r="I2549" s="3" t="str">
        <f>FIN_RAW[[#This Row],[CUENTA (IN)]]</f>
        <v>Efectivo</v>
      </c>
      <c r="J2549" s="6" t="str">
        <f>FIN_RAW[[#This Row],[CUENTA (OUT)]]</f>
        <v>Mensualidad</v>
      </c>
      <c r="K2549" s="3" t="str">
        <f>IF(OR(FIN_RAW[[#This Row],[CLIENTE]]=0,FIN_RAW[[#This Row],[CLIENTE]]=" "),"",FIN_RAW[[#This Row],[CLIENTE]])</f>
        <v>Sandra Martínez</v>
      </c>
      <c r="L2549" s="3" t="str">
        <f>IF(OR(FIN_RAW[[#This Row],[DEPORTISTA]]=0,FIN_RAW[[#This Row],[DEPORTISTA]]=""),"",FIN_RAW[[#This Row],[DEPORTISTA]])</f>
        <v>Alejandro Arbeláez Martínez</v>
      </c>
      <c r="M2549" s="3">
        <f>IF(FIN_DATASET[[#This Row],[Method]]="Efectivo",1,0)</f>
        <v>1</v>
      </c>
      <c r="N2549" s="12">
        <f>IF(FIN_DATASET[[#This Row],[Method]]="Efectivo",FIN_DATASET[[#This Row],[Amount]],0)</f>
        <v>180000</v>
      </c>
      <c r="O2549" s="3">
        <f>IF(FIN_DATASET[[#This Row],[Method]]="CxC",1,0)</f>
        <v>0</v>
      </c>
      <c r="P2549" s="11">
        <f>IF(FIN_DATASET[[#This Row],[Method]]="CxC",FIN_DATASET[[#This Row],[Amount]],0)</f>
        <v>0</v>
      </c>
      <c r="Q2549" s="3">
        <f>IF(OR(FIN_DATASET[[#This Row],[Account]]="CxP",FIN_DATASET[[#This Row],[Account]]="CxP (Liga)",FIN_DATASET[[#This Row],[Account]]="CxP (Terceros)"),1,0)</f>
        <v>0</v>
      </c>
      <c r="R2549" s="3">
        <f>IF(FIN_DATASET[[#This Row],[AP_Flag]]=1,FIN_DATASET[[#This Row],[Amount]],0)</f>
        <v>0</v>
      </c>
    </row>
    <row r="2550" spans="1:18" x14ac:dyDescent="0.2">
      <c r="A2550" s="4">
        <f>FIN_RAW[[#This Row],[FECHA]]</f>
        <v>45658</v>
      </c>
      <c r="B2550" s="3">
        <f>YEAR(FIN_DATASET[[#This Row],[Date]])</f>
        <v>2025</v>
      </c>
      <c r="C2550" s="3" t="str">
        <f>TEXT(FIN_DATASET[[#This Row],[Date]],"mmmm")</f>
        <v>January</v>
      </c>
      <c r="D2550" s="3" t="str">
        <f>IF(FIN_RAW[[#This Row],[VALOR (IN)]]&gt;0, "Income",IF(FIN_RAW[[#This Row],[VALOR (OUT)]]&gt;0, "Expense", "Check"))</f>
        <v>Income</v>
      </c>
      <c r="E2550" s="3" t="str">
        <f>_xlfn.XLOOKUP(FIN_DATASET[[#This Row],[Method]],CATEGORY_MAP[CUENTA_IN],CATEGORY_MAP[Category])</f>
        <v>Cash</v>
      </c>
      <c r="F2550" s="3" t="str">
        <f>_xlfn.XLOOKUP(FIN_DATASET[[#This Row],[Account]],CATEGORY_MAP[CUENTA_OUT],CATEGORY_MAP[Subcategory])</f>
        <v>Monthly Fee</v>
      </c>
      <c r="G2550" s="3" t="str">
        <f>IF(OR(FIN_RAW[[#This Row],[CONCEPTO]]=0,FIN_RAW[[#This Row],[CONCEPTO]]=""),"",FIN_RAW[[#This Row],[CONCEPTO]])</f>
        <v>Mensualidad FOR ENE</v>
      </c>
      <c r="H2550" s="5">
        <f>IF(FIN_DATASET[[#This Row],[Type]]="Income", FIN_RAW[[#This Row],[VALOR (IN)]], -FIN_RAW[[#This Row],[VALOR (OUT)]])</f>
        <v>160000</v>
      </c>
      <c r="I2550" s="3" t="str">
        <f>FIN_RAW[[#This Row],[CUENTA (IN)]]</f>
        <v>Efectivo</v>
      </c>
      <c r="J2550" s="6" t="str">
        <f>FIN_RAW[[#This Row],[CUENTA (OUT)]]</f>
        <v>Mensualidad</v>
      </c>
      <c r="K2550" s="3" t="str">
        <f>IF(OR(FIN_RAW[[#This Row],[CLIENTE]]=0,FIN_RAW[[#This Row],[CLIENTE]]=" "),"",FIN_RAW[[#This Row],[CLIENTE]])</f>
        <v>Carlos Andrés Velasco Ruiz</v>
      </c>
      <c r="L2550" s="3" t="str">
        <f>IF(OR(FIN_RAW[[#This Row],[DEPORTISTA]]=0,FIN_RAW[[#This Row],[DEPORTISTA]]=""),"",FIN_RAW[[#This Row],[DEPORTISTA]])</f>
        <v>Antonella Velasco Aristizabal</v>
      </c>
      <c r="M2550" s="3">
        <f>IF(FIN_DATASET[[#This Row],[Method]]="Efectivo",1,0)</f>
        <v>1</v>
      </c>
      <c r="N2550" s="12">
        <f>IF(FIN_DATASET[[#This Row],[Method]]="Efectivo",FIN_DATASET[[#This Row],[Amount]],0)</f>
        <v>160000</v>
      </c>
      <c r="O2550" s="3">
        <f>IF(FIN_DATASET[[#This Row],[Method]]="CxC",1,0)</f>
        <v>0</v>
      </c>
      <c r="P2550" s="11">
        <f>IF(FIN_DATASET[[#This Row],[Method]]="CxC",FIN_DATASET[[#This Row],[Amount]],0)</f>
        <v>0</v>
      </c>
      <c r="Q2550" s="3">
        <f>IF(OR(FIN_DATASET[[#This Row],[Account]]="CxP",FIN_DATASET[[#This Row],[Account]]="CxP (Liga)",FIN_DATASET[[#This Row],[Account]]="CxP (Terceros)"),1,0)</f>
        <v>0</v>
      </c>
      <c r="R2550" s="3">
        <f>IF(FIN_DATASET[[#This Row],[AP_Flag]]=1,FIN_DATASET[[#This Row],[Amount]],0)</f>
        <v>0</v>
      </c>
    </row>
    <row r="2551" spans="1:18" x14ac:dyDescent="0.2">
      <c r="A2551" s="4">
        <f>FIN_RAW[[#This Row],[FECHA]]</f>
        <v>45658</v>
      </c>
      <c r="B2551" s="3">
        <f>YEAR(FIN_DATASET[[#This Row],[Date]])</f>
        <v>2025</v>
      </c>
      <c r="C2551" s="3" t="str">
        <f>TEXT(FIN_DATASET[[#This Row],[Date]],"mmmm")</f>
        <v>January</v>
      </c>
      <c r="D2551" s="3" t="str">
        <f>IF(FIN_RAW[[#This Row],[VALOR (IN)]]&gt;0, "Income",IF(FIN_RAW[[#This Row],[VALOR (OUT)]]&gt;0, "Expense", "Check"))</f>
        <v>Income</v>
      </c>
      <c r="E2551" s="3" t="str">
        <f>_xlfn.XLOOKUP(FIN_DATASET[[#This Row],[Method]],CATEGORY_MAP[CUENTA_IN],CATEGORY_MAP[Category])</f>
        <v>Cash</v>
      </c>
      <c r="F2551" s="3" t="str">
        <f>_xlfn.XLOOKUP(FIN_DATASET[[#This Row],[Account]],CATEGORY_MAP[CUENTA_OUT],CATEGORY_MAP[Subcategory])</f>
        <v>Monthly Fee</v>
      </c>
      <c r="G2551" s="3" t="str">
        <f>IF(OR(FIN_RAW[[#This Row],[CONCEPTO]]=0,FIN_RAW[[#This Row],[CONCEPTO]]=""),"",FIN_RAW[[#This Row],[CONCEPTO]])</f>
        <v>Mensualidad FOR ENE</v>
      </c>
      <c r="H2551" s="5">
        <f>IF(FIN_DATASET[[#This Row],[Type]]="Income", FIN_RAW[[#This Row],[VALOR (IN)]], -FIN_RAW[[#This Row],[VALOR (OUT)]])</f>
        <v>180000</v>
      </c>
      <c r="I2551" s="3" t="str">
        <f>FIN_RAW[[#This Row],[CUENTA (IN)]]</f>
        <v>Efectivo</v>
      </c>
      <c r="J2551" s="6" t="str">
        <f>FIN_RAW[[#This Row],[CUENTA (OUT)]]</f>
        <v>Mensualidad</v>
      </c>
      <c r="K2551" s="3" t="str">
        <f>IF(OR(FIN_RAW[[#This Row],[CLIENTE]]=0,FIN_RAW[[#This Row],[CLIENTE]]=" "),"",FIN_RAW[[#This Row],[CLIENTE]])</f>
        <v>Juan Sebastián Floyd</v>
      </c>
      <c r="L2551" s="3" t="str">
        <f>IF(OR(FIN_RAW[[#This Row],[DEPORTISTA]]=0,FIN_RAW[[#This Row],[DEPORTISTA]]=""),"",FIN_RAW[[#This Row],[DEPORTISTA]])</f>
        <v>Arianna Floyd Martínez</v>
      </c>
      <c r="M2551" s="3">
        <f>IF(FIN_DATASET[[#This Row],[Method]]="Efectivo",1,0)</f>
        <v>1</v>
      </c>
      <c r="N2551" s="12">
        <f>IF(FIN_DATASET[[#This Row],[Method]]="Efectivo",FIN_DATASET[[#This Row],[Amount]],0)</f>
        <v>180000</v>
      </c>
      <c r="O2551" s="3">
        <f>IF(FIN_DATASET[[#This Row],[Method]]="CxC",1,0)</f>
        <v>0</v>
      </c>
      <c r="P2551" s="11">
        <f>IF(FIN_DATASET[[#This Row],[Method]]="CxC",FIN_DATASET[[#This Row],[Amount]],0)</f>
        <v>0</v>
      </c>
      <c r="Q2551" s="3">
        <f>IF(OR(FIN_DATASET[[#This Row],[Account]]="CxP",FIN_DATASET[[#This Row],[Account]]="CxP (Liga)",FIN_DATASET[[#This Row],[Account]]="CxP (Terceros)"),1,0)</f>
        <v>0</v>
      </c>
      <c r="R2551" s="3">
        <f>IF(FIN_DATASET[[#This Row],[AP_Flag]]=1,FIN_DATASET[[#This Row],[Amount]],0)</f>
        <v>0</v>
      </c>
    </row>
    <row r="2552" spans="1:18" x14ac:dyDescent="0.2">
      <c r="A2552" s="4">
        <f>FIN_RAW[[#This Row],[FECHA]]</f>
        <v>45658</v>
      </c>
      <c r="B2552" s="3">
        <f>YEAR(FIN_DATASET[[#This Row],[Date]])</f>
        <v>2025</v>
      </c>
      <c r="C2552" s="3" t="str">
        <f>TEXT(FIN_DATASET[[#This Row],[Date]],"mmmm")</f>
        <v>January</v>
      </c>
      <c r="D2552" s="3" t="str">
        <f>IF(FIN_RAW[[#This Row],[VALOR (IN)]]&gt;0, "Income",IF(FIN_RAW[[#This Row],[VALOR (OUT)]]&gt;0, "Expense", "Check"))</f>
        <v>Income</v>
      </c>
      <c r="E2552" s="3" t="str">
        <f>_xlfn.XLOOKUP(FIN_DATASET[[#This Row],[Method]],CATEGORY_MAP[CUENTA_IN],CATEGORY_MAP[Category])</f>
        <v>Cash</v>
      </c>
      <c r="F2552" s="3" t="str">
        <f>_xlfn.XLOOKUP(FIN_DATASET[[#This Row],[Account]],CATEGORY_MAP[CUENTA_OUT],CATEGORY_MAP[Subcategory])</f>
        <v>Monthly Fee</v>
      </c>
      <c r="G2552" s="3" t="str">
        <f>IF(OR(FIN_RAW[[#This Row],[CONCEPTO]]=0,FIN_RAW[[#This Row],[CONCEPTO]]=""),"",FIN_RAW[[#This Row],[CONCEPTO]])</f>
        <v>Mensualidad FOR ENE</v>
      </c>
      <c r="H2552" s="5">
        <f>IF(FIN_DATASET[[#This Row],[Type]]="Income", FIN_RAW[[#This Row],[VALOR (IN)]], -FIN_RAW[[#This Row],[VALOR (OUT)]])</f>
        <v>180000</v>
      </c>
      <c r="I2552" s="3" t="str">
        <f>FIN_RAW[[#This Row],[CUENTA (IN)]]</f>
        <v>Efectivo</v>
      </c>
      <c r="J2552" s="6" t="str">
        <f>FIN_RAW[[#This Row],[CUENTA (OUT)]]</f>
        <v>Mensualidad</v>
      </c>
      <c r="K2552" s="3" t="str">
        <f>IF(OR(FIN_RAW[[#This Row],[CLIENTE]]=0,FIN_RAW[[#This Row],[CLIENTE]]=" "),"",FIN_RAW[[#This Row],[CLIENTE]])</f>
        <v>Tatiana Romero Tenorio</v>
      </c>
      <c r="L2552" s="3" t="str">
        <f>IF(OR(FIN_RAW[[#This Row],[DEPORTISTA]]=0,FIN_RAW[[#This Row],[DEPORTISTA]]=""),"",FIN_RAW[[#This Row],[DEPORTISTA]])</f>
        <v>Ismael Hurtado Romero</v>
      </c>
      <c r="M2552" s="3">
        <f>IF(FIN_DATASET[[#This Row],[Method]]="Efectivo",1,0)</f>
        <v>1</v>
      </c>
      <c r="N2552" s="12">
        <f>IF(FIN_DATASET[[#This Row],[Method]]="Efectivo",FIN_DATASET[[#This Row],[Amount]],0)</f>
        <v>180000</v>
      </c>
      <c r="O2552" s="3">
        <f>IF(FIN_DATASET[[#This Row],[Method]]="CxC",1,0)</f>
        <v>0</v>
      </c>
      <c r="P2552" s="11">
        <f>IF(FIN_DATASET[[#This Row],[Method]]="CxC",FIN_DATASET[[#This Row],[Amount]],0)</f>
        <v>0</v>
      </c>
      <c r="Q2552" s="3">
        <f>IF(OR(FIN_DATASET[[#This Row],[Account]]="CxP",FIN_DATASET[[#This Row],[Account]]="CxP (Liga)",FIN_DATASET[[#This Row],[Account]]="CxP (Terceros)"),1,0)</f>
        <v>0</v>
      </c>
      <c r="R2552" s="3">
        <f>IF(FIN_DATASET[[#This Row],[AP_Flag]]=1,FIN_DATASET[[#This Row],[Amount]],0)</f>
        <v>0</v>
      </c>
    </row>
    <row r="2553" spans="1:18" x14ac:dyDescent="0.2">
      <c r="A2553" s="4">
        <f>FIN_RAW[[#This Row],[FECHA]]</f>
        <v>45658</v>
      </c>
      <c r="B2553" s="3">
        <f>YEAR(FIN_DATASET[[#This Row],[Date]])</f>
        <v>2025</v>
      </c>
      <c r="C2553" s="3" t="str">
        <f>TEXT(FIN_DATASET[[#This Row],[Date]],"mmmm")</f>
        <v>January</v>
      </c>
      <c r="D2553" s="3" t="str">
        <f>IF(FIN_RAW[[#This Row],[VALOR (IN)]]&gt;0, "Income",IF(FIN_RAW[[#This Row],[VALOR (OUT)]]&gt;0, "Expense", "Check"))</f>
        <v>Income</v>
      </c>
      <c r="E2553" s="3" t="str">
        <f>_xlfn.XLOOKUP(FIN_DATASET[[#This Row],[Method]],CATEGORY_MAP[CUENTA_IN],CATEGORY_MAP[Category])</f>
        <v>Cash</v>
      </c>
      <c r="F2553" s="3" t="str">
        <f>_xlfn.XLOOKUP(FIN_DATASET[[#This Row],[Account]],CATEGORY_MAP[CUENTA_OUT],CATEGORY_MAP[Subcategory])</f>
        <v>Monthly Fee</v>
      </c>
      <c r="G2553" s="3" t="str">
        <f>IF(OR(FIN_RAW[[#This Row],[CONCEPTO]]=0,FIN_RAW[[#This Row],[CONCEPTO]]=""),"",FIN_RAW[[#This Row],[CONCEPTO]])</f>
        <v>Mensualidad FOR ENE</v>
      </c>
      <c r="H2553" s="5">
        <f>IF(FIN_DATASET[[#This Row],[Type]]="Income", FIN_RAW[[#This Row],[VALOR (IN)]], -FIN_RAW[[#This Row],[VALOR (OUT)]])</f>
        <v>180000</v>
      </c>
      <c r="I2553" s="3" t="str">
        <f>FIN_RAW[[#This Row],[CUENTA (IN)]]</f>
        <v>Efectivo</v>
      </c>
      <c r="J2553" s="6" t="str">
        <f>FIN_RAW[[#This Row],[CUENTA (OUT)]]</f>
        <v>Mensualidad</v>
      </c>
      <c r="K2553" s="3" t="str">
        <f>IF(OR(FIN_RAW[[#This Row],[CLIENTE]]=0,FIN_RAW[[#This Row],[CLIENTE]]=" "),"",FIN_RAW[[#This Row],[CLIENTE]])</f>
        <v>Juan Carlos Cano Ortiz</v>
      </c>
      <c r="L2553" s="3" t="str">
        <f>IF(OR(FIN_RAW[[#This Row],[DEPORTISTA]]=0,FIN_RAW[[#This Row],[DEPORTISTA]]=""),"",FIN_RAW[[#This Row],[DEPORTISTA]])</f>
        <v>Jeronimo Cano Peña</v>
      </c>
      <c r="M2553" s="3">
        <f>IF(FIN_DATASET[[#This Row],[Method]]="Efectivo",1,0)</f>
        <v>1</v>
      </c>
      <c r="N2553" s="12">
        <f>IF(FIN_DATASET[[#This Row],[Method]]="Efectivo",FIN_DATASET[[#This Row],[Amount]],0)</f>
        <v>180000</v>
      </c>
      <c r="O2553" s="3">
        <f>IF(FIN_DATASET[[#This Row],[Method]]="CxC",1,0)</f>
        <v>0</v>
      </c>
      <c r="P2553" s="11">
        <f>IF(FIN_DATASET[[#This Row],[Method]]="CxC",FIN_DATASET[[#This Row],[Amount]],0)</f>
        <v>0</v>
      </c>
      <c r="Q2553" s="3">
        <f>IF(OR(FIN_DATASET[[#This Row],[Account]]="CxP",FIN_DATASET[[#This Row],[Account]]="CxP (Liga)",FIN_DATASET[[#This Row],[Account]]="CxP (Terceros)"),1,0)</f>
        <v>0</v>
      </c>
      <c r="R2553" s="3">
        <f>IF(FIN_DATASET[[#This Row],[AP_Flag]]=1,FIN_DATASET[[#This Row],[Amount]],0)</f>
        <v>0</v>
      </c>
    </row>
    <row r="2554" spans="1:18" x14ac:dyDescent="0.2">
      <c r="A2554" s="4">
        <f>FIN_RAW[[#This Row],[FECHA]]</f>
        <v>45658</v>
      </c>
      <c r="B2554" s="3">
        <f>YEAR(FIN_DATASET[[#This Row],[Date]])</f>
        <v>2025</v>
      </c>
      <c r="C2554" s="3" t="str">
        <f>TEXT(FIN_DATASET[[#This Row],[Date]],"mmmm")</f>
        <v>January</v>
      </c>
      <c r="D2554" s="3" t="str">
        <f>IF(FIN_RAW[[#This Row],[VALOR (IN)]]&gt;0, "Income",IF(FIN_RAW[[#This Row],[VALOR (OUT)]]&gt;0, "Expense", "Check"))</f>
        <v>Income</v>
      </c>
      <c r="E2554" s="3" t="str">
        <f>_xlfn.XLOOKUP(FIN_DATASET[[#This Row],[Method]],CATEGORY_MAP[CUENTA_IN],CATEGORY_MAP[Category])</f>
        <v>Cash</v>
      </c>
      <c r="F2554" s="3" t="str">
        <f>_xlfn.XLOOKUP(FIN_DATASET[[#This Row],[Account]],CATEGORY_MAP[CUENTA_OUT],CATEGORY_MAP[Subcategory])</f>
        <v>Monthly Fee</v>
      </c>
      <c r="G2554" s="3" t="str">
        <f>IF(OR(FIN_RAW[[#This Row],[CONCEPTO]]=0,FIN_RAW[[#This Row],[CONCEPTO]]=""),"",FIN_RAW[[#This Row],[CONCEPTO]])</f>
        <v>Mensualidad FOR ENE</v>
      </c>
      <c r="H2554" s="5">
        <f>IF(FIN_DATASET[[#This Row],[Type]]="Income", FIN_RAW[[#This Row],[VALOR (IN)]], -FIN_RAW[[#This Row],[VALOR (OUT)]])</f>
        <v>180000</v>
      </c>
      <c r="I2554" s="3" t="str">
        <f>FIN_RAW[[#This Row],[CUENTA (IN)]]</f>
        <v>Efectivo</v>
      </c>
      <c r="J2554" s="6" t="str">
        <f>FIN_RAW[[#This Row],[CUENTA (OUT)]]</f>
        <v>Mensualidad</v>
      </c>
      <c r="K2554" s="3" t="str">
        <f>IF(OR(FIN_RAW[[#This Row],[CLIENTE]]=0,FIN_RAW[[#This Row],[CLIENTE]]=" "),"",FIN_RAW[[#This Row],[CLIENTE]])</f>
        <v>Fabio Eduardo Parra Martínez</v>
      </c>
      <c r="L2554" s="3" t="str">
        <f>IF(OR(FIN_RAW[[#This Row],[DEPORTISTA]]=0,FIN_RAW[[#This Row],[DEPORTISTA]]=""),"",FIN_RAW[[#This Row],[DEPORTISTA]])</f>
        <v>Jerónimo Parra Valenzuela</v>
      </c>
      <c r="M2554" s="3">
        <f>IF(FIN_DATASET[[#This Row],[Method]]="Efectivo",1,0)</f>
        <v>1</v>
      </c>
      <c r="N2554" s="12">
        <f>IF(FIN_DATASET[[#This Row],[Method]]="Efectivo",FIN_DATASET[[#This Row],[Amount]],0)</f>
        <v>180000</v>
      </c>
      <c r="O2554" s="3">
        <f>IF(FIN_DATASET[[#This Row],[Method]]="CxC",1,0)</f>
        <v>0</v>
      </c>
      <c r="P2554" s="11">
        <f>IF(FIN_DATASET[[#This Row],[Method]]="CxC",FIN_DATASET[[#This Row],[Amount]],0)</f>
        <v>0</v>
      </c>
      <c r="Q2554" s="3">
        <f>IF(OR(FIN_DATASET[[#This Row],[Account]]="CxP",FIN_DATASET[[#This Row],[Account]]="CxP (Liga)",FIN_DATASET[[#This Row],[Account]]="CxP (Terceros)"),1,0)</f>
        <v>0</v>
      </c>
      <c r="R2554" s="3">
        <f>IF(FIN_DATASET[[#This Row],[AP_Flag]]=1,FIN_DATASET[[#This Row],[Amount]],0)</f>
        <v>0</v>
      </c>
    </row>
    <row r="2555" spans="1:18" x14ac:dyDescent="0.2">
      <c r="A2555" s="4">
        <f>FIN_RAW[[#This Row],[FECHA]]</f>
        <v>45658</v>
      </c>
      <c r="B2555" s="3">
        <f>YEAR(FIN_DATASET[[#This Row],[Date]])</f>
        <v>2025</v>
      </c>
      <c r="C2555" s="3" t="str">
        <f>TEXT(FIN_DATASET[[#This Row],[Date]],"mmmm")</f>
        <v>January</v>
      </c>
      <c r="D2555" s="3" t="str">
        <f>IF(FIN_RAW[[#This Row],[VALOR (IN)]]&gt;0, "Income",IF(FIN_RAW[[#This Row],[VALOR (OUT)]]&gt;0, "Expense", "Check"))</f>
        <v>Income</v>
      </c>
      <c r="E2555" s="3" t="str">
        <f>_xlfn.XLOOKUP(FIN_DATASET[[#This Row],[Method]],CATEGORY_MAP[CUENTA_IN],CATEGORY_MAP[Category])</f>
        <v>Cash</v>
      </c>
      <c r="F2555" s="3" t="str">
        <f>_xlfn.XLOOKUP(FIN_DATASET[[#This Row],[Account]],CATEGORY_MAP[CUENTA_OUT],CATEGORY_MAP[Subcategory])</f>
        <v>Monthly Fee</v>
      </c>
      <c r="G2555" s="3" t="str">
        <f>IF(OR(FIN_RAW[[#This Row],[CONCEPTO]]=0,FIN_RAW[[#This Row],[CONCEPTO]]=""),"",FIN_RAW[[#This Row],[CONCEPTO]])</f>
        <v>Mensualidad FOR ENE</v>
      </c>
      <c r="H2555" s="5">
        <f>IF(FIN_DATASET[[#This Row],[Type]]="Income", FIN_RAW[[#This Row],[VALOR (IN)]], -FIN_RAW[[#This Row],[VALOR (OUT)]])</f>
        <v>180000</v>
      </c>
      <c r="I2555" s="3" t="str">
        <f>FIN_RAW[[#This Row],[CUENTA (IN)]]</f>
        <v>Efectivo</v>
      </c>
      <c r="J2555" s="6" t="str">
        <f>FIN_RAW[[#This Row],[CUENTA (OUT)]]</f>
        <v>Mensualidad</v>
      </c>
      <c r="K2555" s="3" t="str">
        <f>IF(OR(FIN_RAW[[#This Row],[CLIENTE]]=0,FIN_RAW[[#This Row],[CLIENTE]]=" "),"",FIN_RAW[[#This Row],[CLIENTE]])</f>
        <v>Nulbi Quisaboni Ortiz</v>
      </c>
      <c r="L2555" s="3" t="str">
        <f>IF(OR(FIN_RAW[[#This Row],[DEPORTISTA]]=0,FIN_RAW[[#This Row],[DEPORTISTA]]=""),"",FIN_RAW[[#This Row],[DEPORTISTA]])</f>
        <v>Jose Julian Diaz Quisaboni</v>
      </c>
      <c r="M2555" s="3">
        <f>IF(FIN_DATASET[[#This Row],[Method]]="Efectivo",1,0)</f>
        <v>1</v>
      </c>
      <c r="N2555" s="12">
        <f>IF(FIN_DATASET[[#This Row],[Method]]="Efectivo",FIN_DATASET[[#This Row],[Amount]],0)</f>
        <v>180000</v>
      </c>
      <c r="O2555" s="3">
        <f>IF(FIN_DATASET[[#This Row],[Method]]="CxC",1,0)</f>
        <v>0</v>
      </c>
      <c r="P2555" s="11">
        <f>IF(FIN_DATASET[[#This Row],[Method]]="CxC",FIN_DATASET[[#This Row],[Amount]],0)</f>
        <v>0</v>
      </c>
      <c r="Q2555" s="3">
        <f>IF(OR(FIN_DATASET[[#This Row],[Account]]="CxP",FIN_DATASET[[#This Row],[Account]]="CxP (Liga)",FIN_DATASET[[#This Row],[Account]]="CxP (Terceros)"),1,0)</f>
        <v>0</v>
      </c>
      <c r="R2555" s="3">
        <f>IF(FIN_DATASET[[#This Row],[AP_Flag]]=1,FIN_DATASET[[#This Row],[Amount]],0)</f>
        <v>0</v>
      </c>
    </row>
    <row r="2556" spans="1:18" x14ac:dyDescent="0.2">
      <c r="A2556" s="4">
        <f>FIN_RAW[[#This Row],[FECHA]]</f>
        <v>45658</v>
      </c>
      <c r="B2556" s="3">
        <f>YEAR(FIN_DATASET[[#This Row],[Date]])</f>
        <v>2025</v>
      </c>
      <c r="C2556" s="3" t="str">
        <f>TEXT(FIN_DATASET[[#This Row],[Date]],"mmmm")</f>
        <v>January</v>
      </c>
      <c r="D2556" s="3" t="str">
        <f>IF(FIN_RAW[[#This Row],[VALOR (IN)]]&gt;0, "Income",IF(FIN_RAW[[#This Row],[VALOR (OUT)]]&gt;0, "Expense", "Check"))</f>
        <v>Income</v>
      </c>
      <c r="E2556" s="3" t="str">
        <f>_xlfn.XLOOKUP(FIN_DATASET[[#This Row],[Method]],CATEGORY_MAP[CUENTA_IN],CATEGORY_MAP[Category])</f>
        <v>Cash</v>
      </c>
      <c r="F2556" s="3" t="str">
        <f>_xlfn.XLOOKUP(FIN_DATASET[[#This Row],[Account]],CATEGORY_MAP[CUENTA_OUT],CATEGORY_MAP[Subcategory])</f>
        <v>Monthly Fee</v>
      </c>
      <c r="G2556" s="3" t="str">
        <f>IF(OR(FIN_RAW[[#This Row],[CONCEPTO]]=0,FIN_RAW[[#This Row],[CONCEPTO]]=""),"",FIN_RAW[[#This Row],[CONCEPTO]])</f>
        <v>Mensualidad AR ENE</v>
      </c>
      <c r="H2556" s="5">
        <f>IF(FIN_DATASET[[#This Row],[Type]]="Income", FIN_RAW[[#This Row],[VALOR (IN)]], -FIN_RAW[[#This Row],[VALOR (OUT)]])</f>
        <v>210000</v>
      </c>
      <c r="I2556" s="3" t="str">
        <f>FIN_RAW[[#This Row],[CUENTA (IN)]]</f>
        <v>Efectivo</v>
      </c>
      <c r="J2556" s="6" t="str">
        <f>FIN_RAW[[#This Row],[CUENTA (OUT)]]</f>
        <v>Mensualidad</v>
      </c>
      <c r="K2556" s="3" t="str">
        <f>IF(OR(FIN_RAW[[#This Row],[CLIENTE]]=0,FIN_RAW[[#This Row],[CLIENTE]]=" "),"",FIN_RAW[[#This Row],[CLIENTE]])</f>
        <v>Víctor Manuel Duque Yepes</v>
      </c>
      <c r="L2556" s="3" t="str">
        <f>IF(OR(FIN_RAW[[#This Row],[DEPORTISTA]]=0,FIN_RAW[[#This Row],[DEPORTISTA]]=""),"",FIN_RAW[[#This Row],[DEPORTISTA]])</f>
        <v>Juan Esteban Duque Pinto</v>
      </c>
      <c r="M2556" s="3">
        <f>IF(FIN_DATASET[[#This Row],[Method]]="Efectivo",1,0)</f>
        <v>1</v>
      </c>
      <c r="N2556" s="12">
        <f>IF(FIN_DATASET[[#This Row],[Method]]="Efectivo",FIN_DATASET[[#This Row],[Amount]],0)</f>
        <v>210000</v>
      </c>
      <c r="O2556" s="3">
        <f>IF(FIN_DATASET[[#This Row],[Method]]="CxC",1,0)</f>
        <v>0</v>
      </c>
      <c r="P2556" s="11">
        <f>IF(FIN_DATASET[[#This Row],[Method]]="CxC",FIN_DATASET[[#This Row],[Amount]],0)</f>
        <v>0</v>
      </c>
      <c r="Q2556" s="3">
        <f>IF(OR(FIN_DATASET[[#This Row],[Account]]="CxP",FIN_DATASET[[#This Row],[Account]]="CxP (Liga)",FIN_DATASET[[#This Row],[Account]]="CxP (Terceros)"),1,0)</f>
        <v>0</v>
      </c>
      <c r="R2556" s="3">
        <f>IF(FIN_DATASET[[#This Row],[AP_Flag]]=1,FIN_DATASET[[#This Row],[Amount]],0)</f>
        <v>0</v>
      </c>
    </row>
    <row r="2557" spans="1:18" x14ac:dyDescent="0.2">
      <c r="A2557" s="4">
        <f>FIN_RAW[[#This Row],[FECHA]]</f>
        <v>45658</v>
      </c>
      <c r="B2557" s="3">
        <f>YEAR(FIN_DATASET[[#This Row],[Date]])</f>
        <v>2025</v>
      </c>
      <c r="C2557" s="3" t="str">
        <f>TEXT(FIN_DATASET[[#This Row],[Date]],"mmmm")</f>
        <v>January</v>
      </c>
      <c r="D2557" s="3" t="str">
        <f>IF(FIN_RAW[[#This Row],[VALOR (IN)]]&gt;0, "Income",IF(FIN_RAW[[#This Row],[VALOR (OUT)]]&gt;0, "Expense", "Check"))</f>
        <v>Income</v>
      </c>
      <c r="E2557" s="3" t="str">
        <f>_xlfn.XLOOKUP(FIN_DATASET[[#This Row],[Method]],CATEGORY_MAP[CUENTA_IN],CATEGORY_MAP[Category])</f>
        <v>Cash</v>
      </c>
      <c r="F2557" s="3" t="str">
        <f>_xlfn.XLOOKUP(FIN_DATASET[[#This Row],[Account]],CATEGORY_MAP[CUENTA_OUT],CATEGORY_MAP[Subcategory])</f>
        <v>Monthly Fee</v>
      </c>
      <c r="G2557" s="3" t="str">
        <f>IF(OR(FIN_RAW[[#This Row],[CONCEPTO]]=0,FIN_RAW[[#This Row],[CONCEPTO]]=""),"",FIN_RAW[[#This Row],[CONCEPTO]])</f>
        <v>Mensualidad AR ENE</v>
      </c>
      <c r="H2557" s="5">
        <f>IF(FIN_DATASET[[#This Row],[Type]]="Income", FIN_RAW[[#This Row],[VALOR (IN)]], -FIN_RAW[[#This Row],[VALOR (OUT)]])</f>
        <v>168000</v>
      </c>
      <c r="I2557" s="3" t="str">
        <f>FIN_RAW[[#This Row],[CUENTA (IN)]]</f>
        <v>Efectivo</v>
      </c>
      <c r="J2557" s="6" t="str">
        <f>FIN_RAW[[#This Row],[CUENTA (OUT)]]</f>
        <v>Mensualidad</v>
      </c>
      <c r="K2557" s="3" t="str">
        <f>IF(OR(FIN_RAW[[#This Row],[CLIENTE]]=0,FIN_RAW[[#This Row],[CLIENTE]]=" "),"",FIN_RAW[[#This Row],[CLIENTE]])</f>
        <v>Víctor Manuel Duque Yepes</v>
      </c>
      <c r="L2557" s="3" t="str">
        <f>IF(OR(FIN_RAW[[#This Row],[DEPORTISTA]]=0,FIN_RAW[[#This Row],[DEPORTISTA]]=""),"",FIN_RAW[[#This Row],[DEPORTISTA]])</f>
        <v>Juan Manuel Duque Pinto</v>
      </c>
      <c r="M2557" s="3">
        <f>IF(FIN_DATASET[[#This Row],[Method]]="Efectivo",1,0)</f>
        <v>1</v>
      </c>
      <c r="N2557" s="12">
        <f>IF(FIN_DATASET[[#This Row],[Method]]="Efectivo",FIN_DATASET[[#This Row],[Amount]],0)</f>
        <v>168000</v>
      </c>
      <c r="O2557" s="3">
        <f>IF(FIN_DATASET[[#This Row],[Method]]="CxC",1,0)</f>
        <v>0</v>
      </c>
      <c r="P2557" s="11">
        <f>IF(FIN_DATASET[[#This Row],[Method]]="CxC",FIN_DATASET[[#This Row],[Amount]],0)</f>
        <v>0</v>
      </c>
      <c r="Q2557" s="3">
        <f>IF(OR(FIN_DATASET[[#This Row],[Account]]="CxP",FIN_DATASET[[#This Row],[Account]]="CxP (Liga)",FIN_DATASET[[#This Row],[Account]]="CxP (Terceros)"),1,0)</f>
        <v>0</v>
      </c>
      <c r="R2557" s="3">
        <f>IF(FIN_DATASET[[#This Row],[AP_Flag]]=1,FIN_DATASET[[#This Row],[Amount]],0)</f>
        <v>0</v>
      </c>
    </row>
    <row r="2558" spans="1:18" x14ac:dyDescent="0.2">
      <c r="A2558" s="4">
        <f>FIN_RAW[[#This Row],[FECHA]]</f>
        <v>45658</v>
      </c>
      <c r="B2558" s="3">
        <f>YEAR(FIN_DATASET[[#This Row],[Date]])</f>
        <v>2025</v>
      </c>
      <c r="C2558" s="3" t="str">
        <f>TEXT(FIN_DATASET[[#This Row],[Date]],"mmmm")</f>
        <v>January</v>
      </c>
      <c r="D2558" s="3" t="str">
        <f>IF(FIN_RAW[[#This Row],[VALOR (IN)]]&gt;0, "Income",IF(FIN_RAW[[#This Row],[VALOR (OUT)]]&gt;0, "Expense", "Check"))</f>
        <v>Income</v>
      </c>
      <c r="E2558" s="3" t="str">
        <f>_xlfn.XLOOKUP(FIN_DATASET[[#This Row],[Method]],CATEGORY_MAP[CUENTA_IN],CATEGORY_MAP[Category])</f>
        <v>Scholarships</v>
      </c>
      <c r="F2558" s="3" t="str">
        <f>_xlfn.XLOOKUP(FIN_DATASET[[#This Row],[Account]],CATEGORY_MAP[CUENTA_OUT],CATEGORY_MAP[Subcategory])</f>
        <v>Monthly Fee</v>
      </c>
      <c r="G2558" s="3" t="str">
        <f>IF(OR(FIN_RAW[[#This Row],[CONCEPTO]]=0,FIN_RAW[[#This Row],[CONCEPTO]]=""),"",FIN_RAW[[#This Row],[CONCEPTO]])</f>
        <v>Beca Hermandad (20%) ENE</v>
      </c>
      <c r="H2558" s="5">
        <f>IF(FIN_DATASET[[#This Row],[Type]]="Income", FIN_RAW[[#This Row],[VALOR (IN)]], -FIN_RAW[[#This Row],[VALOR (OUT)]])</f>
        <v>42000</v>
      </c>
      <c r="I2558" s="3" t="str">
        <f>FIN_RAW[[#This Row],[CUENTA (IN)]]</f>
        <v>Becas</v>
      </c>
      <c r="J2558" s="6" t="str">
        <f>FIN_RAW[[#This Row],[CUENTA (OUT)]]</f>
        <v>Mensualidad</v>
      </c>
      <c r="K2558" s="3" t="str">
        <f>IF(OR(FIN_RAW[[#This Row],[CLIENTE]]=0,FIN_RAW[[#This Row],[CLIENTE]]=" "),"",FIN_RAW[[#This Row],[CLIENTE]])</f>
        <v>Víctor Manuel Duque Yepes</v>
      </c>
      <c r="L2558" s="3" t="str">
        <f>IF(OR(FIN_RAW[[#This Row],[DEPORTISTA]]=0,FIN_RAW[[#This Row],[DEPORTISTA]]=""),"",FIN_RAW[[#This Row],[DEPORTISTA]])</f>
        <v>Juan Manuel Duque Pinto</v>
      </c>
      <c r="M2558" s="3">
        <f>IF(FIN_DATASET[[#This Row],[Method]]="Efectivo",1,0)</f>
        <v>0</v>
      </c>
      <c r="N2558" s="12">
        <f>IF(FIN_DATASET[[#This Row],[Method]]="Efectivo",FIN_DATASET[[#This Row],[Amount]],0)</f>
        <v>0</v>
      </c>
      <c r="O2558" s="3">
        <f>IF(FIN_DATASET[[#This Row],[Method]]="CxC",1,0)</f>
        <v>0</v>
      </c>
      <c r="P2558" s="11">
        <f>IF(FIN_DATASET[[#This Row],[Method]]="CxC",FIN_DATASET[[#This Row],[Amount]],0)</f>
        <v>0</v>
      </c>
      <c r="Q2558" s="3">
        <f>IF(OR(FIN_DATASET[[#This Row],[Account]]="CxP",FIN_DATASET[[#This Row],[Account]]="CxP (Liga)",FIN_DATASET[[#This Row],[Account]]="CxP (Terceros)"),1,0)</f>
        <v>0</v>
      </c>
      <c r="R2558" s="3">
        <f>IF(FIN_DATASET[[#This Row],[AP_Flag]]=1,FIN_DATASET[[#This Row],[Amount]],0)</f>
        <v>0</v>
      </c>
    </row>
    <row r="2559" spans="1:18" x14ac:dyDescent="0.2">
      <c r="A2559" s="4">
        <f>FIN_RAW[[#This Row],[FECHA]]</f>
        <v>45658</v>
      </c>
      <c r="B2559" s="3">
        <f>YEAR(FIN_DATASET[[#This Row],[Date]])</f>
        <v>2025</v>
      </c>
      <c r="C2559" s="3" t="str">
        <f>TEXT(FIN_DATASET[[#This Row],[Date]],"mmmm")</f>
        <v>January</v>
      </c>
      <c r="D2559" s="3" t="str">
        <f>IF(FIN_RAW[[#This Row],[VALOR (IN)]]&gt;0, "Income",IF(FIN_RAW[[#This Row],[VALOR (OUT)]]&gt;0, "Expense", "Check"))</f>
        <v>Income</v>
      </c>
      <c r="E2559" s="3" t="str">
        <f>_xlfn.XLOOKUP(FIN_DATASET[[#This Row],[Method]],CATEGORY_MAP[CUENTA_IN],CATEGORY_MAP[Category])</f>
        <v>Cash</v>
      </c>
      <c r="F2559" s="3" t="str">
        <f>_xlfn.XLOOKUP(FIN_DATASET[[#This Row],[Account]],CATEGORY_MAP[CUENTA_OUT],CATEGORY_MAP[Subcategory])</f>
        <v>Monthly Fee</v>
      </c>
      <c r="G2559" s="3" t="str">
        <f>IF(OR(FIN_RAW[[#This Row],[CONCEPTO]]=0,FIN_RAW[[#This Row],[CONCEPTO]]=""),"",FIN_RAW[[#This Row],[CONCEPTO]])</f>
        <v>Mensualidad AR ENE</v>
      </c>
      <c r="H2559" s="5">
        <f>IF(FIN_DATASET[[#This Row],[Type]]="Income", FIN_RAW[[#This Row],[VALOR (IN)]], -FIN_RAW[[#This Row],[VALOR (OUT)]])</f>
        <v>210000</v>
      </c>
      <c r="I2559" s="3" t="str">
        <f>FIN_RAW[[#This Row],[CUENTA (IN)]]</f>
        <v>Efectivo</v>
      </c>
      <c r="J2559" s="6" t="str">
        <f>FIN_RAW[[#This Row],[CUENTA (OUT)]]</f>
        <v>Mensualidad</v>
      </c>
      <c r="K2559" s="3" t="str">
        <f>IF(OR(FIN_RAW[[#This Row],[CLIENTE]]=0,FIN_RAW[[#This Row],[CLIENTE]]=" "),"",FIN_RAW[[#This Row],[CLIENTE]])</f>
        <v>Diana Gómez Herrera</v>
      </c>
      <c r="L2559" s="3" t="str">
        <f>IF(OR(FIN_RAW[[#This Row],[DEPORTISTA]]=0,FIN_RAW[[#This Row],[DEPORTISTA]]=""),"",FIN_RAW[[#This Row],[DEPORTISTA]])</f>
        <v>Juan Manuel López Gómez</v>
      </c>
      <c r="M2559" s="3">
        <f>IF(FIN_DATASET[[#This Row],[Method]]="Efectivo",1,0)</f>
        <v>1</v>
      </c>
      <c r="N2559" s="12">
        <f>IF(FIN_DATASET[[#This Row],[Method]]="Efectivo",FIN_DATASET[[#This Row],[Amount]],0)</f>
        <v>210000</v>
      </c>
      <c r="O2559" s="3">
        <f>IF(FIN_DATASET[[#This Row],[Method]]="CxC",1,0)</f>
        <v>0</v>
      </c>
      <c r="P2559" s="11">
        <f>IF(FIN_DATASET[[#This Row],[Method]]="CxC",FIN_DATASET[[#This Row],[Amount]],0)</f>
        <v>0</v>
      </c>
      <c r="Q2559" s="3">
        <f>IF(OR(FIN_DATASET[[#This Row],[Account]]="CxP",FIN_DATASET[[#This Row],[Account]]="CxP (Liga)",FIN_DATASET[[#This Row],[Account]]="CxP (Terceros)"),1,0)</f>
        <v>0</v>
      </c>
      <c r="R2559" s="3">
        <f>IF(FIN_DATASET[[#This Row],[AP_Flag]]=1,FIN_DATASET[[#This Row],[Amount]],0)</f>
        <v>0</v>
      </c>
    </row>
    <row r="2560" spans="1:18" x14ac:dyDescent="0.2">
      <c r="A2560" s="4">
        <f>FIN_RAW[[#This Row],[FECHA]]</f>
        <v>45658</v>
      </c>
      <c r="B2560" s="3">
        <f>YEAR(FIN_DATASET[[#This Row],[Date]])</f>
        <v>2025</v>
      </c>
      <c r="C2560" s="3" t="str">
        <f>TEXT(FIN_DATASET[[#This Row],[Date]],"mmmm")</f>
        <v>January</v>
      </c>
      <c r="D2560" s="3" t="str">
        <f>IF(FIN_RAW[[#This Row],[VALOR (IN)]]&gt;0, "Income",IF(FIN_RAW[[#This Row],[VALOR (OUT)]]&gt;0, "Expense", "Check"))</f>
        <v>Income</v>
      </c>
      <c r="E2560" s="3" t="str">
        <f>_xlfn.XLOOKUP(FIN_DATASET[[#This Row],[Method]],CATEGORY_MAP[CUENTA_IN],CATEGORY_MAP[Category])</f>
        <v>Cash</v>
      </c>
      <c r="F2560" s="3" t="str">
        <f>_xlfn.XLOOKUP(FIN_DATASET[[#This Row],[Account]],CATEGORY_MAP[CUENTA_OUT],CATEGORY_MAP[Subcategory])</f>
        <v>Monthly Fee</v>
      </c>
      <c r="G2560" s="3" t="str">
        <f>IF(OR(FIN_RAW[[#This Row],[CONCEPTO]]=0,FIN_RAW[[#This Row],[CONCEPTO]]=""),"",FIN_RAW[[#This Row],[CONCEPTO]])</f>
        <v>Mensualidad AR ENE</v>
      </c>
      <c r="H2560" s="5">
        <f>IF(FIN_DATASET[[#This Row],[Type]]="Income", FIN_RAW[[#This Row],[VALOR (IN)]], -FIN_RAW[[#This Row],[VALOR (OUT)]])</f>
        <v>210000</v>
      </c>
      <c r="I2560" s="3" t="str">
        <f>FIN_RAW[[#This Row],[CUENTA (IN)]]</f>
        <v>Efectivo</v>
      </c>
      <c r="J2560" s="6" t="str">
        <f>FIN_RAW[[#This Row],[CUENTA (OUT)]]</f>
        <v>Mensualidad</v>
      </c>
      <c r="K2560" s="3" t="str">
        <f>IF(OR(FIN_RAW[[#This Row],[CLIENTE]]=0,FIN_RAW[[#This Row],[CLIENTE]]=" "),"",FIN_RAW[[#This Row],[CLIENTE]])</f>
        <v>Luz Ines Guiral</v>
      </c>
      <c r="L2560" s="3" t="str">
        <f>IF(OR(FIN_RAW[[#This Row],[DEPORTISTA]]=0,FIN_RAW[[#This Row],[DEPORTISTA]]=""),"",FIN_RAW[[#This Row],[DEPORTISTA]])</f>
        <v>Miguel Esteban Tovar Guiral</v>
      </c>
      <c r="M2560" s="3">
        <f>IF(FIN_DATASET[[#This Row],[Method]]="Efectivo",1,0)</f>
        <v>1</v>
      </c>
      <c r="N2560" s="12">
        <f>IF(FIN_DATASET[[#This Row],[Method]]="Efectivo",FIN_DATASET[[#This Row],[Amount]],0)</f>
        <v>210000</v>
      </c>
      <c r="O2560" s="3">
        <f>IF(FIN_DATASET[[#This Row],[Method]]="CxC",1,0)</f>
        <v>0</v>
      </c>
      <c r="P2560" s="11">
        <f>IF(FIN_DATASET[[#This Row],[Method]]="CxC",FIN_DATASET[[#This Row],[Amount]],0)</f>
        <v>0</v>
      </c>
      <c r="Q2560" s="3">
        <f>IF(OR(FIN_DATASET[[#This Row],[Account]]="CxP",FIN_DATASET[[#This Row],[Account]]="CxP (Liga)",FIN_DATASET[[#This Row],[Account]]="CxP (Terceros)"),1,0)</f>
        <v>0</v>
      </c>
      <c r="R2560" s="3">
        <f>IF(FIN_DATASET[[#This Row],[AP_Flag]]=1,FIN_DATASET[[#This Row],[Amount]],0)</f>
        <v>0</v>
      </c>
    </row>
    <row r="2561" spans="1:18" x14ac:dyDescent="0.2">
      <c r="A2561" s="4">
        <f>FIN_RAW[[#This Row],[FECHA]]</f>
        <v>45658</v>
      </c>
      <c r="B2561" s="3">
        <f>YEAR(FIN_DATASET[[#This Row],[Date]])</f>
        <v>2025</v>
      </c>
      <c r="C2561" s="3" t="str">
        <f>TEXT(FIN_DATASET[[#This Row],[Date]],"mmmm")</f>
        <v>January</v>
      </c>
      <c r="D2561" s="3" t="str">
        <f>IF(FIN_RAW[[#This Row],[VALOR (IN)]]&gt;0, "Income",IF(FIN_RAW[[#This Row],[VALOR (OUT)]]&gt;0, "Expense", "Check"))</f>
        <v>Income</v>
      </c>
      <c r="E2561" s="3" t="str">
        <f>_xlfn.XLOOKUP(FIN_DATASET[[#This Row],[Method]],CATEGORY_MAP[CUENTA_IN],CATEGORY_MAP[Category])</f>
        <v>Cash</v>
      </c>
      <c r="F2561" s="3" t="str">
        <f>_xlfn.XLOOKUP(FIN_DATASET[[#This Row],[Account]],CATEGORY_MAP[CUENTA_OUT],CATEGORY_MAP[Subcategory])</f>
        <v>Monthly Fee</v>
      </c>
      <c r="G2561" s="3" t="str">
        <f>IF(OR(FIN_RAW[[#This Row],[CONCEPTO]]=0,FIN_RAW[[#This Row],[CONCEPTO]]=""),"",FIN_RAW[[#This Row],[CONCEPTO]])</f>
        <v>Mensualidad FOR ENE</v>
      </c>
      <c r="H2561" s="5">
        <f>IF(FIN_DATASET[[#This Row],[Type]]="Income", FIN_RAW[[#This Row],[VALOR (IN)]], -FIN_RAW[[#This Row],[VALOR (OUT)]])</f>
        <v>180000</v>
      </c>
      <c r="I2561" s="3" t="str">
        <f>FIN_RAW[[#This Row],[CUENTA (IN)]]</f>
        <v>Efectivo</v>
      </c>
      <c r="J2561" s="6" t="str">
        <f>FIN_RAW[[#This Row],[CUENTA (OUT)]]</f>
        <v>Mensualidad</v>
      </c>
      <c r="K2561" s="3" t="str">
        <f>IF(OR(FIN_RAW[[#This Row],[CLIENTE]]=0,FIN_RAW[[#This Row],[CLIENTE]]=" "),"",FIN_RAW[[#This Row],[CLIENTE]])</f>
        <v>Steveen Fernandez</v>
      </c>
      <c r="L2561" s="3" t="str">
        <f>IF(OR(FIN_RAW[[#This Row],[DEPORTISTA]]=0,FIN_RAW[[#This Row],[DEPORTISTA]]=""),"",FIN_RAW[[#This Row],[DEPORTISTA]])</f>
        <v>Samantha Fernandez Urbano</v>
      </c>
      <c r="M2561" s="3">
        <f>IF(FIN_DATASET[[#This Row],[Method]]="Efectivo",1,0)</f>
        <v>1</v>
      </c>
      <c r="N2561" s="12">
        <f>IF(FIN_DATASET[[#This Row],[Method]]="Efectivo",FIN_DATASET[[#This Row],[Amount]],0)</f>
        <v>180000</v>
      </c>
      <c r="O2561" s="3">
        <f>IF(FIN_DATASET[[#This Row],[Method]]="CxC",1,0)</f>
        <v>0</v>
      </c>
      <c r="P2561" s="11">
        <f>IF(FIN_DATASET[[#This Row],[Method]]="CxC",FIN_DATASET[[#This Row],[Amount]],0)</f>
        <v>0</v>
      </c>
      <c r="Q2561" s="3">
        <f>IF(OR(FIN_DATASET[[#This Row],[Account]]="CxP",FIN_DATASET[[#This Row],[Account]]="CxP (Liga)",FIN_DATASET[[#This Row],[Account]]="CxP (Terceros)"),1,0)</f>
        <v>0</v>
      </c>
      <c r="R2561" s="3">
        <f>IF(FIN_DATASET[[#This Row],[AP_Flag]]=1,FIN_DATASET[[#This Row],[Amount]],0)</f>
        <v>0</v>
      </c>
    </row>
    <row r="2562" spans="1:18" x14ac:dyDescent="0.2">
      <c r="A2562" s="4">
        <f>FIN_RAW[[#This Row],[FECHA]]</f>
        <v>45658</v>
      </c>
      <c r="B2562" s="3">
        <f>YEAR(FIN_DATASET[[#This Row],[Date]])</f>
        <v>2025</v>
      </c>
      <c r="C2562" s="3" t="str">
        <f>TEXT(FIN_DATASET[[#This Row],[Date]],"mmmm")</f>
        <v>January</v>
      </c>
      <c r="D2562" s="3" t="str">
        <f>IF(FIN_RAW[[#This Row],[VALOR (IN)]]&gt;0, "Income",IF(FIN_RAW[[#This Row],[VALOR (OUT)]]&gt;0, "Expense", "Check"))</f>
        <v>Income</v>
      </c>
      <c r="E2562" s="3" t="str">
        <f>_xlfn.XLOOKUP(FIN_DATASET[[#This Row],[Method]],CATEGORY_MAP[CUENTA_IN],CATEGORY_MAP[Category])</f>
        <v>Cash</v>
      </c>
      <c r="F2562" s="3" t="str">
        <f>_xlfn.XLOOKUP(FIN_DATASET[[#This Row],[Account]],CATEGORY_MAP[CUENTA_OUT],CATEGORY_MAP[Subcategory])</f>
        <v>Monthly Fee</v>
      </c>
      <c r="G2562" s="3" t="str">
        <f>IF(OR(FIN_RAW[[#This Row],[CONCEPTO]]=0,FIN_RAW[[#This Row],[CONCEPTO]]=""),"",FIN_RAW[[#This Row],[CONCEPTO]])</f>
        <v>Mensualidad AR ENE</v>
      </c>
      <c r="H2562" s="5">
        <f>IF(FIN_DATASET[[#This Row],[Type]]="Income", FIN_RAW[[#This Row],[VALOR (IN)]], -FIN_RAW[[#This Row],[VALOR (OUT)]])</f>
        <v>210000</v>
      </c>
      <c r="I2562" s="3" t="str">
        <f>FIN_RAW[[#This Row],[CUENTA (IN)]]</f>
        <v>Efectivo</v>
      </c>
      <c r="J2562" s="6" t="str">
        <f>FIN_RAW[[#This Row],[CUENTA (OUT)]]</f>
        <v>Mensualidad</v>
      </c>
      <c r="K2562" s="3" t="str">
        <f>IF(OR(FIN_RAW[[#This Row],[CLIENTE]]=0,FIN_RAW[[#This Row],[CLIENTE]]=" "),"",FIN_RAW[[#This Row],[CLIENTE]])</f>
        <v>Yanibel Peña Londoño</v>
      </c>
      <c r="L2562" s="3" t="str">
        <f>IF(OR(FIN_RAW[[#This Row],[DEPORTISTA]]=0,FIN_RAW[[#This Row],[DEPORTISTA]]=""),"",FIN_RAW[[#This Row],[DEPORTISTA]])</f>
        <v>Santiago Piedrahita Peña</v>
      </c>
      <c r="M2562" s="3">
        <f>IF(FIN_DATASET[[#This Row],[Method]]="Efectivo",1,0)</f>
        <v>1</v>
      </c>
      <c r="N2562" s="12">
        <f>IF(FIN_DATASET[[#This Row],[Method]]="Efectivo",FIN_DATASET[[#This Row],[Amount]],0)</f>
        <v>210000</v>
      </c>
      <c r="O2562" s="3">
        <f>IF(FIN_DATASET[[#This Row],[Method]]="CxC",1,0)</f>
        <v>0</v>
      </c>
      <c r="P2562" s="11">
        <f>IF(FIN_DATASET[[#This Row],[Method]]="CxC",FIN_DATASET[[#This Row],[Amount]],0)</f>
        <v>0</v>
      </c>
      <c r="Q2562" s="3">
        <f>IF(OR(FIN_DATASET[[#This Row],[Account]]="CxP",FIN_DATASET[[#This Row],[Account]]="CxP (Liga)",FIN_DATASET[[#This Row],[Account]]="CxP (Terceros)"),1,0)</f>
        <v>0</v>
      </c>
      <c r="R2562" s="3">
        <f>IF(FIN_DATASET[[#This Row],[AP_Flag]]=1,FIN_DATASET[[#This Row],[Amount]],0)</f>
        <v>0</v>
      </c>
    </row>
    <row r="2563" spans="1:18" x14ac:dyDescent="0.2">
      <c r="A2563" s="4">
        <f>FIN_RAW[[#This Row],[FECHA]]</f>
        <v>45658</v>
      </c>
      <c r="B2563" s="3">
        <f>YEAR(FIN_DATASET[[#This Row],[Date]])</f>
        <v>2025</v>
      </c>
      <c r="C2563" s="3" t="str">
        <f>TEXT(FIN_DATASET[[#This Row],[Date]],"mmmm")</f>
        <v>January</v>
      </c>
      <c r="D2563" s="3" t="str">
        <f>IF(FIN_RAW[[#This Row],[VALOR (IN)]]&gt;0, "Income",IF(FIN_RAW[[#This Row],[VALOR (OUT)]]&gt;0, "Expense", "Check"))</f>
        <v>Income</v>
      </c>
      <c r="E2563" s="3" t="str">
        <f>_xlfn.XLOOKUP(FIN_DATASET[[#This Row],[Method]],CATEGORY_MAP[CUENTA_IN],CATEGORY_MAP[Category])</f>
        <v>Cash</v>
      </c>
      <c r="F2563" s="3" t="str">
        <f>_xlfn.XLOOKUP(FIN_DATASET[[#This Row],[Account]],CATEGORY_MAP[CUENTA_OUT],CATEGORY_MAP[Subcategory])</f>
        <v>Monthly Fee</v>
      </c>
      <c r="G2563" s="3" t="str">
        <f>IF(OR(FIN_RAW[[#This Row],[CONCEPTO]]=0,FIN_RAW[[#This Row],[CONCEPTO]]=""),"",FIN_RAW[[#This Row],[CONCEPTO]])</f>
        <v>Mensualidad AR ENE</v>
      </c>
      <c r="H2563" s="5">
        <f>IF(FIN_DATASET[[#This Row],[Type]]="Income", FIN_RAW[[#This Row],[VALOR (IN)]], -FIN_RAW[[#This Row],[VALOR (OUT)]])</f>
        <v>210000</v>
      </c>
      <c r="I2563" s="3" t="str">
        <f>FIN_RAW[[#This Row],[CUENTA (IN)]]</f>
        <v>Efectivo</v>
      </c>
      <c r="J2563" s="6" t="str">
        <f>FIN_RAW[[#This Row],[CUENTA (OUT)]]</f>
        <v>Mensualidad</v>
      </c>
      <c r="K2563" s="3" t="str">
        <f>IF(OR(FIN_RAW[[#This Row],[CLIENTE]]=0,FIN_RAW[[#This Row],[CLIENTE]]=" "),"",FIN_RAW[[#This Row],[CLIENTE]])</f>
        <v>Ingrith Basto Zamorano</v>
      </c>
      <c r="L2563" s="3" t="str">
        <f>IF(OR(FIN_RAW[[#This Row],[DEPORTISTA]]=0,FIN_RAW[[#This Row],[DEPORTISTA]]=""),"",FIN_RAW[[#This Row],[DEPORTISTA]])</f>
        <v>Santiago Solórzano Basto</v>
      </c>
      <c r="M2563" s="3">
        <f>IF(FIN_DATASET[[#This Row],[Method]]="Efectivo",1,0)</f>
        <v>1</v>
      </c>
      <c r="N2563" s="12">
        <f>IF(FIN_DATASET[[#This Row],[Method]]="Efectivo",FIN_DATASET[[#This Row],[Amount]],0)</f>
        <v>210000</v>
      </c>
      <c r="O2563" s="3">
        <f>IF(FIN_DATASET[[#This Row],[Method]]="CxC",1,0)</f>
        <v>0</v>
      </c>
      <c r="P2563" s="11">
        <f>IF(FIN_DATASET[[#This Row],[Method]]="CxC",FIN_DATASET[[#This Row],[Amount]],0)</f>
        <v>0</v>
      </c>
      <c r="Q2563" s="3">
        <f>IF(OR(FIN_DATASET[[#This Row],[Account]]="CxP",FIN_DATASET[[#This Row],[Account]]="CxP (Liga)",FIN_DATASET[[#This Row],[Account]]="CxP (Terceros)"),1,0)</f>
        <v>0</v>
      </c>
      <c r="R2563" s="3">
        <f>IF(FIN_DATASET[[#This Row],[AP_Flag]]=1,FIN_DATASET[[#This Row],[Amount]],0)</f>
        <v>0</v>
      </c>
    </row>
    <row r="2564" spans="1:18" x14ac:dyDescent="0.2">
      <c r="A2564" s="4">
        <f>FIN_RAW[[#This Row],[FECHA]]</f>
        <v>45658</v>
      </c>
      <c r="B2564" s="3">
        <f>YEAR(FIN_DATASET[[#This Row],[Date]])</f>
        <v>2025</v>
      </c>
      <c r="C2564" s="3" t="str">
        <f>TEXT(FIN_DATASET[[#This Row],[Date]],"mmmm")</f>
        <v>January</v>
      </c>
      <c r="D2564" s="3" t="str">
        <f>IF(FIN_RAW[[#This Row],[VALOR (IN)]]&gt;0, "Income",IF(FIN_RAW[[#This Row],[VALOR (OUT)]]&gt;0, "Expense", "Check"))</f>
        <v>Income</v>
      </c>
      <c r="E2564" s="3" t="str">
        <f>_xlfn.XLOOKUP(FIN_DATASET[[#This Row],[Method]],CATEGORY_MAP[CUENTA_IN],CATEGORY_MAP[Category])</f>
        <v>Cash</v>
      </c>
      <c r="F2564" s="3" t="str">
        <f>_xlfn.XLOOKUP(FIN_DATASET[[#This Row],[Account]],CATEGORY_MAP[CUENTA_OUT],CATEGORY_MAP[Subcategory])</f>
        <v>Monthly Fee</v>
      </c>
      <c r="G2564" s="3" t="str">
        <f>IF(OR(FIN_RAW[[#This Row],[CONCEPTO]]=0,FIN_RAW[[#This Row],[CONCEPTO]]=""),"",FIN_RAW[[#This Row],[CONCEPTO]])</f>
        <v>Mensualidad FOR ENE</v>
      </c>
      <c r="H2564" s="5">
        <f>IF(FIN_DATASET[[#This Row],[Type]]="Income", FIN_RAW[[#This Row],[VALOR (IN)]], -FIN_RAW[[#This Row],[VALOR (OUT)]])</f>
        <v>180000</v>
      </c>
      <c r="I2564" s="3" t="str">
        <f>FIN_RAW[[#This Row],[CUENTA (IN)]]</f>
        <v>Efectivo</v>
      </c>
      <c r="J2564" s="6" t="str">
        <f>FIN_RAW[[#This Row],[CUENTA (OUT)]]</f>
        <v>Mensualidad</v>
      </c>
      <c r="K2564" s="3" t="str">
        <f>IF(OR(FIN_RAW[[#This Row],[CLIENTE]]=0,FIN_RAW[[#This Row],[CLIENTE]]=" "),"",FIN_RAW[[#This Row],[CLIENTE]])</f>
        <v>Oscar Urrea Ramirez</v>
      </c>
      <c r="L2564" s="3" t="str">
        <f>IF(OR(FIN_RAW[[#This Row],[DEPORTISTA]]=0,FIN_RAW[[#This Row],[DEPORTISTA]]=""),"",FIN_RAW[[#This Row],[DEPORTISTA]])</f>
        <v>Sara Urrea Chavarriaga</v>
      </c>
      <c r="M2564" s="3">
        <f>IF(FIN_DATASET[[#This Row],[Method]]="Efectivo",1,0)</f>
        <v>1</v>
      </c>
      <c r="N2564" s="12">
        <f>IF(FIN_DATASET[[#This Row],[Method]]="Efectivo",FIN_DATASET[[#This Row],[Amount]],0)</f>
        <v>180000</v>
      </c>
      <c r="O2564" s="3">
        <f>IF(FIN_DATASET[[#This Row],[Method]]="CxC",1,0)</f>
        <v>0</v>
      </c>
      <c r="P2564" s="11">
        <f>IF(FIN_DATASET[[#This Row],[Method]]="CxC",FIN_DATASET[[#This Row],[Amount]],0)</f>
        <v>0</v>
      </c>
      <c r="Q2564" s="3">
        <f>IF(OR(FIN_DATASET[[#This Row],[Account]]="CxP",FIN_DATASET[[#This Row],[Account]]="CxP (Liga)",FIN_DATASET[[#This Row],[Account]]="CxP (Terceros)"),1,0)</f>
        <v>0</v>
      </c>
      <c r="R2564" s="3">
        <f>IF(FIN_DATASET[[#This Row],[AP_Flag]]=1,FIN_DATASET[[#This Row],[Amount]],0)</f>
        <v>0</v>
      </c>
    </row>
    <row r="2565" spans="1:18" x14ac:dyDescent="0.2">
      <c r="A2565" s="4">
        <f>FIN_RAW[[#This Row],[FECHA]]</f>
        <v>45658</v>
      </c>
      <c r="B2565" s="3">
        <f>YEAR(FIN_DATASET[[#This Row],[Date]])</f>
        <v>2025</v>
      </c>
      <c r="C2565" s="3" t="str">
        <f>TEXT(FIN_DATASET[[#This Row],[Date]],"mmmm")</f>
        <v>January</v>
      </c>
      <c r="D2565" s="3" t="str">
        <f>IF(FIN_RAW[[#This Row],[VALOR (IN)]]&gt;0, "Income",IF(FIN_RAW[[#This Row],[VALOR (OUT)]]&gt;0, "Expense", "Check"))</f>
        <v>Income</v>
      </c>
      <c r="E2565" s="3" t="str">
        <f>_xlfn.XLOOKUP(FIN_DATASET[[#This Row],[Method]],CATEGORY_MAP[CUENTA_IN],CATEGORY_MAP[Category])</f>
        <v>Cash</v>
      </c>
      <c r="F2565" s="3" t="str">
        <f>_xlfn.XLOOKUP(FIN_DATASET[[#This Row],[Account]],CATEGORY_MAP[CUENTA_OUT],CATEGORY_MAP[Subcategory])</f>
        <v>Monthly Fee</v>
      </c>
      <c r="G2565" s="3" t="str">
        <f>IF(OR(FIN_RAW[[#This Row],[CONCEPTO]]=0,FIN_RAW[[#This Row],[CONCEPTO]]=""),"",FIN_RAW[[#This Row],[CONCEPTO]])</f>
        <v>Mensualidad AR ENE</v>
      </c>
      <c r="H2565" s="5">
        <f>IF(FIN_DATASET[[#This Row],[Type]]="Income", FIN_RAW[[#This Row],[VALOR (IN)]], -FIN_RAW[[#This Row],[VALOR (OUT)]])</f>
        <v>210000</v>
      </c>
      <c r="I2565" s="3" t="str">
        <f>FIN_RAW[[#This Row],[CUENTA (IN)]]</f>
        <v>Efectivo</v>
      </c>
      <c r="J2565" s="6" t="str">
        <f>FIN_RAW[[#This Row],[CUENTA (OUT)]]</f>
        <v>Mensualidad</v>
      </c>
      <c r="K2565" s="3" t="str">
        <f>IF(OR(FIN_RAW[[#This Row],[CLIENTE]]=0,FIN_RAW[[#This Row],[CLIENTE]]=" "),"",FIN_RAW[[#This Row],[CLIENTE]])</f>
        <v>Marcela Zapata Duque</v>
      </c>
      <c r="L2565" s="3" t="str">
        <f>IF(OR(FIN_RAW[[#This Row],[DEPORTISTA]]=0,FIN_RAW[[#This Row],[DEPORTISTA]]=""),"",FIN_RAW[[#This Row],[DEPORTISTA]])</f>
        <v>Sara Zapata Zapata</v>
      </c>
      <c r="M2565" s="3">
        <f>IF(FIN_DATASET[[#This Row],[Method]]="Efectivo",1,0)</f>
        <v>1</v>
      </c>
      <c r="N2565" s="12">
        <f>IF(FIN_DATASET[[#This Row],[Method]]="Efectivo",FIN_DATASET[[#This Row],[Amount]],0)</f>
        <v>210000</v>
      </c>
      <c r="O2565" s="3">
        <f>IF(FIN_DATASET[[#This Row],[Method]]="CxC",1,0)</f>
        <v>0</v>
      </c>
      <c r="P2565" s="11">
        <f>IF(FIN_DATASET[[#This Row],[Method]]="CxC",FIN_DATASET[[#This Row],[Amount]],0)</f>
        <v>0</v>
      </c>
      <c r="Q2565" s="3">
        <f>IF(OR(FIN_DATASET[[#This Row],[Account]]="CxP",FIN_DATASET[[#This Row],[Account]]="CxP (Liga)",FIN_DATASET[[#This Row],[Account]]="CxP (Terceros)"),1,0)</f>
        <v>0</v>
      </c>
      <c r="R2565" s="3">
        <f>IF(FIN_DATASET[[#This Row],[AP_Flag]]=1,FIN_DATASET[[#This Row],[Amount]],0)</f>
        <v>0</v>
      </c>
    </row>
    <row r="2566" spans="1:18" x14ac:dyDescent="0.2">
      <c r="A2566" s="4">
        <f>FIN_RAW[[#This Row],[FECHA]]</f>
        <v>45658</v>
      </c>
      <c r="B2566" s="3">
        <f>YEAR(FIN_DATASET[[#This Row],[Date]])</f>
        <v>2025</v>
      </c>
      <c r="C2566" s="3" t="str">
        <f>TEXT(FIN_DATASET[[#This Row],[Date]],"mmmm")</f>
        <v>January</v>
      </c>
      <c r="D2566" s="3" t="str">
        <f>IF(FIN_RAW[[#This Row],[VALOR (IN)]]&gt;0, "Income",IF(FIN_RAW[[#This Row],[VALOR (OUT)]]&gt;0, "Expense", "Check"))</f>
        <v>Income</v>
      </c>
      <c r="E2566" s="3" t="str">
        <f>_xlfn.XLOOKUP(FIN_DATASET[[#This Row],[Method]],CATEGORY_MAP[CUENTA_IN],CATEGORY_MAP[Category])</f>
        <v>Cash</v>
      </c>
      <c r="F2566" s="3" t="str">
        <f>_xlfn.XLOOKUP(FIN_DATASET[[#This Row],[Account]],CATEGORY_MAP[CUENTA_OUT],CATEGORY_MAP[Subcategory])</f>
        <v>Monthly Fee</v>
      </c>
      <c r="G2566" s="3" t="str">
        <f>IF(OR(FIN_RAW[[#This Row],[CONCEPTO]]=0,FIN_RAW[[#This Row],[CONCEPTO]]=""),"",FIN_RAW[[#This Row],[CONCEPTO]])</f>
        <v>Mensualidad FOR ENE</v>
      </c>
      <c r="H2566" s="5">
        <f>IF(FIN_DATASET[[#This Row],[Type]]="Income", FIN_RAW[[#This Row],[VALOR (IN)]], -FIN_RAW[[#This Row],[VALOR (OUT)]])</f>
        <v>180000</v>
      </c>
      <c r="I2566" s="3" t="str">
        <f>FIN_RAW[[#This Row],[CUENTA (IN)]]</f>
        <v>Efectivo</v>
      </c>
      <c r="J2566" s="6" t="str">
        <f>FIN_RAW[[#This Row],[CUENTA (OUT)]]</f>
        <v>Mensualidad</v>
      </c>
      <c r="K2566" s="3" t="str">
        <f>IF(OR(FIN_RAW[[#This Row],[CLIENTE]]=0,FIN_RAW[[#This Row],[CLIENTE]]=" "),"",FIN_RAW[[#This Row],[CLIENTE]])</f>
        <v>Paula Andrea Cruz</v>
      </c>
      <c r="L2566" s="3" t="str">
        <f>IF(OR(FIN_RAW[[#This Row],[DEPORTISTA]]=0,FIN_RAW[[#This Row],[DEPORTISTA]]=""),"",FIN_RAW[[#This Row],[DEPORTISTA]])</f>
        <v>Victoria David Cruz</v>
      </c>
      <c r="M2566" s="3">
        <f>IF(FIN_DATASET[[#This Row],[Method]]="Efectivo",1,0)</f>
        <v>1</v>
      </c>
      <c r="N2566" s="12">
        <f>IF(FIN_DATASET[[#This Row],[Method]]="Efectivo",FIN_DATASET[[#This Row],[Amount]],0)</f>
        <v>180000</v>
      </c>
      <c r="O2566" s="3">
        <f>IF(FIN_DATASET[[#This Row],[Method]]="CxC",1,0)</f>
        <v>0</v>
      </c>
      <c r="P2566" s="11">
        <f>IF(FIN_DATASET[[#This Row],[Method]]="CxC",FIN_DATASET[[#This Row],[Amount]],0)</f>
        <v>0</v>
      </c>
      <c r="Q2566" s="3">
        <f>IF(OR(FIN_DATASET[[#This Row],[Account]]="CxP",FIN_DATASET[[#This Row],[Account]]="CxP (Liga)",FIN_DATASET[[#This Row],[Account]]="CxP (Terceros)"),1,0)</f>
        <v>0</v>
      </c>
      <c r="R2566" s="3">
        <f>IF(FIN_DATASET[[#This Row],[AP_Flag]]=1,FIN_DATASET[[#This Row],[Amount]],0)</f>
        <v>0</v>
      </c>
    </row>
    <row r="2567" spans="1:18" x14ac:dyDescent="0.2">
      <c r="A2567" s="4">
        <f>FIN_RAW[[#This Row],[FECHA]]</f>
        <v>45658</v>
      </c>
      <c r="B2567" s="3">
        <f>YEAR(FIN_DATASET[[#This Row],[Date]])</f>
        <v>2025</v>
      </c>
      <c r="C2567" s="3" t="str">
        <f>TEXT(FIN_DATASET[[#This Row],[Date]],"mmmm")</f>
        <v>January</v>
      </c>
      <c r="D2567" s="3" t="str">
        <f>IF(FIN_RAW[[#This Row],[VALOR (IN)]]&gt;0, "Income",IF(FIN_RAW[[#This Row],[VALOR (OUT)]]&gt;0, "Expense", "Check"))</f>
        <v>Income</v>
      </c>
      <c r="E2567" s="3" t="str">
        <f>_xlfn.XLOOKUP(FIN_DATASET[[#This Row],[Method]],CATEGORY_MAP[CUENTA_IN],CATEGORY_MAP[Category])</f>
        <v>Cash</v>
      </c>
      <c r="F2567" s="3" t="str">
        <f>_xlfn.XLOOKUP(FIN_DATASET[[#This Row],[Account]],CATEGORY_MAP[CUENTA_OUT],CATEGORY_MAP[Subcategory])</f>
        <v>Other Incomes</v>
      </c>
      <c r="G2567" s="3" t="str">
        <f>IF(OR(FIN_RAW[[#This Row],[CONCEPTO]]=0,FIN_RAW[[#This Row],[CONCEPTO]]=""),"",FIN_RAW[[#This Row],[CONCEPTO]])</f>
        <v>Poliza FECNA</v>
      </c>
      <c r="H2567" s="5">
        <f>IF(FIN_DATASET[[#This Row],[Type]]="Income", FIN_RAW[[#This Row],[VALOR (IN)]], -FIN_RAW[[#This Row],[VALOR (OUT)]])</f>
        <v>14200</v>
      </c>
      <c r="I2567" s="3" t="str">
        <f>FIN_RAW[[#This Row],[CUENTA (IN)]]</f>
        <v>Efectivo</v>
      </c>
      <c r="J2567" s="6" t="str">
        <f>FIN_RAW[[#This Row],[CUENTA (OUT)]]</f>
        <v>Otros Ingresos</v>
      </c>
      <c r="K2567" s="3" t="str">
        <f>IF(OR(FIN_RAW[[#This Row],[CLIENTE]]=0,FIN_RAW[[#This Row],[CLIENTE]]=" "),"",FIN_RAW[[#This Row],[CLIENTE]])</f>
        <v>Sandra Martínez</v>
      </c>
      <c r="L2567" s="3" t="str">
        <f>IF(OR(FIN_RAW[[#This Row],[DEPORTISTA]]=0,FIN_RAW[[#This Row],[DEPORTISTA]]=""),"",FIN_RAW[[#This Row],[DEPORTISTA]])</f>
        <v>Alejandro Arbeláez Martínez</v>
      </c>
      <c r="M2567" s="3">
        <f>IF(FIN_DATASET[[#This Row],[Method]]="Efectivo",1,0)</f>
        <v>1</v>
      </c>
      <c r="N2567" s="12">
        <f>IF(FIN_DATASET[[#This Row],[Method]]="Efectivo",FIN_DATASET[[#This Row],[Amount]],0)</f>
        <v>14200</v>
      </c>
      <c r="O2567" s="3">
        <f>IF(FIN_DATASET[[#This Row],[Method]]="CxC",1,0)</f>
        <v>0</v>
      </c>
      <c r="P2567" s="11">
        <f>IF(FIN_DATASET[[#This Row],[Method]]="CxC",FIN_DATASET[[#This Row],[Amount]],0)</f>
        <v>0</v>
      </c>
      <c r="Q2567" s="3">
        <f>IF(OR(FIN_DATASET[[#This Row],[Account]]="CxP",FIN_DATASET[[#This Row],[Account]]="CxP (Liga)",FIN_DATASET[[#This Row],[Account]]="CxP (Terceros)"),1,0)</f>
        <v>0</v>
      </c>
      <c r="R2567" s="3">
        <f>IF(FIN_DATASET[[#This Row],[AP_Flag]]=1,FIN_DATASET[[#This Row],[Amount]],0)</f>
        <v>0</v>
      </c>
    </row>
    <row r="2568" spans="1:18" x14ac:dyDescent="0.2">
      <c r="A2568" s="4">
        <f>FIN_RAW[[#This Row],[FECHA]]</f>
        <v>45658</v>
      </c>
      <c r="B2568" s="3">
        <f>YEAR(FIN_DATASET[[#This Row],[Date]])</f>
        <v>2025</v>
      </c>
      <c r="C2568" s="3" t="str">
        <f>TEXT(FIN_DATASET[[#This Row],[Date]],"mmmm")</f>
        <v>January</v>
      </c>
      <c r="D2568" s="3" t="str">
        <f>IF(FIN_RAW[[#This Row],[VALOR (IN)]]&gt;0, "Income",IF(FIN_RAW[[#This Row],[VALOR (OUT)]]&gt;0, "Expense", "Check"))</f>
        <v>Income</v>
      </c>
      <c r="E2568" s="3" t="str">
        <f>_xlfn.XLOOKUP(FIN_DATASET[[#This Row],[Method]],CATEGORY_MAP[CUENTA_IN],CATEGORY_MAP[Category])</f>
        <v>Cash</v>
      </c>
      <c r="F2568" s="3" t="str">
        <f>_xlfn.XLOOKUP(FIN_DATASET[[#This Row],[Account]],CATEGORY_MAP[CUENTA_OUT],CATEGORY_MAP[Subcategory])</f>
        <v>Other Incomes</v>
      </c>
      <c r="G2568" s="3" t="str">
        <f>IF(OR(FIN_RAW[[#This Row],[CONCEPTO]]=0,FIN_RAW[[#This Row],[CONCEPTO]]=""),"",FIN_RAW[[#This Row],[CONCEPTO]])</f>
        <v>Poliza FECNA</v>
      </c>
      <c r="H2568" s="5">
        <f>IF(FIN_DATASET[[#This Row],[Type]]="Income", FIN_RAW[[#This Row],[VALOR (IN)]], -FIN_RAW[[#This Row],[VALOR (OUT)]])</f>
        <v>14200</v>
      </c>
      <c r="I2568" s="3" t="str">
        <f>FIN_RAW[[#This Row],[CUENTA (IN)]]</f>
        <v>Efectivo</v>
      </c>
      <c r="J2568" s="6" t="str">
        <f>FIN_RAW[[#This Row],[CUENTA (OUT)]]</f>
        <v>Otros Ingresos</v>
      </c>
      <c r="K2568" s="3" t="str">
        <f>IF(OR(FIN_RAW[[#This Row],[CLIENTE]]=0,FIN_RAW[[#This Row],[CLIENTE]]=" "),"",FIN_RAW[[#This Row],[CLIENTE]])</f>
        <v>Carlos Andrés Velasco Ruiz</v>
      </c>
      <c r="L2568" s="3" t="str">
        <f>IF(OR(FIN_RAW[[#This Row],[DEPORTISTA]]=0,FIN_RAW[[#This Row],[DEPORTISTA]]=""),"",FIN_RAW[[#This Row],[DEPORTISTA]])</f>
        <v>Antonella Velasco Aristizabal</v>
      </c>
      <c r="M2568" s="3">
        <f>IF(FIN_DATASET[[#This Row],[Method]]="Efectivo",1,0)</f>
        <v>1</v>
      </c>
      <c r="N2568" s="12">
        <f>IF(FIN_DATASET[[#This Row],[Method]]="Efectivo",FIN_DATASET[[#This Row],[Amount]],0)</f>
        <v>14200</v>
      </c>
      <c r="O2568" s="3">
        <f>IF(FIN_DATASET[[#This Row],[Method]]="CxC",1,0)</f>
        <v>0</v>
      </c>
      <c r="P2568" s="11">
        <f>IF(FIN_DATASET[[#This Row],[Method]]="CxC",FIN_DATASET[[#This Row],[Amount]],0)</f>
        <v>0</v>
      </c>
      <c r="Q2568" s="3">
        <f>IF(OR(FIN_DATASET[[#This Row],[Account]]="CxP",FIN_DATASET[[#This Row],[Account]]="CxP (Liga)",FIN_DATASET[[#This Row],[Account]]="CxP (Terceros)"),1,0)</f>
        <v>0</v>
      </c>
      <c r="R2568" s="3">
        <f>IF(FIN_DATASET[[#This Row],[AP_Flag]]=1,FIN_DATASET[[#This Row],[Amount]],0)</f>
        <v>0</v>
      </c>
    </row>
    <row r="2569" spans="1:18" x14ac:dyDescent="0.2">
      <c r="A2569" s="4">
        <f>FIN_RAW[[#This Row],[FECHA]]</f>
        <v>45658</v>
      </c>
      <c r="B2569" s="3">
        <f>YEAR(FIN_DATASET[[#This Row],[Date]])</f>
        <v>2025</v>
      </c>
      <c r="C2569" s="3" t="str">
        <f>TEXT(FIN_DATASET[[#This Row],[Date]],"mmmm")</f>
        <v>January</v>
      </c>
      <c r="D2569" s="3" t="str">
        <f>IF(FIN_RAW[[#This Row],[VALOR (IN)]]&gt;0, "Income",IF(FIN_RAW[[#This Row],[VALOR (OUT)]]&gt;0, "Expense", "Check"))</f>
        <v>Income</v>
      </c>
      <c r="E2569" s="3" t="str">
        <f>_xlfn.XLOOKUP(FIN_DATASET[[#This Row],[Method]],CATEGORY_MAP[CUENTA_IN],CATEGORY_MAP[Category])</f>
        <v>Cash</v>
      </c>
      <c r="F2569" s="3" t="str">
        <f>_xlfn.XLOOKUP(FIN_DATASET[[#This Row],[Account]],CATEGORY_MAP[CUENTA_OUT],CATEGORY_MAP[Subcategory])</f>
        <v>Other Incomes</v>
      </c>
      <c r="G2569" s="3" t="str">
        <f>IF(OR(FIN_RAW[[#This Row],[CONCEPTO]]=0,FIN_RAW[[#This Row],[CONCEPTO]]=""),"",FIN_RAW[[#This Row],[CONCEPTO]])</f>
        <v>Poliza FECNA</v>
      </c>
      <c r="H2569" s="5">
        <f>IF(FIN_DATASET[[#This Row],[Type]]="Income", FIN_RAW[[#This Row],[VALOR (IN)]], -FIN_RAW[[#This Row],[VALOR (OUT)]])</f>
        <v>14200</v>
      </c>
      <c r="I2569" s="3" t="str">
        <f>FIN_RAW[[#This Row],[CUENTA (IN)]]</f>
        <v>Efectivo</v>
      </c>
      <c r="J2569" s="6" t="str">
        <f>FIN_RAW[[#This Row],[CUENTA (OUT)]]</f>
        <v>Otros Ingresos</v>
      </c>
      <c r="K2569" s="3" t="str">
        <f>IF(OR(FIN_RAW[[#This Row],[CLIENTE]]=0,FIN_RAW[[#This Row],[CLIENTE]]=" "),"",FIN_RAW[[#This Row],[CLIENTE]])</f>
        <v>Juan Sebastián Floyd</v>
      </c>
      <c r="L2569" s="3" t="str">
        <f>IF(OR(FIN_RAW[[#This Row],[DEPORTISTA]]=0,FIN_RAW[[#This Row],[DEPORTISTA]]=""),"",FIN_RAW[[#This Row],[DEPORTISTA]])</f>
        <v>Arianna Floyd Martínez</v>
      </c>
      <c r="M2569" s="3">
        <f>IF(FIN_DATASET[[#This Row],[Method]]="Efectivo",1,0)</f>
        <v>1</v>
      </c>
      <c r="N2569" s="12">
        <f>IF(FIN_DATASET[[#This Row],[Method]]="Efectivo",FIN_DATASET[[#This Row],[Amount]],0)</f>
        <v>14200</v>
      </c>
      <c r="O2569" s="3">
        <f>IF(FIN_DATASET[[#This Row],[Method]]="CxC",1,0)</f>
        <v>0</v>
      </c>
      <c r="P2569" s="11">
        <f>IF(FIN_DATASET[[#This Row],[Method]]="CxC",FIN_DATASET[[#This Row],[Amount]],0)</f>
        <v>0</v>
      </c>
      <c r="Q2569" s="3">
        <f>IF(OR(FIN_DATASET[[#This Row],[Account]]="CxP",FIN_DATASET[[#This Row],[Account]]="CxP (Liga)",FIN_DATASET[[#This Row],[Account]]="CxP (Terceros)"),1,0)</f>
        <v>0</v>
      </c>
      <c r="R2569" s="3">
        <f>IF(FIN_DATASET[[#This Row],[AP_Flag]]=1,FIN_DATASET[[#This Row],[Amount]],0)</f>
        <v>0</v>
      </c>
    </row>
    <row r="2570" spans="1:18" x14ac:dyDescent="0.2">
      <c r="A2570" s="4">
        <f>FIN_RAW[[#This Row],[FECHA]]</f>
        <v>45658</v>
      </c>
      <c r="B2570" s="3">
        <f>YEAR(FIN_DATASET[[#This Row],[Date]])</f>
        <v>2025</v>
      </c>
      <c r="C2570" s="3" t="str">
        <f>TEXT(FIN_DATASET[[#This Row],[Date]],"mmmm")</f>
        <v>January</v>
      </c>
      <c r="D2570" s="3" t="str">
        <f>IF(FIN_RAW[[#This Row],[VALOR (IN)]]&gt;0, "Income",IF(FIN_RAW[[#This Row],[VALOR (OUT)]]&gt;0, "Expense", "Check"))</f>
        <v>Income</v>
      </c>
      <c r="E2570" s="3" t="str">
        <f>_xlfn.XLOOKUP(FIN_DATASET[[#This Row],[Method]],CATEGORY_MAP[CUENTA_IN],CATEGORY_MAP[Category])</f>
        <v>Cash</v>
      </c>
      <c r="F2570" s="3" t="str">
        <f>_xlfn.XLOOKUP(FIN_DATASET[[#This Row],[Account]],CATEGORY_MAP[CUENTA_OUT],CATEGORY_MAP[Subcategory])</f>
        <v>Other Incomes</v>
      </c>
      <c r="G2570" s="3" t="str">
        <f>IF(OR(FIN_RAW[[#This Row],[CONCEPTO]]=0,FIN_RAW[[#This Row],[CONCEPTO]]=""),"",FIN_RAW[[#This Row],[CONCEPTO]])</f>
        <v>Poliza FECNA</v>
      </c>
      <c r="H2570" s="5">
        <f>IF(FIN_DATASET[[#This Row],[Type]]="Income", FIN_RAW[[#This Row],[VALOR (IN)]], -FIN_RAW[[#This Row],[VALOR (OUT)]])</f>
        <v>14200</v>
      </c>
      <c r="I2570" s="3" t="str">
        <f>FIN_RAW[[#This Row],[CUENTA (IN)]]</f>
        <v>Efectivo</v>
      </c>
      <c r="J2570" s="6" t="str">
        <f>FIN_RAW[[#This Row],[CUENTA (OUT)]]</f>
        <v>Otros Ingresos</v>
      </c>
      <c r="K2570" s="3" t="str">
        <f>IF(OR(FIN_RAW[[#This Row],[CLIENTE]]=0,FIN_RAW[[#This Row],[CLIENTE]]=" "),"",FIN_RAW[[#This Row],[CLIENTE]])</f>
        <v>Tatiana Romero Tenorio</v>
      </c>
      <c r="L2570" s="3" t="str">
        <f>IF(OR(FIN_RAW[[#This Row],[DEPORTISTA]]=0,FIN_RAW[[#This Row],[DEPORTISTA]]=""),"",FIN_RAW[[#This Row],[DEPORTISTA]])</f>
        <v>Ismael Hurtado Romero</v>
      </c>
      <c r="M2570" s="3">
        <f>IF(FIN_DATASET[[#This Row],[Method]]="Efectivo",1,0)</f>
        <v>1</v>
      </c>
      <c r="N2570" s="12">
        <f>IF(FIN_DATASET[[#This Row],[Method]]="Efectivo",FIN_DATASET[[#This Row],[Amount]],0)</f>
        <v>14200</v>
      </c>
      <c r="O2570" s="3">
        <f>IF(FIN_DATASET[[#This Row],[Method]]="CxC",1,0)</f>
        <v>0</v>
      </c>
      <c r="P2570" s="11">
        <f>IF(FIN_DATASET[[#This Row],[Method]]="CxC",FIN_DATASET[[#This Row],[Amount]],0)</f>
        <v>0</v>
      </c>
      <c r="Q2570" s="3">
        <f>IF(OR(FIN_DATASET[[#This Row],[Account]]="CxP",FIN_DATASET[[#This Row],[Account]]="CxP (Liga)",FIN_DATASET[[#This Row],[Account]]="CxP (Terceros)"),1,0)</f>
        <v>0</v>
      </c>
      <c r="R2570" s="3">
        <f>IF(FIN_DATASET[[#This Row],[AP_Flag]]=1,FIN_DATASET[[#This Row],[Amount]],0)</f>
        <v>0</v>
      </c>
    </row>
    <row r="2571" spans="1:18" x14ac:dyDescent="0.2">
      <c r="A2571" s="4">
        <f>FIN_RAW[[#This Row],[FECHA]]</f>
        <v>45658</v>
      </c>
      <c r="B2571" s="3">
        <f>YEAR(FIN_DATASET[[#This Row],[Date]])</f>
        <v>2025</v>
      </c>
      <c r="C2571" s="3" t="str">
        <f>TEXT(FIN_DATASET[[#This Row],[Date]],"mmmm")</f>
        <v>January</v>
      </c>
      <c r="D2571" s="3" t="str">
        <f>IF(FIN_RAW[[#This Row],[VALOR (IN)]]&gt;0, "Income",IF(FIN_RAW[[#This Row],[VALOR (OUT)]]&gt;0, "Expense", "Check"))</f>
        <v>Income</v>
      </c>
      <c r="E2571" s="3" t="str">
        <f>_xlfn.XLOOKUP(FIN_DATASET[[#This Row],[Method]],CATEGORY_MAP[CUENTA_IN],CATEGORY_MAP[Category])</f>
        <v>Cash</v>
      </c>
      <c r="F2571" s="3" t="str">
        <f>_xlfn.XLOOKUP(FIN_DATASET[[#This Row],[Account]],CATEGORY_MAP[CUENTA_OUT],CATEGORY_MAP[Subcategory])</f>
        <v>Other Incomes</v>
      </c>
      <c r="G2571" s="3" t="str">
        <f>IF(OR(FIN_RAW[[#This Row],[CONCEPTO]]=0,FIN_RAW[[#This Row],[CONCEPTO]]=""),"",FIN_RAW[[#This Row],[CONCEPTO]])</f>
        <v>Poliza FECNA</v>
      </c>
      <c r="H2571" s="5">
        <f>IF(FIN_DATASET[[#This Row],[Type]]="Income", FIN_RAW[[#This Row],[VALOR (IN)]], -FIN_RAW[[#This Row],[VALOR (OUT)]])</f>
        <v>14200</v>
      </c>
      <c r="I2571" s="3" t="str">
        <f>FIN_RAW[[#This Row],[CUENTA (IN)]]</f>
        <v>Efectivo</v>
      </c>
      <c r="J2571" s="6" t="str">
        <f>FIN_RAW[[#This Row],[CUENTA (OUT)]]</f>
        <v>Otros Ingresos</v>
      </c>
      <c r="K2571" s="3" t="str">
        <f>IF(OR(FIN_RAW[[#This Row],[CLIENTE]]=0,FIN_RAW[[#This Row],[CLIENTE]]=" "),"",FIN_RAW[[#This Row],[CLIENTE]])</f>
        <v>Juan Carlos Cano Ortiz</v>
      </c>
      <c r="L2571" s="3" t="str">
        <f>IF(OR(FIN_RAW[[#This Row],[DEPORTISTA]]=0,FIN_RAW[[#This Row],[DEPORTISTA]]=""),"",FIN_RAW[[#This Row],[DEPORTISTA]])</f>
        <v>Jeronimo Cano Peña</v>
      </c>
      <c r="M2571" s="3">
        <f>IF(FIN_DATASET[[#This Row],[Method]]="Efectivo",1,0)</f>
        <v>1</v>
      </c>
      <c r="N2571" s="12">
        <f>IF(FIN_DATASET[[#This Row],[Method]]="Efectivo",FIN_DATASET[[#This Row],[Amount]],0)</f>
        <v>14200</v>
      </c>
      <c r="O2571" s="3">
        <f>IF(FIN_DATASET[[#This Row],[Method]]="CxC",1,0)</f>
        <v>0</v>
      </c>
      <c r="P2571" s="11">
        <f>IF(FIN_DATASET[[#This Row],[Method]]="CxC",FIN_DATASET[[#This Row],[Amount]],0)</f>
        <v>0</v>
      </c>
      <c r="Q2571" s="3">
        <f>IF(OR(FIN_DATASET[[#This Row],[Account]]="CxP",FIN_DATASET[[#This Row],[Account]]="CxP (Liga)",FIN_DATASET[[#This Row],[Account]]="CxP (Terceros)"),1,0)</f>
        <v>0</v>
      </c>
      <c r="R2571" s="3">
        <f>IF(FIN_DATASET[[#This Row],[AP_Flag]]=1,FIN_DATASET[[#This Row],[Amount]],0)</f>
        <v>0</v>
      </c>
    </row>
    <row r="2572" spans="1:18" x14ac:dyDescent="0.2">
      <c r="A2572" s="4">
        <f>FIN_RAW[[#This Row],[FECHA]]</f>
        <v>45658</v>
      </c>
      <c r="B2572" s="3">
        <f>YEAR(FIN_DATASET[[#This Row],[Date]])</f>
        <v>2025</v>
      </c>
      <c r="C2572" s="3" t="str">
        <f>TEXT(FIN_DATASET[[#This Row],[Date]],"mmmm")</f>
        <v>January</v>
      </c>
      <c r="D2572" s="3" t="str">
        <f>IF(FIN_RAW[[#This Row],[VALOR (IN)]]&gt;0, "Income",IF(FIN_RAW[[#This Row],[VALOR (OUT)]]&gt;0, "Expense", "Check"))</f>
        <v>Income</v>
      </c>
      <c r="E2572" s="3" t="str">
        <f>_xlfn.XLOOKUP(FIN_DATASET[[#This Row],[Method]],CATEGORY_MAP[CUENTA_IN],CATEGORY_MAP[Category])</f>
        <v>Cash</v>
      </c>
      <c r="F2572" s="3" t="str">
        <f>_xlfn.XLOOKUP(FIN_DATASET[[#This Row],[Account]],CATEGORY_MAP[CUENTA_OUT],CATEGORY_MAP[Subcategory])</f>
        <v>Other Incomes</v>
      </c>
      <c r="G2572" s="3" t="str">
        <f>IF(OR(FIN_RAW[[#This Row],[CONCEPTO]]=0,FIN_RAW[[#This Row],[CONCEPTO]]=""),"",FIN_RAW[[#This Row],[CONCEPTO]])</f>
        <v>Poliza FECNA</v>
      </c>
      <c r="H2572" s="5">
        <f>IF(FIN_DATASET[[#This Row],[Type]]="Income", FIN_RAW[[#This Row],[VALOR (IN)]], -FIN_RAW[[#This Row],[VALOR (OUT)]])</f>
        <v>14200</v>
      </c>
      <c r="I2572" s="3" t="str">
        <f>FIN_RAW[[#This Row],[CUENTA (IN)]]</f>
        <v>Efectivo</v>
      </c>
      <c r="J2572" s="6" t="str">
        <f>FIN_RAW[[#This Row],[CUENTA (OUT)]]</f>
        <v>Otros Ingresos</v>
      </c>
      <c r="K2572" s="3" t="str">
        <f>IF(OR(FIN_RAW[[#This Row],[CLIENTE]]=0,FIN_RAW[[#This Row],[CLIENTE]]=" "),"",FIN_RAW[[#This Row],[CLIENTE]])</f>
        <v>Fabio Eduardo Parra Martínez</v>
      </c>
      <c r="L2572" s="3" t="str">
        <f>IF(OR(FIN_RAW[[#This Row],[DEPORTISTA]]=0,FIN_RAW[[#This Row],[DEPORTISTA]]=""),"",FIN_RAW[[#This Row],[DEPORTISTA]])</f>
        <v>Jerónimo Parra Valenzuela</v>
      </c>
      <c r="M2572" s="3">
        <f>IF(FIN_DATASET[[#This Row],[Method]]="Efectivo",1,0)</f>
        <v>1</v>
      </c>
      <c r="N2572" s="12">
        <f>IF(FIN_DATASET[[#This Row],[Method]]="Efectivo",FIN_DATASET[[#This Row],[Amount]],0)</f>
        <v>14200</v>
      </c>
      <c r="O2572" s="3">
        <f>IF(FIN_DATASET[[#This Row],[Method]]="CxC",1,0)</f>
        <v>0</v>
      </c>
      <c r="P2572" s="11">
        <f>IF(FIN_DATASET[[#This Row],[Method]]="CxC",FIN_DATASET[[#This Row],[Amount]],0)</f>
        <v>0</v>
      </c>
      <c r="Q2572" s="3">
        <f>IF(OR(FIN_DATASET[[#This Row],[Account]]="CxP",FIN_DATASET[[#This Row],[Account]]="CxP (Liga)",FIN_DATASET[[#This Row],[Account]]="CxP (Terceros)"),1,0)</f>
        <v>0</v>
      </c>
      <c r="R2572" s="3">
        <f>IF(FIN_DATASET[[#This Row],[AP_Flag]]=1,FIN_DATASET[[#This Row],[Amount]],0)</f>
        <v>0</v>
      </c>
    </row>
    <row r="2573" spans="1:18" x14ac:dyDescent="0.2">
      <c r="A2573" s="4">
        <f>FIN_RAW[[#This Row],[FECHA]]</f>
        <v>45658</v>
      </c>
      <c r="B2573" s="3">
        <f>YEAR(FIN_DATASET[[#This Row],[Date]])</f>
        <v>2025</v>
      </c>
      <c r="C2573" s="3" t="str">
        <f>TEXT(FIN_DATASET[[#This Row],[Date]],"mmmm")</f>
        <v>January</v>
      </c>
      <c r="D2573" s="3" t="str">
        <f>IF(FIN_RAW[[#This Row],[VALOR (IN)]]&gt;0, "Income",IF(FIN_RAW[[#This Row],[VALOR (OUT)]]&gt;0, "Expense", "Check"))</f>
        <v>Income</v>
      </c>
      <c r="E2573" s="3" t="str">
        <f>_xlfn.XLOOKUP(FIN_DATASET[[#This Row],[Method]],CATEGORY_MAP[CUENTA_IN],CATEGORY_MAP[Category])</f>
        <v>Cash</v>
      </c>
      <c r="F2573" s="3" t="str">
        <f>_xlfn.XLOOKUP(FIN_DATASET[[#This Row],[Account]],CATEGORY_MAP[CUENTA_OUT],CATEGORY_MAP[Subcategory])</f>
        <v>Other Incomes</v>
      </c>
      <c r="G2573" s="3" t="str">
        <f>IF(OR(FIN_RAW[[#This Row],[CONCEPTO]]=0,FIN_RAW[[#This Row],[CONCEPTO]]=""),"",FIN_RAW[[#This Row],[CONCEPTO]])</f>
        <v>Poliza FECNA</v>
      </c>
      <c r="H2573" s="5">
        <f>IF(FIN_DATASET[[#This Row],[Type]]="Income", FIN_RAW[[#This Row],[VALOR (IN)]], -FIN_RAW[[#This Row],[VALOR (OUT)]])</f>
        <v>14200</v>
      </c>
      <c r="I2573" s="3" t="str">
        <f>FIN_RAW[[#This Row],[CUENTA (IN)]]</f>
        <v>Efectivo</v>
      </c>
      <c r="J2573" s="6" t="str">
        <f>FIN_RAW[[#This Row],[CUENTA (OUT)]]</f>
        <v>Otros Ingresos</v>
      </c>
      <c r="K2573" s="3" t="str">
        <f>IF(OR(FIN_RAW[[#This Row],[CLIENTE]]=0,FIN_RAW[[#This Row],[CLIENTE]]=" "),"",FIN_RAW[[#This Row],[CLIENTE]])</f>
        <v>Nulbi Quisaboni Ortiz</v>
      </c>
      <c r="L2573" s="3" t="str">
        <f>IF(OR(FIN_RAW[[#This Row],[DEPORTISTA]]=0,FIN_RAW[[#This Row],[DEPORTISTA]]=""),"",FIN_RAW[[#This Row],[DEPORTISTA]])</f>
        <v>Jose Julian Diaz Quisaboni</v>
      </c>
      <c r="M2573" s="3">
        <f>IF(FIN_DATASET[[#This Row],[Method]]="Efectivo",1,0)</f>
        <v>1</v>
      </c>
      <c r="N2573" s="12">
        <f>IF(FIN_DATASET[[#This Row],[Method]]="Efectivo",FIN_DATASET[[#This Row],[Amount]],0)</f>
        <v>14200</v>
      </c>
      <c r="O2573" s="3">
        <f>IF(FIN_DATASET[[#This Row],[Method]]="CxC",1,0)</f>
        <v>0</v>
      </c>
      <c r="P2573" s="11">
        <f>IF(FIN_DATASET[[#This Row],[Method]]="CxC",FIN_DATASET[[#This Row],[Amount]],0)</f>
        <v>0</v>
      </c>
      <c r="Q2573" s="3">
        <f>IF(OR(FIN_DATASET[[#This Row],[Account]]="CxP",FIN_DATASET[[#This Row],[Account]]="CxP (Liga)",FIN_DATASET[[#This Row],[Account]]="CxP (Terceros)"),1,0)</f>
        <v>0</v>
      </c>
      <c r="R2573" s="3">
        <f>IF(FIN_DATASET[[#This Row],[AP_Flag]]=1,FIN_DATASET[[#This Row],[Amount]],0)</f>
        <v>0</v>
      </c>
    </row>
    <row r="2574" spans="1:18" x14ac:dyDescent="0.2">
      <c r="A2574" s="4">
        <f>FIN_RAW[[#This Row],[FECHA]]</f>
        <v>45658</v>
      </c>
      <c r="B2574" s="3">
        <f>YEAR(FIN_DATASET[[#This Row],[Date]])</f>
        <v>2025</v>
      </c>
      <c r="C2574" s="3" t="str">
        <f>TEXT(FIN_DATASET[[#This Row],[Date]],"mmmm")</f>
        <v>January</v>
      </c>
      <c r="D2574" s="3" t="str">
        <f>IF(FIN_RAW[[#This Row],[VALOR (IN)]]&gt;0, "Income",IF(FIN_RAW[[#This Row],[VALOR (OUT)]]&gt;0, "Expense", "Check"))</f>
        <v>Income</v>
      </c>
      <c r="E2574" s="3" t="str">
        <f>_xlfn.XLOOKUP(FIN_DATASET[[#This Row],[Method]],CATEGORY_MAP[CUENTA_IN],CATEGORY_MAP[Category])</f>
        <v>Cash</v>
      </c>
      <c r="F2574" s="3" t="str">
        <f>_xlfn.XLOOKUP(FIN_DATASET[[#This Row],[Account]],CATEGORY_MAP[CUENTA_OUT],CATEGORY_MAP[Subcategory])</f>
        <v>Other Incomes</v>
      </c>
      <c r="G2574" s="3" t="str">
        <f>IF(OR(FIN_RAW[[#This Row],[CONCEPTO]]=0,FIN_RAW[[#This Row],[CONCEPTO]]=""),"",FIN_RAW[[#This Row],[CONCEPTO]])</f>
        <v>Ficha FECNA</v>
      </c>
      <c r="H2574" s="5">
        <f>IF(FIN_DATASET[[#This Row],[Type]]="Income", FIN_RAW[[#This Row],[VALOR (IN)]], -FIN_RAW[[#This Row],[VALOR (OUT)]])</f>
        <v>163100</v>
      </c>
      <c r="I2574" s="3" t="str">
        <f>FIN_RAW[[#This Row],[CUENTA (IN)]]</f>
        <v>Efectivo</v>
      </c>
      <c r="J2574" s="6" t="str">
        <f>FIN_RAW[[#This Row],[CUENTA (OUT)]]</f>
        <v>Otros Ingresos</v>
      </c>
      <c r="K2574" s="3" t="str">
        <f>IF(OR(FIN_RAW[[#This Row],[CLIENTE]]=0,FIN_RAW[[#This Row],[CLIENTE]]=" "),"",FIN_RAW[[#This Row],[CLIENTE]])</f>
        <v>Juan Sebastián Floyd</v>
      </c>
      <c r="L2574" s="3" t="str">
        <f>IF(OR(FIN_RAW[[#This Row],[DEPORTISTA]]=0,FIN_RAW[[#This Row],[DEPORTISTA]]=""),"",FIN_RAW[[#This Row],[DEPORTISTA]])</f>
        <v>Juan Diego Floyd Martínez</v>
      </c>
      <c r="M2574" s="3">
        <f>IF(FIN_DATASET[[#This Row],[Method]]="Efectivo",1,0)</f>
        <v>1</v>
      </c>
      <c r="N2574" s="12">
        <f>IF(FIN_DATASET[[#This Row],[Method]]="Efectivo",FIN_DATASET[[#This Row],[Amount]],0)</f>
        <v>163100</v>
      </c>
      <c r="O2574" s="3">
        <f>IF(FIN_DATASET[[#This Row],[Method]]="CxC",1,0)</f>
        <v>0</v>
      </c>
      <c r="P2574" s="11">
        <f>IF(FIN_DATASET[[#This Row],[Method]]="CxC",FIN_DATASET[[#This Row],[Amount]],0)</f>
        <v>0</v>
      </c>
      <c r="Q2574" s="3">
        <f>IF(OR(FIN_DATASET[[#This Row],[Account]]="CxP",FIN_DATASET[[#This Row],[Account]]="CxP (Liga)",FIN_DATASET[[#This Row],[Account]]="CxP (Terceros)"),1,0)</f>
        <v>0</v>
      </c>
      <c r="R2574" s="3">
        <f>IF(FIN_DATASET[[#This Row],[AP_Flag]]=1,FIN_DATASET[[#This Row],[Amount]],0)</f>
        <v>0</v>
      </c>
    </row>
    <row r="2575" spans="1:18" x14ac:dyDescent="0.2">
      <c r="A2575" s="4">
        <f>FIN_RAW[[#This Row],[FECHA]]</f>
        <v>45658</v>
      </c>
      <c r="B2575" s="3">
        <f>YEAR(FIN_DATASET[[#This Row],[Date]])</f>
        <v>2025</v>
      </c>
      <c r="C2575" s="3" t="str">
        <f>TEXT(FIN_DATASET[[#This Row],[Date]],"mmmm")</f>
        <v>January</v>
      </c>
      <c r="D2575" s="3" t="str">
        <f>IF(FIN_RAW[[#This Row],[VALOR (IN)]]&gt;0, "Income",IF(FIN_RAW[[#This Row],[VALOR (OUT)]]&gt;0, "Expense", "Check"))</f>
        <v>Income</v>
      </c>
      <c r="E2575" s="3" t="str">
        <f>_xlfn.XLOOKUP(FIN_DATASET[[#This Row],[Method]],CATEGORY_MAP[CUENTA_IN],CATEGORY_MAP[Category])</f>
        <v>Cash</v>
      </c>
      <c r="F2575" s="3" t="str">
        <f>_xlfn.XLOOKUP(FIN_DATASET[[#This Row],[Account]],CATEGORY_MAP[CUENTA_OUT],CATEGORY_MAP[Subcategory])</f>
        <v>Other Incomes</v>
      </c>
      <c r="G2575" s="3" t="str">
        <f>IF(OR(FIN_RAW[[#This Row],[CONCEPTO]]=0,FIN_RAW[[#This Row],[CONCEPTO]]=""),"",FIN_RAW[[#This Row],[CONCEPTO]])</f>
        <v>Poliza FECNA</v>
      </c>
      <c r="H2575" s="5">
        <f>IF(FIN_DATASET[[#This Row],[Type]]="Income", FIN_RAW[[#This Row],[VALOR (IN)]], -FIN_RAW[[#This Row],[VALOR (OUT)]])</f>
        <v>14200</v>
      </c>
      <c r="I2575" s="3" t="str">
        <f>FIN_RAW[[#This Row],[CUENTA (IN)]]</f>
        <v>Efectivo</v>
      </c>
      <c r="J2575" s="6" t="str">
        <f>FIN_RAW[[#This Row],[CUENTA (OUT)]]</f>
        <v>Otros Ingresos</v>
      </c>
      <c r="K2575" s="3" t="str">
        <f>IF(OR(FIN_RAW[[#This Row],[CLIENTE]]=0,FIN_RAW[[#This Row],[CLIENTE]]=" "),"",FIN_RAW[[#This Row],[CLIENTE]])</f>
        <v>Víctor Manuel Duque Yepes</v>
      </c>
      <c r="L2575" s="3" t="str">
        <f>IF(OR(FIN_RAW[[#This Row],[DEPORTISTA]]=0,FIN_RAW[[#This Row],[DEPORTISTA]]=""),"",FIN_RAW[[#This Row],[DEPORTISTA]])</f>
        <v>Juan Esteban Duque Pinto</v>
      </c>
      <c r="M2575" s="3">
        <f>IF(FIN_DATASET[[#This Row],[Method]]="Efectivo",1,0)</f>
        <v>1</v>
      </c>
      <c r="N2575" s="12">
        <f>IF(FIN_DATASET[[#This Row],[Method]]="Efectivo",FIN_DATASET[[#This Row],[Amount]],0)</f>
        <v>14200</v>
      </c>
      <c r="O2575" s="3">
        <f>IF(FIN_DATASET[[#This Row],[Method]]="CxC",1,0)</f>
        <v>0</v>
      </c>
      <c r="P2575" s="11">
        <f>IF(FIN_DATASET[[#This Row],[Method]]="CxC",FIN_DATASET[[#This Row],[Amount]],0)</f>
        <v>0</v>
      </c>
      <c r="Q2575" s="3">
        <f>IF(OR(FIN_DATASET[[#This Row],[Account]]="CxP",FIN_DATASET[[#This Row],[Account]]="CxP (Liga)",FIN_DATASET[[#This Row],[Account]]="CxP (Terceros)"),1,0)</f>
        <v>0</v>
      </c>
      <c r="R2575" s="3">
        <f>IF(FIN_DATASET[[#This Row],[AP_Flag]]=1,FIN_DATASET[[#This Row],[Amount]],0)</f>
        <v>0</v>
      </c>
    </row>
    <row r="2576" spans="1:18" x14ac:dyDescent="0.2">
      <c r="A2576" s="4">
        <f>FIN_RAW[[#This Row],[FECHA]]</f>
        <v>45658</v>
      </c>
      <c r="B2576" s="3">
        <f>YEAR(FIN_DATASET[[#This Row],[Date]])</f>
        <v>2025</v>
      </c>
      <c r="C2576" s="3" t="str">
        <f>TEXT(FIN_DATASET[[#This Row],[Date]],"mmmm")</f>
        <v>January</v>
      </c>
      <c r="D2576" s="3" t="str">
        <f>IF(FIN_RAW[[#This Row],[VALOR (IN)]]&gt;0, "Income",IF(FIN_RAW[[#This Row],[VALOR (OUT)]]&gt;0, "Expense", "Check"))</f>
        <v>Income</v>
      </c>
      <c r="E2576" s="3" t="str">
        <f>_xlfn.XLOOKUP(FIN_DATASET[[#This Row],[Method]],CATEGORY_MAP[CUENTA_IN],CATEGORY_MAP[Category])</f>
        <v>Cash</v>
      </c>
      <c r="F2576" s="3" t="str">
        <f>_xlfn.XLOOKUP(FIN_DATASET[[#This Row],[Account]],CATEGORY_MAP[CUENTA_OUT],CATEGORY_MAP[Subcategory])</f>
        <v>Other Incomes</v>
      </c>
      <c r="G2576" s="3" t="str">
        <f>IF(OR(FIN_RAW[[#This Row],[CONCEPTO]]=0,FIN_RAW[[#This Row],[CONCEPTO]]=""),"",FIN_RAW[[#This Row],[CONCEPTO]])</f>
        <v>Ficha FECNA</v>
      </c>
      <c r="H2576" s="5">
        <f>IF(FIN_DATASET[[#This Row],[Type]]="Income", FIN_RAW[[#This Row],[VALOR (IN)]], -FIN_RAW[[#This Row],[VALOR (OUT)]])</f>
        <v>163100</v>
      </c>
      <c r="I2576" s="3" t="str">
        <f>FIN_RAW[[#This Row],[CUENTA (IN)]]</f>
        <v>Efectivo</v>
      </c>
      <c r="J2576" s="6" t="str">
        <f>FIN_RAW[[#This Row],[CUENTA (OUT)]]</f>
        <v>Otros Ingresos</v>
      </c>
      <c r="K2576" s="3" t="str">
        <f>IF(OR(FIN_RAW[[#This Row],[CLIENTE]]=0,FIN_RAW[[#This Row],[CLIENTE]]=" "),"",FIN_RAW[[#This Row],[CLIENTE]])</f>
        <v>Víctor Manuel Duque Yepes</v>
      </c>
      <c r="L2576" s="3" t="str">
        <f>IF(OR(FIN_RAW[[#This Row],[DEPORTISTA]]=0,FIN_RAW[[#This Row],[DEPORTISTA]]=""),"",FIN_RAW[[#This Row],[DEPORTISTA]])</f>
        <v>Juan Manuel Duque Pinto</v>
      </c>
      <c r="M2576" s="3">
        <f>IF(FIN_DATASET[[#This Row],[Method]]="Efectivo",1,0)</f>
        <v>1</v>
      </c>
      <c r="N2576" s="12">
        <f>IF(FIN_DATASET[[#This Row],[Method]]="Efectivo",FIN_DATASET[[#This Row],[Amount]],0)</f>
        <v>163100</v>
      </c>
      <c r="O2576" s="3">
        <f>IF(FIN_DATASET[[#This Row],[Method]]="CxC",1,0)</f>
        <v>0</v>
      </c>
      <c r="P2576" s="11">
        <f>IF(FIN_DATASET[[#This Row],[Method]]="CxC",FIN_DATASET[[#This Row],[Amount]],0)</f>
        <v>0</v>
      </c>
      <c r="Q2576" s="3">
        <f>IF(OR(FIN_DATASET[[#This Row],[Account]]="CxP",FIN_DATASET[[#This Row],[Account]]="CxP (Liga)",FIN_DATASET[[#This Row],[Account]]="CxP (Terceros)"),1,0)</f>
        <v>0</v>
      </c>
      <c r="R2576" s="3">
        <f>IF(FIN_DATASET[[#This Row],[AP_Flag]]=1,FIN_DATASET[[#This Row],[Amount]],0)</f>
        <v>0</v>
      </c>
    </row>
    <row r="2577" spans="1:18" x14ac:dyDescent="0.2">
      <c r="A2577" s="4">
        <f>FIN_RAW[[#This Row],[FECHA]]</f>
        <v>45658</v>
      </c>
      <c r="B2577" s="3">
        <f>YEAR(FIN_DATASET[[#This Row],[Date]])</f>
        <v>2025</v>
      </c>
      <c r="C2577" s="3" t="str">
        <f>TEXT(FIN_DATASET[[#This Row],[Date]],"mmmm")</f>
        <v>January</v>
      </c>
      <c r="D2577" s="3" t="str">
        <f>IF(FIN_RAW[[#This Row],[VALOR (IN)]]&gt;0, "Income",IF(FIN_RAW[[#This Row],[VALOR (OUT)]]&gt;0, "Expense", "Check"))</f>
        <v>Income</v>
      </c>
      <c r="E2577" s="3" t="str">
        <f>_xlfn.XLOOKUP(FIN_DATASET[[#This Row],[Method]],CATEGORY_MAP[CUENTA_IN],CATEGORY_MAP[Category])</f>
        <v>Cash</v>
      </c>
      <c r="F2577" s="3" t="str">
        <f>_xlfn.XLOOKUP(FIN_DATASET[[#This Row],[Account]],CATEGORY_MAP[CUENTA_OUT],CATEGORY_MAP[Subcategory])</f>
        <v>Other Incomes</v>
      </c>
      <c r="G2577" s="3" t="str">
        <f>IF(OR(FIN_RAW[[#This Row],[CONCEPTO]]=0,FIN_RAW[[#This Row],[CONCEPTO]]=""),"",FIN_RAW[[#This Row],[CONCEPTO]])</f>
        <v>Ficha FECNA</v>
      </c>
      <c r="H2577" s="5">
        <f>IF(FIN_DATASET[[#This Row],[Type]]="Income", FIN_RAW[[#This Row],[VALOR (IN)]], -FIN_RAW[[#This Row],[VALOR (OUT)]])</f>
        <v>163100</v>
      </c>
      <c r="I2577" s="3" t="str">
        <f>FIN_RAW[[#This Row],[CUENTA (IN)]]</f>
        <v>Efectivo</v>
      </c>
      <c r="J2577" s="6" t="str">
        <f>FIN_RAW[[#This Row],[CUENTA (OUT)]]</f>
        <v>Otros Ingresos</v>
      </c>
      <c r="K2577" s="3" t="str">
        <f>IF(OR(FIN_RAW[[#This Row],[CLIENTE]]=0,FIN_RAW[[#This Row],[CLIENTE]]=" "),"",FIN_RAW[[#This Row],[CLIENTE]])</f>
        <v>Diana Gómez Herrera</v>
      </c>
      <c r="L2577" s="3" t="str">
        <f>IF(OR(FIN_RAW[[#This Row],[DEPORTISTA]]=0,FIN_RAW[[#This Row],[DEPORTISTA]]=""),"",FIN_RAW[[#This Row],[DEPORTISTA]])</f>
        <v>Juan Manuel López Gómez</v>
      </c>
      <c r="M2577" s="3">
        <f>IF(FIN_DATASET[[#This Row],[Method]]="Efectivo",1,0)</f>
        <v>1</v>
      </c>
      <c r="N2577" s="12">
        <f>IF(FIN_DATASET[[#This Row],[Method]]="Efectivo",FIN_DATASET[[#This Row],[Amount]],0)</f>
        <v>163100</v>
      </c>
      <c r="O2577" s="3">
        <f>IF(FIN_DATASET[[#This Row],[Method]]="CxC",1,0)</f>
        <v>0</v>
      </c>
      <c r="P2577" s="11">
        <f>IF(FIN_DATASET[[#This Row],[Method]]="CxC",FIN_DATASET[[#This Row],[Amount]],0)</f>
        <v>0</v>
      </c>
      <c r="Q2577" s="3">
        <f>IF(OR(FIN_DATASET[[#This Row],[Account]]="CxP",FIN_DATASET[[#This Row],[Account]]="CxP (Liga)",FIN_DATASET[[#This Row],[Account]]="CxP (Terceros)"),1,0)</f>
        <v>0</v>
      </c>
      <c r="R2577" s="3">
        <f>IF(FIN_DATASET[[#This Row],[AP_Flag]]=1,FIN_DATASET[[#This Row],[Amount]],0)</f>
        <v>0</v>
      </c>
    </row>
    <row r="2578" spans="1:18" x14ac:dyDescent="0.2">
      <c r="A2578" s="4">
        <f>FIN_RAW[[#This Row],[FECHA]]</f>
        <v>45658</v>
      </c>
      <c r="B2578" s="3">
        <f>YEAR(FIN_DATASET[[#This Row],[Date]])</f>
        <v>2025</v>
      </c>
      <c r="C2578" s="3" t="str">
        <f>TEXT(FIN_DATASET[[#This Row],[Date]],"mmmm")</f>
        <v>January</v>
      </c>
      <c r="D2578" s="3" t="str">
        <f>IF(FIN_RAW[[#This Row],[VALOR (IN)]]&gt;0, "Income",IF(FIN_RAW[[#This Row],[VALOR (OUT)]]&gt;0, "Expense", "Check"))</f>
        <v>Income</v>
      </c>
      <c r="E2578" s="3" t="str">
        <f>_xlfn.XLOOKUP(FIN_DATASET[[#This Row],[Method]],CATEGORY_MAP[CUENTA_IN],CATEGORY_MAP[Category])</f>
        <v>Cash</v>
      </c>
      <c r="F2578" s="3" t="str">
        <f>_xlfn.XLOOKUP(FIN_DATASET[[#This Row],[Account]],CATEGORY_MAP[CUENTA_OUT],CATEGORY_MAP[Subcategory])</f>
        <v>Other Incomes</v>
      </c>
      <c r="G2578" s="3" t="str">
        <f>IF(OR(FIN_RAW[[#This Row],[CONCEPTO]]=0,FIN_RAW[[#This Row],[CONCEPTO]]=""),"",FIN_RAW[[#This Row],[CONCEPTO]])</f>
        <v>Ficha FECNA</v>
      </c>
      <c r="H2578" s="5">
        <f>IF(FIN_DATASET[[#This Row],[Type]]="Income", FIN_RAW[[#This Row],[VALOR (IN)]], -FIN_RAW[[#This Row],[VALOR (OUT)]])</f>
        <v>163100</v>
      </c>
      <c r="I2578" s="3" t="str">
        <f>FIN_RAW[[#This Row],[CUENTA (IN)]]</f>
        <v>Efectivo</v>
      </c>
      <c r="J2578" s="6" t="str">
        <f>FIN_RAW[[#This Row],[CUENTA (OUT)]]</f>
        <v>Otros Ingresos</v>
      </c>
      <c r="K2578" s="3" t="str">
        <f>IF(OR(FIN_RAW[[#This Row],[CLIENTE]]=0,FIN_RAW[[#This Row],[CLIENTE]]=" "),"",FIN_RAW[[#This Row],[CLIENTE]])</f>
        <v>Silvana Torres López</v>
      </c>
      <c r="L2578" s="3" t="str">
        <f>IF(OR(FIN_RAW[[#This Row],[DEPORTISTA]]=0,FIN_RAW[[#This Row],[DEPORTISTA]]=""),"",FIN_RAW[[#This Row],[DEPORTISTA]])</f>
        <v>Luciana Pinedo Torres</v>
      </c>
      <c r="M2578" s="3">
        <f>IF(FIN_DATASET[[#This Row],[Method]]="Efectivo",1,0)</f>
        <v>1</v>
      </c>
      <c r="N2578" s="12">
        <f>IF(FIN_DATASET[[#This Row],[Method]]="Efectivo",FIN_DATASET[[#This Row],[Amount]],0)</f>
        <v>163100</v>
      </c>
      <c r="O2578" s="3">
        <f>IF(FIN_DATASET[[#This Row],[Method]]="CxC",1,0)</f>
        <v>0</v>
      </c>
      <c r="P2578" s="11">
        <f>IF(FIN_DATASET[[#This Row],[Method]]="CxC",FIN_DATASET[[#This Row],[Amount]],0)</f>
        <v>0</v>
      </c>
      <c r="Q2578" s="3">
        <f>IF(OR(FIN_DATASET[[#This Row],[Account]]="CxP",FIN_DATASET[[#This Row],[Account]]="CxP (Liga)",FIN_DATASET[[#This Row],[Account]]="CxP (Terceros)"),1,0)</f>
        <v>0</v>
      </c>
      <c r="R2578" s="3">
        <f>IF(FIN_DATASET[[#This Row],[AP_Flag]]=1,FIN_DATASET[[#This Row],[Amount]],0)</f>
        <v>0</v>
      </c>
    </row>
    <row r="2579" spans="1:18" x14ac:dyDescent="0.2">
      <c r="A2579" s="4">
        <f>FIN_RAW[[#This Row],[FECHA]]</f>
        <v>45658</v>
      </c>
      <c r="B2579" s="3">
        <f>YEAR(FIN_DATASET[[#This Row],[Date]])</f>
        <v>2025</v>
      </c>
      <c r="C2579" s="3" t="str">
        <f>TEXT(FIN_DATASET[[#This Row],[Date]],"mmmm")</f>
        <v>January</v>
      </c>
      <c r="D2579" s="3" t="str">
        <f>IF(FIN_RAW[[#This Row],[VALOR (IN)]]&gt;0, "Income",IF(FIN_RAW[[#This Row],[VALOR (OUT)]]&gt;0, "Expense", "Check"))</f>
        <v>Income</v>
      </c>
      <c r="E2579" s="3" t="str">
        <f>_xlfn.XLOOKUP(FIN_DATASET[[#This Row],[Method]],CATEGORY_MAP[CUENTA_IN],CATEGORY_MAP[Category])</f>
        <v>Cash</v>
      </c>
      <c r="F2579" s="3" t="str">
        <f>_xlfn.XLOOKUP(FIN_DATASET[[#This Row],[Account]],CATEGORY_MAP[CUENTA_OUT],CATEGORY_MAP[Subcategory])</f>
        <v>Other Incomes</v>
      </c>
      <c r="G2579" s="3" t="str">
        <f>IF(OR(FIN_RAW[[#This Row],[CONCEPTO]]=0,FIN_RAW[[#This Row],[CONCEPTO]]=""),"",FIN_RAW[[#This Row],[CONCEPTO]])</f>
        <v>Ficha FECNA</v>
      </c>
      <c r="H2579" s="5">
        <f>IF(FIN_DATASET[[#This Row],[Type]]="Income", FIN_RAW[[#This Row],[VALOR (IN)]], -FIN_RAW[[#This Row],[VALOR (OUT)]])</f>
        <v>163100</v>
      </c>
      <c r="I2579" s="3" t="str">
        <f>FIN_RAW[[#This Row],[CUENTA (IN)]]</f>
        <v>Efectivo</v>
      </c>
      <c r="J2579" s="6" t="str">
        <f>FIN_RAW[[#This Row],[CUENTA (OUT)]]</f>
        <v>Otros Ingresos</v>
      </c>
      <c r="K2579" s="3" t="str">
        <f>IF(OR(FIN_RAW[[#This Row],[CLIENTE]]=0,FIN_RAW[[#This Row],[CLIENTE]]=" "),"",FIN_RAW[[#This Row],[CLIENTE]])</f>
        <v>Omar Osorio Valencia</v>
      </c>
      <c r="L2579" s="3" t="str">
        <f>IF(OR(FIN_RAW[[#This Row],[DEPORTISTA]]=0,FIN_RAW[[#This Row],[DEPORTISTA]]=""),"",FIN_RAW[[#This Row],[DEPORTISTA]])</f>
        <v>Mariana Osorio Mendoza</v>
      </c>
      <c r="M2579" s="3">
        <f>IF(FIN_DATASET[[#This Row],[Method]]="Efectivo",1,0)</f>
        <v>1</v>
      </c>
      <c r="N2579" s="12">
        <f>IF(FIN_DATASET[[#This Row],[Method]]="Efectivo",FIN_DATASET[[#This Row],[Amount]],0)</f>
        <v>163100</v>
      </c>
      <c r="O2579" s="3">
        <f>IF(FIN_DATASET[[#This Row],[Method]]="CxC",1,0)</f>
        <v>0</v>
      </c>
      <c r="P2579" s="11">
        <f>IF(FIN_DATASET[[#This Row],[Method]]="CxC",FIN_DATASET[[#This Row],[Amount]],0)</f>
        <v>0</v>
      </c>
      <c r="Q2579" s="3">
        <f>IF(OR(FIN_DATASET[[#This Row],[Account]]="CxP",FIN_DATASET[[#This Row],[Account]]="CxP (Liga)",FIN_DATASET[[#This Row],[Account]]="CxP (Terceros)"),1,0)</f>
        <v>0</v>
      </c>
      <c r="R2579" s="3">
        <f>IF(FIN_DATASET[[#This Row],[AP_Flag]]=1,FIN_DATASET[[#This Row],[Amount]],0)</f>
        <v>0</v>
      </c>
    </row>
    <row r="2580" spans="1:18" x14ac:dyDescent="0.2">
      <c r="A2580" s="4">
        <f>FIN_RAW[[#This Row],[FECHA]]</f>
        <v>45658</v>
      </c>
      <c r="B2580" s="3">
        <f>YEAR(FIN_DATASET[[#This Row],[Date]])</f>
        <v>2025</v>
      </c>
      <c r="C2580" s="3" t="str">
        <f>TEXT(FIN_DATASET[[#This Row],[Date]],"mmmm")</f>
        <v>January</v>
      </c>
      <c r="D2580" s="3" t="str">
        <f>IF(FIN_RAW[[#This Row],[VALOR (IN)]]&gt;0, "Income",IF(FIN_RAW[[#This Row],[VALOR (OUT)]]&gt;0, "Expense", "Check"))</f>
        <v>Income</v>
      </c>
      <c r="E2580" s="3" t="str">
        <f>_xlfn.XLOOKUP(FIN_DATASET[[#This Row],[Method]],CATEGORY_MAP[CUENTA_IN],CATEGORY_MAP[Category])</f>
        <v>Cash</v>
      </c>
      <c r="F2580" s="3" t="str">
        <f>_xlfn.XLOOKUP(FIN_DATASET[[#This Row],[Account]],CATEGORY_MAP[CUENTA_OUT],CATEGORY_MAP[Subcategory])</f>
        <v>Other Incomes</v>
      </c>
      <c r="G2580" s="3" t="str">
        <f>IF(OR(FIN_RAW[[#This Row],[CONCEPTO]]=0,FIN_RAW[[#This Row],[CONCEPTO]]=""),"",FIN_RAW[[#This Row],[CONCEPTO]])</f>
        <v>Ficha FECNA</v>
      </c>
      <c r="H2580" s="5">
        <f>IF(FIN_DATASET[[#This Row],[Type]]="Income", FIN_RAW[[#This Row],[VALOR (IN)]], -FIN_RAW[[#This Row],[VALOR (OUT)]])</f>
        <v>163100</v>
      </c>
      <c r="I2580" s="3" t="str">
        <f>FIN_RAW[[#This Row],[CUENTA (IN)]]</f>
        <v>Efectivo</v>
      </c>
      <c r="J2580" s="6" t="str">
        <f>FIN_RAW[[#This Row],[CUENTA (OUT)]]</f>
        <v>Otros Ingresos</v>
      </c>
      <c r="K2580" s="3" t="str">
        <f>IF(OR(FIN_RAW[[#This Row],[CLIENTE]]=0,FIN_RAW[[#This Row],[CLIENTE]]=" "),"",FIN_RAW[[#This Row],[CLIENTE]])</f>
        <v>Mónica González Esguerra</v>
      </c>
      <c r="L2580" s="3" t="str">
        <f>IF(OR(FIN_RAW[[#This Row],[DEPORTISTA]]=0,FIN_RAW[[#This Row],[DEPORTISTA]]=""),"",FIN_RAW[[#This Row],[DEPORTISTA]])</f>
        <v>Mariana Vásquez González</v>
      </c>
      <c r="M2580" s="3">
        <f>IF(FIN_DATASET[[#This Row],[Method]]="Efectivo",1,0)</f>
        <v>1</v>
      </c>
      <c r="N2580" s="12">
        <f>IF(FIN_DATASET[[#This Row],[Method]]="Efectivo",FIN_DATASET[[#This Row],[Amount]],0)</f>
        <v>163100</v>
      </c>
      <c r="O2580" s="3">
        <f>IF(FIN_DATASET[[#This Row],[Method]]="CxC",1,0)</f>
        <v>0</v>
      </c>
      <c r="P2580" s="11">
        <f>IF(FIN_DATASET[[#This Row],[Method]]="CxC",FIN_DATASET[[#This Row],[Amount]],0)</f>
        <v>0</v>
      </c>
      <c r="Q2580" s="3">
        <f>IF(OR(FIN_DATASET[[#This Row],[Account]]="CxP",FIN_DATASET[[#This Row],[Account]]="CxP (Liga)",FIN_DATASET[[#This Row],[Account]]="CxP (Terceros)"),1,0)</f>
        <v>0</v>
      </c>
      <c r="R2580" s="3">
        <f>IF(FIN_DATASET[[#This Row],[AP_Flag]]=1,FIN_DATASET[[#This Row],[Amount]],0)</f>
        <v>0</v>
      </c>
    </row>
    <row r="2581" spans="1:18" x14ac:dyDescent="0.2">
      <c r="A2581" s="4">
        <f>FIN_RAW[[#This Row],[FECHA]]</f>
        <v>45658</v>
      </c>
      <c r="B2581" s="3">
        <f>YEAR(FIN_DATASET[[#This Row],[Date]])</f>
        <v>2025</v>
      </c>
      <c r="C2581" s="3" t="str">
        <f>TEXT(FIN_DATASET[[#This Row],[Date]],"mmmm")</f>
        <v>January</v>
      </c>
      <c r="D2581" s="3" t="str">
        <f>IF(FIN_RAW[[#This Row],[VALOR (IN)]]&gt;0, "Income",IF(FIN_RAW[[#This Row],[VALOR (OUT)]]&gt;0, "Expense", "Check"))</f>
        <v>Income</v>
      </c>
      <c r="E2581" s="3" t="str">
        <f>_xlfn.XLOOKUP(FIN_DATASET[[#This Row],[Method]],CATEGORY_MAP[CUENTA_IN],CATEGORY_MAP[Category])</f>
        <v>Cash</v>
      </c>
      <c r="F2581" s="3" t="str">
        <f>_xlfn.XLOOKUP(FIN_DATASET[[#This Row],[Account]],CATEGORY_MAP[CUENTA_OUT],CATEGORY_MAP[Subcategory])</f>
        <v>Other Incomes</v>
      </c>
      <c r="G2581" s="3" t="str">
        <f>IF(OR(FIN_RAW[[#This Row],[CONCEPTO]]=0,FIN_RAW[[#This Row],[CONCEPTO]]=""),"",FIN_RAW[[#This Row],[CONCEPTO]])</f>
        <v>Poliza FECNA</v>
      </c>
      <c r="H2581" s="5">
        <f>IF(FIN_DATASET[[#This Row],[Type]]="Income", FIN_RAW[[#This Row],[VALOR (IN)]], -FIN_RAW[[#This Row],[VALOR (OUT)]])</f>
        <v>14200</v>
      </c>
      <c r="I2581" s="3" t="str">
        <f>FIN_RAW[[#This Row],[CUENTA (IN)]]</f>
        <v>Efectivo</v>
      </c>
      <c r="J2581" s="6" t="str">
        <f>FIN_RAW[[#This Row],[CUENTA (OUT)]]</f>
        <v>Otros Ingresos</v>
      </c>
      <c r="K2581" s="3" t="str">
        <f>IF(OR(FIN_RAW[[#This Row],[CLIENTE]]=0,FIN_RAW[[#This Row],[CLIENTE]]=" "),"",FIN_RAW[[#This Row],[CLIENTE]])</f>
        <v>Ana Milena Sánchez Patiño</v>
      </c>
      <c r="L2581" s="3" t="str">
        <f>IF(OR(FIN_RAW[[#This Row],[DEPORTISTA]]=0,FIN_RAW[[#This Row],[DEPORTISTA]]=""),"",FIN_RAW[[#This Row],[DEPORTISTA]])</f>
        <v>Matías Carvajal Sánchez</v>
      </c>
      <c r="M2581" s="3">
        <f>IF(FIN_DATASET[[#This Row],[Method]]="Efectivo",1,0)</f>
        <v>1</v>
      </c>
      <c r="N2581" s="12">
        <f>IF(FIN_DATASET[[#This Row],[Method]]="Efectivo",FIN_DATASET[[#This Row],[Amount]],0)</f>
        <v>14200</v>
      </c>
      <c r="O2581" s="3">
        <f>IF(FIN_DATASET[[#This Row],[Method]]="CxC",1,0)</f>
        <v>0</v>
      </c>
      <c r="P2581" s="11">
        <f>IF(FIN_DATASET[[#This Row],[Method]]="CxC",FIN_DATASET[[#This Row],[Amount]],0)</f>
        <v>0</v>
      </c>
      <c r="Q2581" s="3">
        <f>IF(OR(FIN_DATASET[[#This Row],[Account]]="CxP",FIN_DATASET[[#This Row],[Account]]="CxP (Liga)",FIN_DATASET[[#This Row],[Account]]="CxP (Terceros)"),1,0)</f>
        <v>0</v>
      </c>
      <c r="R2581" s="3">
        <f>IF(FIN_DATASET[[#This Row],[AP_Flag]]=1,FIN_DATASET[[#This Row],[Amount]],0)</f>
        <v>0</v>
      </c>
    </row>
    <row r="2582" spans="1:18" x14ac:dyDescent="0.2">
      <c r="A2582" s="4">
        <f>FIN_RAW[[#This Row],[FECHA]]</f>
        <v>45658</v>
      </c>
      <c r="B2582" s="3">
        <f>YEAR(FIN_DATASET[[#This Row],[Date]])</f>
        <v>2025</v>
      </c>
      <c r="C2582" s="3" t="str">
        <f>TEXT(FIN_DATASET[[#This Row],[Date]],"mmmm")</f>
        <v>January</v>
      </c>
      <c r="D2582" s="3" t="str">
        <f>IF(FIN_RAW[[#This Row],[VALOR (IN)]]&gt;0, "Income",IF(FIN_RAW[[#This Row],[VALOR (OUT)]]&gt;0, "Expense", "Check"))</f>
        <v>Income</v>
      </c>
      <c r="E2582" s="3" t="str">
        <f>_xlfn.XLOOKUP(FIN_DATASET[[#This Row],[Method]],CATEGORY_MAP[CUENTA_IN],CATEGORY_MAP[Category])</f>
        <v>Cash</v>
      </c>
      <c r="F2582" s="3" t="str">
        <f>_xlfn.XLOOKUP(FIN_DATASET[[#This Row],[Account]],CATEGORY_MAP[CUENTA_OUT],CATEGORY_MAP[Subcategory])</f>
        <v>Other Incomes</v>
      </c>
      <c r="G2582" s="3" t="str">
        <f>IF(OR(FIN_RAW[[#This Row],[CONCEPTO]]=0,FIN_RAW[[#This Row],[CONCEPTO]]=""),"",FIN_RAW[[#This Row],[CONCEPTO]])</f>
        <v>Poliza FECNA</v>
      </c>
      <c r="H2582" s="5">
        <f>IF(FIN_DATASET[[#This Row],[Type]]="Income", FIN_RAW[[#This Row],[VALOR (IN)]], -FIN_RAW[[#This Row],[VALOR (OUT)]])</f>
        <v>14200</v>
      </c>
      <c r="I2582" s="3" t="str">
        <f>FIN_RAW[[#This Row],[CUENTA (IN)]]</f>
        <v>Efectivo</v>
      </c>
      <c r="J2582" s="6" t="str">
        <f>FIN_RAW[[#This Row],[CUENTA (OUT)]]</f>
        <v>Otros Ingresos</v>
      </c>
      <c r="K2582" s="3" t="str">
        <f>IF(OR(FIN_RAW[[#This Row],[CLIENTE]]=0,FIN_RAW[[#This Row],[CLIENTE]]=" "),"",FIN_RAW[[#This Row],[CLIENTE]])</f>
        <v>Mauricio Rodríguez Hoyos</v>
      </c>
      <c r="L2582" s="3" t="str">
        <f>IF(OR(FIN_RAW[[#This Row],[DEPORTISTA]]=0,FIN_RAW[[#This Row],[DEPORTISTA]]=""),"",FIN_RAW[[#This Row],[DEPORTISTA]])</f>
        <v>Maximiliano Rodríguez Jimeno</v>
      </c>
      <c r="M2582" s="3">
        <f>IF(FIN_DATASET[[#This Row],[Method]]="Efectivo",1,0)</f>
        <v>1</v>
      </c>
      <c r="N2582" s="12">
        <f>IF(FIN_DATASET[[#This Row],[Method]]="Efectivo",FIN_DATASET[[#This Row],[Amount]],0)</f>
        <v>14200</v>
      </c>
      <c r="O2582" s="3">
        <f>IF(FIN_DATASET[[#This Row],[Method]]="CxC",1,0)</f>
        <v>0</v>
      </c>
      <c r="P2582" s="11">
        <f>IF(FIN_DATASET[[#This Row],[Method]]="CxC",FIN_DATASET[[#This Row],[Amount]],0)</f>
        <v>0</v>
      </c>
      <c r="Q2582" s="3">
        <f>IF(OR(FIN_DATASET[[#This Row],[Account]]="CxP",FIN_DATASET[[#This Row],[Account]]="CxP (Liga)",FIN_DATASET[[#This Row],[Account]]="CxP (Terceros)"),1,0)</f>
        <v>0</v>
      </c>
      <c r="R2582" s="3">
        <f>IF(FIN_DATASET[[#This Row],[AP_Flag]]=1,FIN_DATASET[[#This Row],[Amount]],0)</f>
        <v>0</v>
      </c>
    </row>
    <row r="2583" spans="1:18" x14ac:dyDescent="0.2">
      <c r="A2583" s="4">
        <f>FIN_RAW[[#This Row],[FECHA]]</f>
        <v>45658</v>
      </c>
      <c r="B2583" s="3">
        <f>YEAR(FIN_DATASET[[#This Row],[Date]])</f>
        <v>2025</v>
      </c>
      <c r="C2583" s="3" t="str">
        <f>TEXT(FIN_DATASET[[#This Row],[Date]],"mmmm")</f>
        <v>January</v>
      </c>
      <c r="D2583" s="3" t="str">
        <f>IF(FIN_RAW[[#This Row],[VALOR (IN)]]&gt;0, "Income",IF(FIN_RAW[[#This Row],[VALOR (OUT)]]&gt;0, "Expense", "Check"))</f>
        <v>Income</v>
      </c>
      <c r="E2583" s="3" t="str">
        <f>_xlfn.XLOOKUP(FIN_DATASET[[#This Row],[Method]],CATEGORY_MAP[CUENTA_IN],CATEGORY_MAP[Category])</f>
        <v>Cash</v>
      </c>
      <c r="F2583" s="3" t="str">
        <f>_xlfn.XLOOKUP(FIN_DATASET[[#This Row],[Account]],CATEGORY_MAP[CUENTA_OUT],CATEGORY_MAP[Subcategory])</f>
        <v>Other Incomes</v>
      </c>
      <c r="G2583" s="3" t="str">
        <f>IF(OR(FIN_RAW[[#This Row],[CONCEPTO]]=0,FIN_RAW[[#This Row],[CONCEPTO]]=""),"",FIN_RAW[[#This Row],[CONCEPTO]])</f>
        <v>Ficha FECNA</v>
      </c>
      <c r="H2583" s="5">
        <f>IF(FIN_DATASET[[#This Row],[Type]]="Income", FIN_RAW[[#This Row],[VALOR (IN)]], -FIN_RAW[[#This Row],[VALOR (OUT)]])</f>
        <v>163100</v>
      </c>
      <c r="I2583" s="3" t="str">
        <f>FIN_RAW[[#This Row],[CUENTA (IN)]]</f>
        <v>Efectivo</v>
      </c>
      <c r="J2583" s="6" t="str">
        <f>FIN_RAW[[#This Row],[CUENTA (OUT)]]</f>
        <v>Otros Ingresos</v>
      </c>
      <c r="K2583" s="3" t="str">
        <f>IF(OR(FIN_RAW[[#This Row],[CLIENTE]]=0,FIN_RAW[[#This Row],[CLIENTE]]=" "),"",FIN_RAW[[#This Row],[CLIENTE]])</f>
        <v>Luz Ines Guiral</v>
      </c>
      <c r="L2583" s="3" t="str">
        <f>IF(OR(FIN_RAW[[#This Row],[DEPORTISTA]]=0,FIN_RAW[[#This Row],[DEPORTISTA]]=""),"",FIN_RAW[[#This Row],[DEPORTISTA]])</f>
        <v>Miguel Esteban Tovar Guiral</v>
      </c>
      <c r="M2583" s="3">
        <f>IF(FIN_DATASET[[#This Row],[Method]]="Efectivo",1,0)</f>
        <v>1</v>
      </c>
      <c r="N2583" s="12">
        <f>IF(FIN_DATASET[[#This Row],[Method]]="Efectivo",FIN_DATASET[[#This Row],[Amount]],0)</f>
        <v>163100</v>
      </c>
      <c r="O2583" s="3">
        <f>IF(FIN_DATASET[[#This Row],[Method]]="CxC",1,0)</f>
        <v>0</v>
      </c>
      <c r="P2583" s="11">
        <f>IF(FIN_DATASET[[#This Row],[Method]]="CxC",FIN_DATASET[[#This Row],[Amount]],0)</f>
        <v>0</v>
      </c>
      <c r="Q2583" s="3">
        <f>IF(OR(FIN_DATASET[[#This Row],[Account]]="CxP",FIN_DATASET[[#This Row],[Account]]="CxP (Liga)",FIN_DATASET[[#This Row],[Account]]="CxP (Terceros)"),1,0)</f>
        <v>0</v>
      </c>
      <c r="R2583" s="3">
        <f>IF(FIN_DATASET[[#This Row],[AP_Flag]]=1,FIN_DATASET[[#This Row],[Amount]],0)</f>
        <v>0</v>
      </c>
    </row>
    <row r="2584" spans="1:18" x14ac:dyDescent="0.2">
      <c r="A2584" s="4">
        <f>FIN_RAW[[#This Row],[FECHA]]</f>
        <v>45658</v>
      </c>
      <c r="B2584" s="3">
        <f>YEAR(FIN_DATASET[[#This Row],[Date]])</f>
        <v>2025</v>
      </c>
      <c r="C2584" s="3" t="str">
        <f>TEXT(FIN_DATASET[[#This Row],[Date]],"mmmm")</f>
        <v>January</v>
      </c>
      <c r="D2584" s="3" t="str">
        <f>IF(FIN_RAW[[#This Row],[VALOR (IN)]]&gt;0, "Income",IF(FIN_RAW[[#This Row],[VALOR (OUT)]]&gt;0, "Expense", "Check"))</f>
        <v>Income</v>
      </c>
      <c r="E2584" s="3" t="str">
        <f>_xlfn.XLOOKUP(FIN_DATASET[[#This Row],[Method]],CATEGORY_MAP[CUENTA_IN],CATEGORY_MAP[Category])</f>
        <v>Cash</v>
      </c>
      <c r="F2584" s="3" t="str">
        <f>_xlfn.XLOOKUP(FIN_DATASET[[#This Row],[Account]],CATEGORY_MAP[CUENTA_OUT],CATEGORY_MAP[Subcategory])</f>
        <v>Other Incomes</v>
      </c>
      <c r="G2584" s="3" t="str">
        <f>IF(OR(FIN_RAW[[#This Row],[CONCEPTO]]=0,FIN_RAW[[#This Row],[CONCEPTO]]=""),"",FIN_RAW[[#This Row],[CONCEPTO]])</f>
        <v>Poliza FECNA</v>
      </c>
      <c r="H2584" s="5">
        <f>IF(FIN_DATASET[[#This Row],[Type]]="Income", FIN_RAW[[#This Row],[VALOR (IN)]], -FIN_RAW[[#This Row],[VALOR (OUT)]])</f>
        <v>14200</v>
      </c>
      <c r="I2584" s="3" t="str">
        <f>FIN_RAW[[#This Row],[CUENTA (IN)]]</f>
        <v>Efectivo</v>
      </c>
      <c r="J2584" s="6" t="str">
        <f>FIN_RAW[[#This Row],[CUENTA (OUT)]]</f>
        <v>Otros Ingresos</v>
      </c>
      <c r="K2584" s="3" t="str">
        <f>IF(OR(FIN_RAW[[#This Row],[CLIENTE]]=0,FIN_RAW[[#This Row],[CLIENTE]]=" "),"",FIN_RAW[[#This Row],[CLIENTE]])</f>
        <v>Steveen Fernandez</v>
      </c>
      <c r="L2584" s="3" t="str">
        <f>IF(OR(FIN_RAW[[#This Row],[DEPORTISTA]]=0,FIN_RAW[[#This Row],[DEPORTISTA]]=""),"",FIN_RAW[[#This Row],[DEPORTISTA]])</f>
        <v>Samantha Fernandez Urbano</v>
      </c>
      <c r="M2584" s="3">
        <f>IF(FIN_DATASET[[#This Row],[Method]]="Efectivo",1,0)</f>
        <v>1</v>
      </c>
      <c r="N2584" s="12">
        <f>IF(FIN_DATASET[[#This Row],[Method]]="Efectivo",FIN_DATASET[[#This Row],[Amount]],0)</f>
        <v>14200</v>
      </c>
      <c r="O2584" s="3">
        <f>IF(FIN_DATASET[[#This Row],[Method]]="CxC",1,0)</f>
        <v>0</v>
      </c>
      <c r="P2584" s="11">
        <f>IF(FIN_DATASET[[#This Row],[Method]]="CxC",FIN_DATASET[[#This Row],[Amount]],0)</f>
        <v>0</v>
      </c>
      <c r="Q2584" s="3">
        <f>IF(OR(FIN_DATASET[[#This Row],[Account]]="CxP",FIN_DATASET[[#This Row],[Account]]="CxP (Liga)",FIN_DATASET[[#This Row],[Account]]="CxP (Terceros)"),1,0)</f>
        <v>0</v>
      </c>
      <c r="R2584" s="3">
        <f>IF(FIN_DATASET[[#This Row],[AP_Flag]]=1,FIN_DATASET[[#This Row],[Amount]],0)</f>
        <v>0</v>
      </c>
    </row>
    <row r="2585" spans="1:18" x14ac:dyDescent="0.2">
      <c r="A2585" s="4">
        <f>FIN_RAW[[#This Row],[FECHA]]</f>
        <v>45658</v>
      </c>
      <c r="B2585" s="3">
        <f>YEAR(FIN_DATASET[[#This Row],[Date]])</f>
        <v>2025</v>
      </c>
      <c r="C2585" s="3" t="str">
        <f>TEXT(FIN_DATASET[[#This Row],[Date]],"mmmm")</f>
        <v>January</v>
      </c>
      <c r="D2585" s="3" t="str">
        <f>IF(FIN_RAW[[#This Row],[VALOR (IN)]]&gt;0, "Income",IF(FIN_RAW[[#This Row],[VALOR (OUT)]]&gt;0, "Expense", "Check"))</f>
        <v>Income</v>
      </c>
      <c r="E2585" s="3" t="str">
        <f>_xlfn.XLOOKUP(FIN_DATASET[[#This Row],[Method]],CATEGORY_MAP[CUENTA_IN],CATEGORY_MAP[Category])</f>
        <v>Cash</v>
      </c>
      <c r="F2585" s="3" t="str">
        <f>_xlfn.XLOOKUP(FIN_DATASET[[#This Row],[Account]],CATEGORY_MAP[CUENTA_OUT],CATEGORY_MAP[Subcategory])</f>
        <v>Other Incomes</v>
      </c>
      <c r="G2585" s="3" t="str">
        <f>IF(OR(FIN_RAW[[#This Row],[CONCEPTO]]=0,FIN_RAW[[#This Row],[CONCEPTO]]=""),"",FIN_RAW[[#This Row],[CONCEPTO]])</f>
        <v>Ficha FECNA</v>
      </c>
      <c r="H2585" s="5">
        <f>IF(FIN_DATASET[[#This Row],[Type]]="Income", FIN_RAW[[#This Row],[VALOR (IN)]], -FIN_RAW[[#This Row],[VALOR (OUT)]])</f>
        <v>163100</v>
      </c>
      <c r="I2585" s="3" t="str">
        <f>FIN_RAW[[#This Row],[CUENTA (IN)]]</f>
        <v>Efectivo</v>
      </c>
      <c r="J2585" s="6" t="str">
        <f>FIN_RAW[[#This Row],[CUENTA (OUT)]]</f>
        <v>Otros Ingresos</v>
      </c>
      <c r="K2585" s="3" t="str">
        <f>IF(OR(FIN_RAW[[#This Row],[CLIENTE]]=0,FIN_RAW[[#This Row],[CLIENTE]]=" "),"",FIN_RAW[[#This Row],[CLIENTE]])</f>
        <v>Yanibel Peña Londoño</v>
      </c>
      <c r="L2585" s="3" t="str">
        <f>IF(OR(FIN_RAW[[#This Row],[DEPORTISTA]]=0,FIN_RAW[[#This Row],[DEPORTISTA]]=""),"",FIN_RAW[[#This Row],[DEPORTISTA]])</f>
        <v>Santiago Piedrahita Peña</v>
      </c>
      <c r="M2585" s="3">
        <f>IF(FIN_DATASET[[#This Row],[Method]]="Efectivo",1,0)</f>
        <v>1</v>
      </c>
      <c r="N2585" s="12">
        <f>IF(FIN_DATASET[[#This Row],[Method]]="Efectivo",FIN_DATASET[[#This Row],[Amount]],0)</f>
        <v>163100</v>
      </c>
      <c r="O2585" s="3">
        <f>IF(FIN_DATASET[[#This Row],[Method]]="CxC",1,0)</f>
        <v>0</v>
      </c>
      <c r="P2585" s="11">
        <f>IF(FIN_DATASET[[#This Row],[Method]]="CxC",FIN_DATASET[[#This Row],[Amount]],0)</f>
        <v>0</v>
      </c>
      <c r="Q2585" s="3">
        <f>IF(OR(FIN_DATASET[[#This Row],[Account]]="CxP",FIN_DATASET[[#This Row],[Account]]="CxP (Liga)",FIN_DATASET[[#This Row],[Account]]="CxP (Terceros)"),1,0)</f>
        <v>0</v>
      </c>
      <c r="R2585" s="3">
        <f>IF(FIN_DATASET[[#This Row],[AP_Flag]]=1,FIN_DATASET[[#This Row],[Amount]],0)</f>
        <v>0</v>
      </c>
    </row>
    <row r="2586" spans="1:18" x14ac:dyDescent="0.2">
      <c r="A2586" s="4">
        <f>FIN_RAW[[#This Row],[FECHA]]</f>
        <v>45658</v>
      </c>
      <c r="B2586" s="3">
        <f>YEAR(FIN_DATASET[[#This Row],[Date]])</f>
        <v>2025</v>
      </c>
      <c r="C2586" s="3" t="str">
        <f>TEXT(FIN_DATASET[[#This Row],[Date]],"mmmm")</f>
        <v>January</v>
      </c>
      <c r="D2586" s="3" t="str">
        <f>IF(FIN_RAW[[#This Row],[VALOR (IN)]]&gt;0, "Income",IF(FIN_RAW[[#This Row],[VALOR (OUT)]]&gt;0, "Expense", "Check"))</f>
        <v>Income</v>
      </c>
      <c r="E2586" s="3" t="str">
        <f>_xlfn.XLOOKUP(FIN_DATASET[[#This Row],[Method]],CATEGORY_MAP[CUENTA_IN],CATEGORY_MAP[Category])</f>
        <v>Cash</v>
      </c>
      <c r="F2586" s="3" t="str">
        <f>_xlfn.XLOOKUP(FIN_DATASET[[#This Row],[Account]],CATEGORY_MAP[CUENTA_OUT],CATEGORY_MAP[Subcategory])</f>
        <v>Other Incomes</v>
      </c>
      <c r="G2586" s="3" t="str">
        <f>IF(OR(FIN_RAW[[#This Row],[CONCEPTO]]=0,FIN_RAW[[#This Row],[CONCEPTO]]=""),"",FIN_RAW[[#This Row],[CONCEPTO]])</f>
        <v>Ficha FECNA</v>
      </c>
      <c r="H2586" s="5">
        <f>IF(FIN_DATASET[[#This Row],[Type]]="Income", FIN_RAW[[#This Row],[VALOR (IN)]], -FIN_RAW[[#This Row],[VALOR (OUT)]])</f>
        <v>163100</v>
      </c>
      <c r="I2586" s="3" t="str">
        <f>FIN_RAW[[#This Row],[CUENTA (IN)]]</f>
        <v>Efectivo</v>
      </c>
      <c r="J2586" s="6" t="str">
        <f>FIN_RAW[[#This Row],[CUENTA (OUT)]]</f>
        <v>Otros Ingresos</v>
      </c>
      <c r="K2586" s="3" t="str">
        <f>IF(OR(FIN_RAW[[#This Row],[CLIENTE]]=0,FIN_RAW[[#This Row],[CLIENTE]]=" "),"",FIN_RAW[[#This Row],[CLIENTE]])</f>
        <v>Ingrith Basto Zamorano</v>
      </c>
      <c r="L2586" s="3" t="str">
        <f>IF(OR(FIN_RAW[[#This Row],[DEPORTISTA]]=0,FIN_RAW[[#This Row],[DEPORTISTA]]=""),"",FIN_RAW[[#This Row],[DEPORTISTA]])</f>
        <v>Santiago Solórzano Basto</v>
      </c>
      <c r="M2586" s="3">
        <f>IF(FIN_DATASET[[#This Row],[Method]]="Efectivo",1,0)</f>
        <v>1</v>
      </c>
      <c r="N2586" s="12">
        <f>IF(FIN_DATASET[[#This Row],[Method]]="Efectivo",FIN_DATASET[[#This Row],[Amount]],0)</f>
        <v>163100</v>
      </c>
      <c r="O2586" s="3">
        <f>IF(FIN_DATASET[[#This Row],[Method]]="CxC",1,0)</f>
        <v>0</v>
      </c>
      <c r="P2586" s="11">
        <f>IF(FIN_DATASET[[#This Row],[Method]]="CxC",FIN_DATASET[[#This Row],[Amount]],0)</f>
        <v>0</v>
      </c>
      <c r="Q2586" s="3">
        <f>IF(OR(FIN_DATASET[[#This Row],[Account]]="CxP",FIN_DATASET[[#This Row],[Account]]="CxP (Liga)",FIN_DATASET[[#This Row],[Account]]="CxP (Terceros)"),1,0)</f>
        <v>0</v>
      </c>
      <c r="R2586" s="3">
        <f>IF(FIN_DATASET[[#This Row],[AP_Flag]]=1,FIN_DATASET[[#This Row],[Amount]],0)</f>
        <v>0</v>
      </c>
    </row>
    <row r="2587" spans="1:18" x14ac:dyDescent="0.2">
      <c r="A2587" s="4">
        <f>FIN_RAW[[#This Row],[FECHA]]</f>
        <v>45658</v>
      </c>
      <c r="B2587" s="3">
        <f>YEAR(FIN_DATASET[[#This Row],[Date]])</f>
        <v>2025</v>
      </c>
      <c r="C2587" s="3" t="str">
        <f>TEXT(FIN_DATASET[[#This Row],[Date]],"mmmm")</f>
        <v>January</v>
      </c>
      <c r="D2587" s="3" t="str">
        <f>IF(FIN_RAW[[#This Row],[VALOR (IN)]]&gt;0, "Income",IF(FIN_RAW[[#This Row],[VALOR (OUT)]]&gt;0, "Expense", "Check"))</f>
        <v>Income</v>
      </c>
      <c r="E2587" s="3" t="str">
        <f>_xlfn.XLOOKUP(FIN_DATASET[[#This Row],[Method]],CATEGORY_MAP[CUENTA_IN],CATEGORY_MAP[Category])</f>
        <v>Cash</v>
      </c>
      <c r="F2587" s="3" t="str">
        <f>_xlfn.XLOOKUP(FIN_DATASET[[#This Row],[Account]],CATEGORY_MAP[CUENTA_OUT],CATEGORY_MAP[Subcategory])</f>
        <v>Other Incomes</v>
      </c>
      <c r="G2587" s="3" t="str">
        <f>IF(OR(FIN_RAW[[#This Row],[CONCEPTO]]=0,FIN_RAW[[#This Row],[CONCEPTO]]=""),"",FIN_RAW[[#This Row],[CONCEPTO]])</f>
        <v>Poliza FECNA</v>
      </c>
      <c r="H2587" s="5">
        <f>IF(FIN_DATASET[[#This Row],[Type]]="Income", FIN_RAW[[#This Row],[VALOR (IN)]], -FIN_RAW[[#This Row],[VALOR (OUT)]])</f>
        <v>14200</v>
      </c>
      <c r="I2587" s="3" t="str">
        <f>FIN_RAW[[#This Row],[CUENTA (IN)]]</f>
        <v>Efectivo</v>
      </c>
      <c r="J2587" s="6" t="str">
        <f>FIN_RAW[[#This Row],[CUENTA (OUT)]]</f>
        <v>Otros Ingresos</v>
      </c>
      <c r="K2587" s="3" t="str">
        <f>IF(OR(FIN_RAW[[#This Row],[CLIENTE]]=0,FIN_RAW[[#This Row],[CLIENTE]]=" "),"",FIN_RAW[[#This Row],[CLIENTE]])</f>
        <v>Oscar Urrea Ramirez</v>
      </c>
      <c r="L2587" s="3" t="str">
        <f>IF(OR(FIN_RAW[[#This Row],[DEPORTISTA]]=0,FIN_RAW[[#This Row],[DEPORTISTA]]=""),"",FIN_RAW[[#This Row],[DEPORTISTA]])</f>
        <v>Sara Urrea Chavarriaga</v>
      </c>
      <c r="M2587" s="3">
        <f>IF(FIN_DATASET[[#This Row],[Method]]="Efectivo",1,0)</f>
        <v>1</v>
      </c>
      <c r="N2587" s="12">
        <f>IF(FIN_DATASET[[#This Row],[Method]]="Efectivo",FIN_DATASET[[#This Row],[Amount]],0)</f>
        <v>14200</v>
      </c>
      <c r="O2587" s="3">
        <f>IF(FIN_DATASET[[#This Row],[Method]]="CxC",1,0)</f>
        <v>0</v>
      </c>
      <c r="P2587" s="11">
        <f>IF(FIN_DATASET[[#This Row],[Method]]="CxC",FIN_DATASET[[#This Row],[Amount]],0)</f>
        <v>0</v>
      </c>
      <c r="Q2587" s="3">
        <f>IF(OR(FIN_DATASET[[#This Row],[Account]]="CxP",FIN_DATASET[[#This Row],[Account]]="CxP (Liga)",FIN_DATASET[[#This Row],[Account]]="CxP (Terceros)"),1,0)</f>
        <v>0</v>
      </c>
      <c r="R2587" s="3">
        <f>IF(FIN_DATASET[[#This Row],[AP_Flag]]=1,FIN_DATASET[[#This Row],[Amount]],0)</f>
        <v>0</v>
      </c>
    </row>
    <row r="2588" spans="1:18" x14ac:dyDescent="0.2">
      <c r="A2588" s="4">
        <f>FIN_RAW[[#This Row],[FECHA]]</f>
        <v>45658</v>
      </c>
      <c r="B2588" s="3">
        <f>YEAR(FIN_DATASET[[#This Row],[Date]])</f>
        <v>2025</v>
      </c>
      <c r="C2588" s="3" t="str">
        <f>TEXT(FIN_DATASET[[#This Row],[Date]],"mmmm")</f>
        <v>January</v>
      </c>
      <c r="D2588" s="3" t="str">
        <f>IF(FIN_RAW[[#This Row],[VALOR (IN)]]&gt;0, "Income",IF(FIN_RAW[[#This Row],[VALOR (OUT)]]&gt;0, "Expense", "Check"))</f>
        <v>Income</v>
      </c>
      <c r="E2588" s="3" t="str">
        <f>_xlfn.XLOOKUP(FIN_DATASET[[#This Row],[Method]],CATEGORY_MAP[CUENTA_IN],CATEGORY_MAP[Category])</f>
        <v>Cash</v>
      </c>
      <c r="F2588" s="3" t="str">
        <f>_xlfn.XLOOKUP(FIN_DATASET[[#This Row],[Account]],CATEGORY_MAP[CUENTA_OUT],CATEGORY_MAP[Subcategory])</f>
        <v>Other Incomes</v>
      </c>
      <c r="G2588" s="3" t="str">
        <f>IF(OR(FIN_RAW[[#This Row],[CONCEPTO]]=0,FIN_RAW[[#This Row],[CONCEPTO]]=""),"",FIN_RAW[[#This Row],[CONCEPTO]])</f>
        <v>Poliza FECNA</v>
      </c>
      <c r="H2588" s="5">
        <f>IF(FIN_DATASET[[#This Row],[Type]]="Income", FIN_RAW[[#This Row],[VALOR (IN)]], -FIN_RAW[[#This Row],[VALOR (OUT)]])</f>
        <v>14200</v>
      </c>
      <c r="I2588" s="3" t="str">
        <f>FIN_RAW[[#This Row],[CUENTA (IN)]]</f>
        <v>Efectivo</v>
      </c>
      <c r="J2588" s="6" t="str">
        <f>FIN_RAW[[#This Row],[CUENTA (OUT)]]</f>
        <v>Otros Ingresos</v>
      </c>
      <c r="K2588" s="3" t="str">
        <f>IF(OR(FIN_RAW[[#This Row],[CLIENTE]]=0,FIN_RAW[[#This Row],[CLIENTE]]=" "),"",FIN_RAW[[#This Row],[CLIENTE]])</f>
        <v>Marcela Zapata Duque</v>
      </c>
      <c r="L2588" s="3" t="str">
        <f>IF(OR(FIN_RAW[[#This Row],[DEPORTISTA]]=0,FIN_RAW[[#This Row],[DEPORTISTA]]=""),"",FIN_RAW[[#This Row],[DEPORTISTA]])</f>
        <v>Sara Zapata Zapata</v>
      </c>
      <c r="M2588" s="3">
        <f>IF(FIN_DATASET[[#This Row],[Method]]="Efectivo",1,0)</f>
        <v>1</v>
      </c>
      <c r="N2588" s="12">
        <f>IF(FIN_DATASET[[#This Row],[Method]]="Efectivo",FIN_DATASET[[#This Row],[Amount]],0)</f>
        <v>14200</v>
      </c>
      <c r="O2588" s="3">
        <f>IF(FIN_DATASET[[#This Row],[Method]]="CxC",1,0)</f>
        <v>0</v>
      </c>
      <c r="P2588" s="11">
        <f>IF(FIN_DATASET[[#This Row],[Method]]="CxC",FIN_DATASET[[#This Row],[Amount]],0)</f>
        <v>0</v>
      </c>
      <c r="Q2588" s="3">
        <f>IF(OR(FIN_DATASET[[#This Row],[Account]]="CxP",FIN_DATASET[[#This Row],[Account]]="CxP (Liga)",FIN_DATASET[[#This Row],[Account]]="CxP (Terceros)"),1,0)</f>
        <v>0</v>
      </c>
      <c r="R2588" s="3">
        <f>IF(FIN_DATASET[[#This Row],[AP_Flag]]=1,FIN_DATASET[[#This Row],[Amount]],0)</f>
        <v>0</v>
      </c>
    </row>
    <row r="2589" spans="1:18" x14ac:dyDescent="0.2">
      <c r="A2589" s="4">
        <f>FIN_RAW[[#This Row],[FECHA]]</f>
        <v>45658</v>
      </c>
      <c r="B2589" s="3">
        <f>YEAR(FIN_DATASET[[#This Row],[Date]])</f>
        <v>2025</v>
      </c>
      <c r="C2589" s="3" t="str">
        <f>TEXT(FIN_DATASET[[#This Row],[Date]],"mmmm")</f>
        <v>January</v>
      </c>
      <c r="D2589" s="3" t="str">
        <f>IF(FIN_RAW[[#This Row],[VALOR (IN)]]&gt;0, "Income",IF(FIN_RAW[[#This Row],[VALOR (OUT)]]&gt;0, "Expense", "Check"))</f>
        <v>Income</v>
      </c>
      <c r="E2589" s="3" t="str">
        <f>_xlfn.XLOOKUP(FIN_DATASET[[#This Row],[Method]],CATEGORY_MAP[CUENTA_IN],CATEGORY_MAP[Category])</f>
        <v>Cash</v>
      </c>
      <c r="F2589" s="3" t="str">
        <f>_xlfn.XLOOKUP(FIN_DATASET[[#This Row],[Account]],CATEGORY_MAP[CUENTA_OUT],CATEGORY_MAP[Subcategory])</f>
        <v>Other Incomes</v>
      </c>
      <c r="G2589" s="3" t="str">
        <f>IF(OR(FIN_RAW[[#This Row],[CONCEPTO]]=0,FIN_RAW[[#This Row],[CONCEPTO]]=""),"",FIN_RAW[[#This Row],[CONCEPTO]])</f>
        <v>Poliza FECNA</v>
      </c>
      <c r="H2589" s="5">
        <f>IF(FIN_DATASET[[#This Row],[Type]]="Income", FIN_RAW[[#This Row],[VALOR (IN)]], -FIN_RAW[[#This Row],[VALOR (OUT)]])</f>
        <v>14200</v>
      </c>
      <c r="I2589" s="3" t="str">
        <f>FIN_RAW[[#This Row],[CUENTA (IN)]]</f>
        <v>Efectivo</v>
      </c>
      <c r="J2589" s="6" t="str">
        <f>FIN_RAW[[#This Row],[CUENTA (OUT)]]</f>
        <v>Otros Ingresos</v>
      </c>
      <c r="K2589" s="3" t="str">
        <f>IF(OR(FIN_RAW[[#This Row],[CLIENTE]]=0,FIN_RAW[[#This Row],[CLIENTE]]=" "),"",FIN_RAW[[#This Row],[CLIENTE]])</f>
        <v>Paula Andrea Cruz</v>
      </c>
      <c r="L2589" s="3" t="str">
        <f>IF(OR(FIN_RAW[[#This Row],[DEPORTISTA]]=0,FIN_RAW[[#This Row],[DEPORTISTA]]=""),"",FIN_RAW[[#This Row],[DEPORTISTA]])</f>
        <v>Victoria David Cruz</v>
      </c>
      <c r="M2589" s="3">
        <f>IF(FIN_DATASET[[#This Row],[Method]]="Efectivo",1,0)</f>
        <v>1</v>
      </c>
      <c r="N2589" s="12">
        <f>IF(FIN_DATASET[[#This Row],[Method]]="Efectivo",FIN_DATASET[[#This Row],[Amount]],0)</f>
        <v>14200</v>
      </c>
      <c r="O2589" s="3">
        <f>IF(FIN_DATASET[[#This Row],[Method]]="CxC",1,0)</f>
        <v>0</v>
      </c>
      <c r="P2589" s="11">
        <f>IF(FIN_DATASET[[#This Row],[Method]]="CxC",FIN_DATASET[[#This Row],[Amount]],0)</f>
        <v>0</v>
      </c>
      <c r="Q2589" s="3">
        <f>IF(OR(FIN_DATASET[[#This Row],[Account]]="CxP",FIN_DATASET[[#This Row],[Account]]="CxP (Liga)",FIN_DATASET[[#This Row],[Account]]="CxP (Terceros)"),1,0)</f>
        <v>0</v>
      </c>
      <c r="R2589" s="3">
        <f>IF(FIN_DATASET[[#This Row],[AP_Flag]]=1,FIN_DATASET[[#This Row],[Amount]],0)</f>
        <v>0</v>
      </c>
    </row>
    <row r="2590" spans="1:18" x14ac:dyDescent="0.2">
      <c r="A2590" s="4">
        <f>FIN_RAW[[#This Row],[FECHA]]</f>
        <v>45688</v>
      </c>
      <c r="B2590" s="3">
        <f>YEAR(FIN_DATASET[[#This Row],[Date]])</f>
        <v>2025</v>
      </c>
      <c r="C2590" s="3" t="str">
        <f>TEXT(FIN_DATASET[[#This Row],[Date]],"mmmm")</f>
        <v>January</v>
      </c>
      <c r="D2590" s="3" t="str">
        <f>IF(FIN_RAW[[#This Row],[VALOR (IN)]]&gt;0, "Income",IF(FIN_RAW[[#This Row],[VALOR (OUT)]]&gt;0, "Expense", "Check"))</f>
        <v>Expense</v>
      </c>
      <c r="E2590" s="3" t="str">
        <f>_xlfn.XLOOKUP(FIN_DATASET[[#This Row],[Method]],CATEGORY_MAP[CUENTA_IN],CATEGORY_MAP[Category])</f>
        <v>Cash</v>
      </c>
      <c r="F2590" s="3" t="str">
        <f>_xlfn.XLOOKUP(FIN_DATASET[[#This Row],[Account]],CATEGORY_MAP[CUENTA_OUT],CATEGORY_MAP[Subcategory])</f>
        <v>Payroll</v>
      </c>
      <c r="G2590" s="3" t="str">
        <f>IF(OR(FIN_RAW[[#This Row],[CONCEPTO]]=0,FIN_RAW[[#This Row],[CONCEPTO]]=""),"",FIN_RAW[[#This Row],[CONCEPTO]])</f>
        <v>Pago Nomina ENE</v>
      </c>
      <c r="H2590" s="5">
        <f>IF(FIN_DATASET[[#This Row],[Type]]="Income", FIN_RAW[[#This Row],[VALOR (IN)]], -FIN_RAW[[#This Row],[VALOR (OUT)]])</f>
        <v>-1400000</v>
      </c>
      <c r="I2590" s="3" t="str">
        <f>FIN_RAW[[#This Row],[CUENTA (IN)]]</f>
        <v>Efectivo</v>
      </c>
      <c r="J2590" s="6" t="str">
        <f>FIN_RAW[[#This Row],[CUENTA (OUT)]]</f>
        <v>Nomina</v>
      </c>
      <c r="K2590" s="3" t="str">
        <f>IF(OR(FIN_RAW[[#This Row],[CLIENTE]]=0,FIN_RAW[[#This Row],[CLIENTE]]=" "),"",FIN_RAW[[#This Row],[CLIENTE]])</f>
        <v>Farly Apraez Betancur</v>
      </c>
      <c r="L2590" s="3" t="str">
        <f>IF(OR(FIN_RAW[[#This Row],[DEPORTISTA]]=0,FIN_RAW[[#This Row],[DEPORTISTA]]=""),"",FIN_RAW[[#This Row],[DEPORTISTA]])</f>
        <v>Farly Apraez Betancur</v>
      </c>
      <c r="M2590" s="3">
        <f>IF(FIN_DATASET[[#This Row],[Method]]="Efectivo",1,0)</f>
        <v>1</v>
      </c>
      <c r="N2590" s="12">
        <f>IF(FIN_DATASET[[#This Row],[Method]]="Efectivo",FIN_DATASET[[#This Row],[Amount]],0)</f>
        <v>-1400000</v>
      </c>
      <c r="O2590" s="3">
        <f>IF(FIN_DATASET[[#This Row],[Method]]="CxC",1,0)</f>
        <v>0</v>
      </c>
      <c r="P2590" s="11">
        <f>IF(FIN_DATASET[[#This Row],[Method]]="CxC",FIN_DATASET[[#This Row],[Amount]],0)</f>
        <v>0</v>
      </c>
      <c r="Q2590" s="3">
        <f>IF(OR(FIN_DATASET[[#This Row],[Account]]="CxP",FIN_DATASET[[#This Row],[Account]]="CxP (Liga)",FIN_DATASET[[#This Row],[Account]]="CxP (Terceros)"),1,0)</f>
        <v>0</v>
      </c>
      <c r="R2590" s="3">
        <f>IF(FIN_DATASET[[#This Row],[AP_Flag]]=1,FIN_DATASET[[#This Row],[Amount]],0)</f>
        <v>0</v>
      </c>
    </row>
    <row r="2591" spans="1:18" x14ac:dyDescent="0.2">
      <c r="A2591" s="4">
        <f>FIN_RAW[[#This Row],[FECHA]]</f>
        <v>45688</v>
      </c>
      <c r="B2591" s="3">
        <f>YEAR(FIN_DATASET[[#This Row],[Date]])</f>
        <v>2025</v>
      </c>
      <c r="C2591" s="3" t="str">
        <f>TEXT(FIN_DATASET[[#This Row],[Date]],"mmmm")</f>
        <v>January</v>
      </c>
      <c r="D2591" s="3" t="str">
        <f>IF(FIN_RAW[[#This Row],[VALOR (IN)]]&gt;0, "Income",IF(FIN_RAW[[#This Row],[VALOR (OUT)]]&gt;0, "Expense", "Check"))</f>
        <v>Expense</v>
      </c>
      <c r="E2591" s="3" t="str">
        <f>_xlfn.XLOOKUP(FIN_DATASET[[#This Row],[Method]],CATEGORY_MAP[CUENTA_IN],CATEGORY_MAP[Category])</f>
        <v>Cash</v>
      </c>
      <c r="F2591" s="3" t="str">
        <f>_xlfn.XLOOKUP(FIN_DATASET[[#This Row],[Account]],CATEGORY_MAP[CUENTA_OUT],CATEGORY_MAP[Subcategory])</f>
        <v>Payroll</v>
      </c>
      <c r="G2591" s="3" t="str">
        <f>IF(OR(FIN_RAW[[#This Row],[CONCEPTO]]=0,FIN_RAW[[#This Row],[CONCEPTO]]=""),"",FIN_RAW[[#This Row],[CONCEPTO]])</f>
        <v>Pago Nomina ENE</v>
      </c>
      <c r="H2591" s="5">
        <f>IF(FIN_DATASET[[#This Row],[Type]]="Income", FIN_RAW[[#This Row],[VALOR (IN)]], -FIN_RAW[[#This Row],[VALOR (OUT)]])</f>
        <v>-210000</v>
      </c>
      <c r="I2591" s="3" t="str">
        <f>FIN_RAW[[#This Row],[CUENTA (IN)]]</f>
        <v>Efectivo</v>
      </c>
      <c r="J2591" s="6" t="str">
        <f>FIN_RAW[[#This Row],[CUENTA (OUT)]]</f>
        <v>Nomina</v>
      </c>
      <c r="K2591" s="3" t="str">
        <f>IF(OR(FIN_RAW[[#This Row],[CLIENTE]]=0,FIN_RAW[[#This Row],[CLIENTE]]=" "),"",FIN_RAW[[#This Row],[CLIENTE]])</f>
        <v>Ana Milena Sánchez Patiño</v>
      </c>
      <c r="L2591" s="3" t="str">
        <f>IF(OR(FIN_RAW[[#This Row],[DEPORTISTA]]=0,FIN_RAW[[#This Row],[DEPORTISTA]]=""),"",FIN_RAW[[#This Row],[DEPORTISTA]])</f>
        <v>Ana Milena Sánchez Patiño</v>
      </c>
      <c r="M2591" s="3">
        <f>IF(FIN_DATASET[[#This Row],[Method]]="Efectivo",1,0)</f>
        <v>1</v>
      </c>
      <c r="N2591" s="12">
        <f>IF(FIN_DATASET[[#This Row],[Method]]="Efectivo",FIN_DATASET[[#This Row],[Amount]],0)</f>
        <v>-210000</v>
      </c>
      <c r="O2591" s="3">
        <f>IF(FIN_DATASET[[#This Row],[Method]]="CxC",1,0)</f>
        <v>0</v>
      </c>
      <c r="P2591" s="11">
        <f>IF(FIN_DATASET[[#This Row],[Method]]="CxC",FIN_DATASET[[#This Row],[Amount]],0)</f>
        <v>0</v>
      </c>
      <c r="Q2591" s="3">
        <f>IF(OR(FIN_DATASET[[#This Row],[Account]]="CxP",FIN_DATASET[[#This Row],[Account]]="CxP (Liga)",FIN_DATASET[[#This Row],[Account]]="CxP (Terceros)"),1,0)</f>
        <v>0</v>
      </c>
      <c r="R2591" s="3">
        <f>IF(FIN_DATASET[[#This Row],[AP_Flag]]=1,FIN_DATASET[[#This Row],[Amount]],0)</f>
        <v>0</v>
      </c>
    </row>
    <row r="2592" spans="1:18" x14ac:dyDescent="0.2">
      <c r="A2592" s="4">
        <f>FIN_RAW[[#This Row],[FECHA]]</f>
        <v>45688</v>
      </c>
      <c r="B2592" s="3">
        <f>YEAR(FIN_DATASET[[#This Row],[Date]])</f>
        <v>2025</v>
      </c>
      <c r="C2592" s="3" t="str">
        <f>TEXT(FIN_DATASET[[#This Row],[Date]],"mmmm")</f>
        <v>January</v>
      </c>
      <c r="D2592" s="3" t="str">
        <f>IF(FIN_RAW[[#This Row],[VALOR (IN)]]&gt;0, "Income",IF(FIN_RAW[[#This Row],[VALOR (OUT)]]&gt;0, "Expense", "Check"))</f>
        <v>Expense</v>
      </c>
      <c r="E2592" s="3" t="str">
        <f>_xlfn.XLOOKUP(FIN_DATASET[[#This Row],[Method]],CATEGORY_MAP[CUENTA_IN],CATEGORY_MAP[Category])</f>
        <v>Cash</v>
      </c>
      <c r="F2592" s="3" t="str">
        <f>_xlfn.XLOOKUP(FIN_DATASET[[#This Row],[Account]],CATEGORY_MAP[CUENTA_OUT],CATEGORY_MAP[Subcategory])</f>
        <v>Payroll</v>
      </c>
      <c r="G2592" s="3" t="str">
        <f>IF(OR(FIN_RAW[[#This Row],[CONCEPTO]]=0,FIN_RAW[[#This Row],[CONCEPTO]]=""),"",FIN_RAW[[#This Row],[CONCEPTO]])</f>
        <v>Pago Nomina ENE</v>
      </c>
      <c r="H2592" s="5">
        <f>IF(FIN_DATASET[[#This Row],[Type]]="Income", FIN_RAW[[#This Row],[VALOR (IN)]], -FIN_RAW[[#This Row],[VALOR (OUT)]])</f>
        <v>-950000</v>
      </c>
      <c r="I2592" s="3" t="str">
        <f>FIN_RAW[[#This Row],[CUENTA (IN)]]</f>
        <v>Efectivo</v>
      </c>
      <c r="J2592" s="6" t="str">
        <f>FIN_RAW[[#This Row],[CUENTA (OUT)]]</f>
        <v>Nomina</v>
      </c>
      <c r="K2592" s="3" t="str">
        <f>IF(OR(FIN_RAW[[#This Row],[CLIENTE]]=0,FIN_RAW[[#This Row],[CLIENTE]]=" "),"",FIN_RAW[[#This Row],[CLIENTE]])</f>
        <v>Derwin Cuastumal Leal</v>
      </c>
      <c r="L2592" s="3" t="str">
        <f>IF(OR(FIN_RAW[[#This Row],[DEPORTISTA]]=0,FIN_RAW[[#This Row],[DEPORTISTA]]=""),"",FIN_RAW[[#This Row],[DEPORTISTA]])</f>
        <v>Derwin Cuastumal Leal</v>
      </c>
      <c r="M2592" s="3">
        <f>IF(FIN_DATASET[[#This Row],[Method]]="Efectivo",1,0)</f>
        <v>1</v>
      </c>
      <c r="N2592" s="12">
        <f>IF(FIN_DATASET[[#This Row],[Method]]="Efectivo",FIN_DATASET[[#This Row],[Amount]],0)</f>
        <v>-950000</v>
      </c>
      <c r="O2592" s="3">
        <f>IF(FIN_DATASET[[#This Row],[Method]]="CxC",1,0)</f>
        <v>0</v>
      </c>
      <c r="P2592" s="11">
        <f>IF(FIN_DATASET[[#This Row],[Method]]="CxC",FIN_DATASET[[#This Row],[Amount]],0)</f>
        <v>0</v>
      </c>
      <c r="Q2592" s="3">
        <f>IF(OR(FIN_DATASET[[#This Row],[Account]]="CxP",FIN_DATASET[[#This Row],[Account]]="CxP (Liga)",FIN_DATASET[[#This Row],[Account]]="CxP (Terceros)"),1,0)</f>
        <v>0</v>
      </c>
      <c r="R2592" s="3">
        <f>IF(FIN_DATASET[[#This Row],[AP_Flag]]=1,FIN_DATASET[[#This Row],[Amount]],0)</f>
        <v>0</v>
      </c>
    </row>
    <row r="2593" spans="1:18" x14ac:dyDescent="0.2">
      <c r="A2593" s="4">
        <f>FIN_RAW[[#This Row],[FECHA]]</f>
        <v>45688</v>
      </c>
      <c r="B2593" s="3">
        <f>YEAR(FIN_DATASET[[#This Row],[Date]])</f>
        <v>2025</v>
      </c>
      <c r="C2593" s="3" t="str">
        <f>TEXT(FIN_DATASET[[#This Row],[Date]],"mmmm")</f>
        <v>January</v>
      </c>
      <c r="D2593" s="3" t="str">
        <f>IF(FIN_RAW[[#This Row],[VALOR (IN)]]&gt;0, "Income",IF(FIN_RAW[[#This Row],[VALOR (OUT)]]&gt;0, "Expense", "Check"))</f>
        <v>Expense</v>
      </c>
      <c r="E2593" s="3" t="str">
        <f>_xlfn.XLOOKUP(FIN_DATASET[[#This Row],[Method]],CATEGORY_MAP[CUENTA_IN],CATEGORY_MAP[Category])</f>
        <v>Cash</v>
      </c>
      <c r="F2593" s="3" t="str">
        <f>_xlfn.XLOOKUP(FIN_DATASET[[#This Row],[Account]],CATEGORY_MAP[CUENTA_OUT],CATEGORY_MAP[Subcategory])</f>
        <v>Payroll</v>
      </c>
      <c r="G2593" s="3" t="str">
        <f>IF(OR(FIN_RAW[[#This Row],[CONCEPTO]]=0,FIN_RAW[[#This Row],[CONCEPTO]]=""),"",FIN_RAW[[#This Row],[CONCEPTO]])</f>
        <v>Pago Nomina ENE</v>
      </c>
      <c r="H2593" s="5">
        <f>IF(FIN_DATASET[[#This Row],[Type]]="Income", FIN_RAW[[#This Row],[VALOR (IN)]], -FIN_RAW[[#This Row],[VALOR (OUT)]])</f>
        <v>-900000</v>
      </c>
      <c r="I2593" s="3" t="str">
        <f>FIN_RAW[[#This Row],[CUENTA (IN)]]</f>
        <v>Efectivo</v>
      </c>
      <c r="J2593" s="6" t="str">
        <f>FIN_RAW[[#This Row],[CUENTA (OUT)]]</f>
        <v>Nomina</v>
      </c>
      <c r="K2593" s="3" t="str">
        <f>IF(OR(FIN_RAW[[#This Row],[CLIENTE]]=0,FIN_RAW[[#This Row],[CLIENTE]]=" "),"",FIN_RAW[[#This Row],[CLIENTE]])</f>
        <v/>
      </c>
      <c r="L2593" s="3" t="str">
        <f>IF(OR(FIN_RAW[[#This Row],[DEPORTISTA]]=0,FIN_RAW[[#This Row],[DEPORTISTA]]=""),"",FIN_RAW[[#This Row],[DEPORTISTA]])</f>
        <v/>
      </c>
      <c r="M2593" s="3">
        <f>IF(FIN_DATASET[[#This Row],[Method]]="Efectivo",1,0)</f>
        <v>1</v>
      </c>
      <c r="N2593" s="12">
        <f>IF(FIN_DATASET[[#This Row],[Method]]="Efectivo",FIN_DATASET[[#This Row],[Amount]],0)</f>
        <v>-900000</v>
      </c>
      <c r="O2593" s="3">
        <f>IF(FIN_DATASET[[#This Row],[Method]]="CxC",1,0)</f>
        <v>0</v>
      </c>
      <c r="P2593" s="11">
        <f>IF(FIN_DATASET[[#This Row],[Method]]="CxC",FIN_DATASET[[#This Row],[Amount]],0)</f>
        <v>0</v>
      </c>
      <c r="Q2593" s="3">
        <f>IF(OR(FIN_DATASET[[#This Row],[Account]]="CxP",FIN_DATASET[[#This Row],[Account]]="CxP (Liga)",FIN_DATASET[[#This Row],[Account]]="CxP (Terceros)"),1,0)</f>
        <v>0</v>
      </c>
      <c r="R2593" s="3">
        <f>IF(FIN_DATASET[[#This Row],[AP_Flag]]=1,FIN_DATASET[[#This Row],[Amount]],0)</f>
        <v>0</v>
      </c>
    </row>
    <row r="2594" spans="1:18" x14ac:dyDescent="0.2">
      <c r="A2594" s="4">
        <f>FIN_RAW[[#This Row],[FECHA]]</f>
        <v>45688</v>
      </c>
      <c r="B2594" s="3">
        <f>YEAR(FIN_DATASET[[#This Row],[Date]])</f>
        <v>2025</v>
      </c>
      <c r="C2594" s="3" t="str">
        <f>TEXT(FIN_DATASET[[#This Row],[Date]],"mmmm")</f>
        <v>January</v>
      </c>
      <c r="D2594" s="3" t="str">
        <f>IF(FIN_RAW[[#This Row],[VALOR (IN)]]&gt;0, "Income",IF(FIN_RAW[[#This Row],[VALOR (OUT)]]&gt;0, "Expense", "Check"))</f>
        <v>Expense</v>
      </c>
      <c r="E2594" s="3" t="str">
        <f>_xlfn.XLOOKUP(FIN_DATASET[[#This Row],[Method]],CATEGORY_MAP[CUENTA_IN],CATEGORY_MAP[Category])</f>
        <v>Cash</v>
      </c>
      <c r="F2594" s="3" t="str">
        <f>_xlfn.XLOOKUP(FIN_DATASET[[#This Row],[Account]],CATEGORY_MAP[CUENTA_OUT],CATEGORY_MAP[Subcategory])</f>
        <v>Payroll</v>
      </c>
      <c r="G2594" s="3" t="str">
        <f>IF(OR(FIN_RAW[[#This Row],[CONCEPTO]]=0,FIN_RAW[[#This Row],[CONCEPTO]]=""),"",FIN_RAW[[#This Row],[CONCEPTO]])</f>
        <v>Pago Nomina ENE</v>
      </c>
      <c r="H2594" s="5">
        <f>IF(FIN_DATASET[[#This Row],[Type]]="Income", FIN_RAW[[#This Row],[VALOR (IN)]], -FIN_RAW[[#This Row],[VALOR (OUT)]])</f>
        <v>-200000</v>
      </c>
      <c r="I2594" s="3" t="str">
        <f>FIN_RAW[[#This Row],[CUENTA (IN)]]</f>
        <v>Efectivo</v>
      </c>
      <c r="J2594" s="6" t="str">
        <f>FIN_RAW[[#This Row],[CUENTA (OUT)]]</f>
        <v>Nomina</v>
      </c>
      <c r="K2594" s="3" t="str">
        <f>IF(OR(FIN_RAW[[#This Row],[CLIENTE]]=0,FIN_RAW[[#This Row],[CLIENTE]]=" "),"",FIN_RAW[[#This Row],[CLIENTE]])</f>
        <v/>
      </c>
      <c r="L2594" s="3" t="str">
        <f>IF(OR(FIN_RAW[[#This Row],[DEPORTISTA]]=0,FIN_RAW[[#This Row],[DEPORTISTA]]=""),"",FIN_RAW[[#This Row],[DEPORTISTA]])</f>
        <v/>
      </c>
      <c r="M2594" s="3">
        <f>IF(FIN_DATASET[[#This Row],[Method]]="Efectivo",1,0)</f>
        <v>1</v>
      </c>
      <c r="N2594" s="12">
        <f>IF(FIN_DATASET[[#This Row],[Method]]="Efectivo",FIN_DATASET[[#This Row],[Amount]],0)</f>
        <v>-200000</v>
      </c>
      <c r="O2594" s="3">
        <f>IF(FIN_DATASET[[#This Row],[Method]]="CxC",1,0)</f>
        <v>0</v>
      </c>
      <c r="P2594" s="11">
        <f>IF(FIN_DATASET[[#This Row],[Method]]="CxC",FIN_DATASET[[#This Row],[Amount]],0)</f>
        <v>0</v>
      </c>
      <c r="Q2594" s="3">
        <f>IF(OR(FIN_DATASET[[#This Row],[Account]]="CxP",FIN_DATASET[[#This Row],[Account]]="CxP (Liga)",FIN_DATASET[[#This Row],[Account]]="CxP (Terceros)"),1,0)</f>
        <v>0</v>
      </c>
      <c r="R2594" s="3">
        <f>IF(FIN_DATASET[[#This Row],[AP_Flag]]=1,FIN_DATASET[[#This Row],[Amount]],0)</f>
        <v>0</v>
      </c>
    </row>
    <row r="2595" spans="1:18" x14ac:dyDescent="0.2">
      <c r="A2595" s="4">
        <f>FIN_RAW[[#This Row],[FECHA]]</f>
        <v>45689</v>
      </c>
      <c r="B2595" s="3">
        <f>YEAR(FIN_DATASET[[#This Row],[Date]])</f>
        <v>2025</v>
      </c>
      <c r="C2595" s="3" t="str">
        <f>TEXT(FIN_DATASET[[#This Row],[Date]],"mmmm")</f>
        <v>February</v>
      </c>
      <c r="D2595" s="3" t="str">
        <f>IF(FIN_RAW[[#This Row],[VALOR (IN)]]&gt;0, "Income",IF(FIN_RAW[[#This Row],[VALOR (OUT)]]&gt;0, "Expense", "Check"))</f>
        <v>Income</v>
      </c>
      <c r="E2595" s="3" t="str">
        <f>_xlfn.XLOOKUP(FIN_DATASET[[#This Row],[Method]],CATEGORY_MAP[CUENTA_IN],CATEGORY_MAP[Category])</f>
        <v>Cash</v>
      </c>
      <c r="F2595" s="3" t="str">
        <f>_xlfn.XLOOKUP(FIN_DATASET[[#This Row],[Account]],CATEGORY_MAP[CUENTA_OUT],CATEGORY_MAP[Subcategory])</f>
        <v>Monthly Fee</v>
      </c>
      <c r="G2595" s="3" t="str">
        <f>IF(OR(FIN_RAW[[#This Row],[CONCEPTO]]=0,FIN_RAW[[#This Row],[CONCEPTO]]=""),"",FIN_RAW[[#This Row],[CONCEPTO]])</f>
        <v>Mensualidad FOR FEB</v>
      </c>
      <c r="H2595" s="5">
        <f>IF(FIN_DATASET[[#This Row],[Type]]="Income", FIN_RAW[[#This Row],[VALOR (IN)]], -FIN_RAW[[#This Row],[VALOR (OUT)]])</f>
        <v>158000</v>
      </c>
      <c r="I2595" s="3" t="str">
        <f>FIN_RAW[[#This Row],[CUENTA (IN)]]</f>
        <v>Efectivo</v>
      </c>
      <c r="J2595" s="6" t="str">
        <f>FIN_RAW[[#This Row],[CUENTA (OUT)]]</f>
        <v>Mensualidad</v>
      </c>
      <c r="K2595" s="3" t="str">
        <f>IF(OR(FIN_RAW[[#This Row],[CLIENTE]]=0,FIN_RAW[[#This Row],[CLIENTE]]=" "),"",FIN_RAW[[#This Row],[CLIENTE]])</f>
        <v>Sandra Martínez</v>
      </c>
      <c r="L2595" s="3" t="str">
        <f>IF(OR(FIN_RAW[[#This Row],[DEPORTISTA]]=0,FIN_RAW[[#This Row],[DEPORTISTA]]=""),"",FIN_RAW[[#This Row],[DEPORTISTA]])</f>
        <v>Alejandro Arbeláez Martínez</v>
      </c>
      <c r="M2595" s="3">
        <f>IF(FIN_DATASET[[#This Row],[Method]]="Efectivo",1,0)</f>
        <v>1</v>
      </c>
      <c r="N2595" s="12">
        <f>IF(FIN_DATASET[[#This Row],[Method]]="Efectivo",FIN_DATASET[[#This Row],[Amount]],0)</f>
        <v>158000</v>
      </c>
      <c r="O2595" s="3">
        <f>IF(FIN_DATASET[[#This Row],[Method]]="CxC",1,0)</f>
        <v>0</v>
      </c>
      <c r="P2595" s="11">
        <f>IF(FIN_DATASET[[#This Row],[Method]]="CxC",FIN_DATASET[[#This Row],[Amount]],0)</f>
        <v>0</v>
      </c>
      <c r="Q2595" s="3">
        <f>IF(OR(FIN_DATASET[[#This Row],[Account]]="CxP",FIN_DATASET[[#This Row],[Account]]="CxP (Liga)",FIN_DATASET[[#This Row],[Account]]="CxP (Terceros)"),1,0)</f>
        <v>0</v>
      </c>
      <c r="R2595" s="3">
        <f>IF(FIN_DATASET[[#This Row],[AP_Flag]]=1,FIN_DATASET[[#This Row],[Amount]],0)</f>
        <v>0</v>
      </c>
    </row>
    <row r="2596" spans="1:18" x14ac:dyDescent="0.2">
      <c r="A2596" s="4">
        <f>FIN_RAW[[#This Row],[FECHA]]</f>
        <v>45689</v>
      </c>
      <c r="B2596" s="3">
        <f>YEAR(FIN_DATASET[[#This Row],[Date]])</f>
        <v>2025</v>
      </c>
      <c r="C2596" s="3" t="str">
        <f>TEXT(FIN_DATASET[[#This Row],[Date]],"mmmm")</f>
        <v>February</v>
      </c>
      <c r="D2596" s="3" t="str">
        <f>IF(FIN_RAW[[#This Row],[VALOR (IN)]]&gt;0, "Income",IF(FIN_RAW[[#This Row],[VALOR (OUT)]]&gt;0, "Expense", "Check"))</f>
        <v>Income</v>
      </c>
      <c r="E2596" s="3" t="str">
        <f>_xlfn.XLOOKUP(FIN_DATASET[[#This Row],[Method]],CATEGORY_MAP[CUENTA_IN],CATEGORY_MAP[Category])</f>
        <v>Scholarships</v>
      </c>
      <c r="F2596" s="3" t="str">
        <f>_xlfn.XLOOKUP(FIN_DATASET[[#This Row],[Account]],CATEGORY_MAP[CUENTA_OUT],CATEGORY_MAP[Subcategory])</f>
        <v>Monthly Fee</v>
      </c>
      <c r="G2596" s="3" t="str">
        <f>IF(OR(FIN_RAW[[#This Row],[CONCEPTO]]=0,FIN_RAW[[#This Row],[CONCEPTO]]=""),"",FIN_RAW[[#This Row],[CONCEPTO]])</f>
        <v>Apoyo Temporal (18%) FEB</v>
      </c>
      <c r="H2596" s="5">
        <f>IF(FIN_DATASET[[#This Row],[Type]]="Income", FIN_RAW[[#This Row],[VALOR (IN)]], -FIN_RAW[[#This Row],[VALOR (OUT)]])</f>
        <v>35000</v>
      </c>
      <c r="I2596" s="3" t="str">
        <f>FIN_RAW[[#This Row],[CUENTA (IN)]]</f>
        <v>Becas</v>
      </c>
      <c r="J2596" s="6" t="str">
        <f>FIN_RAW[[#This Row],[CUENTA (OUT)]]</f>
        <v>Mensualidad</v>
      </c>
      <c r="K2596" s="3" t="str">
        <f>IF(OR(FIN_RAW[[#This Row],[CLIENTE]]=0,FIN_RAW[[#This Row],[CLIENTE]]=" "),"",FIN_RAW[[#This Row],[CLIENTE]])</f>
        <v>Sandra Martínez</v>
      </c>
      <c r="L2596" s="3" t="str">
        <f>IF(OR(FIN_RAW[[#This Row],[DEPORTISTA]]=0,FIN_RAW[[#This Row],[DEPORTISTA]]=""),"",FIN_RAW[[#This Row],[DEPORTISTA]])</f>
        <v>Alejandro Arbeláez Martínez</v>
      </c>
      <c r="M2596" s="3">
        <f>IF(FIN_DATASET[[#This Row],[Method]]="Efectivo",1,0)</f>
        <v>0</v>
      </c>
      <c r="N2596" s="12">
        <f>IF(FIN_DATASET[[#This Row],[Method]]="Efectivo",FIN_DATASET[[#This Row],[Amount]],0)</f>
        <v>0</v>
      </c>
      <c r="O2596" s="3">
        <f>IF(FIN_DATASET[[#This Row],[Method]]="CxC",1,0)</f>
        <v>0</v>
      </c>
      <c r="P2596" s="11">
        <f>IF(FIN_DATASET[[#This Row],[Method]]="CxC",FIN_DATASET[[#This Row],[Amount]],0)</f>
        <v>0</v>
      </c>
      <c r="Q2596" s="3">
        <f>IF(OR(FIN_DATASET[[#This Row],[Account]]="CxP",FIN_DATASET[[#This Row],[Account]]="CxP (Liga)",FIN_DATASET[[#This Row],[Account]]="CxP (Terceros)"),1,0)</f>
        <v>0</v>
      </c>
      <c r="R2596" s="3">
        <f>IF(FIN_DATASET[[#This Row],[AP_Flag]]=1,FIN_DATASET[[#This Row],[Amount]],0)</f>
        <v>0</v>
      </c>
    </row>
    <row r="2597" spans="1:18" x14ac:dyDescent="0.2">
      <c r="A2597" s="4">
        <f>FIN_RAW[[#This Row],[FECHA]]</f>
        <v>45689</v>
      </c>
      <c r="B2597" s="3">
        <f>YEAR(FIN_DATASET[[#This Row],[Date]])</f>
        <v>2025</v>
      </c>
      <c r="C2597" s="3" t="str">
        <f>TEXT(FIN_DATASET[[#This Row],[Date]],"mmmm")</f>
        <v>February</v>
      </c>
      <c r="D2597" s="3" t="str">
        <f>IF(FIN_RAW[[#This Row],[VALOR (IN)]]&gt;0, "Income",IF(FIN_RAW[[#This Row],[VALOR (OUT)]]&gt;0, "Expense", "Check"))</f>
        <v>Income</v>
      </c>
      <c r="E2597" s="3" t="str">
        <f>_xlfn.XLOOKUP(FIN_DATASET[[#This Row],[Method]],CATEGORY_MAP[CUENTA_IN],CATEGORY_MAP[Category])</f>
        <v>Cash</v>
      </c>
      <c r="F2597" s="3" t="str">
        <f>_xlfn.XLOOKUP(FIN_DATASET[[#This Row],[Account]],CATEGORY_MAP[CUENTA_OUT],CATEGORY_MAP[Subcategory])</f>
        <v>Monthly Fee</v>
      </c>
      <c r="G2597" s="3" t="str">
        <f>IF(OR(FIN_RAW[[#This Row],[CONCEPTO]]=0,FIN_RAW[[#This Row],[CONCEPTO]]=""),"",FIN_RAW[[#This Row],[CONCEPTO]])</f>
        <v>Mensualidad AR FEB</v>
      </c>
      <c r="H2597" s="5">
        <f>IF(FIN_DATASET[[#This Row],[Type]]="Income", FIN_RAW[[#This Row],[VALOR (IN)]], -FIN_RAW[[#This Row],[VALOR (OUT)]])</f>
        <v>225000</v>
      </c>
      <c r="I2597" s="3" t="str">
        <f>FIN_RAW[[#This Row],[CUENTA (IN)]]</f>
        <v>Efectivo</v>
      </c>
      <c r="J2597" s="6" t="str">
        <f>FIN_RAW[[#This Row],[CUENTA (OUT)]]</f>
        <v>Mensualidad</v>
      </c>
      <c r="K2597" s="3" t="str">
        <f>IF(OR(FIN_RAW[[#This Row],[CLIENTE]]=0,FIN_RAW[[#This Row],[CLIENTE]]=" "),"",FIN_RAW[[#This Row],[CLIENTE]])</f>
        <v>Carlos Andrés Velasco Ruiz</v>
      </c>
      <c r="L2597" s="3" t="str">
        <f>IF(OR(FIN_RAW[[#This Row],[DEPORTISTA]]=0,FIN_RAW[[#This Row],[DEPORTISTA]]=""),"",FIN_RAW[[#This Row],[DEPORTISTA]])</f>
        <v>Antonella Velasco Aristizabal</v>
      </c>
      <c r="M2597" s="3">
        <f>IF(FIN_DATASET[[#This Row],[Method]]="Efectivo",1,0)</f>
        <v>1</v>
      </c>
      <c r="N2597" s="12">
        <f>IF(FIN_DATASET[[#This Row],[Method]]="Efectivo",FIN_DATASET[[#This Row],[Amount]],0)</f>
        <v>225000</v>
      </c>
      <c r="O2597" s="3">
        <f>IF(FIN_DATASET[[#This Row],[Method]]="CxC",1,0)</f>
        <v>0</v>
      </c>
      <c r="P2597" s="11">
        <f>IF(FIN_DATASET[[#This Row],[Method]]="CxC",FIN_DATASET[[#This Row],[Amount]],0)</f>
        <v>0</v>
      </c>
      <c r="Q2597" s="3">
        <f>IF(OR(FIN_DATASET[[#This Row],[Account]]="CxP",FIN_DATASET[[#This Row],[Account]]="CxP (Liga)",FIN_DATASET[[#This Row],[Account]]="CxP (Terceros)"),1,0)</f>
        <v>0</v>
      </c>
      <c r="R2597" s="3">
        <f>IF(FIN_DATASET[[#This Row],[AP_Flag]]=1,FIN_DATASET[[#This Row],[Amount]],0)</f>
        <v>0</v>
      </c>
    </row>
    <row r="2598" spans="1:18" x14ac:dyDescent="0.2">
      <c r="A2598" s="4">
        <f>FIN_RAW[[#This Row],[FECHA]]</f>
        <v>45689</v>
      </c>
      <c r="B2598" s="3">
        <f>YEAR(FIN_DATASET[[#This Row],[Date]])</f>
        <v>2025</v>
      </c>
      <c r="C2598" s="3" t="str">
        <f>TEXT(FIN_DATASET[[#This Row],[Date]],"mmmm")</f>
        <v>February</v>
      </c>
      <c r="D2598" s="3" t="str">
        <f>IF(FIN_RAW[[#This Row],[VALOR (IN)]]&gt;0, "Income",IF(FIN_RAW[[#This Row],[VALOR (OUT)]]&gt;0, "Expense", "Check"))</f>
        <v>Income</v>
      </c>
      <c r="E2598" s="3" t="str">
        <f>_xlfn.XLOOKUP(FIN_DATASET[[#This Row],[Method]],CATEGORY_MAP[CUENTA_IN],CATEGORY_MAP[Category])</f>
        <v>Cash</v>
      </c>
      <c r="F2598" s="3" t="str">
        <f>_xlfn.XLOOKUP(FIN_DATASET[[#This Row],[Account]],CATEGORY_MAP[CUENTA_OUT],CATEGORY_MAP[Subcategory])</f>
        <v>Monthly Fee</v>
      </c>
      <c r="G2598" s="3" t="str">
        <f>IF(OR(FIN_RAW[[#This Row],[CONCEPTO]]=0,FIN_RAW[[#This Row],[CONCEPTO]]=""),"",FIN_RAW[[#This Row],[CONCEPTO]])</f>
        <v>Mensualidad AR FEB</v>
      </c>
      <c r="H2598" s="5">
        <f>IF(FIN_DATASET[[#This Row],[Type]]="Income", FIN_RAW[[#This Row],[VALOR (IN)]], -FIN_RAW[[#This Row],[VALOR (OUT)]])</f>
        <v>225000</v>
      </c>
      <c r="I2598" s="3" t="str">
        <f>FIN_RAW[[#This Row],[CUENTA (IN)]]</f>
        <v>Efectivo</v>
      </c>
      <c r="J2598" s="6" t="str">
        <f>FIN_RAW[[#This Row],[CUENTA (OUT)]]</f>
        <v>Mensualidad</v>
      </c>
      <c r="K2598" s="3" t="str">
        <f>IF(OR(FIN_RAW[[#This Row],[CLIENTE]]=0,FIN_RAW[[#This Row],[CLIENTE]]=" "),"",FIN_RAW[[#This Row],[CLIENTE]])</f>
        <v>Juan Sebastián Floyd</v>
      </c>
      <c r="L2598" s="3" t="str">
        <f>IF(OR(FIN_RAW[[#This Row],[DEPORTISTA]]=0,FIN_RAW[[#This Row],[DEPORTISTA]]=""),"",FIN_RAW[[#This Row],[DEPORTISTA]])</f>
        <v>Arianna Floyd Martínez</v>
      </c>
      <c r="M2598" s="3">
        <f>IF(FIN_DATASET[[#This Row],[Method]]="Efectivo",1,0)</f>
        <v>1</v>
      </c>
      <c r="N2598" s="12">
        <f>IF(FIN_DATASET[[#This Row],[Method]]="Efectivo",FIN_DATASET[[#This Row],[Amount]],0)</f>
        <v>225000</v>
      </c>
      <c r="O2598" s="3">
        <f>IF(FIN_DATASET[[#This Row],[Method]]="CxC",1,0)</f>
        <v>0</v>
      </c>
      <c r="P2598" s="11">
        <f>IF(FIN_DATASET[[#This Row],[Method]]="CxC",FIN_DATASET[[#This Row],[Amount]],0)</f>
        <v>0</v>
      </c>
      <c r="Q2598" s="3">
        <f>IF(OR(FIN_DATASET[[#This Row],[Account]]="CxP",FIN_DATASET[[#This Row],[Account]]="CxP (Liga)",FIN_DATASET[[#This Row],[Account]]="CxP (Terceros)"),1,0)</f>
        <v>0</v>
      </c>
      <c r="R2598" s="3">
        <f>IF(FIN_DATASET[[#This Row],[AP_Flag]]=1,FIN_DATASET[[#This Row],[Amount]],0)</f>
        <v>0</v>
      </c>
    </row>
    <row r="2599" spans="1:18" x14ac:dyDescent="0.2">
      <c r="A2599" s="4">
        <f>FIN_RAW[[#This Row],[FECHA]]</f>
        <v>45689</v>
      </c>
      <c r="B2599" s="3">
        <f>YEAR(FIN_DATASET[[#This Row],[Date]])</f>
        <v>2025</v>
      </c>
      <c r="C2599" s="3" t="str">
        <f>TEXT(FIN_DATASET[[#This Row],[Date]],"mmmm")</f>
        <v>February</v>
      </c>
      <c r="D2599" s="3" t="str">
        <f>IF(FIN_RAW[[#This Row],[VALOR (IN)]]&gt;0, "Income",IF(FIN_RAW[[#This Row],[VALOR (OUT)]]&gt;0, "Expense", "Check"))</f>
        <v>Income</v>
      </c>
      <c r="E2599" s="3" t="str">
        <f>_xlfn.XLOOKUP(FIN_DATASET[[#This Row],[Method]],CATEGORY_MAP[CUENTA_IN],CATEGORY_MAP[Category])</f>
        <v>Cash</v>
      </c>
      <c r="F2599" s="3" t="str">
        <f>_xlfn.XLOOKUP(FIN_DATASET[[#This Row],[Account]],CATEGORY_MAP[CUENTA_OUT],CATEGORY_MAP[Subcategory])</f>
        <v>Monthly Fee</v>
      </c>
      <c r="G2599" s="3" t="str">
        <f>IF(OR(FIN_RAW[[#This Row],[CONCEPTO]]=0,FIN_RAW[[#This Row],[CONCEPTO]]=""),"",FIN_RAW[[#This Row],[CONCEPTO]])</f>
        <v>Mensualidad AR FEB</v>
      </c>
      <c r="H2599" s="5">
        <f>IF(FIN_DATASET[[#This Row],[Type]]="Income", FIN_RAW[[#This Row],[VALOR (IN)]], -FIN_RAW[[#This Row],[VALOR (OUT)]])</f>
        <v>225000</v>
      </c>
      <c r="I2599" s="3" t="str">
        <f>FIN_RAW[[#This Row],[CUENTA (IN)]]</f>
        <v>Efectivo</v>
      </c>
      <c r="J2599" s="6" t="str">
        <f>FIN_RAW[[#This Row],[CUENTA (OUT)]]</f>
        <v>Mensualidad</v>
      </c>
      <c r="K2599" s="3" t="str">
        <f>IF(OR(FIN_RAW[[#This Row],[CLIENTE]]=0,FIN_RAW[[#This Row],[CLIENTE]]=" "),"",FIN_RAW[[#This Row],[CLIENTE]])</f>
        <v>Tatiana Romero Tenorio</v>
      </c>
      <c r="L2599" s="3" t="str">
        <f>IF(OR(FIN_RAW[[#This Row],[DEPORTISTA]]=0,FIN_RAW[[#This Row],[DEPORTISTA]]=""),"",FIN_RAW[[#This Row],[DEPORTISTA]])</f>
        <v>Ismael Hurtado Romero</v>
      </c>
      <c r="M2599" s="3">
        <f>IF(FIN_DATASET[[#This Row],[Method]]="Efectivo",1,0)</f>
        <v>1</v>
      </c>
      <c r="N2599" s="12">
        <f>IF(FIN_DATASET[[#This Row],[Method]]="Efectivo",FIN_DATASET[[#This Row],[Amount]],0)</f>
        <v>225000</v>
      </c>
      <c r="O2599" s="3">
        <f>IF(FIN_DATASET[[#This Row],[Method]]="CxC",1,0)</f>
        <v>0</v>
      </c>
      <c r="P2599" s="11">
        <f>IF(FIN_DATASET[[#This Row],[Method]]="CxC",FIN_DATASET[[#This Row],[Amount]],0)</f>
        <v>0</v>
      </c>
      <c r="Q2599" s="3">
        <f>IF(OR(FIN_DATASET[[#This Row],[Account]]="CxP",FIN_DATASET[[#This Row],[Account]]="CxP (Liga)",FIN_DATASET[[#This Row],[Account]]="CxP (Terceros)"),1,0)</f>
        <v>0</v>
      </c>
      <c r="R2599" s="3">
        <f>IF(FIN_DATASET[[#This Row],[AP_Flag]]=1,FIN_DATASET[[#This Row],[Amount]],0)</f>
        <v>0</v>
      </c>
    </row>
    <row r="2600" spans="1:18" x14ac:dyDescent="0.2">
      <c r="A2600" s="4">
        <f>FIN_RAW[[#This Row],[FECHA]]</f>
        <v>45689</v>
      </c>
      <c r="B2600" s="3">
        <f>YEAR(FIN_DATASET[[#This Row],[Date]])</f>
        <v>2025</v>
      </c>
      <c r="C2600" s="3" t="str">
        <f>TEXT(FIN_DATASET[[#This Row],[Date]],"mmmm")</f>
        <v>February</v>
      </c>
      <c r="D2600" s="3" t="str">
        <f>IF(FIN_RAW[[#This Row],[VALOR (IN)]]&gt;0, "Income",IF(FIN_RAW[[#This Row],[VALOR (OUT)]]&gt;0, "Expense", "Check"))</f>
        <v>Income</v>
      </c>
      <c r="E2600" s="3" t="str">
        <f>_xlfn.XLOOKUP(FIN_DATASET[[#This Row],[Method]],CATEGORY_MAP[CUENTA_IN],CATEGORY_MAP[Category])</f>
        <v>Cash</v>
      </c>
      <c r="F2600" s="3" t="str">
        <f>_xlfn.XLOOKUP(FIN_DATASET[[#This Row],[Account]],CATEGORY_MAP[CUENTA_OUT],CATEGORY_MAP[Subcategory])</f>
        <v>Monthly Fee</v>
      </c>
      <c r="G2600" s="3" t="str">
        <f>IF(OR(FIN_RAW[[#This Row],[CONCEPTO]]=0,FIN_RAW[[#This Row],[CONCEPTO]]=""),"",FIN_RAW[[#This Row],[CONCEPTO]])</f>
        <v>Mensualidad FOR FEB</v>
      </c>
      <c r="H2600" s="5">
        <f>IF(FIN_DATASET[[#This Row],[Type]]="Income", FIN_RAW[[#This Row],[VALOR (IN)]], -FIN_RAW[[#This Row],[VALOR (OUT)]])</f>
        <v>193000</v>
      </c>
      <c r="I2600" s="3" t="str">
        <f>FIN_RAW[[#This Row],[CUENTA (IN)]]</f>
        <v>Efectivo</v>
      </c>
      <c r="J2600" s="6" t="str">
        <f>FIN_RAW[[#This Row],[CUENTA (OUT)]]</f>
        <v>Mensualidad</v>
      </c>
      <c r="K2600" s="3" t="str">
        <f>IF(OR(FIN_RAW[[#This Row],[CLIENTE]]=0,FIN_RAW[[#This Row],[CLIENTE]]=" "),"",FIN_RAW[[#This Row],[CLIENTE]])</f>
        <v>Juan Carlos Cano Ortiz</v>
      </c>
      <c r="L2600" s="3" t="str">
        <f>IF(OR(FIN_RAW[[#This Row],[DEPORTISTA]]=0,FIN_RAW[[#This Row],[DEPORTISTA]]=""),"",FIN_RAW[[#This Row],[DEPORTISTA]])</f>
        <v>Jeronimo Cano Peña</v>
      </c>
      <c r="M2600" s="3">
        <f>IF(FIN_DATASET[[#This Row],[Method]]="Efectivo",1,0)</f>
        <v>1</v>
      </c>
      <c r="N2600" s="12">
        <f>IF(FIN_DATASET[[#This Row],[Method]]="Efectivo",FIN_DATASET[[#This Row],[Amount]],0)</f>
        <v>193000</v>
      </c>
      <c r="O2600" s="3">
        <f>IF(FIN_DATASET[[#This Row],[Method]]="CxC",1,0)</f>
        <v>0</v>
      </c>
      <c r="P2600" s="11">
        <f>IF(FIN_DATASET[[#This Row],[Method]]="CxC",FIN_DATASET[[#This Row],[Amount]],0)</f>
        <v>0</v>
      </c>
      <c r="Q2600" s="3">
        <f>IF(OR(FIN_DATASET[[#This Row],[Account]]="CxP",FIN_DATASET[[#This Row],[Account]]="CxP (Liga)",FIN_DATASET[[#This Row],[Account]]="CxP (Terceros)"),1,0)</f>
        <v>0</v>
      </c>
      <c r="R2600" s="3">
        <f>IF(FIN_DATASET[[#This Row],[AP_Flag]]=1,FIN_DATASET[[#This Row],[Amount]],0)</f>
        <v>0</v>
      </c>
    </row>
    <row r="2601" spans="1:18" x14ac:dyDescent="0.2">
      <c r="A2601" s="4">
        <f>FIN_RAW[[#This Row],[FECHA]]</f>
        <v>45689</v>
      </c>
      <c r="B2601" s="3">
        <f>YEAR(FIN_DATASET[[#This Row],[Date]])</f>
        <v>2025</v>
      </c>
      <c r="C2601" s="3" t="str">
        <f>TEXT(FIN_DATASET[[#This Row],[Date]],"mmmm")</f>
        <v>February</v>
      </c>
      <c r="D2601" s="3" t="str">
        <f>IF(FIN_RAW[[#This Row],[VALOR (IN)]]&gt;0, "Income",IF(FIN_RAW[[#This Row],[VALOR (OUT)]]&gt;0, "Expense", "Check"))</f>
        <v>Income</v>
      </c>
      <c r="E2601" s="3" t="str">
        <f>_xlfn.XLOOKUP(FIN_DATASET[[#This Row],[Method]],CATEGORY_MAP[CUENTA_IN],CATEGORY_MAP[Category])</f>
        <v>Cash</v>
      </c>
      <c r="F2601" s="3" t="str">
        <f>_xlfn.XLOOKUP(FIN_DATASET[[#This Row],[Account]],CATEGORY_MAP[CUENTA_OUT],CATEGORY_MAP[Subcategory])</f>
        <v>Monthly Fee</v>
      </c>
      <c r="G2601" s="3" t="str">
        <f>IF(OR(FIN_RAW[[#This Row],[CONCEPTO]]=0,FIN_RAW[[#This Row],[CONCEPTO]]=""),"",FIN_RAW[[#This Row],[CONCEPTO]])</f>
        <v>Mensualidad FOR FEB</v>
      </c>
      <c r="H2601" s="5">
        <f>IF(FIN_DATASET[[#This Row],[Type]]="Income", FIN_RAW[[#This Row],[VALOR (IN)]], -FIN_RAW[[#This Row],[VALOR (OUT)]])</f>
        <v>193000</v>
      </c>
      <c r="I2601" s="3" t="str">
        <f>FIN_RAW[[#This Row],[CUENTA (IN)]]</f>
        <v>Efectivo</v>
      </c>
      <c r="J2601" s="6" t="str">
        <f>FIN_RAW[[#This Row],[CUENTA (OUT)]]</f>
        <v>Mensualidad</v>
      </c>
      <c r="K2601" s="3" t="str">
        <f>IF(OR(FIN_RAW[[#This Row],[CLIENTE]]=0,FIN_RAW[[#This Row],[CLIENTE]]=" "),"",FIN_RAW[[#This Row],[CLIENTE]])</f>
        <v>Fabio Eduardo Parra Martínez</v>
      </c>
      <c r="L2601" s="3" t="str">
        <f>IF(OR(FIN_RAW[[#This Row],[DEPORTISTA]]=0,FIN_RAW[[#This Row],[DEPORTISTA]]=""),"",FIN_RAW[[#This Row],[DEPORTISTA]])</f>
        <v>Jerónimo Parra Valenzuela</v>
      </c>
      <c r="M2601" s="3">
        <f>IF(FIN_DATASET[[#This Row],[Method]]="Efectivo",1,0)</f>
        <v>1</v>
      </c>
      <c r="N2601" s="12">
        <f>IF(FIN_DATASET[[#This Row],[Method]]="Efectivo",FIN_DATASET[[#This Row],[Amount]],0)</f>
        <v>193000</v>
      </c>
      <c r="O2601" s="3">
        <f>IF(FIN_DATASET[[#This Row],[Method]]="CxC",1,0)</f>
        <v>0</v>
      </c>
      <c r="P2601" s="11">
        <f>IF(FIN_DATASET[[#This Row],[Method]]="CxC",FIN_DATASET[[#This Row],[Amount]],0)</f>
        <v>0</v>
      </c>
      <c r="Q2601" s="3">
        <f>IF(OR(FIN_DATASET[[#This Row],[Account]]="CxP",FIN_DATASET[[#This Row],[Account]]="CxP (Liga)",FIN_DATASET[[#This Row],[Account]]="CxP (Terceros)"),1,0)</f>
        <v>0</v>
      </c>
      <c r="R2601" s="3">
        <f>IF(FIN_DATASET[[#This Row],[AP_Flag]]=1,FIN_DATASET[[#This Row],[Amount]],0)</f>
        <v>0</v>
      </c>
    </row>
    <row r="2602" spans="1:18" x14ac:dyDescent="0.2">
      <c r="A2602" s="4">
        <f>FIN_RAW[[#This Row],[FECHA]]</f>
        <v>45689</v>
      </c>
      <c r="B2602" s="3">
        <f>YEAR(FIN_DATASET[[#This Row],[Date]])</f>
        <v>2025</v>
      </c>
      <c r="C2602" s="3" t="str">
        <f>TEXT(FIN_DATASET[[#This Row],[Date]],"mmmm")</f>
        <v>February</v>
      </c>
      <c r="D2602" s="3" t="str">
        <f>IF(FIN_RAW[[#This Row],[VALOR (IN)]]&gt;0, "Income",IF(FIN_RAW[[#This Row],[VALOR (OUT)]]&gt;0, "Expense", "Check"))</f>
        <v>Income</v>
      </c>
      <c r="E2602" s="3" t="str">
        <f>_xlfn.XLOOKUP(FIN_DATASET[[#This Row],[Method]],CATEGORY_MAP[CUENTA_IN],CATEGORY_MAP[Category])</f>
        <v>Cash</v>
      </c>
      <c r="F2602" s="3" t="str">
        <f>_xlfn.XLOOKUP(FIN_DATASET[[#This Row],[Account]],CATEGORY_MAP[CUENTA_OUT],CATEGORY_MAP[Subcategory])</f>
        <v>Monthly Fee</v>
      </c>
      <c r="G2602" s="3" t="str">
        <f>IF(OR(FIN_RAW[[#This Row],[CONCEPTO]]=0,FIN_RAW[[#This Row],[CONCEPTO]]=""),"",FIN_RAW[[#This Row],[CONCEPTO]])</f>
        <v>Mensualidad AR FEB</v>
      </c>
      <c r="H2602" s="5">
        <f>IF(FIN_DATASET[[#This Row],[Type]]="Income", FIN_RAW[[#This Row],[VALOR (IN)]], -FIN_RAW[[#This Row],[VALOR (OUT)]])</f>
        <v>225000</v>
      </c>
      <c r="I2602" s="3" t="str">
        <f>FIN_RAW[[#This Row],[CUENTA (IN)]]</f>
        <v>Efectivo</v>
      </c>
      <c r="J2602" s="6" t="str">
        <f>FIN_RAW[[#This Row],[CUENTA (OUT)]]</f>
        <v>Mensualidad</v>
      </c>
      <c r="K2602" s="3" t="str">
        <f>IF(OR(FIN_RAW[[#This Row],[CLIENTE]]=0,FIN_RAW[[#This Row],[CLIENTE]]=" "),"",FIN_RAW[[#This Row],[CLIENTE]])</f>
        <v>Nulbi Quisaboni Ortiz</v>
      </c>
      <c r="L2602" s="3" t="str">
        <f>IF(OR(FIN_RAW[[#This Row],[DEPORTISTA]]=0,FIN_RAW[[#This Row],[DEPORTISTA]]=""),"",FIN_RAW[[#This Row],[DEPORTISTA]])</f>
        <v>Jose Julian Diaz Quisaboni</v>
      </c>
      <c r="M2602" s="3">
        <f>IF(FIN_DATASET[[#This Row],[Method]]="Efectivo",1,0)</f>
        <v>1</v>
      </c>
      <c r="N2602" s="12">
        <f>IF(FIN_DATASET[[#This Row],[Method]]="Efectivo",FIN_DATASET[[#This Row],[Amount]],0)</f>
        <v>225000</v>
      </c>
      <c r="O2602" s="3">
        <f>IF(FIN_DATASET[[#This Row],[Method]]="CxC",1,0)</f>
        <v>0</v>
      </c>
      <c r="P2602" s="11">
        <f>IF(FIN_DATASET[[#This Row],[Method]]="CxC",FIN_DATASET[[#This Row],[Amount]],0)</f>
        <v>0</v>
      </c>
      <c r="Q2602" s="3">
        <f>IF(OR(FIN_DATASET[[#This Row],[Account]]="CxP",FIN_DATASET[[#This Row],[Account]]="CxP (Liga)",FIN_DATASET[[#This Row],[Account]]="CxP (Terceros)"),1,0)</f>
        <v>0</v>
      </c>
      <c r="R2602" s="3">
        <f>IF(FIN_DATASET[[#This Row],[AP_Flag]]=1,FIN_DATASET[[#This Row],[Amount]],0)</f>
        <v>0</v>
      </c>
    </row>
    <row r="2603" spans="1:18" x14ac:dyDescent="0.2">
      <c r="A2603" s="4">
        <f>FIN_RAW[[#This Row],[FECHA]]</f>
        <v>45689</v>
      </c>
      <c r="B2603" s="3">
        <f>YEAR(FIN_DATASET[[#This Row],[Date]])</f>
        <v>2025</v>
      </c>
      <c r="C2603" s="3" t="str">
        <f>TEXT(FIN_DATASET[[#This Row],[Date]],"mmmm")</f>
        <v>February</v>
      </c>
      <c r="D2603" s="3" t="str">
        <f>IF(FIN_RAW[[#This Row],[VALOR (IN)]]&gt;0, "Income",IF(FIN_RAW[[#This Row],[VALOR (OUT)]]&gt;0, "Expense", "Check"))</f>
        <v>Income</v>
      </c>
      <c r="E2603" s="3" t="str">
        <f>_xlfn.XLOOKUP(FIN_DATASET[[#This Row],[Method]],CATEGORY_MAP[CUENTA_IN],CATEGORY_MAP[Category])</f>
        <v>Cash</v>
      </c>
      <c r="F2603" s="3" t="str">
        <f>_xlfn.XLOOKUP(FIN_DATASET[[#This Row],[Account]],CATEGORY_MAP[CUENTA_OUT],CATEGORY_MAP[Subcategory])</f>
        <v>Monthly Fee</v>
      </c>
      <c r="G2603" s="3" t="str">
        <f>IF(OR(FIN_RAW[[#This Row],[CONCEPTO]]=0,FIN_RAW[[#This Row],[CONCEPTO]]=""),"",FIN_RAW[[#This Row],[CONCEPTO]])</f>
        <v>Mensualidad AR FEB</v>
      </c>
      <c r="H2603" s="5">
        <f>IF(FIN_DATASET[[#This Row],[Type]]="Income", FIN_RAW[[#This Row],[VALOR (IN)]], -FIN_RAW[[#This Row],[VALOR (OUT)]])</f>
        <v>225000</v>
      </c>
      <c r="I2603" s="3" t="str">
        <f>FIN_RAW[[#This Row],[CUENTA (IN)]]</f>
        <v>Efectivo</v>
      </c>
      <c r="J2603" s="6" t="str">
        <f>FIN_RAW[[#This Row],[CUENTA (OUT)]]</f>
        <v>Mensualidad</v>
      </c>
      <c r="K2603" s="3" t="str">
        <f>IF(OR(FIN_RAW[[#This Row],[CLIENTE]]=0,FIN_RAW[[#This Row],[CLIENTE]]=" "),"",FIN_RAW[[#This Row],[CLIENTE]])</f>
        <v>Víctor Manuel Duque Yepes</v>
      </c>
      <c r="L2603" s="3" t="str">
        <f>IF(OR(FIN_RAW[[#This Row],[DEPORTISTA]]=0,FIN_RAW[[#This Row],[DEPORTISTA]]=""),"",FIN_RAW[[#This Row],[DEPORTISTA]])</f>
        <v>Juan Esteban Duque Pinto</v>
      </c>
      <c r="M2603" s="3">
        <f>IF(FIN_DATASET[[#This Row],[Method]]="Efectivo",1,0)</f>
        <v>1</v>
      </c>
      <c r="N2603" s="12">
        <f>IF(FIN_DATASET[[#This Row],[Method]]="Efectivo",FIN_DATASET[[#This Row],[Amount]],0)</f>
        <v>225000</v>
      </c>
      <c r="O2603" s="3">
        <f>IF(FIN_DATASET[[#This Row],[Method]]="CxC",1,0)</f>
        <v>0</v>
      </c>
      <c r="P2603" s="11">
        <f>IF(FIN_DATASET[[#This Row],[Method]]="CxC",FIN_DATASET[[#This Row],[Amount]],0)</f>
        <v>0</v>
      </c>
      <c r="Q2603" s="3">
        <f>IF(OR(FIN_DATASET[[#This Row],[Account]]="CxP",FIN_DATASET[[#This Row],[Account]]="CxP (Liga)",FIN_DATASET[[#This Row],[Account]]="CxP (Terceros)"),1,0)</f>
        <v>0</v>
      </c>
      <c r="R2603" s="3">
        <f>IF(FIN_DATASET[[#This Row],[AP_Flag]]=1,FIN_DATASET[[#This Row],[Amount]],0)</f>
        <v>0</v>
      </c>
    </row>
    <row r="2604" spans="1:18" x14ac:dyDescent="0.2">
      <c r="A2604" s="4">
        <f>FIN_RAW[[#This Row],[FECHA]]</f>
        <v>45689</v>
      </c>
      <c r="B2604" s="3">
        <f>YEAR(FIN_DATASET[[#This Row],[Date]])</f>
        <v>2025</v>
      </c>
      <c r="C2604" s="3" t="str">
        <f>TEXT(FIN_DATASET[[#This Row],[Date]],"mmmm")</f>
        <v>February</v>
      </c>
      <c r="D2604" s="3" t="str">
        <f>IF(FIN_RAW[[#This Row],[VALOR (IN)]]&gt;0, "Income",IF(FIN_RAW[[#This Row],[VALOR (OUT)]]&gt;0, "Expense", "Check"))</f>
        <v>Income</v>
      </c>
      <c r="E2604" s="3" t="str">
        <f>_xlfn.XLOOKUP(FIN_DATASET[[#This Row],[Method]],CATEGORY_MAP[CUENTA_IN],CATEGORY_MAP[Category])</f>
        <v>Cash</v>
      </c>
      <c r="F2604" s="3" t="str">
        <f>_xlfn.XLOOKUP(FIN_DATASET[[#This Row],[Account]],CATEGORY_MAP[CUENTA_OUT],CATEGORY_MAP[Subcategory])</f>
        <v>Monthly Fee</v>
      </c>
      <c r="G2604" s="3" t="str">
        <f>IF(OR(FIN_RAW[[#This Row],[CONCEPTO]]=0,FIN_RAW[[#This Row],[CONCEPTO]]=""),"",FIN_RAW[[#This Row],[CONCEPTO]])</f>
        <v>Mensualidad AR FEB</v>
      </c>
      <c r="H2604" s="5">
        <f>IF(FIN_DATASET[[#This Row],[Type]]="Income", FIN_RAW[[#This Row],[VALOR (IN)]], -FIN_RAW[[#This Row],[VALOR (OUT)]])</f>
        <v>191000</v>
      </c>
      <c r="I2604" s="3" t="str">
        <f>FIN_RAW[[#This Row],[CUENTA (IN)]]</f>
        <v>Efectivo</v>
      </c>
      <c r="J2604" s="6" t="str">
        <f>FIN_RAW[[#This Row],[CUENTA (OUT)]]</f>
        <v>Mensualidad</v>
      </c>
      <c r="K2604" s="3" t="str">
        <f>IF(OR(FIN_RAW[[#This Row],[CLIENTE]]=0,FIN_RAW[[#This Row],[CLIENTE]]=" "),"",FIN_RAW[[#This Row],[CLIENTE]])</f>
        <v>Víctor Manuel Duque Yepes</v>
      </c>
      <c r="L2604" s="3" t="str">
        <f>IF(OR(FIN_RAW[[#This Row],[DEPORTISTA]]=0,FIN_RAW[[#This Row],[DEPORTISTA]]=""),"",FIN_RAW[[#This Row],[DEPORTISTA]])</f>
        <v>Juan Manuel Duque Pinto</v>
      </c>
      <c r="M2604" s="3">
        <f>IF(FIN_DATASET[[#This Row],[Method]]="Efectivo",1,0)</f>
        <v>1</v>
      </c>
      <c r="N2604" s="12">
        <f>IF(FIN_DATASET[[#This Row],[Method]]="Efectivo",FIN_DATASET[[#This Row],[Amount]],0)</f>
        <v>191000</v>
      </c>
      <c r="O2604" s="3">
        <f>IF(FIN_DATASET[[#This Row],[Method]]="CxC",1,0)</f>
        <v>0</v>
      </c>
      <c r="P2604" s="11">
        <f>IF(FIN_DATASET[[#This Row],[Method]]="CxC",FIN_DATASET[[#This Row],[Amount]],0)</f>
        <v>0</v>
      </c>
      <c r="Q2604" s="3">
        <f>IF(OR(FIN_DATASET[[#This Row],[Account]]="CxP",FIN_DATASET[[#This Row],[Account]]="CxP (Liga)",FIN_DATASET[[#This Row],[Account]]="CxP (Terceros)"),1,0)</f>
        <v>0</v>
      </c>
      <c r="R2604" s="3">
        <f>IF(FIN_DATASET[[#This Row],[AP_Flag]]=1,FIN_DATASET[[#This Row],[Amount]],0)</f>
        <v>0</v>
      </c>
    </row>
    <row r="2605" spans="1:18" x14ac:dyDescent="0.2">
      <c r="A2605" s="4">
        <f>FIN_RAW[[#This Row],[FECHA]]</f>
        <v>45689</v>
      </c>
      <c r="B2605" s="3">
        <f>YEAR(FIN_DATASET[[#This Row],[Date]])</f>
        <v>2025</v>
      </c>
      <c r="C2605" s="3" t="str">
        <f>TEXT(FIN_DATASET[[#This Row],[Date]],"mmmm")</f>
        <v>February</v>
      </c>
      <c r="D2605" s="3" t="str">
        <f>IF(FIN_RAW[[#This Row],[VALOR (IN)]]&gt;0, "Income",IF(FIN_RAW[[#This Row],[VALOR (OUT)]]&gt;0, "Expense", "Check"))</f>
        <v>Income</v>
      </c>
      <c r="E2605" s="3" t="str">
        <f>_xlfn.XLOOKUP(FIN_DATASET[[#This Row],[Method]],CATEGORY_MAP[CUENTA_IN],CATEGORY_MAP[Category])</f>
        <v>Scholarships</v>
      </c>
      <c r="F2605" s="3" t="str">
        <f>_xlfn.XLOOKUP(FIN_DATASET[[#This Row],[Account]],CATEGORY_MAP[CUENTA_OUT],CATEGORY_MAP[Subcategory])</f>
        <v>Monthly Fee</v>
      </c>
      <c r="G2605" s="3" t="str">
        <f>IF(OR(FIN_RAW[[#This Row],[CONCEPTO]]=0,FIN_RAW[[#This Row],[CONCEPTO]]=""),"",FIN_RAW[[#This Row],[CONCEPTO]])</f>
        <v>Beca Hermandad (15%) FEB</v>
      </c>
      <c r="H2605" s="5">
        <f>IF(FIN_DATASET[[#This Row],[Type]]="Income", FIN_RAW[[#This Row],[VALOR (IN)]], -FIN_RAW[[#This Row],[VALOR (OUT)]])</f>
        <v>34000</v>
      </c>
      <c r="I2605" s="3" t="str">
        <f>FIN_RAW[[#This Row],[CUENTA (IN)]]</f>
        <v>Becas</v>
      </c>
      <c r="J2605" s="6" t="str">
        <f>FIN_RAW[[#This Row],[CUENTA (OUT)]]</f>
        <v>Mensualidad</v>
      </c>
      <c r="K2605" s="3" t="str">
        <f>IF(OR(FIN_RAW[[#This Row],[CLIENTE]]=0,FIN_RAW[[#This Row],[CLIENTE]]=" "),"",FIN_RAW[[#This Row],[CLIENTE]])</f>
        <v>Víctor Manuel Duque Yepes</v>
      </c>
      <c r="L2605" s="3" t="str">
        <f>IF(OR(FIN_RAW[[#This Row],[DEPORTISTA]]=0,FIN_RAW[[#This Row],[DEPORTISTA]]=""),"",FIN_RAW[[#This Row],[DEPORTISTA]])</f>
        <v>Juan Manuel Duque Pinto</v>
      </c>
      <c r="M2605" s="3">
        <f>IF(FIN_DATASET[[#This Row],[Method]]="Efectivo",1,0)</f>
        <v>0</v>
      </c>
      <c r="N2605" s="12">
        <f>IF(FIN_DATASET[[#This Row],[Method]]="Efectivo",FIN_DATASET[[#This Row],[Amount]],0)</f>
        <v>0</v>
      </c>
      <c r="O2605" s="3">
        <f>IF(FIN_DATASET[[#This Row],[Method]]="CxC",1,0)</f>
        <v>0</v>
      </c>
      <c r="P2605" s="11">
        <f>IF(FIN_DATASET[[#This Row],[Method]]="CxC",FIN_DATASET[[#This Row],[Amount]],0)</f>
        <v>0</v>
      </c>
      <c r="Q2605" s="3">
        <f>IF(OR(FIN_DATASET[[#This Row],[Account]]="CxP",FIN_DATASET[[#This Row],[Account]]="CxP (Liga)",FIN_DATASET[[#This Row],[Account]]="CxP (Terceros)"),1,0)</f>
        <v>0</v>
      </c>
      <c r="R2605" s="3">
        <f>IF(FIN_DATASET[[#This Row],[AP_Flag]]=1,FIN_DATASET[[#This Row],[Amount]],0)</f>
        <v>0</v>
      </c>
    </row>
    <row r="2606" spans="1:18" x14ac:dyDescent="0.2">
      <c r="A2606" s="4">
        <f>FIN_RAW[[#This Row],[FECHA]]</f>
        <v>45689</v>
      </c>
      <c r="B2606" s="3">
        <f>YEAR(FIN_DATASET[[#This Row],[Date]])</f>
        <v>2025</v>
      </c>
      <c r="C2606" s="3" t="str">
        <f>TEXT(FIN_DATASET[[#This Row],[Date]],"mmmm")</f>
        <v>February</v>
      </c>
      <c r="D2606" s="3" t="str">
        <f>IF(FIN_RAW[[#This Row],[VALOR (IN)]]&gt;0, "Income",IF(FIN_RAW[[#This Row],[VALOR (OUT)]]&gt;0, "Expense", "Check"))</f>
        <v>Income</v>
      </c>
      <c r="E2606" s="3" t="str">
        <f>_xlfn.XLOOKUP(FIN_DATASET[[#This Row],[Method]],CATEGORY_MAP[CUENTA_IN],CATEGORY_MAP[Category])</f>
        <v>Cash</v>
      </c>
      <c r="F2606" s="3" t="str">
        <f>_xlfn.XLOOKUP(FIN_DATASET[[#This Row],[Account]],CATEGORY_MAP[CUENTA_OUT],CATEGORY_MAP[Subcategory])</f>
        <v>Monthly Fee</v>
      </c>
      <c r="G2606" s="3" t="str">
        <f>IF(OR(FIN_RAW[[#This Row],[CONCEPTO]]=0,FIN_RAW[[#This Row],[CONCEPTO]]=""),"",FIN_RAW[[#This Row],[CONCEPTO]])</f>
        <v>Mensualidad AR FEB</v>
      </c>
      <c r="H2606" s="5">
        <f>IF(FIN_DATASET[[#This Row],[Type]]="Income", FIN_RAW[[#This Row],[VALOR (IN)]], -FIN_RAW[[#This Row],[VALOR (OUT)]])</f>
        <v>225000</v>
      </c>
      <c r="I2606" s="3" t="str">
        <f>FIN_RAW[[#This Row],[CUENTA (IN)]]</f>
        <v>Efectivo</v>
      </c>
      <c r="J2606" s="6" t="str">
        <f>FIN_RAW[[#This Row],[CUENTA (OUT)]]</f>
        <v>Mensualidad</v>
      </c>
      <c r="K2606" s="3" t="str">
        <f>IF(OR(FIN_RAW[[#This Row],[CLIENTE]]=0,FIN_RAW[[#This Row],[CLIENTE]]=" "),"",FIN_RAW[[#This Row],[CLIENTE]])</f>
        <v>Diana Gómez Herrera</v>
      </c>
      <c r="L2606" s="3" t="str">
        <f>IF(OR(FIN_RAW[[#This Row],[DEPORTISTA]]=0,FIN_RAW[[#This Row],[DEPORTISTA]]=""),"",FIN_RAW[[#This Row],[DEPORTISTA]])</f>
        <v>Juan Manuel López Gómez</v>
      </c>
      <c r="M2606" s="3">
        <f>IF(FIN_DATASET[[#This Row],[Method]]="Efectivo",1,0)</f>
        <v>1</v>
      </c>
      <c r="N2606" s="12">
        <f>IF(FIN_DATASET[[#This Row],[Method]]="Efectivo",FIN_DATASET[[#This Row],[Amount]],0)</f>
        <v>225000</v>
      </c>
      <c r="O2606" s="3">
        <f>IF(FIN_DATASET[[#This Row],[Method]]="CxC",1,0)</f>
        <v>0</v>
      </c>
      <c r="P2606" s="11">
        <f>IF(FIN_DATASET[[#This Row],[Method]]="CxC",FIN_DATASET[[#This Row],[Amount]],0)</f>
        <v>0</v>
      </c>
      <c r="Q2606" s="3">
        <f>IF(OR(FIN_DATASET[[#This Row],[Account]]="CxP",FIN_DATASET[[#This Row],[Account]]="CxP (Liga)",FIN_DATASET[[#This Row],[Account]]="CxP (Terceros)"),1,0)</f>
        <v>0</v>
      </c>
      <c r="R2606" s="3">
        <f>IF(FIN_DATASET[[#This Row],[AP_Flag]]=1,FIN_DATASET[[#This Row],[Amount]],0)</f>
        <v>0</v>
      </c>
    </row>
    <row r="2607" spans="1:18" x14ac:dyDescent="0.2">
      <c r="A2607" s="4">
        <f>FIN_RAW[[#This Row],[FECHA]]</f>
        <v>45689</v>
      </c>
      <c r="B2607" s="3">
        <f>YEAR(FIN_DATASET[[#This Row],[Date]])</f>
        <v>2025</v>
      </c>
      <c r="C2607" s="3" t="str">
        <f>TEXT(FIN_DATASET[[#This Row],[Date]],"mmmm")</f>
        <v>February</v>
      </c>
      <c r="D2607" s="3" t="str">
        <f>IF(FIN_RAW[[#This Row],[VALOR (IN)]]&gt;0, "Income",IF(FIN_RAW[[#This Row],[VALOR (OUT)]]&gt;0, "Expense", "Check"))</f>
        <v>Income</v>
      </c>
      <c r="E2607" s="3" t="str">
        <f>_xlfn.XLOOKUP(FIN_DATASET[[#This Row],[Method]],CATEGORY_MAP[CUENTA_IN],CATEGORY_MAP[Category])</f>
        <v>Scholarships</v>
      </c>
      <c r="F2607" s="3" t="str">
        <f>_xlfn.XLOOKUP(FIN_DATASET[[#This Row],[Account]],CATEGORY_MAP[CUENTA_OUT],CATEGORY_MAP[Subcategory])</f>
        <v>Monthly Fee</v>
      </c>
      <c r="G2607" s="3" t="str">
        <f>IF(OR(FIN_RAW[[#This Row],[CONCEPTO]]=0,FIN_RAW[[#This Row],[CONCEPTO]]=""),"",FIN_RAW[[#This Row],[CONCEPTO]])</f>
        <v>Beca Fundadores (100%) AR FEB</v>
      </c>
      <c r="H2607" s="5">
        <f>IF(FIN_DATASET[[#This Row],[Type]]="Income", FIN_RAW[[#This Row],[VALOR (IN)]], -FIN_RAW[[#This Row],[VALOR (OUT)]])</f>
        <v>225000</v>
      </c>
      <c r="I2607" s="3" t="str">
        <f>FIN_RAW[[#This Row],[CUENTA (IN)]]</f>
        <v>Becas</v>
      </c>
      <c r="J2607" s="6" t="str">
        <f>FIN_RAW[[#This Row],[CUENTA (OUT)]]</f>
        <v>Mensualidad</v>
      </c>
      <c r="K2607" s="3" t="str">
        <f>IF(OR(FIN_RAW[[#This Row],[CLIENTE]]=0,FIN_RAW[[#This Row],[CLIENTE]]=" "),"",FIN_RAW[[#This Row],[CLIENTE]])</f>
        <v>Silvana Torres López</v>
      </c>
      <c r="L2607" s="3" t="str">
        <f>IF(OR(FIN_RAW[[#This Row],[DEPORTISTA]]=0,FIN_RAW[[#This Row],[DEPORTISTA]]=""),"",FIN_RAW[[#This Row],[DEPORTISTA]])</f>
        <v>Luciana Pinedo Torres</v>
      </c>
      <c r="M2607" s="3">
        <f>IF(FIN_DATASET[[#This Row],[Method]]="Efectivo",1,0)</f>
        <v>0</v>
      </c>
      <c r="N2607" s="12">
        <f>IF(FIN_DATASET[[#This Row],[Method]]="Efectivo",FIN_DATASET[[#This Row],[Amount]],0)</f>
        <v>0</v>
      </c>
      <c r="O2607" s="3">
        <f>IF(FIN_DATASET[[#This Row],[Method]]="CxC",1,0)</f>
        <v>0</v>
      </c>
      <c r="P2607" s="11">
        <f>IF(FIN_DATASET[[#This Row],[Method]]="CxC",FIN_DATASET[[#This Row],[Amount]],0)</f>
        <v>0</v>
      </c>
      <c r="Q2607" s="3">
        <f>IF(OR(FIN_DATASET[[#This Row],[Account]]="CxP",FIN_DATASET[[#This Row],[Account]]="CxP (Liga)",FIN_DATASET[[#This Row],[Account]]="CxP (Terceros)"),1,0)</f>
        <v>0</v>
      </c>
      <c r="R2607" s="3">
        <f>IF(FIN_DATASET[[#This Row],[AP_Flag]]=1,FIN_DATASET[[#This Row],[Amount]],0)</f>
        <v>0</v>
      </c>
    </row>
    <row r="2608" spans="1:18" x14ac:dyDescent="0.2">
      <c r="A2608" s="4">
        <f>FIN_RAW[[#This Row],[FECHA]]</f>
        <v>45689</v>
      </c>
      <c r="B2608" s="3">
        <f>YEAR(FIN_DATASET[[#This Row],[Date]])</f>
        <v>2025</v>
      </c>
      <c r="C2608" s="3" t="str">
        <f>TEXT(FIN_DATASET[[#This Row],[Date]],"mmmm")</f>
        <v>February</v>
      </c>
      <c r="D2608" s="3" t="str">
        <f>IF(FIN_RAW[[#This Row],[VALOR (IN)]]&gt;0, "Income",IF(FIN_RAW[[#This Row],[VALOR (OUT)]]&gt;0, "Expense", "Check"))</f>
        <v>Income</v>
      </c>
      <c r="E2608" s="3" t="str">
        <f>_xlfn.XLOOKUP(FIN_DATASET[[#This Row],[Method]],CATEGORY_MAP[CUENTA_IN],CATEGORY_MAP[Category])</f>
        <v>Scholarships</v>
      </c>
      <c r="F2608" s="3" t="str">
        <f>_xlfn.XLOOKUP(FIN_DATASET[[#This Row],[Account]],CATEGORY_MAP[CUENTA_OUT],CATEGORY_MAP[Subcategory])</f>
        <v>Monthly Fee</v>
      </c>
      <c r="G2608" s="3" t="str">
        <f>IF(OR(FIN_RAW[[#This Row],[CONCEPTO]]=0,FIN_RAW[[#This Row],[CONCEPTO]]=""),"",FIN_RAW[[#This Row],[CONCEPTO]])</f>
        <v>Beca Fundadores (100%) AR FEB</v>
      </c>
      <c r="H2608" s="5">
        <f>IF(FIN_DATASET[[#This Row],[Type]]="Income", FIN_RAW[[#This Row],[VALOR (IN)]], -FIN_RAW[[#This Row],[VALOR (OUT)]])</f>
        <v>225000</v>
      </c>
      <c r="I2608" s="3" t="str">
        <f>FIN_RAW[[#This Row],[CUENTA (IN)]]</f>
        <v>Becas</v>
      </c>
      <c r="J2608" s="6" t="str">
        <f>FIN_RAW[[#This Row],[CUENTA (OUT)]]</f>
        <v>Mensualidad</v>
      </c>
      <c r="K2608" s="3" t="str">
        <f>IF(OR(FIN_RAW[[#This Row],[CLIENTE]]=0,FIN_RAW[[#This Row],[CLIENTE]]=" "),"",FIN_RAW[[#This Row],[CLIENTE]])</f>
        <v>Omar Osorio Valencia</v>
      </c>
      <c r="L2608" s="3" t="str">
        <f>IF(OR(FIN_RAW[[#This Row],[DEPORTISTA]]=0,FIN_RAW[[#This Row],[DEPORTISTA]]=""),"",FIN_RAW[[#This Row],[DEPORTISTA]])</f>
        <v>Mariana Osorio Mendoza</v>
      </c>
      <c r="M2608" s="3">
        <f>IF(FIN_DATASET[[#This Row],[Method]]="Efectivo",1,0)</f>
        <v>0</v>
      </c>
      <c r="N2608" s="12">
        <f>IF(FIN_DATASET[[#This Row],[Method]]="Efectivo",FIN_DATASET[[#This Row],[Amount]],0)</f>
        <v>0</v>
      </c>
      <c r="O2608" s="3">
        <f>IF(FIN_DATASET[[#This Row],[Method]]="CxC",1,0)</f>
        <v>0</v>
      </c>
      <c r="P2608" s="11">
        <f>IF(FIN_DATASET[[#This Row],[Method]]="CxC",FIN_DATASET[[#This Row],[Amount]],0)</f>
        <v>0</v>
      </c>
      <c r="Q2608" s="3">
        <f>IF(OR(FIN_DATASET[[#This Row],[Account]]="CxP",FIN_DATASET[[#This Row],[Account]]="CxP (Liga)",FIN_DATASET[[#This Row],[Account]]="CxP (Terceros)"),1,0)</f>
        <v>0</v>
      </c>
      <c r="R2608" s="3">
        <f>IF(FIN_DATASET[[#This Row],[AP_Flag]]=1,FIN_DATASET[[#This Row],[Amount]],0)</f>
        <v>0</v>
      </c>
    </row>
    <row r="2609" spans="1:18" x14ac:dyDescent="0.2">
      <c r="A2609" s="4">
        <f>FIN_RAW[[#This Row],[FECHA]]</f>
        <v>45689</v>
      </c>
      <c r="B2609" s="3">
        <f>YEAR(FIN_DATASET[[#This Row],[Date]])</f>
        <v>2025</v>
      </c>
      <c r="C2609" s="3" t="str">
        <f>TEXT(FIN_DATASET[[#This Row],[Date]],"mmmm")</f>
        <v>February</v>
      </c>
      <c r="D2609" s="3" t="str">
        <f>IF(FIN_RAW[[#This Row],[VALOR (IN)]]&gt;0, "Income",IF(FIN_RAW[[#This Row],[VALOR (OUT)]]&gt;0, "Expense", "Check"))</f>
        <v>Income</v>
      </c>
      <c r="E2609" s="3" t="str">
        <f>_xlfn.XLOOKUP(FIN_DATASET[[#This Row],[Method]],CATEGORY_MAP[CUENTA_IN],CATEGORY_MAP[Category])</f>
        <v>Cash</v>
      </c>
      <c r="F2609" s="3" t="str">
        <f>_xlfn.XLOOKUP(FIN_DATASET[[#This Row],[Account]],CATEGORY_MAP[CUENTA_OUT],CATEGORY_MAP[Subcategory])</f>
        <v>Monthly Fee</v>
      </c>
      <c r="G2609" s="3" t="str">
        <f>IF(OR(FIN_RAW[[#This Row],[CONCEPTO]]=0,FIN_RAW[[#This Row],[CONCEPTO]]=""),"",FIN_RAW[[#This Row],[CONCEPTO]])</f>
        <v>Mensualidad AR FEB</v>
      </c>
      <c r="H2609" s="5">
        <f>IF(FIN_DATASET[[#This Row],[Type]]="Income", FIN_RAW[[#This Row],[VALOR (IN)]], -FIN_RAW[[#This Row],[VALOR (OUT)]])</f>
        <v>225000</v>
      </c>
      <c r="I2609" s="3" t="str">
        <f>FIN_RAW[[#This Row],[CUENTA (IN)]]</f>
        <v>Efectivo</v>
      </c>
      <c r="J2609" s="6" t="str">
        <f>FIN_RAW[[#This Row],[CUENTA (OUT)]]</f>
        <v>Mensualidad</v>
      </c>
      <c r="K2609" s="3" t="str">
        <f>IF(OR(FIN_RAW[[#This Row],[CLIENTE]]=0,FIN_RAW[[#This Row],[CLIENTE]]=" "),"",FIN_RAW[[#This Row],[CLIENTE]])</f>
        <v>Mónica González Esguerra</v>
      </c>
      <c r="L2609" s="3" t="str">
        <f>IF(OR(FIN_RAW[[#This Row],[DEPORTISTA]]=0,FIN_RAW[[#This Row],[DEPORTISTA]]=""),"",FIN_RAW[[#This Row],[DEPORTISTA]])</f>
        <v>Mariana Vásquez González</v>
      </c>
      <c r="M2609" s="3">
        <f>IF(FIN_DATASET[[#This Row],[Method]]="Efectivo",1,0)</f>
        <v>1</v>
      </c>
      <c r="N2609" s="12">
        <f>IF(FIN_DATASET[[#This Row],[Method]]="Efectivo",FIN_DATASET[[#This Row],[Amount]],0)</f>
        <v>225000</v>
      </c>
      <c r="O2609" s="3">
        <f>IF(FIN_DATASET[[#This Row],[Method]]="CxC",1,0)</f>
        <v>0</v>
      </c>
      <c r="P2609" s="11">
        <f>IF(FIN_DATASET[[#This Row],[Method]]="CxC",FIN_DATASET[[#This Row],[Amount]],0)</f>
        <v>0</v>
      </c>
      <c r="Q2609" s="3">
        <f>IF(OR(FIN_DATASET[[#This Row],[Account]]="CxP",FIN_DATASET[[#This Row],[Account]]="CxP (Liga)",FIN_DATASET[[#This Row],[Account]]="CxP (Terceros)"),1,0)</f>
        <v>0</v>
      </c>
      <c r="R2609" s="3">
        <f>IF(FIN_DATASET[[#This Row],[AP_Flag]]=1,FIN_DATASET[[#This Row],[Amount]],0)</f>
        <v>0</v>
      </c>
    </row>
    <row r="2610" spans="1:18" x14ac:dyDescent="0.2">
      <c r="A2610" s="4">
        <f>FIN_RAW[[#This Row],[FECHA]]</f>
        <v>45689</v>
      </c>
      <c r="B2610" s="3">
        <f>YEAR(FIN_DATASET[[#This Row],[Date]])</f>
        <v>2025</v>
      </c>
      <c r="C2610" s="3" t="str">
        <f>TEXT(FIN_DATASET[[#This Row],[Date]],"mmmm")</f>
        <v>February</v>
      </c>
      <c r="D2610" s="3" t="str">
        <f>IF(FIN_RAW[[#This Row],[VALOR (IN)]]&gt;0, "Income",IF(FIN_RAW[[#This Row],[VALOR (OUT)]]&gt;0, "Expense", "Check"))</f>
        <v>Income</v>
      </c>
      <c r="E2610" s="3" t="str">
        <f>_xlfn.XLOOKUP(FIN_DATASET[[#This Row],[Method]],CATEGORY_MAP[CUENTA_IN],CATEGORY_MAP[Category])</f>
        <v>Cash</v>
      </c>
      <c r="F2610" s="3" t="str">
        <f>_xlfn.XLOOKUP(FIN_DATASET[[#This Row],[Account]],CATEGORY_MAP[CUENTA_OUT],CATEGORY_MAP[Subcategory])</f>
        <v>Monthly Fee</v>
      </c>
      <c r="G2610" s="3" t="str">
        <f>IF(OR(FIN_RAW[[#This Row],[CONCEPTO]]=0,FIN_RAW[[#This Row],[CONCEPTO]]=""),"",FIN_RAW[[#This Row],[CONCEPTO]])</f>
        <v>Mensualidad AR FEB</v>
      </c>
      <c r="H2610" s="5">
        <f>IF(FIN_DATASET[[#This Row],[Type]]="Income", FIN_RAW[[#This Row],[VALOR (IN)]], -FIN_RAW[[#This Row],[VALOR (OUT)]])</f>
        <v>225000</v>
      </c>
      <c r="I2610" s="3" t="str">
        <f>FIN_RAW[[#This Row],[CUENTA (IN)]]</f>
        <v>Efectivo</v>
      </c>
      <c r="J2610" s="6" t="str">
        <f>FIN_RAW[[#This Row],[CUENTA (OUT)]]</f>
        <v>Mensualidad</v>
      </c>
      <c r="K2610" s="3" t="str">
        <f>IF(OR(FIN_RAW[[#This Row],[CLIENTE]]=0,FIN_RAW[[#This Row],[CLIENTE]]=" "),"",FIN_RAW[[#This Row],[CLIENTE]])</f>
        <v>Ana Milena Sánchez Patiño</v>
      </c>
      <c r="L2610" s="3" t="str">
        <f>IF(OR(FIN_RAW[[#This Row],[DEPORTISTA]]=0,FIN_RAW[[#This Row],[DEPORTISTA]]=""),"",FIN_RAW[[#This Row],[DEPORTISTA]])</f>
        <v>Matías Carvajal Sánchez</v>
      </c>
      <c r="M2610" s="3">
        <f>IF(FIN_DATASET[[#This Row],[Method]]="Efectivo",1,0)</f>
        <v>1</v>
      </c>
      <c r="N2610" s="12">
        <f>IF(FIN_DATASET[[#This Row],[Method]]="Efectivo",FIN_DATASET[[#This Row],[Amount]],0)</f>
        <v>225000</v>
      </c>
      <c r="O2610" s="3">
        <f>IF(FIN_DATASET[[#This Row],[Method]]="CxC",1,0)</f>
        <v>0</v>
      </c>
      <c r="P2610" s="11">
        <f>IF(FIN_DATASET[[#This Row],[Method]]="CxC",FIN_DATASET[[#This Row],[Amount]],0)</f>
        <v>0</v>
      </c>
      <c r="Q2610" s="3">
        <f>IF(OR(FIN_DATASET[[#This Row],[Account]]="CxP",FIN_DATASET[[#This Row],[Account]]="CxP (Liga)",FIN_DATASET[[#This Row],[Account]]="CxP (Terceros)"),1,0)</f>
        <v>0</v>
      </c>
      <c r="R2610" s="3">
        <f>IF(FIN_DATASET[[#This Row],[AP_Flag]]=1,FIN_DATASET[[#This Row],[Amount]],0)</f>
        <v>0</v>
      </c>
    </row>
    <row r="2611" spans="1:18" x14ac:dyDescent="0.2">
      <c r="A2611" s="4">
        <f>FIN_RAW[[#This Row],[FECHA]]</f>
        <v>45689</v>
      </c>
      <c r="B2611" s="3">
        <f>YEAR(FIN_DATASET[[#This Row],[Date]])</f>
        <v>2025</v>
      </c>
      <c r="C2611" s="3" t="str">
        <f>TEXT(FIN_DATASET[[#This Row],[Date]],"mmmm")</f>
        <v>February</v>
      </c>
      <c r="D2611" s="3" t="str">
        <f>IF(FIN_RAW[[#This Row],[VALOR (IN)]]&gt;0, "Income",IF(FIN_RAW[[#This Row],[VALOR (OUT)]]&gt;0, "Expense", "Check"))</f>
        <v>Income</v>
      </c>
      <c r="E2611" s="3" t="str">
        <f>_xlfn.XLOOKUP(FIN_DATASET[[#This Row],[Method]],CATEGORY_MAP[CUENTA_IN],CATEGORY_MAP[Category])</f>
        <v>Cash</v>
      </c>
      <c r="F2611" s="3" t="str">
        <f>_xlfn.XLOOKUP(FIN_DATASET[[#This Row],[Account]],CATEGORY_MAP[CUENTA_OUT],CATEGORY_MAP[Subcategory])</f>
        <v>Monthly Fee</v>
      </c>
      <c r="G2611" s="3" t="str">
        <f>IF(OR(FIN_RAW[[#This Row],[CONCEPTO]]=0,FIN_RAW[[#This Row],[CONCEPTO]]=""),"",FIN_RAW[[#This Row],[CONCEPTO]])</f>
        <v>Mensualidad FOR FEB</v>
      </c>
      <c r="H2611" s="5">
        <f>IF(FIN_DATASET[[#This Row],[Type]]="Income", FIN_RAW[[#This Row],[VALOR (IN)]], -FIN_RAW[[#This Row],[VALOR (OUT)]])</f>
        <v>193000</v>
      </c>
      <c r="I2611" s="3" t="str">
        <f>FIN_RAW[[#This Row],[CUENTA (IN)]]</f>
        <v>Efectivo</v>
      </c>
      <c r="J2611" s="6" t="str">
        <f>FIN_RAW[[#This Row],[CUENTA (OUT)]]</f>
        <v>Mensualidad</v>
      </c>
      <c r="K2611" s="3" t="str">
        <f>IF(OR(FIN_RAW[[#This Row],[CLIENTE]]=0,FIN_RAW[[#This Row],[CLIENTE]]=" "),"",FIN_RAW[[#This Row],[CLIENTE]])</f>
        <v>Mauricio Rodríguez Hoyos</v>
      </c>
      <c r="L2611" s="3" t="str">
        <f>IF(OR(FIN_RAW[[#This Row],[DEPORTISTA]]=0,FIN_RAW[[#This Row],[DEPORTISTA]]=""),"",FIN_RAW[[#This Row],[DEPORTISTA]])</f>
        <v>Maximiliano Rodríguez Jimeno</v>
      </c>
      <c r="M2611" s="3">
        <f>IF(FIN_DATASET[[#This Row],[Method]]="Efectivo",1,0)</f>
        <v>1</v>
      </c>
      <c r="N2611" s="12">
        <f>IF(FIN_DATASET[[#This Row],[Method]]="Efectivo",FIN_DATASET[[#This Row],[Amount]],0)</f>
        <v>193000</v>
      </c>
      <c r="O2611" s="3">
        <f>IF(FIN_DATASET[[#This Row],[Method]]="CxC",1,0)</f>
        <v>0</v>
      </c>
      <c r="P2611" s="11">
        <f>IF(FIN_DATASET[[#This Row],[Method]]="CxC",FIN_DATASET[[#This Row],[Amount]],0)</f>
        <v>0</v>
      </c>
      <c r="Q2611" s="3">
        <f>IF(OR(FIN_DATASET[[#This Row],[Account]]="CxP",FIN_DATASET[[#This Row],[Account]]="CxP (Liga)",FIN_DATASET[[#This Row],[Account]]="CxP (Terceros)"),1,0)</f>
        <v>0</v>
      </c>
      <c r="R2611" s="3">
        <f>IF(FIN_DATASET[[#This Row],[AP_Flag]]=1,FIN_DATASET[[#This Row],[Amount]],0)</f>
        <v>0</v>
      </c>
    </row>
    <row r="2612" spans="1:18" x14ac:dyDescent="0.2">
      <c r="A2612" s="4">
        <f>FIN_RAW[[#This Row],[FECHA]]</f>
        <v>45689</v>
      </c>
      <c r="B2612" s="3">
        <f>YEAR(FIN_DATASET[[#This Row],[Date]])</f>
        <v>2025</v>
      </c>
      <c r="C2612" s="3" t="str">
        <f>TEXT(FIN_DATASET[[#This Row],[Date]],"mmmm")</f>
        <v>February</v>
      </c>
      <c r="D2612" s="3" t="str">
        <f>IF(FIN_RAW[[#This Row],[VALOR (IN)]]&gt;0, "Income",IF(FIN_RAW[[#This Row],[VALOR (OUT)]]&gt;0, "Expense", "Check"))</f>
        <v>Income</v>
      </c>
      <c r="E2612" s="3" t="str">
        <f>_xlfn.XLOOKUP(FIN_DATASET[[#This Row],[Method]],CATEGORY_MAP[CUENTA_IN],CATEGORY_MAP[Category])</f>
        <v>Cash</v>
      </c>
      <c r="F2612" s="3" t="str">
        <f>_xlfn.XLOOKUP(FIN_DATASET[[#This Row],[Account]],CATEGORY_MAP[CUENTA_OUT],CATEGORY_MAP[Subcategory])</f>
        <v>Monthly Fee</v>
      </c>
      <c r="G2612" s="3" t="str">
        <f>IF(OR(FIN_RAW[[#This Row],[CONCEPTO]]=0,FIN_RAW[[#This Row],[CONCEPTO]]=""),"",FIN_RAW[[#This Row],[CONCEPTO]])</f>
        <v>Mensualidad AR FEB</v>
      </c>
      <c r="H2612" s="5">
        <f>IF(FIN_DATASET[[#This Row],[Type]]="Income", FIN_RAW[[#This Row],[VALOR (IN)]], -FIN_RAW[[#This Row],[VALOR (OUT)]])</f>
        <v>225000</v>
      </c>
      <c r="I2612" s="3" t="str">
        <f>FIN_RAW[[#This Row],[CUENTA (IN)]]</f>
        <v>Efectivo</v>
      </c>
      <c r="J2612" s="6" t="str">
        <f>FIN_RAW[[#This Row],[CUENTA (OUT)]]</f>
        <v>Mensualidad</v>
      </c>
      <c r="K2612" s="3" t="str">
        <f>IF(OR(FIN_RAW[[#This Row],[CLIENTE]]=0,FIN_RAW[[#This Row],[CLIENTE]]=" "),"",FIN_RAW[[#This Row],[CLIENTE]])</f>
        <v>Luz Ines Guiral</v>
      </c>
      <c r="L2612" s="3" t="str">
        <f>IF(OR(FIN_RAW[[#This Row],[DEPORTISTA]]=0,FIN_RAW[[#This Row],[DEPORTISTA]]=""),"",FIN_RAW[[#This Row],[DEPORTISTA]])</f>
        <v>Miguel Esteban Tovar Guiral</v>
      </c>
      <c r="M2612" s="3">
        <f>IF(FIN_DATASET[[#This Row],[Method]]="Efectivo",1,0)</f>
        <v>1</v>
      </c>
      <c r="N2612" s="12">
        <f>IF(FIN_DATASET[[#This Row],[Method]]="Efectivo",FIN_DATASET[[#This Row],[Amount]],0)</f>
        <v>225000</v>
      </c>
      <c r="O2612" s="3">
        <f>IF(FIN_DATASET[[#This Row],[Method]]="CxC",1,0)</f>
        <v>0</v>
      </c>
      <c r="P2612" s="11">
        <f>IF(FIN_DATASET[[#This Row],[Method]]="CxC",FIN_DATASET[[#This Row],[Amount]],0)</f>
        <v>0</v>
      </c>
      <c r="Q2612" s="3">
        <f>IF(OR(FIN_DATASET[[#This Row],[Account]]="CxP",FIN_DATASET[[#This Row],[Account]]="CxP (Liga)",FIN_DATASET[[#This Row],[Account]]="CxP (Terceros)"),1,0)</f>
        <v>0</v>
      </c>
      <c r="R2612" s="3">
        <f>IF(FIN_DATASET[[#This Row],[AP_Flag]]=1,FIN_DATASET[[#This Row],[Amount]],0)</f>
        <v>0</v>
      </c>
    </row>
    <row r="2613" spans="1:18" x14ac:dyDescent="0.2">
      <c r="A2613" s="4">
        <f>FIN_RAW[[#This Row],[FECHA]]</f>
        <v>45689</v>
      </c>
      <c r="B2613" s="3">
        <f>YEAR(FIN_DATASET[[#This Row],[Date]])</f>
        <v>2025</v>
      </c>
      <c r="C2613" s="3" t="str">
        <f>TEXT(FIN_DATASET[[#This Row],[Date]],"mmmm")</f>
        <v>February</v>
      </c>
      <c r="D2613" s="3" t="str">
        <f>IF(FIN_RAW[[#This Row],[VALOR (IN)]]&gt;0, "Income",IF(FIN_RAW[[#This Row],[VALOR (OUT)]]&gt;0, "Expense", "Check"))</f>
        <v>Income</v>
      </c>
      <c r="E2613" s="3" t="str">
        <f>_xlfn.XLOOKUP(FIN_DATASET[[#This Row],[Method]],CATEGORY_MAP[CUENTA_IN],CATEGORY_MAP[Category])</f>
        <v>Cash</v>
      </c>
      <c r="F2613" s="3" t="str">
        <f>_xlfn.XLOOKUP(FIN_DATASET[[#This Row],[Account]],CATEGORY_MAP[CUENTA_OUT],CATEGORY_MAP[Subcategory])</f>
        <v>Monthly Fee</v>
      </c>
      <c r="G2613" s="3" t="str">
        <f>IF(OR(FIN_RAW[[#This Row],[CONCEPTO]]=0,FIN_RAW[[#This Row],[CONCEPTO]]=""),"",FIN_RAW[[#This Row],[CONCEPTO]])</f>
        <v>Mensualidad AR FEB</v>
      </c>
      <c r="H2613" s="5">
        <f>IF(FIN_DATASET[[#This Row],[Type]]="Income", FIN_RAW[[#This Row],[VALOR (IN)]], -FIN_RAW[[#This Row],[VALOR (OUT)]])</f>
        <v>225000</v>
      </c>
      <c r="I2613" s="3" t="str">
        <f>FIN_RAW[[#This Row],[CUENTA (IN)]]</f>
        <v>Efectivo</v>
      </c>
      <c r="J2613" s="6" t="str">
        <f>FIN_RAW[[#This Row],[CUENTA (OUT)]]</f>
        <v>Mensualidad</v>
      </c>
      <c r="K2613" s="3" t="str">
        <f>IF(OR(FIN_RAW[[#This Row],[CLIENTE]]=0,FIN_RAW[[#This Row],[CLIENTE]]=" "),"",FIN_RAW[[#This Row],[CLIENTE]])</f>
        <v>Steveen Fernandez</v>
      </c>
      <c r="L2613" s="3" t="str">
        <f>IF(OR(FIN_RAW[[#This Row],[DEPORTISTA]]=0,FIN_RAW[[#This Row],[DEPORTISTA]]=""),"",FIN_RAW[[#This Row],[DEPORTISTA]])</f>
        <v>Samantha Fernandez Urbano</v>
      </c>
      <c r="M2613" s="3">
        <f>IF(FIN_DATASET[[#This Row],[Method]]="Efectivo",1,0)</f>
        <v>1</v>
      </c>
      <c r="N2613" s="12">
        <f>IF(FIN_DATASET[[#This Row],[Method]]="Efectivo",FIN_DATASET[[#This Row],[Amount]],0)</f>
        <v>225000</v>
      </c>
      <c r="O2613" s="3">
        <f>IF(FIN_DATASET[[#This Row],[Method]]="CxC",1,0)</f>
        <v>0</v>
      </c>
      <c r="P2613" s="11">
        <f>IF(FIN_DATASET[[#This Row],[Method]]="CxC",FIN_DATASET[[#This Row],[Amount]],0)</f>
        <v>0</v>
      </c>
      <c r="Q2613" s="3">
        <f>IF(OR(FIN_DATASET[[#This Row],[Account]]="CxP",FIN_DATASET[[#This Row],[Account]]="CxP (Liga)",FIN_DATASET[[#This Row],[Account]]="CxP (Terceros)"),1,0)</f>
        <v>0</v>
      </c>
      <c r="R2613" s="3">
        <f>IF(FIN_DATASET[[#This Row],[AP_Flag]]=1,FIN_DATASET[[#This Row],[Amount]],0)</f>
        <v>0</v>
      </c>
    </row>
    <row r="2614" spans="1:18" x14ac:dyDescent="0.2">
      <c r="A2614" s="4">
        <f>FIN_RAW[[#This Row],[FECHA]]</f>
        <v>45689</v>
      </c>
      <c r="B2614" s="3">
        <f>YEAR(FIN_DATASET[[#This Row],[Date]])</f>
        <v>2025</v>
      </c>
      <c r="C2614" s="3" t="str">
        <f>TEXT(FIN_DATASET[[#This Row],[Date]],"mmmm")</f>
        <v>February</v>
      </c>
      <c r="D2614" s="3" t="str">
        <f>IF(FIN_RAW[[#This Row],[VALOR (IN)]]&gt;0, "Income",IF(FIN_RAW[[#This Row],[VALOR (OUT)]]&gt;0, "Expense", "Check"))</f>
        <v>Income</v>
      </c>
      <c r="E2614" s="3" t="str">
        <f>_xlfn.XLOOKUP(FIN_DATASET[[#This Row],[Method]],CATEGORY_MAP[CUENTA_IN],CATEGORY_MAP[Category])</f>
        <v>Cash</v>
      </c>
      <c r="F2614" s="3" t="str">
        <f>_xlfn.XLOOKUP(FIN_DATASET[[#This Row],[Account]],CATEGORY_MAP[CUENTA_OUT],CATEGORY_MAP[Subcategory])</f>
        <v>Monthly Fee</v>
      </c>
      <c r="G2614" s="3" t="str">
        <f>IF(OR(FIN_RAW[[#This Row],[CONCEPTO]]=0,FIN_RAW[[#This Row],[CONCEPTO]]=""),"",FIN_RAW[[#This Row],[CONCEPTO]])</f>
        <v>Mensualidad AR FEB</v>
      </c>
      <c r="H2614" s="5">
        <f>IF(FIN_DATASET[[#This Row],[Type]]="Income", FIN_RAW[[#This Row],[VALOR (IN)]], -FIN_RAW[[#This Row],[VALOR (OUT)]])</f>
        <v>225000</v>
      </c>
      <c r="I2614" s="3" t="str">
        <f>FIN_RAW[[#This Row],[CUENTA (IN)]]</f>
        <v>Efectivo</v>
      </c>
      <c r="J2614" s="6" t="str">
        <f>FIN_RAW[[#This Row],[CUENTA (OUT)]]</f>
        <v>Mensualidad</v>
      </c>
      <c r="K2614" s="3" t="str">
        <f>IF(OR(FIN_RAW[[#This Row],[CLIENTE]]=0,FIN_RAW[[#This Row],[CLIENTE]]=" "),"",FIN_RAW[[#This Row],[CLIENTE]])</f>
        <v>Yanibel Peña Londoño</v>
      </c>
      <c r="L2614" s="3" t="str">
        <f>IF(OR(FIN_RAW[[#This Row],[DEPORTISTA]]=0,FIN_RAW[[#This Row],[DEPORTISTA]]=""),"",FIN_RAW[[#This Row],[DEPORTISTA]])</f>
        <v>Santiago Piedrahita Peña</v>
      </c>
      <c r="M2614" s="3">
        <f>IF(FIN_DATASET[[#This Row],[Method]]="Efectivo",1,0)</f>
        <v>1</v>
      </c>
      <c r="N2614" s="12">
        <f>IF(FIN_DATASET[[#This Row],[Method]]="Efectivo",FIN_DATASET[[#This Row],[Amount]],0)</f>
        <v>225000</v>
      </c>
      <c r="O2614" s="3">
        <f>IF(FIN_DATASET[[#This Row],[Method]]="CxC",1,0)</f>
        <v>0</v>
      </c>
      <c r="P2614" s="11">
        <f>IF(FIN_DATASET[[#This Row],[Method]]="CxC",FIN_DATASET[[#This Row],[Amount]],0)</f>
        <v>0</v>
      </c>
      <c r="Q2614" s="3">
        <f>IF(OR(FIN_DATASET[[#This Row],[Account]]="CxP",FIN_DATASET[[#This Row],[Account]]="CxP (Liga)",FIN_DATASET[[#This Row],[Account]]="CxP (Terceros)"),1,0)</f>
        <v>0</v>
      </c>
      <c r="R2614" s="3">
        <f>IF(FIN_DATASET[[#This Row],[AP_Flag]]=1,FIN_DATASET[[#This Row],[Amount]],0)</f>
        <v>0</v>
      </c>
    </row>
    <row r="2615" spans="1:18" x14ac:dyDescent="0.2">
      <c r="A2615" s="4">
        <f>FIN_RAW[[#This Row],[FECHA]]</f>
        <v>45689</v>
      </c>
      <c r="B2615" s="3">
        <f>YEAR(FIN_DATASET[[#This Row],[Date]])</f>
        <v>2025</v>
      </c>
      <c r="C2615" s="3" t="str">
        <f>TEXT(FIN_DATASET[[#This Row],[Date]],"mmmm")</f>
        <v>February</v>
      </c>
      <c r="D2615" s="3" t="str">
        <f>IF(FIN_RAW[[#This Row],[VALOR (IN)]]&gt;0, "Income",IF(FIN_RAW[[#This Row],[VALOR (OUT)]]&gt;0, "Expense", "Check"))</f>
        <v>Income</v>
      </c>
      <c r="E2615" s="3" t="str">
        <f>_xlfn.XLOOKUP(FIN_DATASET[[#This Row],[Method]],CATEGORY_MAP[CUENTA_IN],CATEGORY_MAP[Category])</f>
        <v>Cash</v>
      </c>
      <c r="F2615" s="3" t="str">
        <f>_xlfn.XLOOKUP(FIN_DATASET[[#This Row],[Account]],CATEGORY_MAP[CUENTA_OUT],CATEGORY_MAP[Subcategory])</f>
        <v>Monthly Fee</v>
      </c>
      <c r="G2615" s="3" t="str">
        <f>IF(OR(FIN_RAW[[#This Row],[CONCEPTO]]=0,FIN_RAW[[#This Row],[CONCEPTO]]=""),"",FIN_RAW[[#This Row],[CONCEPTO]])</f>
        <v>Mensualidad AR FEB</v>
      </c>
      <c r="H2615" s="5">
        <f>IF(FIN_DATASET[[#This Row],[Type]]="Income", FIN_RAW[[#This Row],[VALOR (IN)]], -FIN_RAW[[#This Row],[VALOR (OUT)]])</f>
        <v>225000</v>
      </c>
      <c r="I2615" s="3" t="str">
        <f>FIN_RAW[[#This Row],[CUENTA (IN)]]</f>
        <v>Efectivo</v>
      </c>
      <c r="J2615" s="6" t="str">
        <f>FIN_RAW[[#This Row],[CUENTA (OUT)]]</f>
        <v>Mensualidad</v>
      </c>
      <c r="K2615" s="3" t="str">
        <f>IF(OR(FIN_RAW[[#This Row],[CLIENTE]]=0,FIN_RAW[[#This Row],[CLIENTE]]=" "),"",FIN_RAW[[#This Row],[CLIENTE]])</f>
        <v>Ingrith Basto Zamorano</v>
      </c>
      <c r="L2615" s="3" t="str">
        <f>IF(OR(FIN_RAW[[#This Row],[DEPORTISTA]]=0,FIN_RAW[[#This Row],[DEPORTISTA]]=""),"",FIN_RAW[[#This Row],[DEPORTISTA]])</f>
        <v>Santiago Solórzano Basto</v>
      </c>
      <c r="M2615" s="3">
        <f>IF(FIN_DATASET[[#This Row],[Method]]="Efectivo",1,0)</f>
        <v>1</v>
      </c>
      <c r="N2615" s="12">
        <f>IF(FIN_DATASET[[#This Row],[Method]]="Efectivo",FIN_DATASET[[#This Row],[Amount]],0)</f>
        <v>225000</v>
      </c>
      <c r="O2615" s="3">
        <f>IF(FIN_DATASET[[#This Row],[Method]]="CxC",1,0)</f>
        <v>0</v>
      </c>
      <c r="P2615" s="11">
        <f>IF(FIN_DATASET[[#This Row],[Method]]="CxC",FIN_DATASET[[#This Row],[Amount]],0)</f>
        <v>0</v>
      </c>
      <c r="Q2615" s="3">
        <f>IF(OR(FIN_DATASET[[#This Row],[Account]]="CxP",FIN_DATASET[[#This Row],[Account]]="CxP (Liga)",FIN_DATASET[[#This Row],[Account]]="CxP (Terceros)"),1,0)</f>
        <v>0</v>
      </c>
      <c r="R2615" s="3">
        <f>IF(FIN_DATASET[[#This Row],[AP_Flag]]=1,FIN_DATASET[[#This Row],[Amount]],0)</f>
        <v>0</v>
      </c>
    </row>
    <row r="2616" spans="1:18" x14ac:dyDescent="0.2">
      <c r="A2616" s="4">
        <f>FIN_RAW[[#This Row],[FECHA]]</f>
        <v>45689</v>
      </c>
      <c r="B2616" s="3">
        <f>YEAR(FIN_DATASET[[#This Row],[Date]])</f>
        <v>2025</v>
      </c>
      <c r="C2616" s="3" t="str">
        <f>TEXT(FIN_DATASET[[#This Row],[Date]],"mmmm")</f>
        <v>February</v>
      </c>
      <c r="D2616" s="3" t="str">
        <f>IF(FIN_RAW[[#This Row],[VALOR (IN)]]&gt;0, "Income",IF(FIN_RAW[[#This Row],[VALOR (OUT)]]&gt;0, "Expense", "Check"))</f>
        <v>Income</v>
      </c>
      <c r="E2616" s="3" t="str">
        <f>_xlfn.XLOOKUP(FIN_DATASET[[#This Row],[Method]],CATEGORY_MAP[CUENTA_IN],CATEGORY_MAP[Category])</f>
        <v>Cash</v>
      </c>
      <c r="F2616" s="3" t="str">
        <f>_xlfn.XLOOKUP(FIN_DATASET[[#This Row],[Account]],CATEGORY_MAP[CUENTA_OUT],CATEGORY_MAP[Subcategory])</f>
        <v>Monthly Fee</v>
      </c>
      <c r="G2616" s="3" t="str">
        <f>IF(OR(FIN_RAW[[#This Row],[CONCEPTO]]=0,FIN_RAW[[#This Row],[CONCEPTO]]=""),"",FIN_RAW[[#This Row],[CONCEPTO]])</f>
        <v>Mensualidad AR FEB</v>
      </c>
      <c r="H2616" s="5">
        <f>IF(FIN_DATASET[[#This Row],[Type]]="Income", FIN_RAW[[#This Row],[VALOR (IN)]], -FIN_RAW[[#This Row],[VALOR (OUT)]])</f>
        <v>225000</v>
      </c>
      <c r="I2616" s="3" t="str">
        <f>FIN_RAW[[#This Row],[CUENTA (IN)]]</f>
        <v>Efectivo</v>
      </c>
      <c r="J2616" s="6" t="str">
        <f>FIN_RAW[[#This Row],[CUENTA (OUT)]]</f>
        <v>Mensualidad</v>
      </c>
      <c r="K2616" s="3" t="str">
        <f>IF(OR(FIN_RAW[[#This Row],[CLIENTE]]=0,FIN_RAW[[#This Row],[CLIENTE]]=" "),"",FIN_RAW[[#This Row],[CLIENTE]])</f>
        <v>Oscar Urrea Ramirez</v>
      </c>
      <c r="L2616" s="3" t="str">
        <f>IF(OR(FIN_RAW[[#This Row],[DEPORTISTA]]=0,FIN_RAW[[#This Row],[DEPORTISTA]]=""),"",FIN_RAW[[#This Row],[DEPORTISTA]])</f>
        <v>Sara Urrea Chavarriaga</v>
      </c>
      <c r="M2616" s="3">
        <f>IF(FIN_DATASET[[#This Row],[Method]]="Efectivo",1,0)</f>
        <v>1</v>
      </c>
      <c r="N2616" s="12">
        <f>IF(FIN_DATASET[[#This Row],[Method]]="Efectivo",FIN_DATASET[[#This Row],[Amount]],0)</f>
        <v>225000</v>
      </c>
      <c r="O2616" s="3">
        <f>IF(FIN_DATASET[[#This Row],[Method]]="CxC",1,0)</f>
        <v>0</v>
      </c>
      <c r="P2616" s="11">
        <f>IF(FIN_DATASET[[#This Row],[Method]]="CxC",FIN_DATASET[[#This Row],[Amount]],0)</f>
        <v>0</v>
      </c>
      <c r="Q2616" s="3">
        <f>IF(OR(FIN_DATASET[[#This Row],[Account]]="CxP",FIN_DATASET[[#This Row],[Account]]="CxP (Liga)",FIN_DATASET[[#This Row],[Account]]="CxP (Terceros)"),1,0)</f>
        <v>0</v>
      </c>
      <c r="R2616" s="3">
        <f>IF(FIN_DATASET[[#This Row],[AP_Flag]]=1,FIN_DATASET[[#This Row],[Amount]],0)</f>
        <v>0</v>
      </c>
    </row>
    <row r="2617" spans="1:18" x14ac:dyDescent="0.2">
      <c r="A2617" s="4">
        <f>FIN_RAW[[#This Row],[FECHA]]</f>
        <v>45689</v>
      </c>
      <c r="B2617" s="3">
        <f>YEAR(FIN_DATASET[[#This Row],[Date]])</f>
        <v>2025</v>
      </c>
      <c r="C2617" s="3" t="str">
        <f>TEXT(FIN_DATASET[[#This Row],[Date]],"mmmm")</f>
        <v>February</v>
      </c>
      <c r="D2617" s="3" t="str">
        <f>IF(FIN_RAW[[#This Row],[VALOR (IN)]]&gt;0, "Income",IF(FIN_RAW[[#This Row],[VALOR (OUT)]]&gt;0, "Expense", "Check"))</f>
        <v>Income</v>
      </c>
      <c r="E2617" s="3" t="str">
        <f>_xlfn.XLOOKUP(FIN_DATASET[[#This Row],[Method]],CATEGORY_MAP[CUENTA_IN],CATEGORY_MAP[Category])</f>
        <v>Cash</v>
      </c>
      <c r="F2617" s="3" t="str">
        <f>_xlfn.XLOOKUP(FIN_DATASET[[#This Row],[Account]],CATEGORY_MAP[CUENTA_OUT],CATEGORY_MAP[Subcategory])</f>
        <v>Monthly Fee</v>
      </c>
      <c r="G2617" s="3" t="str">
        <f>IF(OR(FIN_RAW[[#This Row],[CONCEPTO]]=0,FIN_RAW[[#This Row],[CONCEPTO]]=""),"",FIN_RAW[[#This Row],[CONCEPTO]])</f>
        <v>Mensualidad AR FEB</v>
      </c>
      <c r="H2617" s="5">
        <f>IF(FIN_DATASET[[#This Row],[Type]]="Income", FIN_RAW[[#This Row],[VALOR (IN)]], -FIN_RAW[[#This Row],[VALOR (OUT)]])</f>
        <v>225000</v>
      </c>
      <c r="I2617" s="3" t="str">
        <f>FIN_RAW[[#This Row],[CUENTA (IN)]]</f>
        <v>Efectivo</v>
      </c>
      <c r="J2617" s="6" t="str">
        <f>FIN_RAW[[#This Row],[CUENTA (OUT)]]</f>
        <v>Mensualidad</v>
      </c>
      <c r="K2617" s="3" t="str">
        <f>IF(OR(FIN_RAW[[#This Row],[CLIENTE]]=0,FIN_RAW[[#This Row],[CLIENTE]]=" "),"",FIN_RAW[[#This Row],[CLIENTE]])</f>
        <v>Marcela Zapata Duque</v>
      </c>
      <c r="L2617" s="3" t="str">
        <f>IF(OR(FIN_RAW[[#This Row],[DEPORTISTA]]=0,FIN_RAW[[#This Row],[DEPORTISTA]]=""),"",FIN_RAW[[#This Row],[DEPORTISTA]])</f>
        <v>Sara Zapata Zapata</v>
      </c>
      <c r="M2617" s="3">
        <f>IF(FIN_DATASET[[#This Row],[Method]]="Efectivo",1,0)</f>
        <v>1</v>
      </c>
      <c r="N2617" s="12">
        <f>IF(FIN_DATASET[[#This Row],[Method]]="Efectivo",FIN_DATASET[[#This Row],[Amount]],0)</f>
        <v>225000</v>
      </c>
      <c r="O2617" s="3">
        <f>IF(FIN_DATASET[[#This Row],[Method]]="CxC",1,0)</f>
        <v>0</v>
      </c>
      <c r="P2617" s="11">
        <f>IF(FIN_DATASET[[#This Row],[Method]]="CxC",FIN_DATASET[[#This Row],[Amount]],0)</f>
        <v>0</v>
      </c>
      <c r="Q2617" s="3">
        <f>IF(OR(FIN_DATASET[[#This Row],[Account]]="CxP",FIN_DATASET[[#This Row],[Account]]="CxP (Liga)",FIN_DATASET[[#This Row],[Account]]="CxP (Terceros)"),1,0)</f>
        <v>0</v>
      </c>
      <c r="R2617" s="3">
        <f>IF(FIN_DATASET[[#This Row],[AP_Flag]]=1,FIN_DATASET[[#This Row],[Amount]],0)</f>
        <v>0</v>
      </c>
    </row>
    <row r="2618" spans="1:18" x14ac:dyDescent="0.2">
      <c r="A2618" s="4">
        <f>FIN_RAW[[#This Row],[FECHA]]</f>
        <v>45689</v>
      </c>
      <c r="B2618" s="3">
        <f>YEAR(FIN_DATASET[[#This Row],[Date]])</f>
        <v>2025</v>
      </c>
      <c r="C2618" s="3" t="str">
        <f>TEXT(FIN_DATASET[[#This Row],[Date]],"mmmm")</f>
        <v>February</v>
      </c>
      <c r="D2618" s="3" t="str">
        <f>IF(FIN_RAW[[#This Row],[VALOR (IN)]]&gt;0, "Income",IF(FIN_RAW[[#This Row],[VALOR (OUT)]]&gt;0, "Expense", "Check"))</f>
        <v>Income</v>
      </c>
      <c r="E2618" s="3" t="str">
        <f>_xlfn.XLOOKUP(FIN_DATASET[[#This Row],[Method]],CATEGORY_MAP[CUENTA_IN],CATEGORY_MAP[Category])</f>
        <v>Cash</v>
      </c>
      <c r="F2618" s="3" t="str">
        <f>_xlfn.XLOOKUP(FIN_DATASET[[#This Row],[Account]],CATEGORY_MAP[CUENTA_OUT],CATEGORY_MAP[Subcategory])</f>
        <v>Monthly Fee</v>
      </c>
      <c r="G2618" s="3" t="str">
        <f>IF(OR(FIN_RAW[[#This Row],[CONCEPTO]]=0,FIN_RAW[[#This Row],[CONCEPTO]]=""),"",FIN_RAW[[#This Row],[CONCEPTO]])</f>
        <v>Mensualidad AR FEB</v>
      </c>
      <c r="H2618" s="5">
        <f>IF(FIN_DATASET[[#This Row],[Type]]="Income", FIN_RAW[[#This Row],[VALOR (IN)]], -FIN_RAW[[#This Row],[VALOR (OUT)]])</f>
        <v>225000</v>
      </c>
      <c r="I2618" s="3" t="str">
        <f>FIN_RAW[[#This Row],[CUENTA (IN)]]</f>
        <v>Efectivo</v>
      </c>
      <c r="J2618" s="6" t="str">
        <f>FIN_RAW[[#This Row],[CUENTA (OUT)]]</f>
        <v>Mensualidad</v>
      </c>
      <c r="K2618" s="3" t="str">
        <f>IF(OR(FIN_RAW[[#This Row],[CLIENTE]]=0,FIN_RAW[[#This Row],[CLIENTE]]=" "),"",FIN_RAW[[#This Row],[CLIENTE]])</f>
        <v>Paula Andrea Cruz</v>
      </c>
      <c r="L2618" s="3" t="str">
        <f>IF(OR(FIN_RAW[[#This Row],[DEPORTISTA]]=0,FIN_RAW[[#This Row],[DEPORTISTA]]=""),"",FIN_RAW[[#This Row],[DEPORTISTA]])</f>
        <v>Victoria David Cruz</v>
      </c>
      <c r="M2618" s="3">
        <f>IF(FIN_DATASET[[#This Row],[Method]]="Efectivo",1,0)</f>
        <v>1</v>
      </c>
      <c r="N2618" s="12">
        <f>IF(FIN_DATASET[[#This Row],[Method]]="Efectivo",FIN_DATASET[[#This Row],[Amount]],0)</f>
        <v>225000</v>
      </c>
      <c r="O2618" s="3">
        <f>IF(FIN_DATASET[[#This Row],[Method]]="CxC",1,0)</f>
        <v>0</v>
      </c>
      <c r="P2618" s="11">
        <f>IF(FIN_DATASET[[#This Row],[Method]]="CxC",FIN_DATASET[[#This Row],[Amount]],0)</f>
        <v>0</v>
      </c>
      <c r="Q2618" s="3">
        <f>IF(OR(FIN_DATASET[[#This Row],[Account]]="CxP",FIN_DATASET[[#This Row],[Account]]="CxP (Liga)",FIN_DATASET[[#This Row],[Account]]="CxP (Terceros)"),1,0)</f>
        <v>0</v>
      </c>
      <c r="R2618" s="3">
        <f>IF(FIN_DATASET[[#This Row],[AP_Flag]]=1,FIN_DATASET[[#This Row],[Amount]],0)</f>
        <v>0</v>
      </c>
    </row>
    <row r="2619" spans="1:18" x14ac:dyDescent="0.2">
      <c r="A2619" s="4">
        <f>FIN_RAW[[#This Row],[FECHA]]</f>
        <v>45716</v>
      </c>
      <c r="B2619" s="3">
        <f>YEAR(FIN_DATASET[[#This Row],[Date]])</f>
        <v>2025</v>
      </c>
      <c r="C2619" s="3" t="str">
        <f>TEXT(FIN_DATASET[[#This Row],[Date]],"mmmm")</f>
        <v>February</v>
      </c>
      <c r="D2619" s="3" t="str">
        <f>IF(FIN_RAW[[#This Row],[VALOR (IN)]]&gt;0, "Income",IF(FIN_RAW[[#This Row],[VALOR (OUT)]]&gt;0, "Expense", "Check"))</f>
        <v>Expense</v>
      </c>
      <c r="E2619" s="3" t="str">
        <f>_xlfn.XLOOKUP(FIN_DATASET[[#This Row],[Method]],CATEGORY_MAP[CUENTA_IN],CATEGORY_MAP[Category])</f>
        <v>Cash</v>
      </c>
      <c r="F2619" s="3" t="str">
        <f>_xlfn.XLOOKUP(FIN_DATASET[[#This Row],[Account]],CATEGORY_MAP[CUENTA_OUT],CATEGORY_MAP[Subcategory])</f>
        <v>Payroll</v>
      </c>
      <c r="G2619" s="3" t="str">
        <f>IF(OR(FIN_RAW[[#This Row],[CONCEPTO]]=0,FIN_RAW[[#This Row],[CONCEPTO]]=""),"",FIN_RAW[[#This Row],[CONCEPTO]])</f>
        <v>Pago Nomina FEB</v>
      </c>
      <c r="H2619" s="5">
        <f>IF(FIN_DATASET[[#This Row],[Type]]="Income", FIN_RAW[[#This Row],[VALOR (IN)]], -FIN_RAW[[#This Row],[VALOR (OUT)]])</f>
        <v>-1400000</v>
      </c>
      <c r="I2619" s="3" t="str">
        <f>FIN_RAW[[#This Row],[CUENTA (IN)]]</f>
        <v>Efectivo</v>
      </c>
      <c r="J2619" s="6" t="str">
        <f>FIN_RAW[[#This Row],[CUENTA (OUT)]]</f>
        <v>Nomina</v>
      </c>
      <c r="K2619" s="3" t="str">
        <f>IF(OR(FIN_RAW[[#This Row],[CLIENTE]]=0,FIN_RAW[[#This Row],[CLIENTE]]=" "),"",FIN_RAW[[#This Row],[CLIENTE]])</f>
        <v>Farly Apraez Betancur</v>
      </c>
      <c r="L2619" s="3" t="str">
        <f>IF(OR(FIN_RAW[[#This Row],[DEPORTISTA]]=0,FIN_RAW[[#This Row],[DEPORTISTA]]=""),"",FIN_RAW[[#This Row],[DEPORTISTA]])</f>
        <v>Farly Apraez Betancur</v>
      </c>
      <c r="M2619" s="3">
        <f>IF(FIN_DATASET[[#This Row],[Method]]="Efectivo",1,0)</f>
        <v>1</v>
      </c>
      <c r="N2619" s="12">
        <f>IF(FIN_DATASET[[#This Row],[Method]]="Efectivo",FIN_DATASET[[#This Row],[Amount]],0)</f>
        <v>-1400000</v>
      </c>
      <c r="O2619" s="3">
        <f>IF(FIN_DATASET[[#This Row],[Method]]="CxC",1,0)</f>
        <v>0</v>
      </c>
      <c r="P2619" s="11">
        <f>IF(FIN_DATASET[[#This Row],[Method]]="CxC",FIN_DATASET[[#This Row],[Amount]],0)</f>
        <v>0</v>
      </c>
      <c r="Q2619" s="3">
        <f>IF(OR(FIN_DATASET[[#This Row],[Account]]="CxP",FIN_DATASET[[#This Row],[Account]]="CxP (Liga)",FIN_DATASET[[#This Row],[Account]]="CxP (Terceros)"),1,0)</f>
        <v>0</v>
      </c>
      <c r="R2619" s="3">
        <f>IF(FIN_DATASET[[#This Row],[AP_Flag]]=1,FIN_DATASET[[#This Row],[Amount]],0)</f>
        <v>0</v>
      </c>
    </row>
    <row r="2620" spans="1:18" x14ac:dyDescent="0.2">
      <c r="A2620" s="4">
        <f>FIN_RAW[[#This Row],[FECHA]]</f>
        <v>45716</v>
      </c>
      <c r="B2620" s="3">
        <f>YEAR(FIN_DATASET[[#This Row],[Date]])</f>
        <v>2025</v>
      </c>
      <c r="C2620" s="3" t="str">
        <f>TEXT(FIN_DATASET[[#This Row],[Date]],"mmmm")</f>
        <v>February</v>
      </c>
      <c r="D2620" s="3" t="str">
        <f>IF(FIN_RAW[[#This Row],[VALOR (IN)]]&gt;0, "Income",IF(FIN_RAW[[#This Row],[VALOR (OUT)]]&gt;0, "Expense", "Check"))</f>
        <v>Expense</v>
      </c>
      <c r="E2620" s="3" t="str">
        <f>_xlfn.XLOOKUP(FIN_DATASET[[#This Row],[Method]],CATEGORY_MAP[CUENTA_IN],CATEGORY_MAP[Category])</f>
        <v>Cash</v>
      </c>
      <c r="F2620" s="3" t="str">
        <f>_xlfn.XLOOKUP(FIN_DATASET[[#This Row],[Account]],CATEGORY_MAP[CUENTA_OUT],CATEGORY_MAP[Subcategory])</f>
        <v>Payroll</v>
      </c>
      <c r="G2620" s="3" t="str">
        <f>IF(OR(FIN_RAW[[#This Row],[CONCEPTO]]=0,FIN_RAW[[#This Row],[CONCEPTO]]=""),"",FIN_RAW[[#This Row],[CONCEPTO]])</f>
        <v>Pago Nomina FEB</v>
      </c>
      <c r="H2620" s="5">
        <f>IF(FIN_DATASET[[#This Row],[Type]]="Income", FIN_RAW[[#This Row],[VALOR (IN)]], -FIN_RAW[[#This Row],[VALOR (OUT)]])</f>
        <v>-225000</v>
      </c>
      <c r="I2620" s="3" t="str">
        <f>FIN_RAW[[#This Row],[CUENTA (IN)]]</f>
        <v>Efectivo</v>
      </c>
      <c r="J2620" s="6" t="str">
        <f>FIN_RAW[[#This Row],[CUENTA (OUT)]]</f>
        <v>Nomina</v>
      </c>
      <c r="K2620" s="3" t="str">
        <f>IF(OR(FIN_RAW[[#This Row],[CLIENTE]]=0,FIN_RAW[[#This Row],[CLIENTE]]=" "),"",FIN_RAW[[#This Row],[CLIENTE]])</f>
        <v>Ana Milena Sánchez Patiño</v>
      </c>
      <c r="L2620" s="3" t="str">
        <f>IF(OR(FIN_RAW[[#This Row],[DEPORTISTA]]=0,FIN_RAW[[#This Row],[DEPORTISTA]]=""),"",FIN_RAW[[#This Row],[DEPORTISTA]])</f>
        <v>Ana Milena Sánchez Patiño</v>
      </c>
      <c r="M2620" s="3">
        <f>IF(FIN_DATASET[[#This Row],[Method]]="Efectivo",1,0)</f>
        <v>1</v>
      </c>
      <c r="N2620" s="12">
        <f>IF(FIN_DATASET[[#This Row],[Method]]="Efectivo",FIN_DATASET[[#This Row],[Amount]],0)</f>
        <v>-225000</v>
      </c>
      <c r="O2620" s="3">
        <f>IF(FIN_DATASET[[#This Row],[Method]]="CxC",1,0)</f>
        <v>0</v>
      </c>
      <c r="P2620" s="11">
        <f>IF(FIN_DATASET[[#This Row],[Method]]="CxC",FIN_DATASET[[#This Row],[Amount]],0)</f>
        <v>0</v>
      </c>
      <c r="Q2620" s="3">
        <f>IF(OR(FIN_DATASET[[#This Row],[Account]]="CxP",FIN_DATASET[[#This Row],[Account]]="CxP (Liga)",FIN_DATASET[[#This Row],[Account]]="CxP (Terceros)"),1,0)</f>
        <v>0</v>
      </c>
      <c r="R2620" s="3">
        <f>IF(FIN_DATASET[[#This Row],[AP_Flag]]=1,FIN_DATASET[[#This Row],[Amount]],0)</f>
        <v>0</v>
      </c>
    </row>
    <row r="2621" spans="1:18" x14ac:dyDescent="0.2">
      <c r="A2621" s="4">
        <f>FIN_RAW[[#This Row],[FECHA]]</f>
        <v>45716</v>
      </c>
      <c r="B2621" s="3">
        <f>YEAR(FIN_DATASET[[#This Row],[Date]])</f>
        <v>2025</v>
      </c>
      <c r="C2621" s="3" t="str">
        <f>TEXT(FIN_DATASET[[#This Row],[Date]],"mmmm")</f>
        <v>February</v>
      </c>
      <c r="D2621" s="3" t="str">
        <f>IF(FIN_RAW[[#This Row],[VALOR (IN)]]&gt;0, "Income",IF(FIN_RAW[[#This Row],[VALOR (OUT)]]&gt;0, "Expense", "Check"))</f>
        <v>Expense</v>
      </c>
      <c r="E2621" s="3" t="str">
        <f>_xlfn.XLOOKUP(FIN_DATASET[[#This Row],[Method]],CATEGORY_MAP[CUENTA_IN],CATEGORY_MAP[Category])</f>
        <v>Cash</v>
      </c>
      <c r="F2621" s="3" t="str">
        <f>_xlfn.XLOOKUP(FIN_DATASET[[#This Row],[Account]],CATEGORY_MAP[CUENTA_OUT],CATEGORY_MAP[Subcategory])</f>
        <v>Payroll</v>
      </c>
      <c r="G2621" s="3" t="str">
        <f>IF(OR(FIN_RAW[[#This Row],[CONCEPTO]]=0,FIN_RAW[[#This Row],[CONCEPTO]]=""),"",FIN_RAW[[#This Row],[CONCEPTO]])</f>
        <v>Pago Nomina FEB</v>
      </c>
      <c r="H2621" s="5">
        <f>IF(FIN_DATASET[[#This Row],[Type]]="Income", FIN_RAW[[#This Row],[VALOR (IN)]], -FIN_RAW[[#This Row],[VALOR (OUT)]])</f>
        <v>-1050000</v>
      </c>
      <c r="I2621" s="3" t="str">
        <f>FIN_RAW[[#This Row],[CUENTA (IN)]]</f>
        <v>Efectivo</v>
      </c>
      <c r="J2621" s="6" t="str">
        <f>FIN_RAW[[#This Row],[CUENTA (OUT)]]</f>
        <v>Nomina</v>
      </c>
      <c r="K2621" s="3" t="str">
        <f>IF(OR(FIN_RAW[[#This Row],[CLIENTE]]=0,FIN_RAW[[#This Row],[CLIENTE]]=" "),"",FIN_RAW[[#This Row],[CLIENTE]])</f>
        <v>Derwin Cuastumal Leal</v>
      </c>
      <c r="L2621" s="3" t="str">
        <f>IF(OR(FIN_RAW[[#This Row],[DEPORTISTA]]=0,FIN_RAW[[#This Row],[DEPORTISTA]]=""),"",FIN_RAW[[#This Row],[DEPORTISTA]])</f>
        <v>Derwin Cuastumal Leal</v>
      </c>
      <c r="M2621" s="3">
        <f>IF(FIN_DATASET[[#This Row],[Method]]="Efectivo",1,0)</f>
        <v>1</v>
      </c>
      <c r="N2621" s="12">
        <f>IF(FIN_DATASET[[#This Row],[Method]]="Efectivo",FIN_DATASET[[#This Row],[Amount]],0)</f>
        <v>-1050000</v>
      </c>
      <c r="O2621" s="3">
        <f>IF(FIN_DATASET[[#This Row],[Method]]="CxC",1,0)</f>
        <v>0</v>
      </c>
      <c r="P2621" s="11">
        <f>IF(FIN_DATASET[[#This Row],[Method]]="CxC",FIN_DATASET[[#This Row],[Amount]],0)</f>
        <v>0</v>
      </c>
      <c r="Q2621" s="3">
        <f>IF(OR(FIN_DATASET[[#This Row],[Account]]="CxP",FIN_DATASET[[#This Row],[Account]]="CxP (Liga)",FIN_DATASET[[#This Row],[Account]]="CxP (Terceros)"),1,0)</f>
        <v>0</v>
      </c>
      <c r="R2621" s="3">
        <f>IF(FIN_DATASET[[#This Row],[AP_Flag]]=1,FIN_DATASET[[#This Row],[Amount]],0)</f>
        <v>0</v>
      </c>
    </row>
    <row r="2622" spans="1:18" x14ac:dyDescent="0.2">
      <c r="A2622" s="4">
        <f>FIN_RAW[[#This Row],[FECHA]]</f>
        <v>45716</v>
      </c>
      <c r="B2622" s="3">
        <f>YEAR(FIN_DATASET[[#This Row],[Date]])</f>
        <v>2025</v>
      </c>
      <c r="C2622" s="3" t="str">
        <f>TEXT(FIN_DATASET[[#This Row],[Date]],"mmmm")</f>
        <v>February</v>
      </c>
      <c r="D2622" s="3" t="str">
        <f>IF(FIN_RAW[[#This Row],[VALOR (IN)]]&gt;0, "Income",IF(FIN_RAW[[#This Row],[VALOR (OUT)]]&gt;0, "Expense", "Check"))</f>
        <v>Expense</v>
      </c>
      <c r="E2622" s="3" t="str">
        <f>_xlfn.XLOOKUP(FIN_DATASET[[#This Row],[Method]],CATEGORY_MAP[CUENTA_IN],CATEGORY_MAP[Category])</f>
        <v>Cash</v>
      </c>
      <c r="F2622" s="3" t="str">
        <f>_xlfn.XLOOKUP(FIN_DATASET[[#This Row],[Account]],CATEGORY_MAP[CUENTA_OUT],CATEGORY_MAP[Subcategory])</f>
        <v>Payroll</v>
      </c>
      <c r="G2622" s="3" t="str">
        <f>IF(OR(FIN_RAW[[#This Row],[CONCEPTO]]=0,FIN_RAW[[#This Row],[CONCEPTO]]=""),"",FIN_RAW[[#This Row],[CONCEPTO]])</f>
        <v>Pago Nomina FEB</v>
      </c>
      <c r="H2622" s="5">
        <f>IF(FIN_DATASET[[#This Row],[Type]]="Income", FIN_RAW[[#This Row],[VALOR (IN)]], -FIN_RAW[[#This Row],[VALOR (OUT)]])</f>
        <v>-990000</v>
      </c>
      <c r="I2622" s="3" t="str">
        <f>FIN_RAW[[#This Row],[CUENTA (IN)]]</f>
        <v>Efectivo</v>
      </c>
      <c r="J2622" s="6" t="str">
        <f>FIN_RAW[[#This Row],[CUENTA (OUT)]]</f>
        <v>Nomina</v>
      </c>
      <c r="K2622" s="3" t="str">
        <f>IF(OR(FIN_RAW[[#This Row],[CLIENTE]]=0,FIN_RAW[[#This Row],[CLIENTE]]=" "),"",FIN_RAW[[#This Row],[CLIENTE]])</f>
        <v/>
      </c>
      <c r="L2622" s="3" t="str">
        <f>IF(OR(FIN_RAW[[#This Row],[DEPORTISTA]]=0,FIN_RAW[[#This Row],[DEPORTISTA]]=""),"",FIN_RAW[[#This Row],[DEPORTISTA]])</f>
        <v/>
      </c>
      <c r="M2622" s="3">
        <f>IF(FIN_DATASET[[#This Row],[Method]]="Efectivo",1,0)</f>
        <v>1</v>
      </c>
      <c r="N2622" s="12">
        <f>IF(FIN_DATASET[[#This Row],[Method]]="Efectivo",FIN_DATASET[[#This Row],[Amount]],0)</f>
        <v>-990000</v>
      </c>
      <c r="O2622" s="3">
        <f>IF(FIN_DATASET[[#This Row],[Method]]="CxC",1,0)</f>
        <v>0</v>
      </c>
      <c r="P2622" s="11">
        <f>IF(FIN_DATASET[[#This Row],[Method]]="CxC",FIN_DATASET[[#This Row],[Amount]],0)</f>
        <v>0</v>
      </c>
      <c r="Q2622" s="3">
        <f>IF(OR(FIN_DATASET[[#This Row],[Account]]="CxP",FIN_DATASET[[#This Row],[Account]]="CxP (Liga)",FIN_DATASET[[#This Row],[Account]]="CxP (Terceros)"),1,0)</f>
        <v>0</v>
      </c>
      <c r="R2622" s="3">
        <f>IF(FIN_DATASET[[#This Row],[AP_Flag]]=1,FIN_DATASET[[#This Row],[Amount]],0)</f>
        <v>0</v>
      </c>
    </row>
    <row r="2623" spans="1:18" x14ac:dyDescent="0.2">
      <c r="A2623" s="4">
        <f>FIN_RAW[[#This Row],[FECHA]]</f>
        <v>45716</v>
      </c>
      <c r="B2623" s="3">
        <f>YEAR(FIN_DATASET[[#This Row],[Date]])</f>
        <v>2025</v>
      </c>
      <c r="C2623" s="3" t="str">
        <f>TEXT(FIN_DATASET[[#This Row],[Date]],"mmmm")</f>
        <v>February</v>
      </c>
      <c r="D2623" s="3" t="str">
        <f>IF(FIN_RAW[[#This Row],[VALOR (IN)]]&gt;0, "Income",IF(FIN_RAW[[#This Row],[VALOR (OUT)]]&gt;0, "Expense", "Check"))</f>
        <v>Expense</v>
      </c>
      <c r="E2623" s="3" t="str">
        <f>_xlfn.XLOOKUP(FIN_DATASET[[#This Row],[Method]],CATEGORY_MAP[CUENTA_IN],CATEGORY_MAP[Category])</f>
        <v>Cash</v>
      </c>
      <c r="F2623" s="3" t="str">
        <f>_xlfn.XLOOKUP(FIN_DATASET[[#This Row],[Account]],CATEGORY_MAP[CUENTA_OUT],CATEGORY_MAP[Subcategory])</f>
        <v>Payroll</v>
      </c>
      <c r="G2623" s="3" t="str">
        <f>IF(OR(FIN_RAW[[#This Row],[CONCEPTO]]=0,FIN_RAW[[#This Row],[CONCEPTO]]=""),"",FIN_RAW[[#This Row],[CONCEPTO]])</f>
        <v>Pago Nomina FEB</v>
      </c>
      <c r="H2623" s="5">
        <f>IF(FIN_DATASET[[#This Row],[Type]]="Income", FIN_RAW[[#This Row],[VALOR (IN)]], -FIN_RAW[[#This Row],[VALOR (OUT)]])</f>
        <v>-200000</v>
      </c>
      <c r="I2623" s="3" t="str">
        <f>FIN_RAW[[#This Row],[CUENTA (IN)]]</f>
        <v>Efectivo</v>
      </c>
      <c r="J2623" s="6" t="str">
        <f>FIN_RAW[[#This Row],[CUENTA (OUT)]]</f>
        <v>Nomina</v>
      </c>
      <c r="K2623" s="3" t="str">
        <f>IF(OR(FIN_RAW[[#This Row],[CLIENTE]]=0,FIN_RAW[[#This Row],[CLIENTE]]=" "),"",FIN_RAW[[#This Row],[CLIENTE]])</f>
        <v/>
      </c>
      <c r="L2623" s="3" t="str">
        <f>IF(OR(FIN_RAW[[#This Row],[DEPORTISTA]]=0,FIN_RAW[[#This Row],[DEPORTISTA]]=""),"",FIN_RAW[[#This Row],[DEPORTISTA]])</f>
        <v/>
      </c>
      <c r="M2623" s="3">
        <f>IF(FIN_DATASET[[#This Row],[Method]]="Efectivo",1,0)</f>
        <v>1</v>
      </c>
      <c r="N2623" s="12">
        <f>IF(FIN_DATASET[[#This Row],[Method]]="Efectivo",FIN_DATASET[[#This Row],[Amount]],0)</f>
        <v>-200000</v>
      </c>
      <c r="O2623" s="3">
        <f>IF(FIN_DATASET[[#This Row],[Method]]="CxC",1,0)</f>
        <v>0</v>
      </c>
      <c r="P2623" s="11">
        <f>IF(FIN_DATASET[[#This Row],[Method]]="CxC",FIN_DATASET[[#This Row],[Amount]],0)</f>
        <v>0</v>
      </c>
      <c r="Q2623" s="3">
        <f>IF(OR(FIN_DATASET[[#This Row],[Account]]="CxP",FIN_DATASET[[#This Row],[Account]]="CxP (Liga)",FIN_DATASET[[#This Row],[Account]]="CxP (Terceros)"),1,0)</f>
        <v>0</v>
      </c>
      <c r="R2623" s="3">
        <f>IF(FIN_DATASET[[#This Row],[AP_Flag]]=1,FIN_DATASET[[#This Row],[Amount]],0)</f>
        <v>0</v>
      </c>
    </row>
    <row r="2624" spans="1:18" x14ac:dyDescent="0.2">
      <c r="A2624" s="4">
        <f>FIN_RAW[[#This Row],[FECHA]]</f>
        <v>45716</v>
      </c>
      <c r="B2624" s="3">
        <f>YEAR(FIN_DATASET[[#This Row],[Date]])</f>
        <v>2025</v>
      </c>
      <c r="C2624" s="3" t="str">
        <f>TEXT(FIN_DATASET[[#This Row],[Date]],"mmmm")</f>
        <v>February</v>
      </c>
      <c r="D2624" s="3" t="str">
        <f>IF(FIN_RAW[[#This Row],[VALOR (IN)]]&gt;0, "Income",IF(FIN_RAW[[#This Row],[VALOR (OUT)]]&gt;0, "Expense", "Check"))</f>
        <v>Expense</v>
      </c>
      <c r="E2624" s="3" t="str">
        <f>_xlfn.XLOOKUP(FIN_DATASET[[#This Row],[Method]],CATEGORY_MAP[CUENTA_IN],CATEGORY_MAP[Category])</f>
        <v>Cash</v>
      </c>
      <c r="F2624" s="3" t="str">
        <f>_xlfn.XLOOKUP(FIN_DATASET[[#This Row],[Account]],CATEGORY_MAP[CUENTA_OUT],CATEGORY_MAP[Subcategory])</f>
        <v>Rent</v>
      </c>
      <c r="G2624" s="3" t="str">
        <f>IF(OR(FIN_RAW[[#This Row],[CONCEPTO]]=0,FIN_RAW[[#This Row],[CONCEPTO]]=""),"",FIN_RAW[[#This Row],[CONCEPTO]])</f>
        <v>Pago Ficha Fecna 2025 (23 Atletas)</v>
      </c>
      <c r="H2624" s="5">
        <f>IF(FIN_DATASET[[#This Row],[Type]]="Income", FIN_RAW[[#This Row],[VALOR (IN)]], -FIN_RAW[[#This Row],[VALOR (OUT)]])</f>
        <v>-1666700</v>
      </c>
      <c r="I2624" s="3" t="str">
        <f>FIN_RAW[[#This Row],[CUENTA (IN)]]</f>
        <v>Efectivo</v>
      </c>
      <c r="J2624" s="6" t="str">
        <f>FIN_RAW[[#This Row],[CUENTA (OUT)]]</f>
        <v>Arriendos</v>
      </c>
      <c r="K2624" s="3" t="str">
        <f>IF(OR(FIN_RAW[[#This Row],[CLIENTE]]=0,FIN_RAW[[#This Row],[CLIENTE]]=" "),"",FIN_RAW[[#This Row],[CLIENTE]])</f>
        <v/>
      </c>
      <c r="L2624" s="3" t="str">
        <f>IF(OR(FIN_RAW[[#This Row],[DEPORTISTA]]=0,FIN_RAW[[#This Row],[DEPORTISTA]]=""),"",FIN_RAW[[#This Row],[DEPORTISTA]])</f>
        <v/>
      </c>
      <c r="M2624" s="3">
        <f>IF(FIN_DATASET[[#This Row],[Method]]="Efectivo",1,0)</f>
        <v>1</v>
      </c>
      <c r="N2624" s="12">
        <f>IF(FIN_DATASET[[#This Row],[Method]]="Efectivo",FIN_DATASET[[#This Row],[Amount]],0)</f>
        <v>-1666700</v>
      </c>
      <c r="O2624" s="3">
        <f>IF(FIN_DATASET[[#This Row],[Method]]="CxC",1,0)</f>
        <v>0</v>
      </c>
      <c r="P2624" s="11">
        <f>IF(FIN_DATASET[[#This Row],[Method]]="CxC",FIN_DATASET[[#This Row],[Amount]],0)</f>
        <v>0</v>
      </c>
      <c r="Q2624" s="3">
        <f>IF(OR(FIN_DATASET[[#This Row],[Account]]="CxP",FIN_DATASET[[#This Row],[Account]]="CxP (Liga)",FIN_DATASET[[#This Row],[Account]]="CxP (Terceros)"),1,0)</f>
        <v>0</v>
      </c>
      <c r="R2624" s="3">
        <f>IF(FIN_DATASET[[#This Row],[AP_Flag]]=1,FIN_DATASET[[#This Row],[Amount]],0)</f>
        <v>0</v>
      </c>
    </row>
    <row r="2625" spans="1:18" x14ac:dyDescent="0.2">
      <c r="A2625" s="4">
        <f>FIN_RAW[[#This Row],[FECHA]]</f>
        <v>45717</v>
      </c>
      <c r="B2625" s="3">
        <f>YEAR(FIN_DATASET[[#This Row],[Date]])</f>
        <v>2025</v>
      </c>
      <c r="C2625" s="3" t="str">
        <f>TEXT(FIN_DATASET[[#This Row],[Date]],"mmmm")</f>
        <v>March</v>
      </c>
      <c r="D2625" s="3" t="str">
        <f>IF(FIN_RAW[[#This Row],[VALOR (IN)]]&gt;0, "Income",IF(FIN_RAW[[#This Row],[VALOR (OUT)]]&gt;0, "Expense", "Check"))</f>
        <v>Income</v>
      </c>
      <c r="E2625" s="3" t="str">
        <f>_xlfn.XLOOKUP(FIN_DATASET[[#This Row],[Method]],CATEGORY_MAP[CUENTA_IN],CATEGORY_MAP[Category])</f>
        <v>Cash</v>
      </c>
      <c r="F2625" s="3" t="str">
        <f>_xlfn.XLOOKUP(FIN_DATASET[[#This Row],[Account]],CATEGORY_MAP[CUENTA_OUT],CATEGORY_MAP[Subcategory])</f>
        <v>Monthly Fee</v>
      </c>
      <c r="G2625" s="3" t="str">
        <f>IF(OR(FIN_RAW[[#This Row],[CONCEPTO]]=0,FIN_RAW[[#This Row],[CONCEPTO]]=""),"",FIN_RAW[[#This Row],[CONCEPTO]])</f>
        <v>Mensualidad FOR MAR</v>
      </c>
      <c r="H2625" s="5">
        <f>IF(FIN_DATASET[[#This Row],[Type]]="Income", FIN_RAW[[#This Row],[VALOR (IN)]], -FIN_RAW[[#This Row],[VALOR (OUT)]])</f>
        <v>158000</v>
      </c>
      <c r="I2625" s="3" t="str">
        <f>FIN_RAW[[#This Row],[CUENTA (IN)]]</f>
        <v>Efectivo</v>
      </c>
      <c r="J2625" s="6" t="str">
        <f>FIN_RAW[[#This Row],[CUENTA (OUT)]]</f>
        <v>Mensualidad</v>
      </c>
      <c r="K2625" s="3" t="str">
        <f>IF(OR(FIN_RAW[[#This Row],[CLIENTE]]=0,FIN_RAW[[#This Row],[CLIENTE]]=" "),"",FIN_RAW[[#This Row],[CLIENTE]])</f>
        <v>Sandra Martínez</v>
      </c>
      <c r="L2625" s="3" t="str">
        <f>IF(OR(FIN_RAW[[#This Row],[DEPORTISTA]]=0,FIN_RAW[[#This Row],[DEPORTISTA]]=""),"",FIN_RAW[[#This Row],[DEPORTISTA]])</f>
        <v>Alejandro Arbeláez Martínez</v>
      </c>
      <c r="M2625" s="3">
        <f>IF(FIN_DATASET[[#This Row],[Method]]="Efectivo",1,0)</f>
        <v>1</v>
      </c>
      <c r="N2625" s="12">
        <f>IF(FIN_DATASET[[#This Row],[Method]]="Efectivo",FIN_DATASET[[#This Row],[Amount]],0)</f>
        <v>158000</v>
      </c>
      <c r="O2625" s="3">
        <f>IF(FIN_DATASET[[#This Row],[Method]]="CxC",1,0)</f>
        <v>0</v>
      </c>
      <c r="P2625" s="11">
        <f>IF(FIN_DATASET[[#This Row],[Method]]="CxC",FIN_DATASET[[#This Row],[Amount]],0)</f>
        <v>0</v>
      </c>
      <c r="Q2625" s="3">
        <f>IF(OR(FIN_DATASET[[#This Row],[Account]]="CxP",FIN_DATASET[[#This Row],[Account]]="CxP (Liga)",FIN_DATASET[[#This Row],[Account]]="CxP (Terceros)"),1,0)</f>
        <v>0</v>
      </c>
      <c r="R2625" s="3">
        <f>IF(FIN_DATASET[[#This Row],[AP_Flag]]=1,FIN_DATASET[[#This Row],[Amount]],0)</f>
        <v>0</v>
      </c>
    </row>
    <row r="2626" spans="1:18" x14ac:dyDescent="0.2">
      <c r="A2626" s="4">
        <f>FIN_RAW[[#This Row],[FECHA]]</f>
        <v>45717</v>
      </c>
      <c r="B2626" s="3">
        <f>YEAR(FIN_DATASET[[#This Row],[Date]])</f>
        <v>2025</v>
      </c>
      <c r="C2626" s="3" t="str">
        <f>TEXT(FIN_DATASET[[#This Row],[Date]],"mmmm")</f>
        <v>March</v>
      </c>
      <c r="D2626" s="3" t="str">
        <f>IF(FIN_RAW[[#This Row],[VALOR (IN)]]&gt;0, "Income",IF(FIN_RAW[[#This Row],[VALOR (OUT)]]&gt;0, "Expense", "Check"))</f>
        <v>Income</v>
      </c>
      <c r="E2626" s="3" t="str">
        <f>_xlfn.XLOOKUP(FIN_DATASET[[#This Row],[Method]],CATEGORY_MAP[CUENTA_IN],CATEGORY_MAP[Category])</f>
        <v>Scholarships</v>
      </c>
      <c r="F2626" s="3" t="str">
        <f>_xlfn.XLOOKUP(FIN_DATASET[[#This Row],[Account]],CATEGORY_MAP[CUENTA_OUT],CATEGORY_MAP[Subcategory])</f>
        <v>Monthly Fee</v>
      </c>
      <c r="G2626" s="3" t="str">
        <f>IF(OR(FIN_RAW[[#This Row],[CONCEPTO]]=0,FIN_RAW[[#This Row],[CONCEPTO]]=""),"",FIN_RAW[[#This Row],[CONCEPTO]])</f>
        <v>Apoyo Temporal (18%) MAR</v>
      </c>
      <c r="H2626" s="5">
        <f>IF(FIN_DATASET[[#This Row],[Type]]="Income", FIN_RAW[[#This Row],[VALOR (IN)]], -FIN_RAW[[#This Row],[VALOR (OUT)]])</f>
        <v>35000</v>
      </c>
      <c r="I2626" s="3" t="str">
        <f>FIN_RAW[[#This Row],[CUENTA (IN)]]</f>
        <v>Becas</v>
      </c>
      <c r="J2626" s="6" t="str">
        <f>FIN_RAW[[#This Row],[CUENTA (OUT)]]</f>
        <v>Mensualidad</v>
      </c>
      <c r="K2626" s="3" t="str">
        <f>IF(OR(FIN_RAW[[#This Row],[CLIENTE]]=0,FIN_RAW[[#This Row],[CLIENTE]]=" "),"",FIN_RAW[[#This Row],[CLIENTE]])</f>
        <v>Sandra Martínez</v>
      </c>
      <c r="L2626" s="3" t="str">
        <f>IF(OR(FIN_RAW[[#This Row],[DEPORTISTA]]=0,FIN_RAW[[#This Row],[DEPORTISTA]]=""),"",FIN_RAW[[#This Row],[DEPORTISTA]])</f>
        <v>Alejandro Arbeláez Martínez</v>
      </c>
      <c r="M2626" s="3">
        <f>IF(FIN_DATASET[[#This Row],[Method]]="Efectivo",1,0)</f>
        <v>0</v>
      </c>
      <c r="N2626" s="12">
        <f>IF(FIN_DATASET[[#This Row],[Method]]="Efectivo",FIN_DATASET[[#This Row],[Amount]],0)</f>
        <v>0</v>
      </c>
      <c r="O2626" s="3">
        <f>IF(FIN_DATASET[[#This Row],[Method]]="CxC",1,0)</f>
        <v>0</v>
      </c>
      <c r="P2626" s="11">
        <f>IF(FIN_DATASET[[#This Row],[Method]]="CxC",FIN_DATASET[[#This Row],[Amount]],0)</f>
        <v>0</v>
      </c>
      <c r="Q2626" s="3">
        <f>IF(OR(FIN_DATASET[[#This Row],[Account]]="CxP",FIN_DATASET[[#This Row],[Account]]="CxP (Liga)",FIN_DATASET[[#This Row],[Account]]="CxP (Terceros)"),1,0)</f>
        <v>0</v>
      </c>
      <c r="R2626" s="3">
        <f>IF(FIN_DATASET[[#This Row],[AP_Flag]]=1,FIN_DATASET[[#This Row],[Amount]],0)</f>
        <v>0</v>
      </c>
    </row>
    <row r="2627" spans="1:18" x14ac:dyDescent="0.2">
      <c r="A2627" s="4">
        <f>FIN_RAW[[#This Row],[FECHA]]</f>
        <v>45717</v>
      </c>
      <c r="B2627" s="3">
        <f>YEAR(FIN_DATASET[[#This Row],[Date]])</f>
        <v>2025</v>
      </c>
      <c r="C2627" s="3" t="str">
        <f>TEXT(FIN_DATASET[[#This Row],[Date]],"mmmm")</f>
        <v>March</v>
      </c>
      <c r="D2627" s="3" t="str">
        <f>IF(FIN_RAW[[#This Row],[VALOR (IN)]]&gt;0, "Income",IF(FIN_RAW[[#This Row],[VALOR (OUT)]]&gt;0, "Expense", "Check"))</f>
        <v>Income</v>
      </c>
      <c r="E2627" s="3" t="str">
        <f>_xlfn.XLOOKUP(FIN_DATASET[[#This Row],[Method]],CATEGORY_MAP[CUENTA_IN],CATEGORY_MAP[Category])</f>
        <v>Cash</v>
      </c>
      <c r="F2627" s="3" t="str">
        <f>_xlfn.XLOOKUP(FIN_DATASET[[#This Row],[Account]],CATEGORY_MAP[CUENTA_OUT],CATEGORY_MAP[Subcategory])</f>
        <v>Monthly Fee</v>
      </c>
      <c r="G2627" s="3" t="str">
        <f>IF(OR(FIN_RAW[[#This Row],[CONCEPTO]]=0,FIN_RAW[[#This Row],[CONCEPTO]]=""),"",FIN_RAW[[#This Row],[CONCEPTO]])</f>
        <v>Mensualidad AR MAR</v>
      </c>
      <c r="H2627" s="5">
        <f>IF(FIN_DATASET[[#This Row],[Type]]="Income", FIN_RAW[[#This Row],[VALOR (IN)]], -FIN_RAW[[#This Row],[VALOR (OUT)]])</f>
        <v>225000</v>
      </c>
      <c r="I2627" s="3" t="str">
        <f>FIN_RAW[[#This Row],[CUENTA (IN)]]</f>
        <v>Efectivo</v>
      </c>
      <c r="J2627" s="6" t="str">
        <f>FIN_RAW[[#This Row],[CUENTA (OUT)]]</f>
        <v>Mensualidad</v>
      </c>
      <c r="K2627" s="3" t="str">
        <f>IF(OR(FIN_RAW[[#This Row],[CLIENTE]]=0,FIN_RAW[[#This Row],[CLIENTE]]=" "),"",FIN_RAW[[#This Row],[CLIENTE]])</f>
        <v>Carlos Andrés Velasco Ruiz</v>
      </c>
      <c r="L2627" s="3" t="str">
        <f>IF(OR(FIN_RAW[[#This Row],[DEPORTISTA]]=0,FIN_RAW[[#This Row],[DEPORTISTA]]=""),"",FIN_RAW[[#This Row],[DEPORTISTA]])</f>
        <v>Antonella Velasco Aristizabal</v>
      </c>
      <c r="M2627" s="3">
        <f>IF(FIN_DATASET[[#This Row],[Method]]="Efectivo",1,0)</f>
        <v>1</v>
      </c>
      <c r="N2627" s="12">
        <f>IF(FIN_DATASET[[#This Row],[Method]]="Efectivo",FIN_DATASET[[#This Row],[Amount]],0)</f>
        <v>225000</v>
      </c>
      <c r="O2627" s="3">
        <f>IF(FIN_DATASET[[#This Row],[Method]]="CxC",1,0)</f>
        <v>0</v>
      </c>
      <c r="P2627" s="11">
        <f>IF(FIN_DATASET[[#This Row],[Method]]="CxC",FIN_DATASET[[#This Row],[Amount]],0)</f>
        <v>0</v>
      </c>
      <c r="Q2627" s="3">
        <f>IF(OR(FIN_DATASET[[#This Row],[Account]]="CxP",FIN_DATASET[[#This Row],[Account]]="CxP (Liga)",FIN_DATASET[[#This Row],[Account]]="CxP (Terceros)"),1,0)</f>
        <v>0</v>
      </c>
      <c r="R2627" s="3">
        <f>IF(FIN_DATASET[[#This Row],[AP_Flag]]=1,FIN_DATASET[[#This Row],[Amount]],0)</f>
        <v>0</v>
      </c>
    </row>
    <row r="2628" spans="1:18" x14ac:dyDescent="0.2">
      <c r="A2628" s="4">
        <f>FIN_RAW[[#This Row],[FECHA]]</f>
        <v>45717</v>
      </c>
      <c r="B2628" s="3">
        <f>YEAR(FIN_DATASET[[#This Row],[Date]])</f>
        <v>2025</v>
      </c>
      <c r="C2628" s="3" t="str">
        <f>TEXT(FIN_DATASET[[#This Row],[Date]],"mmmm")</f>
        <v>March</v>
      </c>
      <c r="D2628" s="3" t="str">
        <f>IF(FIN_RAW[[#This Row],[VALOR (IN)]]&gt;0, "Income",IF(FIN_RAW[[#This Row],[VALOR (OUT)]]&gt;0, "Expense", "Check"))</f>
        <v>Income</v>
      </c>
      <c r="E2628" s="3" t="str">
        <f>_xlfn.XLOOKUP(FIN_DATASET[[#This Row],[Method]],CATEGORY_MAP[CUENTA_IN],CATEGORY_MAP[Category])</f>
        <v>Cash</v>
      </c>
      <c r="F2628" s="3" t="str">
        <f>_xlfn.XLOOKUP(FIN_DATASET[[#This Row],[Account]],CATEGORY_MAP[CUENTA_OUT],CATEGORY_MAP[Subcategory])</f>
        <v>Monthly Fee</v>
      </c>
      <c r="G2628" s="3" t="str">
        <f>IF(OR(FIN_RAW[[#This Row],[CONCEPTO]]=0,FIN_RAW[[#This Row],[CONCEPTO]]=""),"",FIN_RAW[[#This Row],[CONCEPTO]])</f>
        <v>Mensualidad AR MAR</v>
      </c>
      <c r="H2628" s="5">
        <f>IF(FIN_DATASET[[#This Row],[Type]]="Income", FIN_RAW[[#This Row],[VALOR (IN)]], -FIN_RAW[[#This Row],[VALOR (OUT)]])</f>
        <v>225000</v>
      </c>
      <c r="I2628" s="3" t="str">
        <f>FIN_RAW[[#This Row],[CUENTA (IN)]]</f>
        <v>Efectivo</v>
      </c>
      <c r="J2628" s="6" t="str">
        <f>FIN_RAW[[#This Row],[CUENTA (OUT)]]</f>
        <v>Mensualidad</v>
      </c>
      <c r="K2628" s="3" t="str">
        <f>IF(OR(FIN_RAW[[#This Row],[CLIENTE]]=0,FIN_RAW[[#This Row],[CLIENTE]]=" "),"",FIN_RAW[[#This Row],[CLIENTE]])</f>
        <v>Juan Sebastián Floyd</v>
      </c>
      <c r="L2628" s="3" t="str">
        <f>IF(OR(FIN_RAW[[#This Row],[DEPORTISTA]]=0,FIN_RAW[[#This Row],[DEPORTISTA]]=""),"",FIN_RAW[[#This Row],[DEPORTISTA]])</f>
        <v>Arianna Floyd Martínez</v>
      </c>
      <c r="M2628" s="3">
        <f>IF(FIN_DATASET[[#This Row],[Method]]="Efectivo",1,0)</f>
        <v>1</v>
      </c>
      <c r="N2628" s="12">
        <f>IF(FIN_DATASET[[#This Row],[Method]]="Efectivo",FIN_DATASET[[#This Row],[Amount]],0)</f>
        <v>225000</v>
      </c>
      <c r="O2628" s="3">
        <f>IF(FIN_DATASET[[#This Row],[Method]]="CxC",1,0)</f>
        <v>0</v>
      </c>
      <c r="P2628" s="11">
        <f>IF(FIN_DATASET[[#This Row],[Method]]="CxC",FIN_DATASET[[#This Row],[Amount]],0)</f>
        <v>0</v>
      </c>
      <c r="Q2628" s="3">
        <f>IF(OR(FIN_DATASET[[#This Row],[Account]]="CxP",FIN_DATASET[[#This Row],[Account]]="CxP (Liga)",FIN_DATASET[[#This Row],[Account]]="CxP (Terceros)"),1,0)</f>
        <v>0</v>
      </c>
      <c r="R2628" s="3">
        <f>IF(FIN_DATASET[[#This Row],[AP_Flag]]=1,FIN_DATASET[[#This Row],[Amount]],0)</f>
        <v>0</v>
      </c>
    </row>
    <row r="2629" spans="1:18" x14ac:dyDescent="0.2">
      <c r="A2629" s="4">
        <f>FIN_RAW[[#This Row],[FECHA]]</f>
        <v>45717</v>
      </c>
      <c r="B2629" s="3">
        <f>YEAR(FIN_DATASET[[#This Row],[Date]])</f>
        <v>2025</v>
      </c>
      <c r="C2629" s="3" t="str">
        <f>TEXT(FIN_DATASET[[#This Row],[Date]],"mmmm")</f>
        <v>March</v>
      </c>
      <c r="D2629" s="3" t="str">
        <f>IF(FIN_RAW[[#This Row],[VALOR (IN)]]&gt;0, "Income",IF(FIN_RAW[[#This Row],[VALOR (OUT)]]&gt;0, "Expense", "Check"))</f>
        <v>Income</v>
      </c>
      <c r="E2629" s="3" t="str">
        <f>_xlfn.XLOOKUP(FIN_DATASET[[#This Row],[Method]],CATEGORY_MAP[CUENTA_IN],CATEGORY_MAP[Category])</f>
        <v>Cash</v>
      </c>
      <c r="F2629" s="3" t="str">
        <f>_xlfn.XLOOKUP(FIN_DATASET[[#This Row],[Account]],CATEGORY_MAP[CUENTA_OUT],CATEGORY_MAP[Subcategory])</f>
        <v>Monthly Fee</v>
      </c>
      <c r="G2629" s="3" t="str">
        <f>IF(OR(FIN_RAW[[#This Row],[CONCEPTO]]=0,FIN_RAW[[#This Row],[CONCEPTO]]=""),"",FIN_RAW[[#This Row],[CONCEPTO]])</f>
        <v>Mensualidad AR MAR</v>
      </c>
      <c r="H2629" s="5">
        <f>IF(FIN_DATASET[[#This Row],[Type]]="Income", FIN_RAW[[#This Row],[VALOR (IN)]], -FIN_RAW[[#This Row],[VALOR (OUT)]])</f>
        <v>191000</v>
      </c>
      <c r="I2629" s="3" t="str">
        <f>FIN_RAW[[#This Row],[CUENTA (IN)]]</f>
        <v>Efectivo</v>
      </c>
      <c r="J2629" s="6" t="str">
        <f>FIN_RAW[[#This Row],[CUENTA (OUT)]]</f>
        <v>Mensualidad</v>
      </c>
      <c r="K2629" s="3" t="str">
        <f>IF(OR(FIN_RAW[[#This Row],[CLIENTE]]=0,FIN_RAW[[#This Row],[CLIENTE]]=" "),"",FIN_RAW[[#This Row],[CLIENTE]])</f>
        <v>Juan Sebastián Floyd</v>
      </c>
      <c r="L2629" s="3" t="str">
        <f>IF(OR(FIN_RAW[[#This Row],[DEPORTISTA]]=0,FIN_RAW[[#This Row],[DEPORTISTA]]=""),"",FIN_RAW[[#This Row],[DEPORTISTA]])</f>
        <v>Juan Diego Floyd Martínez</v>
      </c>
      <c r="M2629" s="3">
        <f>IF(FIN_DATASET[[#This Row],[Method]]="Efectivo",1,0)</f>
        <v>1</v>
      </c>
      <c r="N2629" s="12">
        <f>IF(FIN_DATASET[[#This Row],[Method]]="Efectivo",FIN_DATASET[[#This Row],[Amount]],0)</f>
        <v>191000</v>
      </c>
      <c r="O2629" s="3">
        <f>IF(FIN_DATASET[[#This Row],[Method]]="CxC",1,0)</f>
        <v>0</v>
      </c>
      <c r="P2629" s="11">
        <f>IF(FIN_DATASET[[#This Row],[Method]]="CxC",FIN_DATASET[[#This Row],[Amount]],0)</f>
        <v>0</v>
      </c>
      <c r="Q2629" s="3">
        <f>IF(OR(FIN_DATASET[[#This Row],[Account]]="CxP",FIN_DATASET[[#This Row],[Account]]="CxP (Liga)",FIN_DATASET[[#This Row],[Account]]="CxP (Terceros)"),1,0)</f>
        <v>0</v>
      </c>
      <c r="R2629" s="3">
        <f>IF(FIN_DATASET[[#This Row],[AP_Flag]]=1,FIN_DATASET[[#This Row],[Amount]],0)</f>
        <v>0</v>
      </c>
    </row>
    <row r="2630" spans="1:18" x14ac:dyDescent="0.2">
      <c r="A2630" s="4">
        <f>FIN_RAW[[#This Row],[FECHA]]</f>
        <v>45717</v>
      </c>
      <c r="B2630" s="3">
        <f>YEAR(FIN_DATASET[[#This Row],[Date]])</f>
        <v>2025</v>
      </c>
      <c r="C2630" s="3" t="str">
        <f>TEXT(FIN_DATASET[[#This Row],[Date]],"mmmm")</f>
        <v>March</v>
      </c>
      <c r="D2630" s="3" t="str">
        <f>IF(FIN_RAW[[#This Row],[VALOR (IN)]]&gt;0, "Income",IF(FIN_RAW[[#This Row],[VALOR (OUT)]]&gt;0, "Expense", "Check"))</f>
        <v>Income</v>
      </c>
      <c r="E2630" s="3" t="str">
        <f>_xlfn.XLOOKUP(FIN_DATASET[[#This Row],[Method]],CATEGORY_MAP[CUENTA_IN],CATEGORY_MAP[Category])</f>
        <v>Scholarships</v>
      </c>
      <c r="F2630" s="3" t="str">
        <f>_xlfn.XLOOKUP(FIN_DATASET[[#This Row],[Account]],CATEGORY_MAP[CUENTA_OUT],CATEGORY_MAP[Subcategory])</f>
        <v>Monthly Fee</v>
      </c>
      <c r="G2630" s="3" t="str">
        <f>IF(OR(FIN_RAW[[#This Row],[CONCEPTO]]=0,FIN_RAW[[#This Row],[CONCEPTO]]=""),"",FIN_RAW[[#This Row],[CONCEPTO]])</f>
        <v>Beca Hermandad (15%) MAR</v>
      </c>
      <c r="H2630" s="5">
        <f>IF(FIN_DATASET[[#This Row],[Type]]="Income", FIN_RAW[[#This Row],[VALOR (IN)]], -FIN_RAW[[#This Row],[VALOR (OUT)]])</f>
        <v>34000</v>
      </c>
      <c r="I2630" s="3" t="str">
        <f>FIN_RAW[[#This Row],[CUENTA (IN)]]</f>
        <v>Becas</v>
      </c>
      <c r="J2630" s="6" t="str">
        <f>FIN_RAW[[#This Row],[CUENTA (OUT)]]</f>
        <v>Mensualidad</v>
      </c>
      <c r="K2630" s="3" t="str">
        <f>IF(OR(FIN_RAW[[#This Row],[CLIENTE]]=0,FIN_RAW[[#This Row],[CLIENTE]]=" "),"",FIN_RAW[[#This Row],[CLIENTE]])</f>
        <v>Juan Sebastián Floyd</v>
      </c>
      <c r="L2630" s="3" t="str">
        <f>IF(OR(FIN_RAW[[#This Row],[DEPORTISTA]]=0,FIN_RAW[[#This Row],[DEPORTISTA]]=""),"",FIN_RAW[[#This Row],[DEPORTISTA]])</f>
        <v>Juan Diego Floyd Martínez</v>
      </c>
      <c r="M2630" s="3">
        <f>IF(FIN_DATASET[[#This Row],[Method]]="Efectivo",1,0)</f>
        <v>0</v>
      </c>
      <c r="N2630" s="12">
        <f>IF(FIN_DATASET[[#This Row],[Method]]="Efectivo",FIN_DATASET[[#This Row],[Amount]],0)</f>
        <v>0</v>
      </c>
      <c r="O2630" s="3">
        <f>IF(FIN_DATASET[[#This Row],[Method]]="CxC",1,0)</f>
        <v>0</v>
      </c>
      <c r="P2630" s="11">
        <f>IF(FIN_DATASET[[#This Row],[Method]]="CxC",FIN_DATASET[[#This Row],[Amount]],0)</f>
        <v>0</v>
      </c>
      <c r="Q2630" s="3">
        <f>IF(OR(FIN_DATASET[[#This Row],[Account]]="CxP",FIN_DATASET[[#This Row],[Account]]="CxP (Liga)",FIN_DATASET[[#This Row],[Account]]="CxP (Terceros)"),1,0)</f>
        <v>0</v>
      </c>
      <c r="R2630" s="3">
        <f>IF(FIN_DATASET[[#This Row],[AP_Flag]]=1,FIN_DATASET[[#This Row],[Amount]],0)</f>
        <v>0</v>
      </c>
    </row>
    <row r="2631" spans="1:18" x14ac:dyDescent="0.2">
      <c r="A2631" s="4">
        <f>FIN_RAW[[#This Row],[FECHA]]</f>
        <v>45717</v>
      </c>
      <c r="B2631" s="3">
        <f>YEAR(FIN_DATASET[[#This Row],[Date]])</f>
        <v>2025</v>
      </c>
      <c r="C2631" s="3" t="str">
        <f>TEXT(FIN_DATASET[[#This Row],[Date]],"mmmm")</f>
        <v>March</v>
      </c>
      <c r="D2631" s="3" t="str">
        <f>IF(FIN_RAW[[#This Row],[VALOR (IN)]]&gt;0, "Income",IF(FIN_RAW[[#This Row],[VALOR (OUT)]]&gt;0, "Expense", "Check"))</f>
        <v>Income</v>
      </c>
      <c r="E2631" s="3" t="str">
        <f>_xlfn.XLOOKUP(FIN_DATASET[[#This Row],[Method]],CATEGORY_MAP[CUENTA_IN],CATEGORY_MAP[Category])</f>
        <v>Cash</v>
      </c>
      <c r="F2631" s="3" t="str">
        <f>_xlfn.XLOOKUP(FIN_DATASET[[#This Row],[Account]],CATEGORY_MAP[CUENTA_OUT],CATEGORY_MAP[Subcategory])</f>
        <v>Monthly Fee</v>
      </c>
      <c r="G2631" s="3" t="str">
        <f>IF(OR(FIN_RAW[[#This Row],[CONCEPTO]]=0,FIN_RAW[[#This Row],[CONCEPTO]]=""),"",FIN_RAW[[#This Row],[CONCEPTO]])</f>
        <v>Mensualidad AR MAR</v>
      </c>
      <c r="H2631" s="5">
        <f>IF(FIN_DATASET[[#This Row],[Type]]="Income", FIN_RAW[[#This Row],[VALOR (IN)]], -FIN_RAW[[#This Row],[VALOR (OUT)]])</f>
        <v>225000</v>
      </c>
      <c r="I2631" s="3" t="str">
        <f>FIN_RAW[[#This Row],[CUENTA (IN)]]</f>
        <v>Efectivo</v>
      </c>
      <c r="J2631" s="6" t="str">
        <f>FIN_RAW[[#This Row],[CUENTA (OUT)]]</f>
        <v>Mensualidad</v>
      </c>
      <c r="K2631" s="3" t="str">
        <f>IF(OR(FIN_RAW[[#This Row],[CLIENTE]]=0,FIN_RAW[[#This Row],[CLIENTE]]=" "),"",FIN_RAW[[#This Row],[CLIENTE]])</f>
        <v>Tatiana Romero Tenorio</v>
      </c>
      <c r="L2631" s="3" t="str">
        <f>IF(OR(FIN_RAW[[#This Row],[DEPORTISTA]]=0,FIN_RAW[[#This Row],[DEPORTISTA]]=""),"",FIN_RAW[[#This Row],[DEPORTISTA]])</f>
        <v>Ismael Hurtado Romero</v>
      </c>
      <c r="M2631" s="3">
        <f>IF(FIN_DATASET[[#This Row],[Method]]="Efectivo",1,0)</f>
        <v>1</v>
      </c>
      <c r="N2631" s="12">
        <f>IF(FIN_DATASET[[#This Row],[Method]]="Efectivo",FIN_DATASET[[#This Row],[Amount]],0)</f>
        <v>225000</v>
      </c>
      <c r="O2631" s="3">
        <f>IF(FIN_DATASET[[#This Row],[Method]]="CxC",1,0)</f>
        <v>0</v>
      </c>
      <c r="P2631" s="11">
        <f>IF(FIN_DATASET[[#This Row],[Method]]="CxC",FIN_DATASET[[#This Row],[Amount]],0)</f>
        <v>0</v>
      </c>
      <c r="Q2631" s="3">
        <f>IF(OR(FIN_DATASET[[#This Row],[Account]]="CxP",FIN_DATASET[[#This Row],[Account]]="CxP (Liga)",FIN_DATASET[[#This Row],[Account]]="CxP (Terceros)"),1,0)</f>
        <v>0</v>
      </c>
      <c r="R2631" s="3">
        <f>IF(FIN_DATASET[[#This Row],[AP_Flag]]=1,FIN_DATASET[[#This Row],[Amount]],0)</f>
        <v>0</v>
      </c>
    </row>
    <row r="2632" spans="1:18" x14ac:dyDescent="0.2">
      <c r="A2632" s="4">
        <f>FIN_RAW[[#This Row],[FECHA]]</f>
        <v>45717</v>
      </c>
      <c r="B2632" s="3">
        <f>YEAR(FIN_DATASET[[#This Row],[Date]])</f>
        <v>2025</v>
      </c>
      <c r="C2632" s="3" t="str">
        <f>TEXT(FIN_DATASET[[#This Row],[Date]],"mmmm")</f>
        <v>March</v>
      </c>
      <c r="D2632" s="3" t="str">
        <f>IF(FIN_RAW[[#This Row],[VALOR (IN)]]&gt;0, "Income",IF(FIN_RAW[[#This Row],[VALOR (OUT)]]&gt;0, "Expense", "Check"))</f>
        <v>Income</v>
      </c>
      <c r="E2632" s="3" t="str">
        <f>_xlfn.XLOOKUP(FIN_DATASET[[#This Row],[Method]],CATEGORY_MAP[CUENTA_IN],CATEGORY_MAP[Category])</f>
        <v>Cash</v>
      </c>
      <c r="F2632" s="3" t="str">
        <f>_xlfn.XLOOKUP(FIN_DATASET[[#This Row],[Account]],CATEGORY_MAP[CUENTA_OUT],CATEGORY_MAP[Subcategory])</f>
        <v>Monthly Fee</v>
      </c>
      <c r="G2632" s="3" t="str">
        <f>IF(OR(FIN_RAW[[#This Row],[CONCEPTO]]=0,FIN_RAW[[#This Row],[CONCEPTO]]=""),"",FIN_RAW[[#This Row],[CONCEPTO]])</f>
        <v>Mensualidad FOR MAR</v>
      </c>
      <c r="H2632" s="5">
        <f>IF(FIN_DATASET[[#This Row],[Type]]="Income", FIN_RAW[[#This Row],[VALOR (IN)]], -FIN_RAW[[#This Row],[VALOR (OUT)]])</f>
        <v>193000</v>
      </c>
      <c r="I2632" s="3" t="str">
        <f>FIN_RAW[[#This Row],[CUENTA (IN)]]</f>
        <v>Efectivo</v>
      </c>
      <c r="J2632" s="6" t="str">
        <f>FIN_RAW[[#This Row],[CUENTA (OUT)]]</f>
        <v>Mensualidad</v>
      </c>
      <c r="K2632" s="3" t="str">
        <f>IF(OR(FIN_RAW[[#This Row],[CLIENTE]]=0,FIN_RAW[[#This Row],[CLIENTE]]=" "),"",FIN_RAW[[#This Row],[CLIENTE]])</f>
        <v>Juan Carlos Cano Ortiz</v>
      </c>
      <c r="L2632" s="3" t="str">
        <f>IF(OR(FIN_RAW[[#This Row],[DEPORTISTA]]=0,FIN_RAW[[#This Row],[DEPORTISTA]]=""),"",FIN_RAW[[#This Row],[DEPORTISTA]])</f>
        <v>Jeronimo Cano Peña</v>
      </c>
      <c r="M2632" s="3">
        <f>IF(FIN_DATASET[[#This Row],[Method]]="Efectivo",1,0)</f>
        <v>1</v>
      </c>
      <c r="N2632" s="12">
        <f>IF(FIN_DATASET[[#This Row],[Method]]="Efectivo",FIN_DATASET[[#This Row],[Amount]],0)</f>
        <v>193000</v>
      </c>
      <c r="O2632" s="3">
        <f>IF(FIN_DATASET[[#This Row],[Method]]="CxC",1,0)</f>
        <v>0</v>
      </c>
      <c r="P2632" s="11">
        <f>IF(FIN_DATASET[[#This Row],[Method]]="CxC",FIN_DATASET[[#This Row],[Amount]],0)</f>
        <v>0</v>
      </c>
      <c r="Q2632" s="3">
        <f>IF(OR(FIN_DATASET[[#This Row],[Account]]="CxP",FIN_DATASET[[#This Row],[Account]]="CxP (Liga)",FIN_DATASET[[#This Row],[Account]]="CxP (Terceros)"),1,0)</f>
        <v>0</v>
      </c>
      <c r="R2632" s="3">
        <f>IF(FIN_DATASET[[#This Row],[AP_Flag]]=1,FIN_DATASET[[#This Row],[Amount]],0)</f>
        <v>0</v>
      </c>
    </row>
    <row r="2633" spans="1:18" x14ac:dyDescent="0.2">
      <c r="A2633" s="4">
        <f>FIN_RAW[[#This Row],[FECHA]]</f>
        <v>45717</v>
      </c>
      <c r="B2633" s="3">
        <f>YEAR(FIN_DATASET[[#This Row],[Date]])</f>
        <v>2025</v>
      </c>
      <c r="C2633" s="3" t="str">
        <f>TEXT(FIN_DATASET[[#This Row],[Date]],"mmmm")</f>
        <v>March</v>
      </c>
      <c r="D2633" s="3" t="str">
        <f>IF(FIN_RAW[[#This Row],[VALOR (IN)]]&gt;0, "Income",IF(FIN_RAW[[#This Row],[VALOR (OUT)]]&gt;0, "Expense", "Check"))</f>
        <v>Income</v>
      </c>
      <c r="E2633" s="3" t="str">
        <f>_xlfn.XLOOKUP(FIN_DATASET[[#This Row],[Method]],CATEGORY_MAP[CUENTA_IN],CATEGORY_MAP[Category])</f>
        <v>Cash</v>
      </c>
      <c r="F2633" s="3" t="str">
        <f>_xlfn.XLOOKUP(FIN_DATASET[[#This Row],[Account]],CATEGORY_MAP[CUENTA_OUT],CATEGORY_MAP[Subcategory])</f>
        <v>Monthly Fee</v>
      </c>
      <c r="G2633" s="3" t="str">
        <f>IF(OR(FIN_RAW[[#This Row],[CONCEPTO]]=0,FIN_RAW[[#This Row],[CONCEPTO]]=""),"",FIN_RAW[[#This Row],[CONCEPTO]])</f>
        <v>Mensualidad FOR MAR</v>
      </c>
      <c r="H2633" s="5">
        <f>IF(FIN_DATASET[[#This Row],[Type]]="Income", FIN_RAW[[#This Row],[VALOR (IN)]], -FIN_RAW[[#This Row],[VALOR (OUT)]])</f>
        <v>193000</v>
      </c>
      <c r="I2633" s="3" t="str">
        <f>FIN_RAW[[#This Row],[CUENTA (IN)]]</f>
        <v>Efectivo</v>
      </c>
      <c r="J2633" s="6" t="str">
        <f>FIN_RAW[[#This Row],[CUENTA (OUT)]]</f>
        <v>Mensualidad</v>
      </c>
      <c r="K2633" s="3" t="str">
        <f>IF(OR(FIN_RAW[[#This Row],[CLIENTE]]=0,FIN_RAW[[#This Row],[CLIENTE]]=" "),"",FIN_RAW[[#This Row],[CLIENTE]])</f>
        <v>Fabio Eduardo Parra Martínez</v>
      </c>
      <c r="L2633" s="3" t="str">
        <f>IF(OR(FIN_RAW[[#This Row],[DEPORTISTA]]=0,FIN_RAW[[#This Row],[DEPORTISTA]]=""),"",FIN_RAW[[#This Row],[DEPORTISTA]])</f>
        <v>Jerónimo Parra Valenzuela</v>
      </c>
      <c r="M2633" s="3">
        <f>IF(FIN_DATASET[[#This Row],[Method]]="Efectivo",1,0)</f>
        <v>1</v>
      </c>
      <c r="N2633" s="12">
        <f>IF(FIN_DATASET[[#This Row],[Method]]="Efectivo",FIN_DATASET[[#This Row],[Amount]],0)</f>
        <v>193000</v>
      </c>
      <c r="O2633" s="3">
        <f>IF(FIN_DATASET[[#This Row],[Method]]="CxC",1,0)</f>
        <v>0</v>
      </c>
      <c r="P2633" s="11">
        <f>IF(FIN_DATASET[[#This Row],[Method]]="CxC",FIN_DATASET[[#This Row],[Amount]],0)</f>
        <v>0</v>
      </c>
      <c r="Q2633" s="3">
        <f>IF(OR(FIN_DATASET[[#This Row],[Account]]="CxP",FIN_DATASET[[#This Row],[Account]]="CxP (Liga)",FIN_DATASET[[#This Row],[Account]]="CxP (Terceros)"),1,0)</f>
        <v>0</v>
      </c>
      <c r="R2633" s="3">
        <f>IF(FIN_DATASET[[#This Row],[AP_Flag]]=1,FIN_DATASET[[#This Row],[Amount]],0)</f>
        <v>0</v>
      </c>
    </row>
    <row r="2634" spans="1:18" x14ac:dyDescent="0.2">
      <c r="A2634" s="4">
        <f>FIN_RAW[[#This Row],[FECHA]]</f>
        <v>45717</v>
      </c>
      <c r="B2634" s="3">
        <f>YEAR(FIN_DATASET[[#This Row],[Date]])</f>
        <v>2025</v>
      </c>
      <c r="C2634" s="3" t="str">
        <f>TEXT(FIN_DATASET[[#This Row],[Date]],"mmmm")</f>
        <v>March</v>
      </c>
      <c r="D2634" s="3" t="str">
        <f>IF(FIN_RAW[[#This Row],[VALOR (IN)]]&gt;0, "Income",IF(FIN_RAW[[#This Row],[VALOR (OUT)]]&gt;0, "Expense", "Check"))</f>
        <v>Income</v>
      </c>
      <c r="E2634" s="3" t="str">
        <f>_xlfn.XLOOKUP(FIN_DATASET[[#This Row],[Method]],CATEGORY_MAP[CUENTA_IN],CATEGORY_MAP[Category])</f>
        <v>Cash</v>
      </c>
      <c r="F2634" s="3" t="str">
        <f>_xlfn.XLOOKUP(FIN_DATASET[[#This Row],[Account]],CATEGORY_MAP[CUENTA_OUT],CATEGORY_MAP[Subcategory])</f>
        <v>Monthly Fee</v>
      </c>
      <c r="G2634" s="3" t="str">
        <f>IF(OR(FIN_RAW[[#This Row],[CONCEPTO]]=0,FIN_RAW[[#This Row],[CONCEPTO]]=""),"",FIN_RAW[[#This Row],[CONCEPTO]])</f>
        <v>Mensualidad AR MAR</v>
      </c>
      <c r="H2634" s="5">
        <f>IF(FIN_DATASET[[#This Row],[Type]]="Income", FIN_RAW[[#This Row],[VALOR (IN)]], -FIN_RAW[[#This Row],[VALOR (OUT)]])</f>
        <v>225000</v>
      </c>
      <c r="I2634" s="3" t="str">
        <f>FIN_RAW[[#This Row],[CUENTA (IN)]]</f>
        <v>Efectivo</v>
      </c>
      <c r="J2634" s="6" t="str">
        <f>FIN_RAW[[#This Row],[CUENTA (OUT)]]</f>
        <v>Mensualidad</v>
      </c>
      <c r="K2634" s="3" t="str">
        <f>IF(OR(FIN_RAW[[#This Row],[CLIENTE]]=0,FIN_RAW[[#This Row],[CLIENTE]]=" "),"",FIN_RAW[[#This Row],[CLIENTE]])</f>
        <v>Nulbi Quisaboni Ortiz</v>
      </c>
      <c r="L2634" s="3" t="str">
        <f>IF(OR(FIN_RAW[[#This Row],[DEPORTISTA]]=0,FIN_RAW[[#This Row],[DEPORTISTA]]=""),"",FIN_RAW[[#This Row],[DEPORTISTA]])</f>
        <v>Jose Julian Diaz Quisaboni</v>
      </c>
      <c r="M2634" s="3">
        <f>IF(FIN_DATASET[[#This Row],[Method]]="Efectivo",1,0)</f>
        <v>1</v>
      </c>
      <c r="N2634" s="12">
        <f>IF(FIN_DATASET[[#This Row],[Method]]="Efectivo",FIN_DATASET[[#This Row],[Amount]],0)</f>
        <v>225000</v>
      </c>
      <c r="O2634" s="3">
        <f>IF(FIN_DATASET[[#This Row],[Method]]="CxC",1,0)</f>
        <v>0</v>
      </c>
      <c r="P2634" s="11">
        <f>IF(FIN_DATASET[[#This Row],[Method]]="CxC",FIN_DATASET[[#This Row],[Amount]],0)</f>
        <v>0</v>
      </c>
      <c r="Q2634" s="3">
        <f>IF(OR(FIN_DATASET[[#This Row],[Account]]="CxP",FIN_DATASET[[#This Row],[Account]]="CxP (Liga)",FIN_DATASET[[#This Row],[Account]]="CxP (Terceros)"),1,0)</f>
        <v>0</v>
      </c>
      <c r="R2634" s="3">
        <f>IF(FIN_DATASET[[#This Row],[AP_Flag]]=1,FIN_DATASET[[#This Row],[Amount]],0)</f>
        <v>0</v>
      </c>
    </row>
    <row r="2635" spans="1:18" x14ac:dyDescent="0.2">
      <c r="A2635" s="4">
        <f>FIN_RAW[[#This Row],[FECHA]]</f>
        <v>45717</v>
      </c>
      <c r="B2635" s="3">
        <f>YEAR(FIN_DATASET[[#This Row],[Date]])</f>
        <v>2025</v>
      </c>
      <c r="C2635" s="3" t="str">
        <f>TEXT(FIN_DATASET[[#This Row],[Date]],"mmmm")</f>
        <v>March</v>
      </c>
      <c r="D2635" s="3" t="str">
        <f>IF(FIN_RAW[[#This Row],[VALOR (IN)]]&gt;0, "Income",IF(FIN_RAW[[#This Row],[VALOR (OUT)]]&gt;0, "Expense", "Check"))</f>
        <v>Income</v>
      </c>
      <c r="E2635" s="3" t="str">
        <f>_xlfn.XLOOKUP(FIN_DATASET[[#This Row],[Method]],CATEGORY_MAP[CUENTA_IN],CATEGORY_MAP[Category])</f>
        <v>Cash</v>
      </c>
      <c r="F2635" s="3" t="str">
        <f>_xlfn.XLOOKUP(FIN_DATASET[[#This Row],[Account]],CATEGORY_MAP[CUENTA_OUT],CATEGORY_MAP[Subcategory])</f>
        <v>Monthly Fee</v>
      </c>
      <c r="G2635" s="3" t="str">
        <f>IF(OR(FIN_RAW[[#This Row],[CONCEPTO]]=0,FIN_RAW[[#This Row],[CONCEPTO]]=""),"",FIN_RAW[[#This Row],[CONCEPTO]])</f>
        <v>Mensualidad AR MAR</v>
      </c>
      <c r="H2635" s="5">
        <f>IF(FIN_DATASET[[#This Row],[Type]]="Income", FIN_RAW[[#This Row],[VALOR (IN)]], -FIN_RAW[[#This Row],[VALOR (OUT)]])</f>
        <v>225000</v>
      </c>
      <c r="I2635" s="3" t="str">
        <f>FIN_RAW[[#This Row],[CUENTA (IN)]]</f>
        <v>Efectivo</v>
      </c>
      <c r="J2635" s="6" t="str">
        <f>FIN_RAW[[#This Row],[CUENTA (OUT)]]</f>
        <v>Mensualidad</v>
      </c>
      <c r="K2635" s="3" t="str">
        <f>IF(OR(FIN_RAW[[#This Row],[CLIENTE]]=0,FIN_RAW[[#This Row],[CLIENTE]]=" "),"",FIN_RAW[[#This Row],[CLIENTE]])</f>
        <v>Víctor Manuel Duque Yepes</v>
      </c>
      <c r="L2635" s="3" t="str">
        <f>IF(OR(FIN_RAW[[#This Row],[DEPORTISTA]]=0,FIN_RAW[[#This Row],[DEPORTISTA]]=""),"",FIN_RAW[[#This Row],[DEPORTISTA]])</f>
        <v>Juan Esteban Duque Pinto</v>
      </c>
      <c r="M2635" s="3">
        <f>IF(FIN_DATASET[[#This Row],[Method]]="Efectivo",1,0)</f>
        <v>1</v>
      </c>
      <c r="N2635" s="12">
        <f>IF(FIN_DATASET[[#This Row],[Method]]="Efectivo",FIN_DATASET[[#This Row],[Amount]],0)</f>
        <v>225000</v>
      </c>
      <c r="O2635" s="3">
        <f>IF(FIN_DATASET[[#This Row],[Method]]="CxC",1,0)</f>
        <v>0</v>
      </c>
      <c r="P2635" s="11">
        <f>IF(FIN_DATASET[[#This Row],[Method]]="CxC",FIN_DATASET[[#This Row],[Amount]],0)</f>
        <v>0</v>
      </c>
      <c r="Q2635" s="3">
        <f>IF(OR(FIN_DATASET[[#This Row],[Account]]="CxP",FIN_DATASET[[#This Row],[Account]]="CxP (Liga)",FIN_DATASET[[#This Row],[Account]]="CxP (Terceros)"),1,0)</f>
        <v>0</v>
      </c>
      <c r="R2635" s="3">
        <f>IF(FIN_DATASET[[#This Row],[AP_Flag]]=1,FIN_DATASET[[#This Row],[Amount]],0)</f>
        <v>0</v>
      </c>
    </row>
    <row r="2636" spans="1:18" x14ac:dyDescent="0.2">
      <c r="A2636" s="4">
        <f>FIN_RAW[[#This Row],[FECHA]]</f>
        <v>45717</v>
      </c>
      <c r="B2636" s="3">
        <f>YEAR(FIN_DATASET[[#This Row],[Date]])</f>
        <v>2025</v>
      </c>
      <c r="C2636" s="3" t="str">
        <f>TEXT(FIN_DATASET[[#This Row],[Date]],"mmmm")</f>
        <v>March</v>
      </c>
      <c r="D2636" s="3" t="str">
        <f>IF(FIN_RAW[[#This Row],[VALOR (IN)]]&gt;0, "Income",IF(FIN_RAW[[#This Row],[VALOR (OUT)]]&gt;0, "Expense", "Check"))</f>
        <v>Income</v>
      </c>
      <c r="E2636" s="3" t="str">
        <f>_xlfn.XLOOKUP(FIN_DATASET[[#This Row],[Method]],CATEGORY_MAP[CUENTA_IN],CATEGORY_MAP[Category])</f>
        <v>Cash</v>
      </c>
      <c r="F2636" s="3" t="str">
        <f>_xlfn.XLOOKUP(FIN_DATASET[[#This Row],[Account]],CATEGORY_MAP[CUENTA_OUT],CATEGORY_MAP[Subcategory])</f>
        <v>Monthly Fee</v>
      </c>
      <c r="G2636" s="3" t="str">
        <f>IF(OR(FIN_RAW[[#This Row],[CONCEPTO]]=0,FIN_RAW[[#This Row],[CONCEPTO]]=""),"",FIN_RAW[[#This Row],[CONCEPTO]])</f>
        <v>Mensualidad AR MAR</v>
      </c>
      <c r="H2636" s="5">
        <f>IF(FIN_DATASET[[#This Row],[Type]]="Income", FIN_RAW[[#This Row],[VALOR (IN)]], -FIN_RAW[[#This Row],[VALOR (OUT)]])</f>
        <v>191000</v>
      </c>
      <c r="I2636" s="3" t="str">
        <f>FIN_RAW[[#This Row],[CUENTA (IN)]]</f>
        <v>Efectivo</v>
      </c>
      <c r="J2636" s="6" t="str">
        <f>FIN_RAW[[#This Row],[CUENTA (OUT)]]</f>
        <v>Mensualidad</v>
      </c>
      <c r="K2636" s="3" t="str">
        <f>IF(OR(FIN_RAW[[#This Row],[CLIENTE]]=0,FIN_RAW[[#This Row],[CLIENTE]]=" "),"",FIN_RAW[[#This Row],[CLIENTE]])</f>
        <v>Víctor Manuel Duque Yepes</v>
      </c>
      <c r="L2636" s="3" t="str">
        <f>IF(OR(FIN_RAW[[#This Row],[DEPORTISTA]]=0,FIN_RAW[[#This Row],[DEPORTISTA]]=""),"",FIN_RAW[[#This Row],[DEPORTISTA]])</f>
        <v>Juan Manuel Duque Pinto</v>
      </c>
      <c r="M2636" s="3">
        <f>IF(FIN_DATASET[[#This Row],[Method]]="Efectivo",1,0)</f>
        <v>1</v>
      </c>
      <c r="N2636" s="12">
        <f>IF(FIN_DATASET[[#This Row],[Method]]="Efectivo",FIN_DATASET[[#This Row],[Amount]],0)</f>
        <v>191000</v>
      </c>
      <c r="O2636" s="3">
        <f>IF(FIN_DATASET[[#This Row],[Method]]="CxC",1,0)</f>
        <v>0</v>
      </c>
      <c r="P2636" s="11">
        <f>IF(FIN_DATASET[[#This Row],[Method]]="CxC",FIN_DATASET[[#This Row],[Amount]],0)</f>
        <v>0</v>
      </c>
      <c r="Q2636" s="3">
        <f>IF(OR(FIN_DATASET[[#This Row],[Account]]="CxP",FIN_DATASET[[#This Row],[Account]]="CxP (Liga)",FIN_DATASET[[#This Row],[Account]]="CxP (Terceros)"),1,0)</f>
        <v>0</v>
      </c>
      <c r="R2636" s="3">
        <f>IF(FIN_DATASET[[#This Row],[AP_Flag]]=1,FIN_DATASET[[#This Row],[Amount]],0)</f>
        <v>0</v>
      </c>
    </row>
    <row r="2637" spans="1:18" x14ac:dyDescent="0.2">
      <c r="A2637" s="4">
        <f>FIN_RAW[[#This Row],[FECHA]]</f>
        <v>45717</v>
      </c>
      <c r="B2637" s="3">
        <f>YEAR(FIN_DATASET[[#This Row],[Date]])</f>
        <v>2025</v>
      </c>
      <c r="C2637" s="3" t="str">
        <f>TEXT(FIN_DATASET[[#This Row],[Date]],"mmmm")</f>
        <v>March</v>
      </c>
      <c r="D2637" s="3" t="str">
        <f>IF(FIN_RAW[[#This Row],[VALOR (IN)]]&gt;0, "Income",IF(FIN_RAW[[#This Row],[VALOR (OUT)]]&gt;0, "Expense", "Check"))</f>
        <v>Income</v>
      </c>
      <c r="E2637" s="3" t="str">
        <f>_xlfn.XLOOKUP(FIN_DATASET[[#This Row],[Method]],CATEGORY_MAP[CUENTA_IN],CATEGORY_MAP[Category])</f>
        <v>Scholarships</v>
      </c>
      <c r="F2637" s="3" t="str">
        <f>_xlfn.XLOOKUP(FIN_DATASET[[#This Row],[Account]],CATEGORY_MAP[CUENTA_OUT],CATEGORY_MAP[Subcategory])</f>
        <v>Monthly Fee</v>
      </c>
      <c r="G2637" s="3" t="str">
        <f>IF(OR(FIN_RAW[[#This Row],[CONCEPTO]]=0,FIN_RAW[[#This Row],[CONCEPTO]]=""),"",FIN_RAW[[#This Row],[CONCEPTO]])</f>
        <v>Beca Hermandad (15%) MAR</v>
      </c>
      <c r="H2637" s="5">
        <f>IF(FIN_DATASET[[#This Row],[Type]]="Income", FIN_RAW[[#This Row],[VALOR (IN)]], -FIN_RAW[[#This Row],[VALOR (OUT)]])</f>
        <v>34000</v>
      </c>
      <c r="I2637" s="3" t="str">
        <f>FIN_RAW[[#This Row],[CUENTA (IN)]]</f>
        <v>Becas</v>
      </c>
      <c r="J2637" s="6" t="str">
        <f>FIN_RAW[[#This Row],[CUENTA (OUT)]]</f>
        <v>Mensualidad</v>
      </c>
      <c r="K2637" s="3" t="str">
        <f>IF(OR(FIN_RAW[[#This Row],[CLIENTE]]=0,FIN_RAW[[#This Row],[CLIENTE]]=" "),"",FIN_RAW[[#This Row],[CLIENTE]])</f>
        <v>Víctor Manuel Duque Yepes</v>
      </c>
      <c r="L2637" s="3" t="str">
        <f>IF(OR(FIN_RAW[[#This Row],[DEPORTISTA]]=0,FIN_RAW[[#This Row],[DEPORTISTA]]=""),"",FIN_RAW[[#This Row],[DEPORTISTA]])</f>
        <v>Juan Manuel Duque Pinto</v>
      </c>
      <c r="M2637" s="3">
        <f>IF(FIN_DATASET[[#This Row],[Method]]="Efectivo",1,0)</f>
        <v>0</v>
      </c>
      <c r="N2637" s="12">
        <f>IF(FIN_DATASET[[#This Row],[Method]]="Efectivo",FIN_DATASET[[#This Row],[Amount]],0)</f>
        <v>0</v>
      </c>
      <c r="O2637" s="3">
        <f>IF(FIN_DATASET[[#This Row],[Method]]="CxC",1,0)</f>
        <v>0</v>
      </c>
      <c r="P2637" s="11">
        <f>IF(FIN_DATASET[[#This Row],[Method]]="CxC",FIN_DATASET[[#This Row],[Amount]],0)</f>
        <v>0</v>
      </c>
      <c r="Q2637" s="3">
        <f>IF(OR(FIN_DATASET[[#This Row],[Account]]="CxP",FIN_DATASET[[#This Row],[Account]]="CxP (Liga)",FIN_DATASET[[#This Row],[Account]]="CxP (Terceros)"),1,0)</f>
        <v>0</v>
      </c>
      <c r="R2637" s="3">
        <f>IF(FIN_DATASET[[#This Row],[AP_Flag]]=1,FIN_DATASET[[#This Row],[Amount]],0)</f>
        <v>0</v>
      </c>
    </row>
    <row r="2638" spans="1:18" x14ac:dyDescent="0.2">
      <c r="A2638" s="4">
        <f>FIN_RAW[[#This Row],[FECHA]]</f>
        <v>45717</v>
      </c>
      <c r="B2638" s="3">
        <f>YEAR(FIN_DATASET[[#This Row],[Date]])</f>
        <v>2025</v>
      </c>
      <c r="C2638" s="3" t="str">
        <f>TEXT(FIN_DATASET[[#This Row],[Date]],"mmmm")</f>
        <v>March</v>
      </c>
      <c r="D2638" s="3" t="str">
        <f>IF(FIN_RAW[[#This Row],[VALOR (IN)]]&gt;0, "Income",IF(FIN_RAW[[#This Row],[VALOR (OUT)]]&gt;0, "Expense", "Check"))</f>
        <v>Income</v>
      </c>
      <c r="E2638" s="3" t="str">
        <f>_xlfn.XLOOKUP(FIN_DATASET[[#This Row],[Method]],CATEGORY_MAP[CUENTA_IN],CATEGORY_MAP[Category])</f>
        <v>Accounts Receivable</v>
      </c>
      <c r="F2638" s="3" t="str">
        <f>_xlfn.XLOOKUP(FIN_DATASET[[#This Row],[Account]],CATEGORY_MAP[CUENTA_OUT],CATEGORY_MAP[Subcategory])</f>
        <v>Monthly Fee</v>
      </c>
      <c r="G2638" s="3" t="str">
        <f>IF(OR(FIN_RAW[[#This Row],[CONCEPTO]]=0,FIN_RAW[[#This Row],[CONCEPTO]]=""),"",FIN_RAW[[#This Row],[CONCEPTO]])</f>
        <v>Mensualidad AR MAR</v>
      </c>
      <c r="H2638" s="5">
        <f>IF(FIN_DATASET[[#This Row],[Type]]="Income", FIN_RAW[[#This Row],[VALOR (IN)]], -FIN_RAW[[#This Row],[VALOR (OUT)]])</f>
        <v>225000</v>
      </c>
      <c r="I2638" s="3" t="str">
        <f>FIN_RAW[[#This Row],[CUENTA (IN)]]</f>
        <v>CxC</v>
      </c>
      <c r="J2638" s="6" t="str">
        <f>FIN_RAW[[#This Row],[CUENTA (OUT)]]</f>
        <v>Mensualidad</v>
      </c>
      <c r="K2638" s="3" t="str">
        <f>IF(OR(FIN_RAW[[#This Row],[CLIENTE]]=0,FIN_RAW[[#This Row],[CLIENTE]]=" "),"",FIN_RAW[[#This Row],[CLIENTE]])</f>
        <v>Diana Gómez Herrera</v>
      </c>
      <c r="L2638" s="3" t="str">
        <f>IF(OR(FIN_RAW[[#This Row],[DEPORTISTA]]=0,FIN_RAW[[#This Row],[DEPORTISTA]]=""),"",FIN_RAW[[#This Row],[DEPORTISTA]])</f>
        <v>Juan Manuel López Gómez</v>
      </c>
      <c r="M2638" s="3">
        <f>IF(FIN_DATASET[[#This Row],[Method]]="Efectivo",1,0)</f>
        <v>0</v>
      </c>
      <c r="N2638" s="12">
        <f>IF(FIN_DATASET[[#This Row],[Method]]="Efectivo",FIN_DATASET[[#This Row],[Amount]],0)</f>
        <v>0</v>
      </c>
      <c r="O2638" s="3">
        <f>IF(FIN_DATASET[[#This Row],[Method]]="CxC",1,0)</f>
        <v>1</v>
      </c>
      <c r="P2638" s="11">
        <f>IF(FIN_DATASET[[#This Row],[Method]]="CxC",FIN_DATASET[[#This Row],[Amount]],0)</f>
        <v>225000</v>
      </c>
      <c r="Q2638" s="3">
        <f>IF(OR(FIN_DATASET[[#This Row],[Account]]="CxP",FIN_DATASET[[#This Row],[Account]]="CxP (Liga)",FIN_DATASET[[#This Row],[Account]]="CxP (Terceros)"),1,0)</f>
        <v>0</v>
      </c>
      <c r="R2638" s="3">
        <f>IF(FIN_DATASET[[#This Row],[AP_Flag]]=1,FIN_DATASET[[#This Row],[Amount]],0)</f>
        <v>0</v>
      </c>
    </row>
    <row r="2639" spans="1:18" x14ac:dyDescent="0.2">
      <c r="A2639" s="4">
        <f>FIN_RAW[[#This Row],[FECHA]]</f>
        <v>45717</v>
      </c>
      <c r="B2639" s="3">
        <f>YEAR(FIN_DATASET[[#This Row],[Date]])</f>
        <v>2025</v>
      </c>
      <c r="C2639" s="3" t="str">
        <f>TEXT(FIN_DATASET[[#This Row],[Date]],"mmmm")</f>
        <v>March</v>
      </c>
      <c r="D2639" s="3" t="str">
        <f>IF(FIN_RAW[[#This Row],[VALOR (IN)]]&gt;0, "Income",IF(FIN_RAW[[#This Row],[VALOR (OUT)]]&gt;0, "Expense", "Check"))</f>
        <v>Income</v>
      </c>
      <c r="E2639" s="3" t="str">
        <f>_xlfn.XLOOKUP(FIN_DATASET[[#This Row],[Method]],CATEGORY_MAP[CUENTA_IN],CATEGORY_MAP[Category])</f>
        <v>Scholarships</v>
      </c>
      <c r="F2639" s="3" t="str">
        <f>_xlfn.XLOOKUP(FIN_DATASET[[#This Row],[Account]],CATEGORY_MAP[CUENTA_OUT],CATEGORY_MAP[Subcategory])</f>
        <v>Monthly Fee</v>
      </c>
      <c r="G2639" s="3" t="str">
        <f>IF(OR(FIN_RAW[[#This Row],[CONCEPTO]]=0,FIN_RAW[[#This Row],[CONCEPTO]]=""),"",FIN_RAW[[#This Row],[CONCEPTO]])</f>
        <v>Beca Fundadores (100%) AR MAR</v>
      </c>
      <c r="H2639" s="5">
        <f>IF(FIN_DATASET[[#This Row],[Type]]="Income", FIN_RAW[[#This Row],[VALOR (IN)]], -FIN_RAW[[#This Row],[VALOR (OUT)]])</f>
        <v>225000</v>
      </c>
      <c r="I2639" s="3" t="str">
        <f>FIN_RAW[[#This Row],[CUENTA (IN)]]</f>
        <v>Becas</v>
      </c>
      <c r="J2639" s="6" t="str">
        <f>FIN_RAW[[#This Row],[CUENTA (OUT)]]</f>
        <v>Mensualidad</v>
      </c>
      <c r="K2639" s="3" t="str">
        <f>IF(OR(FIN_RAW[[#This Row],[CLIENTE]]=0,FIN_RAW[[#This Row],[CLIENTE]]=" "),"",FIN_RAW[[#This Row],[CLIENTE]])</f>
        <v>Silvana Torres López</v>
      </c>
      <c r="L2639" s="3" t="str">
        <f>IF(OR(FIN_RAW[[#This Row],[DEPORTISTA]]=0,FIN_RAW[[#This Row],[DEPORTISTA]]=""),"",FIN_RAW[[#This Row],[DEPORTISTA]])</f>
        <v>Luciana Pinedo Torres</v>
      </c>
      <c r="M2639" s="3">
        <f>IF(FIN_DATASET[[#This Row],[Method]]="Efectivo",1,0)</f>
        <v>0</v>
      </c>
      <c r="N2639" s="12">
        <f>IF(FIN_DATASET[[#This Row],[Method]]="Efectivo",FIN_DATASET[[#This Row],[Amount]],0)</f>
        <v>0</v>
      </c>
      <c r="O2639" s="3">
        <f>IF(FIN_DATASET[[#This Row],[Method]]="CxC",1,0)</f>
        <v>0</v>
      </c>
      <c r="P2639" s="11">
        <f>IF(FIN_DATASET[[#This Row],[Method]]="CxC",FIN_DATASET[[#This Row],[Amount]],0)</f>
        <v>0</v>
      </c>
      <c r="Q2639" s="3">
        <f>IF(OR(FIN_DATASET[[#This Row],[Account]]="CxP",FIN_DATASET[[#This Row],[Account]]="CxP (Liga)",FIN_DATASET[[#This Row],[Account]]="CxP (Terceros)"),1,0)</f>
        <v>0</v>
      </c>
      <c r="R2639" s="3">
        <f>IF(FIN_DATASET[[#This Row],[AP_Flag]]=1,FIN_DATASET[[#This Row],[Amount]],0)</f>
        <v>0</v>
      </c>
    </row>
    <row r="2640" spans="1:18" x14ac:dyDescent="0.2">
      <c r="A2640" s="4">
        <f>FIN_RAW[[#This Row],[FECHA]]</f>
        <v>45717</v>
      </c>
      <c r="B2640" s="3">
        <f>YEAR(FIN_DATASET[[#This Row],[Date]])</f>
        <v>2025</v>
      </c>
      <c r="C2640" s="3" t="str">
        <f>TEXT(FIN_DATASET[[#This Row],[Date]],"mmmm")</f>
        <v>March</v>
      </c>
      <c r="D2640" s="3" t="str">
        <f>IF(FIN_RAW[[#This Row],[VALOR (IN)]]&gt;0, "Income",IF(FIN_RAW[[#This Row],[VALOR (OUT)]]&gt;0, "Expense", "Check"))</f>
        <v>Income</v>
      </c>
      <c r="E2640" s="3" t="str">
        <f>_xlfn.XLOOKUP(FIN_DATASET[[#This Row],[Method]],CATEGORY_MAP[CUENTA_IN],CATEGORY_MAP[Category])</f>
        <v>Scholarships</v>
      </c>
      <c r="F2640" s="3" t="str">
        <f>_xlfn.XLOOKUP(FIN_DATASET[[#This Row],[Account]],CATEGORY_MAP[CUENTA_OUT],CATEGORY_MAP[Subcategory])</f>
        <v>Monthly Fee</v>
      </c>
      <c r="G2640" s="3" t="str">
        <f>IF(OR(FIN_RAW[[#This Row],[CONCEPTO]]=0,FIN_RAW[[#This Row],[CONCEPTO]]=""),"",FIN_RAW[[#This Row],[CONCEPTO]])</f>
        <v>Beca Fundadores (100%) AR MAR</v>
      </c>
      <c r="H2640" s="5">
        <f>IF(FIN_DATASET[[#This Row],[Type]]="Income", FIN_RAW[[#This Row],[VALOR (IN)]], -FIN_RAW[[#This Row],[VALOR (OUT)]])</f>
        <v>225000</v>
      </c>
      <c r="I2640" s="3" t="str">
        <f>FIN_RAW[[#This Row],[CUENTA (IN)]]</f>
        <v>Becas</v>
      </c>
      <c r="J2640" s="6" t="str">
        <f>FIN_RAW[[#This Row],[CUENTA (OUT)]]</f>
        <v>Mensualidad</v>
      </c>
      <c r="K2640" s="3" t="str">
        <f>IF(OR(FIN_RAW[[#This Row],[CLIENTE]]=0,FIN_RAW[[#This Row],[CLIENTE]]=" "),"",FIN_RAW[[#This Row],[CLIENTE]])</f>
        <v>Omar Osorio Valencia</v>
      </c>
      <c r="L2640" s="3" t="str">
        <f>IF(OR(FIN_RAW[[#This Row],[DEPORTISTA]]=0,FIN_RAW[[#This Row],[DEPORTISTA]]=""),"",FIN_RAW[[#This Row],[DEPORTISTA]])</f>
        <v>Mariana Osorio Mendoza</v>
      </c>
      <c r="M2640" s="3">
        <f>IF(FIN_DATASET[[#This Row],[Method]]="Efectivo",1,0)</f>
        <v>0</v>
      </c>
      <c r="N2640" s="12">
        <f>IF(FIN_DATASET[[#This Row],[Method]]="Efectivo",FIN_DATASET[[#This Row],[Amount]],0)</f>
        <v>0</v>
      </c>
      <c r="O2640" s="3">
        <f>IF(FIN_DATASET[[#This Row],[Method]]="CxC",1,0)</f>
        <v>0</v>
      </c>
      <c r="P2640" s="11">
        <f>IF(FIN_DATASET[[#This Row],[Method]]="CxC",FIN_DATASET[[#This Row],[Amount]],0)</f>
        <v>0</v>
      </c>
      <c r="Q2640" s="3">
        <f>IF(OR(FIN_DATASET[[#This Row],[Account]]="CxP",FIN_DATASET[[#This Row],[Account]]="CxP (Liga)",FIN_DATASET[[#This Row],[Account]]="CxP (Terceros)"),1,0)</f>
        <v>0</v>
      </c>
      <c r="R2640" s="3">
        <f>IF(FIN_DATASET[[#This Row],[AP_Flag]]=1,FIN_DATASET[[#This Row],[Amount]],0)</f>
        <v>0</v>
      </c>
    </row>
    <row r="2641" spans="1:18" x14ac:dyDescent="0.2">
      <c r="A2641" s="4">
        <f>FIN_RAW[[#This Row],[FECHA]]</f>
        <v>45717</v>
      </c>
      <c r="B2641" s="3">
        <f>YEAR(FIN_DATASET[[#This Row],[Date]])</f>
        <v>2025</v>
      </c>
      <c r="C2641" s="3" t="str">
        <f>TEXT(FIN_DATASET[[#This Row],[Date]],"mmmm")</f>
        <v>March</v>
      </c>
      <c r="D2641" s="3" t="str">
        <f>IF(FIN_RAW[[#This Row],[VALOR (IN)]]&gt;0, "Income",IF(FIN_RAW[[#This Row],[VALOR (OUT)]]&gt;0, "Expense", "Check"))</f>
        <v>Income</v>
      </c>
      <c r="E2641" s="3" t="str">
        <f>_xlfn.XLOOKUP(FIN_DATASET[[#This Row],[Method]],CATEGORY_MAP[CUENTA_IN],CATEGORY_MAP[Category])</f>
        <v>Cash</v>
      </c>
      <c r="F2641" s="3" t="str">
        <f>_xlfn.XLOOKUP(FIN_DATASET[[#This Row],[Account]],CATEGORY_MAP[CUENTA_OUT],CATEGORY_MAP[Subcategory])</f>
        <v>Monthly Fee</v>
      </c>
      <c r="G2641" s="3" t="str">
        <f>IF(OR(FIN_RAW[[#This Row],[CONCEPTO]]=0,FIN_RAW[[#This Row],[CONCEPTO]]=""),"",FIN_RAW[[#This Row],[CONCEPTO]])</f>
        <v>Mensualidad AR MAR</v>
      </c>
      <c r="H2641" s="5">
        <f>IF(FIN_DATASET[[#This Row],[Type]]="Income", FIN_RAW[[#This Row],[VALOR (IN)]], -FIN_RAW[[#This Row],[VALOR (OUT)]])</f>
        <v>225000</v>
      </c>
      <c r="I2641" s="3" t="str">
        <f>FIN_RAW[[#This Row],[CUENTA (IN)]]</f>
        <v>Efectivo</v>
      </c>
      <c r="J2641" s="6" t="str">
        <f>FIN_RAW[[#This Row],[CUENTA (OUT)]]</f>
        <v>Mensualidad</v>
      </c>
      <c r="K2641" s="3" t="str">
        <f>IF(OR(FIN_RAW[[#This Row],[CLIENTE]]=0,FIN_RAW[[#This Row],[CLIENTE]]=" "),"",FIN_RAW[[#This Row],[CLIENTE]])</f>
        <v>Mónica González Esguerra</v>
      </c>
      <c r="L2641" s="3" t="str">
        <f>IF(OR(FIN_RAW[[#This Row],[DEPORTISTA]]=0,FIN_RAW[[#This Row],[DEPORTISTA]]=""),"",FIN_RAW[[#This Row],[DEPORTISTA]])</f>
        <v>Mariana Vásquez González</v>
      </c>
      <c r="M2641" s="3">
        <f>IF(FIN_DATASET[[#This Row],[Method]]="Efectivo",1,0)</f>
        <v>1</v>
      </c>
      <c r="N2641" s="12">
        <f>IF(FIN_DATASET[[#This Row],[Method]]="Efectivo",FIN_DATASET[[#This Row],[Amount]],0)</f>
        <v>225000</v>
      </c>
      <c r="O2641" s="3">
        <f>IF(FIN_DATASET[[#This Row],[Method]]="CxC",1,0)</f>
        <v>0</v>
      </c>
      <c r="P2641" s="11">
        <f>IF(FIN_DATASET[[#This Row],[Method]]="CxC",FIN_DATASET[[#This Row],[Amount]],0)</f>
        <v>0</v>
      </c>
      <c r="Q2641" s="3">
        <f>IF(OR(FIN_DATASET[[#This Row],[Account]]="CxP",FIN_DATASET[[#This Row],[Account]]="CxP (Liga)",FIN_DATASET[[#This Row],[Account]]="CxP (Terceros)"),1,0)</f>
        <v>0</v>
      </c>
      <c r="R2641" s="3">
        <f>IF(FIN_DATASET[[#This Row],[AP_Flag]]=1,FIN_DATASET[[#This Row],[Amount]],0)</f>
        <v>0</v>
      </c>
    </row>
    <row r="2642" spans="1:18" x14ac:dyDescent="0.2">
      <c r="A2642" s="4">
        <f>FIN_RAW[[#This Row],[FECHA]]</f>
        <v>45717</v>
      </c>
      <c r="B2642" s="3">
        <f>YEAR(FIN_DATASET[[#This Row],[Date]])</f>
        <v>2025</v>
      </c>
      <c r="C2642" s="3" t="str">
        <f>TEXT(FIN_DATASET[[#This Row],[Date]],"mmmm")</f>
        <v>March</v>
      </c>
      <c r="D2642" s="3" t="str">
        <f>IF(FIN_RAW[[#This Row],[VALOR (IN)]]&gt;0, "Income",IF(FIN_RAW[[#This Row],[VALOR (OUT)]]&gt;0, "Expense", "Check"))</f>
        <v>Income</v>
      </c>
      <c r="E2642" s="3" t="str">
        <f>_xlfn.XLOOKUP(FIN_DATASET[[#This Row],[Method]],CATEGORY_MAP[CUENTA_IN],CATEGORY_MAP[Category])</f>
        <v>Cash</v>
      </c>
      <c r="F2642" s="3" t="str">
        <f>_xlfn.XLOOKUP(FIN_DATASET[[#This Row],[Account]],CATEGORY_MAP[CUENTA_OUT],CATEGORY_MAP[Subcategory])</f>
        <v>Monthly Fee</v>
      </c>
      <c r="G2642" s="3" t="str">
        <f>IF(OR(FIN_RAW[[#This Row],[CONCEPTO]]=0,FIN_RAW[[#This Row],[CONCEPTO]]=""),"",FIN_RAW[[#This Row],[CONCEPTO]])</f>
        <v>Mensualidad AR MAR</v>
      </c>
      <c r="H2642" s="5">
        <f>IF(FIN_DATASET[[#This Row],[Type]]="Income", FIN_RAW[[#This Row],[VALOR (IN)]], -FIN_RAW[[#This Row],[VALOR (OUT)]])</f>
        <v>225000</v>
      </c>
      <c r="I2642" s="3" t="str">
        <f>FIN_RAW[[#This Row],[CUENTA (IN)]]</f>
        <v>Efectivo</v>
      </c>
      <c r="J2642" s="6" t="str">
        <f>FIN_RAW[[#This Row],[CUENTA (OUT)]]</f>
        <v>Mensualidad</v>
      </c>
      <c r="K2642" s="3" t="str">
        <f>IF(OR(FIN_RAW[[#This Row],[CLIENTE]]=0,FIN_RAW[[#This Row],[CLIENTE]]=" "),"",FIN_RAW[[#This Row],[CLIENTE]])</f>
        <v>Ana Milena Sánchez Patiño</v>
      </c>
      <c r="L2642" s="3" t="str">
        <f>IF(OR(FIN_RAW[[#This Row],[DEPORTISTA]]=0,FIN_RAW[[#This Row],[DEPORTISTA]]=""),"",FIN_RAW[[#This Row],[DEPORTISTA]])</f>
        <v>Matías Carvajal Sánchez</v>
      </c>
      <c r="M2642" s="3">
        <f>IF(FIN_DATASET[[#This Row],[Method]]="Efectivo",1,0)</f>
        <v>1</v>
      </c>
      <c r="N2642" s="12">
        <f>IF(FIN_DATASET[[#This Row],[Method]]="Efectivo",FIN_DATASET[[#This Row],[Amount]],0)</f>
        <v>225000</v>
      </c>
      <c r="O2642" s="3">
        <f>IF(FIN_DATASET[[#This Row],[Method]]="CxC",1,0)</f>
        <v>0</v>
      </c>
      <c r="P2642" s="11">
        <f>IF(FIN_DATASET[[#This Row],[Method]]="CxC",FIN_DATASET[[#This Row],[Amount]],0)</f>
        <v>0</v>
      </c>
      <c r="Q2642" s="3">
        <f>IF(OR(FIN_DATASET[[#This Row],[Account]]="CxP",FIN_DATASET[[#This Row],[Account]]="CxP (Liga)",FIN_DATASET[[#This Row],[Account]]="CxP (Terceros)"),1,0)</f>
        <v>0</v>
      </c>
      <c r="R2642" s="3">
        <f>IF(FIN_DATASET[[#This Row],[AP_Flag]]=1,FIN_DATASET[[#This Row],[Amount]],0)</f>
        <v>0</v>
      </c>
    </row>
    <row r="2643" spans="1:18" x14ac:dyDescent="0.2">
      <c r="A2643" s="4">
        <f>FIN_RAW[[#This Row],[FECHA]]</f>
        <v>45717</v>
      </c>
      <c r="B2643" s="3">
        <f>YEAR(FIN_DATASET[[#This Row],[Date]])</f>
        <v>2025</v>
      </c>
      <c r="C2643" s="3" t="str">
        <f>TEXT(FIN_DATASET[[#This Row],[Date]],"mmmm")</f>
        <v>March</v>
      </c>
      <c r="D2643" s="3" t="str">
        <f>IF(FIN_RAW[[#This Row],[VALOR (IN)]]&gt;0, "Income",IF(FIN_RAW[[#This Row],[VALOR (OUT)]]&gt;0, "Expense", "Check"))</f>
        <v>Income</v>
      </c>
      <c r="E2643" s="3" t="str">
        <f>_xlfn.XLOOKUP(FIN_DATASET[[#This Row],[Method]],CATEGORY_MAP[CUENTA_IN],CATEGORY_MAP[Category])</f>
        <v>Cash</v>
      </c>
      <c r="F2643" s="3" t="str">
        <f>_xlfn.XLOOKUP(FIN_DATASET[[#This Row],[Account]],CATEGORY_MAP[CUENTA_OUT],CATEGORY_MAP[Subcategory])</f>
        <v>Monthly Fee</v>
      </c>
      <c r="G2643" s="3" t="str">
        <f>IF(OR(FIN_RAW[[#This Row],[CONCEPTO]]=0,FIN_RAW[[#This Row],[CONCEPTO]]=""),"",FIN_RAW[[#This Row],[CONCEPTO]])</f>
        <v>Mensualidad FOR MAR</v>
      </c>
      <c r="H2643" s="5">
        <f>IF(FIN_DATASET[[#This Row],[Type]]="Income", FIN_RAW[[#This Row],[VALOR (IN)]], -FIN_RAW[[#This Row],[VALOR (OUT)]])</f>
        <v>193000</v>
      </c>
      <c r="I2643" s="3" t="str">
        <f>FIN_RAW[[#This Row],[CUENTA (IN)]]</f>
        <v>Efectivo</v>
      </c>
      <c r="J2643" s="6" t="str">
        <f>FIN_RAW[[#This Row],[CUENTA (OUT)]]</f>
        <v>Mensualidad</v>
      </c>
      <c r="K2643" s="3" t="str">
        <f>IF(OR(FIN_RAW[[#This Row],[CLIENTE]]=0,FIN_RAW[[#This Row],[CLIENTE]]=" "),"",FIN_RAW[[#This Row],[CLIENTE]])</f>
        <v>Mauricio Rodríguez Hoyos</v>
      </c>
      <c r="L2643" s="3" t="str">
        <f>IF(OR(FIN_RAW[[#This Row],[DEPORTISTA]]=0,FIN_RAW[[#This Row],[DEPORTISTA]]=""),"",FIN_RAW[[#This Row],[DEPORTISTA]])</f>
        <v>Maximiliano Rodríguez Jimeno</v>
      </c>
      <c r="M2643" s="3">
        <f>IF(FIN_DATASET[[#This Row],[Method]]="Efectivo",1,0)</f>
        <v>1</v>
      </c>
      <c r="N2643" s="12">
        <f>IF(FIN_DATASET[[#This Row],[Method]]="Efectivo",FIN_DATASET[[#This Row],[Amount]],0)</f>
        <v>193000</v>
      </c>
      <c r="O2643" s="3">
        <f>IF(FIN_DATASET[[#This Row],[Method]]="CxC",1,0)</f>
        <v>0</v>
      </c>
      <c r="P2643" s="11">
        <f>IF(FIN_DATASET[[#This Row],[Method]]="CxC",FIN_DATASET[[#This Row],[Amount]],0)</f>
        <v>0</v>
      </c>
      <c r="Q2643" s="3">
        <f>IF(OR(FIN_DATASET[[#This Row],[Account]]="CxP",FIN_DATASET[[#This Row],[Account]]="CxP (Liga)",FIN_DATASET[[#This Row],[Account]]="CxP (Terceros)"),1,0)</f>
        <v>0</v>
      </c>
      <c r="R2643" s="3">
        <f>IF(FIN_DATASET[[#This Row],[AP_Flag]]=1,FIN_DATASET[[#This Row],[Amount]],0)</f>
        <v>0</v>
      </c>
    </row>
    <row r="2644" spans="1:18" x14ac:dyDescent="0.2">
      <c r="A2644" s="4">
        <f>FIN_RAW[[#This Row],[FECHA]]</f>
        <v>45717</v>
      </c>
      <c r="B2644" s="3">
        <f>YEAR(FIN_DATASET[[#This Row],[Date]])</f>
        <v>2025</v>
      </c>
      <c r="C2644" s="3" t="str">
        <f>TEXT(FIN_DATASET[[#This Row],[Date]],"mmmm")</f>
        <v>March</v>
      </c>
      <c r="D2644" s="3" t="str">
        <f>IF(FIN_RAW[[#This Row],[VALOR (IN)]]&gt;0, "Income",IF(FIN_RAW[[#This Row],[VALOR (OUT)]]&gt;0, "Expense", "Check"))</f>
        <v>Income</v>
      </c>
      <c r="E2644" s="3" t="str">
        <f>_xlfn.XLOOKUP(FIN_DATASET[[#This Row],[Method]],CATEGORY_MAP[CUENTA_IN],CATEGORY_MAP[Category])</f>
        <v>Cash</v>
      </c>
      <c r="F2644" s="3" t="str">
        <f>_xlfn.XLOOKUP(FIN_DATASET[[#This Row],[Account]],CATEGORY_MAP[CUENTA_OUT],CATEGORY_MAP[Subcategory])</f>
        <v>Monthly Fee</v>
      </c>
      <c r="G2644" s="3" t="str">
        <f>IF(OR(FIN_RAW[[#This Row],[CONCEPTO]]=0,FIN_RAW[[#This Row],[CONCEPTO]]=""),"",FIN_RAW[[#This Row],[CONCEPTO]])</f>
        <v>Mensualidad AR MAR</v>
      </c>
      <c r="H2644" s="5">
        <f>IF(FIN_DATASET[[#This Row],[Type]]="Income", FIN_RAW[[#This Row],[VALOR (IN)]], -FIN_RAW[[#This Row],[VALOR (OUT)]])</f>
        <v>225000</v>
      </c>
      <c r="I2644" s="3" t="str">
        <f>FIN_RAW[[#This Row],[CUENTA (IN)]]</f>
        <v>Efectivo</v>
      </c>
      <c r="J2644" s="6" t="str">
        <f>FIN_RAW[[#This Row],[CUENTA (OUT)]]</f>
        <v>Mensualidad</v>
      </c>
      <c r="K2644" s="3" t="str">
        <f>IF(OR(FIN_RAW[[#This Row],[CLIENTE]]=0,FIN_RAW[[#This Row],[CLIENTE]]=" "),"",FIN_RAW[[#This Row],[CLIENTE]])</f>
        <v>Luz Ines Guiral</v>
      </c>
      <c r="L2644" s="3" t="str">
        <f>IF(OR(FIN_RAW[[#This Row],[DEPORTISTA]]=0,FIN_RAW[[#This Row],[DEPORTISTA]]=""),"",FIN_RAW[[#This Row],[DEPORTISTA]])</f>
        <v>Miguel Esteban Tovar Guiral</v>
      </c>
      <c r="M2644" s="3">
        <f>IF(FIN_DATASET[[#This Row],[Method]]="Efectivo",1,0)</f>
        <v>1</v>
      </c>
      <c r="N2644" s="12">
        <f>IF(FIN_DATASET[[#This Row],[Method]]="Efectivo",FIN_DATASET[[#This Row],[Amount]],0)</f>
        <v>225000</v>
      </c>
      <c r="O2644" s="3">
        <f>IF(FIN_DATASET[[#This Row],[Method]]="CxC",1,0)</f>
        <v>0</v>
      </c>
      <c r="P2644" s="11">
        <f>IF(FIN_DATASET[[#This Row],[Method]]="CxC",FIN_DATASET[[#This Row],[Amount]],0)</f>
        <v>0</v>
      </c>
      <c r="Q2644" s="3">
        <f>IF(OR(FIN_DATASET[[#This Row],[Account]]="CxP",FIN_DATASET[[#This Row],[Account]]="CxP (Liga)",FIN_DATASET[[#This Row],[Account]]="CxP (Terceros)"),1,0)</f>
        <v>0</v>
      </c>
      <c r="R2644" s="3">
        <f>IF(FIN_DATASET[[#This Row],[AP_Flag]]=1,FIN_DATASET[[#This Row],[Amount]],0)</f>
        <v>0</v>
      </c>
    </row>
    <row r="2645" spans="1:18" x14ac:dyDescent="0.2">
      <c r="A2645" s="4">
        <f>FIN_RAW[[#This Row],[FECHA]]</f>
        <v>45717</v>
      </c>
      <c r="B2645" s="3">
        <f>YEAR(FIN_DATASET[[#This Row],[Date]])</f>
        <v>2025</v>
      </c>
      <c r="C2645" s="3" t="str">
        <f>TEXT(FIN_DATASET[[#This Row],[Date]],"mmmm")</f>
        <v>March</v>
      </c>
      <c r="D2645" s="3" t="str">
        <f>IF(FIN_RAW[[#This Row],[VALOR (IN)]]&gt;0, "Income",IF(FIN_RAW[[#This Row],[VALOR (OUT)]]&gt;0, "Expense", "Check"))</f>
        <v>Income</v>
      </c>
      <c r="E2645" s="3" t="str">
        <f>_xlfn.XLOOKUP(FIN_DATASET[[#This Row],[Method]],CATEGORY_MAP[CUENTA_IN],CATEGORY_MAP[Category])</f>
        <v>Cash</v>
      </c>
      <c r="F2645" s="3" t="str">
        <f>_xlfn.XLOOKUP(FIN_DATASET[[#This Row],[Account]],CATEGORY_MAP[CUENTA_OUT],CATEGORY_MAP[Subcategory])</f>
        <v>Monthly Fee</v>
      </c>
      <c r="G2645" s="3" t="str">
        <f>IF(OR(FIN_RAW[[#This Row],[CONCEPTO]]=0,FIN_RAW[[#This Row],[CONCEPTO]]=""),"",FIN_RAW[[#This Row],[CONCEPTO]])</f>
        <v>Mensualidad AR MAR</v>
      </c>
      <c r="H2645" s="5">
        <f>IF(FIN_DATASET[[#This Row],[Type]]="Income", FIN_RAW[[#This Row],[VALOR (IN)]], -FIN_RAW[[#This Row],[VALOR (OUT)]])</f>
        <v>225000</v>
      </c>
      <c r="I2645" s="3" t="str">
        <f>FIN_RAW[[#This Row],[CUENTA (IN)]]</f>
        <v>Efectivo</v>
      </c>
      <c r="J2645" s="6" t="str">
        <f>FIN_RAW[[#This Row],[CUENTA (OUT)]]</f>
        <v>Mensualidad</v>
      </c>
      <c r="K2645" s="3" t="str">
        <f>IF(OR(FIN_RAW[[#This Row],[CLIENTE]]=0,FIN_RAW[[#This Row],[CLIENTE]]=" "),"",FIN_RAW[[#This Row],[CLIENTE]])</f>
        <v>Steveen Fernandez</v>
      </c>
      <c r="L2645" s="3" t="str">
        <f>IF(OR(FIN_RAW[[#This Row],[DEPORTISTA]]=0,FIN_RAW[[#This Row],[DEPORTISTA]]=""),"",FIN_RAW[[#This Row],[DEPORTISTA]])</f>
        <v>Samantha Fernandez Urbano</v>
      </c>
      <c r="M2645" s="3">
        <f>IF(FIN_DATASET[[#This Row],[Method]]="Efectivo",1,0)</f>
        <v>1</v>
      </c>
      <c r="N2645" s="12">
        <f>IF(FIN_DATASET[[#This Row],[Method]]="Efectivo",FIN_DATASET[[#This Row],[Amount]],0)</f>
        <v>225000</v>
      </c>
      <c r="O2645" s="3">
        <f>IF(FIN_DATASET[[#This Row],[Method]]="CxC",1,0)</f>
        <v>0</v>
      </c>
      <c r="P2645" s="11">
        <f>IF(FIN_DATASET[[#This Row],[Method]]="CxC",FIN_DATASET[[#This Row],[Amount]],0)</f>
        <v>0</v>
      </c>
      <c r="Q2645" s="3">
        <f>IF(OR(FIN_DATASET[[#This Row],[Account]]="CxP",FIN_DATASET[[#This Row],[Account]]="CxP (Liga)",FIN_DATASET[[#This Row],[Account]]="CxP (Terceros)"),1,0)</f>
        <v>0</v>
      </c>
      <c r="R2645" s="3">
        <f>IF(FIN_DATASET[[#This Row],[AP_Flag]]=1,FIN_DATASET[[#This Row],[Amount]],0)</f>
        <v>0</v>
      </c>
    </row>
    <row r="2646" spans="1:18" x14ac:dyDescent="0.2">
      <c r="A2646" s="4">
        <f>FIN_RAW[[#This Row],[FECHA]]</f>
        <v>45717</v>
      </c>
      <c r="B2646" s="3">
        <f>YEAR(FIN_DATASET[[#This Row],[Date]])</f>
        <v>2025</v>
      </c>
      <c r="C2646" s="3" t="str">
        <f>TEXT(FIN_DATASET[[#This Row],[Date]],"mmmm")</f>
        <v>March</v>
      </c>
      <c r="D2646" s="3" t="str">
        <f>IF(FIN_RAW[[#This Row],[VALOR (IN)]]&gt;0, "Income",IF(FIN_RAW[[#This Row],[VALOR (OUT)]]&gt;0, "Expense", "Check"))</f>
        <v>Income</v>
      </c>
      <c r="E2646" s="3" t="str">
        <f>_xlfn.XLOOKUP(FIN_DATASET[[#This Row],[Method]],CATEGORY_MAP[CUENTA_IN],CATEGORY_MAP[Category])</f>
        <v>Cash</v>
      </c>
      <c r="F2646" s="3" t="str">
        <f>_xlfn.XLOOKUP(FIN_DATASET[[#This Row],[Account]],CATEGORY_MAP[CUENTA_OUT],CATEGORY_MAP[Subcategory])</f>
        <v>Monthly Fee</v>
      </c>
      <c r="G2646" s="3" t="str">
        <f>IF(OR(FIN_RAW[[#This Row],[CONCEPTO]]=0,FIN_RAW[[#This Row],[CONCEPTO]]=""),"",FIN_RAW[[#This Row],[CONCEPTO]])</f>
        <v>Mensualidad AR MAR</v>
      </c>
      <c r="H2646" s="5">
        <f>IF(FIN_DATASET[[#This Row],[Type]]="Income", FIN_RAW[[#This Row],[VALOR (IN)]], -FIN_RAW[[#This Row],[VALOR (OUT)]])</f>
        <v>225000</v>
      </c>
      <c r="I2646" s="3" t="str">
        <f>FIN_RAW[[#This Row],[CUENTA (IN)]]</f>
        <v>Efectivo</v>
      </c>
      <c r="J2646" s="6" t="str">
        <f>FIN_RAW[[#This Row],[CUENTA (OUT)]]</f>
        <v>Mensualidad</v>
      </c>
      <c r="K2646" s="3" t="str">
        <f>IF(OR(FIN_RAW[[#This Row],[CLIENTE]]=0,FIN_RAW[[#This Row],[CLIENTE]]=" "),"",FIN_RAW[[#This Row],[CLIENTE]])</f>
        <v>Yanibel Peña Londoño</v>
      </c>
      <c r="L2646" s="3" t="str">
        <f>IF(OR(FIN_RAW[[#This Row],[DEPORTISTA]]=0,FIN_RAW[[#This Row],[DEPORTISTA]]=""),"",FIN_RAW[[#This Row],[DEPORTISTA]])</f>
        <v>Santiago Piedrahita Peña</v>
      </c>
      <c r="M2646" s="3">
        <f>IF(FIN_DATASET[[#This Row],[Method]]="Efectivo",1,0)</f>
        <v>1</v>
      </c>
      <c r="N2646" s="12">
        <f>IF(FIN_DATASET[[#This Row],[Method]]="Efectivo",FIN_DATASET[[#This Row],[Amount]],0)</f>
        <v>225000</v>
      </c>
      <c r="O2646" s="3">
        <f>IF(FIN_DATASET[[#This Row],[Method]]="CxC",1,0)</f>
        <v>0</v>
      </c>
      <c r="P2646" s="11">
        <f>IF(FIN_DATASET[[#This Row],[Method]]="CxC",FIN_DATASET[[#This Row],[Amount]],0)</f>
        <v>0</v>
      </c>
      <c r="Q2646" s="3">
        <f>IF(OR(FIN_DATASET[[#This Row],[Account]]="CxP",FIN_DATASET[[#This Row],[Account]]="CxP (Liga)",FIN_DATASET[[#This Row],[Account]]="CxP (Terceros)"),1,0)</f>
        <v>0</v>
      </c>
      <c r="R2646" s="3">
        <f>IF(FIN_DATASET[[#This Row],[AP_Flag]]=1,FIN_DATASET[[#This Row],[Amount]],0)</f>
        <v>0</v>
      </c>
    </row>
    <row r="2647" spans="1:18" x14ac:dyDescent="0.2">
      <c r="A2647" s="4">
        <f>FIN_RAW[[#This Row],[FECHA]]</f>
        <v>45717</v>
      </c>
      <c r="B2647" s="3">
        <f>YEAR(FIN_DATASET[[#This Row],[Date]])</f>
        <v>2025</v>
      </c>
      <c r="C2647" s="3" t="str">
        <f>TEXT(FIN_DATASET[[#This Row],[Date]],"mmmm")</f>
        <v>March</v>
      </c>
      <c r="D2647" s="3" t="str">
        <f>IF(FIN_RAW[[#This Row],[VALOR (IN)]]&gt;0, "Income",IF(FIN_RAW[[#This Row],[VALOR (OUT)]]&gt;0, "Expense", "Check"))</f>
        <v>Income</v>
      </c>
      <c r="E2647" s="3" t="str">
        <f>_xlfn.XLOOKUP(FIN_DATASET[[#This Row],[Method]],CATEGORY_MAP[CUENTA_IN],CATEGORY_MAP[Category])</f>
        <v>Cash</v>
      </c>
      <c r="F2647" s="3" t="str">
        <f>_xlfn.XLOOKUP(FIN_DATASET[[#This Row],[Account]],CATEGORY_MAP[CUENTA_OUT],CATEGORY_MAP[Subcategory])</f>
        <v>Monthly Fee</v>
      </c>
      <c r="G2647" s="3" t="str">
        <f>IF(OR(FIN_RAW[[#This Row],[CONCEPTO]]=0,FIN_RAW[[#This Row],[CONCEPTO]]=""),"",FIN_RAW[[#This Row],[CONCEPTO]])</f>
        <v>Mensualidad AR MAR</v>
      </c>
      <c r="H2647" s="5">
        <f>IF(FIN_DATASET[[#This Row],[Type]]="Income", FIN_RAW[[#This Row],[VALOR (IN)]], -FIN_RAW[[#This Row],[VALOR (OUT)]])</f>
        <v>225000</v>
      </c>
      <c r="I2647" s="3" t="str">
        <f>FIN_RAW[[#This Row],[CUENTA (IN)]]</f>
        <v>Efectivo</v>
      </c>
      <c r="J2647" s="6" t="str">
        <f>FIN_RAW[[#This Row],[CUENTA (OUT)]]</f>
        <v>Mensualidad</v>
      </c>
      <c r="K2647" s="3" t="str">
        <f>IF(OR(FIN_RAW[[#This Row],[CLIENTE]]=0,FIN_RAW[[#This Row],[CLIENTE]]=" "),"",FIN_RAW[[#This Row],[CLIENTE]])</f>
        <v>Ingrith Basto Zamorano</v>
      </c>
      <c r="L2647" s="3" t="str">
        <f>IF(OR(FIN_RAW[[#This Row],[DEPORTISTA]]=0,FIN_RAW[[#This Row],[DEPORTISTA]]=""),"",FIN_RAW[[#This Row],[DEPORTISTA]])</f>
        <v>Santiago Solórzano Basto</v>
      </c>
      <c r="M2647" s="3">
        <f>IF(FIN_DATASET[[#This Row],[Method]]="Efectivo",1,0)</f>
        <v>1</v>
      </c>
      <c r="N2647" s="12">
        <f>IF(FIN_DATASET[[#This Row],[Method]]="Efectivo",FIN_DATASET[[#This Row],[Amount]],0)</f>
        <v>225000</v>
      </c>
      <c r="O2647" s="3">
        <f>IF(FIN_DATASET[[#This Row],[Method]]="CxC",1,0)</f>
        <v>0</v>
      </c>
      <c r="P2647" s="11">
        <f>IF(FIN_DATASET[[#This Row],[Method]]="CxC",FIN_DATASET[[#This Row],[Amount]],0)</f>
        <v>0</v>
      </c>
      <c r="Q2647" s="3">
        <f>IF(OR(FIN_DATASET[[#This Row],[Account]]="CxP",FIN_DATASET[[#This Row],[Account]]="CxP (Liga)",FIN_DATASET[[#This Row],[Account]]="CxP (Terceros)"),1,0)</f>
        <v>0</v>
      </c>
      <c r="R2647" s="3">
        <f>IF(FIN_DATASET[[#This Row],[AP_Flag]]=1,FIN_DATASET[[#This Row],[Amount]],0)</f>
        <v>0</v>
      </c>
    </row>
    <row r="2648" spans="1:18" x14ac:dyDescent="0.2">
      <c r="A2648" s="4">
        <f>FIN_RAW[[#This Row],[FECHA]]</f>
        <v>45717</v>
      </c>
      <c r="B2648" s="3">
        <f>YEAR(FIN_DATASET[[#This Row],[Date]])</f>
        <v>2025</v>
      </c>
      <c r="C2648" s="3" t="str">
        <f>TEXT(FIN_DATASET[[#This Row],[Date]],"mmmm")</f>
        <v>March</v>
      </c>
      <c r="D2648" s="3" t="str">
        <f>IF(FIN_RAW[[#This Row],[VALOR (IN)]]&gt;0, "Income",IF(FIN_RAW[[#This Row],[VALOR (OUT)]]&gt;0, "Expense", "Check"))</f>
        <v>Income</v>
      </c>
      <c r="E2648" s="3" t="str">
        <f>_xlfn.XLOOKUP(FIN_DATASET[[#This Row],[Method]],CATEGORY_MAP[CUENTA_IN],CATEGORY_MAP[Category])</f>
        <v>Cash</v>
      </c>
      <c r="F2648" s="3" t="str">
        <f>_xlfn.XLOOKUP(FIN_DATASET[[#This Row],[Account]],CATEGORY_MAP[CUENTA_OUT],CATEGORY_MAP[Subcategory])</f>
        <v>Monthly Fee</v>
      </c>
      <c r="G2648" s="3" t="str">
        <f>IF(OR(FIN_RAW[[#This Row],[CONCEPTO]]=0,FIN_RAW[[#This Row],[CONCEPTO]]=""),"",FIN_RAW[[#This Row],[CONCEPTO]])</f>
        <v>Mensualidad AR MAR</v>
      </c>
      <c r="H2648" s="5">
        <f>IF(FIN_DATASET[[#This Row],[Type]]="Income", FIN_RAW[[#This Row],[VALOR (IN)]], -FIN_RAW[[#This Row],[VALOR (OUT)]])</f>
        <v>225000</v>
      </c>
      <c r="I2648" s="3" t="str">
        <f>FIN_RAW[[#This Row],[CUENTA (IN)]]</f>
        <v>Efectivo</v>
      </c>
      <c r="J2648" s="6" t="str">
        <f>FIN_RAW[[#This Row],[CUENTA (OUT)]]</f>
        <v>Mensualidad</v>
      </c>
      <c r="K2648" s="3" t="str">
        <f>IF(OR(FIN_RAW[[#This Row],[CLIENTE]]=0,FIN_RAW[[#This Row],[CLIENTE]]=" "),"",FIN_RAW[[#This Row],[CLIENTE]])</f>
        <v>Oscar Urrea Ramirez</v>
      </c>
      <c r="L2648" s="3" t="str">
        <f>IF(OR(FIN_RAW[[#This Row],[DEPORTISTA]]=0,FIN_RAW[[#This Row],[DEPORTISTA]]=""),"",FIN_RAW[[#This Row],[DEPORTISTA]])</f>
        <v>Sara Urrea Chavarriaga</v>
      </c>
      <c r="M2648" s="3">
        <f>IF(FIN_DATASET[[#This Row],[Method]]="Efectivo",1,0)</f>
        <v>1</v>
      </c>
      <c r="N2648" s="12">
        <f>IF(FIN_DATASET[[#This Row],[Method]]="Efectivo",FIN_DATASET[[#This Row],[Amount]],0)</f>
        <v>225000</v>
      </c>
      <c r="O2648" s="3">
        <f>IF(FIN_DATASET[[#This Row],[Method]]="CxC",1,0)</f>
        <v>0</v>
      </c>
      <c r="P2648" s="11">
        <f>IF(FIN_DATASET[[#This Row],[Method]]="CxC",FIN_DATASET[[#This Row],[Amount]],0)</f>
        <v>0</v>
      </c>
      <c r="Q2648" s="3">
        <f>IF(OR(FIN_DATASET[[#This Row],[Account]]="CxP",FIN_DATASET[[#This Row],[Account]]="CxP (Liga)",FIN_DATASET[[#This Row],[Account]]="CxP (Terceros)"),1,0)</f>
        <v>0</v>
      </c>
      <c r="R2648" s="3">
        <f>IF(FIN_DATASET[[#This Row],[AP_Flag]]=1,FIN_DATASET[[#This Row],[Amount]],0)</f>
        <v>0</v>
      </c>
    </row>
    <row r="2649" spans="1:18" x14ac:dyDescent="0.2">
      <c r="A2649" s="4">
        <f>FIN_RAW[[#This Row],[FECHA]]</f>
        <v>45717</v>
      </c>
      <c r="B2649" s="3">
        <f>YEAR(FIN_DATASET[[#This Row],[Date]])</f>
        <v>2025</v>
      </c>
      <c r="C2649" s="3" t="str">
        <f>TEXT(FIN_DATASET[[#This Row],[Date]],"mmmm")</f>
        <v>March</v>
      </c>
      <c r="D2649" s="3" t="str">
        <f>IF(FIN_RAW[[#This Row],[VALOR (IN)]]&gt;0, "Income",IF(FIN_RAW[[#This Row],[VALOR (OUT)]]&gt;0, "Expense", "Check"))</f>
        <v>Income</v>
      </c>
      <c r="E2649" s="3" t="str">
        <f>_xlfn.XLOOKUP(FIN_DATASET[[#This Row],[Method]],CATEGORY_MAP[CUENTA_IN],CATEGORY_MAP[Category])</f>
        <v>Cash</v>
      </c>
      <c r="F2649" s="3" t="str">
        <f>_xlfn.XLOOKUP(FIN_DATASET[[#This Row],[Account]],CATEGORY_MAP[CUENTA_OUT],CATEGORY_MAP[Subcategory])</f>
        <v>Monthly Fee</v>
      </c>
      <c r="G2649" s="3" t="str">
        <f>IF(OR(FIN_RAW[[#This Row],[CONCEPTO]]=0,FIN_RAW[[#This Row],[CONCEPTO]]=""),"",FIN_RAW[[#This Row],[CONCEPTO]])</f>
        <v>Mensualidad AR MAR</v>
      </c>
      <c r="H2649" s="5">
        <f>IF(FIN_DATASET[[#This Row],[Type]]="Income", FIN_RAW[[#This Row],[VALOR (IN)]], -FIN_RAW[[#This Row],[VALOR (OUT)]])</f>
        <v>225000</v>
      </c>
      <c r="I2649" s="3" t="str">
        <f>FIN_RAW[[#This Row],[CUENTA (IN)]]</f>
        <v>Efectivo</v>
      </c>
      <c r="J2649" s="6" t="str">
        <f>FIN_RAW[[#This Row],[CUENTA (OUT)]]</f>
        <v>Mensualidad</v>
      </c>
      <c r="K2649" s="3" t="str">
        <f>IF(OR(FIN_RAW[[#This Row],[CLIENTE]]=0,FIN_RAW[[#This Row],[CLIENTE]]=" "),"",FIN_RAW[[#This Row],[CLIENTE]])</f>
        <v>Marcela Zapata Duque</v>
      </c>
      <c r="L2649" s="3" t="str">
        <f>IF(OR(FIN_RAW[[#This Row],[DEPORTISTA]]=0,FIN_RAW[[#This Row],[DEPORTISTA]]=""),"",FIN_RAW[[#This Row],[DEPORTISTA]])</f>
        <v>Sara Zapata Zapata</v>
      </c>
      <c r="M2649" s="3">
        <f>IF(FIN_DATASET[[#This Row],[Method]]="Efectivo",1,0)</f>
        <v>1</v>
      </c>
      <c r="N2649" s="12">
        <f>IF(FIN_DATASET[[#This Row],[Method]]="Efectivo",FIN_DATASET[[#This Row],[Amount]],0)</f>
        <v>225000</v>
      </c>
      <c r="O2649" s="3">
        <f>IF(FIN_DATASET[[#This Row],[Method]]="CxC",1,0)</f>
        <v>0</v>
      </c>
      <c r="P2649" s="11">
        <f>IF(FIN_DATASET[[#This Row],[Method]]="CxC",FIN_DATASET[[#This Row],[Amount]],0)</f>
        <v>0</v>
      </c>
      <c r="Q2649" s="3">
        <f>IF(OR(FIN_DATASET[[#This Row],[Account]]="CxP",FIN_DATASET[[#This Row],[Account]]="CxP (Liga)",FIN_DATASET[[#This Row],[Account]]="CxP (Terceros)"),1,0)</f>
        <v>0</v>
      </c>
      <c r="R2649" s="3">
        <f>IF(FIN_DATASET[[#This Row],[AP_Flag]]=1,FIN_DATASET[[#This Row],[Amount]],0)</f>
        <v>0</v>
      </c>
    </row>
    <row r="2650" spans="1:18" x14ac:dyDescent="0.2">
      <c r="A2650" s="4">
        <f>FIN_RAW[[#This Row],[FECHA]]</f>
        <v>45717</v>
      </c>
      <c r="B2650" s="3">
        <f>YEAR(FIN_DATASET[[#This Row],[Date]])</f>
        <v>2025</v>
      </c>
      <c r="C2650" s="3" t="str">
        <f>TEXT(FIN_DATASET[[#This Row],[Date]],"mmmm")</f>
        <v>March</v>
      </c>
      <c r="D2650" s="3" t="str">
        <f>IF(FIN_RAW[[#This Row],[VALOR (IN)]]&gt;0, "Income",IF(FIN_RAW[[#This Row],[VALOR (OUT)]]&gt;0, "Expense", "Check"))</f>
        <v>Income</v>
      </c>
      <c r="E2650" s="3" t="str">
        <f>_xlfn.XLOOKUP(FIN_DATASET[[#This Row],[Method]],CATEGORY_MAP[CUENTA_IN],CATEGORY_MAP[Category])</f>
        <v>Cash</v>
      </c>
      <c r="F2650" s="3" t="str">
        <f>_xlfn.XLOOKUP(FIN_DATASET[[#This Row],[Account]],CATEGORY_MAP[CUENTA_OUT],CATEGORY_MAP[Subcategory])</f>
        <v>Monthly Fee</v>
      </c>
      <c r="G2650" s="3" t="str">
        <f>IF(OR(FIN_RAW[[#This Row],[CONCEPTO]]=0,FIN_RAW[[#This Row],[CONCEPTO]]=""),"",FIN_RAW[[#This Row],[CONCEPTO]])</f>
        <v>Mensualidad AR MAR</v>
      </c>
      <c r="H2650" s="5">
        <f>IF(FIN_DATASET[[#This Row],[Type]]="Income", FIN_RAW[[#This Row],[VALOR (IN)]], -FIN_RAW[[#This Row],[VALOR (OUT)]])</f>
        <v>225000</v>
      </c>
      <c r="I2650" s="3" t="str">
        <f>FIN_RAW[[#This Row],[CUENTA (IN)]]</f>
        <v>Efectivo</v>
      </c>
      <c r="J2650" s="6" t="str">
        <f>FIN_RAW[[#This Row],[CUENTA (OUT)]]</f>
        <v>Mensualidad</v>
      </c>
      <c r="K2650" s="3" t="str">
        <f>IF(OR(FIN_RAW[[#This Row],[CLIENTE]]=0,FIN_RAW[[#This Row],[CLIENTE]]=" "),"",FIN_RAW[[#This Row],[CLIENTE]])</f>
        <v>Paula Andrea Cruz</v>
      </c>
      <c r="L2650" s="3" t="str">
        <f>IF(OR(FIN_RAW[[#This Row],[DEPORTISTA]]=0,FIN_RAW[[#This Row],[DEPORTISTA]]=""),"",FIN_RAW[[#This Row],[DEPORTISTA]])</f>
        <v>Victoria David Cruz</v>
      </c>
      <c r="M2650" s="3">
        <f>IF(FIN_DATASET[[#This Row],[Method]]="Efectivo",1,0)</f>
        <v>1</v>
      </c>
      <c r="N2650" s="12">
        <f>IF(FIN_DATASET[[#This Row],[Method]]="Efectivo",FIN_DATASET[[#This Row],[Amount]],0)</f>
        <v>225000</v>
      </c>
      <c r="O2650" s="3">
        <f>IF(FIN_DATASET[[#This Row],[Method]]="CxC",1,0)</f>
        <v>0</v>
      </c>
      <c r="P2650" s="11">
        <f>IF(FIN_DATASET[[#This Row],[Method]]="CxC",FIN_DATASET[[#This Row],[Amount]],0)</f>
        <v>0</v>
      </c>
      <c r="Q2650" s="3">
        <f>IF(OR(FIN_DATASET[[#This Row],[Account]]="CxP",FIN_DATASET[[#This Row],[Account]]="CxP (Liga)",FIN_DATASET[[#This Row],[Account]]="CxP (Terceros)"),1,0)</f>
        <v>0</v>
      </c>
      <c r="R2650" s="3">
        <f>IF(FIN_DATASET[[#This Row],[AP_Flag]]=1,FIN_DATASET[[#This Row],[Amount]],0)</f>
        <v>0</v>
      </c>
    </row>
    <row r="2651" spans="1:18" x14ac:dyDescent="0.2">
      <c r="A2651" s="4">
        <f>FIN_RAW[[#This Row],[FECHA]]</f>
        <v>45747</v>
      </c>
      <c r="B2651" s="3">
        <f>YEAR(FIN_DATASET[[#This Row],[Date]])</f>
        <v>2025</v>
      </c>
      <c r="C2651" s="3" t="str">
        <f>TEXT(FIN_DATASET[[#This Row],[Date]],"mmmm")</f>
        <v>March</v>
      </c>
      <c r="D2651" s="3" t="str">
        <f>IF(FIN_RAW[[#This Row],[VALOR (IN)]]&gt;0, "Income",IF(FIN_RAW[[#This Row],[VALOR (OUT)]]&gt;0, "Expense", "Check"))</f>
        <v>Expense</v>
      </c>
      <c r="E2651" s="3" t="str">
        <f>_xlfn.XLOOKUP(FIN_DATASET[[#This Row],[Method]],CATEGORY_MAP[CUENTA_IN],CATEGORY_MAP[Category])</f>
        <v>Cash</v>
      </c>
      <c r="F2651" s="3" t="str">
        <f>_xlfn.XLOOKUP(FIN_DATASET[[#This Row],[Account]],CATEGORY_MAP[CUENTA_OUT],CATEGORY_MAP[Subcategory])</f>
        <v>Payroll</v>
      </c>
      <c r="G2651" s="3" t="str">
        <f>IF(OR(FIN_RAW[[#This Row],[CONCEPTO]]=0,FIN_RAW[[#This Row],[CONCEPTO]]=""),"",FIN_RAW[[#This Row],[CONCEPTO]])</f>
        <v>Pago Nomina MAR</v>
      </c>
      <c r="H2651" s="5">
        <f>IF(FIN_DATASET[[#This Row],[Type]]="Income", FIN_RAW[[#This Row],[VALOR (IN)]], -FIN_RAW[[#This Row],[VALOR (OUT)]])</f>
        <v>-225000</v>
      </c>
      <c r="I2651" s="3" t="str">
        <f>FIN_RAW[[#This Row],[CUENTA (IN)]]</f>
        <v>Efectivo</v>
      </c>
      <c r="J2651" s="6" t="str">
        <f>FIN_RAW[[#This Row],[CUENTA (OUT)]]</f>
        <v>Nomina</v>
      </c>
      <c r="K2651" s="3" t="str">
        <f>IF(OR(FIN_RAW[[#This Row],[CLIENTE]]=0,FIN_RAW[[#This Row],[CLIENTE]]=" "),"",FIN_RAW[[#This Row],[CLIENTE]])</f>
        <v>Ana Milena Sánchez Patiño</v>
      </c>
      <c r="L2651" s="3" t="str">
        <f>IF(OR(FIN_RAW[[#This Row],[DEPORTISTA]]=0,FIN_RAW[[#This Row],[DEPORTISTA]]=""),"",FIN_RAW[[#This Row],[DEPORTISTA]])</f>
        <v>Ana Milena Sánchez Patiño</v>
      </c>
      <c r="M2651" s="3">
        <f>IF(FIN_DATASET[[#This Row],[Method]]="Efectivo",1,0)</f>
        <v>1</v>
      </c>
      <c r="N2651" s="12">
        <f>IF(FIN_DATASET[[#This Row],[Method]]="Efectivo",FIN_DATASET[[#This Row],[Amount]],0)</f>
        <v>-225000</v>
      </c>
      <c r="O2651" s="3">
        <f>IF(FIN_DATASET[[#This Row],[Method]]="CxC",1,0)</f>
        <v>0</v>
      </c>
      <c r="P2651" s="11">
        <f>IF(FIN_DATASET[[#This Row],[Method]]="CxC",FIN_DATASET[[#This Row],[Amount]],0)</f>
        <v>0</v>
      </c>
      <c r="Q2651" s="3">
        <f>IF(OR(FIN_DATASET[[#This Row],[Account]]="CxP",FIN_DATASET[[#This Row],[Account]]="CxP (Liga)",FIN_DATASET[[#This Row],[Account]]="CxP (Terceros)"),1,0)</f>
        <v>0</v>
      </c>
      <c r="R2651" s="3">
        <f>IF(FIN_DATASET[[#This Row],[AP_Flag]]=1,FIN_DATASET[[#This Row],[Amount]],0)</f>
        <v>0</v>
      </c>
    </row>
    <row r="2652" spans="1:18" x14ac:dyDescent="0.2">
      <c r="A2652" s="4">
        <f>FIN_RAW[[#This Row],[FECHA]]</f>
        <v>45747</v>
      </c>
      <c r="B2652" s="3">
        <f>YEAR(FIN_DATASET[[#This Row],[Date]])</f>
        <v>2025</v>
      </c>
      <c r="C2652" s="3" t="str">
        <f>TEXT(FIN_DATASET[[#This Row],[Date]],"mmmm")</f>
        <v>March</v>
      </c>
      <c r="D2652" s="3" t="str">
        <f>IF(FIN_RAW[[#This Row],[VALOR (IN)]]&gt;0, "Income",IF(FIN_RAW[[#This Row],[VALOR (OUT)]]&gt;0, "Expense", "Check"))</f>
        <v>Expense</v>
      </c>
      <c r="E2652" s="3" t="str">
        <f>_xlfn.XLOOKUP(FIN_DATASET[[#This Row],[Method]],CATEGORY_MAP[CUENTA_IN],CATEGORY_MAP[Category])</f>
        <v>Cash</v>
      </c>
      <c r="F2652" s="3" t="str">
        <f>_xlfn.XLOOKUP(FIN_DATASET[[#This Row],[Account]],CATEGORY_MAP[CUENTA_OUT],CATEGORY_MAP[Subcategory])</f>
        <v>Payroll</v>
      </c>
      <c r="G2652" s="3" t="str">
        <f>IF(OR(FIN_RAW[[#This Row],[CONCEPTO]]=0,FIN_RAW[[#This Row],[CONCEPTO]]=""),"",FIN_RAW[[#This Row],[CONCEPTO]])</f>
        <v>Pago Nomina MAR</v>
      </c>
      <c r="H2652" s="5">
        <f>IF(FIN_DATASET[[#This Row],[Type]]="Income", FIN_RAW[[#This Row],[VALOR (IN)]], -FIN_RAW[[#This Row],[VALOR (OUT)]])</f>
        <v>-1050000</v>
      </c>
      <c r="I2652" s="3" t="str">
        <f>FIN_RAW[[#This Row],[CUENTA (IN)]]</f>
        <v>Efectivo</v>
      </c>
      <c r="J2652" s="6" t="str">
        <f>FIN_RAW[[#This Row],[CUENTA (OUT)]]</f>
        <v>Nomina</v>
      </c>
      <c r="K2652" s="3" t="str">
        <f>IF(OR(FIN_RAW[[#This Row],[CLIENTE]]=0,FIN_RAW[[#This Row],[CLIENTE]]=" "),"",FIN_RAW[[#This Row],[CLIENTE]])</f>
        <v>Derwin Cuastumal Leal</v>
      </c>
      <c r="L2652" s="3" t="str">
        <f>IF(OR(FIN_RAW[[#This Row],[DEPORTISTA]]=0,FIN_RAW[[#This Row],[DEPORTISTA]]=""),"",FIN_RAW[[#This Row],[DEPORTISTA]])</f>
        <v>Derwin Cuastumal Leal</v>
      </c>
      <c r="M2652" s="3">
        <f>IF(FIN_DATASET[[#This Row],[Method]]="Efectivo",1,0)</f>
        <v>1</v>
      </c>
      <c r="N2652" s="12">
        <f>IF(FIN_DATASET[[#This Row],[Method]]="Efectivo",FIN_DATASET[[#This Row],[Amount]],0)</f>
        <v>-1050000</v>
      </c>
      <c r="O2652" s="3">
        <f>IF(FIN_DATASET[[#This Row],[Method]]="CxC",1,0)</f>
        <v>0</v>
      </c>
      <c r="P2652" s="11">
        <f>IF(FIN_DATASET[[#This Row],[Method]]="CxC",FIN_DATASET[[#This Row],[Amount]],0)</f>
        <v>0</v>
      </c>
      <c r="Q2652" s="3">
        <f>IF(OR(FIN_DATASET[[#This Row],[Account]]="CxP",FIN_DATASET[[#This Row],[Account]]="CxP (Liga)",FIN_DATASET[[#This Row],[Account]]="CxP (Terceros)"),1,0)</f>
        <v>0</v>
      </c>
      <c r="R2652" s="3">
        <f>IF(FIN_DATASET[[#This Row],[AP_Flag]]=1,FIN_DATASET[[#This Row],[Amount]],0)</f>
        <v>0</v>
      </c>
    </row>
    <row r="2653" spans="1:18" x14ac:dyDescent="0.2">
      <c r="A2653" s="4">
        <f>FIN_RAW[[#This Row],[FECHA]]</f>
        <v>45747</v>
      </c>
      <c r="B2653" s="3">
        <f>YEAR(FIN_DATASET[[#This Row],[Date]])</f>
        <v>2025</v>
      </c>
      <c r="C2653" s="3" t="str">
        <f>TEXT(FIN_DATASET[[#This Row],[Date]],"mmmm")</f>
        <v>March</v>
      </c>
      <c r="D2653" s="3" t="str">
        <f>IF(FIN_RAW[[#This Row],[VALOR (IN)]]&gt;0, "Income",IF(FIN_RAW[[#This Row],[VALOR (OUT)]]&gt;0, "Expense", "Check"))</f>
        <v>Expense</v>
      </c>
      <c r="E2653" s="3" t="str">
        <f>_xlfn.XLOOKUP(FIN_DATASET[[#This Row],[Method]],CATEGORY_MAP[CUENTA_IN],CATEGORY_MAP[Category])</f>
        <v>Cash</v>
      </c>
      <c r="F2653" s="3" t="str">
        <f>_xlfn.XLOOKUP(FIN_DATASET[[#This Row],[Account]],CATEGORY_MAP[CUENTA_OUT],CATEGORY_MAP[Subcategory])</f>
        <v>Payroll</v>
      </c>
      <c r="G2653" s="3" t="str">
        <f>IF(OR(FIN_RAW[[#This Row],[CONCEPTO]]=0,FIN_RAW[[#This Row],[CONCEPTO]]=""),"",FIN_RAW[[#This Row],[CONCEPTO]])</f>
        <v>Pago Nomina MAR</v>
      </c>
      <c r="H2653" s="5">
        <f>IF(FIN_DATASET[[#This Row],[Type]]="Income", FIN_RAW[[#This Row],[VALOR (IN)]], -FIN_RAW[[#This Row],[VALOR (OUT)]])</f>
        <v>-990000</v>
      </c>
      <c r="I2653" s="3" t="str">
        <f>FIN_RAW[[#This Row],[CUENTA (IN)]]</f>
        <v>Efectivo</v>
      </c>
      <c r="J2653" s="6" t="str">
        <f>FIN_RAW[[#This Row],[CUENTA (OUT)]]</f>
        <v>Nomina</v>
      </c>
      <c r="K2653" s="3" t="str">
        <f>IF(OR(FIN_RAW[[#This Row],[CLIENTE]]=0,FIN_RAW[[#This Row],[CLIENTE]]=" "),"",FIN_RAW[[#This Row],[CLIENTE]])</f>
        <v/>
      </c>
      <c r="L2653" s="3" t="str">
        <f>IF(OR(FIN_RAW[[#This Row],[DEPORTISTA]]=0,FIN_RAW[[#This Row],[DEPORTISTA]]=""),"",FIN_RAW[[#This Row],[DEPORTISTA]])</f>
        <v/>
      </c>
      <c r="M2653" s="3">
        <f>IF(FIN_DATASET[[#This Row],[Method]]="Efectivo",1,0)</f>
        <v>1</v>
      </c>
      <c r="N2653" s="12">
        <f>IF(FIN_DATASET[[#This Row],[Method]]="Efectivo",FIN_DATASET[[#This Row],[Amount]],0)</f>
        <v>-990000</v>
      </c>
      <c r="O2653" s="3">
        <f>IF(FIN_DATASET[[#This Row],[Method]]="CxC",1,0)</f>
        <v>0</v>
      </c>
      <c r="P2653" s="11">
        <f>IF(FIN_DATASET[[#This Row],[Method]]="CxC",FIN_DATASET[[#This Row],[Amount]],0)</f>
        <v>0</v>
      </c>
      <c r="Q2653" s="3">
        <f>IF(OR(FIN_DATASET[[#This Row],[Account]]="CxP",FIN_DATASET[[#This Row],[Account]]="CxP (Liga)",FIN_DATASET[[#This Row],[Account]]="CxP (Terceros)"),1,0)</f>
        <v>0</v>
      </c>
      <c r="R2653" s="3">
        <f>IF(FIN_DATASET[[#This Row],[AP_Flag]]=1,FIN_DATASET[[#This Row],[Amount]],0)</f>
        <v>0</v>
      </c>
    </row>
    <row r="2654" spans="1:18" x14ac:dyDescent="0.2">
      <c r="A2654" s="4">
        <f>FIN_RAW[[#This Row],[FECHA]]</f>
        <v>45747</v>
      </c>
      <c r="B2654" s="3">
        <f>YEAR(FIN_DATASET[[#This Row],[Date]])</f>
        <v>2025</v>
      </c>
      <c r="C2654" s="3" t="str">
        <f>TEXT(FIN_DATASET[[#This Row],[Date]],"mmmm")</f>
        <v>March</v>
      </c>
      <c r="D2654" s="3" t="str">
        <f>IF(FIN_RAW[[#This Row],[VALOR (IN)]]&gt;0, "Income",IF(FIN_RAW[[#This Row],[VALOR (OUT)]]&gt;0, "Expense", "Check"))</f>
        <v>Expense</v>
      </c>
      <c r="E2654" s="3" t="str">
        <f>_xlfn.XLOOKUP(FIN_DATASET[[#This Row],[Method]],CATEGORY_MAP[CUENTA_IN],CATEGORY_MAP[Category])</f>
        <v>Cash</v>
      </c>
      <c r="F2654" s="3" t="str">
        <f>_xlfn.XLOOKUP(FIN_DATASET[[#This Row],[Account]],CATEGORY_MAP[CUENTA_OUT],CATEGORY_MAP[Subcategory])</f>
        <v>Rent</v>
      </c>
      <c r="G2654" s="3" t="str">
        <f>IF(OR(FIN_RAW[[#This Row],[CONCEPTO]]=0,FIN_RAW[[#This Row],[CONCEPTO]]=""),"",FIN_RAW[[#This Row],[CONCEPTO]])</f>
        <v>Pago Anualidad Liga 2025</v>
      </c>
      <c r="H2654" s="5">
        <f>IF(FIN_DATASET[[#This Row],[Type]]="Income", FIN_RAW[[#This Row],[VALOR (IN)]], -FIN_RAW[[#This Row],[VALOR (OUT)]])</f>
        <v>-1423500</v>
      </c>
      <c r="I2654" s="3" t="str">
        <f>FIN_RAW[[#This Row],[CUENTA (IN)]]</f>
        <v>Efectivo</v>
      </c>
      <c r="J2654" s="6" t="str">
        <f>FIN_RAW[[#This Row],[CUENTA (OUT)]]</f>
        <v>Arriendos</v>
      </c>
      <c r="K2654" s="3" t="str">
        <f>IF(OR(FIN_RAW[[#This Row],[CLIENTE]]=0,FIN_RAW[[#This Row],[CLIENTE]]=" "),"",FIN_RAW[[#This Row],[CLIENTE]])</f>
        <v/>
      </c>
      <c r="L2654" s="3" t="str">
        <f>IF(OR(FIN_RAW[[#This Row],[DEPORTISTA]]=0,FIN_RAW[[#This Row],[DEPORTISTA]]=""),"",FIN_RAW[[#This Row],[DEPORTISTA]])</f>
        <v/>
      </c>
      <c r="M2654" s="3">
        <f>IF(FIN_DATASET[[#This Row],[Method]]="Efectivo",1,0)</f>
        <v>1</v>
      </c>
      <c r="N2654" s="12">
        <f>IF(FIN_DATASET[[#This Row],[Method]]="Efectivo",FIN_DATASET[[#This Row],[Amount]],0)</f>
        <v>-1423500</v>
      </c>
      <c r="O2654" s="3">
        <f>IF(FIN_DATASET[[#This Row],[Method]]="CxC",1,0)</f>
        <v>0</v>
      </c>
      <c r="P2654" s="11">
        <f>IF(FIN_DATASET[[#This Row],[Method]]="CxC",FIN_DATASET[[#This Row],[Amount]],0)</f>
        <v>0</v>
      </c>
      <c r="Q2654" s="3">
        <f>IF(OR(FIN_DATASET[[#This Row],[Account]]="CxP",FIN_DATASET[[#This Row],[Account]]="CxP (Liga)",FIN_DATASET[[#This Row],[Account]]="CxP (Terceros)"),1,0)</f>
        <v>0</v>
      </c>
      <c r="R2654" s="3">
        <f>IF(FIN_DATASET[[#This Row],[AP_Flag]]=1,FIN_DATASET[[#This Row],[Amount]],0)</f>
        <v>0</v>
      </c>
    </row>
    <row r="2655" spans="1:18" x14ac:dyDescent="0.2">
      <c r="A2655" s="4">
        <f>FIN_RAW[[#This Row],[FECHA]]</f>
        <v>45747</v>
      </c>
      <c r="B2655" s="3">
        <f>YEAR(FIN_DATASET[[#This Row],[Date]])</f>
        <v>2025</v>
      </c>
      <c r="C2655" s="3" t="str">
        <f>TEXT(FIN_DATASET[[#This Row],[Date]],"mmmm")</f>
        <v>March</v>
      </c>
      <c r="D2655" s="3" t="str">
        <f>IF(FIN_RAW[[#This Row],[VALOR (IN)]]&gt;0, "Income",IF(FIN_RAW[[#This Row],[VALOR (OUT)]]&gt;0, "Expense", "Check"))</f>
        <v>Expense</v>
      </c>
      <c r="E2655" s="3" t="str">
        <f>_xlfn.XLOOKUP(FIN_DATASET[[#This Row],[Method]],CATEGORY_MAP[CUENTA_IN],CATEGORY_MAP[Category])</f>
        <v>Cash</v>
      </c>
      <c r="F2655" s="3" t="str">
        <f>_xlfn.XLOOKUP(FIN_DATASET[[#This Row],[Account]],CATEGORY_MAP[CUENTA_OUT],CATEGORY_MAP[Subcategory])</f>
        <v>Tournaments</v>
      </c>
      <c r="G2655" s="3" t="str">
        <f>IF(OR(FIN_RAW[[#This Row],[CONCEPTO]]=0,FIN_RAW[[#This Row],[CONCEPTO]]=""),"",FIN_RAW[[#This Row],[CONCEPTO]])</f>
        <v>Pago Inscripcion InterClubes Juvenil 2025</v>
      </c>
      <c r="H2655" s="5">
        <f>IF(FIN_DATASET[[#This Row],[Type]]="Income", FIN_RAW[[#This Row],[VALOR (IN)]], -FIN_RAW[[#This Row],[VALOR (OUT)]])</f>
        <v>-210000</v>
      </c>
      <c r="I2655" s="3" t="str">
        <f>FIN_RAW[[#This Row],[CUENTA (IN)]]</f>
        <v>Efectivo</v>
      </c>
      <c r="J2655" s="6" t="str">
        <f>FIN_RAW[[#This Row],[CUENTA (OUT)]]</f>
        <v>Torneos</v>
      </c>
      <c r="K2655" s="3" t="str">
        <f>IF(OR(FIN_RAW[[#This Row],[CLIENTE]]=0,FIN_RAW[[#This Row],[CLIENTE]]=" "),"",FIN_RAW[[#This Row],[CLIENTE]])</f>
        <v/>
      </c>
      <c r="L2655" s="3" t="str">
        <f>IF(OR(FIN_RAW[[#This Row],[DEPORTISTA]]=0,FIN_RAW[[#This Row],[DEPORTISTA]]=""),"",FIN_RAW[[#This Row],[DEPORTISTA]])</f>
        <v/>
      </c>
      <c r="M2655" s="3">
        <f>IF(FIN_DATASET[[#This Row],[Method]]="Efectivo",1,0)</f>
        <v>1</v>
      </c>
      <c r="N2655" s="12">
        <f>IF(FIN_DATASET[[#This Row],[Method]]="Efectivo",FIN_DATASET[[#This Row],[Amount]],0)</f>
        <v>-210000</v>
      </c>
      <c r="O2655" s="3">
        <f>IF(FIN_DATASET[[#This Row],[Method]]="CxC",1,0)</f>
        <v>0</v>
      </c>
      <c r="P2655" s="11">
        <f>IF(FIN_DATASET[[#This Row],[Method]]="CxC",FIN_DATASET[[#This Row],[Amount]],0)</f>
        <v>0</v>
      </c>
      <c r="Q2655" s="3">
        <f>IF(OR(FIN_DATASET[[#This Row],[Account]]="CxP",FIN_DATASET[[#This Row],[Account]]="CxP (Liga)",FIN_DATASET[[#This Row],[Account]]="CxP (Terceros)"),1,0)</f>
        <v>0</v>
      </c>
      <c r="R2655" s="3">
        <f>IF(FIN_DATASET[[#This Row],[AP_Flag]]=1,FIN_DATASET[[#This Row],[Amount]],0)</f>
        <v>0</v>
      </c>
    </row>
    <row r="2656" spans="1:18" x14ac:dyDescent="0.2">
      <c r="A2656" s="4">
        <f>FIN_RAW[[#This Row],[FECHA]]</f>
        <v>45747</v>
      </c>
      <c r="B2656" s="3">
        <f>YEAR(FIN_DATASET[[#This Row],[Date]])</f>
        <v>2025</v>
      </c>
      <c r="C2656" s="3" t="str">
        <f>TEXT(FIN_DATASET[[#This Row],[Date]],"mmmm")</f>
        <v>March</v>
      </c>
      <c r="D2656" s="3" t="str">
        <f>IF(FIN_RAW[[#This Row],[VALOR (IN)]]&gt;0, "Income",IF(FIN_RAW[[#This Row],[VALOR (OUT)]]&gt;0, "Expense", "Check"))</f>
        <v>Expense</v>
      </c>
      <c r="E2656" s="3" t="str">
        <f>_xlfn.XLOOKUP(FIN_DATASET[[#This Row],[Method]],CATEGORY_MAP[CUENTA_IN],CATEGORY_MAP[Category])</f>
        <v>Cash</v>
      </c>
      <c r="F2656" s="3" t="str">
        <f>_xlfn.XLOOKUP(FIN_DATASET[[#This Row],[Account]],CATEGORY_MAP[CUENTA_OUT],CATEGORY_MAP[Subcategory])</f>
        <v>Tournaments</v>
      </c>
      <c r="G2656" s="3" t="str">
        <f>IF(OR(FIN_RAW[[#This Row],[CONCEPTO]]=0,FIN_RAW[[#This Row],[CONCEPTO]]=""),"",FIN_RAW[[#This Row],[CONCEPTO]])</f>
        <v>Pago Inscripcion Torneo Open 2025</v>
      </c>
      <c r="H2656" s="5">
        <f>IF(FIN_DATASET[[#This Row],[Type]]="Income", FIN_RAW[[#This Row],[VALOR (IN)]], -FIN_RAW[[#This Row],[VALOR (OUT)]])</f>
        <v>-210000</v>
      </c>
      <c r="I2656" s="3" t="str">
        <f>FIN_RAW[[#This Row],[CUENTA (IN)]]</f>
        <v>Efectivo</v>
      </c>
      <c r="J2656" s="6" t="str">
        <f>FIN_RAW[[#This Row],[CUENTA (OUT)]]</f>
        <v>Torneos</v>
      </c>
      <c r="K2656" s="3" t="str">
        <f>IF(OR(FIN_RAW[[#This Row],[CLIENTE]]=0,FIN_RAW[[#This Row],[CLIENTE]]=" "),"",FIN_RAW[[#This Row],[CLIENTE]])</f>
        <v/>
      </c>
      <c r="L2656" s="3" t="str">
        <f>IF(OR(FIN_RAW[[#This Row],[DEPORTISTA]]=0,FIN_RAW[[#This Row],[DEPORTISTA]]=""),"",FIN_RAW[[#This Row],[DEPORTISTA]])</f>
        <v/>
      </c>
      <c r="M2656" s="3">
        <f>IF(FIN_DATASET[[#This Row],[Method]]="Efectivo",1,0)</f>
        <v>1</v>
      </c>
      <c r="N2656" s="12">
        <f>IF(FIN_DATASET[[#This Row],[Method]]="Efectivo",FIN_DATASET[[#This Row],[Amount]],0)</f>
        <v>-210000</v>
      </c>
      <c r="O2656" s="3">
        <f>IF(FIN_DATASET[[#This Row],[Method]]="CxC",1,0)</f>
        <v>0</v>
      </c>
      <c r="P2656" s="11">
        <f>IF(FIN_DATASET[[#This Row],[Method]]="CxC",FIN_DATASET[[#This Row],[Amount]],0)</f>
        <v>0</v>
      </c>
      <c r="Q2656" s="3">
        <f>IF(OR(FIN_DATASET[[#This Row],[Account]]="CxP",FIN_DATASET[[#This Row],[Account]]="CxP (Liga)",FIN_DATASET[[#This Row],[Account]]="CxP (Terceros)"),1,0)</f>
        <v>0</v>
      </c>
      <c r="R2656" s="3">
        <f>IF(FIN_DATASET[[#This Row],[AP_Flag]]=1,FIN_DATASET[[#This Row],[Amount]],0)</f>
        <v>0</v>
      </c>
    </row>
    <row r="2657" spans="1:18" x14ac:dyDescent="0.2">
      <c r="A2657" s="4">
        <f>FIN_RAW[[#This Row],[FECHA]]</f>
        <v>45747</v>
      </c>
      <c r="B2657" s="3">
        <f>YEAR(FIN_DATASET[[#This Row],[Date]])</f>
        <v>2025</v>
      </c>
      <c r="C2657" s="3" t="str">
        <f>TEXT(FIN_DATASET[[#This Row],[Date]],"mmmm")</f>
        <v>March</v>
      </c>
      <c r="D2657" s="3" t="str">
        <f>IF(FIN_RAW[[#This Row],[VALOR (IN)]]&gt;0, "Income",IF(FIN_RAW[[#This Row],[VALOR (OUT)]]&gt;0, "Expense", "Check"))</f>
        <v>Expense</v>
      </c>
      <c r="E2657" s="3" t="str">
        <f>_xlfn.XLOOKUP(FIN_DATASET[[#This Row],[Method]],CATEGORY_MAP[CUENTA_IN],CATEGORY_MAP[Category])</f>
        <v>Cash</v>
      </c>
      <c r="F2657" s="3" t="str">
        <f>_xlfn.XLOOKUP(FIN_DATASET[[#This Row],[Account]],CATEGORY_MAP[CUENTA_OUT],CATEGORY_MAP[Subcategory])</f>
        <v>Tournaments</v>
      </c>
      <c r="G2657" s="3" t="str">
        <f>IF(OR(FIN_RAW[[#This Row],[CONCEPTO]]=0,FIN_RAW[[#This Row],[CONCEPTO]]=""),"",FIN_RAW[[#This Row],[CONCEPTO]])</f>
        <v>Pago Inscripcion InterClubes Infantil 2025</v>
      </c>
      <c r="H2657" s="5">
        <f>IF(FIN_DATASET[[#This Row],[Type]]="Income", FIN_RAW[[#This Row],[VALOR (IN)]], -FIN_RAW[[#This Row],[VALOR (OUT)]])</f>
        <v>-210000</v>
      </c>
      <c r="I2657" s="3" t="str">
        <f>FIN_RAW[[#This Row],[CUENTA (IN)]]</f>
        <v>Efectivo</v>
      </c>
      <c r="J2657" s="6" t="str">
        <f>FIN_RAW[[#This Row],[CUENTA (OUT)]]</f>
        <v>Torneos</v>
      </c>
      <c r="K2657" s="3" t="str">
        <f>IF(OR(FIN_RAW[[#This Row],[CLIENTE]]=0,FIN_RAW[[#This Row],[CLIENTE]]=" "),"",FIN_RAW[[#This Row],[CLIENTE]])</f>
        <v/>
      </c>
      <c r="L2657" s="3" t="str">
        <f>IF(OR(FIN_RAW[[#This Row],[DEPORTISTA]]=0,FIN_RAW[[#This Row],[DEPORTISTA]]=""),"",FIN_RAW[[#This Row],[DEPORTISTA]])</f>
        <v/>
      </c>
      <c r="M2657" s="3">
        <f>IF(FIN_DATASET[[#This Row],[Method]]="Efectivo",1,0)</f>
        <v>1</v>
      </c>
      <c r="N2657" s="12">
        <f>IF(FIN_DATASET[[#This Row],[Method]]="Efectivo",FIN_DATASET[[#This Row],[Amount]],0)</f>
        <v>-210000</v>
      </c>
      <c r="O2657" s="3">
        <f>IF(FIN_DATASET[[#This Row],[Method]]="CxC",1,0)</f>
        <v>0</v>
      </c>
      <c r="P2657" s="11">
        <f>IF(FIN_DATASET[[#This Row],[Method]]="CxC",FIN_DATASET[[#This Row],[Amount]],0)</f>
        <v>0</v>
      </c>
      <c r="Q2657" s="3">
        <f>IF(OR(FIN_DATASET[[#This Row],[Account]]="CxP",FIN_DATASET[[#This Row],[Account]]="CxP (Liga)",FIN_DATASET[[#This Row],[Account]]="CxP (Terceros)"),1,0)</f>
        <v>0</v>
      </c>
      <c r="R2657" s="3">
        <f>IF(FIN_DATASET[[#This Row],[AP_Flag]]=1,FIN_DATASET[[#This Row],[Amount]],0)</f>
        <v>0</v>
      </c>
    </row>
    <row r="2658" spans="1:18" x14ac:dyDescent="0.2">
      <c r="A2658" s="4">
        <f>FIN_RAW[[#This Row],[FECHA]]</f>
        <v>45747</v>
      </c>
      <c r="B2658" s="3">
        <f>YEAR(FIN_DATASET[[#This Row],[Date]])</f>
        <v>2025</v>
      </c>
      <c r="C2658" s="3" t="str">
        <f>TEXT(FIN_DATASET[[#This Row],[Date]],"mmmm")</f>
        <v>March</v>
      </c>
      <c r="D2658" s="3" t="str">
        <f>IF(FIN_RAW[[#This Row],[VALOR (IN)]]&gt;0, "Income",IF(FIN_RAW[[#This Row],[VALOR (OUT)]]&gt;0, "Expense", "Check"))</f>
        <v>Expense</v>
      </c>
      <c r="E2658" s="3" t="str">
        <f>_xlfn.XLOOKUP(FIN_DATASET[[#This Row],[Method]],CATEGORY_MAP[CUENTA_IN],CATEGORY_MAP[Category])</f>
        <v>Cash</v>
      </c>
      <c r="F2658" s="3" t="str">
        <f>_xlfn.XLOOKUP(FIN_DATASET[[#This Row],[Account]],CATEGORY_MAP[CUENTA_OUT],CATEGORY_MAP[Subcategory])</f>
        <v>Tournaments</v>
      </c>
      <c r="G2658" s="3" t="str">
        <f>IF(OR(FIN_RAW[[#This Row],[CONCEPTO]]=0,FIN_RAW[[#This Row],[CONCEPTO]]=""),"",FIN_RAW[[#This Row],[CONCEPTO]])</f>
        <v>Pago Refrigerios Juveniles InterClubes</v>
      </c>
      <c r="H2658" s="5">
        <f>IF(FIN_DATASET[[#This Row],[Type]]="Income", FIN_RAW[[#This Row],[VALOR (IN)]], -FIN_RAW[[#This Row],[VALOR (OUT)]])</f>
        <v>-550000</v>
      </c>
      <c r="I2658" s="3" t="str">
        <f>FIN_RAW[[#This Row],[CUENTA (IN)]]</f>
        <v>Efectivo</v>
      </c>
      <c r="J2658" s="6" t="str">
        <f>FIN_RAW[[#This Row],[CUENTA (OUT)]]</f>
        <v>Torneos</v>
      </c>
      <c r="K2658" s="3" t="str">
        <f>IF(OR(FIN_RAW[[#This Row],[CLIENTE]]=0,FIN_RAW[[#This Row],[CLIENTE]]=" "),"",FIN_RAW[[#This Row],[CLIENTE]])</f>
        <v/>
      </c>
      <c r="L2658" s="3" t="str">
        <f>IF(OR(FIN_RAW[[#This Row],[DEPORTISTA]]=0,FIN_RAW[[#This Row],[DEPORTISTA]]=""),"",FIN_RAW[[#This Row],[DEPORTISTA]])</f>
        <v/>
      </c>
      <c r="M2658" s="3">
        <f>IF(FIN_DATASET[[#This Row],[Method]]="Efectivo",1,0)</f>
        <v>1</v>
      </c>
      <c r="N2658" s="12">
        <f>IF(FIN_DATASET[[#This Row],[Method]]="Efectivo",FIN_DATASET[[#This Row],[Amount]],0)</f>
        <v>-550000</v>
      </c>
      <c r="O2658" s="3">
        <f>IF(FIN_DATASET[[#This Row],[Method]]="CxC",1,0)</f>
        <v>0</v>
      </c>
      <c r="P2658" s="11">
        <f>IF(FIN_DATASET[[#This Row],[Method]]="CxC",FIN_DATASET[[#This Row],[Amount]],0)</f>
        <v>0</v>
      </c>
      <c r="Q2658" s="3">
        <f>IF(OR(FIN_DATASET[[#This Row],[Account]]="CxP",FIN_DATASET[[#This Row],[Account]]="CxP (Liga)",FIN_DATASET[[#This Row],[Account]]="CxP (Terceros)"),1,0)</f>
        <v>0</v>
      </c>
      <c r="R2658" s="3">
        <f>IF(FIN_DATASET[[#This Row],[AP_Flag]]=1,FIN_DATASET[[#This Row],[Amount]],0)</f>
        <v>0</v>
      </c>
    </row>
    <row r="2659" spans="1:18" x14ac:dyDescent="0.2">
      <c r="A2659" s="4">
        <f>FIN_RAW[[#This Row],[FECHA]]</f>
        <v>45747</v>
      </c>
      <c r="B2659" s="3">
        <f>YEAR(FIN_DATASET[[#This Row],[Date]])</f>
        <v>2025</v>
      </c>
      <c r="C2659" s="3" t="str">
        <f>TEXT(FIN_DATASET[[#This Row],[Date]],"mmmm")</f>
        <v>March</v>
      </c>
      <c r="D2659" s="3" t="str">
        <f>IF(FIN_RAW[[#This Row],[VALOR (IN)]]&gt;0, "Income",IF(FIN_RAW[[#This Row],[VALOR (OUT)]]&gt;0, "Expense", "Check"))</f>
        <v>Expense</v>
      </c>
      <c r="E2659" s="3" t="str">
        <f>_xlfn.XLOOKUP(FIN_DATASET[[#This Row],[Method]],CATEGORY_MAP[CUENTA_IN],CATEGORY_MAP[Category])</f>
        <v>Cash</v>
      </c>
      <c r="F2659" s="3" t="str">
        <f>_xlfn.XLOOKUP(FIN_DATASET[[#This Row],[Account]],CATEGORY_MAP[CUENTA_OUT],CATEGORY_MAP[Subcategory])</f>
        <v>Operating Expenses</v>
      </c>
      <c r="G2659" s="3" t="str">
        <f>IF(OR(FIN_RAW[[#This Row],[CONCEPTO]]=0,FIN_RAW[[#This Row],[CONCEPTO]]=""),"",FIN_RAW[[#This Row],[CONCEPTO]])</f>
        <v>Gastos Cumpleaños</v>
      </c>
      <c r="H2659" s="5">
        <f>IF(FIN_DATASET[[#This Row],[Type]]="Income", FIN_RAW[[#This Row],[VALOR (IN)]], -FIN_RAW[[#This Row],[VALOR (OUT)]])</f>
        <v>-50000</v>
      </c>
      <c r="I2659" s="3" t="str">
        <f>FIN_RAW[[#This Row],[CUENTA (IN)]]</f>
        <v>Efectivo</v>
      </c>
      <c r="J2659" s="6" t="str">
        <f>FIN_RAW[[#This Row],[CUENTA (OUT)]]</f>
        <v>Otros Gastos</v>
      </c>
      <c r="K2659" s="3" t="str">
        <f>IF(OR(FIN_RAW[[#This Row],[CLIENTE]]=0,FIN_RAW[[#This Row],[CLIENTE]]=" "),"",FIN_RAW[[#This Row],[CLIENTE]])</f>
        <v/>
      </c>
      <c r="L2659" s="3" t="str">
        <f>IF(OR(FIN_RAW[[#This Row],[DEPORTISTA]]=0,FIN_RAW[[#This Row],[DEPORTISTA]]=""),"",FIN_RAW[[#This Row],[DEPORTISTA]])</f>
        <v/>
      </c>
      <c r="M2659" s="3">
        <f>IF(FIN_DATASET[[#This Row],[Method]]="Efectivo",1,0)</f>
        <v>1</v>
      </c>
      <c r="N2659" s="12">
        <f>IF(FIN_DATASET[[#This Row],[Method]]="Efectivo",FIN_DATASET[[#This Row],[Amount]],0)</f>
        <v>-50000</v>
      </c>
      <c r="O2659" s="3">
        <f>IF(FIN_DATASET[[#This Row],[Method]]="CxC",1,0)</f>
        <v>0</v>
      </c>
      <c r="P2659" s="11">
        <f>IF(FIN_DATASET[[#This Row],[Method]]="CxC",FIN_DATASET[[#This Row],[Amount]],0)</f>
        <v>0</v>
      </c>
      <c r="Q2659" s="3">
        <f>IF(OR(FIN_DATASET[[#This Row],[Account]]="CxP",FIN_DATASET[[#This Row],[Account]]="CxP (Liga)",FIN_DATASET[[#This Row],[Account]]="CxP (Terceros)"),1,0)</f>
        <v>0</v>
      </c>
      <c r="R2659" s="3">
        <f>IF(FIN_DATASET[[#This Row],[AP_Flag]]=1,FIN_DATASET[[#This Row],[Amount]],0)</f>
        <v>0</v>
      </c>
    </row>
    <row r="2660" spans="1:18" x14ac:dyDescent="0.2">
      <c r="A2660" s="4">
        <f>FIN_RAW[[#This Row],[FECHA]]</f>
        <v>45747</v>
      </c>
      <c r="B2660" s="3">
        <f>YEAR(FIN_DATASET[[#This Row],[Date]])</f>
        <v>2025</v>
      </c>
      <c r="C2660" s="3" t="str">
        <f>TEXT(FIN_DATASET[[#This Row],[Date]],"mmmm")</f>
        <v>March</v>
      </c>
      <c r="D2660" s="3" t="str">
        <f>IF(FIN_RAW[[#This Row],[VALOR (IN)]]&gt;0, "Income",IF(FIN_RAW[[#This Row],[VALOR (OUT)]]&gt;0, "Expense", "Check"))</f>
        <v>Income</v>
      </c>
      <c r="E2660" s="3" t="str">
        <f>_xlfn.XLOOKUP(FIN_DATASET[[#This Row],[Method]],CATEGORY_MAP[CUENTA_IN],CATEGORY_MAP[Category])</f>
        <v>Cash</v>
      </c>
      <c r="F2660" s="3" t="str">
        <f>_xlfn.XLOOKUP(FIN_DATASET[[#This Row],[Account]],CATEGORY_MAP[CUENTA_OUT],CATEGORY_MAP[Subcategory])</f>
        <v>Other Incomes</v>
      </c>
      <c r="G2660" s="3" t="str">
        <f>IF(OR(FIN_RAW[[#This Row],[CONCEPTO]]=0,FIN_RAW[[#This Row],[CONCEPTO]]=""),"",FIN_RAW[[#This Row],[CONCEPTO]])</f>
        <v>Pruebas InterClubes Juvenil</v>
      </c>
      <c r="H2660" s="5">
        <f>IF(FIN_DATASET[[#This Row],[Type]]="Income", FIN_RAW[[#This Row],[VALOR (IN)]], -FIN_RAW[[#This Row],[VALOR (OUT)]])</f>
        <v>100000</v>
      </c>
      <c r="I2660" s="3" t="str">
        <f>FIN_RAW[[#This Row],[CUENTA (IN)]]</f>
        <v>Efectivo</v>
      </c>
      <c r="J2660" s="6" t="str">
        <f>FIN_RAW[[#This Row],[CUENTA (OUT)]]</f>
        <v>Otros Ingresos</v>
      </c>
      <c r="K2660" s="3" t="str">
        <f>IF(OR(FIN_RAW[[#This Row],[CLIENTE]]=0,FIN_RAW[[#This Row],[CLIENTE]]=" "),"",FIN_RAW[[#This Row],[CLIENTE]])</f>
        <v>Luz Ines Guiral</v>
      </c>
      <c r="L2660" s="3" t="str">
        <f>IF(OR(FIN_RAW[[#This Row],[DEPORTISTA]]=0,FIN_RAW[[#This Row],[DEPORTISTA]]=""),"",FIN_RAW[[#This Row],[DEPORTISTA]])</f>
        <v>Miguel Esteban Tovar Guiral</v>
      </c>
      <c r="M2660" s="3">
        <f>IF(FIN_DATASET[[#This Row],[Method]]="Efectivo",1,0)</f>
        <v>1</v>
      </c>
      <c r="N2660" s="12">
        <f>IF(FIN_DATASET[[#This Row],[Method]]="Efectivo",FIN_DATASET[[#This Row],[Amount]],0)</f>
        <v>100000</v>
      </c>
      <c r="O2660" s="3">
        <f>IF(FIN_DATASET[[#This Row],[Method]]="CxC",1,0)</f>
        <v>0</v>
      </c>
      <c r="P2660" s="11">
        <f>IF(FIN_DATASET[[#This Row],[Method]]="CxC",FIN_DATASET[[#This Row],[Amount]],0)</f>
        <v>0</v>
      </c>
      <c r="Q2660" s="3">
        <f>IF(OR(FIN_DATASET[[#This Row],[Account]]="CxP",FIN_DATASET[[#This Row],[Account]]="CxP (Liga)",FIN_DATASET[[#This Row],[Account]]="CxP (Terceros)"),1,0)</f>
        <v>0</v>
      </c>
      <c r="R2660" s="3">
        <f>IF(FIN_DATASET[[#This Row],[AP_Flag]]=1,FIN_DATASET[[#This Row],[Amount]],0)</f>
        <v>0</v>
      </c>
    </row>
    <row r="2661" spans="1:18" x14ac:dyDescent="0.2">
      <c r="A2661" s="4">
        <f>FIN_RAW[[#This Row],[FECHA]]</f>
        <v>45747</v>
      </c>
      <c r="B2661" s="3">
        <f>YEAR(FIN_DATASET[[#This Row],[Date]])</f>
        <v>2025</v>
      </c>
      <c r="C2661" s="3" t="str">
        <f>TEXT(FIN_DATASET[[#This Row],[Date]],"mmmm")</f>
        <v>March</v>
      </c>
      <c r="D2661" s="3" t="str">
        <f>IF(FIN_RAW[[#This Row],[VALOR (IN)]]&gt;0, "Income",IF(FIN_RAW[[#This Row],[VALOR (OUT)]]&gt;0, "Expense", "Check"))</f>
        <v>Income</v>
      </c>
      <c r="E2661" s="3" t="str">
        <f>_xlfn.XLOOKUP(FIN_DATASET[[#This Row],[Method]],CATEGORY_MAP[CUENTA_IN],CATEGORY_MAP[Category])</f>
        <v>Cash</v>
      </c>
      <c r="F2661" s="3" t="str">
        <f>_xlfn.XLOOKUP(FIN_DATASET[[#This Row],[Account]],CATEGORY_MAP[CUENTA_OUT],CATEGORY_MAP[Subcategory])</f>
        <v>Other Incomes</v>
      </c>
      <c r="G2661" s="3" t="str">
        <f>IF(OR(FIN_RAW[[#This Row],[CONCEPTO]]=0,FIN_RAW[[#This Row],[CONCEPTO]]=""),"",FIN_RAW[[#This Row],[CONCEPTO]])</f>
        <v>Pruebas InterClubes Juvenil</v>
      </c>
      <c r="H2661" s="5">
        <f>IF(FIN_DATASET[[#This Row],[Type]]="Income", FIN_RAW[[#This Row],[VALOR (IN)]], -FIN_RAW[[#This Row],[VALOR (OUT)]])</f>
        <v>50000</v>
      </c>
      <c r="I2661" s="3" t="str">
        <f>FIN_RAW[[#This Row],[CUENTA (IN)]]</f>
        <v>Efectivo</v>
      </c>
      <c r="J2661" s="6" t="str">
        <f>FIN_RAW[[#This Row],[CUENTA (OUT)]]</f>
        <v>Otros Ingresos</v>
      </c>
      <c r="K2661" s="3" t="str">
        <f>IF(OR(FIN_RAW[[#This Row],[CLIENTE]]=0,FIN_RAW[[#This Row],[CLIENTE]]=" "),"",FIN_RAW[[#This Row],[CLIENTE]])</f>
        <v>Víctor Manuel Duque Yepes</v>
      </c>
      <c r="L2661" s="3" t="str">
        <f>IF(OR(FIN_RAW[[#This Row],[DEPORTISTA]]=0,FIN_RAW[[#This Row],[DEPORTISTA]]=""),"",FIN_RAW[[#This Row],[DEPORTISTA]])</f>
        <v>Juan Manuel Duque Pinto</v>
      </c>
      <c r="M2661" s="3">
        <f>IF(FIN_DATASET[[#This Row],[Method]]="Efectivo",1,0)</f>
        <v>1</v>
      </c>
      <c r="N2661" s="12">
        <f>IF(FIN_DATASET[[#This Row],[Method]]="Efectivo",FIN_DATASET[[#This Row],[Amount]],0)</f>
        <v>50000</v>
      </c>
      <c r="O2661" s="3">
        <f>IF(FIN_DATASET[[#This Row],[Method]]="CxC",1,0)</f>
        <v>0</v>
      </c>
      <c r="P2661" s="11">
        <f>IF(FIN_DATASET[[#This Row],[Method]]="CxC",FIN_DATASET[[#This Row],[Amount]],0)</f>
        <v>0</v>
      </c>
      <c r="Q2661" s="3">
        <f>IF(OR(FIN_DATASET[[#This Row],[Account]]="CxP",FIN_DATASET[[#This Row],[Account]]="CxP (Liga)",FIN_DATASET[[#This Row],[Account]]="CxP (Terceros)"),1,0)</f>
        <v>0</v>
      </c>
      <c r="R2661" s="3">
        <f>IF(FIN_DATASET[[#This Row],[AP_Flag]]=1,FIN_DATASET[[#This Row],[Amount]],0)</f>
        <v>0</v>
      </c>
    </row>
    <row r="2662" spans="1:18" x14ac:dyDescent="0.2">
      <c r="A2662" s="4">
        <f>FIN_RAW[[#This Row],[FECHA]]</f>
        <v>45747</v>
      </c>
      <c r="B2662" s="3">
        <f>YEAR(FIN_DATASET[[#This Row],[Date]])</f>
        <v>2025</v>
      </c>
      <c r="C2662" s="3" t="str">
        <f>TEXT(FIN_DATASET[[#This Row],[Date]],"mmmm")</f>
        <v>March</v>
      </c>
      <c r="D2662" s="3" t="str">
        <f>IF(FIN_RAW[[#This Row],[VALOR (IN)]]&gt;0, "Income",IF(FIN_RAW[[#This Row],[VALOR (OUT)]]&gt;0, "Expense", "Check"))</f>
        <v>Income</v>
      </c>
      <c r="E2662" s="3" t="str">
        <f>_xlfn.XLOOKUP(FIN_DATASET[[#This Row],[Method]],CATEGORY_MAP[CUENTA_IN],CATEGORY_MAP[Category])</f>
        <v>Cash</v>
      </c>
      <c r="F2662" s="3" t="str">
        <f>_xlfn.XLOOKUP(FIN_DATASET[[#This Row],[Account]],CATEGORY_MAP[CUENTA_OUT],CATEGORY_MAP[Subcategory])</f>
        <v>Other Incomes</v>
      </c>
      <c r="G2662" s="3" t="str">
        <f>IF(OR(FIN_RAW[[#This Row],[CONCEPTO]]=0,FIN_RAW[[#This Row],[CONCEPTO]]=""),"",FIN_RAW[[#This Row],[CONCEPTO]])</f>
        <v>Pruebas InterClubes Juvenil</v>
      </c>
      <c r="H2662" s="5">
        <f>IF(FIN_DATASET[[#This Row],[Type]]="Income", FIN_RAW[[#This Row],[VALOR (IN)]], -FIN_RAW[[#This Row],[VALOR (OUT)]])</f>
        <v>100000</v>
      </c>
      <c r="I2662" s="3" t="str">
        <f>FIN_RAW[[#This Row],[CUENTA (IN)]]</f>
        <v>Efectivo</v>
      </c>
      <c r="J2662" s="6" t="str">
        <f>FIN_RAW[[#This Row],[CUENTA (OUT)]]</f>
        <v>Otros Ingresos</v>
      </c>
      <c r="K2662" s="3" t="str">
        <f>IF(OR(FIN_RAW[[#This Row],[CLIENTE]]=0,FIN_RAW[[#This Row],[CLIENTE]]=" "),"",FIN_RAW[[#This Row],[CLIENTE]])</f>
        <v>Diana Gómez Herrera</v>
      </c>
      <c r="L2662" s="3" t="str">
        <f>IF(OR(FIN_RAW[[#This Row],[DEPORTISTA]]=0,FIN_RAW[[#This Row],[DEPORTISTA]]=""),"",FIN_RAW[[#This Row],[DEPORTISTA]])</f>
        <v>Juan Manuel López Gómez</v>
      </c>
      <c r="M2662" s="3">
        <f>IF(FIN_DATASET[[#This Row],[Method]]="Efectivo",1,0)</f>
        <v>1</v>
      </c>
      <c r="N2662" s="12">
        <f>IF(FIN_DATASET[[#This Row],[Method]]="Efectivo",FIN_DATASET[[#This Row],[Amount]],0)</f>
        <v>100000</v>
      </c>
      <c r="O2662" s="3">
        <f>IF(FIN_DATASET[[#This Row],[Method]]="CxC",1,0)</f>
        <v>0</v>
      </c>
      <c r="P2662" s="11">
        <f>IF(FIN_DATASET[[#This Row],[Method]]="CxC",FIN_DATASET[[#This Row],[Amount]],0)</f>
        <v>0</v>
      </c>
      <c r="Q2662" s="3">
        <f>IF(OR(FIN_DATASET[[#This Row],[Account]]="CxP",FIN_DATASET[[#This Row],[Account]]="CxP (Liga)",FIN_DATASET[[#This Row],[Account]]="CxP (Terceros)"),1,0)</f>
        <v>0</v>
      </c>
      <c r="R2662" s="3">
        <f>IF(FIN_DATASET[[#This Row],[AP_Flag]]=1,FIN_DATASET[[#This Row],[Amount]],0)</f>
        <v>0</v>
      </c>
    </row>
    <row r="2663" spans="1:18" x14ac:dyDescent="0.2">
      <c r="A2663" s="4">
        <f>FIN_RAW[[#This Row],[FECHA]]</f>
        <v>45747</v>
      </c>
      <c r="B2663" s="3">
        <f>YEAR(FIN_DATASET[[#This Row],[Date]])</f>
        <v>2025</v>
      </c>
      <c r="C2663" s="3" t="str">
        <f>TEXT(FIN_DATASET[[#This Row],[Date]],"mmmm")</f>
        <v>March</v>
      </c>
      <c r="D2663" s="3" t="str">
        <f>IF(FIN_RAW[[#This Row],[VALOR (IN)]]&gt;0, "Income",IF(FIN_RAW[[#This Row],[VALOR (OUT)]]&gt;0, "Expense", "Check"))</f>
        <v>Income</v>
      </c>
      <c r="E2663" s="3" t="str">
        <f>_xlfn.XLOOKUP(FIN_DATASET[[#This Row],[Method]],CATEGORY_MAP[CUENTA_IN],CATEGORY_MAP[Category])</f>
        <v>Cash</v>
      </c>
      <c r="F2663" s="3" t="str">
        <f>_xlfn.XLOOKUP(FIN_DATASET[[#This Row],[Account]],CATEGORY_MAP[CUENTA_OUT],CATEGORY_MAP[Subcategory])</f>
        <v>Other Incomes</v>
      </c>
      <c r="G2663" s="3" t="str">
        <f>IF(OR(FIN_RAW[[#This Row],[CONCEPTO]]=0,FIN_RAW[[#This Row],[CONCEPTO]]=""),"",FIN_RAW[[#This Row],[CONCEPTO]])</f>
        <v>Pruebas InterClubes Juvenil</v>
      </c>
      <c r="H2663" s="5">
        <f>IF(FIN_DATASET[[#This Row],[Type]]="Income", FIN_RAW[[#This Row],[VALOR (IN)]], -FIN_RAW[[#This Row],[VALOR (OUT)]])</f>
        <v>156000</v>
      </c>
      <c r="I2663" s="3" t="str">
        <f>FIN_RAW[[#This Row],[CUENTA (IN)]]</f>
        <v>Efectivo</v>
      </c>
      <c r="J2663" s="6" t="str">
        <f>FIN_RAW[[#This Row],[CUENTA (OUT)]]</f>
        <v>Otros Ingresos</v>
      </c>
      <c r="K2663" s="3" t="str">
        <f>IF(OR(FIN_RAW[[#This Row],[CLIENTE]]=0,FIN_RAW[[#This Row],[CLIENTE]]=" "),"",FIN_RAW[[#This Row],[CLIENTE]])</f>
        <v>Mónica González Esguerra</v>
      </c>
      <c r="L2663" s="3" t="str">
        <f>IF(OR(FIN_RAW[[#This Row],[DEPORTISTA]]=0,FIN_RAW[[#This Row],[DEPORTISTA]]=""),"",FIN_RAW[[#This Row],[DEPORTISTA]])</f>
        <v>Mariana Vásquez González</v>
      </c>
      <c r="M2663" s="3">
        <f>IF(FIN_DATASET[[#This Row],[Method]]="Efectivo",1,0)</f>
        <v>1</v>
      </c>
      <c r="N2663" s="12">
        <f>IF(FIN_DATASET[[#This Row],[Method]]="Efectivo",FIN_DATASET[[#This Row],[Amount]],0)</f>
        <v>156000</v>
      </c>
      <c r="O2663" s="3">
        <f>IF(FIN_DATASET[[#This Row],[Method]]="CxC",1,0)</f>
        <v>0</v>
      </c>
      <c r="P2663" s="11">
        <f>IF(FIN_DATASET[[#This Row],[Method]]="CxC",FIN_DATASET[[#This Row],[Amount]],0)</f>
        <v>0</v>
      </c>
      <c r="Q2663" s="3">
        <f>IF(OR(FIN_DATASET[[#This Row],[Account]]="CxP",FIN_DATASET[[#This Row],[Account]]="CxP (Liga)",FIN_DATASET[[#This Row],[Account]]="CxP (Terceros)"),1,0)</f>
        <v>0</v>
      </c>
      <c r="R2663" s="3">
        <f>IF(FIN_DATASET[[#This Row],[AP_Flag]]=1,FIN_DATASET[[#This Row],[Amount]],0)</f>
        <v>0</v>
      </c>
    </row>
    <row r="2664" spans="1:18" x14ac:dyDescent="0.2">
      <c r="A2664" s="4">
        <f>FIN_RAW[[#This Row],[FECHA]]</f>
        <v>45747</v>
      </c>
      <c r="B2664" s="3">
        <f>YEAR(FIN_DATASET[[#This Row],[Date]])</f>
        <v>2025</v>
      </c>
      <c r="C2664" s="3" t="str">
        <f>TEXT(FIN_DATASET[[#This Row],[Date]],"mmmm")</f>
        <v>March</v>
      </c>
      <c r="D2664" s="3" t="str">
        <f>IF(FIN_RAW[[#This Row],[VALOR (IN)]]&gt;0, "Income",IF(FIN_RAW[[#This Row],[VALOR (OUT)]]&gt;0, "Expense", "Check"))</f>
        <v>Income</v>
      </c>
      <c r="E2664" s="3" t="str">
        <f>_xlfn.XLOOKUP(FIN_DATASET[[#This Row],[Method]],CATEGORY_MAP[CUENTA_IN],CATEGORY_MAP[Category])</f>
        <v>Cash</v>
      </c>
      <c r="F2664" s="3" t="str">
        <f>_xlfn.XLOOKUP(FIN_DATASET[[#This Row],[Account]],CATEGORY_MAP[CUENTA_OUT],CATEGORY_MAP[Subcategory])</f>
        <v>Other Incomes</v>
      </c>
      <c r="G2664" s="3" t="str">
        <f>IF(OR(FIN_RAW[[#This Row],[CONCEPTO]]=0,FIN_RAW[[#This Row],[CONCEPTO]]=""),"",FIN_RAW[[#This Row],[CONCEPTO]])</f>
        <v>Pruebas InterClubes Juvenil</v>
      </c>
      <c r="H2664" s="5">
        <f>IF(FIN_DATASET[[#This Row],[Type]]="Income", FIN_RAW[[#This Row],[VALOR (IN)]], -FIN_RAW[[#This Row],[VALOR (OUT)]])</f>
        <v>156000</v>
      </c>
      <c r="I2664" s="3" t="str">
        <f>FIN_RAW[[#This Row],[CUENTA (IN)]]</f>
        <v>Efectivo</v>
      </c>
      <c r="J2664" s="6" t="str">
        <f>FIN_RAW[[#This Row],[CUENTA (OUT)]]</f>
        <v>Otros Ingresos</v>
      </c>
      <c r="K2664" s="3" t="str">
        <f>IF(OR(FIN_RAW[[#This Row],[CLIENTE]]=0,FIN_RAW[[#This Row],[CLIENTE]]=" "),"",FIN_RAW[[#This Row],[CLIENTE]])</f>
        <v>Yanibel Peña Londoño</v>
      </c>
      <c r="L2664" s="3" t="str">
        <f>IF(OR(FIN_RAW[[#This Row],[DEPORTISTA]]=0,FIN_RAW[[#This Row],[DEPORTISTA]]=""),"",FIN_RAW[[#This Row],[DEPORTISTA]])</f>
        <v>Santiago Piedrahita Peña</v>
      </c>
      <c r="M2664" s="3">
        <f>IF(FIN_DATASET[[#This Row],[Method]]="Efectivo",1,0)</f>
        <v>1</v>
      </c>
      <c r="N2664" s="12">
        <f>IF(FIN_DATASET[[#This Row],[Method]]="Efectivo",FIN_DATASET[[#This Row],[Amount]],0)</f>
        <v>156000</v>
      </c>
      <c r="O2664" s="3">
        <f>IF(FIN_DATASET[[#This Row],[Method]]="CxC",1,0)</f>
        <v>0</v>
      </c>
      <c r="P2664" s="11">
        <f>IF(FIN_DATASET[[#This Row],[Method]]="CxC",FIN_DATASET[[#This Row],[Amount]],0)</f>
        <v>0</v>
      </c>
      <c r="Q2664" s="3">
        <f>IF(OR(FIN_DATASET[[#This Row],[Account]]="CxP",FIN_DATASET[[#This Row],[Account]]="CxP (Liga)",FIN_DATASET[[#This Row],[Account]]="CxP (Terceros)"),1,0)</f>
        <v>0</v>
      </c>
      <c r="R2664" s="3">
        <f>IF(FIN_DATASET[[#This Row],[AP_Flag]]=1,FIN_DATASET[[#This Row],[Amount]],0)</f>
        <v>0</v>
      </c>
    </row>
    <row r="2665" spans="1:18" x14ac:dyDescent="0.2">
      <c r="A2665" s="4">
        <f>FIN_RAW[[#This Row],[FECHA]]</f>
        <v>45747</v>
      </c>
      <c r="B2665" s="3">
        <f>YEAR(FIN_DATASET[[#This Row],[Date]])</f>
        <v>2025</v>
      </c>
      <c r="C2665" s="3" t="str">
        <f>TEXT(FIN_DATASET[[#This Row],[Date]],"mmmm")</f>
        <v>March</v>
      </c>
      <c r="D2665" s="3" t="str">
        <f>IF(FIN_RAW[[#This Row],[VALOR (IN)]]&gt;0, "Income",IF(FIN_RAW[[#This Row],[VALOR (OUT)]]&gt;0, "Expense", "Check"))</f>
        <v>Income</v>
      </c>
      <c r="E2665" s="3" t="str">
        <f>_xlfn.XLOOKUP(FIN_DATASET[[#This Row],[Method]],CATEGORY_MAP[CUENTA_IN],CATEGORY_MAP[Category])</f>
        <v>Cash</v>
      </c>
      <c r="F2665" s="3" t="str">
        <f>_xlfn.XLOOKUP(FIN_DATASET[[#This Row],[Account]],CATEGORY_MAP[CUENTA_OUT],CATEGORY_MAP[Subcategory])</f>
        <v>Other Incomes</v>
      </c>
      <c r="G2665" s="3" t="str">
        <f>IF(OR(FIN_RAW[[#This Row],[CONCEPTO]]=0,FIN_RAW[[#This Row],[CONCEPTO]]=""),"",FIN_RAW[[#This Row],[CONCEPTO]])</f>
        <v>Pruebas InterClubes Juvenil</v>
      </c>
      <c r="H2665" s="5">
        <f>IF(FIN_DATASET[[#This Row],[Type]]="Income", FIN_RAW[[#This Row],[VALOR (IN)]], -FIN_RAW[[#This Row],[VALOR (OUT)]])</f>
        <v>100000</v>
      </c>
      <c r="I2665" s="3" t="str">
        <f>FIN_RAW[[#This Row],[CUENTA (IN)]]</f>
        <v>Efectivo</v>
      </c>
      <c r="J2665" s="6" t="str">
        <f>FIN_RAW[[#This Row],[CUENTA (OUT)]]</f>
        <v>Otros Ingresos</v>
      </c>
      <c r="K2665" s="3" t="str">
        <f>IF(OR(FIN_RAW[[#This Row],[CLIENTE]]=0,FIN_RAW[[#This Row],[CLIENTE]]=" "),"",FIN_RAW[[#This Row],[CLIENTE]])</f>
        <v>Juan Sebastián Floyd</v>
      </c>
      <c r="L2665" s="3" t="str">
        <f>IF(OR(FIN_RAW[[#This Row],[DEPORTISTA]]=0,FIN_RAW[[#This Row],[DEPORTISTA]]=""),"",FIN_RAW[[#This Row],[DEPORTISTA]])</f>
        <v>Juan Diego Floyd Martínez</v>
      </c>
      <c r="M2665" s="3">
        <f>IF(FIN_DATASET[[#This Row],[Method]]="Efectivo",1,0)</f>
        <v>1</v>
      </c>
      <c r="N2665" s="12">
        <f>IF(FIN_DATASET[[#This Row],[Method]]="Efectivo",FIN_DATASET[[#This Row],[Amount]],0)</f>
        <v>100000</v>
      </c>
      <c r="O2665" s="3">
        <f>IF(FIN_DATASET[[#This Row],[Method]]="CxC",1,0)</f>
        <v>0</v>
      </c>
      <c r="P2665" s="11">
        <f>IF(FIN_DATASET[[#This Row],[Method]]="CxC",FIN_DATASET[[#This Row],[Amount]],0)</f>
        <v>0</v>
      </c>
      <c r="Q2665" s="3">
        <f>IF(OR(FIN_DATASET[[#This Row],[Account]]="CxP",FIN_DATASET[[#This Row],[Account]]="CxP (Liga)",FIN_DATASET[[#This Row],[Account]]="CxP (Terceros)"),1,0)</f>
        <v>0</v>
      </c>
      <c r="R2665" s="3">
        <f>IF(FIN_DATASET[[#This Row],[AP_Flag]]=1,FIN_DATASET[[#This Row],[Amount]],0)</f>
        <v>0</v>
      </c>
    </row>
    <row r="2666" spans="1:18" x14ac:dyDescent="0.2">
      <c r="A2666" s="4">
        <f>FIN_RAW[[#This Row],[FECHA]]</f>
        <v>45747</v>
      </c>
      <c r="B2666" s="3">
        <f>YEAR(FIN_DATASET[[#This Row],[Date]])</f>
        <v>2025</v>
      </c>
      <c r="C2666" s="3" t="str">
        <f>TEXT(FIN_DATASET[[#This Row],[Date]],"mmmm")</f>
        <v>March</v>
      </c>
      <c r="D2666" s="3" t="str">
        <f>IF(FIN_RAW[[#This Row],[VALOR (IN)]]&gt;0, "Income",IF(FIN_RAW[[#This Row],[VALOR (OUT)]]&gt;0, "Expense", "Check"))</f>
        <v>Income</v>
      </c>
      <c r="E2666" s="3" t="str">
        <f>_xlfn.XLOOKUP(FIN_DATASET[[#This Row],[Method]],CATEGORY_MAP[CUENTA_IN],CATEGORY_MAP[Category])</f>
        <v>Cash</v>
      </c>
      <c r="F2666" s="3" t="str">
        <f>_xlfn.XLOOKUP(FIN_DATASET[[#This Row],[Account]],CATEGORY_MAP[CUENTA_OUT],CATEGORY_MAP[Subcategory])</f>
        <v>Other Incomes</v>
      </c>
      <c r="G2666" s="3" t="str">
        <f>IF(OR(FIN_RAW[[#This Row],[CONCEPTO]]=0,FIN_RAW[[#This Row],[CONCEPTO]]=""),"",FIN_RAW[[#This Row],[CONCEPTO]])</f>
        <v>Pruebas InterClubes Juvenil</v>
      </c>
      <c r="H2666" s="5">
        <f>IF(FIN_DATASET[[#This Row],[Type]]="Income", FIN_RAW[[#This Row],[VALOR (IN)]], -FIN_RAW[[#This Row],[VALOR (OUT)]])</f>
        <v>100000</v>
      </c>
      <c r="I2666" s="3" t="str">
        <f>FIN_RAW[[#This Row],[CUENTA (IN)]]</f>
        <v>Efectivo</v>
      </c>
      <c r="J2666" s="6" t="str">
        <f>FIN_RAW[[#This Row],[CUENTA (OUT)]]</f>
        <v>Otros Ingresos</v>
      </c>
      <c r="K2666" s="3" t="str">
        <f>IF(OR(FIN_RAW[[#This Row],[CLIENTE]]=0,FIN_RAW[[#This Row],[CLIENTE]]=" "),"",FIN_RAW[[#This Row],[CLIENTE]])</f>
        <v>Ingrith Basto Zamorano</v>
      </c>
      <c r="L2666" s="3" t="str">
        <f>IF(OR(FIN_RAW[[#This Row],[DEPORTISTA]]=0,FIN_RAW[[#This Row],[DEPORTISTA]]=""),"",FIN_RAW[[#This Row],[DEPORTISTA]])</f>
        <v>Santiago Solórzano Basto</v>
      </c>
      <c r="M2666" s="3">
        <f>IF(FIN_DATASET[[#This Row],[Method]]="Efectivo",1,0)</f>
        <v>1</v>
      </c>
      <c r="N2666" s="12">
        <f>IF(FIN_DATASET[[#This Row],[Method]]="Efectivo",FIN_DATASET[[#This Row],[Amount]],0)</f>
        <v>100000</v>
      </c>
      <c r="O2666" s="3">
        <f>IF(FIN_DATASET[[#This Row],[Method]]="CxC",1,0)</f>
        <v>0</v>
      </c>
      <c r="P2666" s="11">
        <f>IF(FIN_DATASET[[#This Row],[Method]]="CxC",FIN_DATASET[[#This Row],[Amount]],0)</f>
        <v>0</v>
      </c>
      <c r="Q2666" s="3">
        <f>IF(OR(FIN_DATASET[[#This Row],[Account]]="CxP",FIN_DATASET[[#This Row],[Account]]="CxP (Liga)",FIN_DATASET[[#This Row],[Account]]="CxP (Terceros)"),1,0)</f>
        <v>0</v>
      </c>
      <c r="R2666" s="3">
        <f>IF(FIN_DATASET[[#This Row],[AP_Flag]]=1,FIN_DATASET[[#This Row],[Amount]],0)</f>
        <v>0</v>
      </c>
    </row>
    <row r="2667" spans="1:18" x14ac:dyDescent="0.2">
      <c r="A2667" s="4">
        <f>FIN_RAW[[#This Row],[FECHA]]</f>
        <v>45747</v>
      </c>
      <c r="B2667" s="3">
        <f>YEAR(FIN_DATASET[[#This Row],[Date]])</f>
        <v>2025</v>
      </c>
      <c r="C2667" s="3" t="str">
        <f>TEXT(FIN_DATASET[[#This Row],[Date]],"mmmm")</f>
        <v>March</v>
      </c>
      <c r="D2667" s="3" t="str">
        <f>IF(FIN_RAW[[#This Row],[VALOR (IN)]]&gt;0, "Income",IF(FIN_RAW[[#This Row],[VALOR (OUT)]]&gt;0, "Expense", "Check"))</f>
        <v>Income</v>
      </c>
      <c r="E2667" s="3" t="str">
        <f>_xlfn.XLOOKUP(FIN_DATASET[[#This Row],[Method]],CATEGORY_MAP[CUENTA_IN],CATEGORY_MAP[Category])</f>
        <v>Cash</v>
      </c>
      <c r="F2667" s="3" t="str">
        <f>_xlfn.XLOOKUP(FIN_DATASET[[#This Row],[Account]],CATEGORY_MAP[CUENTA_OUT],CATEGORY_MAP[Subcategory])</f>
        <v>Other Incomes</v>
      </c>
      <c r="G2667" s="3" t="str">
        <f>IF(OR(FIN_RAW[[#This Row],[CONCEPTO]]=0,FIN_RAW[[#This Row],[CONCEPTO]]=""),"",FIN_RAW[[#This Row],[CONCEPTO]])</f>
        <v>Pruebas Open Juvenil</v>
      </c>
      <c r="H2667" s="5">
        <f>IF(FIN_DATASET[[#This Row],[Type]]="Income", FIN_RAW[[#This Row],[VALOR (IN)]], -FIN_RAW[[#This Row],[VALOR (OUT)]])</f>
        <v>100000</v>
      </c>
      <c r="I2667" s="3" t="str">
        <f>FIN_RAW[[#This Row],[CUENTA (IN)]]</f>
        <v>Efectivo</v>
      </c>
      <c r="J2667" s="6" t="str">
        <f>FIN_RAW[[#This Row],[CUENTA (OUT)]]</f>
        <v>Otros Ingresos</v>
      </c>
      <c r="K2667" s="3" t="str">
        <f>IF(OR(FIN_RAW[[#This Row],[CLIENTE]]=0,FIN_RAW[[#This Row],[CLIENTE]]=" "),"",FIN_RAW[[#This Row],[CLIENTE]])</f>
        <v>Luz Ines Guiral</v>
      </c>
      <c r="L2667" s="3" t="str">
        <f>IF(OR(FIN_RAW[[#This Row],[DEPORTISTA]]=0,FIN_RAW[[#This Row],[DEPORTISTA]]=""),"",FIN_RAW[[#This Row],[DEPORTISTA]])</f>
        <v>Miguel Esteban Tovar Guiral</v>
      </c>
      <c r="M2667" s="3">
        <f>IF(FIN_DATASET[[#This Row],[Method]]="Efectivo",1,0)</f>
        <v>1</v>
      </c>
      <c r="N2667" s="12">
        <f>IF(FIN_DATASET[[#This Row],[Method]]="Efectivo",FIN_DATASET[[#This Row],[Amount]],0)</f>
        <v>100000</v>
      </c>
      <c r="O2667" s="3">
        <f>IF(FIN_DATASET[[#This Row],[Method]]="CxC",1,0)</f>
        <v>0</v>
      </c>
      <c r="P2667" s="11">
        <f>IF(FIN_DATASET[[#This Row],[Method]]="CxC",FIN_DATASET[[#This Row],[Amount]],0)</f>
        <v>0</v>
      </c>
      <c r="Q2667" s="3">
        <f>IF(OR(FIN_DATASET[[#This Row],[Account]]="CxP",FIN_DATASET[[#This Row],[Account]]="CxP (Liga)",FIN_DATASET[[#This Row],[Account]]="CxP (Terceros)"),1,0)</f>
        <v>0</v>
      </c>
      <c r="R2667" s="3">
        <f>IF(FIN_DATASET[[#This Row],[AP_Flag]]=1,FIN_DATASET[[#This Row],[Amount]],0)</f>
        <v>0</v>
      </c>
    </row>
    <row r="2668" spans="1:18" x14ac:dyDescent="0.2">
      <c r="A2668" s="4">
        <f>FIN_RAW[[#This Row],[FECHA]]</f>
        <v>45747</v>
      </c>
      <c r="B2668" s="3">
        <f>YEAR(FIN_DATASET[[#This Row],[Date]])</f>
        <v>2025</v>
      </c>
      <c r="C2668" s="3" t="str">
        <f>TEXT(FIN_DATASET[[#This Row],[Date]],"mmmm")</f>
        <v>March</v>
      </c>
      <c r="D2668" s="3" t="str">
        <f>IF(FIN_RAW[[#This Row],[VALOR (IN)]]&gt;0, "Income",IF(FIN_RAW[[#This Row],[VALOR (OUT)]]&gt;0, "Expense", "Check"))</f>
        <v>Income</v>
      </c>
      <c r="E2668" s="3" t="str">
        <f>_xlfn.XLOOKUP(FIN_DATASET[[#This Row],[Method]],CATEGORY_MAP[CUENTA_IN],CATEGORY_MAP[Category])</f>
        <v>Cash</v>
      </c>
      <c r="F2668" s="3" t="str">
        <f>_xlfn.XLOOKUP(FIN_DATASET[[#This Row],[Account]],CATEGORY_MAP[CUENTA_OUT],CATEGORY_MAP[Subcategory])</f>
        <v>Other Incomes</v>
      </c>
      <c r="G2668" s="3" t="str">
        <f>IF(OR(FIN_RAW[[#This Row],[CONCEPTO]]=0,FIN_RAW[[#This Row],[CONCEPTO]]=""),"",FIN_RAW[[#This Row],[CONCEPTO]])</f>
        <v>Pruebas Open Juvenil</v>
      </c>
      <c r="H2668" s="5">
        <f>IF(FIN_DATASET[[#This Row],[Type]]="Income", FIN_RAW[[#This Row],[VALOR (IN)]], -FIN_RAW[[#This Row],[VALOR (OUT)]])</f>
        <v>156000</v>
      </c>
      <c r="I2668" s="3" t="str">
        <f>FIN_RAW[[#This Row],[CUENTA (IN)]]</f>
        <v>Efectivo</v>
      </c>
      <c r="J2668" s="6" t="str">
        <f>FIN_RAW[[#This Row],[CUENTA (OUT)]]</f>
        <v>Otros Ingresos</v>
      </c>
      <c r="K2668" s="3" t="str">
        <f>IF(OR(FIN_RAW[[#This Row],[CLIENTE]]=0,FIN_RAW[[#This Row],[CLIENTE]]=" "),"",FIN_RAW[[#This Row],[CLIENTE]])</f>
        <v>Omar Osorio Valencia</v>
      </c>
      <c r="L2668" s="3" t="str">
        <f>IF(OR(FIN_RAW[[#This Row],[DEPORTISTA]]=0,FIN_RAW[[#This Row],[DEPORTISTA]]=""),"",FIN_RAW[[#This Row],[DEPORTISTA]])</f>
        <v>Mariana Osorio Mendoza</v>
      </c>
      <c r="M2668" s="3">
        <f>IF(FIN_DATASET[[#This Row],[Method]]="Efectivo",1,0)</f>
        <v>1</v>
      </c>
      <c r="N2668" s="12">
        <f>IF(FIN_DATASET[[#This Row],[Method]]="Efectivo",FIN_DATASET[[#This Row],[Amount]],0)</f>
        <v>156000</v>
      </c>
      <c r="O2668" s="3">
        <f>IF(FIN_DATASET[[#This Row],[Method]]="CxC",1,0)</f>
        <v>0</v>
      </c>
      <c r="P2668" s="11">
        <f>IF(FIN_DATASET[[#This Row],[Method]]="CxC",FIN_DATASET[[#This Row],[Amount]],0)</f>
        <v>0</v>
      </c>
      <c r="Q2668" s="3">
        <f>IF(OR(FIN_DATASET[[#This Row],[Account]]="CxP",FIN_DATASET[[#This Row],[Account]]="CxP (Liga)",FIN_DATASET[[#This Row],[Account]]="CxP (Terceros)"),1,0)</f>
        <v>0</v>
      </c>
      <c r="R2668" s="3">
        <f>IF(FIN_DATASET[[#This Row],[AP_Flag]]=1,FIN_DATASET[[#This Row],[Amount]],0)</f>
        <v>0</v>
      </c>
    </row>
    <row r="2669" spans="1:18" x14ac:dyDescent="0.2">
      <c r="A2669" s="4">
        <f>FIN_RAW[[#This Row],[FECHA]]</f>
        <v>45747</v>
      </c>
      <c r="B2669" s="3">
        <f>YEAR(FIN_DATASET[[#This Row],[Date]])</f>
        <v>2025</v>
      </c>
      <c r="C2669" s="3" t="str">
        <f>TEXT(FIN_DATASET[[#This Row],[Date]],"mmmm")</f>
        <v>March</v>
      </c>
      <c r="D2669" s="3" t="str">
        <f>IF(FIN_RAW[[#This Row],[VALOR (IN)]]&gt;0, "Income",IF(FIN_RAW[[#This Row],[VALOR (OUT)]]&gt;0, "Expense", "Check"))</f>
        <v>Income</v>
      </c>
      <c r="E2669" s="3" t="str">
        <f>_xlfn.XLOOKUP(FIN_DATASET[[#This Row],[Method]],CATEGORY_MAP[CUENTA_IN],CATEGORY_MAP[Category])</f>
        <v>Cash</v>
      </c>
      <c r="F2669" s="3" t="str">
        <f>_xlfn.XLOOKUP(FIN_DATASET[[#This Row],[Account]],CATEGORY_MAP[CUENTA_OUT],CATEGORY_MAP[Subcategory])</f>
        <v>Other Incomes</v>
      </c>
      <c r="G2669" s="3" t="str">
        <f>IF(OR(FIN_RAW[[#This Row],[CONCEPTO]]=0,FIN_RAW[[#This Row],[CONCEPTO]]=""),"",FIN_RAW[[#This Row],[CONCEPTO]])</f>
        <v>Pruebas Open Juvenil</v>
      </c>
      <c r="H2669" s="5">
        <f>IF(FIN_DATASET[[#This Row],[Type]]="Income", FIN_RAW[[#This Row],[VALOR (IN)]], -FIN_RAW[[#This Row],[VALOR (OUT)]])</f>
        <v>50000</v>
      </c>
      <c r="I2669" s="3" t="str">
        <f>FIN_RAW[[#This Row],[CUENTA (IN)]]</f>
        <v>Efectivo</v>
      </c>
      <c r="J2669" s="6" t="str">
        <f>FIN_RAW[[#This Row],[CUENTA (OUT)]]</f>
        <v>Otros Ingresos</v>
      </c>
      <c r="K2669" s="3" t="str">
        <f>IF(OR(FIN_RAW[[#This Row],[CLIENTE]]=0,FIN_RAW[[#This Row],[CLIENTE]]=" "),"",FIN_RAW[[#This Row],[CLIENTE]])</f>
        <v>Diana Gómez Herrera</v>
      </c>
      <c r="L2669" s="3" t="str">
        <f>IF(OR(FIN_RAW[[#This Row],[DEPORTISTA]]=0,FIN_RAW[[#This Row],[DEPORTISTA]]=""),"",FIN_RAW[[#This Row],[DEPORTISTA]])</f>
        <v>Juan Manuel López Gómez</v>
      </c>
      <c r="M2669" s="3">
        <f>IF(FIN_DATASET[[#This Row],[Method]]="Efectivo",1,0)</f>
        <v>1</v>
      </c>
      <c r="N2669" s="12">
        <f>IF(FIN_DATASET[[#This Row],[Method]]="Efectivo",FIN_DATASET[[#This Row],[Amount]],0)</f>
        <v>50000</v>
      </c>
      <c r="O2669" s="3">
        <f>IF(FIN_DATASET[[#This Row],[Method]]="CxC",1,0)</f>
        <v>0</v>
      </c>
      <c r="P2669" s="11">
        <f>IF(FIN_DATASET[[#This Row],[Method]]="CxC",FIN_DATASET[[#This Row],[Amount]],0)</f>
        <v>0</v>
      </c>
      <c r="Q2669" s="3">
        <f>IF(OR(FIN_DATASET[[#This Row],[Account]]="CxP",FIN_DATASET[[#This Row],[Account]]="CxP (Liga)",FIN_DATASET[[#This Row],[Account]]="CxP (Terceros)"),1,0)</f>
        <v>0</v>
      </c>
      <c r="R2669" s="3">
        <f>IF(FIN_DATASET[[#This Row],[AP_Flag]]=1,FIN_DATASET[[#This Row],[Amount]],0)</f>
        <v>0</v>
      </c>
    </row>
    <row r="2670" spans="1:18" x14ac:dyDescent="0.2">
      <c r="A2670" s="4">
        <f>FIN_RAW[[#This Row],[FECHA]]</f>
        <v>45747</v>
      </c>
      <c r="B2670" s="3">
        <f>YEAR(FIN_DATASET[[#This Row],[Date]])</f>
        <v>2025</v>
      </c>
      <c r="C2670" s="3" t="str">
        <f>TEXT(FIN_DATASET[[#This Row],[Date]],"mmmm")</f>
        <v>March</v>
      </c>
      <c r="D2670" s="3" t="str">
        <f>IF(FIN_RAW[[#This Row],[VALOR (IN)]]&gt;0, "Income",IF(FIN_RAW[[#This Row],[VALOR (OUT)]]&gt;0, "Expense", "Check"))</f>
        <v>Expense</v>
      </c>
      <c r="E2670" s="3" t="str">
        <f>_xlfn.XLOOKUP(FIN_DATASET[[#This Row],[Method]],CATEGORY_MAP[CUENTA_IN],CATEGORY_MAP[Category])</f>
        <v>Cash</v>
      </c>
      <c r="F2670" s="3" t="str">
        <f>_xlfn.XLOOKUP(FIN_DATASET[[#This Row],[Account]],CATEGORY_MAP[CUENTA_OUT],CATEGORY_MAP[Subcategory])</f>
        <v>Tournaments</v>
      </c>
      <c r="G2670" s="3" t="str">
        <f>IF(OR(FIN_RAW[[#This Row],[CONCEPTO]]=0,FIN_RAW[[#This Row],[CONCEPTO]]=""),"",FIN_RAW[[#This Row],[CONCEPTO]])</f>
        <v>Pago Pruebas InterClubes Juvenil 2025</v>
      </c>
      <c r="H2670" s="5">
        <f>IF(FIN_DATASET[[#This Row],[Type]]="Income", FIN_RAW[[#This Row],[VALOR (IN)]], -FIN_RAW[[#This Row],[VALOR (OUT)]])</f>
        <v>-762000</v>
      </c>
      <c r="I2670" s="3" t="str">
        <f>FIN_RAW[[#This Row],[CUENTA (IN)]]</f>
        <v>Efectivo</v>
      </c>
      <c r="J2670" s="6" t="str">
        <f>FIN_RAW[[#This Row],[CUENTA (OUT)]]</f>
        <v>Torneos</v>
      </c>
      <c r="K2670" s="3" t="str">
        <f>IF(OR(FIN_RAW[[#This Row],[CLIENTE]]=0,FIN_RAW[[#This Row],[CLIENTE]]=" "),"",FIN_RAW[[#This Row],[CLIENTE]])</f>
        <v/>
      </c>
      <c r="L2670" s="3" t="str">
        <f>IF(OR(FIN_RAW[[#This Row],[DEPORTISTA]]=0,FIN_RAW[[#This Row],[DEPORTISTA]]=""),"",FIN_RAW[[#This Row],[DEPORTISTA]])</f>
        <v/>
      </c>
      <c r="M2670" s="3">
        <f>IF(FIN_DATASET[[#This Row],[Method]]="Efectivo",1,0)</f>
        <v>1</v>
      </c>
      <c r="N2670" s="12">
        <f>IF(FIN_DATASET[[#This Row],[Method]]="Efectivo",FIN_DATASET[[#This Row],[Amount]],0)</f>
        <v>-762000</v>
      </c>
      <c r="O2670" s="3">
        <f>IF(FIN_DATASET[[#This Row],[Method]]="CxC",1,0)</f>
        <v>0</v>
      </c>
      <c r="P2670" s="11">
        <f>IF(FIN_DATASET[[#This Row],[Method]]="CxC",FIN_DATASET[[#This Row],[Amount]],0)</f>
        <v>0</v>
      </c>
      <c r="Q2670" s="3">
        <f>IF(OR(FIN_DATASET[[#This Row],[Account]]="CxP",FIN_DATASET[[#This Row],[Account]]="CxP (Liga)",FIN_DATASET[[#This Row],[Account]]="CxP (Terceros)"),1,0)</f>
        <v>0</v>
      </c>
      <c r="R2670" s="3">
        <f>IF(FIN_DATASET[[#This Row],[AP_Flag]]=1,FIN_DATASET[[#This Row],[Amount]],0)</f>
        <v>0</v>
      </c>
    </row>
    <row r="2671" spans="1:18" x14ac:dyDescent="0.2">
      <c r="A2671" s="4">
        <f>FIN_RAW[[#This Row],[FECHA]]</f>
        <v>45747</v>
      </c>
      <c r="B2671" s="3">
        <f>YEAR(FIN_DATASET[[#This Row],[Date]])</f>
        <v>2025</v>
      </c>
      <c r="C2671" s="3" t="str">
        <f>TEXT(FIN_DATASET[[#This Row],[Date]],"mmmm")</f>
        <v>March</v>
      </c>
      <c r="D2671" s="3" t="str">
        <f>IF(FIN_RAW[[#This Row],[VALOR (IN)]]&gt;0, "Income",IF(FIN_RAW[[#This Row],[VALOR (OUT)]]&gt;0, "Expense", "Check"))</f>
        <v>Expense</v>
      </c>
      <c r="E2671" s="3" t="str">
        <f>_xlfn.XLOOKUP(FIN_DATASET[[#This Row],[Method]],CATEGORY_MAP[CUENTA_IN],CATEGORY_MAP[Category])</f>
        <v>Cash</v>
      </c>
      <c r="F2671" s="3" t="str">
        <f>_xlfn.XLOOKUP(FIN_DATASET[[#This Row],[Account]],CATEGORY_MAP[CUENTA_OUT],CATEGORY_MAP[Subcategory])</f>
        <v>Tournaments</v>
      </c>
      <c r="G2671" s="3" t="str">
        <f>IF(OR(FIN_RAW[[#This Row],[CONCEPTO]]=0,FIN_RAW[[#This Row],[CONCEPTO]]=""),"",FIN_RAW[[#This Row],[CONCEPTO]])</f>
        <v>Pago Pruebas InterClubes Open 2025</v>
      </c>
      <c r="H2671" s="5">
        <f>IF(FIN_DATASET[[#This Row],[Type]]="Income", FIN_RAW[[#This Row],[VALOR (IN)]], -FIN_RAW[[#This Row],[VALOR (OUT)]])</f>
        <v>-306000</v>
      </c>
      <c r="I2671" s="3" t="str">
        <f>FIN_RAW[[#This Row],[CUENTA (IN)]]</f>
        <v>Efectivo</v>
      </c>
      <c r="J2671" s="6" t="str">
        <f>FIN_RAW[[#This Row],[CUENTA (OUT)]]</f>
        <v>Torneos</v>
      </c>
      <c r="K2671" s="3" t="str">
        <f>IF(OR(FIN_RAW[[#This Row],[CLIENTE]]=0,FIN_RAW[[#This Row],[CLIENTE]]=" "),"",FIN_RAW[[#This Row],[CLIENTE]])</f>
        <v/>
      </c>
      <c r="L2671" s="3" t="str">
        <f>IF(OR(FIN_RAW[[#This Row],[DEPORTISTA]]=0,FIN_RAW[[#This Row],[DEPORTISTA]]=""),"",FIN_RAW[[#This Row],[DEPORTISTA]])</f>
        <v/>
      </c>
      <c r="M2671" s="3">
        <f>IF(FIN_DATASET[[#This Row],[Method]]="Efectivo",1,0)</f>
        <v>1</v>
      </c>
      <c r="N2671" s="12">
        <f>IF(FIN_DATASET[[#This Row],[Method]]="Efectivo",FIN_DATASET[[#This Row],[Amount]],0)</f>
        <v>-306000</v>
      </c>
      <c r="O2671" s="3">
        <f>IF(FIN_DATASET[[#This Row],[Method]]="CxC",1,0)</f>
        <v>0</v>
      </c>
      <c r="P2671" s="11">
        <f>IF(FIN_DATASET[[#This Row],[Method]]="CxC",FIN_DATASET[[#This Row],[Amount]],0)</f>
        <v>0</v>
      </c>
      <c r="Q2671" s="3">
        <f>IF(OR(FIN_DATASET[[#This Row],[Account]]="CxP",FIN_DATASET[[#This Row],[Account]]="CxP (Liga)",FIN_DATASET[[#This Row],[Account]]="CxP (Terceros)"),1,0)</f>
        <v>0</v>
      </c>
      <c r="R2671" s="3">
        <f>IF(FIN_DATASET[[#This Row],[AP_Flag]]=1,FIN_DATASET[[#This Row],[Amount]],0)</f>
        <v>0</v>
      </c>
    </row>
    <row r="2672" spans="1:18" x14ac:dyDescent="0.2">
      <c r="A2672" s="4">
        <f>FIN_RAW[[#This Row],[FECHA]]</f>
        <v>45748</v>
      </c>
      <c r="B2672" s="3">
        <f>YEAR(FIN_DATASET[[#This Row],[Date]])</f>
        <v>2025</v>
      </c>
      <c r="C2672" s="3" t="str">
        <f>TEXT(FIN_DATASET[[#This Row],[Date]],"mmmm")</f>
        <v>April</v>
      </c>
      <c r="D2672" s="3" t="str">
        <f>IF(FIN_RAW[[#This Row],[VALOR (IN)]]&gt;0, "Income",IF(FIN_RAW[[#This Row],[VALOR (OUT)]]&gt;0, "Expense", "Check"))</f>
        <v>Income</v>
      </c>
      <c r="E2672" s="3" t="str">
        <f>_xlfn.XLOOKUP(FIN_DATASET[[#This Row],[Method]],CATEGORY_MAP[CUENTA_IN],CATEGORY_MAP[Category])</f>
        <v>Cash</v>
      </c>
      <c r="F2672" s="3" t="str">
        <f>_xlfn.XLOOKUP(FIN_DATASET[[#This Row],[Account]],CATEGORY_MAP[CUENTA_OUT],CATEGORY_MAP[Subcategory])</f>
        <v>Monthly Fee</v>
      </c>
      <c r="G2672" s="3" t="str">
        <f>IF(OR(FIN_RAW[[#This Row],[CONCEPTO]]=0,FIN_RAW[[#This Row],[CONCEPTO]]=""),"",FIN_RAW[[#This Row],[CONCEPTO]])</f>
        <v>Mensualidad FOR ABR</v>
      </c>
      <c r="H2672" s="5">
        <f>IF(FIN_DATASET[[#This Row],[Type]]="Income", FIN_RAW[[#This Row],[VALOR (IN)]], -FIN_RAW[[#This Row],[VALOR (OUT)]])</f>
        <v>158000</v>
      </c>
      <c r="I2672" s="3" t="str">
        <f>FIN_RAW[[#This Row],[CUENTA (IN)]]</f>
        <v>Efectivo</v>
      </c>
      <c r="J2672" s="6" t="str">
        <f>FIN_RAW[[#This Row],[CUENTA (OUT)]]</f>
        <v>Mensualidad</v>
      </c>
      <c r="K2672" s="3" t="str">
        <f>IF(OR(FIN_RAW[[#This Row],[CLIENTE]]=0,FIN_RAW[[#This Row],[CLIENTE]]=" "),"",FIN_RAW[[#This Row],[CLIENTE]])</f>
        <v>Sandra Martínez</v>
      </c>
      <c r="L2672" s="3" t="str">
        <f>IF(OR(FIN_RAW[[#This Row],[DEPORTISTA]]=0,FIN_RAW[[#This Row],[DEPORTISTA]]=""),"",FIN_RAW[[#This Row],[DEPORTISTA]])</f>
        <v>Alejandro Arbeláez Martínez</v>
      </c>
      <c r="M2672" s="3">
        <f>IF(FIN_DATASET[[#This Row],[Method]]="Efectivo",1,0)</f>
        <v>1</v>
      </c>
      <c r="N2672" s="12">
        <f>IF(FIN_DATASET[[#This Row],[Method]]="Efectivo",FIN_DATASET[[#This Row],[Amount]],0)</f>
        <v>158000</v>
      </c>
      <c r="O2672" s="3">
        <f>IF(FIN_DATASET[[#This Row],[Method]]="CxC",1,0)</f>
        <v>0</v>
      </c>
      <c r="P2672" s="11">
        <f>IF(FIN_DATASET[[#This Row],[Method]]="CxC",FIN_DATASET[[#This Row],[Amount]],0)</f>
        <v>0</v>
      </c>
      <c r="Q2672" s="3">
        <f>IF(OR(FIN_DATASET[[#This Row],[Account]]="CxP",FIN_DATASET[[#This Row],[Account]]="CxP (Liga)",FIN_DATASET[[#This Row],[Account]]="CxP (Terceros)"),1,0)</f>
        <v>0</v>
      </c>
      <c r="R2672" s="3">
        <f>IF(FIN_DATASET[[#This Row],[AP_Flag]]=1,FIN_DATASET[[#This Row],[Amount]],0)</f>
        <v>0</v>
      </c>
    </row>
    <row r="2673" spans="1:18" x14ac:dyDescent="0.2">
      <c r="A2673" s="4">
        <f>FIN_RAW[[#This Row],[FECHA]]</f>
        <v>45748</v>
      </c>
      <c r="B2673" s="3">
        <f>YEAR(FIN_DATASET[[#This Row],[Date]])</f>
        <v>2025</v>
      </c>
      <c r="C2673" s="3" t="str">
        <f>TEXT(FIN_DATASET[[#This Row],[Date]],"mmmm")</f>
        <v>April</v>
      </c>
      <c r="D2673" s="3" t="str">
        <f>IF(FIN_RAW[[#This Row],[VALOR (IN)]]&gt;0, "Income",IF(FIN_RAW[[#This Row],[VALOR (OUT)]]&gt;0, "Expense", "Check"))</f>
        <v>Income</v>
      </c>
      <c r="E2673" s="3" t="str">
        <f>_xlfn.XLOOKUP(FIN_DATASET[[#This Row],[Method]],CATEGORY_MAP[CUENTA_IN],CATEGORY_MAP[Category])</f>
        <v>Scholarships</v>
      </c>
      <c r="F2673" s="3" t="str">
        <f>_xlfn.XLOOKUP(FIN_DATASET[[#This Row],[Account]],CATEGORY_MAP[CUENTA_OUT],CATEGORY_MAP[Subcategory])</f>
        <v>Monthly Fee</v>
      </c>
      <c r="G2673" s="3" t="str">
        <f>IF(OR(FIN_RAW[[#This Row],[CONCEPTO]]=0,FIN_RAW[[#This Row],[CONCEPTO]]=""),"",FIN_RAW[[#This Row],[CONCEPTO]])</f>
        <v>Apoyo Temporal (18%) ABR</v>
      </c>
      <c r="H2673" s="5">
        <f>IF(FIN_DATASET[[#This Row],[Type]]="Income", FIN_RAW[[#This Row],[VALOR (IN)]], -FIN_RAW[[#This Row],[VALOR (OUT)]])</f>
        <v>35000</v>
      </c>
      <c r="I2673" s="3" t="str">
        <f>FIN_RAW[[#This Row],[CUENTA (IN)]]</f>
        <v>Becas</v>
      </c>
      <c r="J2673" s="6" t="str">
        <f>FIN_RAW[[#This Row],[CUENTA (OUT)]]</f>
        <v>Mensualidad</v>
      </c>
      <c r="K2673" s="3" t="str">
        <f>IF(OR(FIN_RAW[[#This Row],[CLIENTE]]=0,FIN_RAW[[#This Row],[CLIENTE]]=" "),"",FIN_RAW[[#This Row],[CLIENTE]])</f>
        <v>Sandra Martínez</v>
      </c>
      <c r="L2673" s="3" t="str">
        <f>IF(OR(FIN_RAW[[#This Row],[DEPORTISTA]]=0,FIN_RAW[[#This Row],[DEPORTISTA]]=""),"",FIN_RAW[[#This Row],[DEPORTISTA]])</f>
        <v>Alejandro Arbeláez Martínez</v>
      </c>
      <c r="M2673" s="3">
        <f>IF(FIN_DATASET[[#This Row],[Method]]="Efectivo",1,0)</f>
        <v>0</v>
      </c>
      <c r="N2673" s="12">
        <f>IF(FIN_DATASET[[#This Row],[Method]]="Efectivo",FIN_DATASET[[#This Row],[Amount]],0)</f>
        <v>0</v>
      </c>
      <c r="O2673" s="3">
        <f>IF(FIN_DATASET[[#This Row],[Method]]="CxC",1,0)</f>
        <v>0</v>
      </c>
      <c r="P2673" s="11">
        <f>IF(FIN_DATASET[[#This Row],[Method]]="CxC",FIN_DATASET[[#This Row],[Amount]],0)</f>
        <v>0</v>
      </c>
      <c r="Q2673" s="3">
        <f>IF(OR(FIN_DATASET[[#This Row],[Account]]="CxP",FIN_DATASET[[#This Row],[Account]]="CxP (Liga)",FIN_DATASET[[#This Row],[Account]]="CxP (Terceros)"),1,0)</f>
        <v>0</v>
      </c>
      <c r="R2673" s="3">
        <f>IF(FIN_DATASET[[#This Row],[AP_Flag]]=1,FIN_DATASET[[#This Row],[Amount]],0)</f>
        <v>0</v>
      </c>
    </row>
    <row r="2674" spans="1:18" x14ac:dyDescent="0.2">
      <c r="A2674" s="4">
        <f>FIN_RAW[[#This Row],[FECHA]]</f>
        <v>45748</v>
      </c>
      <c r="B2674" s="3">
        <f>YEAR(FIN_DATASET[[#This Row],[Date]])</f>
        <v>2025</v>
      </c>
      <c r="C2674" s="3" t="str">
        <f>TEXT(FIN_DATASET[[#This Row],[Date]],"mmmm")</f>
        <v>April</v>
      </c>
      <c r="D2674" s="3" t="str">
        <f>IF(FIN_RAW[[#This Row],[VALOR (IN)]]&gt;0, "Income",IF(FIN_RAW[[#This Row],[VALOR (OUT)]]&gt;0, "Expense", "Check"))</f>
        <v>Income</v>
      </c>
      <c r="E2674" s="3" t="str">
        <f>_xlfn.XLOOKUP(FIN_DATASET[[#This Row],[Method]],CATEGORY_MAP[CUENTA_IN],CATEGORY_MAP[Category])</f>
        <v>Cash</v>
      </c>
      <c r="F2674" s="3" t="str">
        <f>_xlfn.XLOOKUP(FIN_DATASET[[#This Row],[Account]],CATEGORY_MAP[CUENTA_OUT],CATEGORY_MAP[Subcategory])</f>
        <v>Monthly Fee</v>
      </c>
      <c r="G2674" s="3" t="str">
        <f>IF(OR(FIN_RAW[[#This Row],[CONCEPTO]]=0,FIN_RAW[[#This Row],[CONCEPTO]]=""),"",FIN_RAW[[#This Row],[CONCEPTO]])</f>
        <v>Mensualidad AR ABR</v>
      </c>
      <c r="H2674" s="5">
        <f>IF(FIN_DATASET[[#This Row],[Type]]="Income", FIN_RAW[[#This Row],[VALOR (IN)]], -FIN_RAW[[#This Row],[VALOR (OUT)]])</f>
        <v>225000</v>
      </c>
      <c r="I2674" s="3" t="str">
        <f>FIN_RAW[[#This Row],[CUENTA (IN)]]</f>
        <v>Efectivo</v>
      </c>
      <c r="J2674" s="6" t="str">
        <f>FIN_RAW[[#This Row],[CUENTA (OUT)]]</f>
        <v>Mensualidad</v>
      </c>
      <c r="K2674" s="3" t="str">
        <f>IF(OR(FIN_RAW[[#This Row],[CLIENTE]]=0,FIN_RAW[[#This Row],[CLIENTE]]=" "),"",FIN_RAW[[#This Row],[CLIENTE]])</f>
        <v>Carlos Andrés Velasco Ruiz</v>
      </c>
      <c r="L2674" s="3" t="str">
        <f>IF(OR(FIN_RAW[[#This Row],[DEPORTISTA]]=0,FIN_RAW[[#This Row],[DEPORTISTA]]=""),"",FIN_RAW[[#This Row],[DEPORTISTA]])</f>
        <v>Antonella Velasco Aristizabal</v>
      </c>
      <c r="M2674" s="3">
        <f>IF(FIN_DATASET[[#This Row],[Method]]="Efectivo",1,0)</f>
        <v>1</v>
      </c>
      <c r="N2674" s="12">
        <f>IF(FIN_DATASET[[#This Row],[Method]]="Efectivo",FIN_DATASET[[#This Row],[Amount]],0)</f>
        <v>225000</v>
      </c>
      <c r="O2674" s="3">
        <f>IF(FIN_DATASET[[#This Row],[Method]]="CxC",1,0)</f>
        <v>0</v>
      </c>
      <c r="P2674" s="11">
        <f>IF(FIN_DATASET[[#This Row],[Method]]="CxC",FIN_DATASET[[#This Row],[Amount]],0)</f>
        <v>0</v>
      </c>
      <c r="Q2674" s="3">
        <f>IF(OR(FIN_DATASET[[#This Row],[Account]]="CxP",FIN_DATASET[[#This Row],[Account]]="CxP (Liga)",FIN_DATASET[[#This Row],[Account]]="CxP (Terceros)"),1,0)</f>
        <v>0</v>
      </c>
      <c r="R2674" s="3">
        <f>IF(FIN_DATASET[[#This Row],[AP_Flag]]=1,FIN_DATASET[[#This Row],[Amount]],0)</f>
        <v>0</v>
      </c>
    </row>
    <row r="2675" spans="1:18" x14ac:dyDescent="0.2">
      <c r="A2675" s="4">
        <f>FIN_RAW[[#This Row],[FECHA]]</f>
        <v>45748</v>
      </c>
      <c r="B2675" s="3">
        <f>YEAR(FIN_DATASET[[#This Row],[Date]])</f>
        <v>2025</v>
      </c>
      <c r="C2675" s="3" t="str">
        <f>TEXT(FIN_DATASET[[#This Row],[Date]],"mmmm")</f>
        <v>April</v>
      </c>
      <c r="D2675" s="3" t="str">
        <f>IF(FIN_RAW[[#This Row],[VALOR (IN)]]&gt;0, "Income",IF(FIN_RAW[[#This Row],[VALOR (OUT)]]&gt;0, "Expense", "Check"))</f>
        <v>Income</v>
      </c>
      <c r="E2675" s="3" t="str">
        <f>_xlfn.XLOOKUP(FIN_DATASET[[#This Row],[Method]],CATEGORY_MAP[CUENTA_IN],CATEGORY_MAP[Category])</f>
        <v>Cash</v>
      </c>
      <c r="F2675" s="3" t="str">
        <f>_xlfn.XLOOKUP(FIN_DATASET[[#This Row],[Account]],CATEGORY_MAP[CUENTA_OUT],CATEGORY_MAP[Subcategory])</f>
        <v>Monthly Fee</v>
      </c>
      <c r="G2675" s="3" t="str">
        <f>IF(OR(FIN_RAW[[#This Row],[CONCEPTO]]=0,FIN_RAW[[#This Row],[CONCEPTO]]=""),"",FIN_RAW[[#This Row],[CONCEPTO]])</f>
        <v>Mensualidad AR ABR</v>
      </c>
      <c r="H2675" s="5">
        <f>IF(FIN_DATASET[[#This Row],[Type]]="Income", FIN_RAW[[#This Row],[VALOR (IN)]], -FIN_RAW[[#This Row],[VALOR (OUT)]])</f>
        <v>225000</v>
      </c>
      <c r="I2675" s="3" t="str">
        <f>FIN_RAW[[#This Row],[CUENTA (IN)]]</f>
        <v>Efectivo</v>
      </c>
      <c r="J2675" s="6" t="str">
        <f>FIN_RAW[[#This Row],[CUENTA (OUT)]]</f>
        <v>Mensualidad</v>
      </c>
      <c r="K2675" s="3" t="str">
        <f>IF(OR(FIN_RAW[[#This Row],[CLIENTE]]=0,FIN_RAW[[#This Row],[CLIENTE]]=" "),"",FIN_RAW[[#This Row],[CLIENTE]])</f>
        <v>Juan Sebastián Floyd</v>
      </c>
      <c r="L2675" s="3" t="str">
        <f>IF(OR(FIN_RAW[[#This Row],[DEPORTISTA]]=0,FIN_RAW[[#This Row],[DEPORTISTA]]=""),"",FIN_RAW[[#This Row],[DEPORTISTA]])</f>
        <v>Arianna Floyd Martínez</v>
      </c>
      <c r="M2675" s="3">
        <f>IF(FIN_DATASET[[#This Row],[Method]]="Efectivo",1,0)</f>
        <v>1</v>
      </c>
      <c r="N2675" s="12">
        <f>IF(FIN_DATASET[[#This Row],[Method]]="Efectivo",FIN_DATASET[[#This Row],[Amount]],0)</f>
        <v>225000</v>
      </c>
      <c r="O2675" s="3">
        <f>IF(FIN_DATASET[[#This Row],[Method]]="CxC",1,0)</f>
        <v>0</v>
      </c>
      <c r="P2675" s="11">
        <f>IF(FIN_DATASET[[#This Row],[Method]]="CxC",FIN_DATASET[[#This Row],[Amount]],0)</f>
        <v>0</v>
      </c>
      <c r="Q2675" s="3">
        <f>IF(OR(FIN_DATASET[[#This Row],[Account]]="CxP",FIN_DATASET[[#This Row],[Account]]="CxP (Liga)",FIN_DATASET[[#This Row],[Account]]="CxP (Terceros)"),1,0)</f>
        <v>0</v>
      </c>
      <c r="R2675" s="3">
        <f>IF(FIN_DATASET[[#This Row],[AP_Flag]]=1,FIN_DATASET[[#This Row],[Amount]],0)</f>
        <v>0</v>
      </c>
    </row>
    <row r="2676" spans="1:18" x14ac:dyDescent="0.2">
      <c r="A2676" s="4">
        <f>FIN_RAW[[#This Row],[FECHA]]</f>
        <v>45748</v>
      </c>
      <c r="B2676" s="3">
        <f>YEAR(FIN_DATASET[[#This Row],[Date]])</f>
        <v>2025</v>
      </c>
      <c r="C2676" s="3" t="str">
        <f>TEXT(FIN_DATASET[[#This Row],[Date]],"mmmm")</f>
        <v>April</v>
      </c>
      <c r="D2676" s="3" t="str">
        <f>IF(FIN_RAW[[#This Row],[VALOR (IN)]]&gt;0, "Income",IF(FIN_RAW[[#This Row],[VALOR (OUT)]]&gt;0, "Expense", "Check"))</f>
        <v>Income</v>
      </c>
      <c r="E2676" s="3" t="str">
        <f>_xlfn.XLOOKUP(FIN_DATASET[[#This Row],[Method]],CATEGORY_MAP[CUENTA_IN],CATEGORY_MAP[Category])</f>
        <v>Cash</v>
      </c>
      <c r="F2676" s="3" t="str">
        <f>_xlfn.XLOOKUP(FIN_DATASET[[#This Row],[Account]],CATEGORY_MAP[CUENTA_OUT],CATEGORY_MAP[Subcategory])</f>
        <v>Monthly Fee</v>
      </c>
      <c r="G2676" s="3" t="str">
        <f>IF(OR(FIN_RAW[[#This Row],[CONCEPTO]]=0,FIN_RAW[[#This Row],[CONCEPTO]]=""),"",FIN_RAW[[#This Row],[CONCEPTO]])</f>
        <v>Mensualidad AR ABR</v>
      </c>
      <c r="H2676" s="5">
        <f>IF(FIN_DATASET[[#This Row],[Type]]="Income", FIN_RAW[[#This Row],[VALOR (IN)]], -FIN_RAW[[#This Row],[VALOR (OUT)]])</f>
        <v>191000</v>
      </c>
      <c r="I2676" s="3" t="str">
        <f>FIN_RAW[[#This Row],[CUENTA (IN)]]</f>
        <v>Efectivo</v>
      </c>
      <c r="J2676" s="6" t="str">
        <f>FIN_RAW[[#This Row],[CUENTA (OUT)]]</f>
        <v>Mensualidad</v>
      </c>
      <c r="K2676" s="3" t="str">
        <f>IF(OR(FIN_RAW[[#This Row],[CLIENTE]]=0,FIN_RAW[[#This Row],[CLIENTE]]=" "),"",FIN_RAW[[#This Row],[CLIENTE]])</f>
        <v>Juan Sebastián Floyd</v>
      </c>
      <c r="L2676" s="3" t="str">
        <f>IF(OR(FIN_RAW[[#This Row],[DEPORTISTA]]=0,FIN_RAW[[#This Row],[DEPORTISTA]]=""),"",FIN_RAW[[#This Row],[DEPORTISTA]])</f>
        <v>Juan Diego Floyd Martínez</v>
      </c>
      <c r="M2676" s="3">
        <f>IF(FIN_DATASET[[#This Row],[Method]]="Efectivo",1,0)</f>
        <v>1</v>
      </c>
      <c r="N2676" s="12">
        <f>IF(FIN_DATASET[[#This Row],[Method]]="Efectivo",FIN_DATASET[[#This Row],[Amount]],0)</f>
        <v>191000</v>
      </c>
      <c r="O2676" s="3">
        <f>IF(FIN_DATASET[[#This Row],[Method]]="CxC",1,0)</f>
        <v>0</v>
      </c>
      <c r="P2676" s="11">
        <f>IF(FIN_DATASET[[#This Row],[Method]]="CxC",FIN_DATASET[[#This Row],[Amount]],0)</f>
        <v>0</v>
      </c>
      <c r="Q2676" s="3">
        <f>IF(OR(FIN_DATASET[[#This Row],[Account]]="CxP",FIN_DATASET[[#This Row],[Account]]="CxP (Liga)",FIN_DATASET[[#This Row],[Account]]="CxP (Terceros)"),1,0)</f>
        <v>0</v>
      </c>
      <c r="R2676" s="3">
        <f>IF(FIN_DATASET[[#This Row],[AP_Flag]]=1,FIN_DATASET[[#This Row],[Amount]],0)</f>
        <v>0</v>
      </c>
    </row>
    <row r="2677" spans="1:18" x14ac:dyDescent="0.2">
      <c r="A2677" s="4">
        <f>FIN_RAW[[#This Row],[FECHA]]</f>
        <v>45748</v>
      </c>
      <c r="B2677" s="3">
        <f>YEAR(FIN_DATASET[[#This Row],[Date]])</f>
        <v>2025</v>
      </c>
      <c r="C2677" s="3" t="str">
        <f>TEXT(FIN_DATASET[[#This Row],[Date]],"mmmm")</f>
        <v>April</v>
      </c>
      <c r="D2677" s="3" t="str">
        <f>IF(FIN_RAW[[#This Row],[VALOR (IN)]]&gt;0, "Income",IF(FIN_RAW[[#This Row],[VALOR (OUT)]]&gt;0, "Expense", "Check"))</f>
        <v>Income</v>
      </c>
      <c r="E2677" s="3" t="str">
        <f>_xlfn.XLOOKUP(FIN_DATASET[[#This Row],[Method]],CATEGORY_MAP[CUENTA_IN],CATEGORY_MAP[Category])</f>
        <v>Scholarships</v>
      </c>
      <c r="F2677" s="3" t="str">
        <f>_xlfn.XLOOKUP(FIN_DATASET[[#This Row],[Account]],CATEGORY_MAP[CUENTA_OUT],CATEGORY_MAP[Subcategory])</f>
        <v>Monthly Fee</v>
      </c>
      <c r="G2677" s="3" t="str">
        <f>IF(OR(FIN_RAW[[#This Row],[CONCEPTO]]=0,FIN_RAW[[#This Row],[CONCEPTO]]=""),"",FIN_RAW[[#This Row],[CONCEPTO]])</f>
        <v>Beca Hermandad (15%) ABR</v>
      </c>
      <c r="H2677" s="5">
        <f>IF(FIN_DATASET[[#This Row],[Type]]="Income", FIN_RAW[[#This Row],[VALOR (IN)]], -FIN_RAW[[#This Row],[VALOR (OUT)]])</f>
        <v>34000</v>
      </c>
      <c r="I2677" s="3" t="str">
        <f>FIN_RAW[[#This Row],[CUENTA (IN)]]</f>
        <v>Becas</v>
      </c>
      <c r="J2677" s="6" t="str">
        <f>FIN_RAW[[#This Row],[CUENTA (OUT)]]</f>
        <v>Mensualidad</v>
      </c>
      <c r="K2677" s="3" t="str">
        <f>IF(OR(FIN_RAW[[#This Row],[CLIENTE]]=0,FIN_RAW[[#This Row],[CLIENTE]]=" "),"",FIN_RAW[[#This Row],[CLIENTE]])</f>
        <v>Juan Sebastián Floyd</v>
      </c>
      <c r="L2677" s="3" t="str">
        <f>IF(OR(FIN_RAW[[#This Row],[DEPORTISTA]]=0,FIN_RAW[[#This Row],[DEPORTISTA]]=""),"",FIN_RAW[[#This Row],[DEPORTISTA]])</f>
        <v>Juan Diego Floyd Martínez</v>
      </c>
      <c r="M2677" s="3">
        <f>IF(FIN_DATASET[[#This Row],[Method]]="Efectivo",1,0)</f>
        <v>0</v>
      </c>
      <c r="N2677" s="12">
        <f>IF(FIN_DATASET[[#This Row],[Method]]="Efectivo",FIN_DATASET[[#This Row],[Amount]],0)</f>
        <v>0</v>
      </c>
      <c r="O2677" s="3">
        <f>IF(FIN_DATASET[[#This Row],[Method]]="CxC",1,0)</f>
        <v>0</v>
      </c>
      <c r="P2677" s="11">
        <f>IF(FIN_DATASET[[#This Row],[Method]]="CxC",FIN_DATASET[[#This Row],[Amount]],0)</f>
        <v>0</v>
      </c>
      <c r="Q2677" s="3">
        <f>IF(OR(FIN_DATASET[[#This Row],[Account]]="CxP",FIN_DATASET[[#This Row],[Account]]="CxP (Liga)",FIN_DATASET[[#This Row],[Account]]="CxP (Terceros)"),1,0)</f>
        <v>0</v>
      </c>
      <c r="R2677" s="3">
        <f>IF(FIN_DATASET[[#This Row],[AP_Flag]]=1,FIN_DATASET[[#This Row],[Amount]],0)</f>
        <v>0</v>
      </c>
    </row>
    <row r="2678" spans="1:18" x14ac:dyDescent="0.2">
      <c r="A2678" s="4">
        <f>FIN_RAW[[#This Row],[FECHA]]</f>
        <v>45748</v>
      </c>
      <c r="B2678" s="3">
        <f>YEAR(FIN_DATASET[[#This Row],[Date]])</f>
        <v>2025</v>
      </c>
      <c r="C2678" s="3" t="str">
        <f>TEXT(FIN_DATASET[[#This Row],[Date]],"mmmm")</f>
        <v>April</v>
      </c>
      <c r="D2678" s="3" t="str">
        <f>IF(FIN_RAW[[#This Row],[VALOR (IN)]]&gt;0, "Income",IF(FIN_RAW[[#This Row],[VALOR (OUT)]]&gt;0, "Expense", "Check"))</f>
        <v>Income</v>
      </c>
      <c r="E2678" s="3" t="str">
        <f>_xlfn.XLOOKUP(FIN_DATASET[[#This Row],[Method]],CATEGORY_MAP[CUENTA_IN],CATEGORY_MAP[Category])</f>
        <v>Cash</v>
      </c>
      <c r="F2678" s="3" t="str">
        <f>_xlfn.XLOOKUP(FIN_DATASET[[#This Row],[Account]],CATEGORY_MAP[CUENTA_OUT],CATEGORY_MAP[Subcategory])</f>
        <v>Monthly Fee</v>
      </c>
      <c r="G2678" s="3" t="str">
        <f>IF(OR(FIN_RAW[[#This Row],[CONCEPTO]]=0,FIN_RAW[[#This Row],[CONCEPTO]]=""),"",FIN_RAW[[#This Row],[CONCEPTO]])</f>
        <v>Mensualidad AR ABR</v>
      </c>
      <c r="H2678" s="5">
        <f>IF(FIN_DATASET[[#This Row],[Type]]="Income", FIN_RAW[[#This Row],[VALOR (IN)]], -FIN_RAW[[#This Row],[VALOR (OUT)]])</f>
        <v>225000</v>
      </c>
      <c r="I2678" s="3" t="str">
        <f>FIN_RAW[[#This Row],[CUENTA (IN)]]</f>
        <v>Efectivo</v>
      </c>
      <c r="J2678" s="6" t="str">
        <f>FIN_RAW[[#This Row],[CUENTA (OUT)]]</f>
        <v>Mensualidad</v>
      </c>
      <c r="K2678" s="3" t="str">
        <f>IF(OR(FIN_RAW[[#This Row],[CLIENTE]]=0,FIN_RAW[[#This Row],[CLIENTE]]=" "),"",FIN_RAW[[#This Row],[CLIENTE]])</f>
        <v>Tatiana Romero Tenorio</v>
      </c>
      <c r="L2678" s="3" t="str">
        <f>IF(OR(FIN_RAW[[#This Row],[DEPORTISTA]]=0,FIN_RAW[[#This Row],[DEPORTISTA]]=""),"",FIN_RAW[[#This Row],[DEPORTISTA]])</f>
        <v>Ismael Hurtado Romero</v>
      </c>
      <c r="M2678" s="3">
        <f>IF(FIN_DATASET[[#This Row],[Method]]="Efectivo",1,0)</f>
        <v>1</v>
      </c>
      <c r="N2678" s="12">
        <f>IF(FIN_DATASET[[#This Row],[Method]]="Efectivo",FIN_DATASET[[#This Row],[Amount]],0)</f>
        <v>225000</v>
      </c>
      <c r="O2678" s="3">
        <f>IF(FIN_DATASET[[#This Row],[Method]]="CxC",1,0)</f>
        <v>0</v>
      </c>
      <c r="P2678" s="11">
        <f>IF(FIN_DATASET[[#This Row],[Method]]="CxC",FIN_DATASET[[#This Row],[Amount]],0)</f>
        <v>0</v>
      </c>
      <c r="Q2678" s="3">
        <f>IF(OR(FIN_DATASET[[#This Row],[Account]]="CxP",FIN_DATASET[[#This Row],[Account]]="CxP (Liga)",FIN_DATASET[[#This Row],[Account]]="CxP (Terceros)"),1,0)</f>
        <v>0</v>
      </c>
      <c r="R2678" s="3">
        <f>IF(FIN_DATASET[[#This Row],[AP_Flag]]=1,FIN_DATASET[[#This Row],[Amount]],0)</f>
        <v>0</v>
      </c>
    </row>
    <row r="2679" spans="1:18" x14ac:dyDescent="0.2">
      <c r="A2679" s="4">
        <f>FIN_RAW[[#This Row],[FECHA]]</f>
        <v>45748</v>
      </c>
      <c r="B2679" s="3">
        <f>YEAR(FIN_DATASET[[#This Row],[Date]])</f>
        <v>2025</v>
      </c>
      <c r="C2679" s="3" t="str">
        <f>TEXT(FIN_DATASET[[#This Row],[Date]],"mmmm")</f>
        <v>April</v>
      </c>
      <c r="D2679" s="3" t="str">
        <f>IF(FIN_RAW[[#This Row],[VALOR (IN)]]&gt;0, "Income",IF(FIN_RAW[[#This Row],[VALOR (OUT)]]&gt;0, "Expense", "Check"))</f>
        <v>Income</v>
      </c>
      <c r="E2679" s="3" t="str">
        <f>_xlfn.XLOOKUP(FIN_DATASET[[#This Row],[Method]],CATEGORY_MAP[CUENTA_IN],CATEGORY_MAP[Category])</f>
        <v>Cash</v>
      </c>
      <c r="F2679" s="3" t="str">
        <f>_xlfn.XLOOKUP(FIN_DATASET[[#This Row],[Account]],CATEGORY_MAP[CUENTA_OUT],CATEGORY_MAP[Subcategory])</f>
        <v>Monthly Fee</v>
      </c>
      <c r="G2679" s="3" t="str">
        <f>IF(OR(FIN_RAW[[#This Row],[CONCEPTO]]=0,FIN_RAW[[#This Row],[CONCEPTO]]=""),"",FIN_RAW[[#This Row],[CONCEPTO]])</f>
        <v>Mensualidad FOR ABR</v>
      </c>
      <c r="H2679" s="5">
        <f>IF(FIN_DATASET[[#This Row],[Type]]="Income", FIN_RAW[[#This Row],[VALOR (IN)]], -FIN_RAW[[#This Row],[VALOR (OUT)]])</f>
        <v>193000</v>
      </c>
      <c r="I2679" s="3" t="str">
        <f>FIN_RAW[[#This Row],[CUENTA (IN)]]</f>
        <v>Efectivo</v>
      </c>
      <c r="J2679" s="6" t="str">
        <f>FIN_RAW[[#This Row],[CUENTA (OUT)]]</f>
        <v>Mensualidad</v>
      </c>
      <c r="K2679" s="3" t="str">
        <f>IF(OR(FIN_RAW[[#This Row],[CLIENTE]]=0,FIN_RAW[[#This Row],[CLIENTE]]=" "),"",FIN_RAW[[#This Row],[CLIENTE]])</f>
        <v>Juan Carlos Cano Ortiz</v>
      </c>
      <c r="L2679" s="3" t="str">
        <f>IF(OR(FIN_RAW[[#This Row],[DEPORTISTA]]=0,FIN_RAW[[#This Row],[DEPORTISTA]]=""),"",FIN_RAW[[#This Row],[DEPORTISTA]])</f>
        <v>Jeronimo Cano Peña</v>
      </c>
      <c r="M2679" s="3">
        <f>IF(FIN_DATASET[[#This Row],[Method]]="Efectivo",1,0)</f>
        <v>1</v>
      </c>
      <c r="N2679" s="12">
        <f>IF(FIN_DATASET[[#This Row],[Method]]="Efectivo",FIN_DATASET[[#This Row],[Amount]],0)</f>
        <v>193000</v>
      </c>
      <c r="O2679" s="3">
        <f>IF(FIN_DATASET[[#This Row],[Method]]="CxC",1,0)</f>
        <v>0</v>
      </c>
      <c r="P2679" s="11">
        <f>IF(FIN_DATASET[[#This Row],[Method]]="CxC",FIN_DATASET[[#This Row],[Amount]],0)</f>
        <v>0</v>
      </c>
      <c r="Q2679" s="3">
        <f>IF(OR(FIN_DATASET[[#This Row],[Account]]="CxP",FIN_DATASET[[#This Row],[Account]]="CxP (Liga)",FIN_DATASET[[#This Row],[Account]]="CxP (Terceros)"),1,0)</f>
        <v>0</v>
      </c>
      <c r="R2679" s="3">
        <f>IF(FIN_DATASET[[#This Row],[AP_Flag]]=1,FIN_DATASET[[#This Row],[Amount]],0)</f>
        <v>0</v>
      </c>
    </row>
    <row r="2680" spans="1:18" x14ac:dyDescent="0.2">
      <c r="A2680" s="4">
        <f>FIN_RAW[[#This Row],[FECHA]]</f>
        <v>45748</v>
      </c>
      <c r="B2680" s="3">
        <f>YEAR(FIN_DATASET[[#This Row],[Date]])</f>
        <v>2025</v>
      </c>
      <c r="C2680" s="3" t="str">
        <f>TEXT(FIN_DATASET[[#This Row],[Date]],"mmmm")</f>
        <v>April</v>
      </c>
      <c r="D2680" s="3" t="str">
        <f>IF(FIN_RAW[[#This Row],[VALOR (IN)]]&gt;0, "Income",IF(FIN_RAW[[#This Row],[VALOR (OUT)]]&gt;0, "Expense", "Check"))</f>
        <v>Income</v>
      </c>
      <c r="E2680" s="3" t="str">
        <f>_xlfn.XLOOKUP(FIN_DATASET[[#This Row],[Method]],CATEGORY_MAP[CUENTA_IN],CATEGORY_MAP[Category])</f>
        <v>Cash</v>
      </c>
      <c r="F2680" s="3" t="str">
        <f>_xlfn.XLOOKUP(FIN_DATASET[[#This Row],[Account]],CATEGORY_MAP[CUENTA_OUT],CATEGORY_MAP[Subcategory])</f>
        <v>Monthly Fee</v>
      </c>
      <c r="G2680" s="3" t="str">
        <f>IF(OR(FIN_RAW[[#This Row],[CONCEPTO]]=0,FIN_RAW[[#This Row],[CONCEPTO]]=""),"",FIN_RAW[[#This Row],[CONCEPTO]])</f>
        <v>Mensualidad FOR ABR</v>
      </c>
      <c r="H2680" s="5">
        <f>IF(FIN_DATASET[[#This Row],[Type]]="Income", FIN_RAW[[#This Row],[VALOR (IN)]], -FIN_RAW[[#This Row],[VALOR (OUT)]])</f>
        <v>193000</v>
      </c>
      <c r="I2680" s="3" t="str">
        <f>FIN_RAW[[#This Row],[CUENTA (IN)]]</f>
        <v>Efectivo</v>
      </c>
      <c r="J2680" s="6" t="str">
        <f>FIN_RAW[[#This Row],[CUENTA (OUT)]]</f>
        <v>Mensualidad</v>
      </c>
      <c r="K2680" s="3" t="str">
        <f>IF(OR(FIN_RAW[[#This Row],[CLIENTE]]=0,FIN_RAW[[#This Row],[CLIENTE]]=" "),"",FIN_RAW[[#This Row],[CLIENTE]])</f>
        <v>Fabio Eduardo Parra Martínez</v>
      </c>
      <c r="L2680" s="3" t="str">
        <f>IF(OR(FIN_RAW[[#This Row],[DEPORTISTA]]=0,FIN_RAW[[#This Row],[DEPORTISTA]]=""),"",FIN_RAW[[#This Row],[DEPORTISTA]])</f>
        <v>Jerónimo Parra Valenzuela</v>
      </c>
      <c r="M2680" s="3">
        <f>IF(FIN_DATASET[[#This Row],[Method]]="Efectivo",1,0)</f>
        <v>1</v>
      </c>
      <c r="N2680" s="12">
        <f>IF(FIN_DATASET[[#This Row],[Method]]="Efectivo",FIN_DATASET[[#This Row],[Amount]],0)</f>
        <v>193000</v>
      </c>
      <c r="O2680" s="3">
        <f>IF(FIN_DATASET[[#This Row],[Method]]="CxC",1,0)</f>
        <v>0</v>
      </c>
      <c r="P2680" s="11">
        <f>IF(FIN_DATASET[[#This Row],[Method]]="CxC",FIN_DATASET[[#This Row],[Amount]],0)</f>
        <v>0</v>
      </c>
      <c r="Q2680" s="3">
        <f>IF(OR(FIN_DATASET[[#This Row],[Account]]="CxP",FIN_DATASET[[#This Row],[Account]]="CxP (Liga)",FIN_DATASET[[#This Row],[Account]]="CxP (Terceros)"),1,0)</f>
        <v>0</v>
      </c>
      <c r="R2680" s="3">
        <f>IF(FIN_DATASET[[#This Row],[AP_Flag]]=1,FIN_DATASET[[#This Row],[Amount]],0)</f>
        <v>0</v>
      </c>
    </row>
    <row r="2681" spans="1:18" x14ac:dyDescent="0.2">
      <c r="A2681" s="4">
        <f>FIN_RAW[[#This Row],[FECHA]]</f>
        <v>45748</v>
      </c>
      <c r="B2681" s="3">
        <f>YEAR(FIN_DATASET[[#This Row],[Date]])</f>
        <v>2025</v>
      </c>
      <c r="C2681" s="3" t="str">
        <f>TEXT(FIN_DATASET[[#This Row],[Date]],"mmmm")</f>
        <v>April</v>
      </c>
      <c r="D2681" s="3" t="str">
        <f>IF(FIN_RAW[[#This Row],[VALOR (IN)]]&gt;0, "Income",IF(FIN_RAW[[#This Row],[VALOR (OUT)]]&gt;0, "Expense", "Check"))</f>
        <v>Income</v>
      </c>
      <c r="E2681" s="3" t="str">
        <f>_xlfn.XLOOKUP(FIN_DATASET[[#This Row],[Method]],CATEGORY_MAP[CUENTA_IN],CATEGORY_MAP[Category])</f>
        <v>Cash</v>
      </c>
      <c r="F2681" s="3" t="str">
        <f>_xlfn.XLOOKUP(FIN_DATASET[[#This Row],[Account]],CATEGORY_MAP[CUENTA_OUT],CATEGORY_MAP[Subcategory])</f>
        <v>Monthly Fee</v>
      </c>
      <c r="G2681" s="3" t="str">
        <f>IF(OR(FIN_RAW[[#This Row],[CONCEPTO]]=0,FIN_RAW[[#This Row],[CONCEPTO]]=""),"",FIN_RAW[[#This Row],[CONCEPTO]])</f>
        <v>Mensualidad AR ABR</v>
      </c>
      <c r="H2681" s="5">
        <f>IF(FIN_DATASET[[#This Row],[Type]]="Income", FIN_RAW[[#This Row],[VALOR (IN)]], -FIN_RAW[[#This Row],[VALOR (OUT)]])</f>
        <v>225000</v>
      </c>
      <c r="I2681" s="3" t="str">
        <f>FIN_RAW[[#This Row],[CUENTA (IN)]]</f>
        <v>Efectivo</v>
      </c>
      <c r="J2681" s="6" t="str">
        <f>FIN_RAW[[#This Row],[CUENTA (OUT)]]</f>
        <v>Mensualidad</v>
      </c>
      <c r="K2681" s="3" t="str">
        <f>IF(OR(FIN_RAW[[#This Row],[CLIENTE]]=0,FIN_RAW[[#This Row],[CLIENTE]]=" "),"",FIN_RAW[[#This Row],[CLIENTE]])</f>
        <v>Nulbi Quisaboni Ortiz</v>
      </c>
      <c r="L2681" s="3" t="str">
        <f>IF(OR(FIN_RAW[[#This Row],[DEPORTISTA]]=0,FIN_RAW[[#This Row],[DEPORTISTA]]=""),"",FIN_RAW[[#This Row],[DEPORTISTA]])</f>
        <v>Jose Julian Diaz Quisaboni</v>
      </c>
      <c r="M2681" s="3">
        <f>IF(FIN_DATASET[[#This Row],[Method]]="Efectivo",1,0)</f>
        <v>1</v>
      </c>
      <c r="N2681" s="12">
        <f>IF(FIN_DATASET[[#This Row],[Method]]="Efectivo",FIN_DATASET[[#This Row],[Amount]],0)</f>
        <v>225000</v>
      </c>
      <c r="O2681" s="3">
        <f>IF(FIN_DATASET[[#This Row],[Method]]="CxC",1,0)</f>
        <v>0</v>
      </c>
      <c r="P2681" s="11">
        <f>IF(FIN_DATASET[[#This Row],[Method]]="CxC",FIN_DATASET[[#This Row],[Amount]],0)</f>
        <v>0</v>
      </c>
      <c r="Q2681" s="3">
        <f>IF(OR(FIN_DATASET[[#This Row],[Account]]="CxP",FIN_DATASET[[#This Row],[Account]]="CxP (Liga)",FIN_DATASET[[#This Row],[Account]]="CxP (Terceros)"),1,0)</f>
        <v>0</v>
      </c>
      <c r="R2681" s="3">
        <f>IF(FIN_DATASET[[#This Row],[AP_Flag]]=1,FIN_DATASET[[#This Row],[Amount]],0)</f>
        <v>0</v>
      </c>
    </row>
    <row r="2682" spans="1:18" x14ac:dyDescent="0.2">
      <c r="A2682" s="4">
        <f>FIN_RAW[[#This Row],[FECHA]]</f>
        <v>45748</v>
      </c>
      <c r="B2682" s="3">
        <f>YEAR(FIN_DATASET[[#This Row],[Date]])</f>
        <v>2025</v>
      </c>
      <c r="C2682" s="3" t="str">
        <f>TEXT(FIN_DATASET[[#This Row],[Date]],"mmmm")</f>
        <v>April</v>
      </c>
      <c r="D2682" s="3" t="str">
        <f>IF(FIN_RAW[[#This Row],[VALOR (IN)]]&gt;0, "Income",IF(FIN_RAW[[#This Row],[VALOR (OUT)]]&gt;0, "Expense", "Check"))</f>
        <v>Income</v>
      </c>
      <c r="E2682" s="3" t="str">
        <f>_xlfn.XLOOKUP(FIN_DATASET[[#This Row],[Method]],CATEGORY_MAP[CUENTA_IN],CATEGORY_MAP[Category])</f>
        <v>Cash</v>
      </c>
      <c r="F2682" s="3" t="str">
        <f>_xlfn.XLOOKUP(FIN_DATASET[[#This Row],[Account]],CATEGORY_MAP[CUENTA_OUT],CATEGORY_MAP[Subcategory])</f>
        <v>Monthly Fee</v>
      </c>
      <c r="G2682" s="3" t="str">
        <f>IF(OR(FIN_RAW[[#This Row],[CONCEPTO]]=0,FIN_RAW[[#This Row],[CONCEPTO]]=""),"",FIN_RAW[[#This Row],[CONCEPTO]])</f>
        <v>Mensualidad AR ABR</v>
      </c>
      <c r="H2682" s="5">
        <f>IF(FIN_DATASET[[#This Row],[Type]]="Income", FIN_RAW[[#This Row],[VALOR (IN)]], -FIN_RAW[[#This Row],[VALOR (OUT)]])</f>
        <v>225000</v>
      </c>
      <c r="I2682" s="3" t="str">
        <f>FIN_RAW[[#This Row],[CUENTA (IN)]]</f>
        <v>Efectivo</v>
      </c>
      <c r="J2682" s="6" t="str">
        <f>FIN_RAW[[#This Row],[CUENTA (OUT)]]</f>
        <v>Mensualidad</v>
      </c>
      <c r="K2682" s="3" t="str">
        <f>IF(OR(FIN_RAW[[#This Row],[CLIENTE]]=0,FIN_RAW[[#This Row],[CLIENTE]]=" "),"",FIN_RAW[[#This Row],[CLIENTE]])</f>
        <v>Víctor Manuel Duque Yepes</v>
      </c>
      <c r="L2682" s="3" t="str">
        <f>IF(OR(FIN_RAW[[#This Row],[DEPORTISTA]]=0,FIN_RAW[[#This Row],[DEPORTISTA]]=""),"",FIN_RAW[[#This Row],[DEPORTISTA]])</f>
        <v>Juan Esteban Duque Pinto</v>
      </c>
      <c r="M2682" s="3">
        <f>IF(FIN_DATASET[[#This Row],[Method]]="Efectivo",1,0)</f>
        <v>1</v>
      </c>
      <c r="N2682" s="12">
        <f>IF(FIN_DATASET[[#This Row],[Method]]="Efectivo",FIN_DATASET[[#This Row],[Amount]],0)</f>
        <v>225000</v>
      </c>
      <c r="O2682" s="3">
        <f>IF(FIN_DATASET[[#This Row],[Method]]="CxC",1,0)</f>
        <v>0</v>
      </c>
      <c r="P2682" s="11">
        <f>IF(FIN_DATASET[[#This Row],[Method]]="CxC",FIN_DATASET[[#This Row],[Amount]],0)</f>
        <v>0</v>
      </c>
      <c r="Q2682" s="3">
        <f>IF(OR(FIN_DATASET[[#This Row],[Account]]="CxP",FIN_DATASET[[#This Row],[Account]]="CxP (Liga)",FIN_DATASET[[#This Row],[Account]]="CxP (Terceros)"),1,0)</f>
        <v>0</v>
      </c>
      <c r="R2682" s="3">
        <f>IF(FIN_DATASET[[#This Row],[AP_Flag]]=1,FIN_DATASET[[#This Row],[Amount]],0)</f>
        <v>0</v>
      </c>
    </row>
    <row r="2683" spans="1:18" x14ac:dyDescent="0.2">
      <c r="A2683" s="4">
        <f>FIN_RAW[[#This Row],[FECHA]]</f>
        <v>45748</v>
      </c>
      <c r="B2683" s="3">
        <f>YEAR(FIN_DATASET[[#This Row],[Date]])</f>
        <v>2025</v>
      </c>
      <c r="C2683" s="3" t="str">
        <f>TEXT(FIN_DATASET[[#This Row],[Date]],"mmmm")</f>
        <v>April</v>
      </c>
      <c r="D2683" s="3" t="str">
        <f>IF(FIN_RAW[[#This Row],[VALOR (IN)]]&gt;0, "Income",IF(FIN_RAW[[#This Row],[VALOR (OUT)]]&gt;0, "Expense", "Check"))</f>
        <v>Income</v>
      </c>
      <c r="E2683" s="3" t="str">
        <f>_xlfn.XLOOKUP(FIN_DATASET[[#This Row],[Method]],CATEGORY_MAP[CUENTA_IN],CATEGORY_MAP[Category])</f>
        <v>Cash</v>
      </c>
      <c r="F2683" s="3" t="str">
        <f>_xlfn.XLOOKUP(FIN_DATASET[[#This Row],[Account]],CATEGORY_MAP[CUENTA_OUT],CATEGORY_MAP[Subcategory])</f>
        <v>Monthly Fee</v>
      </c>
      <c r="G2683" s="3" t="str">
        <f>IF(OR(FIN_RAW[[#This Row],[CONCEPTO]]=0,FIN_RAW[[#This Row],[CONCEPTO]]=""),"",FIN_RAW[[#This Row],[CONCEPTO]])</f>
        <v>Mensualidad AR ABR</v>
      </c>
      <c r="H2683" s="5">
        <f>IF(FIN_DATASET[[#This Row],[Type]]="Income", FIN_RAW[[#This Row],[VALOR (IN)]], -FIN_RAW[[#This Row],[VALOR (OUT)]])</f>
        <v>191000</v>
      </c>
      <c r="I2683" s="3" t="str">
        <f>FIN_RAW[[#This Row],[CUENTA (IN)]]</f>
        <v>Efectivo</v>
      </c>
      <c r="J2683" s="6" t="str">
        <f>FIN_RAW[[#This Row],[CUENTA (OUT)]]</f>
        <v>Mensualidad</v>
      </c>
      <c r="K2683" s="3" t="str">
        <f>IF(OR(FIN_RAW[[#This Row],[CLIENTE]]=0,FIN_RAW[[#This Row],[CLIENTE]]=" "),"",FIN_RAW[[#This Row],[CLIENTE]])</f>
        <v>Víctor Manuel Duque Yepes</v>
      </c>
      <c r="L2683" s="3" t="str">
        <f>IF(OR(FIN_RAW[[#This Row],[DEPORTISTA]]=0,FIN_RAW[[#This Row],[DEPORTISTA]]=""),"",FIN_RAW[[#This Row],[DEPORTISTA]])</f>
        <v>Juan Manuel Duque Pinto</v>
      </c>
      <c r="M2683" s="3">
        <f>IF(FIN_DATASET[[#This Row],[Method]]="Efectivo",1,0)</f>
        <v>1</v>
      </c>
      <c r="N2683" s="12">
        <f>IF(FIN_DATASET[[#This Row],[Method]]="Efectivo",FIN_DATASET[[#This Row],[Amount]],0)</f>
        <v>191000</v>
      </c>
      <c r="O2683" s="3">
        <f>IF(FIN_DATASET[[#This Row],[Method]]="CxC",1,0)</f>
        <v>0</v>
      </c>
      <c r="P2683" s="11">
        <f>IF(FIN_DATASET[[#This Row],[Method]]="CxC",FIN_DATASET[[#This Row],[Amount]],0)</f>
        <v>0</v>
      </c>
      <c r="Q2683" s="3">
        <f>IF(OR(FIN_DATASET[[#This Row],[Account]]="CxP",FIN_DATASET[[#This Row],[Account]]="CxP (Liga)",FIN_DATASET[[#This Row],[Account]]="CxP (Terceros)"),1,0)</f>
        <v>0</v>
      </c>
      <c r="R2683" s="3">
        <f>IF(FIN_DATASET[[#This Row],[AP_Flag]]=1,FIN_DATASET[[#This Row],[Amount]],0)</f>
        <v>0</v>
      </c>
    </row>
    <row r="2684" spans="1:18" x14ac:dyDescent="0.2">
      <c r="A2684" s="4">
        <f>FIN_RAW[[#This Row],[FECHA]]</f>
        <v>45748</v>
      </c>
      <c r="B2684" s="3">
        <f>YEAR(FIN_DATASET[[#This Row],[Date]])</f>
        <v>2025</v>
      </c>
      <c r="C2684" s="3" t="str">
        <f>TEXT(FIN_DATASET[[#This Row],[Date]],"mmmm")</f>
        <v>April</v>
      </c>
      <c r="D2684" s="3" t="str">
        <f>IF(FIN_RAW[[#This Row],[VALOR (IN)]]&gt;0, "Income",IF(FIN_RAW[[#This Row],[VALOR (OUT)]]&gt;0, "Expense", "Check"))</f>
        <v>Income</v>
      </c>
      <c r="E2684" s="3" t="str">
        <f>_xlfn.XLOOKUP(FIN_DATASET[[#This Row],[Method]],CATEGORY_MAP[CUENTA_IN],CATEGORY_MAP[Category])</f>
        <v>Scholarships</v>
      </c>
      <c r="F2684" s="3" t="str">
        <f>_xlfn.XLOOKUP(FIN_DATASET[[#This Row],[Account]],CATEGORY_MAP[CUENTA_OUT],CATEGORY_MAP[Subcategory])</f>
        <v>Monthly Fee</v>
      </c>
      <c r="G2684" s="3" t="str">
        <f>IF(OR(FIN_RAW[[#This Row],[CONCEPTO]]=0,FIN_RAW[[#This Row],[CONCEPTO]]=""),"",FIN_RAW[[#This Row],[CONCEPTO]])</f>
        <v>Beca Hermandad (15%) ABR</v>
      </c>
      <c r="H2684" s="5">
        <f>IF(FIN_DATASET[[#This Row],[Type]]="Income", FIN_RAW[[#This Row],[VALOR (IN)]], -FIN_RAW[[#This Row],[VALOR (OUT)]])</f>
        <v>34000</v>
      </c>
      <c r="I2684" s="3" t="str">
        <f>FIN_RAW[[#This Row],[CUENTA (IN)]]</f>
        <v>Becas</v>
      </c>
      <c r="J2684" s="6" t="str">
        <f>FIN_RAW[[#This Row],[CUENTA (OUT)]]</f>
        <v>Mensualidad</v>
      </c>
      <c r="K2684" s="3" t="str">
        <f>IF(OR(FIN_RAW[[#This Row],[CLIENTE]]=0,FIN_RAW[[#This Row],[CLIENTE]]=" "),"",FIN_RAW[[#This Row],[CLIENTE]])</f>
        <v>Víctor Manuel Duque Yepes</v>
      </c>
      <c r="L2684" s="3" t="str">
        <f>IF(OR(FIN_RAW[[#This Row],[DEPORTISTA]]=0,FIN_RAW[[#This Row],[DEPORTISTA]]=""),"",FIN_RAW[[#This Row],[DEPORTISTA]])</f>
        <v>Juan Manuel Duque Pinto</v>
      </c>
      <c r="M2684" s="3">
        <f>IF(FIN_DATASET[[#This Row],[Method]]="Efectivo",1,0)</f>
        <v>0</v>
      </c>
      <c r="N2684" s="12">
        <f>IF(FIN_DATASET[[#This Row],[Method]]="Efectivo",FIN_DATASET[[#This Row],[Amount]],0)</f>
        <v>0</v>
      </c>
      <c r="O2684" s="3">
        <f>IF(FIN_DATASET[[#This Row],[Method]]="CxC",1,0)</f>
        <v>0</v>
      </c>
      <c r="P2684" s="11">
        <f>IF(FIN_DATASET[[#This Row],[Method]]="CxC",FIN_DATASET[[#This Row],[Amount]],0)</f>
        <v>0</v>
      </c>
      <c r="Q2684" s="3">
        <f>IF(OR(FIN_DATASET[[#This Row],[Account]]="CxP",FIN_DATASET[[#This Row],[Account]]="CxP (Liga)",FIN_DATASET[[#This Row],[Account]]="CxP (Terceros)"),1,0)</f>
        <v>0</v>
      </c>
      <c r="R2684" s="3">
        <f>IF(FIN_DATASET[[#This Row],[AP_Flag]]=1,FIN_DATASET[[#This Row],[Amount]],0)</f>
        <v>0</v>
      </c>
    </row>
    <row r="2685" spans="1:18" x14ac:dyDescent="0.2">
      <c r="A2685" s="4">
        <f>FIN_RAW[[#This Row],[FECHA]]</f>
        <v>45748</v>
      </c>
      <c r="B2685" s="3">
        <f>YEAR(FIN_DATASET[[#This Row],[Date]])</f>
        <v>2025</v>
      </c>
      <c r="C2685" s="3" t="str">
        <f>TEXT(FIN_DATASET[[#This Row],[Date]],"mmmm")</f>
        <v>April</v>
      </c>
      <c r="D2685" s="3" t="str">
        <f>IF(FIN_RAW[[#This Row],[VALOR (IN)]]&gt;0, "Income",IF(FIN_RAW[[#This Row],[VALOR (OUT)]]&gt;0, "Expense", "Check"))</f>
        <v>Income</v>
      </c>
      <c r="E2685" s="3" t="str">
        <f>_xlfn.XLOOKUP(FIN_DATASET[[#This Row],[Method]],CATEGORY_MAP[CUENTA_IN],CATEGORY_MAP[Category])</f>
        <v>Accounts Receivable</v>
      </c>
      <c r="F2685" s="3" t="str">
        <f>_xlfn.XLOOKUP(FIN_DATASET[[#This Row],[Account]],CATEGORY_MAP[CUENTA_OUT],CATEGORY_MAP[Subcategory])</f>
        <v>Monthly Fee</v>
      </c>
      <c r="G2685" s="3" t="str">
        <f>IF(OR(FIN_RAW[[#This Row],[CONCEPTO]]=0,FIN_RAW[[#This Row],[CONCEPTO]]=""),"",FIN_RAW[[#This Row],[CONCEPTO]])</f>
        <v>Mensualidad AR ABR</v>
      </c>
      <c r="H2685" s="5">
        <f>IF(FIN_DATASET[[#This Row],[Type]]="Income", FIN_RAW[[#This Row],[VALOR (IN)]], -FIN_RAW[[#This Row],[VALOR (OUT)]])</f>
        <v>225000</v>
      </c>
      <c r="I2685" s="3" t="str">
        <f>FIN_RAW[[#This Row],[CUENTA (IN)]]</f>
        <v>CxC</v>
      </c>
      <c r="J2685" s="6" t="str">
        <f>FIN_RAW[[#This Row],[CUENTA (OUT)]]</f>
        <v>Mensualidad</v>
      </c>
      <c r="K2685" s="3" t="str">
        <f>IF(OR(FIN_RAW[[#This Row],[CLIENTE]]=0,FIN_RAW[[#This Row],[CLIENTE]]=" "),"",FIN_RAW[[#This Row],[CLIENTE]])</f>
        <v>Diana Gómez Herrera</v>
      </c>
      <c r="L2685" s="3" t="str">
        <f>IF(OR(FIN_RAW[[#This Row],[DEPORTISTA]]=0,FIN_RAW[[#This Row],[DEPORTISTA]]=""),"",FIN_RAW[[#This Row],[DEPORTISTA]])</f>
        <v>Juan Manuel López Gómez</v>
      </c>
      <c r="M2685" s="3">
        <f>IF(FIN_DATASET[[#This Row],[Method]]="Efectivo",1,0)</f>
        <v>0</v>
      </c>
      <c r="N2685" s="12">
        <f>IF(FIN_DATASET[[#This Row],[Method]]="Efectivo",FIN_DATASET[[#This Row],[Amount]],0)</f>
        <v>0</v>
      </c>
      <c r="O2685" s="3">
        <f>IF(FIN_DATASET[[#This Row],[Method]]="CxC",1,0)</f>
        <v>1</v>
      </c>
      <c r="P2685" s="11">
        <f>IF(FIN_DATASET[[#This Row],[Method]]="CxC",FIN_DATASET[[#This Row],[Amount]],0)</f>
        <v>225000</v>
      </c>
      <c r="Q2685" s="3">
        <f>IF(OR(FIN_DATASET[[#This Row],[Account]]="CxP",FIN_DATASET[[#This Row],[Account]]="CxP (Liga)",FIN_DATASET[[#This Row],[Account]]="CxP (Terceros)"),1,0)</f>
        <v>0</v>
      </c>
      <c r="R2685" s="3">
        <f>IF(FIN_DATASET[[#This Row],[AP_Flag]]=1,FIN_DATASET[[#This Row],[Amount]],0)</f>
        <v>0</v>
      </c>
    </row>
    <row r="2686" spans="1:18" x14ac:dyDescent="0.2">
      <c r="A2686" s="4">
        <f>FIN_RAW[[#This Row],[FECHA]]</f>
        <v>45748</v>
      </c>
      <c r="B2686" s="3">
        <f>YEAR(FIN_DATASET[[#This Row],[Date]])</f>
        <v>2025</v>
      </c>
      <c r="C2686" s="3" t="str">
        <f>TEXT(FIN_DATASET[[#This Row],[Date]],"mmmm")</f>
        <v>April</v>
      </c>
      <c r="D2686" s="3" t="str">
        <f>IF(FIN_RAW[[#This Row],[VALOR (IN)]]&gt;0, "Income",IF(FIN_RAW[[#This Row],[VALOR (OUT)]]&gt;0, "Expense", "Check"))</f>
        <v>Income</v>
      </c>
      <c r="E2686" s="3" t="str">
        <f>_xlfn.XLOOKUP(FIN_DATASET[[#This Row],[Method]],CATEGORY_MAP[CUENTA_IN],CATEGORY_MAP[Category])</f>
        <v>Scholarships</v>
      </c>
      <c r="F2686" s="3" t="str">
        <f>_xlfn.XLOOKUP(FIN_DATASET[[#This Row],[Account]],CATEGORY_MAP[CUENTA_OUT],CATEGORY_MAP[Subcategory])</f>
        <v>Monthly Fee</v>
      </c>
      <c r="G2686" s="3" t="str">
        <f>IF(OR(FIN_RAW[[#This Row],[CONCEPTO]]=0,FIN_RAW[[#This Row],[CONCEPTO]]=""),"",FIN_RAW[[#This Row],[CONCEPTO]])</f>
        <v>Beca Fundadores (100%) AR ABR</v>
      </c>
      <c r="H2686" s="5">
        <f>IF(FIN_DATASET[[#This Row],[Type]]="Income", FIN_RAW[[#This Row],[VALOR (IN)]], -FIN_RAW[[#This Row],[VALOR (OUT)]])</f>
        <v>225000</v>
      </c>
      <c r="I2686" s="3" t="str">
        <f>FIN_RAW[[#This Row],[CUENTA (IN)]]</f>
        <v>Becas</v>
      </c>
      <c r="J2686" s="6" t="str">
        <f>FIN_RAW[[#This Row],[CUENTA (OUT)]]</f>
        <v>Mensualidad</v>
      </c>
      <c r="K2686" s="3" t="str">
        <f>IF(OR(FIN_RAW[[#This Row],[CLIENTE]]=0,FIN_RAW[[#This Row],[CLIENTE]]=" "),"",FIN_RAW[[#This Row],[CLIENTE]])</f>
        <v>Silvana Torres López</v>
      </c>
      <c r="L2686" s="3" t="str">
        <f>IF(OR(FIN_RAW[[#This Row],[DEPORTISTA]]=0,FIN_RAW[[#This Row],[DEPORTISTA]]=""),"",FIN_RAW[[#This Row],[DEPORTISTA]])</f>
        <v>Luciana Pinedo Torres</v>
      </c>
      <c r="M2686" s="3">
        <f>IF(FIN_DATASET[[#This Row],[Method]]="Efectivo",1,0)</f>
        <v>0</v>
      </c>
      <c r="N2686" s="12">
        <f>IF(FIN_DATASET[[#This Row],[Method]]="Efectivo",FIN_DATASET[[#This Row],[Amount]],0)</f>
        <v>0</v>
      </c>
      <c r="O2686" s="3">
        <f>IF(FIN_DATASET[[#This Row],[Method]]="CxC",1,0)</f>
        <v>0</v>
      </c>
      <c r="P2686" s="11">
        <f>IF(FIN_DATASET[[#This Row],[Method]]="CxC",FIN_DATASET[[#This Row],[Amount]],0)</f>
        <v>0</v>
      </c>
      <c r="Q2686" s="3">
        <f>IF(OR(FIN_DATASET[[#This Row],[Account]]="CxP",FIN_DATASET[[#This Row],[Account]]="CxP (Liga)",FIN_DATASET[[#This Row],[Account]]="CxP (Terceros)"),1,0)</f>
        <v>0</v>
      </c>
      <c r="R2686" s="3">
        <f>IF(FIN_DATASET[[#This Row],[AP_Flag]]=1,FIN_DATASET[[#This Row],[Amount]],0)</f>
        <v>0</v>
      </c>
    </row>
    <row r="2687" spans="1:18" x14ac:dyDescent="0.2">
      <c r="A2687" s="4">
        <f>FIN_RAW[[#This Row],[FECHA]]</f>
        <v>45748</v>
      </c>
      <c r="B2687" s="3">
        <f>YEAR(FIN_DATASET[[#This Row],[Date]])</f>
        <v>2025</v>
      </c>
      <c r="C2687" s="3" t="str">
        <f>TEXT(FIN_DATASET[[#This Row],[Date]],"mmmm")</f>
        <v>April</v>
      </c>
      <c r="D2687" s="3" t="str">
        <f>IF(FIN_RAW[[#This Row],[VALOR (IN)]]&gt;0, "Income",IF(FIN_RAW[[#This Row],[VALOR (OUT)]]&gt;0, "Expense", "Check"))</f>
        <v>Income</v>
      </c>
      <c r="E2687" s="3" t="str">
        <f>_xlfn.XLOOKUP(FIN_DATASET[[#This Row],[Method]],CATEGORY_MAP[CUENTA_IN],CATEGORY_MAP[Category])</f>
        <v>Scholarships</v>
      </c>
      <c r="F2687" s="3" t="str">
        <f>_xlfn.XLOOKUP(FIN_DATASET[[#This Row],[Account]],CATEGORY_MAP[CUENTA_OUT],CATEGORY_MAP[Subcategory])</f>
        <v>Monthly Fee</v>
      </c>
      <c r="G2687" s="3" t="str">
        <f>IF(OR(FIN_RAW[[#This Row],[CONCEPTO]]=0,FIN_RAW[[#This Row],[CONCEPTO]]=""),"",FIN_RAW[[#This Row],[CONCEPTO]])</f>
        <v>Beca Fundadores (100%) AR ABR</v>
      </c>
      <c r="H2687" s="5">
        <f>IF(FIN_DATASET[[#This Row],[Type]]="Income", FIN_RAW[[#This Row],[VALOR (IN)]], -FIN_RAW[[#This Row],[VALOR (OUT)]])</f>
        <v>225000</v>
      </c>
      <c r="I2687" s="3" t="str">
        <f>FIN_RAW[[#This Row],[CUENTA (IN)]]</f>
        <v>Becas</v>
      </c>
      <c r="J2687" s="6" t="str">
        <f>FIN_RAW[[#This Row],[CUENTA (OUT)]]</f>
        <v>Mensualidad</v>
      </c>
      <c r="K2687" s="3" t="str">
        <f>IF(OR(FIN_RAW[[#This Row],[CLIENTE]]=0,FIN_RAW[[#This Row],[CLIENTE]]=" "),"",FIN_RAW[[#This Row],[CLIENTE]])</f>
        <v>Omar Osorio Valencia</v>
      </c>
      <c r="L2687" s="3" t="str">
        <f>IF(OR(FIN_RAW[[#This Row],[DEPORTISTA]]=0,FIN_RAW[[#This Row],[DEPORTISTA]]=""),"",FIN_RAW[[#This Row],[DEPORTISTA]])</f>
        <v>Mariana Osorio Mendoza</v>
      </c>
      <c r="M2687" s="3">
        <f>IF(FIN_DATASET[[#This Row],[Method]]="Efectivo",1,0)</f>
        <v>0</v>
      </c>
      <c r="N2687" s="12">
        <f>IF(FIN_DATASET[[#This Row],[Method]]="Efectivo",FIN_DATASET[[#This Row],[Amount]],0)</f>
        <v>0</v>
      </c>
      <c r="O2687" s="3">
        <f>IF(FIN_DATASET[[#This Row],[Method]]="CxC",1,0)</f>
        <v>0</v>
      </c>
      <c r="P2687" s="11">
        <f>IF(FIN_DATASET[[#This Row],[Method]]="CxC",FIN_DATASET[[#This Row],[Amount]],0)</f>
        <v>0</v>
      </c>
      <c r="Q2687" s="3">
        <f>IF(OR(FIN_DATASET[[#This Row],[Account]]="CxP",FIN_DATASET[[#This Row],[Account]]="CxP (Liga)",FIN_DATASET[[#This Row],[Account]]="CxP (Terceros)"),1,0)</f>
        <v>0</v>
      </c>
      <c r="R2687" s="3">
        <f>IF(FIN_DATASET[[#This Row],[AP_Flag]]=1,FIN_DATASET[[#This Row],[Amount]],0)</f>
        <v>0</v>
      </c>
    </row>
    <row r="2688" spans="1:18" x14ac:dyDescent="0.2">
      <c r="A2688" s="4">
        <f>FIN_RAW[[#This Row],[FECHA]]</f>
        <v>45748</v>
      </c>
      <c r="B2688" s="3">
        <f>YEAR(FIN_DATASET[[#This Row],[Date]])</f>
        <v>2025</v>
      </c>
      <c r="C2688" s="3" t="str">
        <f>TEXT(FIN_DATASET[[#This Row],[Date]],"mmmm")</f>
        <v>April</v>
      </c>
      <c r="D2688" s="3" t="str">
        <f>IF(FIN_RAW[[#This Row],[VALOR (IN)]]&gt;0, "Income",IF(FIN_RAW[[#This Row],[VALOR (OUT)]]&gt;0, "Expense", "Check"))</f>
        <v>Income</v>
      </c>
      <c r="E2688" s="3" t="str">
        <f>_xlfn.XLOOKUP(FIN_DATASET[[#This Row],[Method]],CATEGORY_MAP[CUENTA_IN],CATEGORY_MAP[Category])</f>
        <v>Cash</v>
      </c>
      <c r="F2688" s="3" t="str">
        <f>_xlfn.XLOOKUP(FIN_DATASET[[#This Row],[Account]],CATEGORY_MAP[CUENTA_OUT],CATEGORY_MAP[Subcategory])</f>
        <v>Monthly Fee</v>
      </c>
      <c r="G2688" s="3" t="str">
        <f>IF(OR(FIN_RAW[[#This Row],[CONCEPTO]]=0,FIN_RAW[[#This Row],[CONCEPTO]]=""),"",FIN_RAW[[#This Row],[CONCEPTO]])</f>
        <v>Mensualidad AR ABR</v>
      </c>
      <c r="H2688" s="5">
        <f>IF(FIN_DATASET[[#This Row],[Type]]="Income", FIN_RAW[[#This Row],[VALOR (IN)]], -FIN_RAW[[#This Row],[VALOR (OUT)]])</f>
        <v>225000</v>
      </c>
      <c r="I2688" s="3" t="str">
        <f>FIN_RAW[[#This Row],[CUENTA (IN)]]</f>
        <v>Efectivo</v>
      </c>
      <c r="J2688" s="6" t="str">
        <f>FIN_RAW[[#This Row],[CUENTA (OUT)]]</f>
        <v>Mensualidad</v>
      </c>
      <c r="K2688" s="3" t="str">
        <f>IF(OR(FIN_RAW[[#This Row],[CLIENTE]]=0,FIN_RAW[[#This Row],[CLIENTE]]=" "),"",FIN_RAW[[#This Row],[CLIENTE]])</f>
        <v>Mónica González Esguerra</v>
      </c>
      <c r="L2688" s="3" t="str">
        <f>IF(OR(FIN_RAW[[#This Row],[DEPORTISTA]]=0,FIN_RAW[[#This Row],[DEPORTISTA]]=""),"",FIN_RAW[[#This Row],[DEPORTISTA]])</f>
        <v>Mariana Vásquez González</v>
      </c>
      <c r="M2688" s="3">
        <f>IF(FIN_DATASET[[#This Row],[Method]]="Efectivo",1,0)</f>
        <v>1</v>
      </c>
      <c r="N2688" s="12">
        <f>IF(FIN_DATASET[[#This Row],[Method]]="Efectivo",FIN_DATASET[[#This Row],[Amount]],0)</f>
        <v>225000</v>
      </c>
      <c r="O2688" s="3">
        <f>IF(FIN_DATASET[[#This Row],[Method]]="CxC",1,0)</f>
        <v>0</v>
      </c>
      <c r="P2688" s="11">
        <f>IF(FIN_DATASET[[#This Row],[Method]]="CxC",FIN_DATASET[[#This Row],[Amount]],0)</f>
        <v>0</v>
      </c>
      <c r="Q2688" s="3">
        <f>IF(OR(FIN_DATASET[[#This Row],[Account]]="CxP",FIN_DATASET[[#This Row],[Account]]="CxP (Liga)",FIN_DATASET[[#This Row],[Account]]="CxP (Terceros)"),1,0)</f>
        <v>0</v>
      </c>
      <c r="R2688" s="3">
        <f>IF(FIN_DATASET[[#This Row],[AP_Flag]]=1,FIN_DATASET[[#This Row],[Amount]],0)</f>
        <v>0</v>
      </c>
    </row>
    <row r="2689" spans="1:18" x14ac:dyDescent="0.2">
      <c r="A2689" s="4">
        <f>FIN_RAW[[#This Row],[FECHA]]</f>
        <v>45748</v>
      </c>
      <c r="B2689" s="3">
        <f>YEAR(FIN_DATASET[[#This Row],[Date]])</f>
        <v>2025</v>
      </c>
      <c r="C2689" s="3" t="str">
        <f>TEXT(FIN_DATASET[[#This Row],[Date]],"mmmm")</f>
        <v>April</v>
      </c>
      <c r="D2689" s="3" t="str">
        <f>IF(FIN_RAW[[#This Row],[VALOR (IN)]]&gt;0, "Income",IF(FIN_RAW[[#This Row],[VALOR (OUT)]]&gt;0, "Expense", "Check"))</f>
        <v>Income</v>
      </c>
      <c r="E2689" s="3" t="str">
        <f>_xlfn.XLOOKUP(FIN_DATASET[[#This Row],[Method]],CATEGORY_MAP[CUENTA_IN],CATEGORY_MAP[Category])</f>
        <v>Cash</v>
      </c>
      <c r="F2689" s="3" t="str">
        <f>_xlfn.XLOOKUP(FIN_DATASET[[#This Row],[Account]],CATEGORY_MAP[CUENTA_OUT],CATEGORY_MAP[Subcategory])</f>
        <v>Monthly Fee</v>
      </c>
      <c r="G2689" s="3" t="str">
        <f>IF(OR(FIN_RAW[[#This Row],[CONCEPTO]]=0,FIN_RAW[[#This Row],[CONCEPTO]]=""),"",FIN_RAW[[#This Row],[CONCEPTO]])</f>
        <v>Mensualidad AR ABR</v>
      </c>
      <c r="H2689" s="5">
        <f>IF(FIN_DATASET[[#This Row],[Type]]="Income", FIN_RAW[[#This Row],[VALOR (IN)]], -FIN_RAW[[#This Row],[VALOR (OUT)]])</f>
        <v>225000</v>
      </c>
      <c r="I2689" s="3" t="str">
        <f>FIN_RAW[[#This Row],[CUENTA (IN)]]</f>
        <v>Efectivo</v>
      </c>
      <c r="J2689" s="6" t="str">
        <f>FIN_RAW[[#This Row],[CUENTA (OUT)]]</f>
        <v>Mensualidad</v>
      </c>
      <c r="K2689" s="3" t="str">
        <f>IF(OR(FIN_RAW[[#This Row],[CLIENTE]]=0,FIN_RAW[[#This Row],[CLIENTE]]=" "),"",FIN_RAW[[#This Row],[CLIENTE]])</f>
        <v>Ana Milena Sánchez Patiño</v>
      </c>
      <c r="L2689" s="3" t="str">
        <f>IF(OR(FIN_RAW[[#This Row],[DEPORTISTA]]=0,FIN_RAW[[#This Row],[DEPORTISTA]]=""),"",FIN_RAW[[#This Row],[DEPORTISTA]])</f>
        <v>Matías Carvajal Sánchez</v>
      </c>
      <c r="M2689" s="3">
        <f>IF(FIN_DATASET[[#This Row],[Method]]="Efectivo",1,0)</f>
        <v>1</v>
      </c>
      <c r="N2689" s="12">
        <f>IF(FIN_DATASET[[#This Row],[Method]]="Efectivo",FIN_DATASET[[#This Row],[Amount]],0)</f>
        <v>225000</v>
      </c>
      <c r="O2689" s="3">
        <f>IF(FIN_DATASET[[#This Row],[Method]]="CxC",1,0)</f>
        <v>0</v>
      </c>
      <c r="P2689" s="11">
        <f>IF(FIN_DATASET[[#This Row],[Method]]="CxC",FIN_DATASET[[#This Row],[Amount]],0)</f>
        <v>0</v>
      </c>
      <c r="Q2689" s="3">
        <f>IF(OR(FIN_DATASET[[#This Row],[Account]]="CxP",FIN_DATASET[[#This Row],[Account]]="CxP (Liga)",FIN_DATASET[[#This Row],[Account]]="CxP (Terceros)"),1,0)</f>
        <v>0</v>
      </c>
      <c r="R2689" s="3">
        <f>IF(FIN_DATASET[[#This Row],[AP_Flag]]=1,FIN_DATASET[[#This Row],[Amount]],0)</f>
        <v>0</v>
      </c>
    </row>
    <row r="2690" spans="1:18" x14ac:dyDescent="0.2">
      <c r="A2690" s="4">
        <f>FIN_RAW[[#This Row],[FECHA]]</f>
        <v>45748</v>
      </c>
      <c r="B2690" s="3">
        <f>YEAR(FIN_DATASET[[#This Row],[Date]])</f>
        <v>2025</v>
      </c>
      <c r="C2690" s="3" t="str">
        <f>TEXT(FIN_DATASET[[#This Row],[Date]],"mmmm")</f>
        <v>April</v>
      </c>
      <c r="D2690" s="3" t="str">
        <f>IF(FIN_RAW[[#This Row],[VALOR (IN)]]&gt;0, "Income",IF(FIN_RAW[[#This Row],[VALOR (OUT)]]&gt;0, "Expense", "Check"))</f>
        <v>Income</v>
      </c>
      <c r="E2690" s="3" t="str">
        <f>_xlfn.XLOOKUP(FIN_DATASET[[#This Row],[Method]],CATEGORY_MAP[CUENTA_IN],CATEGORY_MAP[Category])</f>
        <v>Cash</v>
      </c>
      <c r="F2690" s="3" t="str">
        <f>_xlfn.XLOOKUP(FIN_DATASET[[#This Row],[Account]],CATEGORY_MAP[CUENTA_OUT],CATEGORY_MAP[Subcategory])</f>
        <v>Monthly Fee</v>
      </c>
      <c r="G2690" s="3" t="str">
        <f>IF(OR(FIN_RAW[[#This Row],[CONCEPTO]]=0,FIN_RAW[[#This Row],[CONCEPTO]]=""),"",FIN_RAW[[#This Row],[CONCEPTO]])</f>
        <v>Mensualidad FOR ABR</v>
      </c>
      <c r="H2690" s="5">
        <f>IF(FIN_DATASET[[#This Row],[Type]]="Income", FIN_RAW[[#This Row],[VALOR (IN)]], -FIN_RAW[[#This Row],[VALOR (OUT)]])</f>
        <v>193000</v>
      </c>
      <c r="I2690" s="3" t="str">
        <f>FIN_RAW[[#This Row],[CUENTA (IN)]]</f>
        <v>Efectivo</v>
      </c>
      <c r="J2690" s="6" t="str">
        <f>FIN_RAW[[#This Row],[CUENTA (OUT)]]</f>
        <v>Mensualidad</v>
      </c>
      <c r="K2690" s="3" t="str">
        <f>IF(OR(FIN_RAW[[#This Row],[CLIENTE]]=0,FIN_RAW[[#This Row],[CLIENTE]]=" "),"",FIN_RAW[[#This Row],[CLIENTE]])</f>
        <v>Mauricio Rodríguez Hoyos</v>
      </c>
      <c r="L2690" s="3" t="str">
        <f>IF(OR(FIN_RAW[[#This Row],[DEPORTISTA]]=0,FIN_RAW[[#This Row],[DEPORTISTA]]=""),"",FIN_RAW[[#This Row],[DEPORTISTA]])</f>
        <v>Maximiliano Rodríguez Jimeno</v>
      </c>
      <c r="M2690" s="3">
        <f>IF(FIN_DATASET[[#This Row],[Method]]="Efectivo",1,0)</f>
        <v>1</v>
      </c>
      <c r="N2690" s="12">
        <f>IF(FIN_DATASET[[#This Row],[Method]]="Efectivo",FIN_DATASET[[#This Row],[Amount]],0)</f>
        <v>193000</v>
      </c>
      <c r="O2690" s="3">
        <f>IF(FIN_DATASET[[#This Row],[Method]]="CxC",1,0)</f>
        <v>0</v>
      </c>
      <c r="P2690" s="11">
        <f>IF(FIN_DATASET[[#This Row],[Method]]="CxC",FIN_DATASET[[#This Row],[Amount]],0)</f>
        <v>0</v>
      </c>
      <c r="Q2690" s="3">
        <f>IF(OR(FIN_DATASET[[#This Row],[Account]]="CxP",FIN_DATASET[[#This Row],[Account]]="CxP (Liga)",FIN_DATASET[[#This Row],[Account]]="CxP (Terceros)"),1,0)</f>
        <v>0</v>
      </c>
      <c r="R2690" s="3">
        <f>IF(FIN_DATASET[[#This Row],[AP_Flag]]=1,FIN_DATASET[[#This Row],[Amount]],0)</f>
        <v>0</v>
      </c>
    </row>
    <row r="2691" spans="1:18" x14ac:dyDescent="0.2">
      <c r="A2691" s="4">
        <f>FIN_RAW[[#This Row],[FECHA]]</f>
        <v>45748</v>
      </c>
      <c r="B2691" s="3">
        <f>YEAR(FIN_DATASET[[#This Row],[Date]])</f>
        <v>2025</v>
      </c>
      <c r="C2691" s="3" t="str">
        <f>TEXT(FIN_DATASET[[#This Row],[Date]],"mmmm")</f>
        <v>April</v>
      </c>
      <c r="D2691" s="3" t="str">
        <f>IF(FIN_RAW[[#This Row],[VALOR (IN)]]&gt;0, "Income",IF(FIN_RAW[[#This Row],[VALOR (OUT)]]&gt;0, "Expense", "Check"))</f>
        <v>Income</v>
      </c>
      <c r="E2691" s="3" t="str">
        <f>_xlfn.XLOOKUP(FIN_DATASET[[#This Row],[Method]],CATEGORY_MAP[CUENTA_IN],CATEGORY_MAP[Category])</f>
        <v>Cash</v>
      </c>
      <c r="F2691" s="3" t="str">
        <f>_xlfn.XLOOKUP(FIN_DATASET[[#This Row],[Account]],CATEGORY_MAP[CUENTA_OUT],CATEGORY_MAP[Subcategory])</f>
        <v>Monthly Fee</v>
      </c>
      <c r="G2691" s="3" t="str">
        <f>IF(OR(FIN_RAW[[#This Row],[CONCEPTO]]=0,FIN_RAW[[#This Row],[CONCEPTO]]=""),"",FIN_RAW[[#This Row],[CONCEPTO]])</f>
        <v>Mensualidad AR ABR</v>
      </c>
      <c r="H2691" s="5">
        <f>IF(FIN_DATASET[[#This Row],[Type]]="Income", FIN_RAW[[#This Row],[VALOR (IN)]], -FIN_RAW[[#This Row],[VALOR (OUT)]])</f>
        <v>225000</v>
      </c>
      <c r="I2691" s="3" t="str">
        <f>FIN_RAW[[#This Row],[CUENTA (IN)]]</f>
        <v>Efectivo</v>
      </c>
      <c r="J2691" s="6" t="str">
        <f>FIN_RAW[[#This Row],[CUENTA (OUT)]]</f>
        <v>Mensualidad</v>
      </c>
      <c r="K2691" s="3" t="str">
        <f>IF(OR(FIN_RAW[[#This Row],[CLIENTE]]=0,FIN_RAW[[#This Row],[CLIENTE]]=" "),"",FIN_RAW[[#This Row],[CLIENTE]])</f>
        <v>Luz Ines Guiral</v>
      </c>
      <c r="L2691" s="3" t="str">
        <f>IF(OR(FIN_RAW[[#This Row],[DEPORTISTA]]=0,FIN_RAW[[#This Row],[DEPORTISTA]]=""),"",FIN_RAW[[#This Row],[DEPORTISTA]])</f>
        <v>Miguel Esteban Tovar Guiral</v>
      </c>
      <c r="M2691" s="3">
        <f>IF(FIN_DATASET[[#This Row],[Method]]="Efectivo",1,0)</f>
        <v>1</v>
      </c>
      <c r="N2691" s="12">
        <f>IF(FIN_DATASET[[#This Row],[Method]]="Efectivo",FIN_DATASET[[#This Row],[Amount]],0)</f>
        <v>225000</v>
      </c>
      <c r="O2691" s="3">
        <f>IF(FIN_DATASET[[#This Row],[Method]]="CxC",1,0)</f>
        <v>0</v>
      </c>
      <c r="P2691" s="11">
        <f>IF(FIN_DATASET[[#This Row],[Method]]="CxC",FIN_DATASET[[#This Row],[Amount]],0)</f>
        <v>0</v>
      </c>
      <c r="Q2691" s="3">
        <f>IF(OR(FIN_DATASET[[#This Row],[Account]]="CxP",FIN_DATASET[[#This Row],[Account]]="CxP (Liga)",FIN_DATASET[[#This Row],[Account]]="CxP (Terceros)"),1,0)</f>
        <v>0</v>
      </c>
      <c r="R2691" s="3">
        <f>IF(FIN_DATASET[[#This Row],[AP_Flag]]=1,FIN_DATASET[[#This Row],[Amount]],0)</f>
        <v>0</v>
      </c>
    </row>
    <row r="2692" spans="1:18" x14ac:dyDescent="0.2">
      <c r="A2692" s="4">
        <f>FIN_RAW[[#This Row],[FECHA]]</f>
        <v>45748</v>
      </c>
      <c r="B2692" s="3">
        <f>YEAR(FIN_DATASET[[#This Row],[Date]])</f>
        <v>2025</v>
      </c>
      <c r="C2692" s="3" t="str">
        <f>TEXT(FIN_DATASET[[#This Row],[Date]],"mmmm")</f>
        <v>April</v>
      </c>
      <c r="D2692" s="3" t="str">
        <f>IF(FIN_RAW[[#This Row],[VALOR (IN)]]&gt;0, "Income",IF(FIN_RAW[[#This Row],[VALOR (OUT)]]&gt;0, "Expense", "Check"))</f>
        <v>Income</v>
      </c>
      <c r="E2692" s="3" t="str">
        <f>_xlfn.XLOOKUP(FIN_DATASET[[#This Row],[Method]],CATEGORY_MAP[CUENTA_IN],CATEGORY_MAP[Category])</f>
        <v>Cash</v>
      </c>
      <c r="F2692" s="3" t="str">
        <f>_xlfn.XLOOKUP(FIN_DATASET[[#This Row],[Account]],CATEGORY_MAP[CUENTA_OUT],CATEGORY_MAP[Subcategory])</f>
        <v>Monthly Fee</v>
      </c>
      <c r="G2692" s="3" t="str">
        <f>IF(OR(FIN_RAW[[#This Row],[CONCEPTO]]=0,FIN_RAW[[#This Row],[CONCEPTO]]=""),"",FIN_RAW[[#This Row],[CONCEPTO]])</f>
        <v>Mensualidad AR ABR</v>
      </c>
      <c r="H2692" s="5">
        <f>IF(FIN_DATASET[[#This Row],[Type]]="Income", FIN_RAW[[#This Row],[VALOR (IN)]], -FIN_RAW[[#This Row],[VALOR (OUT)]])</f>
        <v>225000</v>
      </c>
      <c r="I2692" s="3" t="str">
        <f>FIN_RAW[[#This Row],[CUENTA (IN)]]</f>
        <v>Efectivo</v>
      </c>
      <c r="J2692" s="6" t="str">
        <f>FIN_RAW[[#This Row],[CUENTA (OUT)]]</f>
        <v>Mensualidad</v>
      </c>
      <c r="K2692" s="3" t="str">
        <f>IF(OR(FIN_RAW[[#This Row],[CLIENTE]]=0,FIN_RAW[[#This Row],[CLIENTE]]=" "),"",FIN_RAW[[#This Row],[CLIENTE]])</f>
        <v>Steveen Fernandez</v>
      </c>
      <c r="L2692" s="3" t="str">
        <f>IF(OR(FIN_RAW[[#This Row],[DEPORTISTA]]=0,FIN_RAW[[#This Row],[DEPORTISTA]]=""),"",FIN_RAW[[#This Row],[DEPORTISTA]])</f>
        <v>Samantha Fernandez Urbano</v>
      </c>
      <c r="M2692" s="3">
        <f>IF(FIN_DATASET[[#This Row],[Method]]="Efectivo",1,0)</f>
        <v>1</v>
      </c>
      <c r="N2692" s="12">
        <f>IF(FIN_DATASET[[#This Row],[Method]]="Efectivo",FIN_DATASET[[#This Row],[Amount]],0)</f>
        <v>225000</v>
      </c>
      <c r="O2692" s="3">
        <f>IF(FIN_DATASET[[#This Row],[Method]]="CxC",1,0)</f>
        <v>0</v>
      </c>
      <c r="P2692" s="11">
        <f>IF(FIN_DATASET[[#This Row],[Method]]="CxC",FIN_DATASET[[#This Row],[Amount]],0)</f>
        <v>0</v>
      </c>
      <c r="Q2692" s="3">
        <f>IF(OR(FIN_DATASET[[#This Row],[Account]]="CxP",FIN_DATASET[[#This Row],[Account]]="CxP (Liga)",FIN_DATASET[[#This Row],[Account]]="CxP (Terceros)"),1,0)</f>
        <v>0</v>
      </c>
      <c r="R2692" s="3">
        <f>IF(FIN_DATASET[[#This Row],[AP_Flag]]=1,FIN_DATASET[[#This Row],[Amount]],0)</f>
        <v>0</v>
      </c>
    </row>
    <row r="2693" spans="1:18" x14ac:dyDescent="0.2">
      <c r="A2693" s="4">
        <f>FIN_RAW[[#This Row],[FECHA]]</f>
        <v>45748</v>
      </c>
      <c r="B2693" s="3">
        <f>YEAR(FIN_DATASET[[#This Row],[Date]])</f>
        <v>2025</v>
      </c>
      <c r="C2693" s="3" t="str">
        <f>TEXT(FIN_DATASET[[#This Row],[Date]],"mmmm")</f>
        <v>April</v>
      </c>
      <c r="D2693" s="3" t="str">
        <f>IF(FIN_RAW[[#This Row],[VALOR (IN)]]&gt;0, "Income",IF(FIN_RAW[[#This Row],[VALOR (OUT)]]&gt;0, "Expense", "Check"))</f>
        <v>Income</v>
      </c>
      <c r="E2693" s="3" t="str">
        <f>_xlfn.XLOOKUP(FIN_DATASET[[#This Row],[Method]],CATEGORY_MAP[CUENTA_IN],CATEGORY_MAP[Category])</f>
        <v>Cash</v>
      </c>
      <c r="F2693" s="3" t="str">
        <f>_xlfn.XLOOKUP(FIN_DATASET[[#This Row],[Account]],CATEGORY_MAP[CUENTA_OUT],CATEGORY_MAP[Subcategory])</f>
        <v>Monthly Fee</v>
      </c>
      <c r="G2693" s="3" t="str">
        <f>IF(OR(FIN_RAW[[#This Row],[CONCEPTO]]=0,FIN_RAW[[#This Row],[CONCEPTO]]=""),"",FIN_RAW[[#This Row],[CONCEPTO]])</f>
        <v>Mensualidad AR ABR</v>
      </c>
      <c r="H2693" s="5">
        <f>IF(FIN_DATASET[[#This Row],[Type]]="Income", FIN_RAW[[#This Row],[VALOR (IN)]], -FIN_RAW[[#This Row],[VALOR (OUT)]])</f>
        <v>225000</v>
      </c>
      <c r="I2693" s="3" t="str">
        <f>FIN_RAW[[#This Row],[CUENTA (IN)]]</f>
        <v>Efectivo</v>
      </c>
      <c r="J2693" s="6" t="str">
        <f>FIN_RAW[[#This Row],[CUENTA (OUT)]]</f>
        <v>Mensualidad</v>
      </c>
      <c r="K2693" s="3" t="str">
        <f>IF(OR(FIN_RAW[[#This Row],[CLIENTE]]=0,FIN_RAW[[#This Row],[CLIENTE]]=" "),"",FIN_RAW[[#This Row],[CLIENTE]])</f>
        <v>Yanibel Peña Londoño</v>
      </c>
      <c r="L2693" s="3" t="str">
        <f>IF(OR(FIN_RAW[[#This Row],[DEPORTISTA]]=0,FIN_RAW[[#This Row],[DEPORTISTA]]=""),"",FIN_RAW[[#This Row],[DEPORTISTA]])</f>
        <v>Santiago Piedrahita Peña</v>
      </c>
      <c r="M2693" s="3">
        <f>IF(FIN_DATASET[[#This Row],[Method]]="Efectivo",1,0)</f>
        <v>1</v>
      </c>
      <c r="N2693" s="12">
        <f>IF(FIN_DATASET[[#This Row],[Method]]="Efectivo",FIN_DATASET[[#This Row],[Amount]],0)</f>
        <v>225000</v>
      </c>
      <c r="O2693" s="3">
        <f>IF(FIN_DATASET[[#This Row],[Method]]="CxC",1,0)</f>
        <v>0</v>
      </c>
      <c r="P2693" s="11">
        <f>IF(FIN_DATASET[[#This Row],[Method]]="CxC",FIN_DATASET[[#This Row],[Amount]],0)</f>
        <v>0</v>
      </c>
      <c r="Q2693" s="3">
        <f>IF(OR(FIN_DATASET[[#This Row],[Account]]="CxP",FIN_DATASET[[#This Row],[Account]]="CxP (Liga)",FIN_DATASET[[#This Row],[Account]]="CxP (Terceros)"),1,0)</f>
        <v>0</v>
      </c>
      <c r="R2693" s="3">
        <f>IF(FIN_DATASET[[#This Row],[AP_Flag]]=1,FIN_DATASET[[#This Row],[Amount]],0)</f>
        <v>0</v>
      </c>
    </row>
    <row r="2694" spans="1:18" x14ac:dyDescent="0.2">
      <c r="A2694" s="4">
        <f>FIN_RAW[[#This Row],[FECHA]]</f>
        <v>45748</v>
      </c>
      <c r="B2694" s="3">
        <f>YEAR(FIN_DATASET[[#This Row],[Date]])</f>
        <v>2025</v>
      </c>
      <c r="C2694" s="3" t="str">
        <f>TEXT(FIN_DATASET[[#This Row],[Date]],"mmmm")</f>
        <v>April</v>
      </c>
      <c r="D2694" s="3" t="str">
        <f>IF(FIN_RAW[[#This Row],[VALOR (IN)]]&gt;0, "Income",IF(FIN_RAW[[#This Row],[VALOR (OUT)]]&gt;0, "Expense", "Check"))</f>
        <v>Income</v>
      </c>
      <c r="E2694" s="3" t="str">
        <f>_xlfn.XLOOKUP(FIN_DATASET[[#This Row],[Method]],CATEGORY_MAP[CUENTA_IN],CATEGORY_MAP[Category])</f>
        <v>Cash</v>
      </c>
      <c r="F2694" s="3" t="str">
        <f>_xlfn.XLOOKUP(FIN_DATASET[[#This Row],[Account]],CATEGORY_MAP[CUENTA_OUT],CATEGORY_MAP[Subcategory])</f>
        <v>Monthly Fee</v>
      </c>
      <c r="G2694" s="3" t="str">
        <f>IF(OR(FIN_RAW[[#This Row],[CONCEPTO]]=0,FIN_RAW[[#This Row],[CONCEPTO]]=""),"",FIN_RAW[[#This Row],[CONCEPTO]])</f>
        <v>Mensualidad AR ABR</v>
      </c>
      <c r="H2694" s="5">
        <f>IF(FIN_DATASET[[#This Row],[Type]]="Income", FIN_RAW[[#This Row],[VALOR (IN)]], -FIN_RAW[[#This Row],[VALOR (OUT)]])</f>
        <v>225000</v>
      </c>
      <c r="I2694" s="3" t="str">
        <f>FIN_RAW[[#This Row],[CUENTA (IN)]]</f>
        <v>Efectivo</v>
      </c>
      <c r="J2694" s="6" t="str">
        <f>FIN_RAW[[#This Row],[CUENTA (OUT)]]</f>
        <v>Mensualidad</v>
      </c>
      <c r="K2694" s="3" t="str">
        <f>IF(OR(FIN_RAW[[#This Row],[CLIENTE]]=0,FIN_RAW[[#This Row],[CLIENTE]]=" "),"",FIN_RAW[[#This Row],[CLIENTE]])</f>
        <v>Ingrith Basto Zamorano</v>
      </c>
      <c r="L2694" s="3" t="str">
        <f>IF(OR(FIN_RAW[[#This Row],[DEPORTISTA]]=0,FIN_RAW[[#This Row],[DEPORTISTA]]=""),"",FIN_RAW[[#This Row],[DEPORTISTA]])</f>
        <v>Santiago Solórzano Basto</v>
      </c>
      <c r="M2694" s="3">
        <f>IF(FIN_DATASET[[#This Row],[Method]]="Efectivo",1,0)</f>
        <v>1</v>
      </c>
      <c r="N2694" s="12">
        <f>IF(FIN_DATASET[[#This Row],[Method]]="Efectivo",FIN_DATASET[[#This Row],[Amount]],0)</f>
        <v>225000</v>
      </c>
      <c r="O2694" s="3">
        <f>IF(FIN_DATASET[[#This Row],[Method]]="CxC",1,0)</f>
        <v>0</v>
      </c>
      <c r="P2694" s="11">
        <f>IF(FIN_DATASET[[#This Row],[Method]]="CxC",FIN_DATASET[[#This Row],[Amount]],0)</f>
        <v>0</v>
      </c>
      <c r="Q2694" s="3">
        <f>IF(OR(FIN_DATASET[[#This Row],[Account]]="CxP",FIN_DATASET[[#This Row],[Account]]="CxP (Liga)",FIN_DATASET[[#This Row],[Account]]="CxP (Terceros)"),1,0)</f>
        <v>0</v>
      </c>
      <c r="R2694" s="3">
        <f>IF(FIN_DATASET[[#This Row],[AP_Flag]]=1,FIN_DATASET[[#This Row],[Amount]],0)</f>
        <v>0</v>
      </c>
    </row>
    <row r="2695" spans="1:18" x14ac:dyDescent="0.2">
      <c r="A2695" s="4">
        <f>FIN_RAW[[#This Row],[FECHA]]</f>
        <v>45748</v>
      </c>
      <c r="B2695" s="3">
        <f>YEAR(FIN_DATASET[[#This Row],[Date]])</f>
        <v>2025</v>
      </c>
      <c r="C2695" s="3" t="str">
        <f>TEXT(FIN_DATASET[[#This Row],[Date]],"mmmm")</f>
        <v>April</v>
      </c>
      <c r="D2695" s="3" t="str">
        <f>IF(FIN_RAW[[#This Row],[VALOR (IN)]]&gt;0, "Income",IF(FIN_RAW[[#This Row],[VALOR (OUT)]]&gt;0, "Expense", "Check"))</f>
        <v>Income</v>
      </c>
      <c r="E2695" s="3" t="str">
        <f>_xlfn.XLOOKUP(FIN_DATASET[[#This Row],[Method]],CATEGORY_MAP[CUENTA_IN],CATEGORY_MAP[Category])</f>
        <v>Cash</v>
      </c>
      <c r="F2695" s="3" t="str">
        <f>_xlfn.XLOOKUP(FIN_DATASET[[#This Row],[Account]],CATEGORY_MAP[CUENTA_OUT],CATEGORY_MAP[Subcategory])</f>
        <v>Monthly Fee</v>
      </c>
      <c r="G2695" s="3" t="str">
        <f>IF(OR(FIN_RAW[[#This Row],[CONCEPTO]]=0,FIN_RAW[[#This Row],[CONCEPTO]]=""),"",FIN_RAW[[#This Row],[CONCEPTO]])</f>
        <v>Mensualidad AR ABR</v>
      </c>
      <c r="H2695" s="5">
        <f>IF(FIN_DATASET[[#This Row],[Type]]="Income", FIN_RAW[[#This Row],[VALOR (IN)]], -FIN_RAW[[#This Row],[VALOR (OUT)]])</f>
        <v>225000</v>
      </c>
      <c r="I2695" s="3" t="str">
        <f>FIN_RAW[[#This Row],[CUENTA (IN)]]</f>
        <v>Efectivo</v>
      </c>
      <c r="J2695" s="6" t="str">
        <f>FIN_RAW[[#This Row],[CUENTA (OUT)]]</f>
        <v>Mensualidad</v>
      </c>
      <c r="K2695" s="3" t="str">
        <f>IF(OR(FIN_RAW[[#This Row],[CLIENTE]]=0,FIN_RAW[[#This Row],[CLIENTE]]=" "),"",FIN_RAW[[#This Row],[CLIENTE]])</f>
        <v>Oscar Urrea Ramirez</v>
      </c>
      <c r="L2695" s="3" t="str">
        <f>IF(OR(FIN_RAW[[#This Row],[DEPORTISTA]]=0,FIN_RAW[[#This Row],[DEPORTISTA]]=""),"",FIN_RAW[[#This Row],[DEPORTISTA]])</f>
        <v>Sara Urrea Chavarriaga</v>
      </c>
      <c r="M2695" s="3">
        <f>IF(FIN_DATASET[[#This Row],[Method]]="Efectivo",1,0)</f>
        <v>1</v>
      </c>
      <c r="N2695" s="12">
        <f>IF(FIN_DATASET[[#This Row],[Method]]="Efectivo",FIN_DATASET[[#This Row],[Amount]],0)</f>
        <v>225000</v>
      </c>
      <c r="O2695" s="3">
        <f>IF(FIN_DATASET[[#This Row],[Method]]="CxC",1,0)</f>
        <v>0</v>
      </c>
      <c r="P2695" s="11">
        <f>IF(FIN_DATASET[[#This Row],[Method]]="CxC",FIN_DATASET[[#This Row],[Amount]],0)</f>
        <v>0</v>
      </c>
      <c r="Q2695" s="3">
        <f>IF(OR(FIN_DATASET[[#This Row],[Account]]="CxP",FIN_DATASET[[#This Row],[Account]]="CxP (Liga)",FIN_DATASET[[#This Row],[Account]]="CxP (Terceros)"),1,0)</f>
        <v>0</v>
      </c>
      <c r="R2695" s="3">
        <f>IF(FIN_DATASET[[#This Row],[AP_Flag]]=1,FIN_DATASET[[#This Row],[Amount]],0)</f>
        <v>0</v>
      </c>
    </row>
    <row r="2696" spans="1:18" x14ac:dyDescent="0.2">
      <c r="A2696" s="4">
        <f>FIN_RAW[[#This Row],[FECHA]]</f>
        <v>45748</v>
      </c>
      <c r="B2696" s="3">
        <f>YEAR(FIN_DATASET[[#This Row],[Date]])</f>
        <v>2025</v>
      </c>
      <c r="C2696" s="3" t="str">
        <f>TEXT(FIN_DATASET[[#This Row],[Date]],"mmmm")</f>
        <v>April</v>
      </c>
      <c r="D2696" s="3" t="str">
        <f>IF(FIN_RAW[[#This Row],[VALOR (IN)]]&gt;0, "Income",IF(FIN_RAW[[#This Row],[VALOR (OUT)]]&gt;0, "Expense", "Check"))</f>
        <v>Income</v>
      </c>
      <c r="E2696" s="3" t="str">
        <f>_xlfn.XLOOKUP(FIN_DATASET[[#This Row],[Method]],CATEGORY_MAP[CUENTA_IN],CATEGORY_MAP[Category])</f>
        <v>Cash</v>
      </c>
      <c r="F2696" s="3" t="str">
        <f>_xlfn.XLOOKUP(FIN_DATASET[[#This Row],[Account]],CATEGORY_MAP[CUENTA_OUT],CATEGORY_MAP[Subcategory])</f>
        <v>Monthly Fee</v>
      </c>
      <c r="G2696" s="3" t="str">
        <f>IF(OR(FIN_RAW[[#This Row],[CONCEPTO]]=0,FIN_RAW[[#This Row],[CONCEPTO]]=""),"",FIN_RAW[[#This Row],[CONCEPTO]])</f>
        <v>Mensualidad AR ABR</v>
      </c>
      <c r="H2696" s="5">
        <f>IF(FIN_DATASET[[#This Row],[Type]]="Income", FIN_RAW[[#This Row],[VALOR (IN)]], -FIN_RAW[[#This Row],[VALOR (OUT)]])</f>
        <v>225000</v>
      </c>
      <c r="I2696" s="3" t="str">
        <f>FIN_RAW[[#This Row],[CUENTA (IN)]]</f>
        <v>Efectivo</v>
      </c>
      <c r="J2696" s="6" t="str">
        <f>FIN_RAW[[#This Row],[CUENTA (OUT)]]</f>
        <v>Mensualidad</v>
      </c>
      <c r="K2696" s="3" t="str">
        <f>IF(OR(FIN_RAW[[#This Row],[CLIENTE]]=0,FIN_RAW[[#This Row],[CLIENTE]]=" "),"",FIN_RAW[[#This Row],[CLIENTE]])</f>
        <v>Marcela Zapata Duque</v>
      </c>
      <c r="L2696" s="3" t="str">
        <f>IF(OR(FIN_RAW[[#This Row],[DEPORTISTA]]=0,FIN_RAW[[#This Row],[DEPORTISTA]]=""),"",FIN_RAW[[#This Row],[DEPORTISTA]])</f>
        <v>Sara Zapata Zapata</v>
      </c>
      <c r="M2696" s="3">
        <f>IF(FIN_DATASET[[#This Row],[Method]]="Efectivo",1,0)</f>
        <v>1</v>
      </c>
      <c r="N2696" s="12">
        <f>IF(FIN_DATASET[[#This Row],[Method]]="Efectivo",FIN_DATASET[[#This Row],[Amount]],0)</f>
        <v>225000</v>
      </c>
      <c r="O2696" s="3">
        <f>IF(FIN_DATASET[[#This Row],[Method]]="CxC",1,0)</f>
        <v>0</v>
      </c>
      <c r="P2696" s="11">
        <f>IF(FIN_DATASET[[#This Row],[Method]]="CxC",FIN_DATASET[[#This Row],[Amount]],0)</f>
        <v>0</v>
      </c>
      <c r="Q2696" s="3">
        <f>IF(OR(FIN_DATASET[[#This Row],[Account]]="CxP",FIN_DATASET[[#This Row],[Account]]="CxP (Liga)",FIN_DATASET[[#This Row],[Account]]="CxP (Terceros)"),1,0)</f>
        <v>0</v>
      </c>
      <c r="R2696" s="3">
        <f>IF(FIN_DATASET[[#This Row],[AP_Flag]]=1,FIN_DATASET[[#This Row],[Amount]],0)</f>
        <v>0</v>
      </c>
    </row>
    <row r="2697" spans="1:18" x14ac:dyDescent="0.2">
      <c r="A2697" s="4">
        <f>FIN_RAW[[#This Row],[FECHA]]</f>
        <v>45748</v>
      </c>
      <c r="B2697" s="3">
        <f>YEAR(FIN_DATASET[[#This Row],[Date]])</f>
        <v>2025</v>
      </c>
      <c r="C2697" s="3" t="str">
        <f>TEXT(FIN_DATASET[[#This Row],[Date]],"mmmm")</f>
        <v>April</v>
      </c>
      <c r="D2697" s="3" t="str">
        <f>IF(FIN_RAW[[#This Row],[VALOR (IN)]]&gt;0, "Income",IF(FIN_RAW[[#This Row],[VALOR (OUT)]]&gt;0, "Expense", "Check"))</f>
        <v>Income</v>
      </c>
      <c r="E2697" s="3" t="str">
        <f>_xlfn.XLOOKUP(FIN_DATASET[[#This Row],[Method]],CATEGORY_MAP[CUENTA_IN],CATEGORY_MAP[Category])</f>
        <v>Cash</v>
      </c>
      <c r="F2697" s="3" t="str">
        <f>_xlfn.XLOOKUP(FIN_DATASET[[#This Row],[Account]],CATEGORY_MAP[CUENTA_OUT],CATEGORY_MAP[Subcategory])</f>
        <v>Monthly Fee</v>
      </c>
      <c r="G2697" s="3" t="str">
        <f>IF(OR(FIN_RAW[[#This Row],[CONCEPTO]]=0,FIN_RAW[[#This Row],[CONCEPTO]]=""),"",FIN_RAW[[#This Row],[CONCEPTO]])</f>
        <v>Mensualidad AR ABR</v>
      </c>
      <c r="H2697" s="5">
        <f>IF(FIN_DATASET[[#This Row],[Type]]="Income", FIN_RAW[[#This Row],[VALOR (IN)]], -FIN_RAW[[#This Row],[VALOR (OUT)]])</f>
        <v>225000</v>
      </c>
      <c r="I2697" s="3" t="str">
        <f>FIN_RAW[[#This Row],[CUENTA (IN)]]</f>
        <v>Efectivo</v>
      </c>
      <c r="J2697" s="6" t="str">
        <f>FIN_RAW[[#This Row],[CUENTA (OUT)]]</f>
        <v>Mensualidad</v>
      </c>
      <c r="K2697" s="3" t="str">
        <f>IF(OR(FIN_RAW[[#This Row],[CLIENTE]]=0,FIN_RAW[[#This Row],[CLIENTE]]=" "),"",FIN_RAW[[#This Row],[CLIENTE]])</f>
        <v>Paula Andrea Cruz</v>
      </c>
      <c r="L2697" s="3" t="str">
        <f>IF(OR(FIN_RAW[[#This Row],[DEPORTISTA]]=0,FIN_RAW[[#This Row],[DEPORTISTA]]=""),"",FIN_RAW[[#This Row],[DEPORTISTA]])</f>
        <v>Victoria David Cruz</v>
      </c>
      <c r="M2697" s="3">
        <f>IF(FIN_DATASET[[#This Row],[Method]]="Efectivo",1,0)</f>
        <v>1</v>
      </c>
      <c r="N2697" s="12">
        <f>IF(FIN_DATASET[[#This Row],[Method]]="Efectivo",FIN_DATASET[[#This Row],[Amount]],0)</f>
        <v>225000</v>
      </c>
      <c r="O2697" s="3">
        <f>IF(FIN_DATASET[[#This Row],[Method]]="CxC",1,0)</f>
        <v>0</v>
      </c>
      <c r="P2697" s="11">
        <f>IF(FIN_DATASET[[#This Row],[Method]]="CxC",FIN_DATASET[[#This Row],[Amount]],0)</f>
        <v>0</v>
      </c>
      <c r="Q2697" s="3">
        <f>IF(OR(FIN_DATASET[[#This Row],[Account]]="CxP",FIN_DATASET[[#This Row],[Account]]="CxP (Liga)",FIN_DATASET[[#This Row],[Account]]="CxP (Terceros)"),1,0)</f>
        <v>0</v>
      </c>
      <c r="R2697" s="3">
        <f>IF(FIN_DATASET[[#This Row],[AP_Flag]]=1,FIN_DATASET[[#This Row],[Amount]],0)</f>
        <v>0</v>
      </c>
    </row>
    <row r="2698" spans="1:18" x14ac:dyDescent="0.2">
      <c r="A2698" s="4">
        <f>FIN_RAW[[#This Row],[FECHA]]</f>
        <v>45748</v>
      </c>
      <c r="B2698" s="3">
        <f>YEAR(FIN_DATASET[[#This Row],[Date]])</f>
        <v>2025</v>
      </c>
      <c r="C2698" s="3" t="str">
        <f>TEXT(FIN_DATASET[[#This Row],[Date]],"mmmm")</f>
        <v>April</v>
      </c>
      <c r="D2698" s="3" t="str">
        <f>IF(FIN_RAW[[#This Row],[VALOR (IN)]]&gt;0, "Income",IF(FIN_RAW[[#This Row],[VALOR (OUT)]]&gt;0, "Expense", "Check"))</f>
        <v>Expense</v>
      </c>
      <c r="E2698" s="3" t="str">
        <f>_xlfn.XLOOKUP(FIN_DATASET[[#This Row],[Method]],CATEGORY_MAP[CUENTA_IN],CATEGORY_MAP[Category])</f>
        <v>Cash</v>
      </c>
      <c r="F2698" s="3" t="str">
        <f>_xlfn.XLOOKUP(FIN_DATASET[[#This Row],[Account]],CATEGORY_MAP[CUENTA_OUT],CATEGORY_MAP[Subcategory])</f>
        <v>Payroll</v>
      </c>
      <c r="G2698" s="3" t="str">
        <f>IF(OR(FIN_RAW[[#This Row],[CONCEPTO]]=0,FIN_RAW[[#This Row],[CONCEPTO]]=""),"",FIN_RAW[[#This Row],[CONCEPTO]])</f>
        <v>Pago Nomina ABR</v>
      </c>
      <c r="H2698" s="5">
        <f>IF(FIN_DATASET[[#This Row],[Type]]="Income", FIN_RAW[[#This Row],[VALOR (IN)]], -FIN_RAW[[#This Row],[VALOR (OUT)]])</f>
        <v>-225000</v>
      </c>
      <c r="I2698" s="3" t="str">
        <f>FIN_RAW[[#This Row],[CUENTA (IN)]]</f>
        <v>Efectivo</v>
      </c>
      <c r="J2698" s="6" t="str">
        <f>FIN_RAW[[#This Row],[CUENTA (OUT)]]</f>
        <v>Nomina</v>
      </c>
      <c r="K2698" s="3" t="str">
        <f>IF(OR(FIN_RAW[[#This Row],[CLIENTE]]=0,FIN_RAW[[#This Row],[CLIENTE]]=" "),"",FIN_RAW[[#This Row],[CLIENTE]])</f>
        <v>Ana Milena Sánchez Patiño</v>
      </c>
      <c r="L2698" s="3" t="str">
        <f>IF(OR(FIN_RAW[[#This Row],[DEPORTISTA]]=0,FIN_RAW[[#This Row],[DEPORTISTA]]=""),"",FIN_RAW[[#This Row],[DEPORTISTA]])</f>
        <v>Ana Milena Sánchez Patiño</v>
      </c>
      <c r="M2698" s="3">
        <f>IF(FIN_DATASET[[#This Row],[Method]]="Efectivo",1,0)</f>
        <v>1</v>
      </c>
      <c r="N2698" s="12">
        <f>IF(FIN_DATASET[[#This Row],[Method]]="Efectivo",FIN_DATASET[[#This Row],[Amount]],0)</f>
        <v>-225000</v>
      </c>
      <c r="O2698" s="3">
        <f>IF(FIN_DATASET[[#This Row],[Method]]="CxC",1,0)</f>
        <v>0</v>
      </c>
      <c r="P2698" s="11">
        <f>IF(FIN_DATASET[[#This Row],[Method]]="CxC",FIN_DATASET[[#This Row],[Amount]],0)</f>
        <v>0</v>
      </c>
      <c r="Q2698" s="3">
        <f>IF(OR(FIN_DATASET[[#This Row],[Account]]="CxP",FIN_DATASET[[#This Row],[Account]]="CxP (Liga)",FIN_DATASET[[#This Row],[Account]]="CxP (Terceros)"),1,0)</f>
        <v>0</v>
      </c>
      <c r="R2698" s="3">
        <f>IF(FIN_DATASET[[#This Row],[AP_Flag]]=1,FIN_DATASET[[#This Row],[Amount]],0)</f>
        <v>0</v>
      </c>
    </row>
    <row r="2699" spans="1:18" x14ac:dyDescent="0.2">
      <c r="A2699" s="4">
        <f>FIN_RAW[[#This Row],[FECHA]]</f>
        <v>45748</v>
      </c>
      <c r="B2699" s="3">
        <f>YEAR(FIN_DATASET[[#This Row],[Date]])</f>
        <v>2025</v>
      </c>
      <c r="C2699" s="3" t="str">
        <f>TEXT(FIN_DATASET[[#This Row],[Date]],"mmmm")</f>
        <v>April</v>
      </c>
      <c r="D2699" s="3" t="str">
        <f>IF(FIN_RAW[[#This Row],[VALOR (IN)]]&gt;0, "Income",IF(FIN_RAW[[#This Row],[VALOR (OUT)]]&gt;0, "Expense", "Check"))</f>
        <v>Expense</v>
      </c>
      <c r="E2699" s="3" t="str">
        <f>_xlfn.XLOOKUP(FIN_DATASET[[#This Row],[Method]],CATEGORY_MAP[CUENTA_IN],CATEGORY_MAP[Category])</f>
        <v>Cash</v>
      </c>
      <c r="F2699" s="3" t="str">
        <f>_xlfn.XLOOKUP(FIN_DATASET[[#This Row],[Account]],CATEGORY_MAP[CUENTA_OUT],CATEGORY_MAP[Subcategory])</f>
        <v>Payroll</v>
      </c>
      <c r="G2699" s="3" t="str">
        <f>IF(OR(FIN_RAW[[#This Row],[CONCEPTO]]=0,FIN_RAW[[#This Row],[CONCEPTO]]=""),"",FIN_RAW[[#This Row],[CONCEPTO]])</f>
        <v>Pago Nomina ABR</v>
      </c>
      <c r="H2699" s="5">
        <f>IF(FIN_DATASET[[#This Row],[Type]]="Income", FIN_RAW[[#This Row],[VALOR (IN)]], -FIN_RAW[[#This Row],[VALOR (OUT)]])</f>
        <v>-1050000</v>
      </c>
      <c r="I2699" s="3" t="str">
        <f>FIN_RAW[[#This Row],[CUENTA (IN)]]</f>
        <v>Efectivo</v>
      </c>
      <c r="J2699" s="6" t="str">
        <f>FIN_RAW[[#This Row],[CUENTA (OUT)]]</f>
        <v>Nomina</v>
      </c>
      <c r="K2699" s="3" t="str">
        <f>IF(OR(FIN_RAW[[#This Row],[CLIENTE]]=0,FIN_RAW[[#This Row],[CLIENTE]]=" "),"",FIN_RAW[[#This Row],[CLIENTE]])</f>
        <v>Derwin Cuastumal Leal</v>
      </c>
      <c r="L2699" s="3" t="str">
        <f>IF(OR(FIN_RAW[[#This Row],[DEPORTISTA]]=0,FIN_RAW[[#This Row],[DEPORTISTA]]=""),"",FIN_RAW[[#This Row],[DEPORTISTA]])</f>
        <v>Derwin Cuastumal Leal</v>
      </c>
      <c r="M2699" s="3">
        <f>IF(FIN_DATASET[[#This Row],[Method]]="Efectivo",1,0)</f>
        <v>1</v>
      </c>
      <c r="N2699" s="12">
        <f>IF(FIN_DATASET[[#This Row],[Method]]="Efectivo",FIN_DATASET[[#This Row],[Amount]],0)</f>
        <v>-1050000</v>
      </c>
      <c r="O2699" s="3">
        <f>IF(FIN_DATASET[[#This Row],[Method]]="CxC",1,0)</f>
        <v>0</v>
      </c>
      <c r="P2699" s="11">
        <f>IF(FIN_DATASET[[#This Row],[Method]]="CxC",FIN_DATASET[[#This Row],[Amount]],0)</f>
        <v>0</v>
      </c>
      <c r="Q2699" s="3">
        <f>IF(OR(FIN_DATASET[[#This Row],[Account]]="CxP",FIN_DATASET[[#This Row],[Account]]="CxP (Liga)",FIN_DATASET[[#This Row],[Account]]="CxP (Terceros)"),1,0)</f>
        <v>0</v>
      </c>
      <c r="R2699" s="3">
        <f>IF(FIN_DATASET[[#This Row],[AP_Flag]]=1,FIN_DATASET[[#This Row],[Amount]],0)</f>
        <v>0</v>
      </c>
    </row>
    <row r="2700" spans="1:18" x14ac:dyDescent="0.2">
      <c r="A2700" s="4">
        <f>FIN_RAW[[#This Row],[FECHA]]</f>
        <v>45748</v>
      </c>
      <c r="B2700" s="3">
        <f>YEAR(FIN_DATASET[[#This Row],[Date]])</f>
        <v>2025</v>
      </c>
      <c r="C2700" s="3" t="str">
        <f>TEXT(FIN_DATASET[[#This Row],[Date]],"mmmm")</f>
        <v>April</v>
      </c>
      <c r="D2700" s="3" t="str">
        <f>IF(FIN_RAW[[#This Row],[VALOR (IN)]]&gt;0, "Income",IF(FIN_RAW[[#This Row],[VALOR (OUT)]]&gt;0, "Expense", "Check"))</f>
        <v>Expense</v>
      </c>
      <c r="E2700" s="3" t="str">
        <f>_xlfn.XLOOKUP(FIN_DATASET[[#This Row],[Method]],CATEGORY_MAP[CUENTA_IN],CATEGORY_MAP[Category])</f>
        <v>Cash</v>
      </c>
      <c r="F2700" s="3" t="str">
        <f>_xlfn.XLOOKUP(FIN_DATASET[[#This Row],[Account]],CATEGORY_MAP[CUENTA_OUT],CATEGORY_MAP[Subcategory])</f>
        <v>Payroll</v>
      </c>
      <c r="G2700" s="3" t="str">
        <f>IF(OR(FIN_RAW[[#This Row],[CONCEPTO]]=0,FIN_RAW[[#This Row],[CONCEPTO]]=""),"",FIN_RAW[[#This Row],[CONCEPTO]])</f>
        <v>Pago Nomina ABR</v>
      </c>
      <c r="H2700" s="5">
        <f>IF(FIN_DATASET[[#This Row],[Type]]="Income", FIN_RAW[[#This Row],[VALOR (IN)]], -FIN_RAW[[#This Row],[VALOR (OUT)]])</f>
        <v>-600000</v>
      </c>
      <c r="I2700" s="3" t="str">
        <f>FIN_RAW[[#This Row],[CUENTA (IN)]]</f>
        <v>Efectivo</v>
      </c>
      <c r="J2700" s="6" t="str">
        <f>FIN_RAW[[#This Row],[CUENTA (OUT)]]</f>
        <v>Nomina</v>
      </c>
      <c r="K2700" s="3" t="str">
        <f>IF(OR(FIN_RAW[[#This Row],[CLIENTE]]=0,FIN_RAW[[#This Row],[CLIENTE]]=" "),"",FIN_RAW[[#This Row],[CLIENTE]])</f>
        <v/>
      </c>
      <c r="L2700" s="3" t="str">
        <f>IF(OR(FIN_RAW[[#This Row],[DEPORTISTA]]=0,FIN_RAW[[#This Row],[DEPORTISTA]]=""),"",FIN_RAW[[#This Row],[DEPORTISTA]])</f>
        <v/>
      </c>
      <c r="M2700" s="3">
        <f>IF(FIN_DATASET[[#This Row],[Method]]="Efectivo",1,0)</f>
        <v>1</v>
      </c>
      <c r="N2700" s="12">
        <f>IF(FIN_DATASET[[#This Row],[Method]]="Efectivo",FIN_DATASET[[#This Row],[Amount]],0)</f>
        <v>-600000</v>
      </c>
      <c r="O2700" s="3">
        <f>IF(FIN_DATASET[[#This Row],[Method]]="CxC",1,0)</f>
        <v>0</v>
      </c>
      <c r="P2700" s="11">
        <f>IF(FIN_DATASET[[#This Row],[Method]]="CxC",FIN_DATASET[[#This Row],[Amount]],0)</f>
        <v>0</v>
      </c>
      <c r="Q2700" s="3">
        <f>IF(OR(FIN_DATASET[[#This Row],[Account]]="CxP",FIN_DATASET[[#This Row],[Account]]="CxP (Liga)",FIN_DATASET[[#This Row],[Account]]="CxP (Terceros)"),1,0)</f>
        <v>0</v>
      </c>
      <c r="R2700" s="3">
        <f>IF(FIN_DATASET[[#This Row],[AP_Flag]]=1,FIN_DATASET[[#This Row],[Amount]],0)</f>
        <v>0</v>
      </c>
    </row>
    <row r="2701" spans="1:18" x14ac:dyDescent="0.2">
      <c r="A2701" s="4">
        <f>FIN_RAW[[#This Row],[FECHA]]</f>
        <v>45748</v>
      </c>
      <c r="B2701" s="3">
        <f>YEAR(FIN_DATASET[[#This Row],[Date]])</f>
        <v>2025</v>
      </c>
      <c r="C2701" s="3" t="str">
        <f>TEXT(FIN_DATASET[[#This Row],[Date]],"mmmm")</f>
        <v>April</v>
      </c>
      <c r="D2701" s="3" t="str">
        <f>IF(FIN_RAW[[#This Row],[VALOR (IN)]]&gt;0, "Income",IF(FIN_RAW[[#This Row],[VALOR (OUT)]]&gt;0, "Expense", "Check"))</f>
        <v>Income</v>
      </c>
      <c r="E2701" s="3" t="str">
        <f>_xlfn.XLOOKUP(FIN_DATASET[[#This Row],[Method]],CATEGORY_MAP[CUENTA_IN],CATEGORY_MAP[Category])</f>
        <v>Cash</v>
      </c>
      <c r="F2701" s="3" t="str">
        <f>_xlfn.XLOOKUP(FIN_DATASET[[#This Row],[Account]],CATEGORY_MAP[CUENTA_OUT],CATEGORY_MAP[Subcategory])</f>
        <v>Other Incomes</v>
      </c>
      <c r="G2701" s="3" t="str">
        <f>IF(OR(FIN_RAW[[#This Row],[CONCEPTO]]=0,FIN_RAW[[#This Row],[CONCEPTO]]=""),"",FIN_RAW[[#This Row],[CONCEPTO]])</f>
        <v xml:space="preserve">Pruebas InterClubes Infantil </v>
      </c>
      <c r="H2701" s="5">
        <f>IF(FIN_DATASET[[#This Row],[Type]]="Income", FIN_RAW[[#This Row],[VALOR (IN)]], -FIN_RAW[[#This Row],[VALOR (OUT)]])</f>
        <v>156000</v>
      </c>
      <c r="I2701" s="3" t="str">
        <f>FIN_RAW[[#This Row],[CUENTA (IN)]]</f>
        <v>Efectivo</v>
      </c>
      <c r="J2701" s="6" t="str">
        <f>FIN_RAW[[#This Row],[CUENTA (OUT)]]</f>
        <v>Otros Ingresos</v>
      </c>
      <c r="K2701" s="3" t="str">
        <f>IF(OR(FIN_RAW[[#This Row],[CLIENTE]]=0,FIN_RAW[[#This Row],[CLIENTE]]=" "),"",FIN_RAW[[#This Row],[CLIENTE]])</f>
        <v>Tatiana Romero Tenorio</v>
      </c>
      <c r="L2701" s="3" t="str">
        <f>IF(OR(FIN_RAW[[#This Row],[DEPORTISTA]]=0,FIN_RAW[[#This Row],[DEPORTISTA]]=""),"",FIN_RAW[[#This Row],[DEPORTISTA]])</f>
        <v>Ismael Hurtado Romero</v>
      </c>
      <c r="M2701" s="3">
        <f>IF(FIN_DATASET[[#This Row],[Method]]="Efectivo",1,0)</f>
        <v>1</v>
      </c>
      <c r="N2701" s="12">
        <f>IF(FIN_DATASET[[#This Row],[Method]]="Efectivo",FIN_DATASET[[#This Row],[Amount]],0)</f>
        <v>156000</v>
      </c>
      <c r="O2701" s="3">
        <f>IF(FIN_DATASET[[#This Row],[Method]]="CxC",1,0)</f>
        <v>0</v>
      </c>
      <c r="P2701" s="11">
        <f>IF(FIN_DATASET[[#This Row],[Method]]="CxC",FIN_DATASET[[#This Row],[Amount]],0)</f>
        <v>0</v>
      </c>
      <c r="Q2701" s="3">
        <f>IF(OR(FIN_DATASET[[#This Row],[Account]]="CxP",FIN_DATASET[[#This Row],[Account]]="CxP (Liga)",FIN_DATASET[[#This Row],[Account]]="CxP (Terceros)"),1,0)</f>
        <v>0</v>
      </c>
      <c r="R2701" s="3">
        <f>IF(FIN_DATASET[[#This Row],[AP_Flag]]=1,FIN_DATASET[[#This Row],[Amount]],0)</f>
        <v>0</v>
      </c>
    </row>
    <row r="2702" spans="1:18" x14ac:dyDescent="0.2">
      <c r="A2702" s="4">
        <f>FIN_RAW[[#This Row],[FECHA]]</f>
        <v>45748</v>
      </c>
      <c r="B2702" s="3">
        <f>YEAR(FIN_DATASET[[#This Row],[Date]])</f>
        <v>2025</v>
      </c>
      <c r="C2702" s="3" t="str">
        <f>TEXT(FIN_DATASET[[#This Row],[Date]],"mmmm")</f>
        <v>April</v>
      </c>
      <c r="D2702" s="3" t="str">
        <f>IF(FIN_RAW[[#This Row],[VALOR (IN)]]&gt;0, "Income",IF(FIN_RAW[[#This Row],[VALOR (OUT)]]&gt;0, "Expense", "Check"))</f>
        <v>Income</v>
      </c>
      <c r="E2702" s="3" t="str">
        <f>_xlfn.XLOOKUP(FIN_DATASET[[#This Row],[Method]],CATEGORY_MAP[CUENTA_IN],CATEGORY_MAP[Category])</f>
        <v>Cash</v>
      </c>
      <c r="F2702" s="3" t="str">
        <f>_xlfn.XLOOKUP(FIN_DATASET[[#This Row],[Account]],CATEGORY_MAP[CUENTA_OUT],CATEGORY_MAP[Subcategory])</f>
        <v>Other Incomes</v>
      </c>
      <c r="G2702" s="3" t="str">
        <f>IF(OR(FIN_RAW[[#This Row],[CONCEPTO]]=0,FIN_RAW[[#This Row],[CONCEPTO]]=""),"",FIN_RAW[[#This Row],[CONCEPTO]])</f>
        <v xml:space="preserve">Pruebas InterClubes Infantil </v>
      </c>
      <c r="H2702" s="5">
        <f>IF(FIN_DATASET[[#This Row],[Type]]="Income", FIN_RAW[[#This Row],[VALOR (IN)]], -FIN_RAW[[#This Row],[VALOR (OUT)]])</f>
        <v>156000</v>
      </c>
      <c r="I2702" s="3" t="str">
        <f>FIN_RAW[[#This Row],[CUENTA (IN)]]</f>
        <v>Efectivo</v>
      </c>
      <c r="J2702" s="6" t="str">
        <f>FIN_RAW[[#This Row],[CUENTA (OUT)]]</f>
        <v>Otros Ingresos</v>
      </c>
      <c r="K2702" s="3" t="str">
        <f>IF(OR(FIN_RAW[[#This Row],[CLIENTE]]=0,FIN_RAW[[#This Row],[CLIENTE]]=" "),"",FIN_RAW[[#This Row],[CLIENTE]])</f>
        <v>Steveen Fernandez</v>
      </c>
      <c r="L2702" s="3" t="str">
        <f>IF(OR(FIN_RAW[[#This Row],[DEPORTISTA]]=0,FIN_RAW[[#This Row],[DEPORTISTA]]=""),"",FIN_RAW[[#This Row],[DEPORTISTA]])</f>
        <v>Samantha Fernandez Urbano</v>
      </c>
      <c r="M2702" s="3">
        <f>IF(FIN_DATASET[[#This Row],[Method]]="Efectivo",1,0)</f>
        <v>1</v>
      </c>
      <c r="N2702" s="12">
        <f>IF(FIN_DATASET[[#This Row],[Method]]="Efectivo",FIN_DATASET[[#This Row],[Amount]],0)</f>
        <v>156000</v>
      </c>
      <c r="O2702" s="3">
        <f>IF(FIN_DATASET[[#This Row],[Method]]="CxC",1,0)</f>
        <v>0</v>
      </c>
      <c r="P2702" s="11">
        <f>IF(FIN_DATASET[[#This Row],[Method]]="CxC",FIN_DATASET[[#This Row],[Amount]],0)</f>
        <v>0</v>
      </c>
      <c r="Q2702" s="3">
        <f>IF(OR(FIN_DATASET[[#This Row],[Account]]="CxP",FIN_DATASET[[#This Row],[Account]]="CxP (Liga)",FIN_DATASET[[#This Row],[Account]]="CxP (Terceros)"),1,0)</f>
        <v>0</v>
      </c>
      <c r="R2702" s="3">
        <f>IF(FIN_DATASET[[#This Row],[AP_Flag]]=1,FIN_DATASET[[#This Row],[Amount]],0)</f>
        <v>0</v>
      </c>
    </row>
    <row r="2703" spans="1:18" x14ac:dyDescent="0.2">
      <c r="A2703" s="4">
        <f>FIN_RAW[[#This Row],[FECHA]]</f>
        <v>45748</v>
      </c>
      <c r="B2703" s="3">
        <f>YEAR(FIN_DATASET[[#This Row],[Date]])</f>
        <v>2025</v>
      </c>
      <c r="C2703" s="3" t="str">
        <f>TEXT(FIN_DATASET[[#This Row],[Date]],"mmmm")</f>
        <v>April</v>
      </c>
      <c r="D2703" s="3" t="str">
        <f>IF(FIN_RAW[[#This Row],[VALOR (IN)]]&gt;0, "Income",IF(FIN_RAW[[#This Row],[VALOR (OUT)]]&gt;0, "Expense", "Check"))</f>
        <v>Income</v>
      </c>
      <c r="E2703" s="3" t="str">
        <f>_xlfn.XLOOKUP(FIN_DATASET[[#This Row],[Method]],CATEGORY_MAP[CUENTA_IN],CATEGORY_MAP[Category])</f>
        <v>Cash</v>
      </c>
      <c r="F2703" s="3" t="str">
        <f>_xlfn.XLOOKUP(FIN_DATASET[[#This Row],[Account]],CATEGORY_MAP[CUENTA_OUT],CATEGORY_MAP[Subcategory])</f>
        <v>Other Incomes</v>
      </c>
      <c r="G2703" s="3" t="str">
        <f>IF(OR(FIN_RAW[[#This Row],[CONCEPTO]]=0,FIN_RAW[[#This Row],[CONCEPTO]]=""),"",FIN_RAW[[#This Row],[CONCEPTO]])</f>
        <v xml:space="preserve">Pruebas InterClubes Infantil </v>
      </c>
      <c r="H2703" s="5">
        <f>IF(FIN_DATASET[[#This Row],[Type]]="Income", FIN_RAW[[#This Row],[VALOR (IN)]], -FIN_RAW[[#This Row],[VALOR (OUT)]])</f>
        <v>156000</v>
      </c>
      <c r="I2703" s="3" t="str">
        <f>FIN_RAW[[#This Row],[CUENTA (IN)]]</f>
        <v>Efectivo</v>
      </c>
      <c r="J2703" s="6" t="str">
        <f>FIN_RAW[[#This Row],[CUENTA (OUT)]]</f>
        <v>Otros Ingresos</v>
      </c>
      <c r="K2703" s="3" t="str">
        <f>IF(OR(FIN_RAW[[#This Row],[CLIENTE]]=0,FIN_RAW[[#This Row],[CLIENTE]]=" "),"",FIN_RAW[[#This Row],[CLIENTE]])</f>
        <v>Juan Sebastián Floyd</v>
      </c>
      <c r="L2703" s="3" t="str">
        <f>IF(OR(FIN_RAW[[#This Row],[DEPORTISTA]]=0,FIN_RAW[[#This Row],[DEPORTISTA]]=""),"",FIN_RAW[[#This Row],[DEPORTISTA]])</f>
        <v>Arianna Floyd Martínez</v>
      </c>
      <c r="M2703" s="3">
        <f>IF(FIN_DATASET[[#This Row],[Method]]="Efectivo",1,0)</f>
        <v>1</v>
      </c>
      <c r="N2703" s="12">
        <f>IF(FIN_DATASET[[#This Row],[Method]]="Efectivo",FIN_DATASET[[#This Row],[Amount]],0)</f>
        <v>156000</v>
      </c>
      <c r="O2703" s="3">
        <f>IF(FIN_DATASET[[#This Row],[Method]]="CxC",1,0)</f>
        <v>0</v>
      </c>
      <c r="P2703" s="11">
        <f>IF(FIN_DATASET[[#This Row],[Method]]="CxC",FIN_DATASET[[#This Row],[Amount]],0)</f>
        <v>0</v>
      </c>
      <c r="Q2703" s="3">
        <f>IF(OR(FIN_DATASET[[#This Row],[Account]]="CxP",FIN_DATASET[[#This Row],[Account]]="CxP (Liga)",FIN_DATASET[[#This Row],[Account]]="CxP (Terceros)"),1,0)</f>
        <v>0</v>
      </c>
      <c r="R2703" s="3">
        <f>IF(FIN_DATASET[[#This Row],[AP_Flag]]=1,FIN_DATASET[[#This Row],[Amount]],0)</f>
        <v>0</v>
      </c>
    </row>
    <row r="2704" spans="1:18" x14ac:dyDescent="0.2">
      <c r="A2704" s="4">
        <f>FIN_RAW[[#This Row],[FECHA]]</f>
        <v>45748</v>
      </c>
      <c r="B2704" s="3">
        <f>YEAR(FIN_DATASET[[#This Row],[Date]])</f>
        <v>2025</v>
      </c>
      <c r="C2704" s="3" t="str">
        <f>TEXT(FIN_DATASET[[#This Row],[Date]],"mmmm")</f>
        <v>April</v>
      </c>
      <c r="D2704" s="3" t="str">
        <f>IF(FIN_RAW[[#This Row],[VALOR (IN)]]&gt;0, "Income",IF(FIN_RAW[[#This Row],[VALOR (OUT)]]&gt;0, "Expense", "Check"))</f>
        <v>Income</v>
      </c>
      <c r="E2704" s="3" t="str">
        <f>_xlfn.XLOOKUP(FIN_DATASET[[#This Row],[Method]],CATEGORY_MAP[CUENTA_IN],CATEGORY_MAP[Category])</f>
        <v>Cash</v>
      </c>
      <c r="F2704" s="3" t="str">
        <f>_xlfn.XLOOKUP(FIN_DATASET[[#This Row],[Account]],CATEGORY_MAP[CUENTA_OUT],CATEGORY_MAP[Subcategory])</f>
        <v>Other Incomes</v>
      </c>
      <c r="G2704" s="3" t="str">
        <f>IF(OR(FIN_RAW[[#This Row],[CONCEPTO]]=0,FIN_RAW[[#This Row],[CONCEPTO]]=""),"",FIN_RAW[[#This Row],[CONCEPTO]])</f>
        <v xml:space="preserve">Pruebas InterClubes Infantil </v>
      </c>
      <c r="H2704" s="5">
        <f>IF(FIN_DATASET[[#This Row],[Type]]="Income", FIN_RAW[[#This Row],[VALOR (IN)]], -FIN_RAW[[#This Row],[VALOR (OUT)]])</f>
        <v>156000</v>
      </c>
      <c r="I2704" s="3" t="str">
        <f>FIN_RAW[[#This Row],[CUENTA (IN)]]</f>
        <v>Efectivo</v>
      </c>
      <c r="J2704" s="6" t="str">
        <f>FIN_RAW[[#This Row],[CUENTA (OUT)]]</f>
        <v>Otros Ingresos</v>
      </c>
      <c r="K2704" s="3" t="str">
        <f>IF(OR(FIN_RAW[[#This Row],[CLIENTE]]=0,FIN_RAW[[#This Row],[CLIENTE]]=" "),"",FIN_RAW[[#This Row],[CLIENTE]])</f>
        <v>Carlos Andrés Velasco Ruiz</v>
      </c>
      <c r="L2704" s="3" t="str">
        <f>IF(OR(FIN_RAW[[#This Row],[DEPORTISTA]]=0,FIN_RAW[[#This Row],[DEPORTISTA]]=""),"",FIN_RAW[[#This Row],[DEPORTISTA]])</f>
        <v>Antonella Velasco Aristizabal</v>
      </c>
      <c r="M2704" s="3">
        <f>IF(FIN_DATASET[[#This Row],[Method]]="Efectivo",1,0)</f>
        <v>1</v>
      </c>
      <c r="N2704" s="12">
        <f>IF(FIN_DATASET[[#This Row],[Method]]="Efectivo",FIN_DATASET[[#This Row],[Amount]],0)</f>
        <v>156000</v>
      </c>
      <c r="O2704" s="3">
        <f>IF(FIN_DATASET[[#This Row],[Method]]="CxC",1,0)</f>
        <v>0</v>
      </c>
      <c r="P2704" s="11">
        <f>IF(FIN_DATASET[[#This Row],[Method]]="CxC",FIN_DATASET[[#This Row],[Amount]],0)</f>
        <v>0</v>
      </c>
      <c r="Q2704" s="3">
        <f>IF(OR(FIN_DATASET[[#This Row],[Account]]="CxP",FIN_DATASET[[#This Row],[Account]]="CxP (Liga)",FIN_DATASET[[#This Row],[Account]]="CxP (Terceros)"),1,0)</f>
        <v>0</v>
      </c>
      <c r="R2704" s="3">
        <f>IF(FIN_DATASET[[#This Row],[AP_Flag]]=1,FIN_DATASET[[#This Row],[Amount]],0)</f>
        <v>0</v>
      </c>
    </row>
    <row r="2705" spans="1:18" x14ac:dyDescent="0.2">
      <c r="A2705" s="4">
        <f>FIN_RAW[[#This Row],[FECHA]]</f>
        <v>45748</v>
      </c>
      <c r="B2705" s="3">
        <f>YEAR(FIN_DATASET[[#This Row],[Date]])</f>
        <v>2025</v>
      </c>
      <c r="C2705" s="3" t="str">
        <f>TEXT(FIN_DATASET[[#This Row],[Date]],"mmmm")</f>
        <v>April</v>
      </c>
      <c r="D2705" s="3" t="str">
        <f>IF(FIN_RAW[[#This Row],[VALOR (IN)]]&gt;0, "Income",IF(FIN_RAW[[#This Row],[VALOR (OUT)]]&gt;0, "Expense", "Check"))</f>
        <v>Income</v>
      </c>
      <c r="E2705" s="3" t="str">
        <f>_xlfn.XLOOKUP(FIN_DATASET[[#This Row],[Method]],CATEGORY_MAP[CUENTA_IN],CATEGORY_MAP[Category])</f>
        <v>Cash</v>
      </c>
      <c r="F2705" s="3" t="str">
        <f>_xlfn.XLOOKUP(FIN_DATASET[[#This Row],[Account]],CATEGORY_MAP[CUENTA_OUT],CATEGORY_MAP[Subcategory])</f>
        <v>Other Incomes</v>
      </c>
      <c r="G2705" s="3" t="str">
        <f>IF(OR(FIN_RAW[[#This Row],[CONCEPTO]]=0,FIN_RAW[[#This Row],[CONCEPTO]]=""),"",FIN_RAW[[#This Row],[CONCEPTO]])</f>
        <v xml:space="preserve">Pruebas InterClubes Infantil </v>
      </c>
      <c r="H2705" s="5">
        <f>IF(FIN_DATASET[[#This Row],[Type]]="Income", FIN_RAW[[#This Row],[VALOR (IN)]], -FIN_RAW[[#This Row],[VALOR (OUT)]])</f>
        <v>156000</v>
      </c>
      <c r="I2705" s="3" t="str">
        <f>FIN_RAW[[#This Row],[CUENTA (IN)]]</f>
        <v>Efectivo</v>
      </c>
      <c r="J2705" s="6" t="str">
        <f>FIN_RAW[[#This Row],[CUENTA (OUT)]]</f>
        <v>Otros Ingresos</v>
      </c>
      <c r="K2705" s="3" t="str">
        <f>IF(OR(FIN_RAW[[#This Row],[CLIENTE]]=0,FIN_RAW[[#This Row],[CLIENTE]]=" "),"",FIN_RAW[[#This Row],[CLIENTE]])</f>
        <v>Paula Andrea Cruz</v>
      </c>
      <c r="L2705" s="3" t="str">
        <f>IF(OR(FIN_RAW[[#This Row],[DEPORTISTA]]=0,FIN_RAW[[#This Row],[DEPORTISTA]]=""),"",FIN_RAW[[#This Row],[DEPORTISTA]])</f>
        <v>Victoria David Cruz</v>
      </c>
      <c r="M2705" s="3">
        <f>IF(FIN_DATASET[[#This Row],[Method]]="Efectivo",1,0)</f>
        <v>1</v>
      </c>
      <c r="N2705" s="12">
        <f>IF(FIN_DATASET[[#This Row],[Method]]="Efectivo",FIN_DATASET[[#This Row],[Amount]],0)</f>
        <v>156000</v>
      </c>
      <c r="O2705" s="3">
        <f>IF(FIN_DATASET[[#This Row],[Method]]="CxC",1,0)</f>
        <v>0</v>
      </c>
      <c r="P2705" s="11">
        <f>IF(FIN_DATASET[[#This Row],[Method]]="CxC",FIN_DATASET[[#This Row],[Amount]],0)</f>
        <v>0</v>
      </c>
      <c r="Q2705" s="3">
        <f>IF(OR(FIN_DATASET[[#This Row],[Account]]="CxP",FIN_DATASET[[#This Row],[Account]]="CxP (Liga)",FIN_DATASET[[#This Row],[Account]]="CxP (Terceros)"),1,0)</f>
        <v>0</v>
      </c>
      <c r="R2705" s="3">
        <f>IF(FIN_DATASET[[#This Row],[AP_Flag]]=1,FIN_DATASET[[#This Row],[Amount]],0)</f>
        <v>0</v>
      </c>
    </row>
    <row r="2706" spans="1:18" x14ac:dyDescent="0.2">
      <c r="A2706" s="4">
        <f>FIN_RAW[[#This Row],[FECHA]]</f>
        <v>45748</v>
      </c>
      <c r="B2706" s="3">
        <f>YEAR(FIN_DATASET[[#This Row],[Date]])</f>
        <v>2025</v>
      </c>
      <c r="C2706" s="3" t="str">
        <f>TEXT(FIN_DATASET[[#This Row],[Date]],"mmmm")</f>
        <v>April</v>
      </c>
      <c r="D2706" s="3" t="str">
        <f>IF(FIN_RAW[[#This Row],[VALOR (IN)]]&gt;0, "Income",IF(FIN_RAW[[#This Row],[VALOR (OUT)]]&gt;0, "Expense", "Check"))</f>
        <v>Income</v>
      </c>
      <c r="E2706" s="3" t="str">
        <f>_xlfn.XLOOKUP(FIN_DATASET[[#This Row],[Method]],CATEGORY_MAP[CUENTA_IN],CATEGORY_MAP[Category])</f>
        <v>Cash</v>
      </c>
      <c r="F2706" s="3" t="str">
        <f>_xlfn.XLOOKUP(FIN_DATASET[[#This Row],[Account]],CATEGORY_MAP[CUENTA_OUT],CATEGORY_MAP[Subcategory])</f>
        <v>Other Incomes</v>
      </c>
      <c r="G2706" s="3" t="str">
        <f>IF(OR(FIN_RAW[[#This Row],[CONCEPTO]]=0,FIN_RAW[[#This Row],[CONCEPTO]]=""),"",FIN_RAW[[#This Row],[CONCEPTO]])</f>
        <v xml:space="preserve">Pruebas InterClubes Infantil </v>
      </c>
      <c r="H2706" s="5">
        <f>IF(FIN_DATASET[[#This Row],[Type]]="Income", FIN_RAW[[#This Row],[VALOR (IN)]], -FIN_RAW[[#This Row],[VALOR (OUT)]])</f>
        <v>156000</v>
      </c>
      <c r="I2706" s="3" t="str">
        <f>FIN_RAW[[#This Row],[CUENTA (IN)]]</f>
        <v>Efectivo</v>
      </c>
      <c r="J2706" s="6" t="str">
        <f>FIN_RAW[[#This Row],[CUENTA (OUT)]]</f>
        <v>Otros Ingresos</v>
      </c>
      <c r="K2706" s="3" t="str">
        <f>IF(OR(FIN_RAW[[#This Row],[CLIENTE]]=0,FIN_RAW[[#This Row],[CLIENTE]]=" "),"",FIN_RAW[[#This Row],[CLIENTE]])</f>
        <v>Marcela Zapata Duque</v>
      </c>
      <c r="L2706" s="3" t="str">
        <f>IF(OR(FIN_RAW[[#This Row],[DEPORTISTA]]=0,FIN_RAW[[#This Row],[DEPORTISTA]]=""),"",FIN_RAW[[#This Row],[DEPORTISTA]])</f>
        <v>Sara Zapata Zapata</v>
      </c>
      <c r="M2706" s="3">
        <f>IF(FIN_DATASET[[#This Row],[Method]]="Efectivo",1,0)</f>
        <v>1</v>
      </c>
      <c r="N2706" s="12">
        <f>IF(FIN_DATASET[[#This Row],[Method]]="Efectivo",FIN_DATASET[[#This Row],[Amount]],0)</f>
        <v>156000</v>
      </c>
      <c r="O2706" s="3">
        <f>IF(FIN_DATASET[[#This Row],[Method]]="CxC",1,0)</f>
        <v>0</v>
      </c>
      <c r="P2706" s="11">
        <f>IF(FIN_DATASET[[#This Row],[Method]]="CxC",FIN_DATASET[[#This Row],[Amount]],0)</f>
        <v>0</v>
      </c>
      <c r="Q2706" s="3">
        <f>IF(OR(FIN_DATASET[[#This Row],[Account]]="CxP",FIN_DATASET[[#This Row],[Account]]="CxP (Liga)",FIN_DATASET[[#This Row],[Account]]="CxP (Terceros)"),1,0)</f>
        <v>0</v>
      </c>
      <c r="R2706" s="3">
        <f>IF(FIN_DATASET[[#This Row],[AP_Flag]]=1,FIN_DATASET[[#This Row],[Amount]],0)</f>
        <v>0</v>
      </c>
    </row>
    <row r="2707" spans="1:18" x14ac:dyDescent="0.2">
      <c r="A2707" s="4">
        <f>FIN_RAW[[#This Row],[FECHA]]</f>
        <v>45748</v>
      </c>
      <c r="B2707" s="3">
        <f>YEAR(FIN_DATASET[[#This Row],[Date]])</f>
        <v>2025</v>
      </c>
      <c r="C2707" s="3" t="str">
        <f>TEXT(FIN_DATASET[[#This Row],[Date]],"mmmm")</f>
        <v>April</v>
      </c>
      <c r="D2707" s="3" t="str">
        <f>IF(FIN_RAW[[#This Row],[VALOR (IN)]]&gt;0, "Income",IF(FIN_RAW[[#This Row],[VALOR (OUT)]]&gt;0, "Expense", "Check"))</f>
        <v>Income</v>
      </c>
      <c r="E2707" s="3" t="str">
        <f>_xlfn.XLOOKUP(FIN_DATASET[[#This Row],[Method]],CATEGORY_MAP[CUENTA_IN],CATEGORY_MAP[Category])</f>
        <v>Cash</v>
      </c>
      <c r="F2707" s="3" t="str">
        <f>_xlfn.XLOOKUP(FIN_DATASET[[#This Row],[Account]],CATEGORY_MAP[CUENTA_OUT],CATEGORY_MAP[Subcategory])</f>
        <v>Other Incomes</v>
      </c>
      <c r="G2707" s="3" t="str">
        <f>IF(OR(FIN_RAW[[#This Row],[CONCEPTO]]=0,FIN_RAW[[#This Row],[CONCEPTO]]=""),"",FIN_RAW[[#This Row],[CONCEPTO]])</f>
        <v xml:space="preserve">Pruebas InterClubes Infantil </v>
      </c>
      <c r="H2707" s="5">
        <f>IF(FIN_DATASET[[#This Row],[Type]]="Income", FIN_RAW[[#This Row],[VALOR (IN)]], -FIN_RAW[[#This Row],[VALOR (OUT)]])</f>
        <v>156000</v>
      </c>
      <c r="I2707" s="3" t="str">
        <f>FIN_RAW[[#This Row],[CUENTA (IN)]]</f>
        <v>Efectivo</v>
      </c>
      <c r="J2707" s="6" t="str">
        <f>FIN_RAW[[#This Row],[CUENTA (OUT)]]</f>
        <v>Otros Ingresos</v>
      </c>
      <c r="K2707" s="3" t="str">
        <f>IF(OR(FIN_RAW[[#This Row],[CLIENTE]]=0,FIN_RAW[[#This Row],[CLIENTE]]=" "),"",FIN_RAW[[#This Row],[CLIENTE]])</f>
        <v>Nulbi Quisaboni Ortiz</v>
      </c>
      <c r="L2707" s="3" t="str">
        <f>IF(OR(FIN_RAW[[#This Row],[DEPORTISTA]]=0,FIN_RAW[[#This Row],[DEPORTISTA]]=""),"",FIN_RAW[[#This Row],[DEPORTISTA]])</f>
        <v>Jose Julian Diaz Quisaboni</v>
      </c>
      <c r="M2707" s="3">
        <f>IF(FIN_DATASET[[#This Row],[Method]]="Efectivo",1,0)</f>
        <v>1</v>
      </c>
      <c r="N2707" s="12">
        <f>IF(FIN_DATASET[[#This Row],[Method]]="Efectivo",FIN_DATASET[[#This Row],[Amount]],0)</f>
        <v>156000</v>
      </c>
      <c r="O2707" s="3">
        <f>IF(FIN_DATASET[[#This Row],[Method]]="CxC",1,0)</f>
        <v>0</v>
      </c>
      <c r="P2707" s="11">
        <f>IF(FIN_DATASET[[#This Row],[Method]]="CxC",FIN_DATASET[[#This Row],[Amount]],0)</f>
        <v>0</v>
      </c>
      <c r="Q2707" s="3">
        <f>IF(OR(FIN_DATASET[[#This Row],[Account]]="CxP",FIN_DATASET[[#This Row],[Account]]="CxP (Liga)",FIN_DATASET[[#This Row],[Account]]="CxP (Terceros)"),1,0)</f>
        <v>0</v>
      </c>
      <c r="R2707" s="3">
        <f>IF(FIN_DATASET[[#This Row],[AP_Flag]]=1,FIN_DATASET[[#This Row],[Amount]],0)</f>
        <v>0</v>
      </c>
    </row>
    <row r="2708" spans="1:18" x14ac:dyDescent="0.2">
      <c r="A2708" s="4">
        <f>FIN_RAW[[#This Row],[FECHA]]</f>
        <v>45748</v>
      </c>
      <c r="B2708" s="3">
        <f>YEAR(FIN_DATASET[[#This Row],[Date]])</f>
        <v>2025</v>
      </c>
      <c r="C2708" s="3" t="str">
        <f>TEXT(FIN_DATASET[[#This Row],[Date]],"mmmm")</f>
        <v>April</v>
      </c>
      <c r="D2708" s="3" t="str">
        <f>IF(FIN_RAW[[#This Row],[VALOR (IN)]]&gt;0, "Income",IF(FIN_RAW[[#This Row],[VALOR (OUT)]]&gt;0, "Expense", "Check"))</f>
        <v>Income</v>
      </c>
      <c r="E2708" s="3" t="str">
        <f>_xlfn.XLOOKUP(FIN_DATASET[[#This Row],[Method]],CATEGORY_MAP[CUENTA_IN],CATEGORY_MAP[Category])</f>
        <v>Cash</v>
      </c>
      <c r="F2708" s="3" t="str">
        <f>_xlfn.XLOOKUP(FIN_DATASET[[#This Row],[Account]],CATEGORY_MAP[CUENTA_OUT],CATEGORY_MAP[Subcategory])</f>
        <v>Other Incomes</v>
      </c>
      <c r="G2708" s="3" t="str">
        <f>IF(OR(FIN_RAW[[#This Row],[CONCEPTO]]=0,FIN_RAW[[#This Row],[CONCEPTO]]=""),"",FIN_RAW[[#This Row],[CONCEPTO]])</f>
        <v xml:space="preserve">Pruebas InterClubes Infantil </v>
      </c>
      <c r="H2708" s="5">
        <f>IF(FIN_DATASET[[#This Row],[Type]]="Income", FIN_RAW[[#This Row],[VALOR (IN)]], -FIN_RAW[[#This Row],[VALOR (OUT)]])</f>
        <v>156000</v>
      </c>
      <c r="I2708" s="3" t="str">
        <f>FIN_RAW[[#This Row],[CUENTA (IN)]]</f>
        <v>Efectivo</v>
      </c>
      <c r="J2708" s="6" t="str">
        <f>FIN_RAW[[#This Row],[CUENTA (OUT)]]</f>
        <v>Otros Ingresos</v>
      </c>
      <c r="K2708" s="3" t="str">
        <f>IF(OR(FIN_RAW[[#This Row],[CLIENTE]]=0,FIN_RAW[[#This Row],[CLIENTE]]=" "),"",FIN_RAW[[#This Row],[CLIENTE]])</f>
        <v>Víctor Manuel Duque Yepes</v>
      </c>
      <c r="L2708" s="3" t="str">
        <f>IF(OR(FIN_RAW[[#This Row],[DEPORTISTA]]=0,FIN_RAW[[#This Row],[DEPORTISTA]]=""),"",FIN_RAW[[#This Row],[DEPORTISTA]])</f>
        <v>Juan Esteban Duque Pinto</v>
      </c>
      <c r="M2708" s="3">
        <f>IF(FIN_DATASET[[#This Row],[Method]]="Efectivo",1,0)</f>
        <v>1</v>
      </c>
      <c r="N2708" s="12">
        <f>IF(FIN_DATASET[[#This Row],[Method]]="Efectivo",FIN_DATASET[[#This Row],[Amount]],0)</f>
        <v>156000</v>
      </c>
      <c r="O2708" s="3">
        <f>IF(FIN_DATASET[[#This Row],[Method]]="CxC",1,0)</f>
        <v>0</v>
      </c>
      <c r="P2708" s="11">
        <f>IF(FIN_DATASET[[#This Row],[Method]]="CxC",FIN_DATASET[[#This Row],[Amount]],0)</f>
        <v>0</v>
      </c>
      <c r="Q2708" s="3">
        <f>IF(OR(FIN_DATASET[[#This Row],[Account]]="CxP",FIN_DATASET[[#This Row],[Account]]="CxP (Liga)",FIN_DATASET[[#This Row],[Account]]="CxP (Terceros)"),1,0)</f>
        <v>0</v>
      </c>
      <c r="R2708" s="3">
        <f>IF(FIN_DATASET[[#This Row],[AP_Flag]]=1,FIN_DATASET[[#This Row],[Amount]],0)</f>
        <v>0</v>
      </c>
    </row>
    <row r="2709" spans="1:18" x14ac:dyDescent="0.2">
      <c r="A2709" s="4">
        <f>FIN_RAW[[#This Row],[FECHA]]</f>
        <v>45748</v>
      </c>
      <c r="B2709" s="3">
        <f>YEAR(FIN_DATASET[[#This Row],[Date]])</f>
        <v>2025</v>
      </c>
      <c r="C2709" s="3" t="str">
        <f>TEXT(FIN_DATASET[[#This Row],[Date]],"mmmm")</f>
        <v>April</v>
      </c>
      <c r="D2709" s="3" t="str">
        <f>IF(FIN_RAW[[#This Row],[VALOR (IN)]]&gt;0, "Income",IF(FIN_RAW[[#This Row],[VALOR (OUT)]]&gt;0, "Expense", "Check"))</f>
        <v>Income</v>
      </c>
      <c r="E2709" s="3" t="str">
        <f>_xlfn.XLOOKUP(FIN_DATASET[[#This Row],[Method]],CATEGORY_MAP[CUENTA_IN],CATEGORY_MAP[Category])</f>
        <v>Cash</v>
      </c>
      <c r="F2709" s="3" t="str">
        <f>_xlfn.XLOOKUP(FIN_DATASET[[#This Row],[Account]],CATEGORY_MAP[CUENTA_OUT],CATEGORY_MAP[Subcategory])</f>
        <v>Other Incomes</v>
      </c>
      <c r="G2709" s="3" t="str">
        <f>IF(OR(FIN_RAW[[#This Row],[CONCEPTO]]=0,FIN_RAW[[#This Row],[CONCEPTO]]=""),"",FIN_RAW[[#This Row],[CONCEPTO]])</f>
        <v xml:space="preserve">Pruebas InterClubes Infantil </v>
      </c>
      <c r="H2709" s="5">
        <f>IF(FIN_DATASET[[#This Row],[Type]]="Income", FIN_RAW[[#This Row],[VALOR (IN)]], -FIN_RAW[[#This Row],[VALOR (OUT)]])</f>
        <v>156000</v>
      </c>
      <c r="I2709" s="3" t="str">
        <f>FIN_RAW[[#This Row],[CUENTA (IN)]]</f>
        <v>Efectivo</v>
      </c>
      <c r="J2709" s="6" t="str">
        <f>FIN_RAW[[#This Row],[CUENTA (OUT)]]</f>
        <v>Otros Ingresos</v>
      </c>
      <c r="K2709" s="3" t="str">
        <f>IF(OR(FIN_RAW[[#This Row],[CLIENTE]]=0,FIN_RAW[[#This Row],[CLIENTE]]=" "),"",FIN_RAW[[#This Row],[CLIENTE]])</f>
        <v>Ana Milena Sánchez Patiño</v>
      </c>
      <c r="L2709" s="3" t="str">
        <f>IF(OR(FIN_RAW[[#This Row],[DEPORTISTA]]=0,FIN_RAW[[#This Row],[DEPORTISTA]]=""),"",FIN_RAW[[#This Row],[DEPORTISTA]])</f>
        <v>Matías Carvajal Sánchez</v>
      </c>
      <c r="M2709" s="3">
        <f>IF(FIN_DATASET[[#This Row],[Method]]="Efectivo",1,0)</f>
        <v>1</v>
      </c>
      <c r="N2709" s="12">
        <f>IF(FIN_DATASET[[#This Row],[Method]]="Efectivo",FIN_DATASET[[#This Row],[Amount]],0)</f>
        <v>156000</v>
      </c>
      <c r="O2709" s="3">
        <f>IF(FIN_DATASET[[#This Row],[Method]]="CxC",1,0)</f>
        <v>0</v>
      </c>
      <c r="P2709" s="11">
        <f>IF(FIN_DATASET[[#This Row],[Method]]="CxC",FIN_DATASET[[#This Row],[Amount]],0)</f>
        <v>0</v>
      </c>
      <c r="Q2709" s="3">
        <f>IF(OR(FIN_DATASET[[#This Row],[Account]]="CxP",FIN_DATASET[[#This Row],[Account]]="CxP (Liga)",FIN_DATASET[[#This Row],[Account]]="CxP (Terceros)"),1,0)</f>
        <v>0</v>
      </c>
      <c r="R2709" s="3">
        <f>IF(FIN_DATASET[[#This Row],[AP_Flag]]=1,FIN_DATASET[[#This Row],[Amount]],0)</f>
        <v>0</v>
      </c>
    </row>
    <row r="2710" spans="1:18" x14ac:dyDescent="0.2">
      <c r="A2710" s="4">
        <f>FIN_RAW[[#This Row],[FECHA]]</f>
        <v>45748</v>
      </c>
      <c r="B2710" s="3">
        <f>YEAR(FIN_DATASET[[#This Row],[Date]])</f>
        <v>2025</v>
      </c>
      <c r="C2710" s="3" t="str">
        <f>TEXT(FIN_DATASET[[#This Row],[Date]],"mmmm")</f>
        <v>April</v>
      </c>
      <c r="D2710" s="3" t="str">
        <f>IF(FIN_RAW[[#This Row],[VALOR (IN)]]&gt;0, "Income",IF(FIN_RAW[[#This Row],[VALOR (OUT)]]&gt;0, "Expense", "Check"))</f>
        <v>Income</v>
      </c>
      <c r="E2710" s="3" t="str">
        <f>_xlfn.XLOOKUP(FIN_DATASET[[#This Row],[Method]],CATEGORY_MAP[CUENTA_IN],CATEGORY_MAP[Category])</f>
        <v>Cash</v>
      </c>
      <c r="F2710" s="3" t="str">
        <f>_xlfn.XLOOKUP(FIN_DATASET[[#This Row],[Account]],CATEGORY_MAP[CUENTA_OUT],CATEGORY_MAP[Subcategory])</f>
        <v>Other Incomes</v>
      </c>
      <c r="G2710" s="3" t="str">
        <f>IF(OR(FIN_RAW[[#This Row],[CONCEPTO]]=0,FIN_RAW[[#This Row],[CONCEPTO]]=""),"",FIN_RAW[[#This Row],[CONCEPTO]])</f>
        <v xml:space="preserve">Pruebas InterClubes Infantil </v>
      </c>
      <c r="H2710" s="5">
        <f>IF(FIN_DATASET[[#This Row],[Type]]="Income", FIN_RAW[[#This Row],[VALOR (IN)]], -FIN_RAW[[#This Row],[VALOR (OUT)]])</f>
        <v>156000</v>
      </c>
      <c r="I2710" s="3" t="str">
        <f>FIN_RAW[[#This Row],[CUENTA (IN)]]</f>
        <v>Efectivo</v>
      </c>
      <c r="J2710" s="6" t="str">
        <f>FIN_RAW[[#This Row],[CUENTA (OUT)]]</f>
        <v>Otros Ingresos</v>
      </c>
      <c r="K2710" s="3" t="str">
        <f>IF(OR(FIN_RAW[[#This Row],[CLIENTE]]=0,FIN_RAW[[#This Row],[CLIENTE]]=" "),"",FIN_RAW[[#This Row],[CLIENTE]])</f>
        <v>Oscar Urrea Ramirez</v>
      </c>
      <c r="L2710" s="3" t="str">
        <f>IF(OR(FIN_RAW[[#This Row],[DEPORTISTA]]=0,FIN_RAW[[#This Row],[DEPORTISTA]]=""),"",FIN_RAW[[#This Row],[DEPORTISTA]])</f>
        <v>Sara Urrea Chavarriaga</v>
      </c>
      <c r="M2710" s="3">
        <f>IF(FIN_DATASET[[#This Row],[Method]]="Efectivo",1,0)</f>
        <v>1</v>
      </c>
      <c r="N2710" s="12">
        <f>IF(FIN_DATASET[[#This Row],[Method]]="Efectivo",FIN_DATASET[[#This Row],[Amount]],0)</f>
        <v>156000</v>
      </c>
      <c r="O2710" s="3">
        <f>IF(FIN_DATASET[[#This Row],[Method]]="CxC",1,0)</f>
        <v>0</v>
      </c>
      <c r="P2710" s="11">
        <f>IF(FIN_DATASET[[#This Row],[Method]]="CxC",FIN_DATASET[[#This Row],[Amount]],0)</f>
        <v>0</v>
      </c>
      <c r="Q2710" s="3">
        <f>IF(OR(FIN_DATASET[[#This Row],[Account]]="CxP",FIN_DATASET[[#This Row],[Account]]="CxP (Liga)",FIN_DATASET[[#This Row],[Account]]="CxP (Terceros)"),1,0)</f>
        <v>0</v>
      </c>
      <c r="R2710" s="3">
        <f>IF(FIN_DATASET[[#This Row],[AP_Flag]]=1,FIN_DATASET[[#This Row],[Amount]],0)</f>
        <v>0</v>
      </c>
    </row>
    <row r="2711" spans="1:18" x14ac:dyDescent="0.2">
      <c r="A2711" s="4">
        <f>FIN_RAW[[#This Row],[FECHA]]</f>
        <v>45748</v>
      </c>
      <c r="B2711" s="3">
        <f>YEAR(FIN_DATASET[[#This Row],[Date]])</f>
        <v>2025</v>
      </c>
      <c r="C2711" s="3" t="str">
        <f>TEXT(FIN_DATASET[[#This Row],[Date]],"mmmm")</f>
        <v>April</v>
      </c>
      <c r="D2711" s="3" t="str">
        <f>IF(FIN_RAW[[#This Row],[VALOR (IN)]]&gt;0, "Income",IF(FIN_RAW[[#This Row],[VALOR (OUT)]]&gt;0, "Expense", "Check"))</f>
        <v>Income</v>
      </c>
      <c r="E2711" s="3" t="str">
        <f>_xlfn.XLOOKUP(FIN_DATASET[[#This Row],[Method]],CATEGORY_MAP[CUENTA_IN],CATEGORY_MAP[Category])</f>
        <v>Cash</v>
      </c>
      <c r="F2711" s="3" t="str">
        <f>_xlfn.XLOOKUP(FIN_DATASET[[#This Row],[Account]],CATEGORY_MAP[CUENTA_OUT],CATEGORY_MAP[Subcategory])</f>
        <v>Other Incomes</v>
      </c>
      <c r="G2711" s="3" t="str">
        <f>IF(OR(FIN_RAW[[#This Row],[CONCEPTO]]=0,FIN_RAW[[#This Row],[CONCEPTO]]=""),"",FIN_RAW[[#This Row],[CONCEPTO]])</f>
        <v xml:space="preserve">Pruebas InterClubes Infantil </v>
      </c>
      <c r="H2711" s="5">
        <f>IF(FIN_DATASET[[#This Row],[Type]]="Income", FIN_RAW[[#This Row],[VALOR (IN)]], -FIN_RAW[[#This Row],[VALOR (OUT)]])</f>
        <v>156000</v>
      </c>
      <c r="I2711" s="3" t="str">
        <f>FIN_RAW[[#This Row],[CUENTA (IN)]]</f>
        <v>Efectivo</v>
      </c>
      <c r="J2711" s="6" t="str">
        <f>FIN_RAW[[#This Row],[CUENTA (OUT)]]</f>
        <v>Otros Ingresos</v>
      </c>
      <c r="K2711" s="3" t="str">
        <f>IF(OR(FIN_RAW[[#This Row],[CLIENTE]]=0,FIN_RAW[[#This Row],[CLIENTE]]=" "),"",FIN_RAW[[#This Row],[CLIENTE]])</f>
        <v>Silvana Torres López</v>
      </c>
      <c r="L2711" s="3" t="str">
        <f>IF(OR(FIN_RAW[[#This Row],[DEPORTISTA]]=0,FIN_RAW[[#This Row],[DEPORTISTA]]=""),"",FIN_RAW[[#This Row],[DEPORTISTA]])</f>
        <v>Luciana Pinedo Torres</v>
      </c>
      <c r="M2711" s="3">
        <f>IF(FIN_DATASET[[#This Row],[Method]]="Efectivo",1,0)</f>
        <v>1</v>
      </c>
      <c r="N2711" s="12">
        <f>IF(FIN_DATASET[[#This Row],[Method]]="Efectivo",FIN_DATASET[[#This Row],[Amount]],0)</f>
        <v>156000</v>
      </c>
      <c r="O2711" s="3">
        <f>IF(FIN_DATASET[[#This Row],[Method]]="CxC",1,0)</f>
        <v>0</v>
      </c>
      <c r="P2711" s="11">
        <f>IF(FIN_DATASET[[#This Row],[Method]]="CxC",FIN_DATASET[[#This Row],[Amount]],0)</f>
        <v>0</v>
      </c>
      <c r="Q2711" s="3">
        <f>IF(OR(FIN_DATASET[[#This Row],[Account]]="CxP",FIN_DATASET[[#This Row],[Account]]="CxP (Liga)",FIN_DATASET[[#This Row],[Account]]="CxP (Terceros)"),1,0)</f>
        <v>0</v>
      </c>
      <c r="R2711" s="3">
        <f>IF(FIN_DATASET[[#This Row],[AP_Flag]]=1,FIN_DATASET[[#This Row],[Amount]],0)</f>
        <v>0</v>
      </c>
    </row>
    <row r="2712" spans="1:18" x14ac:dyDescent="0.2">
      <c r="A2712" s="4">
        <f>FIN_RAW[[#This Row],[FECHA]]</f>
        <v>45748</v>
      </c>
      <c r="B2712" s="3">
        <f>YEAR(FIN_DATASET[[#This Row],[Date]])</f>
        <v>2025</v>
      </c>
      <c r="C2712" s="3" t="str">
        <f>TEXT(FIN_DATASET[[#This Row],[Date]],"mmmm")</f>
        <v>April</v>
      </c>
      <c r="D2712" s="3" t="str">
        <f>IF(FIN_RAW[[#This Row],[VALOR (IN)]]&gt;0, "Income",IF(FIN_RAW[[#This Row],[VALOR (OUT)]]&gt;0, "Expense", "Check"))</f>
        <v>Expense</v>
      </c>
      <c r="E2712" s="3" t="str">
        <f>_xlfn.XLOOKUP(FIN_DATASET[[#This Row],[Method]],CATEGORY_MAP[CUENTA_IN],CATEGORY_MAP[Category])</f>
        <v>Cash</v>
      </c>
      <c r="F2712" s="3" t="str">
        <f>_xlfn.XLOOKUP(FIN_DATASET[[#This Row],[Account]],CATEGORY_MAP[CUENTA_OUT],CATEGORY_MAP[Subcategory])</f>
        <v>Tournaments</v>
      </c>
      <c r="G2712" s="3" t="str">
        <f>IF(OR(FIN_RAW[[#This Row],[CONCEPTO]]=0,FIN_RAW[[#This Row],[CONCEPTO]]=""),"",FIN_RAW[[#This Row],[CONCEPTO]])</f>
        <v>Pago Pruebas Interclubes Infantil 2025</v>
      </c>
      <c r="H2712" s="5">
        <f>IF(FIN_DATASET[[#This Row],[Type]]="Income", FIN_RAW[[#This Row],[VALOR (IN)]], -FIN_RAW[[#This Row],[VALOR (OUT)]])</f>
        <v>-1716000</v>
      </c>
      <c r="I2712" s="3" t="str">
        <f>FIN_RAW[[#This Row],[CUENTA (IN)]]</f>
        <v>Efectivo</v>
      </c>
      <c r="J2712" s="6" t="str">
        <f>FIN_RAW[[#This Row],[CUENTA (OUT)]]</f>
        <v>Torneos</v>
      </c>
      <c r="K2712" s="3" t="str">
        <f>IF(OR(FIN_RAW[[#This Row],[CLIENTE]]=0,FIN_RAW[[#This Row],[CLIENTE]]=" "),"",FIN_RAW[[#This Row],[CLIENTE]])</f>
        <v/>
      </c>
      <c r="L2712" s="3" t="str">
        <f>IF(OR(FIN_RAW[[#This Row],[DEPORTISTA]]=0,FIN_RAW[[#This Row],[DEPORTISTA]]=""),"",FIN_RAW[[#This Row],[DEPORTISTA]])</f>
        <v/>
      </c>
      <c r="M2712" s="3">
        <f>IF(FIN_DATASET[[#This Row],[Method]]="Efectivo",1,0)</f>
        <v>1</v>
      </c>
      <c r="N2712" s="12">
        <f>IF(FIN_DATASET[[#This Row],[Method]]="Efectivo",FIN_DATASET[[#This Row],[Amount]],0)</f>
        <v>-1716000</v>
      </c>
      <c r="O2712" s="3">
        <f>IF(FIN_DATASET[[#This Row],[Method]]="CxC",1,0)</f>
        <v>0</v>
      </c>
      <c r="P2712" s="11">
        <f>IF(FIN_DATASET[[#This Row],[Method]]="CxC",FIN_DATASET[[#This Row],[Amount]],0)</f>
        <v>0</v>
      </c>
      <c r="Q2712" s="3">
        <f>IF(OR(FIN_DATASET[[#This Row],[Account]]="CxP",FIN_DATASET[[#This Row],[Account]]="CxP (Liga)",FIN_DATASET[[#This Row],[Account]]="CxP (Terceros)"),1,0)</f>
        <v>0</v>
      </c>
      <c r="R2712" s="3">
        <f>IF(FIN_DATASET[[#This Row],[AP_Flag]]=1,FIN_DATASET[[#This Row],[Amount]],0)</f>
        <v>0</v>
      </c>
    </row>
    <row r="2713" spans="1:18" x14ac:dyDescent="0.2">
      <c r="A2713" s="4">
        <f>FIN_RAW[[#This Row],[FECHA]]</f>
        <v>45748</v>
      </c>
      <c r="B2713" s="3">
        <f>YEAR(FIN_DATASET[[#This Row],[Date]])</f>
        <v>2025</v>
      </c>
      <c r="C2713" s="3" t="str">
        <f>TEXT(FIN_DATASET[[#This Row],[Date]],"mmmm")</f>
        <v>April</v>
      </c>
      <c r="D2713" s="3" t="str">
        <f>IF(FIN_RAW[[#This Row],[VALOR (IN)]]&gt;0, "Income",IF(FIN_RAW[[#This Row],[VALOR (OUT)]]&gt;0, "Expense", "Check"))</f>
        <v>Expense</v>
      </c>
      <c r="E2713" s="3" t="str">
        <f>_xlfn.XLOOKUP(FIN_DATASET[[#This Row],[Method]],CATEGORY_MAP[CUENTA_IN],CATEGORY_MAP[Category])</f>
        <v>Cash</v>
      </c>
      <c r="F2713" s="3" t="str">
        <f>_xlfn.XLOOKUP(FIN_DATASET[[#This Row],[Account]],CATEGORY_MAP[CUENTA_OUT],CATEGORY_MAP[Subcategory])</f>
        <v>Sports Expenses</v>
      </c>
      <c r="G2713" s="3" t="str">
        <f>IF(OR(FIN_RAW[[#This Row],[CONCEPTO]]=0,FIN_RAW[[#This Row],[CONCEPTO]]=""),"",FIN_RAW[[#This Row],[CONCEPTO]])</f>
        <v>Pago Chequeo Infantiles</v>
      </c>
      <c r="H2713" s="5">
        <f>IF(FIN_DATASET[[#This Row],[Type]]="Income", FIN_RAW[[#This Row],[VALOR (IN)]], -FIN_RAW[[#This Row],[VALOR (OUT)]])</f>
        <v>-560000</v>
      </c>
      <c r="I2713" s="3" t="str">
        <f>FIN_RAW[[#This Row],[CUENTA (IN)]]</f>
        <v>Efectivo</v>
      </c>
      <c r="J2713" s="6" t="str">
        <f>FIN_RAW[[#This Row],[CUENTA (OUT)]]</f>
        <v>Otros Gastos Deportivos</v>
      </c>
      <c r="K2713" s="3" t="str">
        <f>IF(OR(FIN_RAW[[#This Row],[CLIENTE]]=0,FIN_RAW[[#This Row],[CLIENTE]]=" "),"",FIN_RAW[[#This Row],[CLIENTE]])</f>
        <v/>
      </c>
      <c r="L2713" s="3" t="str">
        <f>IF(OR(FIN_RAW[[#This Row],[DEPORTISTA]]=0,FIN_RAW[[#This Row],[DEPORTISTA]]=""),"",FIN_RAW[[#This Row],[DEPORTISTA]])</f>
        <v/>
      </c>
      <c r="M2713" s="3">
        <f>IF(FIN_DATASET[[#This Row],[Method]]="Efectivo",1,0)</f>
        <v>1</v>
      </c>
      <c r="N2713" s="12">
        <f>IF(FIN_DATASET[[#This Row],[Method]]="Efectivo",FIN_DATASET[[#This Row],[Amount]],0)</f>
        <v>-560000</v>
      </c>
      <c r="O2713" s="3">
        <f>IF(FIN_DATASET[[#This Row],[Method]]="CxC",1,0)</f>
        <v>0</v>
      </c>
      <c r="P2713" s="11">
        <f>IF(FIN_DATASET[[#This Row],[Method]]="CxC",FIN_DATASET[[#This Row],[Amount]],0)</f>
        <v>0</v>
      </c>
      <c r="Q2713" s="3">
        <f>IF(OR(FIN_DATASET[[#This Row],[Account]]="CxP",FIN_DATASET[[#This Row],[Account]]="CxP (Liga)",FIN_DATASET[[#This Row],[Account]]="CxP (Terceros)"),1,0)</f>
        <v>0</v>
      </c>
      <c r="R2713" s="3">
        <f>IF(FIN_DATASET[[#This Row],[AP_Flag]]=1,FIN_DATASET[[#This Row],[Amount]],0)</f>
        <v>0</v>
      </c>
    </row>
    <row r="2714" spans="1:18" x14ac:dyDescent="0.2">
      <c r="A2714" s="4">
        <f>FIN_RAW[[#This Row],[FECHA]]</f>
        <v>45748</v>
      </c>
      <c r="B2714" s="3">
        <f>YEAR(FIN_DATASET[[#This Row],[Date]])</f>
        <v>2025</v>
      </c>
      <c r="C2714" s="3" t="str">
        <f>TEXT(FIN_DATASET[[#This Row],[Date]],"mmmm")</f>
        <v>April</v>
      </c>
      <c r="D2714" s="3" t="str">
        <f>IF(FIN_RAW[[#This Row],[VALOR (IN)]]&gt;0, "Income",IF(FIN_RAW[[#This Row],[VALOR (OUT)]]&gt;0, "Expense", "Check"))</f>
        <v>Income</v>
      </c>
      <c r="E2714" s="3" t="str">
        <f>_xlfn.XLOOKUP(FIN_DATASET[[#This Row],[Method]],CATEGORY_MAP[CUENTA_IN],CATEGORY_MAP[Category])</f>
        <v>Cash</v>
      </c>
      <c r="F2714" s="3" t="str">
        <f>_xlfn.XLOOKUP(FIN_DATASET[[#This Row],[Account]],CATEGORY_MAP[CUENTA_OUT],CATEGORY_MAP[Subcategory])</f>
        <v>Other Incomes</v>
      </c>
      <c r="G2714" s="3" t="str">
        <f>IF(OR(FIN_RAW[[#This Row],[CONCEPTO]]=0,FIN_RAW[[#This Row],[CONCEPTO]]=""),"",FIN_RAW[[#This Row],[CONCEPTO]])</f>
        <v>Ingreso Chequeo Infantiles</v>
      </c>
      <c r="H2714" s="5">
        <f>IF(FIN_DATASET[[#This Row],[Type]]="Income", FIN_RAW[[#This Row],[VALOR (IN)]], -FIN_RAW[[#This Row],[VALOR (OUT)]])</f>
        <v>560000</v>
      </c>
      <c r="I2714" s="3" t="str">
        <f>FIN_RAW[[#This Row],[CUENTA (IN)]]</f>
        <v>Efectivo</v>
      </c>
      <c r="J2714" s="6" t="str">
        <f>FIN_RAW[[#This Row],[CUENTA (OUT)]]</f>
        <v>Otros Ingresos</v>
      </c>
      <c r="K2714" s="3" t="str">
        <f>IF(OR(FIN_RAW[[#This Row],[CLIENTE]]=0,FIN_RAW[[#This Row],[CLIENTE]]=" "),"",FIN_RAW[[#This Row],[CLIENTE]])</f>
        <v/>
      </c>
      <c r="L2714" s="3" t="str">
        <f>IF(OR(FIN_RAW[[#This Row],[DEPORTISTA]]=0,FIN_RAW[[#This Row],[DEPORTISTA]]=""),"",FIN_RAW[[#This Row],[DEPORTISTA]])</f>
        <v/>
      </c>
      <c r="M2714" s="3">
        <f>IF(FIN_DATASET[[#This Row],[Method]]="Efectivo",1,0)</f>
        <v>1</v>
      </c>
      <c r="N2714" s="12">
        <f>IF(FIN_DATASET[[#This Row],[Method]]="Efectivo",FIN_DATASET[[#This Row],[Amount]],0)</f>
        <v>560000</v>
      </c>
      <c r="O2714" s="3">
        <f>IF(FIN_DATASET[[#This Row],[Method]]="CxC",1,0)</f>
        <v>0</v>
      </c>
      <c r="P2714" s="11">
        <f>IF(FIN_DATASET[[#This Row],[Method]]="CxC",FIN_DATASET[[#This Row],[Amount]],0)</f>
        <v>0</v>
      </c>
      <c r="Q2714" s="3">
        <f>IF(OR(FIN_DATASET[[#This Row],[Account]]="CxP",FIN_DATASET[[#This Row],[Account]]="CxP (Liga)",FIN_DATASET[[#This Row],[Account]]="CxP (Terceros)"),1,0)</f>
        <v>0</v>
      </c>
      <c r="R2714" s="3">
        <f>IF(FIN_DATASET[[#This Row],[AP_Flag]]=1,FIN_DATASET[[#This Row],[Amount]],0)</f>
        <v>0</v>
      </c>
    </row>
    <row r="2715" spans="1:18" x14ac:dyDescent="0.2">
      <c r="A2715" s="4">
        <f>FIN_RAW[[#This Row],[FECHA]]</f>
        <v>45748</v>
      </c>
      <c r="B2715" s="3">
        <f>YEAR(FIN_DATASET[[#This Row],[Date]])</f>
        <v>2025</v>
      </c>
      <c r="C2715" s="3" t="str">
        <f>TEXT(FIN_DATASET[[#This Row],[Date]],"mmmm")</f>
        <v>April</v>
      </c>
      <c r="D2715" s="3" t="str">
        <f>IF(FIN_RAW[[#This Row],[VALOR (IN)]]&gt;0, "Income",IF(FIN_RAW[[#This Row],[VALOR (OUT)]]&gt;0, "Expense", "Check"))</f>
        <v>Expense</v>
      </c>
      <c r="E2715" s="3" t="str">
        <f>_xlfn.XLOOKUP(FIN_DATASET[[#This Row],[Method]],CATEGORY_MAP[CUENTA_IN],CATEGORY_MAP[Category])</f>
        <v>Cash</v>
      </c>
      <c r="F2715" s="3" t="str">
        <f>_xlfn.XLOOKUP(FIN_DATASET[[#This Row],[Account]],CATEGORY_MAP[CUENTA_OUT],CATEGORY_MAP[Subcategory])</f>
        <v>Payroll</v>
      </c>
      <c r="G2715" s="3" t="str">
        <f>IF(OR(FIN_RAW[[#This Row],[CONCEPTO]]=0,FIN_RAW[[#This Row],[CONCEPTO]]=""),"",FIN_RAW[[#This Row],[CONCEPTO]])</f>
        <v>Pago Nomina ABR</v>
      </c>
      <c r="H2715" s="5">
        <f>IF(FIN_DATASET[[#This Row],[Type]]="Income", FIN_RAW[[#This Row],[VALOR (IN)]], -FIN_RAW[[#This Row],[VALOR (OUT)]])</f>
        <v>-1000000</v>
      </c>
      <c r="I2715" s="3" t="str">
        <f>FIN_RAW[[#This Row],[CUENTA (IN)]]</f>
        <v>Efectivo</v>
      </c>
      <c r="J2715" s="6" t="str">
        <f>FIN_RAW[[#This Row],[CUENTA (OUT)]]</f>
        <v>Nomina</v>
      </c>
      <c r="K2715" s="3" t="str">
        <f>IF(OR(FIN_RAW[[#This Row],[CLIENTE]]=0,FIN_RAW[[#This Row],[CLIENTE]]=" "),"",FIN_RAW[[#This Row],[CLIENTE]])</f>
        <v/>
      </c>
      <c r="L2715" s="3" t="str">
        <f>IF(OR(FIN_RAW[[#This Row],[DEPORTISTA]]=0,FIN_RAW[[#This Row],[DEPORTISTA]]=""),"",FIN_RAW[[#This Row],[DEPORTISTA]])</f>
        <v/>
      </c>
      <c r="M2715" s="3">
        <f>IF(FIN_DATASET[[#This Row],[Method]]="Efectivo",1,0)</f>
        <v>1</v>
      </c>
      <c r="N2715" s="12">
        <f>IF(FIN_DATASET[[#This Row],[Method]]="Efectivo",FIN_DATASET[[#This Row],[Amount]],0)</f>
        <v>-1000000</v>
      </c>
      <c r="O2715" s="3">
        <f>IF(FIN_DATASET[[#This Row],[Method]]="CxC",1,0)</f>
        <v>0</v>
      </c>
      <c r="P2715" s="11">
        <f>IF(FIN_DATASET[[#This Row],[Method]]="CxC",FIN_DATASET[[#This Row],[Amount]],0)</f>
        <v>0</v>
      </c>
      <c r="Q2715" s="3">
        <f>IF(OR(FIN_DATASET[[#This Row],[Account]]="CxP",FIN_DATASET[[#This Row],[Account]]="CxP (Liga)",FIN_DATASET[[#This Row],[Account]]="CxP (Terceros)"),1,0)</f>
        <v>0</v>
      </c>
      <c r="R2715" s="3">
        <f>IF(FIN_DATASET[[#This Row],[AP_Flag]]=1,FIN_DATASET[[#This Row],[Amount]],0)</f>
        <v>0</v>
      </c>
    </row>
    <row r="2716" spans="1:18" x14ac:dyDescent="0.2">
      <c r="A2716" s="4">
        <f>FIN_RAW[[#This Row],[FECHA]]</f>
        <v>45764</v>
      </c>
      <c r="B2716" s="3">
        <f>YEAR(FIN_DATASET[[#This Row],[Date]])</f>
        <v>2025</v>
      </c>
      <c r="C2716" s="3" t="str">
        <f>TEXT(FIN_DATASET[[#This Row],[Date]],"mmmm")</f>
        <v>April</v>
      </c>
      <c r="D2716" s="3" t="str">
        <f>IF(FIN_RAW[[#This Row],[VALOR (IN)]]&gt;0, "Income",IF(FIN_RAW[[#This Row],[VALOR (OUT)]]&gt;0, "Expense", "Check"))</f>
        <v>Expense</v>
      </c>
      <c r="E2716" s="3" t="str">
        <f>_xlfn.XLOOKUP(FIN_DATASET[[#This Row],[Method]],CATEGORY_MAP[CUENTA_IN],CATEGORY_MAP[Category])</f>
        <v>Cash</v>
      </c>
      <c r="F2716" s="3" t="str">
        <f>_xlfn.XLOOKUP(FIN_DATASET[[#This Row],[Account]],CATEGORY_MAP[CUENTA_OUT],CATEGORY_MAP[Subcategory])</f>
        <v>Tournaments</v>
      </c>
      <c r="G2716" s="3" t="str">
        <f>IF(OR(FIN_RAW[[#This Row],[CONCEPTO]]=0,FIN_RAW[[#This Row],[CONCEPTO]]=""),"",FIN_RAW[[#This Row],[CONCEPTO]])</f>
        <v>Pago Refrigerios Infantil InterClubes</v>
      </c>
      <c r="H2716" s="5">
        <f>IF(FIN_DATASET[[#This Row],[Type]]="Income", FIN_RAW[[#This Row],[VALOR (IN)]], -FIN_RAW[[#This Row],[VALOR (OUT)]])</f>
        <v>-900000</v>
      </c>
      <c r="I2716" s="3" t="str">
        <f>FIN_RAW[[#This Row],[CUENTA (IN)]]</f>
        <v>Efectivo</v>
      </c>
      <c r="J2716" s="6" t="str">
        <f>FIN_RAW[[#This Row],[CUENTA (OUT)]]</f>
        <v>Torneos</v>
      </c>
      <c r="K2716" s="3" t="str">
        <f>IF(OR(FIN_RAW[[#This Row],[CLIENTE]]=0,FIN_RAW[[#This Row],[CLIENTE]]=" "),"",FIN_RAW[[#This Row],[CLIENTE]])</f>
        <v/>
      </c>
      <c r="L2716" s="3" t="str">
        <f>IF(OR(FIN_RAW[[#This Row],[DEPORTISTA]]=0,FIN_RAW[[#This Row],[DEPORTISTA]]=""),"",FIN_RAW[[#This Row],[DEPORTISTA]])</f>
        <v/>
      </c>
      <c r="M2716" s="3">
        <f>IF(FIN_DATASET[[#This Row],[Method]]="Efectivo",1,0)</f>
        <v>1</v>
      </c>
      <c r="N2716" s="12">
        <f>IF(FIN_DATASET[[#This Row],[Method]]="Efectivo",FIN_DATASET[[#This Row],[Amount]],0)</f>
        <v>-900000</v>
      </c>
      <c r="O2716" s="3">
        <f>IF(FIN_DATASET[[#This Row],[Method]]="CxC",1,0)</f>
        <v>0</v>
      </c>
      <c r="P2716" s="11">
        <f>IF(FIN_DATASET[[#This Row],[Method]]="CxC",FIN_DATASET[[#This Row],[Amount]],0)</f>
        <v>0</v>
      </c>
      <c r="Q2716" s="3">
        <f>IF(OR(FIN_DATASET[[#This Row],[Account]]="CxP",FIN_DATASET[[#This Row],[Account]]="CxP (Liga)",FIN_DATASET[[#This Row],[Account]]="CxP (Terceros)"),1,0)</f>
        <v>0</v>
      </c>
      <c r="R2716" s="3">
        <f>IF(FIN_DATASET[[#This Row],[AP_Flag]]=1,FIN_DATASET[[#This Row],[Amount]],0)</f>
        <v>0</v>
      </c>
    </row>
    <row r="2717" spans="1:18" x14ac:dyDescent="0.2">
      <c r="A2717" s="4">
        <f>FIN_RAW[[#This Row],[FECHA]]</f>
        <v>45778</v>
      </c>
      <c r="B2717" s="3">
        <f>YEAR(FIN_DATASET[[#This Row],[Date]])</f>
        <v>2025</v>
      </c>
      <c r="C2717" s="3" t="str">
        <f>TEXT(FIN_DATASET[[#This Row],[Date]],"mmmm")</f>
        <v>May</v>
      </c>
      <c r="D2717" s="3" t="str">
        <f>IF(FIN_RAW[[#This Row],[VALOR (IN)]]&gt;0, "Income",IF(FIN_RAW[[#This Row],[VALOR (OUT)]]&gt;0, "Expense", "Check"))</f>
        <v>Income</v>
      </c>
      <c r="E2717" s="3" t="str">
        <f>_xlfn.XLOOKUP(FIN_DATASET[[#This Row],[Method]],CATEGORY_MAP[CUENTA_IN],CATEGORY_MAP[Category])</f>
        <v>Cash</v>
      </c>
      <c r="F2717" s="3" t="str">
        <f>_xlfn.XLOOKUP(FIN_DATASET[[#This Row],[Account]],CATEGORY_MAP[CUENTA_OUT],CATEGORY_MAP[Subcategory])</f>
        <v>Monthly Fee</v>
      </c>
      <c r="G2717" s="3" t="str">
        <f>IF(OR(FIN_RAW[[#This Row],[CONCEPTO]]=0,FIN_RAW[[#This Row],[CONCEPTO]]=""),"",FIN_RAW[[#This Row],[CONCEPTO]])</f>
        <v>Mensualidad FOR MAY</v>
      </c>
      <c r="H2717" s="5">
        <f>IF(FIN_DATASET[[#This Row],[Type]]="Income", FIN_RAW[[#This Row],[VALOR (IN)]], -FIN_RAW[[#This Row],[VALOR (OUT)]])</f>
        <v>158000</v>
      </c>
      <c r="I2717" s="3" t="str">
        <f>FIN_RAW[[#This Row],[CUENTA (IN)]]</f>
        <v>Efectivo</v>
      </c>
      <c r="J2717" s="6" t="str">
        <f>FIN_RAW[[#This Row],[CUENTA (OUT)]]</f>
        <v>Mensualidad</v>
      </c>
      <c r="K2717" s="3" t="str">
        <f>IF(OR(FIN_RAW[[#This Row],[CLIENTE]]=0,FIN_RAW[[#This Row],[CLIENTE]]=" "),"",FIN_RAW[[#This Row],[CLIENTE]])</f>
        <v>Sandra Martínez</v>
      </c>
      <c r="L2717" s="3" t="str">
        <f>IF(OR(FIN_RAW[[#This Row],[DEPORTISTA]]=0,FIN_RAW[[#This Row],[DEPORTISTA]]=""),"",FIN_RAW[[#This Row],[DEPORTISTA]])</f>
        <v>Alejandro Arbeláez Martínez</v>
      </c>
      <c r="M2717" s="3">
        <f>IF(FIN_DATASET[[#This Row],[Method]]="Efectivo",1,0)</f>
        <v>1</v>
      </c>
      <c r="N2717" s="12">
        <f>IF(FIN_DATASET[[#This Row],[Method]]="Efectivo",FIN_DATASET[[#This Row],[Amount]],0)</f>
        <v>158000</v>
      </c>
      <c r="O2717" s="3">
        <f>IF(FIN_DATASET[[#This Row],[Method]]="CxC",1,0)</f>
        <v>0</v>
      </c>
      <c r="P2717" s="11">
        <f>IF(FIN_DATASET[[#This Row],[Method]]="CxC",FIN_DATASET[[#This Row],[Amount]],0)</f>
        <v>0</v>
      </c>
      <c r="Q2717" s="3">
        <f>IF(OR(FIN_DATASET[[#This Row],[Account]]="CxP",FIN_DATASET[[#This Row],[Account]]="CxP (Liga)",FIN_DATASET[[#This Row],[Account]]="CxP (Terceros)"),1,0)</f>
        <v>0</v>
      </c>
      <c r="R2717" s="3">
        <f>IF(FIN_DATASET[[#This Row],[AP_Flag]]=1,FIN_DATASET[[#This Row],[Amount]],0)</f>
        <v>0</v>
      </c>
    </row>
    <row r="2718" spans="1:18" x14ac:dyDescent="0.2">
      <c r="A2718" s="4">
        <f>FIN_RAW[[#This Row],[FECHA]]</f>
        <v>45778</v>
      </c>
      <c r="B2718" s="3">
        <f>YEAR(FIN_DATASET[[#This Row],[Date]])</f>
        <v>2025</v>
      </c>
      <c r="C2718" s="3" t="str">
        <f>TEXT(FIN_DATASET[[#This Row],[Date]],"mmmm")</f>
        <v>May</v>
      </c>
      <c r="D2718" s="3" t="str">
        <f>IF(FIN_RAW[[#This Row],[VALOR (IN)]]&gt;0, "Income",IF(FIN_RAW[[#This Row],[VALOR (OUT)]]&gt;0, "Expense", "Check"))</f>
        <v>Income</v>
      </c>
      <c r="E2718" s="3" t="str">
        <f>_xlfn.XLOOKUP(FIN_DATASET[[#This Row],[Method]],CATEGORY_MAP[CUENTA_IN],CATEGORY_MAP[Category])</f>
        <v>Scholarships</v>
      </c>
      <c r="F2718" s="3" t="str">
        <f>_xlfn.XLOOKUP(FIN_DATASET[[#This Row],[Account]],CATEGORY_MAP[CUENTA_OUT],CATEGORY_MAP[Subcategory])</f>
        <v>Monthly Fee</v>
      </c>
      <c r="G2718" s="3" t="str">
        <f>IF(OR(FIN_RAW[[#This Row],[CONCEPTO]]=0,FIN_RAW[[#This Row],[CONCEPTO]]=""),"",FIN_RAW[[#This Row],[CONCEPTO]])</f>
        <v>Apoyo Temporal (18%) MAY</v>
      </c>
      <c r="H2718" s="5">
        <f>IF(FIN_DATASET[[#This Row],[Type]]="Income", FIN_RAW[[#This Row],[VALOR (IN)]], -FIN_RAW[[#This Row],[VALOR (OUT)]])</f>
        <v>35000</v>
      </c>
      <c r="I2718" s="3" t="str">
        <f>FIN_RAW[[#This Row],[CUENTA (IN)]]</f>
        <v>Becas</v>
      </c>
      <c r="J2718" s="6" t="str">
        <f>FIN_RAW[[#This Row],[CUENTA (OUT)]]</f>
        <v>Mensualidad</v>
      </c>
      <c r="K2718" s="3" t="str">
        <f>IF(OR(FIN_RAW[[#This Row],[CLIENTE]]=0,FIN_RAW[[#This Row],[CLIENTE]]=" "),"",FIN_RAW[[#This Row],[CLIENTE]])</f>
        <v>Sandra Martínez</v>
      </c>
      <c r="L2718" s="3" t="str">
        <f>IF(OR(FIN_RAW[[#This Row],[DEPORTISTA]]=0,FIN_RAW[[#This Row],[DEPORTISTA]]=""),"",FIN_RAW[[#This Row],[DEPORTISTA]])</f>
        <v>Alejandro Arbeláez Martínez</v>
      </c>
      <c r="M2718" s="3">
        <f>IF(FIN_DATASET[[#This Row],[Method]]="Efectivo",1,0)</f>
        <v>0</v>
      </c>
      <c r="N2718" s="12">
        <f>IF(FIN_DATASET[[#This Row],[Method]]="Efectivo",FIN_DATASET[[#This Row],[Amount]],0)</f>
        <v>0</v>
      </c>
      <c r="O2718" s="3">
        <f>IF(FIN_DATASET[[#This Row],[Method]]="CxC",1,0)</f>
        <v>0</v>
      </c>
      <c r="P2718" s="11">
        <f>IF(FIN_DATASET[[#This Row],[Method]]="CxC",FIN_DATASET[[#This Row],[Amount]],0)</f>
        <v>0</v>
      </c>
      <c r="Q2718" s="3">
        <f>IF(OR(FIN_DATASET[[#This Row],[Account]]="CxP",FIN_DATASET[[#This Row],[Account]]="CxP (Liga)",FIN_DATASET[[#This Row],[Account]]="CxP (Terceros)"),1,0)</f>
        <v>0</v>
      </c>
      <c r="R2718" s="3">
        <f>IF(FIN_DATASET[[#This Row],[AP_Flag]]=1,FIN_DATASET[[#This Row],[Amount]],0)</f>
        <v>0</v>
      </c>
    </row>
    <row r="2719" spans="1:18" x14ac:dyDescent="0.2">
      <c r="A2719" s="4">
        <f>FIN_RAW[[#This Row],[FECHA]]</f>
        <v>45778</v>
      </c>
      <c r="B2719" s="3">
        <f>YEAR(FIN_DATASET[[#This Row],[Date]])</f>
        <v>2025</v>
      </c>
      <c r="C2719" s="3" t="str">
        <f>TEXT(FIN_DATASET[[#This Row],[Date]],"mmmm")</f>
        <v>May</v>
      </c>
      <c r="D2719" s="3" t="str">
        <f>IF(FIN_RAW[[#This Row],[VALOR (IN)]]&gt;0, "Income",IF(FIN_RAW[[#This Row],[VALOR (OUT)]]&gt;0, "Expense", "Check"))</f>
        <v>Income</v>
      </c>
      <c r="E2719" s="3" t="str">
        <f>_xlfn.XLOOKUP(FIN_DATASET[[#This Row],[Method]],CATEGORY_MAP[CUENTA_IN],CATEGORY_MAP[Category])</f>
        <v>Cash</v>
      </c>
      <c r="F2719" s="3" t="str">
        <f>_xlfn.XLOOKUP(FIN_DATASET[[#This Row],[Account]],CATEGORY_MAP[CUENTA_OUT],CATEGORY_MAP[Subcategory])</f>
        <v>Monthly Fee</v>
      </c>
      <c r="G2719" s="3" t="str">
        <f>IF(OR(FIN_RAW[[#This Row],[CONCEPTO]]=0,FIN_RAW[[#This Row],[CONCEPTO]]=""),"",FIN_RAW[[#This Row],[CONCEPTO]])</f>
        <v>Mensualidad AR MAY</v>
      </c>
      <c r="H2719" s="5">
        <f>IF(FIN_DATASET[[#This Row],[Type]]="Income", FIN_RAW[[#This Row],[VALOR (IN)]], -FIN_RAW[[#This Row],[VALOR (OUT)]])</f>
        <v>225000</v>
      </c>
      <c r="I2719" s="3" t="str">
        <f>FIN_RAW[[#This Row],[CUENTA (IN)]]</f>
        <v>Efectivo</v>
      </c>
      <c r="J2719" s="6" t="str">
        <f>FIN_RAW[[#This Row],[CUENTA (OUT)]]</f>
        <v>Mensualidad</v>
      </c>
      <c r="K2719" s="3" t="str">
        <f>IF(OR(FIN_RAW[[#This Row],[CLIENTE]]=0,FIN_RAW[[#This Row],[CLIENTE]]=" "),"",FIN_RAW[[#This Row],[CLIENTE]])</f>
        <v>Carlos Andrés Velasco Ruiz</v>
      </c>
      <c r="L2719" s="3" t="str">
        <f>IF(OR(FIN_RAW[[#This Row],[DEPORTISTA]]=0,FIN_RAW[[#This Row],[DEPORTISTA]]=""),"",FIN_RAW[[#This Row],[DEPORTISTA]])</f>
        <v>Antonella Velasco Aristizabal</v>
      </c>
      <c r="M2719" s="3">
        <f>IF(FIN_DATASET[[#This Row],[Method]]="Efectivo",1,0)</f>
        <v>1</v>
      </c>
      <c r="N2719" s="12">
        <f>IF(FIN_DATASET[[#This Row],[Method]]="Efectivo",FIN_DATASET[[#This Row],[Amount]],0)</f>
        <v>225000</v>
      </c>
      <c r="O2719" s="3">
        <f>IF(FIN_DATASET[[#This Row],[Method]]="CxC",1,0)</f>
        <v>0</v>
      </c>
      <c r="P2719" s="11">
        <f>IF(FIN_DATASET[[#This Row],[Method]]="CxC",FIN_DATASET[[#This Row],[Amount]],0)</f>
        <v>0</v>
      </c>
      <c r="Q2719" s="3">
        <f>IF(OR(FIN_DATASET[[#This Row],[Account]]="CxP",FIN_DATASET[[#This Row],[Account]]="CxP (Liga)",FIN_DATASET[[#This Row],[Account]]="CxP (Terceros)"),1,0)</f>
        <v>0</v>
      </c>
      <c r="R2719" s="3">
        <f>IF(FIN_DATASET[[#This Row],[AP_Flag]]=1,FIN_DATASET[[#This Row],[Amount]],0)</f>
        <v>0</v>
      </c>
    </row>
    <row r="2720" spans="1:18" x14ac:dyDescent="0.2">
      <c r="A2720" s="4">
        <f>FIN_RAW[[#This Row],[FECHA]]</f>
        <v>45778</v>
      </c>
      <c r="B2720" s="3">
        <f>YEAR(FIN_DATASET[[#This Row],[Date]])</f>
        <v>2025</v>
      </c>
      <c r="C2720" s="3" t="str">
        <f>TEXT(FIN_DATASET[[#This Row],[Date]],"mmmm")</f>
        <v>May</v>
      </c>
      <c r="D2720" s="3" t="str">
        <f>IF(FIN_RAW[[#This Row],[VALOR (IN)]]&gt;0, "Income",IF(FIN_RAW[[#This Row],[VALOR (OUT)]]&gt;0, "Expense", "Check"))</f>
        <v>Income</v>
      </c>
      <c r="E2720" s="3" t="str">
        <f>_xlfn.XLOOKUP(FIN_DATASET[[#This Row],[Method]],CATEGORY_MAP[CUENTA_IN],CATEGORY_MAP[Category])</f>
        <v>Cash</v>
      </c>
      <c r="F2720" s="3" t="str">
        <f>_xlfn.XLOOKUP(FIN_DATASET[[#This Row],[Account]],CATEGORY_MAP[CUENTA_OUT],CATEGORY_MAP[Subcategory])</f>
        <v>Monthly Fee</v>
      </c>
      <c r="G2720" s="3" t="str">
        <f>IF(OR(FIN_RAW[[#This Row],[CONCEPTO]]=0,FIN_RAW[[#This Row],[CONCEPTO]]=""),"",FIN_RAW[[#This Row],[CONCEPTO]])</f>
        <v>Mensualidad AR MAY</v>
      </c>
      <c r="H2720" s="5">
        <f>IF(FIN_DATASET[[#This Row],[Type]]="Income", FIN_RAW[[#This Row],[VALOR (IN)]], -FIN_RAW[[#This Row],[VALOR (OUT)]])</f>
        <v>225000</v>
      </c>
      <c r="I2720" s="3" t="str">
        <f>FIN_RAW[[#This Row],[CUENTA (IN)]]</f>
        <v>Efectivo</v>
      </c>
      <c r="J2720" s="6" t="str">
        <f>FIN_RAW[[#This Row],[CUENTA (OUT)]]</f>
        <v>Mensualidad</v>
      </c>
      <c r="K2720" s="3" t="str">
        <f>IF(OR(FIN_RAW[[#This Row],[CLIENTE]]=0,FIN_RAW[[#This Row],[CLIENTE]]=" "),"",FIN_RAW[[#This Row],[CLIENTE]])</f>
        <v>Juan Sebastián Floyd</v>
      </c>
      <c r="L2720" s="3" t="str">
        <f>IF(OR(FIN_RAW[[#This Row],[DEPORTISTA]]=0,FIN_RAW[[#This Row],[DEPORTISTA]]=""),"",FIN_RAW[[#This Row],[DEPORTISTA]])</f>
        <v>Arianna Floyd Martínez</v>
      </c>
      <c r="M2720" s="3">
        <f>IF(FIN_DATASET[[#This Row],[Method]]="Efectivo",1,0)</f>
        <v>1</v>
      </c>
      <c r="N2720" s="12">
        <f>IF(FIN_DATASET[[#This Row],[Method]]="Efectivo",FIN_DATASET[[#This Row],[Amount]],0)</f>
        <v>225000</v>
      </c>
      <c r="O2720" s="3">
        <f>IF(FIN_DATASET[[#This Row],[Method]]="CxC",1,0)</f>
        <v>0</v>
      </c>
      <c r="P2720" s="11">
        <f>IF(FIN_DATASET[[#This Row],[Method]]="CxC",FIN_DATASET[[#This Row],[Amount]],0)</f>
        <v>0</v>
      </c>
      <c r="Q2720" s="3">
        <f>IF(OR(FIN_DATASET[[#This Row],[Account]]="CxP",FIN_DATASET[[#This Row],[Account]]="CxP (Liga)",FIN_DATASET[[#This Row],[Account]]="CxP (Terceros)"),1,0)</f>
        <v>0</v>
      </c>
      <c r="R2720" s="3">
        <f>IF(FIN_DATASET[[#This Row],[AP_Flag]]=1,FIN_DATASET[[#This Row],[Amount]],0)</f>
        <v>0</v>
      </c>
    </row>
    <row r="2721" spans="1:18" x14ac:dyDescent="0.2">
      <c r="A2721" s="4">
        <f>FIN_RAW[[#This Row],[FECHA]]</f>
        <v>45778</v>
      </c>
      <c r="B2721" s="3">
        <f>YEAR(FIN_DATASET[[#This Row],[Date]])</f>
        <v>2025</v>
      </c>
      <c r="C2721" s="3" t="str">
        <f>TEXT(FIN_DATASET[[#This Row],[Date]],"mmmm")</f>
        <v>May</v>
      </c>
      <c r="D2721" s="3" t="str">
        <f>IF(FIN_RAW[[#This Row],[VALOR (IN)]]&gt;0, "Income",IF(FIN_RAW[[#This Row],[VALOR (OUT)]]&gt;0, "Expense", "Check"))</f>
        <v>Income</v>
      </c>
      <c r="E2721" s="3" t="str">
        <f>_xlfn.XLOOKUP(FIN_DATASET[[#This Row],[Method]],CATEGORY_MAP[CUENTA_IN],CATEGORY_MAP[Category])</f>
        <v>Cash</v>
      </c>
      <c r="F2721" s="3" t="str">
        <f>_xlfn.XLOOKUP(FIN_DATASET[[#This Row],[Account]],CATEGORY_MAP[CUENTA_OUT],CATEGORY_MAP[Subcategory])</f>
        <v>Monthly Fee</v>
      </c>
      <c r="G2721" s="3" t="str">
        <f>IF(OR(FIN_RAW[[#This Row],[CONCEPTO]]=0,FIN_RAW[[#This Row],[CONCEPTO]]=""),"",FIN_RAW[[#This Row],[CONCEPTO]])</f>
        <v>Mensualidad AR MAY</v>
      </c>
      <c r="H2721" s="5">
        <f>IF(FIN_DATASET[[#This Row],[Type]]="Income", FIN_RAW[[#This Row],[VALOR (IN)]], -FIN_RAW[[#This Row],[VALOR (OUT)]])</f>
        <v>191000</v>
      </c>
      <c r="I2721" s="3" t="str">
        <f>FIN_RAW[[#This Row],[CUENTA (IN)]]</f>
        <v>Efectivo</v>
      </c>
      <c r="J2721" s="6" t="str">
        <f>FIN_RAW[[#This Row],[CUENTA (OUT)]]</f>
        <v>Mensualidad</v>
      </c>
      <c r="K2721" s="3" t="str">
        <f>IF(OR(FIN_RAW[[#This Row],[CLIENTE]]=0,FIN_RAW[[#This Row],[CLIENTE]]=" "),"",FIN_RAW[[#This Row],[CLIENTE]])</f>
        <v>Juan Sebastián Floyd</v>
      </c>
      <c r="L2721" s="3" t="str">
        <f>IF(OR(FIN_RAW[[#This Row],[DEPORTISTA]]=0,FIN_RAW[[#This Row],[DEPORTISTA]]=""),"",FIN_RAW[[#This Row],[DEPORTISTA]])</f>
        <v>Juan Diego Floyd Martínez</v>
      </c>
      <c r="M2721" s="3">
        <f>IF(FIN_DATASET[[#This Row],[Method]]="Efectivo",1,0)</f>
        <v>1</v>
      </c>
      <c r="N2721" s="12">
        <f>IF(FIN_DATASET[[#This Row],[Method]]="Efectivo",FIN_DATASET[[#This Row],[Amount]],0)</f>
        <v>191000</v>
      </c>
      <c r="O2721" s="3">
        <f>IF(FIN_DATASET[[#This Row],[Method]]="CxC",1,0)</f>
        <v>0</v>
      </c>
      <c r="P2721" s="11">
        <f>IF(FIN_DATASET[[#This Row],[Method]]="CxC",FIN_DATASET[[#This Row],[Amount]],0)</f>
        <v>0</v>
      </c>
      <c r="Q2721" s="3">
        <f>IF(OR(FIN_DATASET[[#This Row],[Account]]="CxP",FIN_DATASET[[#This Row],[Account]]="CxP (Liga)",FIN_DATASET[[#This Row],[Account]]="CxP (Terceros)"),1,0)</f>
        <v>0</v>
      </c>
      <c r="R2721" s="3">
        <f>IF(FIN_DATASET[[#This Row],[AP_Flag]]=1,FIN_DATASET[[#This Row],[Amount]],0)</f>
        <v>0</v>
      </c>
    </row>
    <row r="2722" spans="1:18" x14ac:dyDescent="0.2">
      <c r="A2722" s="4">
        <f>FIN_RAW[[#This Row],[FECHA]]</f>
        <v>45778</v>
      </c>
      <c r="B2722" s="3">
        <f>YEAR(FIN_DATASET[[#This Row],[Date]])</f>
        <v>2025</v>
      </c>
      <c r="C2722" s="3" t="str">
        <f>TEXT(FIN_DATASET[[#This Row],[Date]],"mmmm")</f>
        <v>May</v>
      </c>
      <c r="D2722" s="3" t="str">
        <f>IF(FIN_RAW[[#This Row],[VALOR (IN)]]&gt;0, "Income",IF(FIN_RAW[[#This Row],[VALOR (OUT)]]&gt;0, "Expense", "Check"))</f>
        <v>Income</v>
      </c>
      <c r="E2722" s="3" t="str">
        <f>_xlfn.XLOOKUP(FIN_DATASET[[#This Row],[Method]],CATEGORY_MAP[CUENTA_IN],CATEGORY_MAP[Category])</f>
        <v>Scholarships</v>
      </c>
      <c r="F2722" s="3" t="str">
        <f>_xlfn.XLOOKUP(FIN_DATASET[[#This Row],[Account]],CATEGORY_MAP[CUENTA_OUT],CATEGORY_MAP[Subcategory])</f>
        <v>Monthly Fee</v>
      </c>
      <c r="G2722" s="3" t="str">
        <f>IF(OR(FIN_RAW[[#This Row],[CONCEPTO]]=0,FIN_RAW[[#This Row],[CONCEPTO]]=""),"",FIN_RAW[[#This Row],[CONCEPTO]])</f>
        <v>Beca Hermandad (15%) MAY</v>
      </c>
      <c r="H2722" s="5">
        <f>IF(FIN_DATASET[[#This Row],[Type]]="Income", FIN_RAW[[#This Row],[VALOR (IN)]], -FIN_RAW[[#This Row],[VALOR (OUT)]])</f>
        <v>34000</v>
      </c>
      <c r="I2722" s="3" t="str">
        <f>FIN_RAW[[#This Row],[CUENTA (IN)]]</f>
        <v>Becas</v>
      </c>
      <c r="J2722" s="6" t="str">
        <f>FIN_RAW[[#This Row],[CUENTA (OUT)]]</f>
        <v>Mensualidad</v>
      </c>
      <c r="K2722" s="3" t="str">
        <f>IF(OR(FIN_RAW[[#This Row],[CLIENTE]]=0,FIN_RAW[[#This Row],[CLIENTE]]=" "),"",FIN_RAW[[#This Row],[CLIENTE]])</f>
        <v>Juan Sebastián Floyd</v>
      </c>
      <c r="L2722" s="3" t="str">
        <f>IF(OR(FIN_RAW[[#This Row],[DEPORTISTA]]=0,FIN_RAW[[#This Row],[DEPORTISTA]]=""),"",FIN_RAW[[#This Row],[DEPORTISTA]])</f>
        <v>Juan Diego Floyd Martínez</v>
      </c>
      <c r="M2722" s="3">
        <f>IF(FIN_DATASET[[#This Row],[Method]]="Efectivo",1,0)</f>
        <v>0</v>
      </c>
      <c r="N2722" s="12">
        <f>IF(FIN_DATASET[[#This Row],[Method]]="Efectivo",FIN_DATASET[[#This Row],[Amount]],0)</f>
        <v>0</v>
      </c>
      <c r="O2722" s="3">
        <f>IF(FIN_DATASET[[#This Row],[Method]]="CxC",1,0)</f>
        <v>0</v>
      </c>
      <c r="P2722" s="11">
        <f>IF(FIN_DATASET[[#This Row],[Method]]="CxC",FIN_DATASET[[#This Row],[Amount]],0)</f>
        <v>0</v>
      </c>
      <c r="Q2722" s="3">
        <f>IF(OR(FIN_DATASET[[#This Row],[Account]]="CxP",FIN_DATASET[[#This Row],[Account]]="CxP (Liga)",FIN_DATASET[[#This Row],[Account]]="CxP (Terceros)"),1,0)</f>
        <v>0</v>
      </c>
      <c r="R2722" s="3">
        <f>IF(FIN_DATASET[[#This Row],[AP_Flag]]=1,FIN_DATASET[[#This Row],[Amount]],0)</f>
        <v>0</v>
      </c>
    </row>
    <row r="2723" spans="1:18" x14ac:dyDescent="0.2">
      <c r="A2723" s="4">
        <f>FIN_RAW[[#This Row],[FECHA]]</f>
        <v>45778</v>
      </c>
      <c r="B2723" s="3">
        <f>YEAR(FIN_DATASET[[#This Row],[Date]])</f>
        <v>2025</v>
      </c>
      <c r="C2723" s="3" t="str">
        <f>TEXT(FIN_DATASET[[#This Row],[Date]],"mmmm")</f>
        <v>May</v>
      </c>
      <c r="D2723" s="3" t="str">
        <f>IF(FIN_RAW[[#This Row],[VALOR (IN)]]&gt;0, "Income",IF(FIN_RAW[[#This Row],[VALOR (OUT)]]&gt;0, "Expense", "Check"))</f>
        <v>Income</v>
      </c>
      <c r="E2723" s="3" t="str">
        <f>_xlfn.XLOOKUP(FIN_DATASET[[#This Row],[Method]],CATEGORY_MAP[CUENTA_IN],CATEGORY_MAP[Category])</f>
        <v>Cash</v>
      </c>
      <c r="F2723" s="3" t="str">
        <f>_xlfn.XLOOKUP(FIN_DATASET[[#This Row],[Account]],CATEGORY_MAP[CUENTA_OUT],CATEGORY_MAP[Subcategory])</f>
        <v>Monthly Fee</v>
      </c>
      <c r="G2723" s="3" t="str">
        <f>IF(OR(FIN_RAW[[#This Row],[CONCEPTO]]=0,FIN_RAW[[#This Row],[CONCEPTO]]=""),"",FIN_RAW[[#This Row],[CONCEPTO]])</f>
        <v>Mensualidad AR MAY</v>
      </c>
      <c r="H2723" s="5">
        <f>IF(FIN_DATASET[[#This Row],[Type]]="Income", FIN_RAW[[#This Row],[VALOR (IN)]], -FIN_RAW[[#This Row],[VALOR (OUT)]])</f>
        <v>225000</v>
      </c>
      <c r="I2723" s="3" t="str">
        <f>FIN_RAW[[#This Row],[CUENTA (IN)]]</f>
        <v>Efectivo</v>
      </c>
      <c r="J2723" s="6" t="str">
        <f>FIN_RAW[[#This Row],[CUENTA (OUT)]]</f>
        <v>Mensualidad</v>
      </c>
      <c r="K2723" s="3" t="str">
        <f>IF(OR(FIN_RAW[[#This Row],[CLIENTE]]=0,FIN_RAW[[#This Row],[CLIENTE]]=" "),"",FIN_RAW[[#This Row],[CLIENTE]])</f>
        <v>Tatiana Romero Tenorio</v>
      </c>
      <c r="L2723" s="3" t="str">
        <f>IF(OR(FIN_RAW[[#This Row],[DEPORTISTA]]=0,FIN_RAW[[#This Row],[DEPORTISTA]]=""),"",FIN_RAW[[#This Row],[DEPORTISTA]])</f>
        <v>Ismael Hurtado Romero</v>
      </c>
      <c r="M2723" s="3">
        <f>IF(FIN_DATASET[[#This Row],[Method]]="Efectivo",1,0)</f>
        <v>1</v>
      </c>
      <c r="N2723" s="12">
        <f>IF(FIN_DATASET[[#This Row],[Method]]="Efectivo",FIN_DATASET[[#This Row],[Amount]],0)</f>
        <v>225000</v>
      </c>
      <c r="O2723" s="3">
        <f>IF(FIN_DATASET[[#This Row],[Method]]="CxC",1,0)</f>
        <v>0</v>
      </c>
      <c r="P2723" s="11">
        <f>IF(FIN_DATASET[[#This Row],[Method]]="CxC",FIN_DATASET[[#This Row],[Amount]],0)</f>
        <v>0</v>
      </c>
      <c r="Q2723" s="3">
        <f>IF(OR(FIN_DATASET[[#This Row],[Account]]="CxP",FIN_DATASET[[#This Row],[Account]]="CxP (Liga)",FIN_DATASET[[#This Row],[Account]]="CxP (Terceros)"),1,0)</f>
        <v>0</v>
      </c>
      <c r="R2723" s="3">
        <f>IF(FIN_DATASET[[#This Row],[AP_Flag]]=1,FIN_DATASET[[#This Row],[Amount]],0)</f>
        <v>0</v>
      </c>
    </row>
    <row r="2724" spans="1:18" x14ac:dyDescent="0.2">
      <c r="A2724" s="4">
        <f>FIN_RAW[[#This Row],[FECHA]]</f>
        <v>45778</v>
      </c>
      <c r="B2724" s="3">
        <f>YEAR(FIN_DATASET[[#This Row],[Date]])</f>
        <v>2025</v>
      </c>
      <c r="C2724" s="3" t="str">
        <f>TEXT(FIN_DATASET[[#This Row],[Date]],"mmmm")</f>
        <v>May</v>
      </c>
      <c r="D2724" s="3" t="str">
        <f>IF(FIN_RAW[[#This Row],[VALOR (IN)]]&gt;0, "Income",IF(FIN_RAW[[#This Row],[VALOR (OUT)]]&gt;0, "Expense", "Check"))</f>
        <v>Income</v>
      </c>
      <c r="E2724" s="3" t="str">
        <f>_xlfn.XLOOKUP(FIN_DATASET[[#This Row],[Method]],CATEGORY_MAP[CUENTA_IN],CATEGORY_MAP[Category])</f>
        <v>Cash</v>
      </c>
      <c r="F2724" s="3" t="str">
        <f>_xlfn.XLOOKUP(FIN_DATASET[[#This Row],[Account]],CATEGORY_MAP[CUENTA_OUT],CATEGORY_MAP[Subcategory])</f>
        <v>Monthly Fee</v>
      </c>
      <c r="G2724" s="3" t="str">
        <f>IF(OR(FIN_RAW[[#This Row],[CONCEPTO]]=0,FIN_RAW[[#This Row],[CONCEPTO]]=""),"",FIN_RAW[[#This Row],[CONCEPTO]])</f>
        <v>Mensualidad FOR MAY</v>
      </c>
      <c r="H2724" s="5">
        <f>IF(FIN_DATASET[[#This Row],[Type]]="Income", FIN_RAW[[#This Row],[VALOR (IN)]], -FIN_RAW[[#This Row],[VALOR (OUT)]])</f>
        <v>193000</v>
      </c>
      <c r="I2724" s="3" t="str">
        <f>FIN_RAW[[#This Row],[CUENTA (IN)]]</f>
        <v>Efectivo</v>
      </c>
      <c r="J2724" s="6" t="str">
        <f>FIN_RAW[[#This Row],[CUENTA (OUT)]]</f>
        <v>Mensualidad</v>
      </c>
      <c r="K2724" s="3" t="str">
        <f>IF(OR(FIN_RAW[[#This Row],[CLIENTE]]=0,FIN_RAW[[#This Row],[CLIENTE]]=" "),"",FIN_RAW[[#This Row],[CLIENTE]])</f>
        <v>Juan Carlos Cano Ortiz</v>
      </c>
      <c r="L2724" s="3" t="str">
        <f>IF(OR(FIN_RAW[[#This Row],[DEPORTISTA]]=0,FIN_RAW[[#This Row],[DEPORTISTA]]=""),"",FIN_RAW[[#This Row],[DEPORTISTA]])</f>
        <v>Jeronimo Cano Peña</v>
      </c>
      <c r="M2724" s="3">
        <f>IF(FIN_DATASET[[#This Row],[Method]]="Efectivo",1,0)</f>
        <v>1</v>
      </c>
      <c r="N2724" s="12">
        <f>IF(FIN_DATASET[[#This Row],[Method]]="Efectivo",FIN_DATASET[[#This Row],[Amount]],0)</f>
        <v>193000</v>
      </c>
      <c r="O2724" s="3">
        <f>IF(FIN_DATASET[[#This Row],[Method]]="CxC",1,0)</f>
        <v>0</v>
      </c>
      <c r="P2724" s="11">
        <f>IF(FIN_DATASET[[#This Row],[Method]]="CxC",FIN_DATASET[[#This Row],[Amount]],0)</f>
        <v>0</v>
      </c>
      <c r="Q2724" s="3">
        <f>IF(OR(FIN_DATASET[[#This Row],[Account]]="CxP",FIN_DATASET[[#This Row],[Account]]="CxP (Liga)",FIN_DATASET[[#This Row],[Account]]="CxP (Terceros)"),1,0)</f>
        <v>0</v>
      </c>
      <c r="R2724" s="3">
        <f>IF(FIN_DATASET[[#This Row],[AP_Flag]]=1,FIN_DATASET[[#This Row],[Amount]],0)</f>
        <v>0</v>
      </c>
    </row>
    <row r="2725" spans="1:18" x14ac:dyDescent="0.2">
      <c r="A2725" s="4">
        <f>FIN_RAW[[#This Row],[FECHA]]</f>
        <v>45778</v>
      </c>
      <c r="B2725" s="3">
        <f>YEAR(FIN_DATASET[[#This Row],[Date]])</f>
        <v>2025</v>
      </c>
      <c r="C2725" s="3" t="str">
        <f>TEXT(FIN_DATASET[[#This Row],[Date]],"mmmm")</f>
        <v>May</v>
      </c>
      <c r="D2725" s="3" t="str">
        <f>IF(FIN_RAW[[#This Row],[VALOR (IN)]]&gt;0, "Income",IF(FIN_RAW[[#This Row],[VALOR (OUT)]]&gt;0, "Expense", "Check"))</f>
        <v>Income</v>
      </c>
      <c r="E2725" s="3" t="str">
        <f>_xlfn.XLOOKUP(FIN_DATASET[[#This Row],[Method]],CATEGORY_MAP[CUENTA_IN],CATEGORY_MAP[Category])</f>
        <v>Cash</v>
      </c>
      <c r="F2725" s="3" t="str">
        <f>_xlfn.XLOOKUP(FIN_DATASET[[#This Row],[Account]],CATEGORY_MAP[CUENTA_OUT],CATEGORY_MAP[Subcategory])</f>
        <v>Monthly Fee</v>
      </c>
      <c r="G2725" s="3" t="str">
        <f>IF(OR(FIN_RAW[[#This Row],[CONCEPTO]]=0,FIN_RAW[[#This Row],[CONCEPTO]]=""),"",FIN_RAW[[#This Row],[CONCEPTO]])</f>
        <v>Mensualidad FOR MAY</v>
      </c>
      <c r="H2725" s="5">
        <f>IF(FIN_DATASET[[#This Row],[Type]]="Income", FIN_RAW[[#This Row],[VALOR (IN)]], -FIN_RAW[[#This Row],[VALOR (OUT)]])</f>
        <v>193000</v>
      </c>
      <c r="I2725" s="3" t="str">
        <f>FIN_RAW[[#This Row],[CUENTA (IN)]]</f>
        <v>Efectivo</v>
      </c>
      <c r="J2725" s="6" t="str">
        <f>FIN_RAW[[#This Row],[CUENTA (OUT)]]</f>
        <v>Mensualidad</v>
      </c>
      <c r="K2725" s="3" t="str">
        <f>IF(OR(FIN_RAW[[#This Row],[CLIENTE]]=0,FIN_RAW[[#This Row],[CLIENTE]]=" "),"",FIN_RAW[[#This Row],[CLIENTE]])</f>
        <v>Fabio Eduardo Parra Martínez</v>
      </c>
      <c r="L2725" s="3" t="str">
        <f>IF(OR(FIN_RAW[[#This Row],[DEPORTISTA]]=0,FIN_RAW[[#This Row],[DEPORTISTA]]=""),"",FIN_RAW[[#This Row],[DEPORTISTA]])</f>
        <v>Jerónimo Parra Valenzuela</v>
      </c>
      <c r="M2725" s="3">
        <f>IF(FIN_DATASET[[#This Row],[Method]]="Efectivo",1,0)</f>
        <v>1</v>
      </c>
      <c r="N2725" s="12">
        <f>IF(FIN_DATASET[[#This Row],[Method]]="Efectivo",FIN_DATASET[[#This Row],[Amount]],0)</f>
        <v>193000</v>
      </c>
      <c r="O2725" s="3">
        <f>IF(FIN_DATASET[[#This Row],[Method]]="CxC",1,0)</f>
        <v>0</v>
      </c>
      <c r="P2725" s="11">
        <f>IF(FIN_DATASET[[#This Row],[Method]]="CxC",FIN_DATASET[[#This Row],[Amount]],0)</f>
        <v>0</v>
      </c>
      <c r="Q2725" s="3">
        <f>IF(OR(FIN_DATASET[[#This Row],[Account]]="CxP",FIN_DATASET[[#This Row],[Account]]="CxP (Liga)",FIN_DATASET[[#This Row],[Account]]="CxP (Terceros)"),1,0)</f>
        <v>0</v>
      </c>
      <c r="R2725" s="3">
        <f>IF(FIN_DATASET[[#This Row],[AP_Flag]]=1,FIN_DATASET[[#This Row],[Amount]],0)</f>
        <v>0</v>
      </c>
    </row>
    <row r="2726" spans="1:18" x14ac:dyDescent="0.2">
      <c r="A2726" s="4">
        <f>FIN_RAW[[#This Row],[FECHA]]</f>
        <v>45778</v>
      </c>
      <c r="B2726" s="3">
        <f>YEAR(FIN_DATASET[[#This Row],[Date]])</f>
        <v>2025</v>
      </c>
      <c r="C2726" s="3" t="str">
        <f>TEXT(FIN_DATASET[[#This Row],[Date]],"mmmm")</f>
        <v>May</v>
      </c>
      <c r="D2726" s="3" t="str">
        <f>IF(FIN_RAW[[#This Row],[VALOR (IN)]]&gt;0, "Income",IF(FIN_RAW[[#This Row],[VALOR (OUT)]]&gt;0, "Expense", "Check"))</f>
        <v>Income</v>
      </c>
      <c r="E2726" s="3" t="str">
        <f>_xlfn.XLOOKUP(FIN_DATASET[[#This Row],[Method]],CATEGORY_MAP[CUENTA_IN],CATEGORY_MAP[Category])</f>
        <v>Cash</v>
      </c>
      <c r="F2726" s="3" t="str">
        <f>_xlfn.XLOOKUP(FIN_DATASET[[#This Row],[Account]],CATEGORY_MAP[CUENTA_OUT],CATEGORY_MAP[Subcategory])</f>
        <v>Monthly Fee</v>
      </c>
      <c r="G2726" s="3" t="str">
        <f>IF(OR(FIN_RAW[[#This Row],[CONCEPTO]]=0,FIN_RAW[[#This Row],[CONCEPTO]]=""),"",FIN_RAW[[#This Row],[CONCEPTO]])</f>
        <v>Mensualidad AR MAY</v>
      </c>
      <c r="H2726" s="5">
        <f>IF(FIN_DATASET[[#This Row],[Type]]="Income", FIN_RAW[[#This Row],[VALOR (IN)]], -FIN_RAW[[#This Row],[VALOR (OUT)]])</f>
        <v>225000</v>
      </c>
      <c r="I2726" s="3" t="str">
        <f>FIN_RAW[[#This Row],[CUENTA (IN)]]</f>
        <v>Efectivo</v>
      </c>
      <c r="J2726" s="6" t="str">
        <f>FIN_RAW[[#This Row],[CUENTA (OUT)]]</f>
        <v>Mensualidad</v>
      </c>
      <c r="K2726" s="3" t="str">
        <f>IF(OR(FIN_RAW[[#This Row],[CLIENTE]]=0,FIN_RAW[[#This Row],[CLIENTE]]=" "),"",FIN_RAW[[#This Row],[CLIENTE]])</f>
        <v>Nulbi Quisaboni Ortiz</v>
      </c>
      <c r="L2726" s="3" t="str">
        <f>IF(OR(FIN_RAW[[#This Row],[DEPORTISTA]]=0,FIN_RAW[[#This Row],[DEPORTISTA]]=""),"",FIN_RAW[[#This Row],[DEPORTISTA]])</f>
        <v>Jose Julian Diaz Quisaboni</v>
      </c>
      <c r="M2726" s="3">
        <f>IF(FIN_DATASET[[#This Row],[Method]]="Efectivo",1,0)</f>
        <v>1</v>
      </c>
      <c r="N2726" s="12">
        <f>IF(FIN_DATASET[[#This Row],[Method]]="Efectivo",FIN_DATASET[[#This Row],[Amount]],0)</f>
        <v>225000</v>
      </c>
      <c r="O2726" s="3">
        <f>IF(FIN_DATASET[[#This Row],[Method]]="CxC",1,0)</f>
        <v>0</v>
      </c>
      <c r="P2726" s="11">
        <f>IF(FIN_DATASET[[#This Row],[Method]]="CxC",FIN_DATASET[[#This Row],[Amount]],0)</f>
        <v>0</v>
      </c>
      <c r="Q2726" s="3">
        <f>IF(OR(FIN_DATASET[[#This Row],[Account]]="CxP",FIN_DATASET[[#This Row],[Account]]="CxP (Liga)",FIN_DATASET[[#This Row],[Account]]="CxP (Terceros)"),1,0)</f>
        <v>0</v>
      </c>
      <c r="R2726" s="3">
        <f>IF(FIN_DATASET[[#This Row],[AP_Flag]]=1,FIN_DATASET[[#This Row],[Amount]],0)</f>
        <v>0</v>
      </c>
    </row>
    <row r="2727" spans="1:18" x14ac:dyDescent="0.2">
      <c r="A2727" s="4">
        <f>FIN_RAW[[#This Row],[FECHA]]</f>
        <v>45778</v>
      </c>
      <c r="B2727" s="3">
        <f>YEAR(FIN_DATASET[[#This Row],[Date]])</f>
        <v>2025</v>
      </c>
      <c r="C2727" s="3" t="str">
        <f>TEXT(FIN_DATASET[[#This Row],[Date]],"mmmm")</f>
        <v>May</v>
      </c>
      <c r="D2727" s="3" t="str">
        <f>IF(FIN_RAW[[#This Row],[VALOR (IN)]]&gt;0, "Income",IF(FIN_RAW[[#This Row],[VALOR (OUT)]]&gt;0, "Expense", "Check"))</f>
        <v>Income</v>
      </c>
      <c r="E2727" s="3" t="str">
        <f>_xlfn.XLOOKUP(FIN_DATASET[[#This Row],[Method]],CATEGORY_MAP[CUENTA_IN],CATEGORY_MAP[Category])</f>
        <v>Cash</v>
      </c>
      <c r="F2727" s="3" t="str">
        <f>_xlfn.XLOOKUP(FIN_DATASET[[#This Row],[Account]],CATEGORY_MAP[CUENTA_OUT],CATEGORY_MAP[Subcategory])</f>
        <v>Monthly Fee</v>
      </c>
      <c r="G2727" s="3" t="str">
        <f>IF(OR(FIN_RAW[[#This Row],[CONCEPTO]]=0,FIN_RAW[[#This Row],[CONCEPTO]]=""),"",FIN_RAW[[#This Row],[CONCEPTO]])</f>
        <v>Mensualidad AR MAY</v>
      </c>
      <c r="H2727" s="5">
        <f>IF(FIN_DATASET[[#This Row],[Type]]="Income", FIN_RAW[[#This Row],[VALOR (IN)]], -FIN_RAW[[#This Row],[VALOR (OUT)]])</f>
        <v>225000</v>
      </c>
      <c r="I2727" s="3" t="str">
        <f>FIN_RAW[[#This Row],[CUENTA (IN)]]</f>
        <v>Efectivo</v>
      </c>
      <c r="J2727" s="6" t="str">
        <f>FIN_RAW[[#This Row],[CUENTA (OUT)]]</f>
        <v>Mensualidad</v>
      </c>
      <c r="K2727" s="3" t="str">
        <f>IF(OR(FIN_RAW[[#This Row],[CLIENTE]]=0,FIN_RAW[[#This Row],[CLIENTE]]=" "),"",FIN_RAW[[#This Row],[CLIENTE]])</f>
        <v>Víctor Manuel Duque Yepes</v>
      </c>
      <c r="L2727" s="3" t="str">
        <f>IF(OR(FIN_RAW[[#This Row],[DEPORTISTA]]=0,FIN_RAW[[#This Row],[DEPORTISTA]]=""),"",FIN_RAW[[#This Row],[DEPORTISTA]])</f>
        <v>Juan Esteban Duque Pinto</v>
      </c>
      <c r="M2727" s="3">
        <f>IF(FIN_DATASET[[#This Row],[Method]]="Efectivo",1,0)</f>
        <v>1</v>
      </c>
      <c r="N2727" s="12">
        <f>IF(FIN_DATASET[[#This Row],[Method]]="Efectivo",FIN_DATASET[[#This Row],[Amount]],0)</f>
        <v>225000</v>
      </c>
      <c r="O2727" s="3">
        <f>IF(FIN_DATASET[[#This Row],[Method]]="CxC",1,0)</f>
        <v>0</v>
      </c>
      <c r="P2727" s="11">
        <f>IF(FIN_DATASET[[#This Row],[Method]]="CxC",FIN_DATASET[[#This Row],[Amount]],0)</f>
        <v>0</v>
      </c>
      <c r="Q2727" s="3">
        <f>IF(OR(FIN_DATASET[[#This Row],[Account]]="CxP",FIN_DATASET[[#This Row],[Account]]="CxP (Liga)",FIN_DATASET[[#This Row],[Account]]="CxP (Terceros)"),1,0)</f>
        <v>0</v>
      </c>
      <c r="R2727" s="3">
        <f>IF(FIN_DATASET[[#This Row],[AP_Flag]]=1,FIN_DATASET[[#This Row],[Amount]],0)</f>
        <v>0</v>
      </c>
    </row>
    <row r="2728" spans="1:18" x14ac:dyDescent="0.2">
      <c r="A2728" s="4">
        <f>FIN_RAW[[#This Row],[FECHA]]</f>
        <v>45778</v>
      </c>
      <c r="B2728" s="3">
        <f>YEAR(FIN_DATASET[[#This Row],[Date]])</f>
        <v>2025</v>
      </c>
      <c r="C2728" s="3" t="str">
        <f>TEXT(FIN_DATASET[[#This Row],[Date]],"mmmm")</f>
        <v>May</v>
      </c>
      <c r="D2728" s="3" t="str">
        <f>IF(FIN_RAW[[#This Row],[VALOR (IN)]]&gt;0, "Income",IF(FIN_RAW[[#This Row],[VALOR (OUT)]]&gt;0, "Expense", "Check"))</f>
        <v>Income</v>
      </c>
      <c r="E2728" s="3" t="str">
        <f>_xlfn.XLOOKUP(FIN_DATASET[[#This Row],[Method]],CATEGORY_MAP[CUENTA_IN],CATEGORY_MAP[Category])</f>
        <v>Cash</v>
      </c>
      <c r="F2728" s="3" t="str">
        <f>_xlfn.XLOOKUP(FIN_DATASET[[#This Row],[Account]],CATEGORY_MAP[CUENTA_OUT],CATEGORY_MAP[Subcategory])</f>
        <v>Monthly Fee</v>
      </c>
      <c r="G2728" s="3" t="str">
        <f>IF(OR(FIN_RAW[[#This Row],[CONCEPTO]]=0,FIN_RAW[[#This Row],[CONCEPTO]]=""),"",FIN_RAW[[#This Row],[CONCEPTO]])</f>
        <v>Mensualidad AR MAY</v>
      </c>
      <c r="H2728" s="5">
        <f>IF(FIN_DATASET[[#This Row],[Type]]="Income", FIN_RAW[[#This Row],[VALOR (IN)]], -FIN_RAW[[#This Row],[VALOR (OUT)]])</f>
        <v>191000</v>
      </c>
      <c r="I2728" s="3" t="str">
        <f>FIN_RAW[[#This Row],[CUENTA (IN)]]</f>
        <v>Efectivo</v>
      </c>
      <c r="J2728" s="6" t="str">
        <f>FIN_RAW[[#This Row],[CUENTA (OUT)]]</f>
        <v>Mensualidad</v>
      </c>
      <c r="K2728" s="3" t="str">
        <f>IF(OR(FIN_RAW[[#This Row],[CLIENTE]]=0,FIN_RAW[[#This Row],[CLIENTE]]=" "),"",FIN_RAW[[#This Row],[CLIENTE]])</f>
        <v>Víctor Manuel Duque Yepes</v>
      </c>
      <c r="L2728" s="3" t="str">
        <f>IF(OR(FIN_RAW[[#This Row],[DEPORTISTA]]=0,FIN_RAW[[#This Row],[DEPORTISTA]]=""),"",FIN_RAW[[#This Row],[DEPORTISTA]])</f>
        <v>Juan Manuel Duque Pinto</v>
      </c>
      <c r="M2728" s="3">
        <f>IF(FIN_DATASET[[#This Row],[Method]]="Efectivo",1,0)</f>
        <v>1</v>
      </c>
      <c r="N2728" s="12">
        <f>IF(FIN_DATASET[[#This Row],[Method]]="Efectivo",FIN_DATASET[[#This Row],[Amount]],0)</f>
        <v>191000</v>
      </c>
      <c r="O2728" s="3">
        <f>IF(FIN_DATASET[[#This Row],[Method]]="CxC",1,0)</f>
        <v>0</v>
      </c>
      <c r="P2728" s="11">
        <f>IF(FIN_DATASET[[#This Row],[Method]]="CxC",FIN_DATASET[[#This Row],[Amount]],0)</f>
        <v>0</v>
      </c>
      <c r="Q2728" s="3">
        <f>IF(OR(FIN_DATASET[[#This Row],[Account]]="CxP",FIN_DATASET[[#This Row],[Account]]="CxP (Liga)",FIN_DATASET[[#This Row],[Account]]="CxP (Terceros)"),1,0)</f>
        <v>0</v>
      </c>
      <c r="R2728" s="3">
        <f>IF(FIN_DATASET[[#This Row],[AP_Flag]]=1,FIN_DATASET[[#This Row],[Amount]],0)</f>
        <v>0</v>
      </c>
    </row>
    <row r="2729" spans="1:18" x14ac:dyDescent="0.2">
      <c r="A2729" s="4">
        <f>FIN_RAW[[#This Row],[FECHA]]</f>
        <v>45778</v>
      </c>
      <c r="B2729" s="3">
        <f>YEAR(FIN_DATASET[[#This Row],[Date]])</f>
        <v>2025</v>
      </c>
      <c r="C2729" s="3" t="str">
        <f>TEXT(FIN_DATASET[[#This Row],[Date]],"mmmm")</f>
        <v>May</v>
      </c>
      <c r="D2729" s="3" t="str">
        <f>IF(FIN_RAW[[#This Row],[VALOR (IN)]]&gt;0, "Income",IF(FIN_RAW[[#This Row],[VALOR (OUT)]]&gt;0, "Expense", "Check"))</f>
        <v>Income</v>
      </c>
      <c r="E2729" s="3" t="str">
        <f>_xlfn.XLOOKUP(FIN_DATASET[[#This Row],[Method]],CATEGORY_MAP[CUENTA_IN],CATEGORY_MAP[Category])</f>
        <v>Scholarships</v>
      </c>
      <c r="F2729" s="3" t="str">
        <f>_xlfn.XLOOKUP(FIN_DATASET[[#This Row],[Account]],CATEGORY_MAP[CUENTA_OUT],CATEGORY_MAP[Subcategory])</f>
        <v>Monthly Fee</v>
      </c>
      <c r="G2729" s="3" t="str">
        <f>IF(OR(FIN_RAW[[#This Row],[CONCEPTO]]=0,FIN_RAW[[#This Row],[CONCEPTO]]=""),"",FIN_RAW[[#This Row],[CONCEPTO]])</f>
        <v>Beca Hermandad (15%) MAY</v>
      </c>
      <c r="H2729" s="5">
        <f>IF(FIN_DATASET[[#This Row],[Type]]="Income", FIN_RAW[[#This Row],[VALOR (IN)]], -FIN_RAW[[#This Row],[VALOR (OUT)]])</f>
        <v>34000</v>
      </c>
      <c r="I2729" s="3" t="str">
        <f>FIN_RAW[[#This Row],[CUENTA (IN)]]</f>
        <v>Becas</v>
      </c>
      <c r="J2729" s="6" t="str">
        <f>FIN_RAW[[#This Row],[CUENTA (OUT)]]</f>
        <v>Mensualidad</v>
      </c>
      <c r="K2729" s="3" t="str">
        <f>IF(OR(FIN_RAW[[#This Row],[CLIENTE]]=0,FIN_RAW[[#This Row],[CLIENTE]]=" "),"",FIN_RAW[[#This Row],[CLIENTE]])</f>
        <v>Víctor Manuel Duque Yepes</v>
      </c>
      <c r="L2729" s="3" t="str">
        <f>IF(OR(FIN_RAW[[#This Row],[DEPORTISTA]]=0,FIN_RAW[[#This Row],[DEPORTISTA]]=""),"",FIN_RAW[[#This Row],[DEPORTISTA]])</f>
        <v>Juan Manuel Duque Pinto</v>
      </c>
      <c r="M2729" s="3">
        <f>IF(FIN_DATASET[[#This Row],[Method]]="Efectivo",1,0)</f>
        <v>0</v>
      </c>
      <c r="N2729" s="12">
        <f>IF(FIN_DATASET[[#This Row],[Method]]="Efectivo",FIN_DATASET[[#This Row],[Amount]],0)</f>
        <v>0</v>
      </c>
      <c r="O2729" s="3">
        <f>IF(FIN_DATASET[[#This Row],[Method]]="CxC",1,0)</f>
        <v>0</v>
      </c>
      <c r="P2729" s="11">
        <f>IF(FIN_DATASET[[#This Row],[Method]]="CxC",FIN_DATASET[[#This Row],[Amount]],0)</f>
        <v>0</v>
      </c>
      <c r="Q2729" s="3">
        <f>IF(OR(FIN_DATASET[[#This Row],[Account]]="CxP",FIN_DATASET[[#This Row],[Account]]="CxP (Liga)",FIN_DATASET[[#This Row],[Account]]="CxP (Terceros)"),1,0)</f>
        <v>0</v>
      </c>
      <c r="R2729" s="3">
        <f>IF(FIN_DATASET[[#This Row],[AP_Flag]]=1,FIN_DATASET[[#This Row],[Amount]],0)</f>
        <v>0</v>
      </c>
    </row>
    <row r="2730" spans="1:18" x14ac:dyDescent="0.2">
      <c r="A2730" s="4">
        <f>FIN_RAW[[#This Row],[FECHA]]</f>
        <v>45778</v>
      </c>
      <c r="B2730" s="3">
        <f>YEAR(FIN_DATASET[[#This Row],[Date]])</f>
        <v>2025</v>
      </c>
      <c r="C2730" s="3" t="str">
        <f>TEXT(FIN_DATASET[[#This Row],[Date]],"mmmm")</f>
        <v>May</v>
      </c>
      <c r="D2730" s="3" t="str">
        <f>IF(FIN_RAW[[#This Row],[VALOR (IN)]]&gt;0, "Income",IF(FIN_RAW[[#This Row],[VALOR (OUT)]]&gt;0, "Expense", "Check"))</f>
        <v>Income</v>
      </c>
      <c r="E2730" s="3" t="str">
        <f>_xlfn.XLOOKUP(FIN_DATASET[[#This Row],[Method]],CATEGORY_MAP[CUENTA_IN],CATEGORY_MAP[Category])</f>
        <v>Accounts Receivable</v>
      </c>
      <c r="F2730" s="3" t="str">
        <f>_xlfn.XLOOKUP(FIN_DATASET[[#This Row],[Account]],CATEGORY_MAP[CUENTA_OUT],CATEGORY_MAP[Subcategory])</f>
        <v>Monthly Fee</v>
      </c>
      <c r="G2730" s="3" t="str">
        <f>IF(OR(FIN_RAW[[#This Row],[CONCEPTO]]=0,FIN_RAW[[#This Row],[CONCEPTO]]=""),"",FIN_RAW[[#This Row],[CONCEPTO]])</f>
        <v>Mensualidad AR MAY</v>
      </c>
      <c r="H2730" s="5">
        <f>IF(FIN_DATASET[[#This Row],[Type]]="Income", FIN_RAW[[#This Row],[VALOR (IN)]], -FIN_RAW[[#This Row],[VALOR (OUT)]])</f>
        <v>225000</v>
      </c>
      <c r="I2730" s="3" t="str">
        <f>FIN_RAW[[#This Row],[CUENTA (IN)]]</f>
        <v>CxC</v>
      </c>
      <c r="J2730" s="6" t="str">
        <f>FIN_RAW[[#This Row],[CUENTA (OUT)]]</f>
        <v>Mensualidad</v>
      </c>
      <c r="K2730" s="3" t="str">
        <f>IF(OR(FIN_RAW[[#This Row],[CLIENTE]]=0,FIN_RAW[[#This Row],[CLIENTE]]=" "),"",FIN_RAW[[#This Row],[CLIENTE]])</f>
        <v>Diana Gómez Herrera</v>
      </c>
      <c r="L2730" s="3" t="str">
        <f>IF(OR(FIN_RAW[[#This Row],[DEPORTISTA]]=0,FIN_RAW[[#This Row],[DEPORTISTA]]=""),"",FIN_RAW[[#This Row],[DEPORTISTA]])</f>
        <v>Juan Manuel López Gómez</v>
      </c>
      <c r="M2730" s="3">
        <f>IF(FIN_DATASET[[#This Row],[Method]]="Efectivo",1,0)</f>
        <v>0</v>
      </c>
      <c r="N2730" s="12">
        <f>IF(FIN_DATASET[[#This Row],[Method]]="Efectivo",FIN_DATASET[[#This Row],[Amount]],0)</f>
        <v>0</v>
      </c>
      <c r="O2730" s="3">
        <f>IF(FIN_DATASET[[#This Row],[Method]]="CxC",1,0)</f>
        <v>1</v>
      </c>
      <c r="P2730" s="11">
        <f>IF(FIN_DATASET[[#This Row],[Method]]="CxC",FIN_DATASET[[#This Row],[Amount]],0)</f>
        <v>225000</v>
      </c>
      <c r="Q2730" s="3">
        <f>IF(OR(FIN_DATASET[[#This Row],[Account]]="CxP",FIN_DATASET[[#This Row],[Account]]="CxP (Liga)",FIN_DATASET[[#This Row],[Account]]="CxP (Terceros)"),1,0)</f>
        <v>0</v>
      </c>
      <c r="R2730" s="3">
        <f>IF(FIN_DATASET[[#This Row],[AP_Flag]]=1,FIN_DATASET[[#This Row],[Amount]],0)</f>
        <v>0</v>
      </c>
    </row>
    <row r="2731" spans="1:18" x14ac:dyDescent="0.2">
      <c r="A2731" s="4">
        <f>FIN_RAW[[#This Row],[FECHA]]</f>
        <v>45778</v>
      </c>
      <c r="B2731" s="3">
        <f>YEAR(FIN_DATASET[[#This Row],[Date]])</f>
        <v>2025</v>
      </c>
      <c r="C2731" s="3" t="str">
        <f>TEXT(FIN_DATASET[[#This Row],[Date]],"mmmm")</f>
        <v>May</v>
      </c>
      <c r="D2731" s="3" t="str">
        <f>IF(FIN_RAW[[#This Row],[VALOR (IN)]]&gt;0, "Income",IF(FIN_RAW[[#This Row],[VALOR (OUT)]]&gt;0, "Expense", "Check"))</f>
        <v>Income</v>
      </c>
      <c r="E2731" s="3" t="str">
        <f>_xlfn.XLOOKUP(FIN_DATASET[[#This Row],[Method]],CATEGORY_MAP[CUENTA_IN],CATEGORY_MAP[Category])</f>
        <v>Scholarships</v>
      </c>
      <c r="F2731" s="3" t="str">
        <f>_xlfn.XLOOKUP(FIN_DATASET[[#This Row],[Account]],CATEGORY_MAP[CUENTA_OUT],CATEGORY_MAP[Subcategory])</f>
        <v>Monthly Fee</v>
      </c>
      <c r="G2731" s="3" t="str">
        <f>IF(OR(FIN_RAW[[#This Row],[CONCEPTO]]=0,FIN_RAW[[#This Row],[CONCEPTO]]=""),"",FIN_RAW[[#This Row],[CONCEPTO]])</f>
        <v>Beca Fundadores (100%) AR MAY</v>
      </c>
      <c r="H2731" s="5">
        <f>IF(FIN_DATASET[[#This Row],[Type]]="Income", FIN_RAW[[#This Row],[VALOR (IN)]], -FIN_RAW[[#This Row],[VALOR (OUT)]])</f>
        <v>225000</v>
      </c>
      <c r="I2731" s="3" t="str">
        <f>FIN_RAW[[#This Row],[CUENTA (IN)]]</f>
        <v>Becas</v>
      </c>
      <c r="J2731" s="6" t="str">
        <f>FIN_RAW[[#This Row],[CUENTA (OUT)]]</f>
        <v>Mensualidad</v>
      </c>
      <c r="K2731" s="3" t="str">
        <f>IF(OR(FIN_RAW[[#This Row],[CLIENTE]]=0,FIN_RAW[[#This Row],[CLIENTE]]=" "),"",FIN_RAW[[#This Row],[CLIENTE]])</f>
        <v>Silvana Torres López</v>
      </c>
      <c r="L2731" s="3" t="str">
        <f>IF(OR(FIN_RAW[[#This Row],[DEPORTISTA]]=0,FIN_RAW[[#This Row],[DEPORTISTA]]=""),"",FIN_RAW[[#This Row],[DEPORTISTA]])</f>
        <v>Luciana Pinedo Torres</v>
      </c>
      <c r="M2731" s="3">
        <f>IF(FIN_DATASET[[#This Row],[Method]]="Efectivo",1,0)</f>
        <v>0</v>
      </c>
      <c r="N2731" s="12">
        <f>IF(FIN_DATASET[[#This Row],[Method]]="Efectivo",FIN_DATASET[[#This Row],[Amount]],0)</f>
        <v>0</v>
      </c>
      <c r="O2731" s="3">
        <f>IF(FIN_DATASET[[#This Row],[Method]]="CxC",1,0)</f>
        <v>0</v>
      </c>
      <c r="P2731" s="11">
        <f>IF(FIN_DATASET[[#This Row],[Method]]="CxC",FIN_DATASET[[#This Row],[Amount]],0)</f>
        <v>0</v>
      </c>
      <c r="Q2731" s="3">
        <f>IF(OR(FIN_DATASET[[#This Row],[Account]]="CxP",FIN_DATASET[[#This Row],[Account]]="CxP (Liga)",FIN_DATASET[[#This Row],[Account]]="CxP (Terceros)"),1,0)</f>
        <v>0</v>
      </c>
      <c r="R2731" s="3">
        <f>IF(FIN_DATASET[[#This Row],[AP_Flag]]=1,FIN_DATASET[[#This Row],[Amount]],0)</f>
        <v>0</v>
      </c>
    </row>
    <row r="2732" spans="1:18" x14ac:dyDescent="0.2">
      <c r="A2732" s="4">
        <f>FIN_RAW[[#This Row],[FECHA]]</f>
        <v>45778</v>
      </c>
      <c r="B2732" s="3">
        <f>YEAR(FIN_DATASET[[#This Row],[Date]])</f>
        <v>2025</v>
      </c>
      <c r="C2732" s="3" t="str">
        <f>TEXT(FIN_DATASET[[#This Row],[Date]],"mmmm")</f>
        <v>May</v>
      </c>
      <c r="D2732" s="3" t="str">
        <f>IF(FIN_RAW[[#This Row],[VALOR (IN)]]&gt;0, "Income",IF(FIN_RAW[[#This Row],[VALOR (OUT)]]&gt;0, "Expense", "Check"))</f>
        <v>Income</v>
      </c>
      <c r="E2732" s="3" t="str">
        <f>_xlfn.XLOOKUP(FIN_DATASET[[#This Row],[Method]],CATEGORY_MAP[CUENTA_IN],CATEGORY_MAP[Category])</f>
        <v>Scholarships</v>
      </c>
      <c r="F2732" s="3" t="str">
        <f>_xlfn.XLOOKUP(FIN_DATASET[[#This Row],[Account]],CATEGORY_MAP[CUENTA_OUT],CATEGORY_MAP[Subcategory])</f>
        <v>Monthly Fee</v>
      </c>
      <c r="G2732" s="3" t="str">
        <f>IF(OR(FIN_RAW[[#This Row],[CONCEPTO]]=0,FIN_RAW[[#This Row],[CONCEPTO]]=""),"",FIN_RAW[[#This Row],[CONCEPTO]])</f>
        <v>Beca Fundadores (100%) AR MAY</v>
      </c>
      <c r="H2732" s="5">
        <f>IF(FIN_DATASET[[#This Row],[Type]]="Income", FIN_RAW[[#This Row],[VALOR (IN)]], -FIN_RAW[[#This Row],[VALOR (OUT)]])</f>
        <v>225000</v>
      </c>
      <c r="I2732" s="3" t="str">
        <f>FIN_RAW[[#This Row],[CUENTA (IN)]]</f>
        <v>Becas</v>
      </c>
      <c r="J2732" s="6" t="str">
        <f>FIN_RAW[[#This Row],[CUENTA (OUT)]]</f>
        <v>Mensualidad</v>
      </c>
      <c r="K2732" s="3" t="str">
        <f>IF(OR(FIN_RAW[[#This Row],[CLIENTE]]=0,FIN_RAW[[#This Row],[CLIENTE]]=" "),"",FIN_RAW[[#This Row],[CLIENTE]])</f>
        <v>Omar Osorio Valencia</v>
      </c>
      <c r="L2732" s="3" t="str">
        <f>IF(OR(FIN_RAW[[#This Row],[DEPORTISTA]]=0,FIN_RAW[[#This Row],[DEPORTISTA]]=""),"",FIN_RAW[[#This Row],[DEPORTISTA]])</f>
        <v>Mariana Osorio Mendoza</v>
      </c>
      <c r="M2732" s="3">
        <f>IF(FIN_DATASET[[#This Row],[Method]]="Efectivo",1,0)</f>
        <v>0</v>
      </c>
      <c r="N2732" s="12">
        <f>IF(FIN_DATASET[[#This Row],[Method]]="Efectivo",FIN_DATASET[[#This Row],[Amount]],0)</f>
        <v>0</v>
      </c>
      <c r="O2732" s="3">
        <f>IF(FIN_DATASET[[#This Row],[Method]]="CxC",1,0)</f>
        <v>0</v>
      </c>
      <c r="P2732" s="11">
        <f>IF(FIN_DATASET[[#This Row],[Method]]="CxC",FIN_DATASET[[#This Row],[Amount]],0)</f>
        <v>0</v>
      </c>
      <c r="Q2732" s="3">
        <f>IF(OR(FIN_DATASET[[#This Row],[Account]]="CxP",FIN_DATASET[[#This Row],[Account]]="CxP (Liga)",FIN_DATASET[[#This Row],[Account]]="CxP (Terceros)"),1,0)</f>
        <v>0</v>
      </c>
      <c r="R2732" s="3">
        <f>IF(FIN_DATASET[[#This Row],[AP_Flag]]=1,FIN_DATASET[[#This Row],[Amount]],0)</f>
        <v>0</v>
      </c>
    </row>
    <row r="2733" spans="1:18" x14ac:dyDescent="0.2">
      <c r="A2733" s="4">
        <f>FIN_RAW[[#This Row],[FECHA]]</f>
        <v>45778</v>
      </c>
      <c r="B2733" s="3">
        <f>YEAR(FIN_DATASET[[#This Row],[Date]])</f>
        <v>2025</v>
      </c>
      <c r="C2733" s="3" t="str">
        <f>TEXT(FIN_DATASET[[#This Row],[Date]],"mmmm")</f>
        <v>May</v>
      </c>
      <c r="D2733" s="3" t="str">
        <f>IF(FIN_RAW[[#This Row],[VALOR (IN)]]&gt;0, "Income",IF(FIN_RAW[[#This Row],[VALOR (OUT)]]&gt;0, "Expense", "Check"))</f>
        <v>Income</v>
      </c>
      <c r="E2733" s="3" t="str">
        <f>_xlfn.XLOOKUP(FIN_DATASET[[#This Row],[Method]],CATEGORY_MAP[CUENTA_IN],CATEGORY_MAP[Category])</f>
        <v>Cash</v>
      </c>
      <c r="F2733" s="3" t="str">
        <f>_xlfn.XLOOKUP(FIN_DATASET[[#This Row],[Account]],CATEGORY_MAP[CUENTA_OUT],CATEGORY_MAP[Subcategory])</f>
        <v>Monthly Fee</v>
      </c>
      <c r="G2733" s="3" t="str">
        <f>IF(OR(FIN_RAW[[#This Row],[CONCEPTO]]=0,FIN_RAW[[#This Row],[CONCEPTO]]=""),"",FIN_RAW[[#This Row],[CONCEPTO]])</f>
        <v>Mensualidad AR MAY</v>
      </c>
      <c r="H2733" s="5">
        <f>IF(FIN_DATASET[[#This Row],[Type]]="Income", FIN_RAW[[#This Row],[VALOR (IN)]], -FIN_RAW[[#This Row],[VALOR (OUT)]])</f>
        <v>225000</v>
      </c>
      <c r="I2733" s="3" t="str">
        <f>FIN_RAW[[#This Row],[CUENTA (IN)]]</f>
        <v>Efectivo</v>
      </c>
      <c r="J2733" s="6" t="str">
        <f>FIN_RAW[[#This Row],[CUENTA (OUT)]]</f>
        <v>Mensualidad</v>
      </c>
      <c r="K2733" s="3" t="str">
        <f>IF(OR(FIN_RAW[[#This Row],[CLIENTE]]=0,FIN_RAW[[#This Row],[CLIENTE]]=" "),"",FIN_RAW[[#This Row],[CLIENTE]])</f>
        <v>Mónica González Esguerra</v>
      </c>
      <c r="L2733" s="3" t="str">
        <f>IF(OR(FIN_RAW[[#This Row],[DEPORTISTA]]=0,FIN_RAW[[#This Row],[DEPORTISTA]]=""),"",FIN_RAW[[#This Row],[DEPORTISTA]])</f>
        <v>Mariana Vásquez González</v>
      </c>
      <c r="M2733" s="3">
        <f>IF(FIN_DATASET[[#This Row],[Method]]="Efectivo",1,0)</f>
        <v>1</v>
      </c>
      <c r="N2733" s="12">
        <f>IF(FIN_DATASET[[#This Row],[Method]]="Efectivo",FIN_DATASET[[#This Row],[Amount]],0)</f>
        <v>225000</v>
      </c>
      <c r="O2733" s="3">
        <f>IF(FIN_DATASET[[#This Row],[Method]]="CxC",1,0)</f>
        <v>0</v>
      </c>
      <c r="P2733" s="11">
        <f>IF(FIN_DATASET[[#This Row],[Method]]="CxC",FIN_DATASET[[#This Row],[Amount]],0)</f>
        <v>0</v>
      </c>
      <c r="Q2733" s="3">
        <f>IF(OR(FIN_DATASET[[#This Row],[Account]]="CxP",FIN_DATASET[[#This Row],[Account]]="CxP (Liga)",FIN_DATASET[[#This Row],[Account]]="CxP (Terceros)"),1,0)</f>
        <v>0</v>
      </c>
      <c r="R2733" s="3">
        <f>IF(FIN_DATASET[[#This Row],[AP_Flag]]=1,FIN_DATASET[[#This Row],[Amount]],0)</f>
        <v>0</v>
      </c>
    </row>
    <row r="2734" spans="1:18" x14ac:dyDescent="0.2">
      <c r="A2734" s="4">
        <f>FIN_RAW[[#This Row],[FECHA]]</f>
        <v>45778</v>
      </c>
      <c r="B2734" s="3">
        <f>YEAR(FIN_DATASET[[#This Row],[Date]])</f>
        <v>2025</v>
      </c>
      <c r="C2734" s="3" t="str">
        <f>TEXT(FIN_DATASET[[#This Row],[Date]],"mmmm")</f>
        <v>May</v>
      </c>
      <c r="D2734" s="3" t="str">
        <f>IF(FIN_RAW[[#This Row],[VALOR (IN)]]&gt;0, "Income",IF(FIN_RAW[[#This Row],[VALOR (OUT)]]&gt;0, "Expense", "Check"))</f>
        <v>Income</v>
      </c>
      <c r="E2734" s="3" t="str">
        <f>_xlfn.XLOOKUP(FIN_DATASET[[#This Row],[Method]],CATEGORY_MAP[CUENTA_IN],CATEGORY_MAP[Category])</f>
        <v>Cash</v>
      </c>
      <c r="F2734" s="3" t="str">
        <f>_xlfn.XLOOKUP(FIN_DATASET[[#This Row],[Account]],CATEGORY_MAP[CUENTA_OUT],CATEGORY_MAP[Subcategory])</f>
        <v>Monthly Fee</v>
      </c>
      <c r="G2734" s="3" t="str">
        <f>IF(OR(FIN_RAW[[#This Row],[CONCEPTO]]=0,FIN_RAW[[#This Row],[CONCEPTO]]=""),"",FIN_RAW[[#This Row],[CONCEPTO]])</f>
        <v>Mensualidad AR MAY</v>
      </c>
      <c r="H2734" s="5">
        <f>IF(FIN_DATASET[[#This Row],[Type]]="Income", FIN_RAW[[#This Row],[VALOR (IN)]], -FIN_RAW[[#This Row],[VALOR (OUT)]])</f>
        <v>225000</v>
      </c>
      <c r="I2734" s="3" t="str">
        <f>FIN_RAW[[#This Row],[CUENTA (IN)]]</f>
        <v>Efectivo</v>
      </c>
      <c r="J2734" s="6" t="str">
        <f>FIN_RAW[[#This Row],[CUENTA (OUT)]]</f>
        <v>Mensualidad</v>
      </c>
      <c r="K2734" s="3" t="str">
        <f>IF(OR(FIN_RAW[[#This Row],[CLIENTE]]=0,FIN_RAW[[#This Row],[CLIENTE]]=" "),"",FIN_RAW[[#This Row],[CLIENTE]])</f>
        <v>Ana Milena Sánchez Patiño</v>
      </c>
      <c r="L2734" s="3" t="str">
        <f>IF(OR(FIN_RAW[[#This Row],[DEPORTISTA]]=0,FIN_RAW[[#This Row],[DEPORTISTA]]=""),"",FIN_RAW[[#This Row],[DEPORTISTA]])</f>
        <v>Matías Carvajal Sánchez</v>
      </c>
      <c r="M2734" s="3">
        <f>IF(FIN_DATASET[[#This Row],[Method]]="Efectivo",1,0)</f>
        <v>1</v>
      </c>
      <c r="N2734" s="12">
        <f>IF(FIN_DATASET[[#This Row],[Method]]="Efectivo",FIN_DATASET[[#This Row],[Amount]],0)</f>
        <v>225000</v>
      </c>
      <c r="O2734" s="3">
        <f>IF(FIN_DATASET[[#This Row],[Method]]="CxC",1,0)</f>
        <v>0</v>
      </c>
      <c r="P2734" s="11">
        <f>IF(FIN_DATASET[[#This Row],[Method]]="CxC",FIN_DATASET[[#This Row],[Amount]],0)</f>
        <v>0</v>
      </c>
      <c r="Q2734" s="3">
        <f>IF(OR(FIN_DATASET[[#This Row],[Account]]="CxP",FIN_DATASET[[#This Row],[Account]]="CxP (Liga)",FIN_DATASET[[#This Row],[Account]]="CxP (Terceros)"),1,0)</f>
        <v>0</v>
      </c>
      <c r="R2734" s="3">
        <f>IF(FIN_DATASET[[#This Row],[AP_Flag]]=1,FIN_DATASET[[#This Row],[Amount]],0)</f>
        <v>0</v>
      </c>
    </row>
    <row r="2735" spans="1:18" x14ac:dyDescent="0.2">
      <c r="A2735" s="4">
        <f>FIN_RAW[[#This Row],[FECHA]]</f>
        <v>45778</v>
      </c>
      <c r="B2735" s="3">
        <f>YEAR(FIN_DATASET[[#This Row],[Date]])</f>
        <v>2025</v>
      </c>
      <c r="C2735" s="3" t="str">
        <f>TEXT(FIN_DATASET[[#This Row],[Date]],"mmmm")</f>
        <v>May</v>
      </c>
      <c r="D2735" s="3" t="str">
        <f>IF(FIN_RAW[[#This Row],[VALOR (IN)]]&gt;0, "Income",IF(FIN_RAW[[#This Row],[VALOR (OUT)]]&gt;0, "Expense", "Check"))</f>
        <v>Income</v>
      </c>
      <c r="E2735" s="3" t="str">
        <f>_xlfn.XLOOKUP(FIN_DATASET[[#This Row],[Method]],CATEGORY_MAP[CUENTA_IN],CATEGORY_MAP[Category])</f>
        <v>Cash</v>
      </c>
      <c r="F2735" s="3" t="str">
        <f>_xlfn.XLOOKUP(FIN_DATASET[[#This Row],[Account]],CATEGORY_MAP[CUENTA_OUT],CATEGORY_MAP[Subcategory])</f>
        <v>Monthly Fee</v>
      </c>
      <c r="G2735" s="3" t="str">
        <f>IF(OR(FIN_RAW[[#This Row],[CONCEPTO]]=0,FIN_RAW[[#This Row],[CONCEPTO]]=""),"",FIN_RAW[[#This Row],[CONCEPTO]])</f>
        <v>Mensualidad FOR MAY</v>
      </c>
      <c r="H2735" s="5">
        <f>IF(FIN_DATASET[[#This Row],[Type]]="Income", FIN_RAW[[#This Row],[VALOR (IN)]], -FIN_RAW[[#This Row],[VALOR (OUT)]])</f>
        <v>193000</v>
      </c>
      <c r="I2735" s="3" t="str">
        <f>FIN_RAW[[#This Row],[CUENTA (IN)]]</f>
        <v>Efectivo</v>
      </c>
      <c r="J2735" s="6" t="str">
        <f>FIN_RAW[[#This Row],[CUENTA (OUT)]]</f>
        <v>Mensualidad</v>
      </c>
      <c r="K2735" s="3" t="str">
        <f>IF(OR(FIN_RAW[[#This Row],[CLIENTE]]=0,FIN_RAW[[#This Row],[CLIENTE]]=" "),"",FIN_RAW[[#This Row],[CLIENTE]])</f>
        <v>Mauricio Rodríguez Hoyos</v>
      </c>
      <c r="L2735" s="3" t="str">
        <f>IF(OR(FIN_RAW[[#This Row],[DEPORTISTA]]=0,FIN_RAW[[#This Row],[DEPORTISTA]]=""),"",FIN_RAW[[#This Row],[DEPORTISTA]])</f>
        <v>Maximiliano Rodríguez Jimeno</v>
      </c>
      <c r="M2735" s="3">
        <f>IF(FIN_DATASET[[#This Row],[Method]]="Efectivo",1,0)</f>
        <v>1</v>
      </c>
      <c r="N2735" s="12">
        <f>IF(FIN_DATASET[[#This Row],[Method]]="Efectivo",FIN_DATASET[[#This Row],[Amount]],0)</f>
        <v>193000</v>
      </c>
      <c r="O2735" s="3">
        <f>IF(FIN_DATASET[[#This Row],[Method]]="CxC",1,0)</f>
        <v>0</v>
      </c>
      <c r="P2735" s="11">
        <f>IF(FIN_DATASET[[#This Row],[Method]]="CxC",FIN_DATASET[[#This Row],[Amount]],0)</f>
        <v>0</v>
      </c>
      <c r="Q2735" s="3">
        <f>IF(OR(FIN_DATASET[[#This Row],[Account]]="CxP",FIN_DATASET[[#This Row],[Account]]="CxP (Liga)",FIN_DATASET[[#This Row],[Account]]="CxP (Terceros)"),1,0)</f>
        <v>0</v>
      </c>
      <c r="R2735" s="3">
        <f>IF(FIN_DATASET[[#This Row],[AP_Flag]]=1,FIN_DATASET[[#This Row],[Amount]],0)</f>
        <v>0</v>
      </c>
    </row>
    <row r="2736" spans="1:18" x14ac:dyDescent="0.2">
      <c r="A2736" s="4">
        <f>FIN_RAW[[#This Row],[FECHA]]</f>
        <v>45778</v>
      </c>
      <c r="B2736" s="3">
        <f>YEAR(FIN_DATASET[[#This Row],[Date]])</f>
        <v>2025</v>
      </c>
      <c r="C2736" s="3" t="str">
        <f>TEXT(FIN_DATASET[[#This Row],[Date]],"mmmm")</f>
        <v>May</v>
      </c>
      <c r="D2736" s="3" t="str">
        <f>IF(FIN_RAW[[#This Row],[VALOR (IN)]]&gt;0, "Income",IF(FIN_RAW[[#This Row],[VALOR (OUT)]]&gt;0, "Expense", "Check"))</f>
        <v>Income</v>
      </c>
      <c r="E2736" s="3" t="str">
        <f>_xlfn.XLOOKUP(FIN_DATASET[[#This Row],[Method]],CATEGORY_MAP[CUENTA_IN],CATEGORY_MAP[Category])</f>
        <v>Cash</v>
      </c>
      <c r="F2736" s="3" t="str">
        <f>_xlfn.XLOOKUP(FIN_DATASET[[#This Row],[Account]],CATEGORY_MAP[CUENTA_OUT],CATEGORY_MAP[Subcategory])</f>
        <v>Monthly Fee</v>
      </c>
      <c r="G2736" s="3" t="str">
        <f>IF(OR(FIN_RAW[[#This Row],[CONCEPTO]]=0,FIN_RAW[[#This Row],[CONCEPTO]]=""),"",FIN_RAW[[#This Row],[CONCEPTO]])</f>
        <v>Mensualidad AR MAY</v>
      </c>
      <c r="H2736" s="5">
        <f>IF(FIN_DATASET[[#This Row],[Type]]="Income", FIN_RAW[[#This Row],[VALOR (IN)]], -FIN_RAW[[#This Row],[VALOR (OUT)]])</f>
        <v>225000</v>
      </c>
      <c r="I2736" s="3" t="str">
        <f>FIN_RAW[[#This Row],[CUENTA (IN)]]</f>
        <v>Efectivo</v>
      </c>
      <c r="J2736" s="6" t="str">
        <f>FIN_RAW[[#This Row],[CUENTA (OUT)]]</f>
        <v>Mensualidad</v>
      </c>
      <c r="K2736" s="3" t="str">
        <f>IF(OR(FIN_RAW[[#This Row],[CLIENTE]]=0,FIN_RAW[[#This Row],[CLIENTE]]=" "),"",FIN_RAW[[#This Row],[CLIENTE]])</f>
        <v>Luz Ines Guiral</v>
      </c>
      <c r="L2736" s="3" t="str">
        <f>IF(OR(FIN_RAW[[#This Row],[DEPORTISTA]]=0,FIN_RAW[[#This Row],[DEPORTISTA]]=""),"",FIN_RAW[[#This Row],[DEPORTISTA]])</f>
        <v>Miguel Esteban Tovar Guiral</v>
      </c>
      <c r="M2736" s="3">
        <f>IF(FIN_DATASET[[#This Row],[Method]]="Efectivo",1,0)</f>
        <v>1</v>
      </c>
      <c r="N2736" s="12">
        <f>IF(FIN_DATASET[[#This Row],[Method]]="Efectivo",FIN_DATASET[[#This Row],[Amount]],0)</f>
        <v>225000</v>
      </c>
      <c r="O2736" s="3">
        <f>IF(FIN_DATASET[[#This Row],[Method]]="CxC",1,0)</f>
        <v>0</v>
      </c>
      <c r="P2736" s="11">
        <f>IF(FIN_DATASET[[#This Row],[Method]]="CxC",FIN_DATASET[[#This Row],[Amount]],0)</f>
        <v>0</v>
      </c>
      <c r="Q2736" s="3">
        <f>IF(OR(FIN_DATASET[[#This Row],[Account]]="CxP",FIN_DATASET[[#This Row],[Account]]="CxP (Liga)",FIN_DATASET[[#This Row],[Account]]="CxP (Terceros)"),1,0)</f>
        <v>0</v>
      </c>
      <c r="R2736" s="3">
        <f>IF(FIN_DATASET[[#This Row],[AP_Flag]]=1,FIN_DATASET[[#This Row],[Amount]],0)</f>
        <v>0</v>
      </c>
    </row>
    <row r="2737" spans="1:18" x14ac:dyDescent="0.2">
      <c r="A2737" s="4">
        <f>FIN_RAW[[#This Row],[FECHA]]</f>
        <v>45778</v>
      </c>
      <c r="B2737" s="3">
        <f>YEAR(FIN_DATASET[[#This Row],[Date]])</f>
        <v>2025</v>
      </c>
      <c r="C2737" s="3" t="str">
        <f>TEXT(FIN_DATASET[[#This Row],[Date]],"mmmm")</f>
        <v>May</v>
      </c>
      <c r="D2737" s="3" t="str">
        <f>IF(FIN_RAW[[#This Row],[VALOR (IN)]]&gt;0, "Income",IF(FIN_RAW[[#This Row],[VALOR (OUT)]]&gt;0, "Expense", "Check"))</f>
        <v>Income</v>
      </c>
      <c r="E2737" s="3" t="str">
        <f>_xlfn.XLOOKUP(FIN_DATASET[[#This Row],[Method]],CATEGORY_MAP[CUENTA_IN],CATEGORY_MAP[Category])</f>
        <v>Cash</v>
      </c>
      <c r="F2737" s="3" t="str">
        <f>_xlfn.XLOOKUP(FIN_DATASET[[#This Row],[Account]],CATEGORY_MAP[CUENTA_OUT],CATEGORY_MAP[Subcategory])</f>
        <v>Monthly Fee</v>
      </c>
      <c r="G2737" s="3" t="str">
        <f>IF(OR(FIN_RAW[[#This Row],[CONCEPTO]]=0,FIN_RAW[[#This Row],[CONCEPTO]]=""),"",FIN_RAW[[#This Row],[CONCEPTO]])</f>
        <v>Mensualidad AR MAY</v>
      </c>
      <c r="H2737" s="5">
        <f>IF(FIN_DATASET[[#This Row],[Type]]="Income", FIN_RAW[[#This Row],[VALOR (IN)]], -FIN_RAW[[#This Row],[VALOR (OUT)]])</f>
        <v>225000</v>
      </c>
      <c r="I2737" s="3" t="str">
        <f>FIN_RAW[[#This Row],[CUENTA (IN)]]</f>
        <v>Efectivo</v>
      </c>
      <c r="J2737" s="6" t="str">
        <f>FIN_RAW[[#This Row],[CUENTA (OUT)]]</f>
        <v>Mensualidad</v>
      </c>
      <c r="K2737" s="3" t="str">
        <f>IF(OR(FIN_RAW[[#This Row],[CLIENTE]]=0,FIN_RAW[[#This Row],[CLIENTE]]=" "),"",FIN_RAW[[#This Row],[CLIENTE]])</f>
        <v>Steveen Fernandez</v>
      </c>
      <c r="L2737" s="3" t="str">
        <f>IF(OR(FIN_RAW[[#This Row],[DEPORTISTA]]=0,FIN_RAW[[#This Row],[DEPORTISTA]]=""),"",FIN_RAW[[#This Row],[DEPORTISTA]])</f>
        <v>Samantha Fernandez Urbano</v>
      </c>
      <c r="M2737" s="3">
        <f>IF(FIN_DATASET[[#This Row],[Method]]="Efectivo",1,0)</f>
        <v>1</v>
      </c>
      <c r="N2737" s="12">
        <f>IF(FIN_DATASET[[#This Row],[Method]]="Efectivo",FIN_DATASET[[#This Row],[Amount]],0)</f>
        <v>225000</v>
      </c>
      <c r="O2737" s="3">
        <f>IF(FIN_DATASET[[#This Row],[Method]]="CxC",1,0)</f>
        <v>0</v>
      </c>
      <c r="P2737" s="11">
        <f>IF(FIN_DATASET[[#This Row],[Method]]="CxC",FIN_DATASET[[#This Row],[Amount]],0)</f>
        <v>0</v>
      </c>
      <c r="Q2737" s="3">
        <f>IF(OR(FIN_DATASET[[#This Row],[Account]]="CxP",FIN_DATASET[[#This Row],[Account]]="CxP (Liga)",FIN_DATASET[[#This Row],[Account]]="CxP (Terceros)"),1,0)</f>
        <v>0</v>
      </c>
      <c r="R2737" s="3">
        <f>IF(FIN_DATASET[[#This Row],[AP_Flag]]=1,FIN_DATASET[[#This Row],[Amount]],0)</f>
        <v>0</v>
      </c>
    </row>
    <row r="2738" spans="1:18" x14ac:dyDescent="0.2">
      <c r="A2738" s="4">
        <f>FIN_RAW[[#This Row],[FECHA]]</f>
        <v>45778</v>
      </c>
      <c r="B2738" s="3">
        <f>YEAR(FIN_DATASET[[#This Row],[Date]])</f>
        <v>2025</v>
      </c>
      <c r="C2738" s="3" t="str">
        <f>TEXT(FIN_DATASET[[#This Row],[Date]],"mmmm")</f>
        <v>May</v>
      </c>
      <c r="D2738" s="3" t="str">
        <f>IF(FIN_RAW[[#This Row],[VALOR (IN)]]&gt;0, "Income",IF(FIN_RAW[[#This Row],[VALOR (OUT)]]&gt;0, "Expense", "Check"))</f>
        <v>Income</v>
      </c>
      <c r="E2738" s="3" t="str">
        <f>_xlfn.XLOOKUP(FIN_DATASET[[#This Row],[Method]],CATEGORY_MAP[CUENTA_IN],CATEGORY_MAP[Category])</f>
        <v>Cash</v>
      </c>
      <c r="F2738" s="3" t="str">
        <f>_xlfn.XLOOKUP(FIN_DATASET[[#This Row],[Account]],CATEGORY_MAP[CUENTA_OUT],CATEGORY_MAP[Subcategory])</f>
        <v>Monthly Fee</v>
      </c>
      <c r="G2738" s="3" t="str">
        <f>IF(OR(FIN_RAW[[#This Row],[CONCEPTO]]=0,FIN_RAW[[#This Row],[CONCEPTO]]=""),"",FIN_RAW[[#This Row],[CONCEPTO]])</f>
        <v>Mensualidad AR MAY</v>
      </c>
      <c r="H2738" s="5">
        <f>IF(FIN_DATASET[[#This Row],[Type]]="Income", FIN_RAW[[#This Row],[VALOR (IN)]], -FIN_RAW[[#This Row],[VALOR (OUT)]])</f>
        <v>225000</v>
      </c>
      <c r="I2738" s="3" t="str">
        <f>FIN_RAW[[#This Row],[CUENTA (IN)]]</f>
        <v>Efectivo</v>
      </c>
      <c r="J2738" s="6" t="str">
        <f>FIN_RAW[[#This Row],[CUENTA (OUT)]]</f>
        <v>Mensualidad</v>
      </c>
      <c r="K2738" s="3" t="str">
        <f>IF(OR(FIN_RAW[[#This Row],[CLIENTE]]=0,FIN_RAW[[#This Row],[CLIENTE]]=" "),"",FIN_RAW[[#This Row],[CLIENTE]])</f>
        <v>Yanibel Peña Londoño</v>
      </c>
      <c r="L2738" s="3" t="str">
        <f>IF(OR(FIN_RAW[[#This Row],[DEPORTISTA]]=0,FIN_RAW[[#This Row],[DEPORTISTA]]=""),"",FIN_RAW[[#This Row],[DEPORTISTA]])</f>
        <v>Santiago Piedrahita Peña</v>
      </c>
      <c r="M2738" s="3">
        <f>IF(FIN_DATASET[[#This Row],[Method]]="Efectivo",1,0)</f>
        <v>1</v>
      </c>
      <c r="N2738" s="12">
        <f>IF(FIN_DATASET[[#This Row],[Method]]="Efectivo",FIN_DATASET[[#This Row],[Amount]],0)</f>
        <v>225000</v>
      </c>
      <c r="O2738" s="3">
        <f>IF(FIN_DATASET[[#This Row],[Method]]="CxC",1,0)</f>
        <v>0</v>
      </c>
      <c r="P2738" s="11">
        <f>IF(FIN_DATASET[[#This Row],[Method]]="CxC",FIN_DATASET[[#This Row],[Amount]],0)</f>
        <v>0</v>
      </c>
      <c r="Q2738" s="3">
        <f>IF(OR(FIN_DATASET[[#This Row],[Account]]="CxP",FIN_DATASET[[#This Row],[Account]]="CxP (Liga)",FIN_DATASET[[#This Row],[Account]]="CxP (Terceros)"),1,0)</f>
        <v>0</v>
      </c>
      <c r="R2738" s="3">
        <f>IF(FIN_DATASET[[#This Row],[AP_Flag]]=1,FIN_DATASET[[#This Row],[Amount]],0)</f>
        <v>0</v>
      </c>
    </row>
    <row r="2739" spans="1:18" x14ac:dyDescent="0.2">
      <c r="A2739" s="4">
        <f>FIN_RAW[[#This Row],[FECHA]]</f>
        <v>45778</v>
      </c>
      <c r="B2739" s="3">
        <f>YEAR(FIN_DATASET[[#This Row],[Date]])</f>
        <v>2025</v>
      </c>
      <c r="C2739" s="3" t="str">
        <f>TEXT(FIN_DATASET[[#This Row],[Date]],"mmmm")</f>
        <v>May</v>
      </c>
      <c r="D2739" s="3" t="str">
        <f>IF(FIN_RAW[[#This Row],[VALOR (IN)]]&gt;0, "Income",IF(FIN_RAW[[#This Row],[VALOR (OUT)]]&gt;0, "Expense", "Check"))</f>
        <v>Income</v>
      </c>
      <c r="E2739" s="3" t="str">
        <f>_xlfn.XLOOKUP(FIN_DATASET[[#This Row],[Method]],CATEGORY_MAP[CUENTA_IN],CATEGORY_MAP[Category])</f>
        <v>Cash</v>
      </c>
      <c r="F2739" s="3" t="str">
        <f>_xlfn.XLOOKUP(FIN_DATASET[[#This Row],[Account]],CATEGORY_MAP[CUENTA_OUT],CATEGORY_MAP[Subcategory])</f>
        <v>Monthly Fee</v>
      </c>
      <c r="G2739" s="3" t="str">
        <f>IF(OR(FIN_RAW[[#This Row],[CONCEPTO]]=0,FIN_RAW[[#This Row],[CONCEPTO]]=""),"",FIN_RAW[[#This Row],[CONCEPTO]])</f>
        <v>Mensualidad AR MAY</v>
      </c>
      <c r="H2739" s="5">
        <f>IF(FIN_DATASET[[#This Row],[Type]]="Income", FIN_RAW[[#This Row],[VALOR (IN)]], -FIN_RAW[[#This Row],[VALOR (OUT)]])</f>
        <v>225000</v>
      </c>
      <c r="I2739" s="3" t="str">
        <f>FIN_RAW[[#This Row],[CUENTA (IN)]]</f>
        <v>Efectivo</v>
      </c>
      <c r="J2739" s="6" t="str">
        <f>FIN_RAW[[#This Row],[CUENTA (OUT)]]</f>
        <v>Mensualidad</v>
      </c>
      <c r="K2739" s="3" t="str">
        <f>IF(OR(FIN_RAW[[#This Row],[CLIENTE]]=0,FIN_RAW[[#This Row],[CLIENTE]]=" "),"",FIN_RAW[[#This Row],[CLIENTE]])</f>
        <v>Ingrith Basto Zamorano</v>
      </c>
      <c r="L2739" s="3" t="str">
        <f>IF(OR(FIN_RAW[[#This Row],[DEPORTISTA]]=0,FIN_RAW[[#This Row],[DEPORTISTA]]=""),"",FIN_RAW[[#This Row],[DEPORTISTA]])</f>
        <v>Santiago Solórzano Basto</v>
      </c>
      <c r="M2739" s="3">
        <f>IF(FIN_DATASET[[#This Row],[Method]]="Efectivo",1,0)</f>
        <v>1</v>
      </c>
      <c r="N2739" s="12">
        <f>IF(FIN_DATASET[[#This Row],[Method]]="Efectivo",FIN_DATASET[[#This Row],[Amount]],0)</f>
        <v>225000</v>
      </c>
      <c r="O2739" s="3">
        <f>IF(FIN_DATASET[[#This Row],[Method]]="CxC",1,0)</f>
        <v>0</v>
      </c>
      <c r="P2739" s="11">
        <f>IF(FIN_DATASET[[#This Row],[Method]]="CxC",FIN_DATASET[[#This Row],[Amount]],0)</f>
        <v>0</v>
      </c>
      <c r="Q2739" s="3">
        <f>IF(OR(FIN_DATASET[[#This Row],[Account]]="CxP",FIN_DATASET[[#This Row],[Account]]="CxP (Liga)",FIN_DATASET[[#This Row],[Account]]="CxP (Terceros)"),1,0)</f>
        <v>0</v>
      </c>
      <c r="R2739" s="3">
        <f>IF(FIN_DATASET[[#This Row],[AP_Flag]]=1,FIN_DATASET[[#This Row],[Amount]],0)</f>
        <v>0</v>
      </c>
    </row>
    <row r="2740" spans="1:18" x14ac:dyDescent="0.2">
      <c r="A2740" s="4">
        <f>FIN_RAW[[#This Row],[FECHA]]</f>
        <v>45778</v>
      </c>
      <c r="B2740" s="3">
        <f>YEAR(FIN_DATASET[[#This Row],[Date]])</f>
        <v>2025</v>
      </c>
      <c r="C2740" s="3" t="str">
        <f>TEXT(FIN_DATASET[[#This Row],[Date]],"mmmm")</f>
        <v>May</v>
      </c>
      <c r="D2740" s="3" t="str">
        <f>IF(FIN_RAW[[#This Row],[VALOR (IN)]]&gt;0, "Income",IF(FIN_RAW[[#This Row],[VALOR (OUT)]]&gt;0, "Expense", "Check"))</f>
        <v>Income</v>
      </c>
      <c r="E2740" s="3" t="str">
        <f>_xlfn.XLOOKUP(FIN_DATASET[[#This Row],[Method]],CATEGORY_MAP[CUENTA_IN],CATEGORY_MAP[Category])</f>
        <v>Cash</v>
      </c>
      <c r="F2740" s="3" t="str">
        <f>_xlfn.XLOOKUP(FIN_DATASET[[#This Row],[Account]],CATEGORY_MAP[CUENTA_OUT],CATEGORY_MAP[Subcategory])</f>
        <v>Monthly Fee</v>
      </c>
      <c r="G2740" s="3" t="str">
        <f>IF(OR(FIN_RAW[[#This Row],[CONCEPTO]]=0,FIN_RAW[[#This Row],[CONCEPTO]]=""),"",FIN_RAW[[#This Row],[CONCEPTO]])</f>
        <v>Mensualidad AR MAY</v>
      </c>
      <c r="H2740" s="5">
        <f>IF(FIN_DATASET[[#This Row],[Type]]="Income", FIN_RAW[[#This Row],[VALOR (IN)]], -FIN_RAW[[#This Row],[VALOR (OUT)]])</f>
        <v>225000</v>
      </c>
      <c r="I2740" s="3" t="str">
        <f>FIN_RAW[[#This Row],[CUENTA (IN)]]</f>
        <v>Efectivo</v>
      </c>
      <c r="J2740" s="6" t="str">
        <f>FIN_RAW[[#This Row],[CUENTA (OUT)]]</f>
        <v>Mensualidad</v>
      </c>
      <c r="K2740" s="3" t="str">
        <f>IF(OR(FIN_RAW[[#This Row],[CLIENTE]]=0,FIN_RAW[[#This Row],[CLIENTE]]=" "),"",FIN_RAW[[#This Row],[CLIENTE]])</f>
        <v>Oscar Urrea Ramirez</v>
      </c>
      <c r="L2740" s="3" t="str">
        <f>IF(OR(FIN_RAW[[#This Row],[DEPORTISTA]]=0,FIN_RAW[[#This Row],[DEPORTISTA]]=""),"",FIN_RAW[[#This Row],[DEPORTISTA]])</f>
        <v>Sara Urrea Chavarriaga</v>
      </c>
      <c r="M2740" s="3">
        <f>IF(FIN_DATASET[[#This Row],[Method]]="Efectivo",1,0)</f>
        <v>1</v>
      </c>
      <c r="N2740" s="12">
        <f>IF(FIN_DATASET[[#This Row],[Method]]="Efectivo",FIN_DATASET[[#This Row],[Amount]],0)</f>
        <v>225000</v>
      </c>
      <c r="O2740" s="3">
        <f>IF(FIN_DATASET[[#This Row],[Method]]="CxC",1,0)</f>
        <v>0</v>
      </c>
      <c r="P2740" s="11">
        <f>IF(FIN_DATASET[[#This Row],[Method]]="CxC",FIN_DATASET[[#This Row],[Amount]],0)</f>
        <v>0</v>
      </c>
      <c r="Q2740" s="3">
        <f>IF(OR(FIN_DATASET[[#This Row],[Account]]="CxP",FIN_DATASET[[#This Row],[Account]]="CxP (Liga)",FIN_DATASET[[#This Row],[Account]]="CxP (Terceros)"),1,0)</f>
        <v>0</v>
      </c>
      <c r="R2740" s="3">
        <f>IF(FIN_DATASET[[#This Row],[AP_Flag]]=1,FIN_DATASET[[#This Row],[Amount]],0)</f>
        <v>0</v>
      </c>
    </row>
    <row r="2741" spans="1:18" x14ac:dyDescent="0.2">
      <c r="A2741" s="4">
        <f>FIN_RAW[[#This Row],[FECHA]]</f>
        <v>45778</v>
      </c>
      <c r="B2741" s="3">
        <f>YEAR(FIN_DATASET[[#This Row],[Date]])</f>
        <v>2025</v>
      </c>
      <c r="C2741" s="3" t="str">
        <f>TEXT(FIN_DATASET[[#This Row],[Date]],"mmmm")</f>
        <v>May</v>
      </c>
      <c r="D2741" s="3" t="str">
        <f>IF(FIN_RAW[[#This Row],[VALOR (IN)]]&gt;0, "Income",IF(FIN_RAW[[#This Row],[VALOR (OUT)]]&gt;0, "Expense", "Check"))</f>
        <v>Income</v>
      </c>
      <c r="E2741" s="3" t="str">
        <f>_xlfn.XLOOKUP(FIN_DATASET[[#This Row],[Method]],CATEGORY_MAP[CUENTA_IN],CATEGORY_MAP[Category])</f>
        <v>Cash</v>
      </c>
      <c r="F2741" s="3" t="str">
        <f>_xlfn.XLOOKUP(FIN_DATASET[[#This Row],[Account]],CATEGORY_MAP[CUENTA_OUT],CATEGORY_MAP[Subcategory])</f>
        <v>Monthly Fee</v>
      </c>
      <c r="G2741" s="3" t="str">
        <f>IF(OR(FIN_RAW[[#This Row],[CONCEPTO]]=0,FIN_RAW[[#This Row],[CONCEPTO]]=""),"",FIN_RAW[[#This Row],[CONCEPTO]])</f>
        <v>Mensualidad AR MAY</v>
      </c>
      <c r="H2741" s="5">
        <f>IF(FIN_DATASET[[#This Row],[Type]]="Income", FIN_RAW[[#This Row],[VALOR (IN)]], -FIN_RAW[[#This Row],[VALOR (OUT)]])</f>
        <v>225000</v>
      </c>
      <c r="I2741" s="3" t="str">
        <f>FIN_RAW[[#This Row],[CUENTA (IN)]]</f>
        <v>Efectivo</v>
      </c>
      <c r="J2741" s="6" t="str">
        <f>FIN_RAW[[#This Row],[CUENTA (OUT)]]</f>
        <v>Mensualidad</v>
      </c>
      <c r="K2741" s="3" t="str">
        <f>IF(OR(FIN_RAW[[#This Row],[CLIENTE]]=0,FIN_RAW[[#This Row],[CLIENTE]]=" "),"",FIN_RAW[[#This Row],[CLIENTE]])</f>
        <v>Marcela Zapata Duque</v>
      </c>
      <c r="L2741" s="3" t="str">
        <f>IF(OR(FIN_RAW[[#This Row],[DEPORTISTA]]=0,FIN_RAW[[#This Row],[DEPORTISTA]]=""),"",FIN_RAW[[#This Row],[DEPORTISTA]])</f>
        <v>Sara Zapata Zapata</v>
      </c>
      <c r="M2741" s="3">
        <f>IF(FIN_DATASET[[#This Row],[Method]]="Efectivo",1,0)</f>
        <v>1</v>
      </c>
      <c r="N2741" s="12">
        <f>IF(FIN_DATASET[[#This Row],[Method]]="Efectivo",FIN_DATASET[[#This Row],[Amount]],0)</f>
        <v>225000</v>
      </c>
      <c r="O2741" s="3">
        <f>IF(FIN_DATASET[[#This Row],[Method]]="CxC",1,0)</f>
        <v>0</v>
      </c>
      <c r="P2741" s="11">
        <f>IF(FIN_DATASET[[#This Row],[Method]]="CxC",FIN_DATASET[[#This Row],[Amount]],0)</f>
        <v>0</v>
      </c>
      <c r="Q2741" s="3">
        <f>IF(OR(FIN_DATASET[[#This Row],[Account]]="CxP",FIN_DATASET[[#This Row],[Account]]="CxP (Liga)",FIN_DATASET[[#This Row],[Account]]="CxP (Terceros)"),1,0)</f>
        <v>0</v>
      </c>
      <c r="R2741" s="3">
        <f>IF(FIN_DATASET[[#This Row],[AP_Flag]]=1,FIN_DATASET[[#This Row],[Amount]],0)</f>
        <v>0</v>
      </c>
    </row>
    <row r="2742" spans="1:18" x14ac:dyDescent="0.2">
      <c r="A2742" s="4">
        <f>FIN_RAW[[#This Row],[FECHA]]</f>
        <v>45778</v>
      </c>
      <c r="B2742" s="3">
        <f>YEAR(FIN_DATASET[[#This Row],[Date]])</f>
        <v>2025</v>
      </c>
      <c r="C2742" s="3" t="str">
        <f>TEXT(FIN_DATASET[[#This Row],[Date]],"mmmm")</f>
        <v>May</v>
      </c>
      <c r="D2742" s="3" t="str">
        <f>IF(FIN_RAW[[#This Row],[VALOR (IN)]]&gt;0, "Income",IF(FIN_RAW[[#This Row],[VALOR (OUT)]]&gt;0, "Expense", "Check"))</f>
        <v>Income</v>
      </c>
      <c r="E2742" s="3" t="str">
        <f>_xlfn.XLOOKUP(FIN_DATASET[[#This Row],[Method]],CATEGORY_MAP[CUENTA_IN],CATEGORY_MAP[Category])</f>
        <v>Cash</v>
      </c>
      <c r="F2742" s="3" t="str">
        <f>_xlfn.XLOOKUP(FIN_DATASET[[#This Row],[Account]],CATEGORY_MAP[CUENTA_OUT],CATEGORY_MAP[Subcategory])</f>
        <v>Monthly Fee</v>
      </c>
      <c r="G2742" s="3" t="str">
        <f>IF(OR(FIN_RAW[[#This Row],[CONCEPTO]]=0,FIN_RAW[[#This Row],[CONCEPTO]]=""),"",FIN_RAW[[#This Row],[CONCEPTO]])</f>
        <v>Mensualidad AR MAY</v>
      </c>
      <c r="H2742" s="5">
        <f>IF(FIN_DATASET[[#This Row],[Type]]="Income", FIN_RAW[[#This Row],[VALOR (IN)]], -FIN_RAW[[#This Row],[VALOR (OUT)]])</f>
        <v>225000</v>
      </c>
      <c r="I2742" s="3" t="str">
        <f>FIN_RAW[[#This Row],[CUENTA (IN)]]</f>
        <v>Efectivo</v>
      </c>
      <c r="J2742" s="6" t="str">
        <f>FIN_RAW[[#This Row],[CUENTA (OUT)]]</f>
        <v>Mensualidad</v>
      </c>
      <c r="K2742" s="3" t="str">
        <f>IF(OR(FIN_RAW[[#This Row],[CLIENTE]]=0,FIN_RAW[[#This Row],[CLIENTE]]=" "),"",FIN_RAW[[#This Row],[CLIENTE]])</f>
        <v>Paula Andrea Cruz</v>
      </c>
      <c r="L2742" s="3" t="str">
        <f>IF(OR(FIN_RAW[[#This Row],[DEPORTISTA]]=0,FIN_RAW[[#This Row],[DEPORTISTA]]=""),"",FIN_RAW[[#This Row],[DEPORTISTA]])</f>
        <v>Victoria David Cruz</v>
      </c>
      <c r="M2742" s="3">
        <f>IF(FIN_DATASET[[#This Row],[Method]]="Efectivo",1,0)</f>
        <v>1</v>
      </c>
      <c r="N2742" s="12">
        <f>IF(FIN_DATASET[[#This Row],[Method]]="Efectivo",FIN_DATASET[[#This Row],[Amount]],0)</f>
        <v>225000</v>
      </c>
      <c r="O2742" s="3">
        <f>IF(FIN_DATASET[[#This Row],[Method]]="CxC",1,0)</f>
        <v>0</v>
      </c>
      <c r="P2742" s="11">
        <f>IF(FIN_DATASET[[#This Row],[Method]]="CxC",FIN_DATASET[[#This Row],[Amount]],0)</f>
        <v>0</v>
      </c>
      <c r="Q2742" s="3">
        <f>IF(OR(FIN_DATASET[[#This Row],[Account]]="CxP",FIN_DATASET[[#This Row],[Account]]="CxP (Liga)",FIN_DATASET[[#This Row],[Account]]="CxP (Terceros)"),1,0)</f>
        <v>0</v>
      </c>
      <c r="R2742" s="3">
        <f>IF(FIN_DATASET[[#This Row],[AP_Flag]]=1,FIN_DATASET[[#This Row],[Amount]],0)</f>
        <v>0</v>
      </c>
    </row>
    <row r="2743" spans="1:18" x14ac:dyDescent="0.2">
      <c r="A2743" s="4">
        <f>FIN_RAW[[#This Row],[FECHA]]</f>
        <v>45808</v>
      </c>
      <c r="B2743" s="3">
        <f>YEAR(FIN_DATASET[[#This Row],[Date]])</f>
        <v>2025</v>
      </c>
      <c r="C2743" s="3" t="str">
        <f>TEXT(FIN_DATASET[[#This Row],[Date]],"mmmm")</f>
        <v>May</v>
      </c>
      <c r="D2743" s="3" t="str">
        <f>IF(FIN_RAW[[#This Row],[VALOR (IN)]]&gt;0, "Income",IF(FIN_RAW[[#This Row],[VALOR (OUT)]]&gt;0, "Expense", "Check"))</f>
        <v>Expense</v>
      </c>
      <c r="E2743" s="3" t="str">
        <f>_xlfn.XLOOKUP(FIN_DATASET[[#This Row],[Method]],CATEGORY_MAP[CUENTA_IN],CATEGORY_MAP[Category])</f>
        <v>Cash</v>
      </c>
      <c r="F2743" s="3" t="str">
        <f>_xlfn.XLOOKUP(FIN_DATASET[[#This Row],[Account]],CATEGORY_MAP[CUENTA_OUT],CATEGORY_MAP[Subcategory])</f>
        <v>Payroll</v>
      </c>
      <c r="G2743" s="3" t="str">
        <f>IF(OR(FIN_RAW[[#This Row],[CONCEPTO]]=0,FIN_RAW[[#This Row],[CONCEPTO]]=""),"",FIN_RAW[[#This Row],[CONCEPTO]])</f>
        <v>Pago Nomina MAY</v>
      </c>
      <c r="H2743" s="5">
        <f>IF(FIN_DATASET[[#This Row],[Type]]="Income", FIN_RAW[[#This Row],[VALOR (IN)]], -FIN_RAW[[#This Row],[VALOR (OUT)]])</f>
        <v>-225000</v>
      </c>
      <c r="I2743" s="3" t="str">
        <f>FIN_RAW[[#This Row],[CUENTA (IN)]]</f>
        <v>Efectivo</v>
      </c>
      <c r="J2743" s="6" t="str">
        <f>FIN_RAW[[#This Row],[CUENTA (OUT)]]</f>
        <v>Nomina</v>
      </c>
      <c r="K2743" s="3" t="str">
        <f>IF(OR(FIN_RAW[[#This Row],[CLIENTE]]=0,FIN_RAW[[#This Row],[CLIENTE]]=" "),"",FIN_RAW[[#This Row],[CLIENTE]])</f>
        <v>Ana Milena Sánchez Patiño</v>
      </c>
      <c r="L2743" s="3" t="str">
        <f>IF(OR(FIN_RAW[[#This Row],[DEPORTISTA]]=0,FIN_RAW[[#This Row],[DEPORTISTA]]=""),"",FIN_RAW[[#This Row],[DEPORTISTA]])</f>
        <v>Ana Milena Sánchez Patiño</v>
      </c>
      <c r="M2743" s="3">
        <f>IF(FIN_DATASET[[#This Row],[Method]]="Efectivo",1,0)</f>
        <v>1</v>
      </c>
      <c r="N2743" s="12">
        <f>IF(FIN_DATASET[[#This Row],[Method]]="Efectivo",FIN_DATASET[[#This Row],[Amount]],0)</f>
        <v>-225000</v>
      </c>
      <c r="O2743" s="3">
        <f>IF(FIN_DATASET[[#This Row],[Method]]="CxC",1,0)</f>
        <v>0</v>
      </c>
      <c r="P2743" s="11">
        <f>IF(FIN_DATASET[[#This Row],[Method]]="CxC",FIN_DATASET[[#This Row],[Amount]],0)</f>
        <v>0</v>
      </c>
      <c r="Q2743" s="3">
        <f>IF(OR(FIN_DATASET[[#This Row],[Account]]="CxP",FIN_DATASET[[#This Row],[Account]]="CxP (Liga)",FIN_DATASET[[#This Row],[Account]]="CxP (Terceros)"),1,0)</f>
        <v>0</v>
      </c>
      <c r="R2743" s="3">
        <f>IF(FIN_DATASET[[#This Row],[AP_Flag]]=1,FIN_DATASET[[#This Row],[Amount]],0)</f>
        <v>0</v>
      </c>
    </row>
    <row r="2744" spans="1:18" x14ac:dyDescent="0.2">
      <c r="A2744" s="4">
        <f>FIN_RAW[[#This Row],[FECHA]]</f>
        <v>45808</v>
      </c>
      <c r="B2744" s="3">
        <f>YEAR(FIN_DATASET[[#This Row],[Date]])</f>
        <v>2025</v>
      </c>
      <c r="C2744" s="3" t="str">
        <f>TEXT(FIN_DATASET[[#This Row],[Date]],"mmmm")</f>
        <v>May</v>
      </c>
      <c r="D2744" s="3" t="str">
        <f>IF(FIN_RAW[[#This Row],[VALOR (IN)]]&gt;0, "Income",IF(FIN_RAW[[#This Row],[VALOR (OUT)]]&gt;0, "Expense", "Check"))</f>
        <v>Expense</v>
      </c>
      <c r="E2744" s="3" t="str">
        <f>_xlfn.XLOOKUP(FIN_DATASET[[#This Row],[Method]],CATEGORY_MAP[CUENTA_IN],CATEGORY_MAP[Category])</f>
        <v>Cash</v>
      </c>
      <c r="F2744" s="3" t="str">
        <f>_xlfn.XLOOKUP(FIN_DATASET[[#This Row],[Account]],CATEGORY_MAP[CUENTA_OUT],CATEGORY_MAP[Subcategory])</f>
        <v>Payroll</v>
      </c>
      <c r="G2744" s="3" t="str">
        <f>IF(OR(FIN_RAW[[#This Row],[CONCEPTO]]=0,FIN_RAW[[#This Row],[CONCEPTO]]=""),"",FIN_RAW[[#This Row],[CONCEPTO]])</f>
        <v>Pago Nomina MAY</v>
      </c>
      <c r="H2744" s="5">
        <f>IF(FIN_DATASET[[#This Row],[Type]]="Income", FIN_RAW[[#This Row],[VALOR (IN)]], -FIN_RAW[[#This Row],[VALOR (OUT)]])</f>
        <v>-1050000</v>
      </c>
      <c r="I2744" s="3" t="str">
        <f>FIN_RAW[[#This Row],[CUENTA (IN)]]</f>
        <v>Efectivo</v>
      </c>
      <c r="J2744" s="6" t="str">
        <f>FIN_RAW[[#This Row],[CUENTA (OUT)]]</f>
        <v>Nomina</v>
      </c>
      <c r="K2744" s="3" t="str">
        <f>IF(OR(FIN_RAW[[#This Row],[CLIENTE]]=0,FIN_RAW[[#This Row],[CLIENTE]]=" "),"",FIN_RAW[[#This Row],[CLIENTE]])</f>
        <v>Derwin Cuastumal Leal</v>
      </c>
      <c r="L2744" s="3" t="str">
        <f>IF(OR(FIN_RAW[[#This Row],[DEPORTISTA]]=0,FIN_RAW[[#This Row],[DEPORTISTA]]=""),"",FIN_RAW[[#This Row],[DEPORTISTA]])</f>
        <v>Derwin Cuastumal Leal</v>
      </c>
      <c r="M2744" s="3">
        <f>IF(FIN_DATASET[[#This Row],[Method]]="Efectivo",1,0)</f>
        <v>1</v>
      </c>
      <c r="N2744" s="12">
        <f>IF(FIN_DATASET[[#This Row],[Method]]="Efectivo",FIN_DATASET[[#This Row],[Amount]],0)</f>
        <v>-1050000</v>
      </c>
      <c r="O2744" s="3">
        <f>IF(FIN_DATASET[[#This Row],[Method]]="CxC",1,0)</f>
        <v>0</v>
      </c>
      <c r="P2744" s="11">
        <f>IF(FIN_DATASET[[#This Row],[Method]]="CxC",FIN_DATASET[[#This Row],[Amount]],0)</f>
        <v>0</v>
      </c>
      <c r="Q2744" s="3">
        <f>IF(OR(FIN_DATASET[[#This Row],[Account]]="CxP",FIN_DATASET[[#This Row],[Account]]="CxP (Liga)",FIN_DATASET[[#This Row],[Account]]="CxP (Terceros)"),1,0)</f>
        <v>0</v>
      </c>
      <c r="R2744" s="3">
        <f>IF(FIN_DATASET[[#This Row],[AP_Flag]]=1,FIN_DATASET[[#This Row],[Amount]],0)</f>
        <v>0</v>
      </c>
    </row>
    <row r="2745" spans="1:18" x14ac:dyDescent="0.2">
      <c r="A2745" s="4">
        <f>FIN_RAW[[#This Row],[FECHA]]</f>
        <v>45808</v>
      </c>
      <c r="B2745" s="3">
        <f>YEAR(FIN_DATASET[[#This Row],[Date]])</f>
        <v>2025</v>
      </c>
      <c r="C2745" s="3" t="str">
        <f>TEXT(FIN_DATASET[[#This Row],[Date]],"mmmm")</f>
        <v>May</v>
      </c>
      <c r="D2745" s="3" t="str">
        <f>IF(FIN_RAW[[#This Row],[VALOR (IN)]]&gt;0, "Income",IF(FIN_RAW[[#This Row],[VALOR (OUT)]]&gt;0, "Expense", "Check"))</f>
        <v>Expense</v>
      </c>
      <c r="E2745" s="3" t="str">
        <f>_xlfn.XLOOKUP(FIN_DATASET[[#This Row],[Method]],CATEGORY_MAP[CUENTA_IN],CATEGORY_MAP[Category])</f>
        <v>Cash</v>
      </c>
      <c r="F2745" s="3" t="str">
        <f>_xlfn.XLOOKUP(FIN_DATASET[[#This Row],[Account]],CATEGORY_MAP[CUENTA_OUT],CATEGORY_MAP[Subcategory])</f>
        <v>Payroll</v>
      </c>
      <c r="G2745" s="3" t="str">
        <f>IF(OR(FIN_RAW[[#This Row],[CONCEPTO]]=0,FIN_RAW[[#This Row],[CONCEPTO]]=""),"",FIN_RAW[[#This Row],[CONCEPTO]])</f>
        <v>Pago Nomina MAY</v>
      </c>
      <c r="H2745" s="5">
        <f>IF(FIN_DATASET[[#This Row],[Type]]="Income", FIN_RAW[[#This Row],[VALOR (IN)]], -FIN_RAW[[#This Row],[VALOR (OUT)]])</f>
        <v>-1000000</v>
      </c>
      <c r="I2745" s="3" t="str">
        <f>FIN_RAW[[#This Row],[CUENTA (IN)]]</f>
        <v>Efectivo</v>
      </c>
      <c r="J2745" s="6" t="str">
        <f>FIN_RAW[[#This Row],[CUENTA (OUT)]]</f>
        <v>Nomina</v>
      </c>
      <c r="K2745" s="3" t="str">
        <f>IF(OR(FIN_RAW[[#This Row],[CLIENTE]]=0,FIN_RAW[[#This Row],[CLIENTE]]=" "),"",FIN_RAW[[#This Row],[CLIENTE]])</f>
        <v>Farly Apraez Betancur</v>
      </c>
      <c r="L2745" s="3" t="str">
        <f>IF(OR(FIN_RAW[[#This Row],[DEPORTISTA]]=0,FIN_RAW[[#This Row],[DEPORTISTA]]=""),"",FIN_RAW[[#This Row],[DEPORTISTA]])</f>
        <v>Farly Apraez Betancur</v>
      </c>
      <c r="M2745" s="3">
        <f>IF(FIN_DATASET[[#This Row],[Method]]="Efectivo",1,0)</f>
        <v>1</v>
      </c>
      <c r="N2745" s="12">
        <f>IF(FIN_DATASET[[#This Row],[Method]]="Efectivo",FIN_DATASET[[#This Row],[Amount]],0)</f>
        <v>-1000000</v>
      </c>
      <c r="O2745" s="3">
        <f>IF(FIN_DATASET[[#This Row],[Method]]="CxC",1,0)</f>
        <v>0</v>
      </c>
      <c r="P2745" s="11">
        <f>IF(FIN_DATASET[[#This Row],[Method]]="CxC",FIN_DATASET[[#This Row],[Amount]],0)</f>
        <v>0</v>
      </c>
      <c r="Q2745" s="3">
        <f>IF(OR(FIN_DATASET[[#This Row],[Account]]="CxP",FIN_DATASET[[#This Row],[Account]]="CxP (Liga)",FIN_DATASET[[#This Row],[Account]]="CxP (Terceros)"),1,0)</f>
        <v>0</v>
      </c>
      <c r="R2745" s="3">
        <f>IF(FIN_DATASET[[#This Row],[AP_Flag]]=1,FIN_DATASET[[#This Row],[Amount]],0)</f>
        <v>0</v>
      </c>
    </row>
    <row r="2746" spans="1:18" x14ac:dyDescent="0.2">
      <c r="A2746" s="4">
        <f>FIN_RAW[[#This Row],[FECHA]]</f>
        <v>45808</v>
      </c>
      <c r="B2746" s="3">
        <f>YEAR(FIN_DATASET[[#This Row],[Date]])</f>
        <v>2025</v>
      </c>
      <c r="C2746" s="3" t="str">
        <f>TEXT(FIN_DATASET[[#This Row],[Date]],"mmmm")</f>
        <v>May</v>
      </c>
      <c r="D2746" s="3" t="str">
        <f>IF(FIN_RAW[[#This Row],[VALOR (IN)]]&gt;0, "Income",IF(FIN_RAW[[#This Row],[VALOR (OUT)]]&gt;0, "Expense", "Check"))</f>
        <v>Expense</v>
      </c>
      <c r="E2746" s="3" t="str">
        <f>_xlfn.XLOOKUP(FIN_DATASET[[#This Row],[Method]],CATEGORY_MAP[CUENTA_IN],CATEGORY_MAP[Category])</f>
        <v>Cash</v>
      </c>
      <c r="F2746" s="3" t="str">
        <f>_xlfn.XLOOKUP(FIN_DATASET[[#This Row],[Account]],CATEGORY_MAP[CUENTA_OUT],CATEGORY_MAP[Subcategory])</f>
        <v>Tournaments</v>
      </c>
      <c r="G2746" s="3" t="str">
        <f>IF(OR(FIN_RAW[[#This Row],[CONCEPTO]]=0,FIN_RAW[[#This Row],[CONCEPTO]]=""),"",FIN_RAW[[#This Row],[CONCEPTO]])</f>
        <v>Pago Inscripcion InterClubes Mayores 2025</v>
      </c>
      <c r="H2746" s="5">
        <f>IF(FIN_DATASET[[#This Row],[Type]]="Income", FIN_RAW[[#This Row],[VALOR (IN)]], -FIN_RAW[[#This Row],[VALOR (OUT)]])</f>
        <v>-210000</v>
      </c>
      <c r="I2746" s="3" t="str">
        <f>FIN_RAW[[#This Row],[CUENTA (IN)]]</f>
        <v>Efectivo</v>
      </c>
      <c r="J2746" s="6" t="str">
        <f>FIN_RAW[[#This Row],[CUENTA (OUT)]]</f>
        <v>Torneos</v>
      </c>
      <c r="K2746" s="3" t="str">
        <f>IF(OR(FIN_RAW[[#This Row],[CLIENTE]]=0,FIN_RAW[[#This Row],[CLIENTE]]=" "),"",FIN_RAW[[#This Row],[CLIENTE]])</f>
        <v/>
      </c>
      <c r="L2746" s="3" t="str">
        <f>IF(OR(FIN_RAW[[#This Row],[DEPORTISTA]]=0,FIN_RAW[[#This Row],[DEPORTISTA]]=""),"",FIN_RAW[[#This Row],[DEPORTISTA]])</f>
        <v/>
      </c>
      <c r="M2746" s="3">
        <f>IF(FIN_DATASET[[#This Row],[Method]]="Efectivo",1,0)</f>
        <v>1</v>
      </c>
      <c r="N2746" s="12">
        <f>IF(FIN_DATASET[[#This Row],[Method]]="Efectivo",FIN_DATASET[[#This Row],[Amount]],0)</f>
        <v>-210000</v>
      </c>
      <c r="O2746" s="3">
        <f>IF(FIN_DATASET[[#This Row],[Method]]="CxC",1,0)</f>
        <v>0</v>
      </c>
      <c r="P2746" s="11">
        <f>IF(FIN_DATASET[[#This Row],[Method]]="CxC",FIN_DATASET[[#This Row],[Amount]],0)</f>
        <v>0</v>
      </c>
      <c r="Q2746" s="3">
        <f>IF(OR(FIN_DATASET[[#This Row],[Account]]="CxP",FIN_DATASET[[#This Row],[Account]]="CxP (Liga)",FIN_DATASET[[#This Row],[Account]]="CxP (Terceros)"),1,0)</f>
        <v>0</v>
      </c>
      <c r="R2746" s="3">
        <f>IF(FIN_DATASET[[#This Row],[AP_Flag]]=1,FIN_DATASET[[#This Row],[Amount]],0)</f>
        <v>0</v>
      </c>
    </row>
    <row r="2747" spans="1:18" x14ac:dyDescent="0.2">
      <c r="A2747" s="4">
        <f>FIN_RAW[[#This Row],[FECHA]]</f>
        <v>45808</v>
      </c>
      <c r="B2747" s="3">
        <f>YEAR(FIN_DATASET[[#This Row],[Date]])</f>
        <v>2025</v>
      </c>
      <c r="C2747" s="3" t="str">
        <f>TEXT(FIN_DATASET[[#This Row],[Date]],"mmmm")</f>
        <v>May</v>
      </c>
      <c r="D2747" s="3" t="str">
        <f>IF(FIN_RAW[[#This Row],[VALOR (IN)]]&gt;0, "Income",IF(FIN_RAW[[#This Row],[VALOR (OUT)]]&gt;0, "Expense", "Check"))</f>
        <v>Expense</v>
      </c>
      <c r="E2747" s="3" t="str">
        <f>_xlfn.XLOOKUP(FIN_DATASET[[#This Row],[Method]],CATEGORY_MAP[CUENTA_IN],CATEGORY_MAP[Category])</f>
        <v>Cash</v>
      </c>
      <c r="F2747" s="3" t="str">
        <f>_xlfn.XLOOKUP(FIN_DATASET[[#This Row],[Account]],CATEGORY_MAP[CUENTA_OUT],CATEGORY_MAP[Subcategory])</f>
        <v>Tournaments</v>
      </c>
      <c r="G2747" s="3" t="str">
        <f>IF(OR(FIN_RAW[[#This Row],[CONCEPTO]]=0,FIN_RAW[[#This Row],[CONCEPTO]]=""),"",FIN_RAW[[#This Row],[CONCEPTO]])</f>
        <v>Pago Refrigerios Mayores InterClubes</v>
      </c>
      <c r="H2747" s="5">
        <f>IF(FIN_DATASET[[#This Row],[Type]]="Income", FIN_RAW[[#This Row],[VALOR (IN)]], -FIN_RAW[[#This Row],[VALOR (OUT)]])</f>
        <v>-450000</v>
      </c>
      <c r="I2747" s="3" t="str">
        <f>FIN_RAW[[#This Row],[CUENTA (IN)]]</f>
        <v>Efectivo</v>
      </c>
      <c r="J2747" s="6" t="str">
        <f>FIN_RAW[[#This Row],[CUENTA (OUT)]]</f>
        <v>Torneos</v>
      </c>
      <c r="K2747" s="3" t="str">
        <f>IF(OR(FIN_RAW[[#This Row],[CLIENTE]]=0,FIN_RAW[[#This Row],[CLIENTE]]=" "),"",FIN_RAW[[#This Row],[CLIENTE]])</f>
        <v/>
      </c>
      <c r="L2747" s="3" t="str">
        <f>IF(OR(FIN_RAW[[#This Row],[DEPORTISTA]]=0,FIN_RAW[[#This Row],[DEPORTISTA]]=""),"",FIN_RAW[[#This Row],[DEPORTISTA]])</f>
        <v/>
      </c>
      <c r="M2747" s="3">
        <f>IF(FIN_DATASET[[#This Row],[Method]]="Efectivo",1,0)</f>
        <v>1</v>
      </c>
      <c r="N2747" s="12">
        <f>IF(FIN_DATASET[[#This Row],[Method]]="Efectivo",FIN_DATASET[[#This Row],[Amount]],0)</f>
        <v>-450000</v>
      </c>
      <c r="O2747" s="3">
        <f>IF(FIN_DATASET[[#This Row],[Method]]="CxC",1,0)</f>
        <v>0</v>
      </c>
      <c r="P2747" s="11">
        <f>IF(FIN_DATASET[[#This Row],[Method]]="CxC",FIN_DATASET[[#This Row],[Amount]],0)</f>
        <v>0</v>
      </c>
      <c r="Q2747" s="3">
        <f>IF(OR(FIN_DATASET[[#This Row],[Account]]="CxP",FIN_DATASET[[#This Row],[Account]]="CxP (Liga)",FIN_DATASET[[#This Row],[Account]]="CxP (Terceros)"),1,0)</f>
        <v>0</v>
      </c>
      <c r="R2747" s="3">
        <f>IF(FIN_DATASET[[#This Row],[AP_Flag]]=1,FIN_DATASET[[#This Row],[Amount]],0)</f>
        <v>0</v>
      </c>
    </row>
    <row r="2748" spans="1:18" x14ac:dyDescent="0.2">
      <c r="A2748" s="4">
        <f>FIN_RAW[[#This Row],[FECHA]]</f>
        <v>45808</v>
      </c>
      <c r="B2748" s="3">
        <f>YEAR(FIN_DATASET[[#This Row],[Date]])</f>
        <v>2025</v>
      </c>
      <c r="C2748" s="3" t="str">
        <f>TEXT(FIN_DATASET[[#This Row],[Date]],"mmmm")</f>
        <v>May</v>
      </c>
      <c r="D2748" s="3" t="str">
        <f>IF(FIN_RAW[[#This Row],[VALOR (IN)]]&gt;0, "Income",IF(FIN_RAW[[#This Row],[VALOR (OUT)]]&gt;0, "Expense", "Check"))</f>
        <v>Expense</v>
      </c>
      <c r="E2748" s="3" t="str">
        <f>_xlfn.XLOOKUP(FIN_DATASET[[#This Row],[Method]],CATEGORY_MAP[CUENTA_IN],CATEGORY_MAP[Category])</f>
        <v>Cash</v>
      </c>
      <c r="F2748" s="3" t="str">
        <f>_xlfn.XLOOKUP(FIN_DATASET[[#This Row],[Account]],CATEGORY_MAP[CUENTA_OUT],CATEGORY_MAP[Subcategory])</f>
        <v>Financial Charges</v>
      </c>
      <c r="G2748" s="3" t="str">
        <f>IF(OR(FIN_RAW[[#This Row],[CONCEPTO]]=0,FIN_RAW[[#This Row],[CONCEPTO]]=""),"",FIN_RAW[[#This Row],[CONCEPTO]])</f>
        <v>Pago Contadora 2025</v>
      </c>
      <c r="H2748" s="5">
        <f>IF(FIN_DATASET[[#This Row],[Type]]="Income", FIN_RAW[[#This Row],[VALOR (IN)]], -FIN_RAW[[#This Row],[VALOR (OUT)]])</f>
        <v>-300000</v>
      </c>
      <c r="I2748" s="3" t="str">
        <f>FIN_RAW[[#This Row],[CUENTA (IN)]]</f>
        <v>Efectivo</v>
      </c>
      <c r="J2748" s="6" t="str">
        <f>FIN_RAW[[#This Row],[CUENTA (OUT)]]</f>
        <v>Gastos Financieros</v>
      </c>
      <c r="K2748" s="3" t="str">
        <f>IF(OR(FIN_RAW[[#This Row],[CLIENTE]]=0,FIN_RAW[[#This Row],[CLIENTE]]=" "),"",FIN_RAW[[#This Row],[CLIENTE]])</f>
        <v/>
      </c>
      <c r="L2748" s="3" t="str">
        <f>IF(OR(FIN_RAW[[#This Row],[DEPORTISTA]]=0,FIN_RAW[[#This Row],[DEPORTISTA]]=""),"",FIN_RAW[[#This Row],[DEPORTISTA]])</f>
        <v/>
      </c>
      <c r="M2748" s="3">
        <f>IF(FIN_DATASET[[#This Row],[Method]]="Efectivo",1,0)</f>
        <v>1</v>
      </c>
      <c r="N2748" s="12">
        <f>IF(FIN_DATASET[[#This Row],[Method]]="Efectivo",FIN_DATASET[[#This Row],[Amount]],0)</f>
        <v>-300000</v>
      </c>
      <c r="O2748" s="3">
        <f>IF(FIN_DATASET[[#This Row],[Method]]="CxC",1,0)</f>
        <v>0</v>
      </c>
      <c r="P2748" s="11">
        <f>IF(FIN_DATASET[[#This Row],[Method]]="CxC",FIN_DATASET[[#This Row],[Amount]],0)</f>
        <v>0</v>
      </c>
      <c r="Q2748" s="3">
        <f>IF(OR(FIN_DATASET[[#This Row],[Account]]="CxP",FIN_DATASET[[#This Row],[Account]]="CxP (Liga)",FIN_DATASET[[#This Row],[Account]]="CxP (Terceros)"),1,0)</f>
        <v>0</v>
      </c>
      <c r="R2748" s="3">
        <f>IF(FIN_DATASET[[#This Row],[AP_Flag]]=1,FIN_DATASET[[#This Row],[Amount]],0)</f>
        <v>0</v>
      </c>
    </row>
    <row r="2749" spans="1:18" x14ac:dyDescent="0.2">
      <c r="A2749" s="4">
        <f>FIN_RAW[[#This Row],[FECHA]]</f>
        <v>45809</v>
      </c>
      <c r="B2749" s="3">
        <f>YEAR(FIN_DATASET[[#This Row],[Date]])</f>
        <v>2025</v>
      </c>
      <c r="C2749" s="3" t="str">
        <f>TEXT(FIN_DATASET[[#This Row],[Date]],"mmmm")</f>
        <v>June</v>
      </c>
      <c r="D2749" s="3" t="str">
        <f>IF(FIN_RAW[[#This Row],[VALOR (IN)]]&gt;0, "Income",IF(FIN_RAW[[#This Row],[VALOR (OUT)]]&gt;0, "Expense", "Check"))</f>
        <v>Income</v>
      </c>
      <c r="E2749" s="3" t="str">
        <f>_xlfn.XLOOKUP(FIN_DATASET[[#This Row],[Method]],CATEGORY_MAP[CUENTA_IN],CATEGORY_MAP[Category])</f>
        <v>Cash</v>
      </c>
      <c r="F2749" s="3" t="str">
        <f>_xlfn.XLOOKUP(FIN_DATASET[[#This Row],[Account]],CATEGORY_MAP[CUENTA_OUT],CATEGORY_MAP[Subcategory])</f>
        <v>Monthly Fee</v>
      </c>
      <c r="G2749" s="3" t="str">
        <f>IF(OR(FIN_RAW[[#This Row],[CONCEPTO]]=0,FIN_RAW[[#This Row],[CONCEPTO]]=""),"",FIN_RAW[[#This Row],[CONCEPTO]])</f>
        <v>Mensualidad FOR JUN</v>
      </c>
      <c r="H2749" s="5">
        <f>IF(FIN_DATASET[[#This Row],[Type]]="Income", FIN_RAW[[#This Row],[VALOR (IN)]], -FIN_RAW[[#This Row],[VALOR (OUT)]])</f>
        <v>158000</v>
      </c>
      <c r="I2749" s="3" t="str">
        <f>FIN_RAW[[#This Row],[CUENTA (IN)]]</f>
        <v>Efectivo</v>
      </c>
      <c r="J2749" s="6" t="str">
        <f>FIN_RAW[[#This Row],[CUENTA (OUT)]]</f>
        <v>Mensualidad</v>
      </c>
      <c r="K2749" s="3" t="str">
        <f>IF(OR(FIN_RAW[[#This Row],[CLIENTE]]=0,FIN_RAW[[#This Row],[CLIENTE]]=" "),"",FIN_RAW[[#This Row],[CLIENTE]])</f>
        <v>Sandra Martínez</v>
      </c>
      <c r="L2749" s="3" t="str">
        <f>IF(OR(FIN_RAW[[#This Row],[DEPORTISTA]]=0,FIN_RAW[[#This Row],[DEPORTISTA]]=""),"",FIN_RAW[[#This Row],[DEPORTISTA]])</f>
        <v>Alejandro Arbeláez Martínez</v>
      </c>
      <c r="M2749" s="3">
        <f>IF(FIN_DATASET[[#This Row],[Method]]="Efectivo",1,0)</f>
        <v>1</v>
      </c>
      <c r="N2749" s="12">
        <f>IF(FIN_DATASET[[#This Row],[Method]]="Efectivo",FIN_DATASET[[#This Row],[Amount]],0)</f>
        <v>158000</v>
      </c>
      <c r="O2749" s="3">
        <f>IF(FIN_DATASET[[#This Row],[Method]]="CxC",1,0)</f>
        <v>0</v>
      </c>
      <c r="P2749" s="11">
        <f>IF(FIN_DATASET[[#This Row],[Method]]="CxC",FIN_DATASET[[#This Row],[Amount]],0)</f>
        <v>0</v>
      </c>
      <c r="Q2749" s="3">
        <f>IF(OR(FIN_DATASET[[#This Row],[Account]]="CxP",FIN_DATASET[[#This Row],[Account]]="CxP (Liga)",FIN_DATASET[[#This Row],[Account]]="CxP (Terceros)"),1,0)</f>
        <v>0</v>
      </c>
      <c r="R2749" s="3">
        <f>IF(FIN_DATASET[[#This Row],[AP_Flag]]=1,FIN_DATASET[[#This Row],[Amount]],0)</f>
        <v>0</v>
      </c>
    </row>
    <row r="2750" spans="1:18" x14ac:dyDescent="0.2">
      <c r="A2750" s="4">
        <f>FIN_RAW[[#This Row],[FECHA]]</f>
        <v>45809</v>
      </c>
      <c r="B2750" s="3">
        <f>YEAR(FIN_DATASET[[#This Row],[Date]])</f>
        <v>2025</v>
      </c>
      <c r="C2750" s="3" t="str">
        <f>TEXT(FIN_DATASET[[#This Row],[Date]],"mmmm")</f>
        <v>June</v>
      </c>
      <c r="D2750" s="3" t="str">
        <f>IF(FIN_RAW[[#This Row],[VALOR (IN)]]&gt;0, "Income",IF(FIN_RAW[[#This Row],[VALOR (OUT)]]&gt;0, "Expense", "Check"))</f>
        <v>Income</v>
      </c>
      <c r="E2750" s="3" t="str">
        <f>_xlfn.XLOOKUP(FIN_DATASET[[#This Row],[Method]],CATEGORY_MAP[CUENTA_IN],CATEGORY_MAP[Category])</f>
        <v>Scholarships</v>
      </c>
      <c r="F2750" s="3" t="str">
        <f>_xlfn.XLOOKUP(FIN_DATASET[[#This Row],[Account]],CATEGORY_MAP[CUENTA_OUT],CATEGORY_MAP[Subcategory])</f>
        <v>Monthly Fee</v>
      </c>
      <c r="G2750" s="3" t="str">
        <f>IF(OR(FIN_RAW[[#This Row],[CONCEPTO]]=0,FIN_RAW[[#This Row],[CONCEPTO]]=""),"",FIN_RAW[[#This Row],[CONCEPTO]])</f>
        <v>Apoyo Temporal (18%) JUN</v>
      </c>
      <c r="H2750" s="5">
        <f>IF(FIN_DATASET[[#This Row],[Type]]="Income", FIN_RAW[[#This Row],[VALOR (IN)]], -FIN_RAW[[#This Row],[VALOR (OUT)]])</f>
        <v>35000</v>
      </c>
      <c r="I2750" s="3" t="str">
        <f>FIN_RAW[[#This Row],[CUENTA (IN)]]</f>
        <v>Becas</v>
      </c>
      <c r="J2750" s="6" t="str">
        <f>FIN_RAW[[#This Row],[CUENTA (OUT)]]</f>
        <v>Mensualidad</v>
      </c>
      <c r="K2750" s="3" t="str">
        <f>IF(OR(FIN_RAW[[#This Row],[CLIENTE]]=0,FIN_RAW[[#This Row],[CLIENTE]]=" "),"",FIN_RAW[[#This Row],[CLIENTE]])</f>
        <v>Sandra Martínez</v>
      </c>
      <c r="L2750" s="3" t="str">
        <f>IF(OR(FIN_RAW[[#This Row],[DEPORTISTA]]=0,FIN_RAW[[#This Row],[DEPORTISTA]]=""),"",FIN_RAW[[#This Row],[DEPORTISTA]])</f>
        <v>Alejandro Arbeláez Martínez</v>
      </c>
      <c r="M2750" s="3">
        <f>IF(FIN_DATASET[[#This Row],[Method]]="Efectivo",1,0)</f>
        <v>0</v>
      </c>
      <c r="N2750" s="12">
        <f>IF(FIN_DATASET[[#This Row],[Method]]="Efectivo",FIN_DATASET[[#This Row],[Amount]],0)</f>
        <v>0</v>
      </c>
      <c r="O2750" s="3">
        <f>IF(FIN_DATASET[[#This Row],[Method]]="CxC",1,0)</f>
        <v>0</v>
      </c>
      <c r="P2750" s="11">
        <f>IF(FIN_DATASET[[#This Row],[Method]]="CxC",FIN_DATASET[[#This Row],[Amount]],0)</f>
        <v>0</v>
      </c>
      <c r="Q2750" s="3">
        <f>IF(OR(FIN_DATASET[[#This Row],[Account]]="CxP",FIN_DATASET[[#This Row],[Account]]="CxP (Liga)",FIN_DATASET[[#This Row],[Account]]="CxP (Terceros)"),1,0)</f>
        <v>0</v>
      </c>
      <c r="R2750" s="3">
        <f>IF(FIN_DATASET[[#This Row],[AP_Flag]]=1,FIN_DATASET[[#This Row],[Amount]],0)</f>
        <v>0</v>
      </c>
    </row>
    <row r="2751" spans="1:18" x14ac:dyDescent="0.2">
      <c r="A2751" s="4">
        <f>FIN_RAW[[#This Row],[FECHA]]</f>
        <v>45809</v>
      </c>
      <c r="B2751" s="3">
        <f>YEAR(FIN_DATASET[[#This Row],[Date]])</f>
        <v>2025</v>
      </c>
      <c r="C2751" s="3" t="str">
        <f>TEXT(FIN_DATASET[[#This Row],[Date]],"mmmm")</f>
        <v>June</v>
      </c>
      <c r="D2751" s="3" t="str">
        <f>IF(FIN_RAW[[#This Row],[VALOR (IN)]]&gt;0, "Income",IF(FIN_RAW[[#This Row],[VALOR (OUT)]]&gt;0, "Expense", "Check"))</f>
        <v>Income</v>
      </c>
      <c r="E2751" s="3" t="str">
        <f>_xlfn.XLOOKUP(FIN_DATASET[[#This Row],[Method]],CATEGORY_MAP[CUENTA_IN],CATEGORY_MAP[Category])</f>
        <v>Cash</v>
      </c>
      <c r="F2751" s="3" t="str">
        <f>_xlfn.XLOOKUP(FIN_DATASET[[#This Row],[Account]],CATEGORY_MAP[CUENTA_OUT],CATEGORY_MAP[Subcategory])</f>
        <v>Monthly Fee</v>
      </c>
      <c r="G2751" s="3" t="str">
        <f>IF(OR(FIN_RAW[[#This Row],[CONCEPTO]]=0,FIN_RAW[[#This Row],[CONCEPTO]]=""),"",FIN_RAW[[#This Row],[CONCEPTO]])</f>
        <v>Mensualidad AR JUN</v>
      </c>
      <c r="H2751" s="5">
        <f>IF(FIN_DATASET[[#This Row],[Type]]="Income", FIN_RAW[[#This Row],[VALOR (IN)]], -FIN_RAW[[#This Row],[VALOR (OUT)]])</f>
        <v>225000</v>
      </c>
      <c r="I2751" s="3" t="str">
        <f>FIN_RAW[[#This Row],[CUENTA (IN)]]</f>
        <v>Efectivo</v>
      </c>
      <c r="J2751" s="6" t="str">
        <f>FIN_RAW[[#This Row],[CUENTA (OUT)]]</f>
        <v>Mensualidad</v>
      </c>
      <c r="K2751" s="3" t="str">
        <f>IF(OR(FIN_RAW[[#This Row],[CLIENTE]]=0,FIN_RAW[[#This Row],[CLIENTE]]=" "),"",FIN_RAW[[#This Row],[CLIENTE]])</f>
        <v>Carlos Andrés Velasco Ruiz</v>
      </c>
      <c r="L2751" s="3" t="str">
        <f>IF(OR(FIN_RAW[[#This Row],[DEPORTISTA]]=0,FIN_RAW[[#This Row],[DEPORTISTA]]=""),"",FIN_RAW[[#This Row],[DEPORTISTA]])</f>
        <v>Antonella Velasco Aristizabal</v>
      </c>
      <c r="M2751" s="3">
        <f>IF(FIN_DATASET[[#This Row],[Method]]="Efectivo",1,0)</f>
        <v>1</v>
      </c>
      <c r="N2751" s="12">
        <f>IF(FIN_DATASET[[#This Row],[Method]]="Efectivo",FIN_DATASET[[#This Row],[Amount]],0)</f>
        <v>225000</v>
      </c>
      <c r="O2751" s="3">
        <f>IF(FIN_DATASET[[#This Row],[Method]]="CxC",1,0)</f>
        <v>0</v>
      </c>
      <c r="P2751" s="11">
        <f>IF(FIN_DATASET[[#This Row],[Method]]="CxC",FIN_DATASET[[#This Row],[Amount]],0)</f>
        <v>0</v>
      </c>
      <c r="Q2751" s="3">
        <f>IF(OR(FIN_DATASET[[#This Row],[Account]]="CxP",FIN_DATASET[[#This Row],[Account]]="CxP (Liga)",FIN_DATASET[[#This Row],[Account]]="CxP (Terceros)"),1,0)</f>
        <v>0</v>
      </c>
      <c r="R2751" s="3">
        <f>IF(FIN_DATASET[[#This Row],[AP_Flag]]=1,FIN_DATASET[[#This Row],[Amount]],0)</f>
        <v>0</v>
      </c>
    </row>
    <row r="2752" spans="1:18" x14ac:dyDescent="0.2">
      <c r="A2752" s="4">
        <f>FIN_RAW[[#This Row],[FECHA]]</f>
        <v>45809</v>
      </c>
      <c r="B2752" s="3">
        <f>YEAR(FIN_DATASET[[#This Row],[Date]])</f>
        <v>2025</v>
      </c>
      <c r="C2752" s="3" t="str">
        <f>TEXT(FIN_DATASET[[#This Row],[Date]],"mmmm")</f>
        <v>June</v>
      </c>
      <c r="D2752" s="3" t="str">
        <f>IF(FIN_RAW[[#This Row],[VALOR (IN)]]&gt;0, "Income",IF(FIN_RAW[[#This Row],[VALOR (OUT)]]&gt;0, "Expense", "Check"))</f>
        <v>Income</v>
      </c>
      <c r="E2752" s="3" t="str">
        <f>_xlfn.XLOOKUP(FIN_DATASET[[#This Row],[Method]],CATEGORY_MAP[CUENTA_IN],CATEGORY_MAP[Category])</f>
        <v>Cash</v>
      </c>
      <c r="F2752" s="3" t="str">
        <f>_xlfn.XLOOKUP(FIN_DATASET[[#This Row],[Account]],CATEGORY_MAP[CUENTA_OUT],CATEGORY_MAP[Subcategory])</f>
        <v>Monthly Fee</v>
      </c>
      <c r="G2752" s="3" t="str">
        <f>IF(OR(FIN_RAW[[#This Row],[CONCEPTO]]=0,FIN_RAW[[#This Row],[CONCEPTO]]=""),"",FIN_RAW[[#This Row],[CONCEPTO]])</f>
        <v>Mensualidad AR JUN</v>
      </c>
      <c r="H2752" s="5">
        <f>IF(FIN_DATASET[[#This Row],[Type]]="Income", FIN_RAW[[#This Row],[VALOR (IN)]], -FIN_RAW[[#This Row],[VALOR (OUT)]])</f>
        <v>225000</v>
      </c>
      <c r="I2752" s="3" t="str">
        <f>FIN_RAW[[#This Row],[CUENTA (IN)]]</f>
        <v>Efectivo</v>
      </c>
      <c r="J2752" s="6" t="str">
        <f>FIN_RAW[[#This Row],[CUENTA (OUT)]]</f>
        <v>Mensualidad</v>
      </c>
      <c r="K2752" s="3" t="str">
        <f>IF(OR(FIN_RAW[[#This Row],[CLIENTE]]=0,FIN_RAW[[#This Row],[CLIENTE]]=" "),"",FIN_RAW[[#This Row],[CLIENTE]])</f>
        <v>Juan Sebastián Floyd</v>
      </c>
      <c r="L2752" s="3" t="str">
        <f>IF(OR(FIN_RAW[[#This Row],[DEPORTISTA]]=0,FIN_RAW[[#This Row],[DEPORTISTA]]=""),"",FIN_RAW[[#This Row],[DEPORTISTA]])</f>
        <v>Arianna Floyd Martínez</v>
      </c>
      <c r="M2752" s="3">
        <f>IF(FIN_DATASET[[#This Row],[Method]]="Efectivo",1,0)</f>
        <v>1</v>
      </c>
      <c r="N2752" s="12">
        <f>IF(FIN_DATASET[[#This Row],[Method]]="Efectivo",FIN_DATASET[[#This Row],[Amount]],0)</f>
        <v>225000</v>
      </c>
      <c r="O2752" s="3">
        <f>IF(FIN_DATASET[[#This Row],[Method]]="CxC",1,0)</f>
        <v>0</v>
      </c>
      <c r="P2752" s="11">
        <f>IF(FIN_DATASET[[#This Row],[Method]]="CxC",FIN_DATASET[[#This Row],[Amount]],0)</f>
        <v>0</v>
      </c>
      <c r="Q2752" s="3">
        <f>IF(OR(FIN_DATASET[[#This Row],[Account]]="CxP",FIN_DATASET[[#This Row],[Account]]="CxP (Liga)",FIN_DATASET[[#This Row],[Account]]="CxP (Terceros)"),1,0)</f>
        <v>0</v>
      </c>
      <c r="R2752" s="3">
        <f>IF(FIN_DATASET[[#This Row],[AP_Flag]]=1,FIN_DATASET[[#This Row],[Amount]],0)</f>
        <v>0</v>
      </c>
    </row>
    <row r="2753" spans="1:18" x14ac:dyDescent="0.2">
      <c r="A2753" s="4">
        <f>FIN_RAW[[#This Row],[FECHA]]</f>
        <v>45809</v>
      </c>
      <c r="B2753" s="3">
        <f>YEAR(FIN_DATASET[[#This Row],[Date]])</f>
        <v>2025</v>
      </c>
      <c r="C2753" s="3" t="str">
        <f>TEXT(FIN_DATASET[[#This Row],[Date]],"mmmm")</f>
        <v>June</v>
      </c>
      <c r="D2753" s="3" t="str">
        <f>IF(FIN_RAW[[#This Row],[VALOR (IN)]]&gt;0, "Income",IF(FIN_RAW[[#This Row],[VALOR (OUT)]]&gt;0, "Expense", "Check"))</f>
        <v>Income</v>
      </c>
      <c r="E2753" s="3" t="str">
        <f>_xlfn.XLOOKUP(FIN_DATASET[[#This Row],[Method]],CATEGORY_MAP[CUENTA_IN],CATEGORY_MAP[Category])</f>
        <v>Cash</v>
      </c>
      <c r="F2753" s="3" t="str">
        <f>_xlfn.XLOOKUP(FIN_DATASET[[#This Row],[Account]],CATEGORY_MAP[CUENTA_OUT],CATEGORY_MAP[Subcategory])</f>
        <v>Monthly Fee</v>
      </c>
      <c r="G2753" s="3" t="str">
        <f>IF(OR(FIN_RAW[[#This Row],[CONCEPTO]]=0,FIN_RAW[[#This Row],[CONCEPTO]]=""),"",FIN_RAW[[#This Row],[CONCEPTO]])</f>
        <v>Mensualidad AR JUN</v>
      </c>
      <c r="H2753" s="5">
        <f>IF(FIN_DATASET[[#This Row],[Type]]="Income", FIN_RAW[[#This Row],[VALOR (IN)]], -FIN_RAW[[#This Row],[VALOR (OUT)]])</f>
        <v>191000</v>
      </c>
      <c r="I2753" s="3" t="str">
        <f>FIN_RAW[[#This Row],[CUENTA (IN)]]</f>
        <v>Efectivo</v>
      </c>
      <c r="J2753" s="6" t="str">
        <f>FIN_RAW[[#This Row],[CUENTA (OUT)]]</f>
        <v>Mensualidad</v>
      </c>
      <c r="K2753" s="3" t="str">
        <f>IF(OR(FIN_RAW[[#This Row],[CLIENTE]]=0,FIN_RAW[[#This Row],[CLIENTE]]=" "),"",FIN_RAW[[#This Row],[CLIENTE]])</f>
        <v>Juan Sebastián Floyd</v>
      </c>
      <c r="L2753" s="3" t="str">
        <f>IF(OR(FIN_RAW[[#This Row],[DEPORTISTA]]=0,FIN_RAW[[#This Row],[DEPORTISTA]]=""),"",FIN_RAW[[#This Row],[DEPORTISTA]])</f>
        <v>Juan Diego Floyd Martínez</v>
      </c>
      <c r="M2753" s="3">
        <f>IF(FIN_DATASET[[#This Row],[Method]]="Efectivo",1,0)</f>
        <v>1</v>
      </c>
      <c r="N2753" s="12">
        <f>IF(FIN_DATASET[[#This Row],[Method]]="Efectivo",FIN_DATASET[[#This Row],[Amount]],0)</f>
        <v>191000</v>
      </c>
      <c r="O2753" s="3">
        <f>IF(FIN_DATASET[[#This Row],[Method]]="CxC",1,0)</f>
        <v>0</v>
      </c>
      <c r="P2753" s="11">
        <f>IF(FIN_DATASET[[#This Row],[Method]]="CxC",FIN_DATASET[[#This Row],[Amount]],0)</f>
        <v>0</v>
      </c>
      <c r="Q2753" s="3">
        <f>IF(OR(FIN_DATASET[[#This Row],[Account]]="CxP",FIN_DATASET[[#This Row],[Account]]="CxP (Liga)",FIN_DATASET[[#This Row],[Account]]="CxP (Terceros)"),1,0)</f>
        <v>0</v>
      </c>
      <c r="R2753" s="3">
        <f>IF(FIN_DATASET[[#This Row],[AP_Flag]]=1,FIN_DATASET[[#This Row],[Amount]],0)</f>
        <v>0</v>
      </c>
    </row>
    <row r="2754" spans="1:18" x14ac:dyDescent="0.2">
      <c r="A2754" s="4">
        <f>FIN_RAW[[#This Row],[FECHA]]</f>
        <v>45809</v>
      </c>
      <c r="B2754" s="3">
        <f>YEAR(FIN_DATASET[[#This Row],[Date]])</f>
        <v>2025</v>
      </c>
      <c r="C2754" s="3" t="str">
        <f>TEXT(FIN_DATASET[[#This Row],[Date]],"mmmm")</f>
        <v>June</v>
      </c>
      <c r="D2754" s="3" t="str">
        <f>IF(FIN_RAW[[#This Row],[VALOR (IN)]]&gt;0, "Income",IF(FIN_RAW[[#This Row],[VALOR (OUT)]]&gt;0, "Expense", "Check"))</f>
        <v>Income</v>
      </c>
      <c r="E2754" s="3" t="str">
        <f>_xlfn.XLOOKUP(FIN_DATASET[[#This Row],[Method]],CATEGORY_MAP[CUENTA_IN],CATEGORY_MAP[Category])</f>
        <v>Scholarships</v>
      </c>
      <c r="F2754" s="3" t="str">
        <f>_xlfn.XLOOKUP(FIN_DATASET[[#This Row],[Account]],CATEGORY_MAP[CUENTA_OUT],CATEGORY_MAP[Subcategory])</f>
        <v>Monthly Fee</v>
      </c>
      <c r="G2754" s="3" t="str">
        <f>IF(OR(FIN_RAW[[#This Row],[CONCEPTO]]=0,FIN_RAW[[#This Row],[CONCEPTO]]=""),"",FIN_RAW[[#This Row],[CONCEPTO]])</f>
        <v>Beca Hermandad (15%) JUN</v>
      </c>
      <c r="H2754" s="5">
        <f>IF(FIN_DATASET[[#This Row],[Type]]="Income", FIN_RAW[[#This Row],[VALOR (IN)]], -FIN_RAW[[#This Row],[VALOR (OUT)]])</f>
        <v>34000</v>
      </c>
      <c r="I2754" s="3" t="str">
        <f>FIN_RAW[[#This Row],[CUENTA (IN)]]</f>
        <v>Becas</v>
      </c>
      <c r="J2754" s="6" t="str">
        <f>FIN_RAW[[#This Row],[CUENTA (OUT)]]</f>
        <v>Mensualidad</v>
      </c>
      <c r="K2754" s="3" t="str">
        <f>IF(OR(FIN_RAW[[#This Row],[CLIENTE]]=0,FIN_RAW[[#This Row],[CLIENTE]]=" "),"",FIN_RAW[[#This Row],[CLIENTE]])</f>
        <v>Juan Sebastián Floyd</v>
      </c>
      <c r="L2754" s="3" t="str">
        <f>IF(OR(FIN_RAW[[#This Row],[DEPORTISTA]]=0,FIN_RAW[[#This Row],[DEPORTISTA]]=""),"",FIN_RAW[[#This Row],[DEPORTISTA]])</f>
        <v>Juan Diego Floyd Martínez</v>
      </c>
      <c r="M2754" s="3">
        <f>IF(FIN_DATASET[[#This Row],[Method]]="Efectivo",1,0)</f>
        <v>0</v>
      </c>
      <c r="N2754" s="12">
        <f>IF(FIN_DATASET[[#This Row],[Method]]="Efectivo",FIN_DATASET[[#This Row],[Amount]],0)</f>
        <v>0</v>
      </c>
      <c r="O2754" s="3">
        <f>IF(FIN_DATASET[[#This Row],[Method]]="CxC",1,0)</f>
        <v>0</v>
      </c>
      <c r="P2754" s="11">
        <f>IF(FIN_DATASET[[#This Row],[Method]]="CxC",FIN_DATASET[[#This Row],[Amount]],0)</f>
        <v>0</v>
      </c>
      <c r="Q2754" s="3">
        <f>IF(OR(FIN_DATASET[[#This Row],[Account]]="CxP",FIN_DATASET[[#This Row],[Account]]="CxP (Liga)",FIN_DATASET[[#This Row],[Account]]="CxP (Terceros)"),1,0)</f>
        <v>0</v>
      </c>
      <c r="R2754" s="3">
        <f>IF(FIN_DATASET[[#This Row],[AP_Flag]]=1,FIN_DATASET[[#This Row],[Amount]],0)</f>
        <v>0</v>
      </c>
    </row>
    <row r="2755" spans="1:18" x14ac:dyDescent="0.2">
      <c r="A2755" s="4">
        <f>FIN_RAW[[#This Row],[FECHA]]</f>
        <v>45809</v>
      </c>
      <c r="B2755" s="3">
        <f>YEAR(FIN_DATASET[[#This Row],[Date]])</f>
        <v>2025</v>
      </c>
      <c r="C2755" s="3" t="str">
        <f>TEXT(FIN_DATASET[[#This Row],[Date]],"mmmm")</f>
        <v>June</v>
      </c>
      <c r="D2755" s="3" t="str">
        <f>IF(FIN_RAW[[#This Row],[VALOR (IN)]]&gt;0, "Income",IF(FIN_RAW[[#This Row],[VALOR (OUT)]]&gt;0, "Expense", "Check"))</f>
        <v>Income</v>
      </c>
      <c r="E2755" s="3" t="str">
        <f>_xlfn.XLOOKUP(FIN_DATASET[[#This Row],[Method]],CATEGORY_MAP[CUENTA_IN],CATEGORY_MAP[Category])</f>
        <v>Cash</v>
      </c>
      <c r="F2755" s="3" t="str">
        <f>_xlfn.XLOOKUP(FIN_DATASET[[#This Row],[Account]],CATEGORY_MAP[CUENTA_OUT],CATEGORY_MAP[Subcategory])</f>
        <v>Monthly Fee</v>
      </c>
      <c r="G2755" s="3" t="str">
        <f>IF(OR(FIN_RAW[[#This Row],[CONCEPTO]]=0,FIN_RAW[[#This Row],[CONCEPTO]]=""),"",FIN_RAW[[#This Row],[CONCEPTO]])</f>
        <v>Mensualidad AR JUN</v>
      </c>
      <c r="H2755" s="5">
        <f>IF(FIN_DATASET[[#This Row],[Type]]="Income", FIN_RAW[[#This Row],[VALOR (IN)]], -FIN_RAW[[#This Row],[VALOR (OUT)]])</f>
        <v>225000</v>
      </c>
      <c r="I2755" s="3" t="str">
        <f>FIN_RAW[[#This Row],[CUENTA (IN)]]</f>
        <v>Efectivo</v>
      </c>
      <c r="J2755" s="6" t="str">
        <f>FIN_RAW[[#This Row],[CUENTA (OUT)]]</f>
        <v>Mensualidad</v>
      </c>
      <c r="K2755" s="3" t="str">
        <f>IF(OR(FIN_RAW[[#This Row],[CLIENTE]]=0,FIN_RAW[[#This Row],[CLIENTE]]=" "),"",FIN_RAW[[#This Row],[CLIENTE]])</f>
        <v>Tatiana Romero Tenorio</v>
      </c>
      <c r="L2755" s="3" t="str">
        <f>IF(OR(FIN_RAW[[#This Row],[DEPORTISTA]]=0,FIN_RAW[[#This Row],[DEPORTISTA]]=""),"",FIN_RAW[[#This Row],[DEPORTISTA]])</f>
        <v>Ismael Hurtado Romero</v>
      </c>
      <c r="M2755" s="3">
        <f>IF(FIN_DATASET[[#This Row],[Method]]="Efectivo",1,0)</f>
        <v>1</v>
      </c>
      <c r="N2755" s="12">
        <f>IF(FIN_DATASET[[#This Row],[Method]]="Efectivo",FIN_DATASET[[#This Row],[Amount]],0)</f>
        <v>225000</v>
      </c>
      <c r="O2755" s="3">
        <f>IF(FIN_DATASET[[#This Row],[Method]]="CxC",1,0)</f>
        <v>0</v>
      </c>
      <c r="P2755" s="11">
        <f>IF(FIN_DATASET[[#This Row],[Method]]="CxC",FIN_DATASET[[#This Row],[Amount]],0)</f>
        <v>0</v>
      </c>
      <c r="Q2755" s="3">
        <f>IF(OR(FIN_DATASET[[#This Row],[Account]]="CxP",FIN_DATASET[[#This Row],[Account]]="CxP (Liga)",FIN_DATASET[[#This Row],[Account]]="CxP (Terceros)"),1,0)</f>
        <v>0</v>
      </c>
      <c r="R2755" s="3">
        <f>IF(FIN_DATASET[[#This Row],[AP_Flag]]=1,FIN_DATASET[[#This Row],[Amount]],0)</f>
        <v>0</v>
      </c>
    </row>
    <row r="2756" spans="1:18" x14ac:dyDescent="0.2">
      <c r="A2756" s="4">
        <f>FIN_RAW[[#This Row],[FECHA]]</f>
        <v>45809</v>
      </c>
      <c r="B2756" s="3">
        <f>YEAR(FIN_DATASET[[#This Row],[Date]])</f>
        <v>2025</v>
      </c>
      <c r="C2756" s="3" t="str">
        <f>TEXT(FIN_DATASET[[#This Row],[Date]],"mmmm")</f>
        <v>June</v>
      </c>
      <c r="D2756" s="3" t="str">
        <f>IF(FIN_RAW[[#This Row],[VALOR (IN)]]&gt;0, "Income",IF(FIN_RAW[[#This Row],[VALOR (OUT)]]&gt;0, "Expense", "Check"))</f>
        <v>Income</v>
      </c>
      <c r="E2756" s="3" t="str">
        <f>_xlfn.XLOOKUP(FIN_DATASET[[#This Row],[Method]],CATEGORY_MAP[CUENTA_IN],CATEGORY_MAP[Category])</f>
        <v>Cash</v>
      </c>
      <c r="F2756" s="3" t="str">
        <f>_xlfn.XLOOKUP(FIN_DATASET[[#This Row],[Account]],CATEGORY_MAP[CUENTA_OUT],CATEGORY_MAP[Subcategory])</f>
        <v>Monthly Fee</v>
      </c>
      <c r="G2756" s="3" t="str">
        <f>IF(OR(FIN_RAW[[#This Row],[CONCEPTO]]=0,FIN_RAW[[#This Row],[CONCEPTO]]=""),"",FIN_RAW[[#This Row],[CONCEPTO]])</f>
        <v>Mensualidad FOR JUN</v>
      </c>
      <c r="H2756" s="5">
        <f>IF(FIN_DATASET[[#This Row],[Type]]="Income", FIN_RAW[[#This Row],[VALOR (IN)]], -FIN_RAW[[#This Row],[VALOR (OUT)]])</f>
        <v>193000</v>
      </c>
      <c r="I2756" s="3" t="str">
        <f>FIN_RAW[[#This Row],[CUENTA (IN)]]</f>
        <v>Efectivo</v>
      </c>
      <c r="J2756" s="6" t="str">
        <f>FIN_RAW[[#This Row],[CUENTA (OUT)]]</f>
        <v>Mensualidad</v>
      </c>
      <c r="K2756" s="3" t="str">
        <f>IF(OR(FIN_RAW[[#This Row],[CLIENTE]]=0,FIN_RAW[[#This Row],[CLIENTE]]=" "),"",FIN_RAW[[#This Row],[CLIENTE]])</f>
        <v>Juan Carlos Cano Ortiz</v>
      </c>
      <c r="L2756" s="3" t="str">
        <f>IF(OR(FIN_RAW[[#This Row],[DEPORTISTA]]=0,FIN_RAW[[#This Row],[DEPORTISTA]]=""),"",FIN_RAW[[#This Row],[DEPORTISTA]])</f>
        <v>Jeronimo Cano Peña</v>
      </c>
      <c r="M2756" s="3">
        <f>IF(FIN_DATASET[[#This Row],[Method]]="Efectivo",1,0)</f>
        <v>1</v>
      </c>
      <c r="N2756" s="12">
        <f>IF(FIN_DATASET[[#This Row],[Method]]="Efectivo",FIN_DATASET[[#This Row],[Amount]],0)</f>
        <v>193000</v>
      </c>
      <c r="O2756" s="3">
        <f>IF(FIN_DATASET[[#This Row],[Method]]="CxC",1,0)</f>
        <v>0</v>
      </c>
      <c r="P2756" s="11">
        <f>IF(FIN_DATASET[[#This Row],[Method]]="CxC",FIN_DATASET[[#This Row],[Amount]],0)</f>
        <v>0</v>
      </c>
      <c r="Q2756" s="3">
        <f>IF(OR(FIN_DATASET[[#This Row],[Account]]="CxP",FIN_DATASET[[#This Row],[Account]]="CxP (Liga)",FIN_DATASET[[#This Row],[Account]]="CxP (Terceros)"),1,0)</f>
        <v>0</v>
      </c>
      <c r="R2756" s="3">
        <f>IF(FIN_DATASET[[#This Row],[AP_Flag]]=1,FIN_DATASET[[#This Row],[Amount]],0)</f>
        <v>0</v>
      </c>
    </row>
    <row r="2757" spans="1:18" x14ac:dyDescent="0.2">
      <c r="A2757" s="4">
        <f>FIN_RAW[[#This Row],[FECHA]]</f>
        <v>45809</v>
      </c>
      <c r="B2757" s="3">
        <f>YEAR(FIN_DATASET[[#This Row],[Date]])</f>
        <v>2025</v>
      </c>
      <c r="C2757" s="3" t="str">
        <f>TEXT(FIN_DATASET[[#This Row],[Date]],"mmmm")</f>
        <v>June</v>
      </c>
      <c r="D2757" s="3" t="str">
        <f>IF(FIN_RAW[[#This Row],[VALOR (IN)]]&gt;0, "Income",IF(FIN_RAW[[#This Row],[VALOR (OUT)]]&gt;0, "Expense", "Check"))</f>
        <v>Income</v>
      </c>
      <c r="E2757" s="3" t="str">
        <f>_xlfn.XLOOKUP(FIN_DATASET[[#This Row],[Method]],CATEGORY_MAP[CUENTA_IN],CATEGORY_MAP[Category])</f>
        <v>Cash</v>
      </c>
      <c r="F2757" s="3" t="str">
        <f>_xlfn.XLOOKUP(FIN_DATASET[[#This Row],[Account]],CATEGORY_MAP[CUENTA_OUT],CATEGORY_MAP[Subcategory])</f>
        <v>Monthly Fee</v>
      </c>
      <c r="G2757" s="3" t="str">
        <f>IF(OR(FIN_RAW[[#This Row],[CONCEPTO]]=0,FIN_RAW[[#This Row],[CONCEPTO]]=""),"",FIN_RAW[[#This Row],[CONCEPTO]])</f>
        <v>Mensualidad FOR JUN</v>
      </c>
      <c r="H2757" s="5">
        <f>IF(FIN_DATASET[[#This Row],[Type]]="Income", FIN_RAW[[#This Row],[VALOR (IN)]], -FIN_RAW[[#This Row],[VALOR (OUT)]])</f>
        <v>193000</v>
      </c>
      <c r="I2757" s="3" t="str">
        <f>FIN_RAW[[#This Row],[CUENTA (IN)]]</f>
        <v>Efectivo</v>
      </c>
      <c r="J2757" s="6" t="str">
        <f>FIN_RAW[[#This Row],[CUENTA (OUT)]]</f>
        <v>Mensualidad</v>
      </c>
      <c r="K2757" s="3" t="str">
        <f>IF(OR(FIN_RAW[[#This Row],[CLIENTE]]=0,FIN_RAW[[#This Row],[CLIENTE]]=" "),"",FIN_RAW[[#This Row],[CLIENTE]])</f>
        <v>Fabio Eduardo Parra Martínez</v>
      </c>
      <c r="L2757" s="3" t="str">
        <f>IF(OR(FIN_RAW[[#This Row],[DEPORTISTA]]=0,FIN_RAW[[#This Row],[DEPORTISTA]]=""),"",FIN_RAW[[#This Row],[DEPORTISTA]])</f>
        <v>Jerónimo Parra Valenzuela</v>
      </c>
      <c r="M2757" s="3">
        <f>IF(FIN_DATASET[[#This Row],[Method]]="Efectivo",1,0)</f>
        <v>1</v>
      </c>
      <c r="N2757" s="12">
        <f>IF(FIN_DATASET[[#This Row],[Method]]="Efectivo",FIN_DATASET[[#This Row],[Amount]],0)</f>
        <v>193000</v>
      </c>
      <c r="O2757" s="3">
        <f>IF(FIN_DATASET[[#This Row],[Method]]="CxC",1,0)</f>
        <v>0</v>
      </c>
      <c r="P2757" s="11">
        <f>IF(FIN_DATASET[[#This Row],[Method]]="CxC",FIN_DATASET[[#This Row],[Amount]],0)</f>
        <v>0</v>
      </c>
      <c r="Q2757" s="3">
        <f>IF(OR(FIN_DATASET[[#This Row],[Account]]="CxP",FIN_DATASET[[#This Row],[Account]]="CxP (Liga)",FIN_DATASET[[#This Row],[Account]]="CxP (Terceros)"),1,0)</f>
        <v>0</v>
      </c>
      <c r="R2757" s="3">
        <f>IF(FIN_DATASET[[#This Row],[AP_Flag]]=1,FIN_DATASET[[#This Row],[Amount]],0)</f>
        <v>0</v>
      </c>
    </row>
    <row r="2758" spans="1:18" x14ac:dyDescent="0.2">
      <c r="A2758" s="4">
        <f>FIN_RAW[[#This Row],[FECHA]]</f>
        <v>45809</v>
      </c>
      <c r="B2758" s="3">
        <f>YEAR(FIN_DATASET[[#This Row],[Date]])</f>
        <v>2025</v>
      </c>
      <c r="C2758" s="3" t="str">
        <f>TEXT(FIN_DATASET[[#This Row],[Date]],"mmmm")</f>
        <v>June</v>
      </c>
      <c r="D2758" s="3" t="str">
        <f>IF(FIN_RAW[[#This Row],[VALOR (IN)]]&gt;0, "Income",IF(FIN_RAW[[#This Row],[VALOR (OUT)]]&gt;0, "Expense", "Check"))</f>
        <v>Income</v>
      </c>
      <c r="E2758" s="3" t="str">
        <f>_xlfn.XLOOKUP(FIN_DATASET[[#This Row],[Method]],CATEGORY_MAP[CUENTA_IN],CATEGORY_MAP[Category])</f>
        <v>Cash</v>
      </c>
      <c r="F2758" s="3" t="str">
        <f>_xlfn.XLOOKUP(FIN_DATASET[[#This Row],[Account]],CATEGORY_MAP[CUENTA_OUT],CATEGORY_MAP[Subcategory])</f>
        <v>Monthly Fee</v>
      </c>
      <c r="G2758" s="3" t="str">
        <f>IF(OR(FIN_RAW[[#This Row],[CONCEPTO]]=0,FIN_RAW[[#This Row],[CONCEPTO]]=""),"",FIN_RAW[[#This Row],[CONCEPTO]])</f>
        <v>Mensualidad AR JUN</v>
      </c>
      <c r="H2758" s="5">
        <f>IF(FIN_DATASET[[#This Row],[Type]]="Income", FIN_RAW[[#This Row],[VALOR (IN)]], -FIN_RAW[[#This Row],[VALOR (OUT)]])</f>
        <v>225000</v>
      </c>
      <c r="I2758" s="3" t="str">
        <f>FIN_RAW[[#This Row],[CUENTA (IN)]]</f>
        <v>Efectivo</v>
      </c>
      <c r="J2758" s="6" t="str">
        <f>FIN_RAW[[#This Row],[CUENTA (OUT)]]</f>
        <v>Mensualidad</v>
      </c>
      <c r="K2758" s="3" t="str">
        <f>IF(OR(FIN_RAW[[#This Row],[CLIENTE]]=0,FIN_RAW[[#This Row],[CLIENTE]]=" "),"",FIN_RAW[[#This Row],[CLIENTE]])</f>
        <v>Nulbi Quisaboni Ortiz</v>
      </c>
      <c r="L2758" s="3" t="str">
        <f>IF(OR(FIN_RAW[[#This Row],[DEPORTISTA]]=0,FIN_RAW[[#This Row],[DEPORTISTA]]=""),"",FIN_RAW[[#This Row],[DEPORTISTA]])</f>
        <v>Jose Julian Diaz Quisaboni</v>
      </c>
      <c r="M2758" s="3">
        <f>IF(FIN_DATASET[[#This Row],[Method]]="Efectivo",1,0)</f>
        <v>1</v>
      </c>
      <c r="N2758" s="12">
        <f>IF(FIN_DATASET[[#This Row],[Method]]="Efectivo",FIN_DATASET[[#This Row],[Amount]],0)</f>
        <v>225000</v>
      </c>
      <c r="O2758" s="3">
        <f>IF(FIN_DATASET[[#This Row],[Method]]="CxC",1,0)</f>
        <v>0</v>
      </c>
      <c r="P2758" s="11">
        <f>IF(FIN_DATASET[[#This Row],[Method]]="CxC",FIN_DATASET[[#This Row],[Amount]],0)</f>
        <v>0</v>
      </c>
      <c r="Q2758" s="3">
        <f>IF(OR(FIN_DATASET[[#This Row],[Account]]="CxP",FIN_DATASET[[#This Row],[Account]]="CxP (Liga)",FIN_DATASET[[#This Row],[Account]]="CxP (Terceros)"),1,0)</f>
        <v>0</v>
      </c>
      <c r="R2758" s="3">
        <f>IF(FIN_DATASET[[#This Row],[AP_Flag]]=1,FIN_DATASET[[#This Row],[Amount]],0)</f>
        <v>0</v>
      </c>
    </row>
    <row r="2759" spans="1:18" x14ac:dyDescent="0.2">
      <c r="A2759" s="4">
        <f>FIN_RAW[[#This Row],[FECHA]]</f>
        <v>45809</v>
      </c>
      <c r="B2759" s="3">
        <f>YEAR(FIN_DATASET[[#This Row],[Date]])</f>
        <v>2025</v>
      </c>
      <c r="C2759" s="3" t="str">
        <f>TEXT(FIN_DATASET[[#This Row],[Date]],"mmmm")</f>
        <v>June</v>
      </c>
      <c r="D2759" s="3" t="str">
        <f>IF(FIN_RAW[[#This Row],[VALOR (IN)]]&gt;0, "Income",IF(FIN_RAW[[#This Row],[VALOR (OUT)]]&gt;0, "Expense", "Check"))</f>
        <v>Income</v>
      </c>
      <c r="E2759" s="3" t="str">
        <f>_xlfn.XLOOKUP(FIN_DATASET[[#This Row],[Method]],CATEGORY_MAP[CUENTA_IN],CATEGORY_MAP[Category])</f>
        <v>Cash</v>
      </c>
      <c r="F2759" s="3" t="str">
        <f>_xlfn.XLOOKUP(FIN_DATASET[[#This Row],[Account]],CATEGORY_MAP[CUENTA_OUT],CATEGORY_MAP[Subcategory])</f>
        <v>Monthly Fee</v>
      </c>
      <c r="G2759" s="3" t="str">
        <f>IF(OR(FIN_RAW[[#This Row],[CONCEPTO]]=0,FIN_RAW[[#This Row],[CONCEPTO]]=""),"",FIN_RAW[[#This Row],[CONCEPTO]])</f>
        <v>Mensualidad AR JUN</v>
      </c>
      <c r="H2759" s="5">
        <f>IF(FIN_DATASET[[#This Row],[Type]]="Income", FIN_RAW[[#This Row],[VALOR (IN)]], -FIN_RAW[[#This Row],[VALOR (OUT)]])</f>
        <v>225000</v>
      </c>
      <c r="I2759" s="3" t="str">
        <f>FIN_RAW[[#This Row],[CUENTA (IN)]]</f>
        <v>Efectivo</v>
      </c>
      <c r="J2759" s="6" t="str">
        <f>FIN_RAW[[#This Row],[CUENTA (OUT)]]</f>
        <v>Mensualidad</v>
      </c>
      <c r="K2759" s="3" t="str">
        <f>IF(OR(FIN_RAW[[#This Row],[CLIENTE]]=0,FIN_RAW[[#This Row],[CLIENTE]]=" "),"",FIN_RAW[[#This Row],[CLIENTE]])</f>
        <v>Víctor Manuel Duque Yepes</v>
      </c>
      <c r="L2759" s="3" t="str">
        <f>IF(OR(FIN_RAW[[#This Row],[DEPORTISTA]]=0,FIN_RAW[[#This Row],[DEPORTISTA]]=""),"",FIN_RAW[[#This Row],[DEPORTISTA]])</f>
        <v>Juan Esteban Duque Pinto</v>
      </c>
      <c r="M2759" s="3">
        <f>IF(FIN_DATASET[[#This Row],[Method]]="Efectivo",1,0)</f>
        <v>1</v>
      </c>
      <c r="N2759" s="12">
        <f>IF(FIN_DATASET[[#This Row],[Method]]="Efectivo",FIN_DATASET[[#This Row],[Amount]],0)</f>
        <v>225000</v>
      </c>
      <c r="O2759" s="3">
        <f>IF(FIN_DATASET[[#This Row],[Method]]="CxC",1,0)</f>
        <v>0</v>
      </c>
      <c r="P2759" s="11">
        <f>IF(FIN_DATASET[[#This Row],[Method]]="CxC",FIN_DATASET[[#This Row],[Amount]],0)</f>
        <v>0</v>
      </c>
      <c r="Q2759" s="3">
        <f>IF(OR(FIN_DATASET[[#This Row],[Account]]="CxP",FIN_DATASET[[#This Row],[Account]]="CxP (Liga)",FIN_DATASET[[#This Row],[Account]]="CxP (Terceros)"),1,0)</f>
        <v>0</v>
      </c>
      <c r="R2759" s="3">
        <f>IF(FIN_DATASET[[#This Row],[AP_Flag]]=1,FIN_DATASET[[#This Row],[Amount]],0)</f>
        <v>0</v>
      </c>
    </row>
    <row r="2760" spans="1:18" x14ac:dyDescent="0.2">
      <c r="A2760" s="4">
        <f>FIN_RAW[[#This Row],[FECHA]]</f>
        <v>45809</v>
      </c>
      <c r="B2760" s="3">
        <f>YEAR(FIN_DATASET[[#This Row],[Date]])</f>
        <v>2025</v>
      </c>
      <c r="C2760" s="3" t="str">
        <f>TEXT(FIN_DATASET[[#This Row],[Date]],"mmmm")</f>
        <v>June</v>
      </c>
      <c r="D2760" s="3" t="str">
        <f>IF(FIN_RAW[[#This Row],[VALOR (IN)]]&gt;0, "Income",IF(FIN_RAW[[#This Row],[VALOR (OUT)]]&gt;0, "Expense", "Check"))</f>
        <v>Income</v>
      </c>
      <c r="E2760" s="3" t="str">
        <f>_xlfn.XLOOKUP(FIN_DATASET[[#This Row],[Method]],CATEGORY_MAP[CUENTA_IN],CATEGORY_MAP[Category])</f>
        <v>Accounts Receivable</v>
      </c>
      <c r="F2760" s="3" t="str">
        <f>_xlfn.XLOOKUP(FIN_DATASET[[#This Row],[Account]],CATEGORY_MAP[CUENTA_OUT],CATEGORY_MAP[Subcategory])</f>
        <v>Monthly Fee</v>
      </c>
      <c r="G2760" s="3" t="str">
        <f>IF(OR(FIN_RAW[[#This Row],[CONCEPTO]]=0,FIN_RAW[[#This Row],[CONCEPTO]]=""),"",FIN_RAW[[#This Row],[CONCEPTO]])</f>
        <v>Mensualidad AR JUN</v>
      </c>
      <c r="H2760" s="5">
        <f>IF(FIN_DATASET[[#This Row],[Type]]="Income", FIN_RAW[[#This Row],[VALOR (IN)]], -FIN_RAW[[#This Row],[VALOR (OUT)]])</f>
        <v>225000</v>
      </c>
      <c r="I2760" s="3" t="str">
        <f>FIN_RAW[[#This Row],[CUENTA (IN)]]</f>
        <v>CxC</v>
      </c>
      <c r="J2760" s="6" t="str">
        <f>FIN_RAW[[#This Row],[CUENTA (OUT)]]</f>
        <v>Mensualidad</v>
      </c>
      <c r="K2760" s="3" t="str">
        <f>IF(OR(FIN_RAW[[#This Row],[CLIENTE]]=0,FIN_RAW[[#This Row],[CLIENTE]]=" "),"",FIN_RAW[[#This Row],[CLIENTE]])</f>
        <v>Diana Gómez Herrera</v>
      </c>
      <c r="L2760" s="3" t="str">
        <f>IF(OR(FIN_RAW[[#This Row],[DEPORTISTA]]=0,FIN_RAW[[#This Row],[DEPORTISTA]]=""),"",FIN_RAW[[#This Row],[DEPORTISTA]])</f>
        <v>Juan Manuel López Gómez</v>
      </c>
      <c r="M2760" s="3">
        <f>IF(FIN_DATASET[[#This Row],[Method]]="Efectivo",1,0)</f>
        <v>0</v>
      </c>
      <c r="N2760" s="12">
        <f>IF(FIN_DATASET[[#This Row],[Method]]="Efectivo",FIN_DATASET[[#This Row],[Amount]],0)</f>
        <v>0</v>
      </c>
      <c r="O2760" s="3">
        <f>IF(FIN_DATASET[[#This Row],[Method]]="CxC",1,0)</f>
        <v>1</v>
      </c>
      <c r="P2760" s="11">
        <f>IF(FIN_DATASET[[#This Row],[Method]]="CxC",FIN_DATASET[[#This Row],[Amount]],0)</f>
        <v>225000</v>
      </c>
      <c r="Q2760" s="3">
        <f>IF(OR(FIN_DATASET[[#This Row],[Account]]="CxP",FIN_DATASET[[#This Row],[Account]]="CxP (Liga)",FIN_DATASET[[#This Row],[Account]]="CxP (Terceros)"),1,0)</f>
        <v>0</v>
      </c>
      <c r="R2760" s="3">
        <f>IF(FIN_DATASET[[#This Row],[AP_Flag]]=1,FIN_DATASET[[#This Row],[Amount]],0)</f>
        <v>0</v>
      </c>
    </row>
    <row r="2761" spans="1:18" x14ac:dyDescent="0.2">
      <c r="A2761" s="4">
        <f>FIN_RAW[[#This Row],[FECHA]]</f>
        <v>45809</v>
      </c>
      <c r="B2761" s="3">
        <f>YEAR(FIN_DATASET[[#This Row],[Date]])</f>
        <v>2025</v>
      </c>
      <c r="C2761" s="3" t="str">
        <f>TEXT(FIN_DATASET[[#This Row],[Date]],"mmmm")</f>
        <v>June</v>
      </c>
      <c r="D2761" s="3" t="str">
        <f>IF(FIN_RAW[[#This Row],[VALOR (IN)]]&gt;0, "Income",IF(FIN_RAW[[#This Row],[VALOR (OUT)]]&gt;0, "Expense", "Check"))</f>
        <v>Income</v>
      </c>
      <c r="E2761" s="3" t="str">
        <f>_xlfn.XLOOKUP(FIN_DATASET[[#This Row],[Method]],CATEGORY_MAP[CUENTA_IN],CATEGORY_MAP[Category])</f>
        <v>Scholarships</v>
      </c>
      <c r="F2761" s="3" t="str">
        <f>_xlfn.XLOOKUP(FIN_DATASET[[#This Row],[Account]],CATEGORY_MAP[CUENTA_OUT],CATEGORY_MAP[Subcategory])</f>
        <v>Monthly Fee</v>
      </c>
      <c r="G2761" s="3" t="str">
        <f>IF(OR(FIN_RAW[[#This Row],[CONCEPTO]]=0,FIN_RAW[[#This Row],[CONCEPTO]]=""),"",FIN_RAW[[#This Row],[CONCEPTO]])</f>
        <v>Beca Fundadores (100%) AR JUN</v>
      </c>
      <c r="H2761" s="5">
        <f>IF(FIN_DATASET[[#This Row],[Type]]="Income", FIN_RAW[[#This Row],[VALOR (IN)]], -FIN_RAW[[#This Row],[VALOR (OUT)]])</f>
        <v>225000</v>
      </c>
      <c r="I2761" s="3" t="str">
        <f>FIN_RAW[[#This Row],[CUENTA (IN)]]</f>
        <v>Becas</v>
      </c>
      <c r="J2761" s="6" t="str">
        <f>FIN_RAW[[#This Row],[CUENTA (OUT)]]</f>
        <v>Mensualidad</v>
      </c>
      <c r="K2761" s="3" t="str">
        <f>IF(OR(FIN_RAW[[#This Row],[CLIENTE]]=0,FIN_RAW[[#This Row],[CLIENTE]]=" "),"",FIN_RAW[[#This Row],[CLIENTE]])</f>
        <v>Silvana Torres López</v>
      </c>
      <c r="L2761" s="3" t="str">
        <f>IF(OR(FIN_RAW[[#This Row],[DEPORTISTA]]=0,FIN_RAW[[#This Row],[DEPORTISTA]]=""),"",FIN_RAW[[#This Row],[DEPORTISTA]])</f>
        <v>Luciana Pinedo Torres</v>
      </c>
      <c r="M2761" s="3">
        <f>IF(FIN_DATASET[[#This Row],[Method]]="Efectivo",1,0)</f>
        <v>0</v>
      </c>
      <c r="N2761" s="12">
        <f>IF(FIN_DATASET[[#This Row],[Method]]="Efectivo",FIN_DATASET[[#This Row],[Amount]],0)</f>
        <v>0</v>
      </c>
      <c r="O2761" s="3">
        <f>IF(FIN_DATASET[[#This Row],[Method]]="CxC",1,0)</f>
        <v>0</v>
      </c>
      <c r="P2761" s="11">
        <f>IF(FIN_DATASET[[#This Row],[Method]]="CxC",FIN_DATASET[[#This Row],[Amount]],0)</f>
        <v>0</v>
      </c>
      <c r="Q2761" s="3">
        <f>IF(OR(FIN_DATASET[[#This Row],[Account]]="CxP",FIN_DATASET[[#This Row],[Account]]="CxP (Liga)",FIN_DATASET[[#This Row],[Account]]="CxP (Terceros)"),1,0)</f>
        <v>0</v>
      </c>
      <c r="R2761" s="3">
        <f>IF(FIN_DATASET[[#This Row],[AP_Flag]]=1,FIN_DATASET[[#This Row],[Amount]],0)</f>
        <v>0</v>
      </c>
    </row>
    <row r="2762" spans="1:18" x14ac:dyDescent="0.2">
      <c r="A2762" s="4">
        <f>FIN_RAW[[#This Row],[FECHA]]</f>
        <v>45809</v>
      </c>
      <c r="B2762" s="3">
        <f>YEAR(FIN_DATASET[[#This Row],[Date]])</f>
        <v>2025</v>
      </c>
      <c r="C2762" s="3" t="str">
        <f>TEXT(FIN_DATASET[[#This Row],[Date]],"mmmm")</f>
        <v>June</v>
      </c>
      <c r="D2762" s="3" t="str">
        <f>IF(FIN_RAW[[#This Row],[VALOR (IN)]]&gt;0, "Income",IF(FIN_RAW[[#This Row],[VALOR (OUT)]]&gt;0, "Expense", "Check"))</f>
        <v>Income</v>
      </c>
      <c r="E2762" s="3" t="str">
        <f>_xlfn.XLOOKUP(FIN_DATASET[[#This Row],[Method]],CATEGORY_MAP[CUENTA_IN],CATEGORY_MAP[Category])</f>
        <v>Scholarships</v>
      </c>
      <c r="F2762" s="3" t="str">
        <f>_xlfn.XLOOKUP(FIN_DATASET[[#This Row],[Account]],CATEGORY_MAP[CUENTA_OUT],CATEGORY_MAP[Subcategory])</f>
        <v>Monthly Fee</v>
      </c>
      <c r="G2762" s="3" t="str">
        <f>IF(OR(FIN_RAW[[#This Row],[CONCEPTO]]=0,FIN_RAW[[#This Row],[CONCEPTO]]=""),"",FIN_RAW[[#This Row],[CONCEPTO]])</f>
        <v>Beca Fundadores (100%) AR JUN</v>
      </c>
      <c r="H2762" s="5">
        <f>IF(FIN_DATASET[[#This Row],[Type]]="Income", FIN_RAW[[#This Row],[VALOR (IN)]], -FIN_RAW[[#This Row],[VALOR (OUT)]])</f>
        <v>225000</v>
      </c>
      <c r="I2762" s="3" t="str">
        <f>FIN_RAW[[#This Row],[CUENTA (IN)]]</f>
        <v>Becas</v>
      </c>
      <c r="J2762" s="6" t="str">
        <f>FIN_RAW[[#This Row],[CUENTA (OUT)]]</f>
        <v>Mensualidad</v>
      </c>
      <c r="K2762" s="3" t="str">
        <f>IF(OR(FIN_RAW[[#This Row],[CLIENTE]]=0,FIN_RAW[[#This Row],[CLIENTE]]=" "),"",FIN_RAW[[#This Row],[CLIENTE]])</f>
        <v>Omar Osorio Valencia</v>
      </c>
      <c r="L2762" s="3" t="str">
        <f>IF(OR(FIN_RAW[[#This Row],[DEPORTISTA]]=0,FIN_RAW[[#This Row],[DEPORTISTA]]=""),"",FIN_RAW[[#This Row],[DEPORTISTA]])</f>
        <v>Mariana Osorio Mendoza</v>
      </c>
      <c r="M2762" s="3">
        <f>IF(FIN_DATASET[[#This Row],[Method]]="Efectivo",1,0)</f>
        <v>0</v>
      </c>
      <c r="N2762" s="12">
        <f>IF(FIN_DATASET[[#This Row],[Method]]="Efectivo",FIN_DATASET[[#This Row],[Amount]],0)</f>
        <v>0</v>
      </c>
      <c r="O2762" s="3">
        <f>IF(FIN_DATASET[[#This Row],[Method]]="CxC",1,0)</f>
        <v>0</v>
      </c>
      <c r="P2762" s="11">
        <f>IF(FIN_DATASET[[#This Row],[Method]]="CxC",FIN_DATASET[[#This Row],[Amount]],0)</f>
        <v>0</v>
      </c>
      <c r="Q2762" s="3">
        <f>IF(OR(FIN_DATASET[[#This Row],[Account]]="CxP",FIN_DATASET[[#This Row],[Account]]="CxP (Liga)",FIN_DATASET[[#This Row],[Account]]="CxP (Terceros)"),1,0)</f>
        <v>0</v>
      </c>
      <c r="R2762" s="3">
        <f>IF(FIN_DATASET[[#This Row],[AP_Flag]]=1,FIN_DATASET[[#This Row],[Amount]],0)</f>
        <v>0</v>
      </c>
    </row>
    <row r="2763" spans="1:18" x14ac:dyDescent="0.2">
      <c r="A2763" s="4">
        <f>FIN_RAW[[#This Row],[FECHA]]</f>
        <v>45809</v>
      </c>
      <c r="B2763" s="3">
        <f>YEAR(FIN_DATASET[[#This Row],[Date]])</f>
        <v>2025</v>
      </c>
      <c r="C2763" s="3" t="str">
        <f>TEXT(FIN_DATASET[[#This Row],[Date]],"mmmm")</f>
        <v>June</v>
      </c>
      <c r="D2763" s="3" t="str">
        <f>IF(FIN_RAW[[#This Row],[VALOR (IN)]]&gt;0, "Income",IF(FIN_RAW[[#This Row],[VALOR (OUT)]]&gt;0, "Expense", "Check"))</f>
        <v>Income</v>
      </c>
      <c r="E2763" s="3" t="str">
        <f>_xlfn.XLOOKUP(FIN_DATASET[[#This Row],[Method]],CATEGORY_MAP[CUENTA_IN],CATEGORY_MAP[Category])</f>
        <v>Cash</v>
      </c>
      <c r="F2763" s="3" t="str">
        <f>_xlfn.XLOOKUP(FIN_DATASET[[#This Row],[Account]],CATEGORY_MAP[CUENTA_OUT],CATEGORY_MAP[Subcategory])</f>
        <v>Monthly Fee</v>
      </c>
      <c r="G2763" s="3" t="str">
        <f>IF(OR(FIN_RAW[[#This Row],[CONCEPTO]]=0,FIN_RAW[[#This Row],[CONCEPTO]]=""),"",FIN_RAW[[#This Row],[CONCEPTO]])</f>
        <v>Mensualidad AR JUN</v>
      </c>
      <c r="H2763" s="5">
        <f>IF(FIN_DATASET[[#This Row],[Type]]="Income", FIN_RAW[[#This Row],[VALOR (IN)]], -FIN_RAW[[#This Row],[VALOR (OUT)]])</f>
        <v>225000</v>
      </c>
      <c r="I2763" s="3" t="str">
        <f>FIN_RAW[[#This Row],[CUENTA (IN)]]</f>
        <v>Efectivo</v>
      </c>
      <c r="J2763" s="6" t="str">
        <f>FIN_RAW[[#This Row],[CUENTA (OUT)]]</f>
        <v>Mensualidad</v>
      </c>
      <c r="K2763" s="3" t="str">
        <f>IF(OR(FIN_RAW[[#This Row],[CLIENTE]]=0,FIN_RAW[[#This Row],[CLIENTE]]=" "),"",FIN_RAW[[#This Row],[CLIENTE]])</f>
        <v>Mónica González Esguerra</v>
      </c>
      <c r="L2763" s="3" t="str">
        <f>IF(OR(FIN_RAW[[#This Row],[DEPORTISTA]]=0,FIN_RAW[[#This Row],[DEPORTISTA]]=""),"",FIN_RAW[[#This Row],[DEPORTISTA]])</f>
        <v>Mariana Vásquez González</v>
      </c>
      <c r="M2763" s="3">
        <f>IF(FIN_DATASET[[#This Row],[Method]]="Efectivo",1,0)</f>
        <v>1</v>
      </c>
      <c r="N2763" s="12">
        <f>IF(FIN_DATASET[[#This Row],[Method]]="Efectivo",FIN_DATASET[[#This Row],[Amount]],0)</f>
        <v>225000</v>
      </c>
      <c r="O2763" s="3">
        <f>IF(FIN_DATASET[[#This Row],[Method]]="CxC",1,0)</f>
        <v>0</v>
      </c>
      <c r="P2763" s="11">
        <f>IF(FIN_DATASET[[#This Row],[Method]]="CxC",FIN_DATASET[[#This Row],[Amount]],0)</f>
        <v>0</v>
      </c>
      <c r="Q2763" s="3">
        <f>IF(OR(FIN_DATASET[[#This Row],[Account]]="CxP",FIN_DATASET[[#This Row],[Account]]="CxP (Liga)",FIN_DATASET[[#This Row],[Account]]="CxP (Terceros)"),1,0)</f>
        <v>0</v>
      </c>
      <c r="R2763" s="3">
        <f>IF(FIN_DATASET[[#This Row],[AP_Flag]]=1,FIN_DATASET[[#This Row],[Amount]],0)</f>
        <v>0</v>
      </c>
    </row>
    <row r="2764" spans="1:18" x14ac:dyDescent="0.2">
      <c r="A2764" s="4">
        <f>FIN_RAW[[#This Row],[FECHA]]</f>
        <v>45809</v>
      </c>
      <c r="B2764" s="3">
        <f>YEAR(FIN_DATASET[[#This Row],[Date]])</f>
        <v>2025</v>
      </c>
      <c r="C2764" s="3" t="str">
        <f>TEXT(FIN_DATASET[[#This Row],[Date]],"mmmm")</f>
        <v>June</v>
      </c>
      <c r="D2764" s="3" t="str">
        <f>IF(FIN_RAW[[#This Row],[VALOR (IN)]]&gt;0, "Income",IF(FIN_RAW[[#This Row],[VALOR (OUT)]]&gt;0, "Expense", "Check"))</f>
        <v>Income</v>
      </c>
      <c r="E2764" s="3" t="str">
        <f>_xlfn.XLOOKUP(FIN_DATASET[[#This Row],[Method]],CATEGORY_MAP[CUENTA_IN],CATEGORY_MAP[Category])</f>
        <v>Cash</v>
      </c>
      <c r="F2764" s="3" t="str">
        <f>_xlfn.XLOOKUP(FIN_DATASET[[#This Row],[Account]],CATEGORY_MAP[CUENTA_OUT],CATEGORY_MAP[Subcategory])</f>
        <v>Monthly Fee</v>
      </c>
      <c r="G2764" s="3" t="str">
        <f>IF(OR(FIN_RAW[[#This Row],[CONCEPTO]]=0,FIN_RAW[[#This Row],[CONCEPTO]]=""),"",FIN_RAW[[#This Row],[CONCEPTO]])</f>
        <v>Mensualidad AR JUN</v>
      </c>
      <c r="H2764" s="5">
        <f>IF(FIN_DATASET[[#This Row],[Type]]="Income", FIN_RAW[[#This Row],[VALOR (IN)]], -FIN_RAW[[#This Row],[VALOR (OUT)]])</f>
        <v>225000</v>
      </c>
      <c r="I2764" s="3" t="str">
        <f>FIN_RAW[[#This Row],[CUENTA (IN)]]</f>
        <v>Efectivo</v>
      </c>
      <c r="J2764" s="6" t="str">
        <f>FIN_RAW[[#This Row],[CUENTA (OUT)]]</f>
        <v>Mensualidad</v>
      </c>
      <c r="K2764" s="3" t="str">
        <f>IF(OR(FIN_RAW[[#This Row],[CLIENTE]]=0,FIN_RAW[[#This Row],[CLIENTE]]=" "),"",FIN_RAW[[#This Row],[CLIENTE]])</f>
        <v>Ana Milena Sánchez Patiño</v>
      </c>
      <c r="L2764" s="3" t="str">
        <f>IF(OR(FIN_RAW[[#This Row],[DEPORTISTA]]=0,FIN_RAW[[#This Row],[DEPORTISTA]]=""),"",FIN_RAW[[#This Row],[DEPORTISTA]])</f>
        <v>Matías Carvajal Sánchez</v>
      </c>
      <c r="M2764" s="3">
        <f>IF(FIN_DATASET[[#This Row],[Method]]="Efectivo",1,0)</f>
        <v>1</v>
      </c>
      <c r="N2764" s="12">
        <f>IF(FIN_DATASET[[#This Row],[Method]]="Efectivo",FIN_DATASET[[#This Row],[Amount]],0)</f>
        <v>225000</v>
      </c>
      <c r="O2764" s="3">
        <f>IF(FIN_DATASET[[#This Row],[Method]]="CxC",1,0)</f>
        <v>0</v>
      </c>
      <c r="P2764" s="11">
        <f>IF(FIN_DATASET[[#This Row],[Method]]="CxC",FIN_DATASET[[#This Row],[Amount]],0)</f>
        <v>0</v>
      </c>
      <c r="Q2764" s="3">
        <f>IF(OR(FIN_DATASET[[#This Row],[Account]]="CxP",FIN_DATASET[[#This Row],[Account]]="CxP (Liga)",FIN_DATASET[[#This Row],[Account]]="CxP (Terceros)"),1,0)</f>
        <v>0</v>
      </c>
      <c r="R2764" s="3">
        <f>IF(FIN_DATASET[[#This Row],[AP_Flag]]=1,FIN_DATASET[[#This Row],[Amount]],0)</f>
        <v>0</v>
      </c>
    </row>
    <row r="2765" spans="1:18" x14ac:dyDescent="0.2">
      <c r="A2765" s="4">
        <f>FIN_RAW[[#This Row],[FECHA]]</f>
        <v>45809</v>
      </c>
      <c r="B2765" s="3">
        <f>YEAR(FIN_DATASET[[#This Row],[Date]])</f>
        <v>2025</v>
      </c>
      <c r="C2765" s="3" t="str">
        <f>TEXT(FIN_DATASET[[#This Row],[Date]],"mmmm")</f>
        <v>June</v>
      </c>
      <c r="D2765" s="3" t="str">
        <f>IF(FIN_RAW[[#This Row],[VALOR (IN)]]&gt;0, "Income",IF(FIN_RAW[[#This Row],[VALOR (OUT)]]&gt;0, "Expense", "Check"))</f>
        <v>Income</v>
      </c>
      <c r="E2765" s="3" t="str">
        <f>_xlfn.XLOOKUP(FIN_DATASET[[#This Row],[Method]],CATEGORY_MAP[CUENTA_IN],CATEGORY_MAP[Category])</f>
        <v>Cash</v>
      </c>
      <c r="F2765" s="3" t="str">
        <f>_xlfn.XLOOKUP(FIN_DATASET[[#This Row],[Account]],CATEGORY_MAP[CUENTA_OUT],CATEGORY_MAP[Subcategory])</f>
        <v>Monthly Fee</v>
      </c>
      <c r="G2765" s="3" t="str">
        <f>IF(OR(FIN_RAW[[#This Row],[CONCEPTO]]=0,FIN_RAW[[#This Row],[CONCEPTO]]=""),"",FIN_RAW[[#This Row],[CONCEPTO]])</f>
        <v>Mensualidad FOR JUN</v>
      </c>
      <c r="H2765" s="5">
        <f>IF(FIN_DATASET[[#This Row],[Type]]="Income", FIN_RAW[[#This Row],[VALOR (IN)]], -FIN_RAW[[#This Row],[VALOR (OUT)]])</f>
        <v>193000</v>
      </c>
      <c r="I2765" s="3" t="str">
        <f>FIN_RAW[[#This Row],[CUENTA (IN)]]</f>
        <v>Efectivo</v>
      </c>
      <c r="J2765" s="6" t="str">
        <f>FIN_RAW[[#This Row],[CUENTA (OUT)]]</f>
        <v>Mensualidad</v>
      </c>
      <c r="K2765" s="3" t="str">
        <f>IF(OR(FIN_RAW[[#This Row],[CLIENTE]]=0,FIN_RAW[[#This Row],[CLIENTE]]=" "),"",FIN_RAW[[#This Row],[CLIENTE]])</f>
        <v>Mauricio Rodríguez Hoyos</v>
      </c>
      <c r="L2765" s="3" t="str">
        <f>IF(OR(FIN_RAW[[#This Row],[DEPORTISTA]]=0,FIN_RAW[[#This Row],[DEPORTISTA]]=""),"",FIN_RAW[[#This Row],[DEPORTISTA]])</f>
        <v>Maximiliano Rodríguez Jimeno</v>
      </c>
      <c r="M2765" s="3">
        <f>IF(FIN_DATASET[[#This Row],[Method]]="Efectivo",1,0)</f>
        <v>1</v>
      </c>
      <c r="N2765" s="12">
        <f>IF(FIN_DATASET[[#This Row],[Method]]="Efectivo",FIN_DATASET[[#This Row],[Amount]],0)</f>
        <v>193000</v>
      </c>
      <c r="O2765" s="3">
        <f>IF(FIN_DATASET[[#This Row],[Method]]="CxC",1,0)</f>
        <v>0</v>
      </c>
      <c r="P2765" s="11">
        <f>IF(FIN_DATASET[[#This Row],[Method]]="CxC",FIN_DATASET[[#This Row],[Amount]],0)</f>
        <v>0</v>
      </c>
      <c r="Q2765" s="3">
        <f>IF(OR(FIN_DATASET[[#This Row],[Account]]="CxP",FIN_DATASET[[#This Row],[Account]]="CxP (Liga)",FIN_DATASET[[#This Row],[Account]]="CxP (Terceros)"),1,0)</f>
        <v>0</v>
      </c>
      <c r="R2765" s="3">
        <f>IF(FIN_DATASET[[#This Row],[AP_Flag]]=1,FIN_DATASET[[#This Row],[Amount]],0)</f>
        <v>0</v>
      </c>
    </row>
    <row r="2766" spans="1:18" x14ac:dyDescent="0.2">
      <c r="A2766" s="4">
        <f>FIN_RAW[[#This Row],[FECHA]]</f>
        <v>45809</v>
      </c>
      <c r="B2766" s="3">
        <f>YEAR(FIN_DATASET[[#This Row],[Date]])</f>
        <v>2025</v>
      </c>
      <c r="C2766" s="3" t="str">
        <f>TEXT(FIN_DATASET[[#This Row],[Date]],"mmmm")</f>
        <v>June</v>
      </c>
      <c r="D2766" s="3" t="str">
        <f>IF(FIN_RAW[[#This Row],[VALOR (IN)]]&gt;0, "Income",IF(FIN_RAW[[#This Row],[VALOR (OUT)]]&gt;0, "Expense", "Check"))</f>
        <v>Income</v>
      </c>
      <c r="E2766" s="3" t="str">
        <f>_xlfn.XLOOKUP(FIN_DATASET[[#This Row],[Method]],CATEGORY_MAP[CUENTA_IN],CATEGORY_MAP[Category])</f>
        <v>Cash</v>
      </c>
      <c r="F2766" s="3" t="str">
        <f>_xlfn.XLOOKUP(FIN_DATASET[[#This Row],[Account]],CATEGORY_MAP[CUENTA_OUT],CATEGORY_MAP[Subcategory])</f>
        <v>Monthly Fee</v>
      </c>
      <c r="G2766" s="3" t="str">
        <f>IF(OR(FIN_RAW[[#This Row],[CONCEPTO]]=0,FIN_RAW[[#This Row],[CONCEPTO]]=""),"",FIN_RAW[[#This Row],[CONCEPTO]])</f>
        <v>Mensualidad AR JUN</v>
      </c>
      <c r="H2766" s="5">
        <f>IF(FIN_DATASET[[#This Row],[Type]]="Income", FIN_RAW[[#This Row],[VALOR (IN)]], -FIN_RAW[[#This Row],[VALOR (OUT)]])</f>
        <v>225000</v>
      </c>
      <c r="I2766" s="3" t="str">
        <f>FIN_RAW[[#This Row],[CUENTA (IN)]]</f>
        <v>Efectivo</v>
      </c>
      <c r="J2766" s="6" t="str">
        <f>FIN_RAW[[#This Row],[CUENTA (OUT)]]</f>
        <v>Mensualidad</v>
      </c>
      <c r="K2766" s="3" t="str">
        <f>IF(OR(FIN_RAW[[#This Row],[CLIENTE]]=0,FIN_RAW[[#This Row],[CLIENTE]]=" "),"",FIN_RAW[[#This Row],[CLIENTE]])</f>
        <v>Luz Ines Guiral</v>
      </c>
      <c r="L2766" s="3" t="str">
        <f>IF(OR(FIN_RAW[[#This Row],[DEPORTISTA]]=0,FIN_RAW[[#This Row],[DEPORTISTA]]=""),"",FIN_RAW[[#This Row],[DEPORTISTA]])</f>
        <v>Miguel Esteban Tovar Guiral</v>
      </c>
      <c r="M2766" s="3">
        <f>IF(FIN_DATASET[[#This Row],[Method]]="Efectivo",1,0)</f>
        <v>1</v>
      </c>
      <c r="N2766" s="12">
        <f>IF(FIN_DATASET[[#This Row],[Method]]="Efectivo",FIN_DATASET[[#This Row],[Amount]],0)</f>
        <v>225000</v>
      </c>
      <c r="O2766" s="3">
        <f>IF(FIN_DATASET[[#This Row],[Method]]="CxC",1,0)</f>
        <v>0</v>
      </c>
      <c r="P2766" s="11">
        <f>IF(FIN_DATASET[[#This Row],[Method]]="CxC",FIN_DATASET[[#This Row],[Amount]],0)</f>
        <v>0</v>
      </c>
      <c r="Q2766" s="3">
        <f>IF(OR(FIN_DATASET[[#This Row],[Account]]="CxP",FIN_DATASET[[#This Row],[Account]]="CxP (Liga)",FIN_DATASET[[#This Row],[Account]]="CxP (Terceros)"),1,0)</f>
        <v>0</v>
      </c>
      <c r="R2766" s="3">
        <f>IF(FIN_DATASET[[#This Row],[AP_Flag]]=1,FIN_DATASET[[#This Row],[Amount]],0)</f>
        <v>0</v>
      </c>
    </row>
    <row r="2767" spans="1:18" x14ac:dyDescent="0.2">
      <c r="A2767" s="4">
        <f>FIN_RAW[[#This Row],[FECHA]]</f>
        <v>45809</v>
      </c>
      <c r="B2767" s="3">
        <f>YEAR(FIN_DATASET[[#This Row],[Date]])</f>
        <v>2025</v>
      </c>
      <c r="C2767" s="3" t="str">
        <f>TEXT(FIN_DATASET[[#This Row],[Date]],"mmmm")</f>
        <v>June</v>
      </c>
      <c r="D2767" s="3" t="str">
        <f>IF(FIN_RAW[[#This Row],[VALOR (IN)]]&gt;0, "Income",IF(FIN_RAW[[#This Row],[VALOR (OUT)]]&gt;0, "Expense", "Check"))</f>
        <v>Income</v>
      </c>
      <c r="E2767" s="3" t="str">
        <f>_xlfn.XLOOKUP(FIN_DATASET[[#This Row],[Method]],CATEGORY_MAP[CUENTA_IN],CATEGORY_MAP[Category])</f>
        <v>Cash</v>
      </c>
      <c r="F2767" s="3" t="str">
        <f>_xlfn.XLOOKUP(FIN_DATASET[[#This Row],[Account]],CATEGORY_MAP[CUENTA_OUT],CATEGORY_MAP[Subcategory])</f>
        <v>Monthly Fee</v>
      </c>
      <c r="G2767" s="3" t="str">
        <f>IF(OR(FIN_RAW[[#This Row],[CONCEPTO]]=0,FIN_RAW[[#This Row],[CONCEPTO]]=""),"",FIN_RAW[[#This Row],[CONCEPTO]])</f>
        <v>Mensualidad AR JUN</v>
      </c>
      <c r="H2767" s="5">
        <f>IF(FIN_DATASET[[#This Row],[Type]]="Income", FIN_RAW[[#This Row],[VALOR (IN)]], -FIN_RAW[[#This Row],[VALOR (OUT)]])</f>
        <v>225000</v>
      </c>
      <c r="I2767" s="3" t="str">
        <f>FIN_RAW[[#This Row],[CUENTA (IN)]]</f>
        <v>Efectivo</v>
      </c>
      <c r="J2767" s="6" t="str">
        <f>FIN_RAW[[#This Row],[CUENTA (OUT)]]</f>
        <v>Mensualidad</v>
      </c>
      <c r="K2767" s="3" t="str">
        <f>IF(OR(FIN_RAW[[#This Row],[CLIENTE]]=0,FIN_RAW[[#This Row],[CLIENTE]]=" "),"",FIN_RAW[[#This Row],[CLIENTE]])</f>
        <v>Steveen Fernandez</v>
      </c>
      <c r="L2767" s="3" t="str">
        <f>IF(OR(FIN_RAW[[#This Row],[DEPORTISTA]]=0,FIN_RAW[[#This Row],[DEPORTISTA]]=""),"",FIN_RAW[[#This Row],[DEPORTISTA]])</f>
        <v>Samantha Fernandez Urbano</v>
      </c>
      <c r="M2767" s="3">
        <f>IF(FIN_DATASET[[#This Row],[Method]]="Efectivo",1,0)</f>
        <v>1</v>
      </c>
      <c r="N2767" s="12">
        <f>IF(FIN_DATASET[[#This Row],[Method]]="Efectivo",FIN_DATASET[[#This Row],[Amount]],0)</f>
        <v>225000</v>
      </c>
      <c r="O2767" s="3">
        <f>IF(FIN_DATASET[[#This Row],[Method]]="CxC",1,0)</f>
        <v>0</v>
      </c>
      <c r="P2767" s="11">
        <f>IF(FIN_DATASET[[#This Row],[Method]]="CxC",FIN_DATASET[[#This Row],[Amount]],0)</f>
        <v>0</v>
      </c>
      <c r="Q2767" s="3">
        <f>IF(OR(FIN_DATASET[[#This Row],[Account]]="CxP",FIN_DATASET[[#This Row],[Account]]="CxP (Liga)",FIN_DATASET[[#This Row],[Account]]="CxP (Terceros)"),1,0)</f>
        <v>0</v>
      </c>
      <c r="R2767" s="3">
        <f>IF(FIN_DATASET[[#This Row],[AP_Flag]]=1,FIN_DATASET[[#This Row],[Amount]],0)</f>
        <v>0</v>
      </c>
    </row>
    <row r="2768" spans="1:18" x14ac:dyDescent="0.2">
      <c r="A2768" s="4">
        <f>FIN_RAW[[#This Row],[FECHA]]</f>
        <v>45809</v>
      </c>
      <c r="B2768" s="3">
        <f>YEAR(FIN_DATASET[[#This Row],[Date]])</f>
        <v>2025</v>
      </c>
      <c r="C2768" s="3" t="str">
        <f>TEXT(FIN_DATASET[[#This Row],[Date]],"mmmm")</f>
        <v>June</v>
      </c>
      <c r="D2768" s="3" t="str">
        <f>IF(FIN_RAW[[#This Row],[VALOR (IN)]]&gt;0, "Income",IF(FIN_RAW[[#This Row],[VALOR (OUT)]]&gt;0, "Expense", "Check"))</f>
        <v>Income</v>
      </c>
      <c r="E2768" s="3" t="str">
        <f>_xlfn.XLOOKUP(FIN_DATASET[[#This Row],[Method]],CATEGORY_MAP[CUENTA_IN],CATEGORY_MAP[Category])</f>
        <v>Cash</v>
      </c>
      <c r="F2768" s="3" t="str">
        <f>_xlfn.XLOOKUP(FIN_DATASET[[#This Row],[Account]],CATEGORY_MAP[CUENTA_OUT],CATEGORY_MAP[Subcategory])</f>
        <v>Monthly Fee</v>
      </c>
      <c r="G2768" s="3" t="str">
        <f>IF(OR(FIN_RAW[[#This Row],[CONCEPTO]]=0,FIN_RAW[[#This Row],[CONCEPTO]]=""),"",FIN_RAW[[#This Row],[CONCEPTO]])</f>
        <v>Mensualidad AR JUN</v>
      </c>
      <c r="H2768" s="5">
        <f>IF(FIN_DATASET[[#This Row],[Type]]="Income", FIN_RAW[[#This Row],[VALOR (IN)]], -FIN_RAW[[#This Row],[VALOR (OUT)]])</f>
        <v>225000</v>
      </c>
      <c r="I2768" s="3" t="str">
        <f>FIN_RAW[[#This Row],[CUENTA (IN)]]</f>
        <v>Efectivo</v>
      </c>
      <c r="J2768" s="6" t="str">
        <f>FIN_RAW[[#This Row],[CUENTA (OUT)]]</f>
        <v>Mensualidad</v>
      </c>
      <c r="K2768" s="3" t="str">
        <f>IF(OR(FIN_RAW[[#This Row],[CLIENTE]]=0,FIN_RAW[[#This Row],[CLIENTE]]=" "),"",FIN_RAW[[#This Row],[CLIENTE]])</f>
        <v>Yanibel Peña Londoño</v>
      </c>
      <c r="L2768" s="3" t="str">
        <f>IF(OR(FIN_RAW[[#This Row],[DEPORTISTA]]=0,FIN_RAW[[#This Row],[DEPORTISTA]]=""),"",FIN_RAW[[#This Row],[DEPORTISTA]])</f>
        <v>Santiago Piedrahita Peña</v>
      </c>
      <c r="M2768" s="3">
        <f>IF(FIN_DATASET[[#This Row],[Method]]="Efectivo",1,0)</f>
        <v>1</v>
      </c>
      <c r="N2768" s="12">
        <f>IF(FIN_DATASET[[#This Row],[Method]]="Efectivo",FIN_DATASET[[#This Row],[Amount]],0)</f>
        <v>225000</v>
      </c>
      <c r="O2768" s="3">
        <f>IF(FIN_DATASET[[#This Row],[Method]]="CxC",1,0)</f>
        <v>0</v>
      </c>
      <c r="P2768" s="11">
        <f>IF(FIN_DATASET[[#This Row],[Method]]="CxC",FIN_DATASET[[#This Row],[Amount]],0)</f>
        <v>0</v>
      </c>
      <c r="Q2768" s="3">
        <f>IF(OR(FIN_DATASET[[#This Row],[Account]]="CxP",FIN_DATASET[[#This Row],[Account]]="CxP (Liga)",FIN_DATASET[[#This Row],[Account]]="CxP (Terceros)"),1,0)</f>
        <v>0</v>
      </c>
      <c r="R2768" s="3">
        <f>IF(FIN_DATASET[[#This Row],[AP_Flag]]=1,FIN_DATASET[[#This Row],[Amount]],0)</f>
        <v>0</v>
      </c>
    </row>
    <row r="2769" spans="1:18" x14ac:dyDescent="0.2">
      <c r="A2769" s="4">
        <f>FIN_RAW[[#This Row],[FECHA]]</f>
        <v>45809</v>
      </c>
      <c r="B2769" s="3">
        <f>YEAR(FIN_DATASET[[#This Row],[Date]])</f>
        <v>2025</v>
      </c>
      <c r="C2769" s="3" t="str">
        <f>TEXT(FIN_DATASET[[#This Row],[Date]],"mmmm")</f>
        <v>June</v>
      </c>
      <c r="D2769" s="3" t="str">
        <f>IF(FIN_RAW[[#This Row],[VALOR (IN)]]&gt;0, "Income",IF(FIN_RAW[[#This Row],[VALOR (OUT)]]&gt;0, "Expense", "Check"))</f>
        <v>Income</v>
      </c>
      <c r="E2769" s="3" t="str">
        <f>_xlfn.XLOOKUP(FIN_DATASET[[#This Row],[Method]],CATEGORY_MAP[CUENTA_IN],CATEGORY_MAP[Category])</f>
        <v>Cash</v>
      </c>
      <c r="F2769" s="3" t="str">
        <f>_xlfn.XLOOKUP(FIN_DATASET[[#This Row],[Account]],CATEGORY_MAP[CUENTA_OUT],CATEGORY_MAP[Subcategory])</f>
        <v>Monthly Fee</v>
      </c>
      <c r="G2769" s="3" t="str">
        <f>IF(OR(FIN_RAW[[#This Row],[CONCEPTO]]=0,FIN_RAW[[#This Row],[CONCEPTO]]=""),"",FIN_RAW[[#This Row],[CONCEPTO]])</f>
        <v>Mensualidad AR JUN</v>
      </c>
      <c r="H2769" s="5">
        <f>IF(FIN_DATASET[[#This Row],[Type]]="Income", FIN_RAW[[#This Row],[VALOR (IN)]], -FIN_RAW[[#This Row],[VALOR (OUT)]])</f>
        <v>225000</v>
      </c>
      <c r="I2769" s="3" t="str">
        <f>FIN_RAW[[#This Row],[CUENTA (IN)]]</f>
        <v>Efectivo</v>
      </c>
      <c r="J2769" s="6" t="str">
        <f>FIN_RAW[[#This Row],[CUENTA (OUT)]]</f>
        <v>Mensualidad</v>
      </c>
      <c r="K2769" s="3" t="str">
        <f>IF(OR(FIN_RAW[[#This Row],[CLIENTE]]=0,FIN_RAW[[#This Row],[CLIENTE]]=" "),"",FIN_RAW[[#This Row],[CLIENTE]])</f>
        <v>Ingrith Basto Zamorano</v>
      </c>
      <c r="L2769" s="3" t="str">
        <f>IF(OR(FIN_RAW[[#This Row],[DEPORTISTA]]=0,FIN_RAW[[#This Row],[DEPORTISTA]]=""),"",FIN_RAW[[#This Row],[DEPORTISTA]])</f>
        <v>Santiago Solórzano Basto</v>
      </c>
      <c r="M2769" s="3">
        <f>IF(FIN_DATASET[[#This Row],[Method]]="Efectivo",1,0)</f>
        <v>1</v>
      </c>
      <c r="N2769" s="12">
        <f>IF(FIN_DATASET[[#This Row],[Method]]="Efectivo",FIN_DATASET[[#This Row],[Amount]],0)</f>
        <v>225000</v>
      </c>
      <c r="O2769" s="3">
        <f>IF(FIN_DATASET[[#This Row],[Method]]="CxC",1,0)</f>
        <v>0</v>
      </c>
      <c r="P2769" s="11">
        <f>IF(FIN_DATASET[[#This Row],[Method]]="CxC",FIN_DATASET[[#This Row],[Amount]],0)</f>
        <v>0</v>
      </c>
      <c r="Q2769" s="3">
        <f>IF(OR(FIN_DATASET[[#This Row],[Account]]="CxP",FIN_DATASET[[#This Row],[Account]]="CxP (Liga)",FIN_DATASET[[#This Row],[Account]]="CxP (Terceros)"),1,0)</f>
        <v>0</v>
      </c>
      <c r="R2769" s="3">
        <f>IF(FIN_DATASET[[#This Row],[AP_Flag]]=1,FIN_DATASET[[#This Row],[Amount]],0)</f>
        <v>0</v>
      </c>
    </row>
    <row r="2770" spans="1:18" x14ac:dyDescent="0.2">
      <c r="A2770" s="4">
        <f>FIN_RAW[[#This Row],[FECHA]]</f>
        <v>45809</v>
      </c>
      <c r="B2770" s="3">
        <f>YEAR(FIN_DATASET[[#This Row],[Date]])</f>
        <v>2025</v>
      </c>
      <c r="C2770" s="3" t="str">
        <f>TEXT(FIN_DATASET[[#This Row],[Date]],"mmmm")</f>
        <v>June</v>
      </c>
      <c r="D2770" s="3" t="str">
        <f>IF(FIN_RAW[[#This Row],[VALOR (IN)]]&gt;0, "Income",IF(FIN_RAW[[#This Row],[VALOR (OUT)]]&gt;0, "Expense", "Check"))</f>
        <v>Income</v>
      </c>
      <c r="E2770" s="3" t="str">
        <f>_xlfn.XLOOKUP(FIN_DATASET[[#This Row],[Method]],CATEGORY_MAP[CUENTA_IN],CATEGORY_MAP[Category])</f>
        <v>Cash</v>
      </c>
      <c r="F2770" s="3" t="str">
        <f>_xlfn.XLOOKUP(FIN_DATASET[[#This Row],[Account]],CATEGORY_MAP[CUENTA_OUT],CATEGORY_MAP[Subcategory])</f>
        <v>Monthly Fee</v>
      </c>
      <c r="G2770" s="3" t="str">
        <f>IF(OR(FIN_RAW[[#This Row],[CONCEPTO]]=0,FIN_RAW[[#This Row],[CONCEPTO]]=""),"",FIN_RAW[[#This Row],[CONCEPTO]])</f>
        <v>Mensualidad AR JUN</v>
      </c>
      <c r="H2770" s="5">
        <f>IF(FIN_DATASET[[#This Row],[Type]]="Income", FIN_RAW[[#This Row],[VALOR (IN)]], -FIN_RAW[[#This Row],[VALOR (OUT)]])</f>
        <v>225000</v>
      </c>
      <c r="I2770" s="3" t="str">
        <f>FIN_RAW[[#This Row],[CUENTA (IN)]]</f>
        <v>Efectivo</v>
      </c>
      <c r="J2770" s="6" t="str">
        <f>FIN_RAW[[#This Row],[CUENTA (OUT)]]</f>
        <v>Mensualidad</v>
      </c>
      <c r="K2770" s="3" t="str">
        <f>IF(OR(FIN_RAW[[#This Row],[CLIENTE]]=0,FIN_RAW[[#This Row],[CLIENTE]]=" "),"",FIN_RAW[[#This Row],[CLIENTE]])</f>
        <v>Oscar Urrea Ramirez</v>
      </c>
      <c r="L2770" s="3" t="str">
        <f>IF(OR(FIN_RAW[[#This Row],[DEPORTISTA]]=0,FIN_RAW[[#This Row],[DEPORTISTA]]=""),"",FIN_RAW[[#This Row],[DEPORTISTA]])</f>
        <v>Sara Urrea Chavarriaga</v>
      </c>
      <c r="M2770" s="3">
        <f>IF(FIN_DATASET[[#This Row],[Method]]="Efectivo",1,0)</f>
        <v>1</v>
      </c>
      <c r="N2770" s="12">
        <f>IF(FIN_DATASET[[#This Row],[Method]]="Efectivo",FIN_DATASET[[#This Row],[Amount]],0)</f>
        <v>225000</v>
      </c>
      <c r="O2770" s="3">
        <f>IF(FIN_DATASET[[#This Row],[Method]]="CxC",1,0)</f>
        <v>0</v>
      </c>
      <c r="P2770" s="11">
        <f>IF(FIN_DATASET[[#This Row],[Method]]="CxC",FIN_DATASET[[#This Row],[Amount]],0)</f>
        <v>0</v>
      </c>
      <c r="Q2770" s="3">
        <f>IF(OR(FIN_DATASET[[#This Row],[Account]]="CxP",FIN_DATASET[[#This Row],[Account]]="CxP (Liga)",FIN_DATASET[[#This Row],[Account]]="CxP (Terceros)"),1,0)</f>
        <v>0</v>
      </c>
      <c r="R2770" s="3">
        <f>IF(FIN_DATASET[[#This Row],[AP_Flag]]=1,FIN_DATASET[[#This Row],[Amount]],0)</f>
        <v>0</v>
      </c>
    </row>
    <row r="2771" spans="1:18" x14ac:dyDescent="0.2">
      <c r="A2771" s="4">
        <f>FIN_RAW[[#This Row],[FECHA]]</f>
        <v>45809</v>
      </c>
      <c r="B2771" s="3">
        <f>YEAR(FIN_DATASET[[#This Row],[Date]])</f>
        <v>2025</v>
      </c>
      <c r="C2771" s="3" t="str">
        <f>TEXT(FIN_DATASET[[#This Row],[Date]],"mmmm")</f>
        <v>June</v>
      </c>
      <c r="D2771" s="3" t="str">
        <f>IF(FIN_RAW[[#This Row],[VALOR (IN)]]&gt;0, "Income",IF(FIN_RAW[[#This Row],[VALOR (OUT)]]&gt;0, "Expense", "Check"))</f>
        <v>Income</v>
      </c>
      <c r="E2771" s="3" t="str">
        <f>_xlfn.XLOOKUP(FIN_DATASET[[#This Row],[Method]],CATEGORY_MAP[CUENTA_IN],CATEGORY_MAP[Category])</f>
        <v>Cash</v>
      </c>
      <c r="F2771" s="3" t="str">
        <f>_xlfn.XLOOKUP(FIN_DATASET[[#This Row],[Account]],CATEGORY_MAP[CUENTA_OUT],CATEGORY_MAP[Subcategory])</f>
        <v>Monthly Fee</v>
      </c>
      <c r="G2771" s="3" t="str">
        <f>IF(OR(FIN_RAW[[#This Row],[CONCEPTO]]=0,FIN_RAW[[#This Row],[CONCEPTO]]=""),"",FIN_RAW[[#This Row],[CONCEPTO]])</f>
        <v>Mensualidad AR JUN</v>
      </c>
      <c r="H2771" s="5">
        <f>IF(FIN_DATASET[[#This Row],[Type]]="Income", FIN_RAW[[#This Row],[VALOR (IN)]], -FIN_RAW[[#This Row],[VALOR (OUT)]])</f>
        <v>225000</v>
      </c>
      <c r="I2771" s="3" t="str">
        <f>FIN_RAW[[#This Row],[CUENTA (IN)]]</f>
        <v>Efectivo</v>
      </c>
      <c r="J2771" s="6" t="str">
        <f>FIN_RAW[[#This Row],[CUENTA (OUT)]]</f>
        <v>Mensualidad</v>
      </c>
      <c r="K2771" s="3" t="str">
        <f>IF(OR(FIN_RAW[[#This Row],[CLIENTE]]=0,FIN_RAW[[#This Row],[CLIENTE]]=" "),"",FIN_RAW[[#This Row],[CLIENTE]])</f>
        <v>Marcela Zapata Duque</v>
      </c>
      <c r="L2771" s="3" t="str">
        <f>IF(OR(FIN_RAW[[#This Row],[DEPORTISTA]]=0,FIN_RAW[[#This Row],[DEPORTISTA]]=""),"",FIN_RAW[[#This Row],[DEPORTISTA]])</f>
        <v>Sara Zapata Zapata</v>
      </c>
      <c r="M2771" s="3">
        <f>IF(FIN_DATASET[[#This Row],[Method]]="Efectivo",1,0)</f>
        <v>1</v>
      </c>
      <c r="N2771" s="12">
        <f>IF(FIN_DATASET[[#This Row],[Method]]="Efectivo",FIN_DATASET[[#This Row],[Amount]],0)</f>
        <v>225000</v>
      </c>
      <c r="O2771" s="3">
        <f>IF(FIN_DATASET[[#This Row],[Method]]="CxC",1,0)</f>
        <v>0</v>
      </c>
      <c r="P2771" s="11">
        <f>IF(FIN_DATASET[[#This Row],[Method]]="CxC",FIN_DATASET[[#This Row],[Amount]],0)</f>
        <v>0</v>
      </c>
      <c r="Q2771" s="3">
        <f>IF(OR(FIN_DATASET[[#This Row],[Account]]="CxP",FIN_DATASET[[#This Row],[Account]]="CxP (Liga)",FIN_DATASET[[#This Row],[Account]]="CxP (Terceros)"),1,0)</f>
        <v>0</v>
      </c>
      <c r="R2771" s="3">
        <f>IF(FIN_DATASET[[#This Row],[AP_Flag]]=1,FIN_DATASET[[#This Row],[Amount]],0)</f>
        <v>0</v>
      </c>
    </row>
    <row r="2772" spans="1:18" x14ac:dyDescent="0.2">
      <c r="A2772" s="4">
        <f>FIN_RAW[[#This Row],[FECHA]]</f>
        <v>45809</v>
      </c>
      <c r="B2772" s="3">
        <f>YEAR(FIN_DATASET[[#This Row],[Date]])</f>
        <v>2025</v>
      </c>
      <c r="C2772" s="3" t="str">
        <f>TEXT(FIN_DATASET[[#This Row],[Date]],"mmmm")</f>
        <v>June</v>
      </c>
      <c r="D2772" s="3" t="str">
        <f>IF(FIN_RAW[[#This Row],[VALOR (IN)]]&gt;0, "Income",IF(FIN_RAW[[#This Row],[VALOR (OUT)]]&gt;0, "Expense", "Check"))</f>
        <v>Income</v>
      </c>
      <c r="E2772" s="3" t="str">
        <f>_xlfn.XLOOKUP(FIN_DATASET[[#This Row],[Method]],CATEGORY_MAP[CUENTA_IN],CATEGORY_MAP[Category])</f>
        <v>Cash</v>
      </c>
      <c r="F2772" s="3" t="str">
        <f>_xlfn.XLOOKUP(FIN_DATASET[[#This Row],[Account]],CATEGORY_MAP[CUENTA_OUT],CATEGORY_MAP[Subcategory])</f>
        <v>Monthly Fee</v>
      </c>
      <c r="G2772" s="3" t="str">
        <f>IF(OR(FIN_RAW[[#This Row],[CONCEPTO]]=0,FIN_RAW[[#This Row],[CONCEPTO]]=""),"",FIN_RAW[[#This Row],[CONCEPTO]])</f>
        <v>Mensualidad AR JUN</v>
      </c>
      <c r="H2772" s="5">
        <f>IF(FIN_DATASET[[#This Row],[Type]]="Income", FIN_RAW[[#This Row],[VALOR (IN)]], -FIN_RAW[[#This Row],[VALOR (OUT)]])</f>
        <v>225000</v>
      </c>
      <c r="I2772" s="3" t="str">
        <f>FIN_RAW[[#This Row],[CUENTA (IN)]]</f>
        <v>Efectivo</v>
      </c>
      <c r="J2772" s="6" t="str">
        <f>FIN_RAW[[#This Row],[CUENTA (OUT)]]</f>
        <v>Mensualidad</v>
      </c>
      <c r="K2772" s="3" t="str">
        <f>IF(OR(FIN_RAW[[#This Row],[CLIENTE]]=0,FIN_RAW[[#This Row],[CLIENTE]]=" "),"",FIN_RAW[[#This Row],[CLIENTE]])</f>
        <v>Paula Andrea Cruz</v>
      </c>
      <c r="L2772" s="3" t="str">
        <f>IF(OR(FIN_RAW[[#This Row],[DEPORTISTA]]=0,FIN_RAW[[#This Row],[DEPORTISTA]]=""),"",FIN_RAW[[#This Row],[DEPORTISTA]])</f>
        <v>Victoria David Cruz</v>
      </c>
      <c r="M2772" s="3">
        <f>IF(FIN_DATASET[[#This Row],[Method]]="Efectivo",1,0)</f>
        <v>1</v>
      </c>
      <c r="N2772" s="12">
        <f>IF(FIN_DATASET[[#This Row],[Method]]="Efectivo",FIN_DATASET[[#This Row],[Amount]],0)</f>
        <v>225000</v>
      </c>
      <c r="O2772" s="3">
        <f>IF(FIN_DATASET[[#This Row],[Method]]="CxC",1,0)</f>
        <v>0</v>
      </c>
      <c r="P2772" s="11">
        <f>IF(FIN_DATASET[[#This Row],[Method]]="CxC",FIN_DATASET[[#This Row],[Amount]],0)</f>
        <v>0</v>
      </c>
      <c r="Q2772" s="3">
        <f>IF(OR(FIN_DATASET[[#This Row],[Account]]="CxP",FIN_DATASET[[#This Row],[Account]]="CxP (Liga)",FIN_DATASET[[#This Row],[Account]]="CxP (Terceros)"),1,0)</f>
        <v>0</v>
      </c>
      <c r="R2772" s="3">
        <f>IF(FIN_DATASET[[#This Row],[AP_Flag]]=1,FIN_DATASET[[#This Row],[Amount]],0)</f>
        <v>0</v>
      </c>
    </row>
    <row r="2773" spans="1:18" x14ac:dyDescent="0.2">
      <c r="A2773" s="4">
        <f>FIN_RAW[[#This Row],[FECHA]]</f>
        <v>45838</v>
      </c>
      <c r="B2773" s="3">
        <f>YEAR(FIN_DATASET[[#This Row],[Date]])</f>
        <v>2025</v>
      </c>
      <c r="C2773" s="3" t="str">
        <f>TEXT(FIN_DATASET[[#This Row],[Date]],"mmmm")</f>
        <v>June</v>
      </c>
      <c r="D2773" s="3" t="str">
        <f>IF(FIN_RAW[[#This Row],[VALOR (IN)]]&gt;0, "Income",IF(FIN_RAW[[#This Row],[VALOR (OUT)]]&gt;0, "Expense", "Check"))</f>
        <v>Expense</v>
      </c>
      <c r="E2773" s="3" t="str">
        <f>_xlfn.XLOOKUP(FIN_DATASET[[#This Row],[Method]],CATEGORY_MAP[CUENTA_IN],CATEGORY_MAP[Category])</f>
        <v>Cash</v>
      </c>
      <c r="F2773" s="3" t="str">
        <f>_xlfn.XLOOKUP(FIN_DATASET[[#This Row],[Account]],CATEGORY_MAP[CUENTA_OUT],CATEGORY_MAP[Subcategory])</f>
        <v>Payroll</v>
      </c>
      <c r="G2773" s="3" t="str">
        <f>IF(OR(FIN_RAW[[#This Row],[CONCEPTO]]=0,FIN_RAW[[#This Row],[CONCEPTO]]=""),"",FIN_RAW[[#This Row],[CONCEPTO]])</f>
        <v>Pago Nomina JUN</v>
      </c>
      <c r="H2773" s="5">
        <f>IF(FIN_DATASET[[#This Row],[Type]]="Income", FIN_RAW[[#This Row],[VALOR (IN)]], -FIN_RAW[[#This Row],[VALOR (OUT)]])</f>
        <v>-225000</v>
      </c>
      <c r="I2773" s="3" t="str">
        <f>FIN_RAW[[#This Row],[CUENTA (IN)]]</f>
        <v>Efectivo</v>
      </c>
      <c r="J2773" s="6" t="str">
        <f>FIN_RAW[[#This Row],[CUENTA (OUT)]]</f>
        <v>Nomina</v>
      </c>
      <c r="K2773" s="3" t="str">
        <f>IF(OR(FIN_RAW[[#This Row],[CLIENTE]]=0,FIN_RAW[[#This Row],[CLIENTE]]=" "),"",FIN_RAW[[#This Row],[CLIENTE]])</f>
        <v>Ana Milena Sánchez Patiño</v>
      </c>
      <c r="L2773" s="3" t="str">
        <f>IF(OR(FIN_RAW[[#This Row],[DEPORTISTA]]=0,FIN_RAW[[#This Row],[DEPORTISTA]]=""),"",FIN_RAW[[#This Row],[DEPORTISTA]])</f>
        <v>Ana Milena Sánchez Patiño</v>
      </c>
      <c r="M2773" s="3">
        <f>IF(FIN_DATASET[[#This Row],[Method]]="Efectivo",1,0)</f>
        <v>1</v>
      </c>
      <c r="N2773" s="12">
        <f>IF(FIN_DATASET[[#This Row],[Method]]="Efectivo",FIN_DATASET[[#This Row],[Amount]],0)</f>
        <v>-225000</v>
      </c>
      <c r="O2773" s="3">
        <f>IF(FIN_DATASET[[#This Row],[Method]]="CxC",1,0)</f>
        <v>0</v>
      </c>
      <c r="P2773" s="11">
        <f>IF(FIN_DATASET[[#This Row],[Method]]="CxC",FIN_DATASET[[#This Row],[Amount]],0)</f>
        <v>0</v>
      </c>
      <c r="Q2773" s="3">
        <f>IF(OR(FIN_DATASET[[#This Row],[Account]]="CxP",FIN_DATASET[[#This Row],[Account]]="CxP (Liga)",FIN_DATASET[[#This Row],[Account]]="CxP (Terceros)"),1,0)</f>
        <v>0</v>
      </c>
      <c r="R2773" s="3">
        <f>IF(FIN_DATASET[[#This Row],[AP_Flag]]=1,FIN_DATASET[[#This Row],[Amount]],0)</f>
        <v>0</v>
      </c>
    </row>
    <row r="2774" spans="1:18" x14ac:dyDescent="0.2">
      <c r="A2774" s="4">
        <f>FIN_RAW[[#This Row],[FECHA]]</f>
        <v>45838</v>
      </c>
      <c r="B2774" s="3">
        <f>YEAR(FIN_DATASET[[#This Row],[Date]])</f>
        <v>2025</v>
      </c>
      <c r="C2774" s="3" t="str">
        <f>TEXT(FIN_DATASET[[#This Row],[Date]],"mmmm")</f>
        <v>June</v>
      </c>
      <c r="D2774" s="3" t="str">
        <f>IF(FIN_RAW[[#This Row],[VALOR (IN)]]&gt;0, "Income",IF(FIN_RAW[[#This Row],[VALOR (OUT)]]&gt;0, "Expense", "Check"))</f>
        <v>Expense</v>
      </c>
      <c r="E2774" s="3" t="str">
        <f>_xlfn.XLOOKUP(FIN_DATASET[[#This Row],[Method]],CATEGORY_MAP[CUENTA_IN],CATEGORY_MAP[Category])</f>
        <v>Cash</v>
      </c>
      <c r="F2774" s="3" t="str">
        <f>_xlfn.XLOOKUP(FIN_DATASET[[#This Row],[Account]],CATEGORY_MAP[CUENTA_OUT],CATEGORY_MAP[Subcategory])</f>
        <v>Payroll</v>
      </c>
      <c r="G2774" s="3" t="str">
        <f>IF(OR(FIN_RAW[[#This Row],[CONCEPTO]]=0,FIN_RAW[[#This Row],[CONCEPTO]]=""),"",FIN_RAW[[#This Row],[CONCEPTO]])</f>
        <v>Pago Nomina JUN</v>
      </c>
      <c r="H2774" s="5">
        <f>IF(FIN_DATASET[[#This Row],[Type]]="Income", FIN_RAW[[#This Row],[VALOR (IN)]], -FIN_RAW[[#This Row],[VALOR (OUT)]])</f>
        <v>-1050000</v>
      </c>
      <c r="I2774" s="3" t="str">
        <f>FIN_RAW[[#This Row],[CUENTA (IN)]]</f>
        <v>Efectivo</v>
      </c>
      <c r="J2774" s="6" t="str">
        <f>FIN_RAW[[#This Row],[CUENTA (OUT)]]</f>
        <v>Nomina</v>
      </c>
      <c r="K2774" s="3" t="str">
        <f>IF(OR(FIN_RAW[[#This Row],[CLIENTE]]=0,FIN_RAW[[#This Row],[CLIENTE]]=" "),"",FIN_RAW[[#This Row],[CLIENTE]])</f>
        <v>Derwin Cuastumal Leal</v>
      </c>
      <c r="L2774" s="3" t="str">
        <f>IF(OR(FIN_RAW[[#This Row],[DEPORTISTA]]=0,FIN_RAW[[#This Row],[DEPORTISTA]]=""),"",FIN_RAW[[#This Row],[DEPORTISTA]])</f>
        <v>Derwin Cuastumal Leal</v>
      </c>
      <c r="M2774" s="3">
        <f>IF(FIN_DATASET[[#This Row],[Method]]="Efectivo",1,0)</f>
        <v>1</v>
      </c>
      <c r="N2774" s="12">
        <f>IF(FIN_DATASET[[#This Row],[Method]]="Efectivo",FIN_DATASET[[#This Row],[Amount]],0)</f>
        <v>-1050000</v>
      </c>
      <c r="O2774" s="3">
        <f>IF(FIN_DATASET[[#This Row],[Method]]="CxC",1,0)</f>
        <v>0</v>
      </c>
      <c r="P2774" s="11">
        <f>IF(FIN_DATASET[[#This Row],[Method]]="CxC",FIN_DATASET[[#This Row],[Amount]],0)</f>
        <v>0</v>
      </c>
      <c r="Q2774" s="3">
        <f>IF(OR(FIN_DATASET[[#This Row],[Account]]="CxP",FIN_DATASET[[#This Row],[Account]]="CxP (Liga)",FIN_DATASET[[#This Row],[Account]]="CxP (Terceros)"),1,0)</f>
        <v>0</v>
      </c>
      <c r="R2774" s="3">
        <f>IF(FIN_DATASET[[#This Row],[AP_Flag]]=1,FIN_DATASET[[#This Row],[Amount]],0)</f>
        <v>0</v>
      </c>
    </row>
    <row r="2775" spans="1:18" x14ac:dyDescent="0.2">
      <c r="A2775" s="4">
        <f>FIN_RAW[[#This Row],[FECHA]]</f>
        <v>45838</v>
      </c>
      <c r="B2775" s="3">
        <f>YEAR(FIN_DATASET[[#This Row],[Date]])</f>
        <v>2025</v>
      </c>
      <c r="C2775" s="3" t="str">
        <f>TEXT(FIN_DATASET[[#This Row],[Date]],"mmmm")</f>
        <v>June</v>
      </c>
      <c r="D2775" s="3" t="str">
        <f>IF(FIN_RAW[[#This Row],[VALOR (IN)]]&gt;0, "Income",IF(FIN_RAW[[#This Row],[VALOR (OUT)]]&gt;0, "Expense", "Check"))</f>
        <v>Expense</v>
      </c>
      <c r="E2775" s="3" t="str">
        <f>_xlfn.XLOOKUP(FIN_DATASET[[#This Row],[Method]],CATEGORY_MAP[CUENTA_IN],CATEGORY_MAP[Category])</f>
        <v>Cash</v>
      </c>
      <c r="F2775" s="3" t="str">
        <f>_xlfn.XLOOKUP(FIN_DATASET[[#This Row],[Account]],CATEGORY_MAP[CUENTA_OUT],CATEGORY_MAP[Subcategory])</f>
        <v>Payroll</v>
      </c>
      <c r="G2775" s="3" t="str">
        <f>IF(OR(FIN_RAW[[#This Row],[CONCEPTO]]=0,FIN_RAW[[#This Row],[CONCEPTO]]=""),"",FIN_RAW[[#This Row],[CONCEPTO]])</f>
        <v>Pago Nomina JUN</v>
      </c>
      <c r="H2775" s="5">
        <f>IF(FIN_DATASET[[#This Row],[Type]]="Income", FIN_RAW[[#This Row],[VALOR (IN)]], -FIN_RAW[[#This Row],[VALOR (OUT)]])</f>
        <v>-1000000</v>
      </c>
      <c r="I2775" s="3" t="str">
        <f>FIN_RAW[[#This Row],[CUENTA (IN)]]</f>
        <v>Efectivo</v>
      </c>
      <c r="J2775" s="6" t="str">
        <f>FIN_RAW[[#This Row],[CUENTA (OUT)]]</f>
        <v>Nomina</v>
      </c>
      <c r="K2775" s="3" t="str">
        <f>IF(OR(FIN_RAW[[#This Row],[CLIENTE]]=0,FIN_RAW[[#This Row],[CLIENTE]]=" "),"",FIN_RAW[[#This Row],[CLIENTE]])</f>
        <v>Farly Apraez Betancur</v>
      </c>
      <c r="L2775" s="3" t="str">
        <f>IF(OR(FIN_RAW[[#This Row],[DEPORTISTA]]=0,FIN_RAW[[#This Row],[DEPORTISTA]]=""),"",FIN_RAW[[#This Row],[DEPORTISTA]])</f>
        <v>Farly Apraez Betancur</v>
      </c>
      <c r="M2775" s="3">
        <f>IF(FIN_DATASET[[#This Row],[Method]]="Efectivo",1,0)</f>
        <v>1</v>
      </c>
      <c r="N2775" s="12">
        <f>IF(FIN_DATASET[[#This Row],[Method]]="Efectivo",FIN_DATASET[[#This Row],[Amount]],0)</f>
        <v>-1000000</v>
      </c>
      <c r="O2775" s="3">
        <f>IF(FIN_DATASET[[#This Row],[Method]]="CxC",1,0)</f>
        <v>0</v>
      </c>
      <c r="P2775" s="11">
        <f>IF(FIN_DATASET[[#This Row],[Method]]="CxC",FIN_DATASET[[#This Row],[Amount]],0)</f>
        <v>0</v>
      </c>
      <c r="Q2775" s="3">
        <f>IF(OR(FIN_DATASET[[#This Row],[Account]]="CxP",FIN_DATASET[[#This Row],[Account]]="CxP (Liga)",FIN_DATASET[[#This Row],[Account]]="CxP (Terceros)"),1,0)</f>
        <v>0</v>
      </c>
      <c r="R2775" s="3">
        <f>IF(FIN_DATASET[[#This Row],[AP_Flag]]=1,FIN_DATASET[[#This Row],[Amount]],0)</f>
        <v>0</v>
      </c>
    </row>
    <row r="2776" spans="1:18" x14ac:dyDescent="0.2">
      <c r="A2776" s="4">
        <f>FIN_RAW[[#This Row],[FECHA]]</f>
        <v>45838</v>
      </c>
      <c r="B2776" s="3">
        <f>YEAR(FIN_DATASET[[#This Row],[Date]])</f>
        <v>2025</v>
      </c>
      <c r="C2776" s="3" t="str">
        <f>TEXT(FIN_DATASET[[#This Row],[Date]],"mmmm")</f>
        <v>June</v>
      </c>
      <c r="D2776" s="3" t="str">
        <f>IF(FIN_RAW[[#This Row],[VALOR (IN)]]&gt;0, "Income",IF(FIN_RAW[[#This Row],[VALOR (OUT)]]&gt;0, "Expense", "Check"))</f>
        <v>Expense</v>
      </c>
      <c r="E2776" s="3" t="str">
        <f>_xlfn.XLOOKUP(FIN_DATASET[[#This Row],[Method]],CATEGORY_MAP[CUENTA_IN],CATEGORY_MAP[Category])</f>
        <v>Cash</v>
      </c>
      <c r="F2776" s="3" t="str">
        <f>_xlfn.XLOOKUP(FIN_DATASET[[#This Row],[Account]],CATEGORY_MAP[CUENTA_OUT],CATEGORY_MAP[Subcategory])</f>
        <v>Tournaments</v>
      </c>
      <c r="G2776" s="3" t="str">
        <f>IF(OR(FIN_RAW[[#This Row],[CONCEPTO]]=0,FIN_RAW[[#This Row],[CONCEPTO]]=""),"",FIN_RAW[[#This Row],[CONCEPTO]])</f>
        <v>Pago Inscripcion Festival Novatos 2025-1</v>
      </c>
      <c r="H2776" s="5">
        <f>IF(FIN_DATASET[[#This Row],[Type]]="Income", FIN_RAW[[#This Row],[VALOR (IN)]], -FIN_RAW[[#This Row],[VALOR (OUT)]])</f>
        <v>-210000</v>
      </c>
      <c r="I2776" s="3" t="str">
        <f>FIN_RAW[[#This Row],[CUENTA (IN)]]</f>
        <v>Efectivo</v>
      </c>
      <c r="J2776" s="6" t="str">
        <f>FIN_RAW[[#This Row],[CUENTA (OUT)]]</f>
        <v>Torneos</v>
      </c>
      <c r="K2776" s="3" t="str">
        <f>IF(OR(FIN_RAW[[#This Row],[CLIENTE]]=0,FIN_RAW[[#This Row],[CLIENTE]]=" "),"",FIN_RAW[[#This Row],[CLIENTE]])</f>
        <v/>
      </c>
      <c r="L2776" s="3" t="str">
        <f>IF(OR(FIN_RAW[[#This Row],[DEPORTISTA]]=0,FIN_RAW[[#This Row],[DEPORTISTA]]=""),"",FIN_RAW[[#This Row],[DEPORTISTA]])</f>
        <v/>
      </c>
      <c r="M2776" s="3">
        <f>IF(FIN_DATASET[[#This Row],[Method]]="Efectivo",1,0)</f>
        <v>1</v>
      </c>
      <c r="N2776" s="12">
        <f>IF(FIN_DATASET[[#This Row],[Method]]="Efectivo",FIN_DATASET[[#This Row],[Amount]],0)</f>
        <v>-210000</v>
      </c>
      <c r="O2776" s="3">
        <f>IF(FIN_DATASET[[#This Row],[Method]]="CxC",1,0)</f>
        <v>0</v>
      </c>
      <c r="P2776" s="11">
        <f>IF(FIN_DATASET[[#This Row],[Method]]="CxC",FIN_DATASET[[#This Row],[Amount]],0)</f>
        <v>0</v>
      </c>
      <c r="Q2776" s="3">
        <f>IF(OR(FIN_DATASET[[#This Row],[Account]]="CxP",FIN_DATASET[[#This Row],[Account]]="CxP (Liga)",FIN_DATASET[[#This Row],[Account]]="CxP (Terceros)"),1,0)</f>
        <v>0</v>
      </c>
      <c r="R2776" s="3">
        <f>IF(FIN_DATASET[[#This Row],[AP_Flag]]=1,FIN_DATASET[[#This Row],[Amount]],0)</f>
        <v>0</v>
      </c>
    </row>
    <row r="2777" spans="1:18" x14ac:dyDescent="0.2">
      <c r="A2777" s="4">
        <f>FIN_RAW[[#This Row],[FECHA]]</f>
        <v>45839</v>
      </c>
      <c r="B2777" s="3">
        <f>YEAR(FIN_DATASET[[#This Row],[Date]])</f>
        <v>2025</v>
      </c>
      <c r="C2777" s="3" t="str">
        <f>TEXT(FIN_DATASET[[#This Row],[Date]],"mmmm")</f>
        <v>July</v>
      </c>
      <c r="D2777" s="3" t="str">
        <f>IF(FIN_RAW[[#This Row],[VALOR (IN)]]&gt;0, "Income",IF(FIN_RAW[[#This Row],[VALOR (OUT)]]&gt;0, "Expense", "Check"))</f>
        <v>Income</v>
      </c>
      <c r="E2777" s="3" t="str">
        <f>_xlfn.XLOOKUP(FIN_DATASET[[#This Row],[Method]],CATEGORY_MAP[CUENTA_IN],CATEGORY_MAP[Category])</f>
        <v>Cash</v>
      </c>
      <c r="F2777" s="3" t="str">
        <f>_xlfn.XLOOKUP(FIN_DATASET[[#This Row],[Account]],CATEGORY_MAP[CUENTA_OUT],CATEGORY_MAP[Subcategory])</f>
        <v>Monthly Fee</v>
      </c>
      <c r="G2777" s="3" t="str">
        <f>IF(OR(FIN_RAW[[#This Row],[CONCEPTO]]=0,FIN_RAW[[#This Row],[CONCEPTO]]=""),"",FIN_RAW[[#This Row],[CONCEPTO]])</f>
        <v>Mensualidad FOR JUL</v>
      </c>
      <c r="H2777" s="5">
        <f>IF(FIN_DATASET[[#This Row],[Type]]="Income", FIN_RAW[[#This Row],[VALOR (IN)]], -FIN_RAW[[#This Row],[VALOR (OUT)]])</f>
        <v>158000</v>
      </c>
      <c r="I2777" s="3" t="str">
        <f>FIN_RAW[[#This Row],[CUENTA (IN)]]</f>
        <v>Efectivo</v>
      </c>
      <c r="J2777" s="6" t="str">
        <f>FIN_RAW[[#This Row],[CUENTA (OUT)]]</f>
        <v>Mensualidad</v>
      </c>
      <c r="K2777" s="3" t="str">
        <f>IF(OR(FIN_RAW[[#This Row],[CLIENTE]]=0,FIN_RAW[[#This Row],[CLIENTE]]=" "),"",FIN_RAW[[#This Row],[CLIENTE]])</f>
        <v>Sandra Martínez</v>
      </c>
      <c r="L2777" s="3" t="str">
        <f>IF(OR(FIN_RAW[[#This Row],[DEPORTISTA]]=0,FIN_RAW[[#This Row],[DEPORTISTA]]=""),"",FIN_RAW[[#This Row],[DEPORTISTA]])</f>
        <v>Alejandro Arbeláez Martínez</v>
      </c>
      <c r="M2777" s="3">
        <f>IF(FIN_DATASET[[#This Row],[Method]]="Efectivo",1,0)</f>
        <v>1</v>
      </c>
      <c r="N2777" s="12">
        <f>IF(FIN_DATASET[[#This Row],[Method]]="Efectivo",FIN_DATASET[[#This Row],[Amount]],0)</f>
        <v>158000</v>
      </c>
      <c r="O2777" s="3">
        <f>IF(FIN_DATASET[[#This Row],[Method]]="CxC",1,0)</f>
        <v>0</v>
      </c>
      <c r="P2777" s="11">
        <f>IF(FIN_DATASET[[#This Row],[Method]]="CxC",FIN_DATASET[[#This Row],[Amount]],0)</f>
        <v>0</v>
      </c>
      <c r="Q2777" s="3">
        <f>IF(OR(FIN_DATASET[[#This Row],[Account]]="CxP",FIN_DATASET[[#This Row],[Account]]="CxP (Liga)",FIN_DATASET[[#This Row],[Account]]="CxP (Terceros)"),1,0)</f>
        <v>0</v>
      </c>
      <c r="R2777" s="3">
        <f>IF(FIN_DATASET[[#This Row],[AP_Flag]]=1,FIN_DATASET[[#This Row],[Amount]],0)</f>
        <v>0</v>
      </c>
    </row>
    <row r="2778" spans="1:18" x14ac:dyDescent="0.2">
      <c r="A2778" s="4">
        <f>FIN_RAW[[#This Row],[FECHA]]</f>
        <v>45839</v>
      </c>
      <c r="B2778" s="3">
        <f>YEAR(FIN_DATASET[[#This Row],[Date]])</f>
        <v>2025</v>
      </c>
      <c r="C2778" s="3" t="str">
        <f>TEXT(FIN_DATASET[[#This Row],[Date]],"mmmm")</f>
        <v>July</v>
      </c>
      <c r="D2778" s="3" t="str">
        <f>IF(FIN_RAW[[#This Row],[VALOR (IN)]]&gt;0, "Income",IF(FIN_RAW[[#This Row],[VALOR (OUT)]]&gt;0, "Expense", "Check"))</f>
        <v>Income</v>
      </c>
      <c r="E2778" s="3" t="str">
        <f>_xlfn.XLOOKUP(FIN_DATASET[[#This Row],[Method]],CATEGORY_MAP[CUENTA_IN],CATEGORY_MAP[Category])</f>
        <v>Scholarships</v>
      </c>
      <c r="F2778" s="3" t="str">
        <f>_xlfn.XLOOKUP(FIN_DATASET[[#This Row],[Account]],CATEGORY_MAP[CUENTA_OUT],CATEGORY_MAP[Subcategory])</f>
        <v>Monthly Fee</v>
      </c>
      <c r="G2778" s="3" t="str">
        <f>IF(OR(FIN_RAW[[#This Row],[CONCEPTO]]=0,FIN_RAW[[#This Row],[CONCEPTO]]=""),"",FIN_RAW[[#This Row],[CONCEPTO]])</f>
        <v>Apoyo Temporal (18%) JUL</v>
      </c>
      <c r="H2778" s="5">
        <f>IF(FIN_DATASET[[#This Row],[Type]]="Income", FIN_RAW[[#This Row],[VALOR (IN)]], -FIN_RAW[[#This Row],[VALOR (OUT)]])</f>
        <v>35000</v>
      </c>
      <c r="I2778" s="3" t="str">
        <f>FIN_RAW[[#This Row],[CUENTA (IN)]]</f>
        <v>Becas</v>
      </c>
      <c r="J2778" s="6" t="str">
        <f>FIN_RAW[[#This Row],[CUENTA (OUT)]]</f>
        <v>Mensualidad</v>
      </c>
      <c r="K2778" s="3" t="str">
        <f>IF(OR(FIN_RAW[[#This Row],[CLIENTE]]=0,FIN_RAW[[#This Row],[CLIENTE]]=" "),"",FIN_RAW[[#This Row],[CLIENTE]])</f>
        <v>Sandra Martínez</v>
      </c>
      <c r="L2778" s="3" t="str">
        <f>IF(OR(FIN_RAW[[#This Row],[DEPORTISTA]]=0,FIN_RAW[[#This Row],[DEPORTISTA]]=""),"",FIN_RAW[[#This Row],[DEPORTISTA]])</f>
        <v>Alejandro Arbeláez Martínez</v>
      </c>
      <c r="M2778" s="3">
        <f>IF(FIN_DATASET[[#This Row],[Method]]="Efectivo",1,0)</f>
        <v>0</v>
      </c>
      <c r="N2778" s="12">
        <f>IF(FIN_DATASET[[#This Row],[Method]]="Efectivo",FIN_DATASET[[#This Row],[Amount]],0)</f>
        <v>0</v>
      </c>
      <c r="O2778" s="3">
        <f>IF(FIN_DATASET[[#This Row],[Method]]="CxC",1,0)</f>
        <v>0</v>
      </c>
      <c r="P2778" s="11">
        <f>IF(FIN_DATASET[[#This Row],[Method]]="CxC",FIN_DATASET[[#This Row],[Amount]],0)</f>
        <v>0</v>
      </c>
      <c r="Q2778" s="3">
        <f>IF(OR(FIN_DATASET[[#This Row],[Account]]="CxP",FIN_DATASET[[#This Row],[Account]]="CxP (Liga)",FIN_DATASET[[#This Row],[Account]]="CxP (Terceros)"),1,0)</f>
        <v>0</v>
      </c>
      <c r="R2778" s="3">
        <f>IF(FIN_DATASET[[#This Row],[AP_Flag]]=1,FIN_DATASET[[#This Row],[Amount]],0)</f>
        <v>0</v>
      </c>
    </row>
    <row r="2779" spans="1:18" x14ac:dyDescent="0.2">
      <c r="A2779" s="4">
        <f>FIN_RAW[[#This Row],[FECHA]]</f>
        <v>45839</v>
      </c>
      <c r="B2779" s="3">
        <f>YEAR(FIN_DATASET[[#This Row],[Date]])</f>
        <v>2025</v>
      </c>
      <c r="C2779" s="3" t="str">
        <f>TEXT(FIN_DATASET[[#This Row],[Date]],"mmmm")</f>
        <v>July</v>
      </c>
      <c r="D2779" s="3" t="str">
        <f>IF(FIN_RAW[[#This Row],[VALOR (IN)]]&gt;0, "Income",IF(FIN_RAW[[#This Row],[VALOR (OUT)]]&gt;0, "Expense", "Check"))</f>
        <v>Income</v>
      </c>
      <c r="E2779" s="3" t="str">
        <f>_xlfn.XLOOKUP(FIN_DATASET[[#This Row],[Method]],CATEGORY_MAP[CUENTA_IN],CATEGORY_MAP[Category])</f>
        <v>Cash</v>
      </c>
      <c r="F2779" s="3" t="str">
        <f>_xlfn.XLOOKUP(FIN_DATASET[[#This Row],[Account]],CATEGORY_MAP[CUENTA_OUT],CATEGORY_MAP[Subcategory])</f>
        <v>Monthly Fee</v>
      </c>
      <c r="G2779" s="3" t="str">
        <f>IF(OR(FIN_RAW[[#This Row],[CONCEPTO]]=0,FIN_RAW[[#This Row],[CONCEPTO]]=""),"",FIN_RAW[[#This Row],[CONCEPTO]])</f>
        <v>Mensualidad AR JUL</v>
      </c>
      <c r="H2779" s="5">
        <f>IF(FIN_DATASET[[#This Row],[Type]]="Income", FIN_RAW[[#This Row],[VALOR (IN)]], -FIN_RAW[[#This Row],[VALOR (OUT)]])</f>
        <v>225000</v>
      </c>
      <c r="I2779" s="3" t="str">
        <f>FIN_RAW[[#This Row],[CUENTA (IN)]]</f>
        <v>Efectivo</v>
      </c>
      <c r="J2779" s="6" t="str">
        <f>FIN_RAW[[#This Row],[CUENTA (OUT)]]</f>
        <v>Mensualidad</v>
      </c>
      <c r="K2779" s="3" t="str">
        <f>IF(OR(FIN_RAW[[#This Row],[CLIENTE]]=0,FIN_RAW[[#This Row],[CLIENTE]]=" "),"",FIN_RAW[[#This Row],[CLIENTE]])</f>
        <v>Carlos Andrés Velasco Ruiz</v>
      </c>
      <c r="L2779" s="3" t="str">
        <f>IF(OR(FIN_RAW[[#This Row],[DEPORTISTA]]=0,FIN_RAW[[#This Row],[DEPORTISTA]]=""),"",FIN_RAW[[#This Row],[DEPORTISTA]])</f>
        <v>Antonella Velasco Aristizabal</v>
      </c>
      <c r="M2779" s="3">
        <f>IF(FIN_DATASET[[#This Row],[Method]]="Efectivo",1,0)</f>
        <v>1</v>
      </c>
      <c r="N2779" s="12">
        <f>IF(FIN_DATASET[[#This Row],[Method]]="Efectivo",FIN_DATASET[[#This Row],[Amount]],0)</f>
        <v>225000</v>
      </c>
      <c r="O2779" s="3">
        <f>IF(FIN_DATASET[[#This Row],[Method]]="CxC",1,0)</f>
        <v>0</v>
      </c>
      <c r="P2779" s="11">
        <f>IF(FIN_DATASET[[#This Row],[Method]]="CxC",FIN_DATASET[[#This Row],[Amount]],0)</f>
        <v>0</v>
      </c>
      <c r="Q2779" s="3">
        <f>IF(OR(FIN_DATASET[[#This Row],[Account]]="CxP",FIN_DATASET[[#This Row],[Account]]="CxP (Liga)",FIN_DATASET[[#This Row],[Account]]="CxP (Terceros)"),1,0)</f>
        <v>0</v>
      </c>
      <c r="R2779" s="3">
        <f>IF(FIN_DATASET[[#This Row],[AP_Flag]]=1,FIN_DATASET[[#This Row],[Amount]],0)</f>
        <v>0</v>
      </c>
    </row>
    <row r="2780" spans="1:18" x14ac:dyDescent="0.2">
      <c r="A2780" s="4">
        <f>FIN_RAW[[#This Row],[FECHA]]</f>
        <v>45839</v>
      </c>
      <c r="B2780" s="3">
        <f>YEAR(FIN_DATASET[[#This Row],[Date]])</f>
        <v>2025</v>
      </c>
      <c r="C2780" s="3" t="str">
        <f>TEXT(FIN_DATASET[[#This Row],[Date]],"mmmm")</f>
        <v>July</v>
      </c>
      <c r="D2780" s="3" t="str">
        <f>IF(FIN_RAW[[#This Row],[VALOR (IN)]]&gt;0, "Income",IF(FIN_RAW[[#This Row],[VALOR (OUT)]]&gt;0, "Expense", "Check"))</f>
        <v>Income</v>
      </c>
      <c r="E2780" s="3" t="str">
        <f>_xlfn.XLOOKUP(FIN_DATASET[[#This Row],[Method]],CATEGORY_MAP[CUENTA_IN],CATEGORY_MAP[Category])</f>
        <v>Cash</v>
      </c>
      <c r="F2780" s="3" t="str">
        <f>_xlfn.XLOOKUP(FIN_DATASET[[#This Row],[Account]],CATEGORY_MAP[CUENTA_OUT],CATEGORY_MAP[Subcategory])</f>
        <v>Monthly Fee</v>
      </c>
      <c r="G2780" s="3" t="str">
        <f>IF(OR(FIN_RAW[[#This Row],[CONCEPTO]]=0,FIN_RAW[[#This Row],[CONCEPTO]]=""),"",FIN_RAW[[#This Row],[CONCEPTO]])</f>
        <v>Mensualidad AR JUL</v>
      </c>
      <c r="H2780" s="5">
        <f>IF(FIN_DATASET[[#This Row],[Type]]="Income", FIN_RAW[[#This Row],[VALOR (IN)]], -FIN_RAW[[#This Row],[VALOR (OUT)]])</f>
        <v>225000</v>
      </c>
      <c r="I2780" s="3" t="str">
        <f>FIN_RAW[[#This Row],[CUENTA (IN)]]</f>
        <v>Efectivo</v>
      </c>
      <c r="J2780" s="6" t="str">
        <f>FIN_RAW[[#This Row],[CUENTA (OUT)]]</f>
        <v>Mensualidad</v>
      </c>
      <c r="K2780" s="3" t="str">
        <f>IF(OR(FIN_RAW[[#This Row],[CLIENTE]]=0,FIN_RAW[[#This Row],[CLIENTE]]=" "),"",FIN_RAW[[#This Row],[CLIENTE]])</f>
        <v>Juan Sebastián Floyd</v>
      </c>
      <c r="L2780" s="3" t="str">
        <f>IF(OR(FIN_RAW[[#This Row],[DEPORTISTA]]=0,FIN_RAW[[#This Row],[DEPORTISTA]]=""),"",FIN_RAW[[#This Row],[DEPORTISTA]])</f>
        <v>Arianna Floyd Martínez</v>
      </c>
      <c r="M2780" s="3">
        <f>IF(FIN_DATASET[[#This Row],[Method]]="Efectivo",1,0)</f>
        <v>1</v>
      </c>
      <c r="N2780" s="12">
        <f>IF(FIN_DATASET[[#This Row],[Method]]="Efectivo",FIN_DATASET[[#This Row],[Amount]],0)</f>
        <v>225000</v>
      </c>
      <c r="O2780" s="3">
        <f>IF(FIN_DATASET[[#This Row],[Method]]="CxC",1,0)</f>
        <v>0</v>
      </c>
      <c r="P2780" s="11">
        <f>IF(FIN_DATASET[[#This Row],[Method]]="CxC",FIN_DATASET[[#This Row],[Amount]],0)</f>
        <v>0</v>
      </c>
      <c r="Q2780" s="3">
        <f>IF(OR(FIN_DATASET[[#This Row],[Account]]="CxP",FIN_DATASET[[#This Row],[Account]]="CxP (Liga)",FIN_DATASET[[#This Row],[Account]]="CxP (Terceros)"),1,0)</f>
        <v>0</v>
      </c>
      <c r="R2780" s="3">
        <f>IF(FIN_DATASET[[#This Row],[AP_Flag]]=1,FIN_DATASET[[#This Row],[Amount]],0)</f>
        <v>0</v>
      </c>
    </row>
    <row r="2781" spans="1:18" x14ac:dyDescent="0.2">
      <c r="A2781" s="4">
        <f>FIN_RAW[[#This Row],[FECHA]]</f>
        <v>45839</v>
      </c>
      <c r="B2781" s="3">
        <f>YEAR(FIN_DATASET[[#This Row],[Date]])</f>
        <v>2025</v>
      </c>
      <c r="C2781" s="3" t="str">
        <f>TEXT(FIN_DATASET[[#This Row],[Date]],"mmmm")</f>
        <v>July</v>
      </c>
      <c r="D2781" s="3" t="str">
        <f>IF(FIN_RAW[[#This Row],[VALOR (IN)]]&gt;0, "Income",IF(FIN_RAW[[#This Row],[VALOR (OUT)]]&gt;0, "Expense", "Check"))</f>
        <v>Income</v>
      </c>
      <c r="E2781" s="3" t="str">
        <f>_xlfn.XLOOKUP(FIN_DATASET[[#This Row],[Method]],CATEGORY_MAP[CUENTA_IN],CATEGORY_MAP[Category])</f>
        <v>Cash</v>
      </c>
      <c r="F2781" s="3" t="str">
        <f>_xlfn.XLOOKUP(FIN_DATASET[[#This Row],[Account]],CATEGORY_MAP[CUENTA_OUT],CATEGORY_MAP[Subcategory])</f>
        <v>Monthly Fee</v>
      </c>
      <c r="G2781" s="3" t="str">
        <f>IF(OR(FIN_RAW[[#This Row],[CONCEPTO]]=0,FIN_RAW[[#This Row],[CONCEPTO]]=""),"",FIN_RAW[[#This Row],[CONCEPTO]])</f>
        <v>Mensualidad AR JUL</v>
      </c>
      <c r="H2781" s="5">
        <f>IF(FIN_DATASET[[#This Row],[Type]]="Income", FIN_RAW[[#This Row],[VALOR (IN)]], -FIN_RAW[[#This Row],[VALOR (OUT)]])</f>
        <v>191000</v>
      </c>
      <c r="I2781" s="3" t="str">
        <f>FIN_RAW[[#This Row],[CUENTA (IN)]]</f>
        <v>Efectivo</v>
      </c>
      <c r="J2781" s="6" t="str">
        <f>FIN_RAW[[#This Row],[CUENTA (OUT)]]</f>
        <v>Mensualidad</v>
      </c>
      <c r="K2781" s="3" t="str">
        <f>IF(OR(FIN_RAW[[#This Row],[CLIENTE]]=0,FIN_RAW[[#This Row],[CLIENTE]]=" "),"",FIN_RAW[[#This Row],[CLIENTE]])</f>
        <v>Juan Sebastián Floyd</v>
      </c>
      <c r="L2781" s="3" t="str">
        <f>IF(OR(FIN_RAW[[#This Row],[DEPORTISTA]]=0,FIN_RAW[[#This Row],[DEPORTISTA]]=""),"",FIN_RAW[[#This Row],[DEPORTISTA]])</f>
        <v>Juan Diego Floyd Martínez</v>
      </c>
      <c r="M2781" s="3">
        <f>IF(FIN_DATASET[[#This Row],[Method]]="Efectivo",1,0)</f>
        <v>1</v>
      </c>
      <c r="N2781" s="12">
        <f>IF(FIN_DATASET[[#This Row],[Method]]="Efectivo",FIN_DATASET[[#This Row],[Amount]],0)</f>
        <v>191000</v>
      </c>
      <c r="O2781" s="3">
        <f>IF(FIN_DATASET[[#This Row],[Method]]="CxC",1,0)</f>
        <v>0</v>
      </c>
      <c r="P2781" s="11">
        <f>IF(FIN_DATASET[[#This Row],[Method]]="CxC",FIN_DATASET[[#This Row],[Amount]],0)</f>
        <v>0</v>
      </c>
      <c r="Q2781" s="3">
        <f>IF(OR(FIN_DATASET[[#This Row],[Account]]="CxP",FIN_DATASET[[#This Row],[Account]]="CxP (Liga)",FIN_DATASET[[#This Row],[Account]]="CxP (Terceros)"),1,0)</f>
        <v>0</v>
      </c>
      <c r="R2781" s="3">
        <f>IF(FIN_DATASET[[#This Row],[AP_Flag]]=1,FIN_DATASET[[#This Row],[Amount]],0)</f>
        <v>0</v>
      </c>
    </row>
    <row r="2782" spans="1:18" x14ac:dyDescent="0.2">
      <c r="A2782" s="4">
        <f>FIN_RAW[[#This Row],[FECHA]]</f>
        <v>45839</v>
      </c>
      <c r="B2782" s="3">
        <f>YEAR(FIN_DATASET[[#This Row],[Date]])</f>
        <v>2025</v>
      </c>
      <c r="C2782" s="3" t="str">
        <f>TEXT(FIN_DATASET[[#This Row],[Date]],"mmmm")</f>
        <v>July</v>
      </c>
      <c r="D2782" s="3" t="str">
        <f>IF(FIN_RAW[[#This Row],[VALOR (IN)]]&gt;0, "Income",IF(FIN_RAW[[#This Row],[VALOR (OUT)]]&gt;0, "Expense", "Check"))</f>
        <v>Income</v>
      </c>
      <c r="E2782" s="3" t="str">
        <f>_xlfn.XLOOKUP(FIN_DATASET[[#This Row],[Method]],CATEGORY_MAP[CUENTA_IN],CATEGORY_MAP[Category])</f>
        <v>Scholarships</v>
      </c>
      <c r="F2782" s="3" t="str">
        <f>_xlfn.XLOOKUP(FIN_DATASET[[#This Row],[Account]],CATEGORY_MAP[CUENTA_OUT],CATEGORY_MAP[Subcategory])</f>
        <v>Monthly Fee</v>
      </c>
      <c r="G2782" s="3" t="str">
        <f>IF(OR(FIN_RAW[[#This Row],[CONCEPTO]]=0,FIN_RAW[[#This Row],[CONCEPTO]]=""),"",FIN_RAW[[#This Row],[CONCEPTO]])</f>
        <v>Beca Hermandad (15%) JUL</v>
      </c>
      <c r="H2782" s="5">
        <f>IF(FIN_DATASET[[#This Row],[Type]]="Income", FIN_RAW[[#This Row],[VALOR (IN)]], -FIN_RAW[[#This Row],[VALOR (OUT)]])</f>
        <v>34000</v>
      </c>
      <c r="I2782" s="3" t="str">
        <f>FIN_RAW[[#This Row],[CUENTA (IN)]]</f>
        <v>Becas</v>
      </c>
      <c r="J2782" s="6" t="str">
        <f>FIN_RAW[[#This Row],[CUENTA (OUT)]]</f>
        <v>Mensualidad</v>
      </c>
      <c r="K2782" s="3" t="str">
        <f>IF(OR(FIN_RAW[[#This Row],[CLIENTE]]=0,FIN_RAW[[#This Row],[CLIENTE]]=" "),"",FIN_RAW[[#This Row],[CLIENTE]])</f>
        <v>Juan Sebastián Floyd</v>
      </c>
      <c r="L2782" s="3" t="str">
        <f>IF(OR(FIN_RAW[[#This Row],[DEPORTISTA]]=0,FIN_RAW[[#This Row],[DEPORTISTA]]=""),"",FIN_RAW[[#This Row],[DEPORTISTA]])</f>
        <v>Juan Diego Floyd Martínez</v>
      </c>
      <c r="M2782" s="3">
        <f>IF(FIN_DATASET[[#This Row],[Method]]="Efectivo",1,0)</f>
        <v>0</v>
      </c>
      <c r="N2782" s="12">
        <f>IF(FIN_DATASET[[#This Row],[Method]]="Efectivo",FIN_DATASET[[#This Row],[Amount]],0)</f>
        <v>0</v>
      </c>
      <c r="O2782" s="3">
        <f>IF(FIN_DATASET[[#This Row],[Method]]="CxC",1,0)</f>
        <v>0</v>
      </c>
      <c r="P2782" s="11">
        <f>IF(FIN_DATASET[[#This Row],[Method]]="CxC",FIN_DATASET[[#This Row],[Amount]],0)</f>
        <v>0</v>
      </c>
      <c r="Q2782" s="3">
        <f>IF(OR(FIN_DATASET[[#This Row],[Account]]="CxP",FIN_DATASET[[#This Row],[Account]]="CxP (Liga)",FIN_DATASET[[#This Row],[Account]]="CxP (Terceros)"),1,0)</f>
        <v>0</v>
      </c>
      <c r="R2782" s="3">
        <f>IF(FIN_DATASET[[#This Row],[AP_Flag]]=1,FIN_DATASET[[#This Row],[Amount]],0)</f>
        <v>0</v>
      </c>
    </row>
    <row r="2783" spans="1:18" x14ac:dyDescent="0.2">
      <c r="A2783" s="4">
        <f>FIN_RAW[[#This Row],[FECHA]]</f>
        <v>45839</v>
      </c>
      <c r="B2783" s="3">
        <f>YEAR(FIN_DATASET[[#This Row],[Date]])</f>
        <v>2025</v>
      </c>
      <c r="C2783" s="3" t="str">
        <f>TEXT(FIN_DATASET[[#This Row],[Date]],"mmmm")</f>
        <v>July</v>
      </c>
      <c r="D2783" s="3" t="str">
        <f>IF(FIN_RAW[[#This Row],[VALOR (IN)]]&gt;0, "Income",IF(FIN_RAW[[#This Row],[VALOR (OUT)]]&gt;0, "Expense", "Check"))</f>
        <v>Income</v>
      </c>
      <c r="E2783" s="3" t="str">
        <f>_xlfn.XLOOKUP(FIN_DATASET[[#This Row],[Method]],CATEGORY_MAP[CUENTA_IN],CATEGORY_MAP[Category])</f>
        <v>Cash</v>
      </c>
      <c r="F2783" s="3" t="str">
        <f>_xlfn.XLOOKUP(FIN_DATASET[[#This Row],[Account]],CATEGORY_MAP[CUENTA_OUT],CATEGORY_MAP[Subcategory])</f>
        <v>Monthly Fee</v>
      </c>
      <c r="G2783" s="3" t="str">
        <f>IF(OR(FIN_RAW[[#This Row],[CONCEPTO]]=0,FIN_RAW[[#This Row],[CONCEPTO]]=""),"",FIN_RAW[[#This Row],[CONCEPTO]])</f>
        <v>Mensualidad AR JUL</v>
      </c>
      <c r="H2783" s="5">
        <f>IF(FIN_DATASET[[#This Row],[Type]]="Income", FIN_RAW[[#This Row],[VALOR (IN)]], -FIN_RAW[[#This Row],[VALOR (OUT)]])</f>
        <v>225000</v>
      </c>
      <c r="I2783" s="3" t="str">
        <f>FIN_RAW[[#This Row],[CUENTA (IN)]]</f>
        <v>Efectivo</v>
      </c>
      <c r="J2783" s="6" t="str">
        <f>FIN_RAW[[#This Row],[CUENTA (OUT)]]</f>
        <v>Mensualidad</v>
      </c>
      <c r="K2783" s="3" t="str">
        <f>IF(OR(FIN_RAW[[#This Row],[CLIENTE]]=0,FIN_RAW[[#This Row],[CLIENTE]]=" "),"",FIN_RAW[[#This Row],[CLIENTE]])</f>
        <v>Tatiana Romero Tenorio</v>
      </c>
      <c r="L2783" s="3" t="str">
        <f>IF(OR(FIN_RAW[[#This Row],[DEPORTISTA]]=0,FIN_RAW[[#This Row],[DEPORTISTA]]=""),"",FIN_RAW[[#This Row],[DEPORTISTA]])</f>
        <v>Ismael Hurtado Romero</v>
      </c>
      <c r="M2783" s="3">
        <f>IF(FIN_DATASET[[#This Row],[Method]]="Efectivo",1,0)</f>
        <v>1</v>
      </c>
      <c r="N2783" s="12">
        <f>IF(FIN_DATASET[[#This Row],[Method]]="Efectivo",FIN_DATASET[[#This Row],[Amount]],0)</f>
        <v>225000</v>
      </c>
      <c r="O2783" s="3">
        <f>IF(FIN_DATASET[[#This Row],[Method]]="CxC",1,0)</f>
        <v>0</v>
      </c>
      <c r="P2783" s="11">
        <f>IF(FIN_DATASET[[#This Row],[Method]]="CxC",FIN_DATASET[[#This Row],[Amount]],0)</f>
        <v>0</v>
      </c>
      <c r="Q2783" s="3">
        <f>IF(OR(FIN_DATASET[[#This Row],[Account]]="CxP",FIN_DATASET[[#This Row],[Account]]="CxP (Liga)",FIN_DATASET[[#This Row],[Account]]="CxP (Terceros)"),1,0)</f>
        <v>0</v>
      </c>
      <c r="R2783" s="3">
        <f>IF(FIN_DATASET[[#This Row],[AP_Flag]]=1,FIN_DATASET[[#This Row],[Amount]],0)</f>
        <v>0</v>
      </c>
    </row>
    <row r="2784" spans="1:18" x14ac:dyDescent="0.2">
      <c r="A2784" s="4">
        <f>FIN_RAW[[#This Row],[FECHA]]</f>
        <v>45839</v>
      </c>
      <c r="B2784" s="3">
        <f>YEAR(FIN_DATASET[[#This Row],[Date]])</f>
        <v>2025</v>
      </c>
      <c r="C2784" s="3" t="str">
        <f>TEXT(FIN_DATASET[[#This Row],[Date]],"mmmm")</f>
        <v>July</v>
      </c>
      <c r="D2784" s="3" t="str">
        <f>IF(FIN_RAW[[#This Row],[VALOR (IN)]]&gt;0, "Income",IF(FIN_RAW[[#This Row],[VALOR (OUT)]]&gt;0, "Expense", "Check"))</f>
        <v>Income</v>
      </c>
      <c r="E2784" s="3" t="str">
        <f>_xlfn.XLOOKUP(FIN_DATASET[[#This Row],[Method]],CATEGORY_MAP[CUENTA_IN],CATEGORY_MAP[Category])</f>
        <v>Cash</v>
      </c>
      <c r="F2784" s="3" t="str">
        <f>_xlfn.XLOOKUP(FIN_DATASET[[#This Row],[Account]],CATEGORY_MAP[CUENTA_OUT],CATEGORY_MAP[Subcategory])</f>
        <v>Monthly Fee</v>
      </c>
      <c r="G2784" s="3" t="str">
        <f>IF(OR(FIN_RAW[[#This Row],[CONCEPTO]]=0,FIN_RAW[[#This Row],[CONCEPTO]]=""),"",FIN_RAW[[#This Row],[CONCEPTO]])</f>
        <v>Mensualidad FOR JUL</v>
      </c>
      <c r="H2784" s="5">
        <f>IF(FIN_DATASET[[#This Row],[Type]]="Income", FIN_RAW[[#This Row],[VALOR (IN)]], -FIN_RAW[[#This Row],[VALOR (OUT)]])</f>
        <v>193000</v>
      </c>
      <c r="I2784" s="3" t="str">
        <f>FIN_RAW[[#This Row],[CUENTA (IN)]]</f>
        <v>Efectivo</v>
      </c>
      <c r="J2784" s="6" t="str">
        <f>FIN_RAW[[#This Row],[CUENTA (OUT)]]</f>
        <v>Mensualidad</v>
      </c>
      <c r="K2784" s="3" t="str">
        <f>IF(OR(FIN_RAW[[#This Row],[CLIENTE]]=0,FIN_RAW[[#This Row],[CLIENTE]]=" "),"",FIN_RAW[[#This Row],[CLIENTE]])</f>
        <v>Juan Carlos Cano Ortiz</v>
      </c>
      <c r="L2784" s="3" t="str">
        <f>IF(OR(FIN_RAW[[#This Row],[DEPORTISTA]]=0,FIN_RAW[[#This Row],[DEPORTISTA]]=""),"",FIN_RAW[[#This Row],[DEPORTISTA]])</f>
        <v>Jeronimo Cano Peña</v>
      </c>
      <c r="M2784" s="3">
        <f>IF(FIN_DATASET[[#This Row],[Method]]="Efectivo",1,0)</f>
        <v>1</v>
      </c>
      <c r="N2784" s="12">
        <f>IF(FIN_DATASET[[#This Row],[Method]]="Efectivo",FIN_DATASET[[#This Row],[Amount]],0)</f>
        <v>193000</v>
      </c>
      <c r="O2784" s="3">
        <f>IF(FIN_DATASET[[#This Row],[Method]]="CxC",1,0)</f>
        <v>0</v>
      </c>
      <c r="P2784" s="11">
        <f>IF(FIN_DATASET[[#This Row],[Method]]="CxC",FIN_DATASET[[#This Row],[Amount]],0)</f>
        <v>0</v>
      </c>
      <c r="Q2784" s="3">
        <f>IF(OR(FIN_DATASET[[#This Row],[Account]]="CxP",FIN_DATASET[[#This Row],[Account]]="CxP (Liga)",FIN_DATASET[[#This Row],[Account]]="CxP (Terceros)"),1,0)</f>
        <v>0</v>
      </c>
      <c r="R2784" s="3">
        <f>IF(FIN_DATASET[[#This Row],[AP_Flag]]=1,FIN_DATASET[[#This Row],[Amount]],0)</f>
        <v>0</v>
      </c>
    </row>
    <row r="2785" spans="1:18" x14ac:dyDescent="0.2">
      <c r="A2785" s="4">
        <f>FIN_RAW[[#This Row],[FECHA]]</f>
        <v>45839</v>
      </c>
      <c r="B2785" s="3">
        <f>YEAR(FIN_DATASET[[#This Row],[Date]])</f>
        <v>2025</v>
      </c>
      <c r="C2785" s="3" t="str">
        <f>TEXT(FIN_DATASET[[#This Row],[Date]],"mmmm")</f>
        <v>July</v>
      </c>
      <c r="D2785" s="3" t="str">
        <f>IF(FIN_RAW[[#This Row],[VALOR (IN)]]&gt;0, "Income",IF(FIN_RAW[[#This Row],[VALOR (OUT)]]&gt;0, "Expense", "Check"))</f>
        <v>Income</v>
      </c>
      <c r="E2785" s="3" t="str">
        <f>_xlfn.XLOOKUP(FIN_DATASET[[#This Row],[Method]],CATEGORY_MAP[CUENTA_IN],CATEGORY_MAP[Category])</f>
        <v>Cash</v>
      </c>
      <c r="F2785" s="3" t="str">
        <f>_xlfn.XLOOKUP(FIN_DATASET[[#This Row],[Account]],CATEGORY_MAP[CUENTA_OUT],CATEGORY_MAP[Subcategory])</f>
        <v>Monthly Fee</v>
      </c>
      <c r="G2785" s="3" t="str">
        <f>IF(OR(FIN_RAW[[#This Row],[CONCEPTO]]=0,FIN_RAW[[#This Row],[CONCEPTO]]=""),"",FIN_RAW[[#This Row],[CONCEPTO]])</f>
        <v>Mensualidad AR JUL</v>
      </c>
      <c r="H2785" s="5">
        <f>IF(FIN_DATASET[[#This Row],[Type]]="Income", FIN_RAW[[#This Row],[VALOR (IN)]], -FIN_RAW[[#This Row],[VALOR (OUT)]])</f>
        <v>225000</v>
      </c>
      <c r="I2785" s="3" t="str">
        <f>FIN_RAW[[#This Row],[CUENTA (IN)]]</f>
        <v>Efectivo</v>
      </c>
      <c r="J2785" s="6" t="str">
        <f>FIN_RAW[[#This Row],[CUENTA (OUT)]]</f>
        <v>Mensualidad</v>
      </c>
      <c r="K2785" s="3" t="str">
        <f>IF(OR(FIN_RAW[[#This Row],[CLIENTE]]=0,FIN_RAW[[#This Row],[CLIENTE]]=" "),"",FIN_RAW[[#This Row],[CLIENTE]])</f>
        <v>Nulbi Quisaboni Ortiz</v>
      </c>
      <c r="L2785" s="3" t="str">
        <f>IF(OR(FIN_RAW[[#This Row],[DEPORTISTA]]=0,FIN_RAW[[#This Row],[DEPORTISTA]]=""),"",FIN_RAW[[#This Row],[DEPORTISTA]])</f>
        <v>Jose Julian Diaz Quisaboni</v>
      </c>
      <c r="M2785" s="3">
        <f>IF(FIN_DATASET[[#This Row],[Method]]="Efectivo",1,0)</f>
        <v>1</v>
      </c>
      <c r="N2785" s="12">
        <f>IF(FIN_DATASET[[#This Row],[Method]]="Efectivo",FIN_DATASET[[#This Row],[Amount]],0)</f>
        <v>225000</v>
      </c>
      <c r="O2785" s="3">
        <f>IF(FIN_DATASET[[#This Row],[Method]]="CxC",1,0)</f>
        <v>0</v>
      </c>
      <c r="P2785" s="11">
        <f>IF(FIN_DATASET[[#This Row],[Method]]="CxC",FIN_DATASET[[#This Row],[Amount]],0)</f>
        <v>0</v>
      </c>
      <c r="Q2785" s="3">
        <f>IF(OR(FIN_DATASET[[#This Row],[Account]]="CxP",FIN_DATASET[[#This Row],[Account]]="CxP (Liga)",FIN_DATASET[[#This Row],[Account]]="CxP (Terceros)"),1,0)</f>
        <v>0</v>
      </c>
      <c r="R2785" s="3">
        <f>IF(FIN_DATASET[[#This Row],[AP_Flag]]=1,FIN_DATASET[[#This Row],[Amount]],0)</f>
        <v>0</v>
      </c>
    </row>
    <row r="2786" spans="1:18" x14ac:dyDescent="0.2">
      <c r="A2786" s="4">
        <f>FIN_RAW[[#This Row],[FECHA]]</f>
        <v>45839</v>
      </c>
      <c r="B2786" s="3">
        <f>YEAR(FIN_DATASET[[#This Row],[Date]])</f>
        <v>2025</v>
      </c>
      <c r="C2786" s="3" t="str">
        <f>TEXT(FIN_DATASET[[#This Row],[Date]],"mmmm")</f>
        <v>July</v>
      </c>
      <c r="D2786" s="3" t="str">
        <f>IF(FIN_RAW[[#This Row],[VALOR (IN)]]&gt;0, "Income",IF(FIN_RAW[[#This Row],[VALOR (OUT)]]&gt;0, "Expense", "Check"))</f>
        <v>Income</v>
      </c>
      <c r="E2786" s="3" t="str">
        <f>_xlfn.XLOOKUP(FIN_DATASET[[#This Row],[Method]],CATEGORY_MAP[CUENTA_IN],CATEGORY_MAP[Category])</f>
        <v>Accounts Receivable</v>
      </c>
      <c r="F2786" s="3" t="str">
        <f>_xlfn.XLOOKUP(FIN_DATASET[[#This Row],[Account]],CATEGORY_MAP[CUENTA_OUT],CATEGORY_MAP[Subcategory])</f>
        <v>Monthly Fee</v>
      </c>
      <c r="G2786" s="3" t="str">
        <f>IF(OR(FIN_RAW[[#This Row],[CONCEPTO]]=0,FIN_RAW[[#This Row],[CONCEPTO]]=""),"",FIN_RAW[[#This Row],[CONCEPTO]])</f>
        <v>Mensualidad AR JUL</v>
      </c>
      <c r="H2786" s="5">
        <f>IF(FIN_DATASET[[#This Row],[Type]]="Income", FIN_RAW[[#This Row],[VALOR (IN)]], -FIN_RAW[[#This Row],[VALOR (OUT)]])</f>
        <v>225000</v>
      </c>
      <c r="I2786" s="3" t="str">
        <f>FIN_RAW[[#This Row],[CUENTA (IN)]]</f>
        <v>CxC</v>
      </c>
      <c r="J2786" s="6" t="str">
        <f>FIN_RAW[[#This Row],[CUENTA (OUT)]]</f>
        <v>Mensualidad</v>
      </c>
      <c r="K2786" s="3" t="str">
        <f>IF(OR(FIN_RAW[[#This Row],[CLIENTE]]=0,FIN_RAW[[#This Row],[CLIENTE]]=" "),"",FIN_RAW[[#This Row],[CLIENTE]])</f>
        <v>Víctor Manuel Duque Yepes</v>
      </c>
      <c r="L2786" s="3" t="str">
        <f>IF(OR(FIN_RAW[[#This Row],[DEPORTISTA]]=0,FIN_RAW[[#This Row],[DEPORTISTA]]=""),"",FIN_RAW[[#This Row],[DEPORTISTA]])</f>
        <v>Juan Esteban Duque Pinto</v>
      </c>
      <c r="M2786" s="3">
        <f>IF(FIN_DATASET[[#This Row],[Method]]="Efectivo",1,0)</f>
        <v>0</v>
      </c>
      <c r="N2786" s="12">
        <f>IF(FIN_DATASET[[#This Row],[Method]]="Efectivo",FIN_DATASET[[#This Row],[Amount]],0)</f>
        <v>0</v>
      </c>
      <c r="O2786" s="3">
        <f>IF(FIN_DATASET[[#This Row],[Method]]="CxC",1,0)</f>
        <v>1</v>
      </c>
      <c r="P2786" s="11">
        <f>IF(FIN_DATASET[[#This Row],[Method]]="CxC",FIN_DATASET[[#This Row],[Amount]],0)</f>
        <v>225000</v>
      </c>
      <c r="Q2786" s="3">
        <f>IF(OR(FIN_DATASET[[#This Row],[Account]]="CxP",FIN_DATASET[[#This Row],[Account]]="CxP (Liga)",FIN_DATASET[[#This Row],[Account]]="CxP (Terceros)"),1,0)</f>
        <v>0</v>
      </c>
      <c r="R2786" s="3">
        <f>IF(FIN_DATASET[[#This Row],[AP_Flag]]=1,FIN_DATASET[[#This Row],[Amount]],0)</f>
        <v>0</v>
      </c>
    </row>
    <row r="2787" spans="1:18" x14ac:dyDescent="0.2">
      <c r="A2787" s="4">
        <f>FIN_RAW[[#This Row],[FECHA]]</f>
        <v>45839</v>
      </c>
      <c r="B2787" s="3">
        <f>YEAR(FIN_DATASET[[#This Row],[Date]])</f>
        <v>2025</v>
      </c>
      <c r="C2787" s="3" t="str">
        <f>TEXT(FIN_DATASET[[#This Row],[Date]],"mmmm")</f>
        <v>July</v>
      </c>
      <c r="D2787" s="3" t="str">
        <f>IF(FIN_RAW[[#This Row],[VALOR (IN)]]&gt;0, "Income",IF(FIN_RAW[[#This Row],[VALOR (OUT)]]&gt;0, "Expense", "Check"))</f>
        <v>Income</v>
      </c>
      <c r="E2787" s="3" t="str">
        <f>_xlfn.XLOOKUP(FIN_DATASET[[#This Row],[Method]],CATEGORY_MAP[CUENTA_IN],CATEGORY_MAP[Category])</f>
        <v>Accounts Receivable</v>
      </c>
      <c r="F2787" s="3" t="str">
        <f>_xlfn.XLOOKUP(FIN_DATASET[[#This Row],[Account]],CATEGORY_MAP[CUENTA_OUT],CATEGORY_MAP[Subcategory])</f>
        <v>Monthly Fee</v>
      </c>
      <c r="G2787" s="3" t="str">
        <f>IF(OR(FIN_RAW[[#This Row],[CONCEPTO]]=0,FIN_RAW[[#This Row],[CONCEPTO]]=""),"",FIN_RAW[[#This Row],[CONCEPTO]])</f>
        <v>Mensualidad AR JUL</v>
      </c>
      <c r="H2787" s="5">
        <f>IF(FIN_DATASET[[#This Row],[Type]]="Income", FIN_RAW[[#This Row],[VALOR (IN)]], -FIN_RAW[[#This Row],[VALOR (OUT)]])</f>
        <v>225000</v>
      </c>
      <c r="I2787" s="3" t="str">
        <f>FIN_RAW[[#This Row],[CUENTA (IN)]]</f>
        <v>CxC</v>
      </c>
      <c r="J2787" s="6" t="str">
        <f>FIN_RAW[[#This Row],[CUENTA (OUT)]]</f>
        <v>Mensualidad</v>
      </c>
      <c r="K2787" s="3" t="str">
        <f>IF(OR(FIN_RAW[[#This Row],[CLIENTE]]=0,FIN_RAW[[#This Row],[CLIENTE]]=" "),"",FIN_RAW[[#This Row],[CLIENTE]])</f>
        <v>Diana Gómez Herrera</v>
      </c>
      <c r="L2787" s="3" t="str">
        <f>IF(OR(FIN_RAW[[#This Row],[DEPORTISTA]]=0,FIN_RAW[[#This Row],[DEPORTISTA]]=""),"",FIN_RAW[[#This Row],[DEPORTISTA]])</f>
        <v>Juan Manuel López Gómez</v>
      </c>
      <c r="M2787" s="3">
        <f>IF(FIN_DATASET[[#This Row],[Method]]="Efectivo",1,0)</f>
        <v>0</v>
      </c>
      <c r="N2787" s="12">
        <f>IF(FIN_DATASET[[#This Row],[Method]]="Efectivo",FIN_DATASET[[#This Row],[Amount]],0)</f>
        <v>0</v>
      </c>
      <c r="O2787" s="3">
        <f>IF(FIN_DATASET[[#This Row],[Method]]="CxC",1,0)</f>
        <v>1</v>
      </c>
      <c r="P2787" s="11">
        <f>IF(FIN_DATASET[[#This Row],[Method]]="CxC",FIN_DATASET[[#This Row],[Amount]],0)</f>
        <v>225000</v>
      </c>
      <c r="Q2787" s="3">
        <f>IF(OR(FIN_DATASET[[#This Row],[Account]]="CxP",FIN_DATASET[[#This Row],[Account]]="CxP (Liga)",FIN_DATASET[[#This Row],[Account]]="CxP (Terceros)"),1,0)</f>
        <v>0</v>
      </c>
      <c r="R2787" s="3">
        <f>IF(FIN_DATASET[[#This Row],[AP_Flag]]=1,FIN_DATASET[[#This Row],[Amount]],0)</f>
        <v>0</v>
      </c>
    </row>
    <row r="2788" spans="1:18" x14ac:dyDescent="0.2">
      <c r="A2788" s="4">
        <f>FIN_RAW[[#This Row],[FECHA]]</f>
        <v>45839</v>
      </c>
      <c r="B2788" s="3">
        <f>YEAR(FIN_DATASET[[#This Row],[Date]])</f>
        <v>2025</v>
      </c>
      <c r="C2788" s="3" t="str">
        <f>TEXT(FIN_DATASET[[#This Row],[Date]],"mmmm")</f>
        <v>July</v>
      </c>
      <c r="D2788" s="3" t="str">
        <f>IF(FIN_RAW[[#This Row],[VALOR (IN)]]&gt;0, "Income",IF(FIN_RAW[[#This Row],[VALOR (OUT)]]&gt;0, "Expense", "Check"))</f>
        <v>Income</v>
      </c>
      <c r="E2788" s="3" t="str">
        <f>_xlfn.XLOOKUP(FIN_DATASET[[#This Row],[Method]],CATEGORY_MAP[CUENTA_IN],CATEGORY_MAP[Category])</f>
        <v>Scholarships</v>
      </c>
      <c r="F2788" s="3" t="str">
        <f>_xlfn.XLOOKUP(FIN_DATASET[[#This Row],[Account]],CATEGORY_MAP[CUENTA_OUT],CATEGORY_MAP[Subcategory])</f>
        <v>Monthly Fee</v>
      </c>
      <c r="G2788" s="3" t="str">
        <f>IF(OR(FIN_RAW[[#This Row],[CONCEPTO]]=0,FIN_RAW[[#This Row],[CONCEPTO]]=""),"",FIN_RAW[[#This Row],[CONCEPTO]])</f>
        <v>Beca Fundadores (100%) AR JUL</v>
      </c>
      <c r="H2788" s="5">
        <f>IF(FIN_DATASET[[#This Row],[Type]]="Income", FIN_RAW[[#This Row],[VALOR (IN)]], -FIN_RAW[[#This Row],[VALOR (OUT)]])</f>
        <v>225000</v>
      </c>
      <c r="I2788" s="3" t="str">
        <f>FIN_RAW[[#This Row],[CUENTA (IN)]]</f>
        <v>Becas</v>
      </c>
      <c r="J2788" s="6" t="str">
        <f>FIN_RAW[[#This Row],[CUENTA (OUT)]]</f>
        <v>Mensualidad</v>
      </c>
      <c r="K2788" s="3" t="str">
        <f>IF(OR(FIN_RAW[[#This Row],[CLIENTE]]=0,FIN_RAW[[#This Row],[CLIENTE]]=" "),"",FIN_RAW[[#This Row],[CLIENTE]])</f>
        <v>Silvana Torres López</v>
      </c>
      <c r="L2788" s="3" t="str">
        <f>IF(OR(FIN_RAW[[#This Row],[DEPORTISTA]]=0,FIN_RAW[[#This Row],[DEPORTISTA]]=""),"",FIN_RAW[[#This Row],[DEPORTISTA]])</f>
        <v>Luciana Pinedo Torres</v>
      </c>
      <c r="M2788" s="3">
        <f>IF(FIN_DATASET[[#This Row],[Method]]="Efectivo",1,0)</f>
        <v>0</v>
      </c>
      <c r="N2788" s="12">
        <f>IF(FIN_DATASET[[#This Row],[Method]]="Efectivo",FIN_DATASET[[#This Row],[Amount]],0)</f>
        <v>0</v>
      </c>
      <c r="O2788" s="3">
        <f>IF(FIN_DATASET[[#This Row],[Method]]="CxC",1,0)</f>
        <v>0</v>
      </c>
      <c r="P2788" s="11">
        <f>IF(FIN_DATASET[[#This Row],[Method]]="CxC",FIN_DATASET[[#This Row],[Amount]],0)</f>
        <v>0</v>
      </c>
      <c r="Q2788" s="3">
        <f>IF(OR(FIN_DATASET[[#This Row],[Account]]="CxP",FIN_DATASET[[#This Row],[Account]]="CxP (Liga)",FIN_DATASET[[#This Row],[Account]]="CxP (Terceros)"),1,0)</f>
        <v>0</v>
      </c>
      <c r="R2788" s="3">
        <f>IF(FIN_DATASET[[#This Row],[AP_Flag]]=1,FIN_DATASET[[#This Row],[Amount]],0)</f>
        <v>0</v>
      </c>
    </row>
    <row r="2789" spans="1:18" x14ac:dyDescent="0.2">
      <c r="A2789" s="4">
        <f>FIN_RAW[[#This Row],[FECHA]]</f>
        <v>45839</v>
      </c>
      <c r="B2789" s="3">
        <f>YEAR(FIN_DATASET[[#This Row],[Date]])</f>
        <v>2025</v>
      </c>
      <c r="C2789" s="3" t="str">
        <f>TEXT(FIN_DATASET[[#This Row],[Date]],"mmmm")</f>
        <v>July</v>
      </c>
      <c r="D2789" s="3" t="str">
        <f>IF(FIN_RAW[[#This Row],[VALOR (IN)]]&gt;0, "Income",IF(FIN_RAW[[#This Row],[VALOR (OUT)]]&gt;0, "Expense", "Check"))</f>
        <v>Income</v>
      </c>
      <c r="E2789" s="3" t="str">
        <f>_xlfn.XLOOKUP(FIN_DATASET[[#This Row],[Method]],CATEGORY_MAP[CUENTA_IN],CATEGORY_MAP[Category])</f>
        <v>Scholarships</v>
      </c>
      <c r="F2789" s="3" t="str">
        <f>_xlfn.XLOOKUP(FIN_DATASET[[#This Row],[Account]],CATEGORY_MAP[CUENTA_OUT],CATEGORY_MAP[Subcategory])</f>
        <v>Monthly Fee</v>
      </c>
      <c r="G2789" s="3" t="str">
        <f>IF(OR(FIN_RAW[[#This Row],[CONCEPTO]]=0,FIN_RAW[[#This Row],[CONCEPTO]]=""),"",FIN_RAW[[#This Row],[CONCEPTO]])</f>
        <v>Beca Fundadores (100%) AR JUL</v>
      </c>
      <c r="H2789" s="5">
        <f>IF(FIN_DATASET[[#This Row],[Type]]="Income", FIN_RAW[[#This Row],[VALOR (IN)]], -FIN_RAW[[#This Row],[VALOR (OUT)]])</f>
        <v>225000</v>
      </c>
      <c r="I2789" s="3" t="str">
        <f>FIN_RAW[[#This Row],[CUENTA (IN)]]</f>
        <v>Becas</v>
      </c>
      <c r="J2789" s="6" t="str">
        <f>FIN_RAW[[#This Row],[CUENTA (OUT)]]</f>
        <v>Mensualidad</v>
      </c>
      <c r="K2789" s="3" t="str">
        <f>IF(OR(FIN_RAW[[#This Row],[CLIENTE]]=0,FIN_RAW[[#This Row],[CLIENTE]]=" "),"",FIN_RAW[[#This Row],[CLIENTE]])</f>
        <v>Omar Osorio Valencia</v>
      </c>
      <c r="L2789" s="3" t="str">
        <f>IF(OR(FIN_RAW[[#This Row],[DEPORTISTA]]=0,FIN_RAW[[#This Row],[DEPORTISTA]]=""),"",FIN_RAW[[#This Row],[DEPORTISTA]])</f>
        <v>Mariana Osorio Mendoza</v>
      </c>
      <c r="M2789" s="3">
        <f>IF(FIN_DATASET[[#This Row],[Method]]="Efectivo",1,0)</f>
        <v>0</v>
      </c>
      <c r="N2789" s="12">
        <f>IF(FIN_DATASET[[#This Row],[Method]]="Efectivo",FIN_DATASET[[#This Row],[Amount]],0)</f>
        <v>0</v>
      </c>
      <c r="O2789" s="3">
        <f>IF(FIN_DATASET[[#This Row],[Method]]="CxC",1,0)</f>
        <v>0</v>
      </c>
      <c r="P2789" s="11">
        <f>IF(FIN_DATASET[[#This Row],[Method]]="CxC",FIN_DATASET[[#This Row],[Amount]],0)</f>
        <v>0</v>
      </c>
      <c r="Q2789" s="3">
        <f>IF(OR(FIN_DATASET[[#This Row],[Account]]="CxP",FIN_DATASET[[#This Row],[Account]]="CxP (Liga)",FIN_DATASET[[#This Row],[Account]]="CxP (Terceros)"),1,0)</f>
        <v>0</v>
      </c>
      <c r="R2789" s="3">
        <f>IF(FIN_DATASET[[#This Row],[AP_Flag]]=1,FIN_DATASET[[#This Row],[Amount]],0)</f>
        <v>0</v>
      </c>
    </row>
    <row r="2790" spans="1:18" x14ac:dyDescent="0.2">
      <c r="A2790" s="4">
        <f>FIN_RAW[[#This Row],[FECHA]]</f>
        <v>45839</v>
      </c>
      <c r="B2790" s="3">
        <f>YEAR(FIN_DATASET[[#This Row],[Date]])</f>
        <v>2025</v>
      </c>
      <c r="C2790" s="3" t="str">
        <f>TEXT(FIN_DATASET[[#This Row],[Date]],"mmmm")</f>
        <v>July</v>
      </c>
      <c r="D2790" s="3" t="str">
        <f>IF(FIN_RAW[[#This Row],[VALOR (IN)]]&gt;0, "Income",IF(FIN_RAW[[#This Row],[VALOR (OUT)]]&gt;0, "Expense", "Check"))</f>
        <v>Income</v>
      </c>
      <c r="E2790" s="3" t="str">
        <f>_xlfn.XLOOKUP(FIN_DATASET[[#This Row],[Method]],CATEGORY_MAP[CUENTA_IN],CATEGORY_MAP[Category])</f>
        <v>Cash</v>
      </c>
      <c r="F2790" s="3" t="str">
        <f>_xlfn.XLOOKUP(FIN_DATASET[[#This Row],[Account]],CATEGORY_MAP[CUENTA_OUT],CATEGORY_MAP[Subcategory])</f>
        <v>Monthly Fee</v>
      </c>
      <c r="G2790" s="3" t="str">
        <f>IF(OR(FIN_RAW[[#This Row],[CONCEPTO]]=0,FIN_RAW[[#This Row],[CONCEPTO]]=""),"",FIN_RAW[[#This Row],[CONCEPTO]])</f>
        <v>Mensualidad AR JUL</v>
      </c>
      <c r="H2790" s="5">
        <f>IF(FIN_DATASET[[#This Row],[Type]]="Income", FIN_RAW[[#This Row],[VALOR (IN)]], -FIN_RAW[[#This Row],[VALOR (OUT)]])</f>
        <v>225000</v>
      </c>
      <c r="I2790" s="3" t="str">
        <f>FIN_RAW[[#This Row],[CUENTA (IN)]]</f>
        <v>Efectivo</v>
      </c>
      <c r="J2790" s="6" t="str">
        <f>FIN_RAW[[#This Row],[CUENTA (OUT)]]</f>
        <v>Mensualidad</v>
      </c>
      <c r="K2790" s="3" t="str">
        <f>IF(OR(FIN_RAW[[#This Row],[CLIENTE]]=0,FIN_RAW[[#This Row],[CLIENTE]]=" "),"",FIN_RAW[[#This Row],[CLIENTE]])</f>
        <v>Mónica González Esguerra</v>
      </c>
      <c r="L2790" s="3" t="str">
        <f>IF(OR(FIN_RAW[[#This Row],[DEPORTISTA]]=0,FIN_RAW[[#This Row],[DEPORTISTA]]=""),"",FIN_RAW[[#This Row],[DEPORTISTA]])</f>
        <v>Mariana Vásquez González</v>
      </c>
      <c r="M2790" s="3">
        <f>IF(FIN_DATASET[[#This Row],[Method]]="Efectivo",1,0)</f>
        <v>1</v>
      </c>
      <c r="N2790" s="12">
        <f>IF(FIN_DATASET[[#This Row],[Method]]="Efectivo",FIN_DATASET[[#This Row],[Amount]],0)</f>
        <v>225000</v>
      </c>
      <c r="O2790" s="3">
        <f>IF(FIN_DATASET[[#This Row],[Method]]="CxC",1,0)</f>
        <v>0</v>
      </c>
      <c r="P2790" s="11">
        <f>IF(FIN_DATASET[[#This Row],[Method]]="CxC",FIN_DATASET[[#This Row],[Amount]],0)</f>
        <v>0</v>
      </c>
      <c r="Q2790" s="3">
        <f>IF(OR(FIN_DATASET[[#This Row],[Account]]="CxP",FIN_DATASET[[#This Row],[Account]]="CxP (Liga)",FIN_DATASET[[#This Row],[Account]]="CxP (Terceros)"),1,0)</f>
        <v>0</v>
      </c>
      <c r="R2790" s="3">
        <f>IF(FIN_DATASET[[#This Row],[AP_Flag]]=1,FIN_DATASET[[#This Row],[Amount]],0)</f>
        <v>0</v>
      </c>
    </row>
    <row r="2791" spans="1:18" x14ac:dyDescent="0.2">
      <c r="A2791" s="4">
        <f>FIN_RAW[[#This Row],[FECHA]]</f>
        <v>45839</v>
      </c>
      <c r="B2791" s="3">
        <f>YEAR(FIN_DATASET[[#This Row],[Date]])</f>
        <v>2025</v>
      </c>
      <c r="C2791" s="3" t="str">
        <f>TEXT(FIN_DATASET[[#This Row],[Date]],"mmmm")</f>
        <v>July</v>
      </c>
      <c r="D2791" s="3" t="str">
        <f>IF(FIN_RAW[[#This Row],[VALOR (IN)]]&gt;0, "Income",IF(FIN_RAW[[#This Row],[VALOR (OUT)]]&gt;0, "Expense", "Check"))</f>
        <v>Income</v>
      </c>
      <c r="E2791" s="3" t="str">
        <f>_xlfn.XLOOKUP(FIN_DATASET[[#This Row],[Method]],CATEGORY_MAP[CUENTA_IN],CATEGORY_MAP[Category])</f>
        <v>Cash</v>
      </c>
      <c r="F2791" s="3" t="str">
        <f>_xlfn.XLOOKUP(FIN_DATASET[[#This Row],[Account]],CATEGORY_MAP[CUENTA_OUT],CATEGORY_MAP[Subcategory])</f>
        <v>Monthly Fee</v>
      </c>
      <c r="G2791" s="3" t="str">
        <f>IF(OR(FIN_RAW[[#This Row],[CONCEPTO]]=0,FIN_RAW[[#This Row],[CONCEPTO]]=""),"",FIN_RAW[[#This Row],[CONCEPTO]])</f>
        <v>Mensualidad AR JUL</v>
      </c>
      <c r="H2791" s="5">
        <f>IF(FIN_DATASET[[#This Row],[Type]]="Income", FIN_RAW[[#This Row],[VALOR (IN)]], -FIN_RAW[[#This Row],[VALOR (OUT)]])</f>
        <v>225000</v>
      </c>
      <c r="I2791" s="3" t="str">
        <f>FIN_RAW[[#This Row],[CUENTA (IN)]]</f>
        <v>Efectivo</v>
      </c>
      <c r="J2791" s="6" t="str">
        <f>FIN_RAW[[#This Row],[CUENTA (OUT)]]</f>
        <v>Mensualidad</v>
      </c>
      <c r="K2791" s="3" t="str">
        <f>IF(OR(FIN_RAW[[#This Row],[CLIENTE]]=0,FIN_RAW[[#This Row],[CLIENTE]]=" "),"",FIN_RAW[[#This Row],[CLIENTE]])</f>
        <v>Ana Milena Sánchez Patiño</v>
      </c>
      <c r="L2791" s="3" t="str">
        <f>IF(OR(FIN_RAW[[#This Row],[DEPORTISTA]]=0,FIN_RAW[[#This Row],[DEPORTISTA]]=""),"",FIN_RAW[[#This Row],[DEPORTISTA]])</f>
        <v>Matías Carvajal Sánchez</v>
      </c>
      <c r="M2791" s="3">
        <f>IF(FIN_DATASET[[#This Row],[Method]]="Efectivo",1,0)</f>
        <v>1</v>
      </c>
      <c r="N2791" s="12">
        <f>IF(FIN_DATASET[[#This Row],[Method]]="Efectivo",FIN_DATASET[[#This Row],[Amount]],0)</f>
        <v>225000</v>
      </c>
      <c r="O2791" s="3">
        <f>IF(FIN_DATASET[[#This Row],[Method]]="CxC",1,0)</f>
        <v>0</v>
      </c>
      <c r="P2791" s="11">
        <f>IF(FIN_DATASET[[#This Row],[Method]]="CxC",FIN_DATASET[[#This Row],[Amount]],0)</f>
        <v>0</v>
      </c>
      <c r="Q2791" s="3">
        <f>IF(OR(FIN_DATASET[[#This Row],[Account]]="CxP",FIN_DATASET[[#This Row],[Account]]="CxP (Liga)",FIN_DATASET[[#This Row],[Account]]="CxP (Terceros)"),1,0)</f>
        <v>0</v>
      </c>
      <c r="R2791" s="3">
        <f>IF(FIN_DATASET[[#This Row],[AP_Flag]]=1,FIN_DATASET[[#This Row],[Amount]],0)</f>
        <v>0</v>
      </c>
    </row>
    <row r="2792" spans="1:18" x14ac:dyDescent="0.2">
      <c r="A2792" s="4">
        <f>FIN_RAW[[#This Row],[FECHA]]</f>
        <v>45839</v>
      </c>
      <c r="B2792" s="3">
        <f>YEAR(FIN_DATASET[[#This Row],[Date]])</f>
        <v>2025</v>
      </c>
      <c r="C2792" s="3" t="str">
        <f>TEXT(FIN_DATASET[[#This Row],[Date]],"mmmm")</f>
        <v>July</v>
      </c>
      <c r="D2792" s="3" t="str">
        <f>IF(FIN_RAW[[#This Row],[VALOR (IN)]]&gt;0, "Income",IF(FIN_RAW[[#This Row],[VALOR (OUT)]]&gt;0, "Expense", "Check"))</f>
        <v>Income</v>
      </c>
      <c r="E2792" s="3" t="str">
        <f>_xlfn.XLOOKUP(FIN_DATASET[[#This Row],[Method]],CATEGORY_MAP[CUENTA_IN],CATEGORY_MAP[Category])</f>
        <v>Cash</v>
      </c>
      <c r="F2792" s="3" t="str">
        <f>_xlfn.XLOOKUP(FIN_DATASET[[#This Row],[Account]],CATEGORY_MAP[CUENTA_OUT],CATEGORY_MAP[Subcategory])</f>
        <v>Monthly Fee</v>
      </c>
      <c r="G2792" s="3" t="str">
        <f>IF(OR(FIN_RAW[[#This Row],[CONCEPTO]]=0,FIN_RAW[[#This Row],[CONCEPTO]]=""),"",FIN_RAW[[#This Row],[CONCEPTO]])</f>
        <v>Mensualidad FOR JUL</v>
      </c>
      <c r="H2792" s="5">
        <f>IF(FIN_DATASET[[#This Row],[Type]]="Income", FIN_RAW[[#This Row],[VALOR (IN)]], -FIN_RAW[[#This Row],[VALOR (OUT)]])</f>
        <v>193000</v>
      </c>
      <c r="I2792" s="3" t="str">
        <f>FIN_RAW[[#This Row],[CUENTA (IN)]]</f>
        <v>Efectivo</v>
      </c>
      <c r="J2792" s="6" t="str">
        <f>FIN_RAW[[#This Row],[CUENTA (OUT)]]</f>
        <v>Mensualidad</v>
      </c>
      <c r="K2792" s="3" t="str">
        <f>IF(OR(FIN_RAW[[#This Row],[CLIENTE]]=0,FIN_RAW[[#This Row],[CLIENTE]]=" "),"",FIN_RAW[[#This Row],[CLIENTE]])</f>
        <v>Mauricio Rodríguez Hoyos</v>
      </c>
      <c r="L2792" s="3" t="str">
        <f>IF(OR(FIN_RAW[[#This Row],[DEPORTISTA]]=0,FIN_RAW[[#This Row],[DEPORTISTA]]=""),"",FIN_RAW[[#This Row],[DEPORTISTA]])</f>
        <v>Maximiliano Rodríguez Jimeno</v>
      </c>
      <c r="M2792" s="3">
        <f>IF(FIN_DATASET[[#This Row],[Method]]="Efectivo",1,0)</f>
        <v>1</v>
      </c>
      <c r="N2792" s="12">
        <f>IF(FIN_DATASET[[#This Row],[Method]]="Efectivo",FIN_DATASET[[#This Row],[Amount]],0)</f>
        <v>193000</v>
      </c>
      <c r="O2792" s="3">
        <f>IF(FIN_DATASET[[#This Row],[Method]]="CxC",1,0)</f>
        <v>0</v>
      </c>
      <c r="P2792" s="11">
        <f>IF(FIN_DATASET[[#This Row],[Method]]="CxC",FIN_DATASET[[#This Row],[Amount]],0)</f>
        <v>0</v>
      </c>
      <c r="Q2792" s="3">
        <f>IF(OR(FIN_DATASET[[#This Row],[Account]]="CxP",FIN_DATASET[[#This Row],[Account]]="CxP (Liga)",FIN_DATASET[[#This Row],[Account]]="CxP (Terceros)"),1,0)</f>
        <v>0</v>
      </c>
      <c r="R2792" s="3">
        <f>IF(FIN_DATASET[[#This Row],[AP_Flag]]=1,FIN_DATASET[[#This Row],[Amount]],0)</f>
        <v>0</v>
      </c>
    </row>
    <row r="2793" spans="1:18" x14ac:dyDescent="0.2">
      <c r="A2793" s="4">
        <f>FIN_RAW[[#This Row],[FECHA]]</f>
        <v>45839</v>
      </c>
      <c r="B2793" s="3">
        <f>YEAR(FIN_DATASET[[#This Row],[Date]])</f>
        <v>2025</v>
      </c>
      <c r="C2793" s="3" t="str">
        <f>TEXT(FIN_DATASET[[#This Row],[Date]],"mmmm")</f>
        <v>July</v>
      </c>
      <c r="D2793" s="3" t="str">
        <f>IF(FIN_RAW[[#This Row],[VALOR (IN)]]&gt;0, "Income",IF(FIN_RAW[[#This Row],[VALOR (OUT)]]&gt;0, "Expense", "Check"))</f>
        <v>Income</v>
      </c>
      <c r="E2793" s="3" t="str">
        <f>_xlfn.XLOOKUP(FIN_DATASET[[#This Row],[Method]],CATEGORY_MAP[CUENTA_IN],CATEGORY_MAP[Category])</f>
        <v>Cash</v>
      </c>
      <c r="F2793" s="3" t="str">
        <f>_xlfn.XLOOKUP(FIN_DATASET[[#This Row],[Account]],CATEGORY_MAP[CUENTA_OUT],CATEGORY_MAP[Subcategory])</f>
        <v>Monthly Fee</v>
      </c>
      <c r="G2793" s="3" t="str">
        <f>IF(OR(FIN_RAW[[#This Row],[CONCEPTO]]=0,FIN_RAW[[#This Row],[CONCEPTO]]=""),"",FIN_RAW[[#This Row],[CONCEPTO]])</f>
        <v>Mensualidad AR JUL</v>
      </c>
      <c r="H2793" s="5">
        <f>IF(FIN_DATASET[[#This Row],[Type]]="Income", FIN_RAW[[#This Row],[VALOR (IN)]], -FIN_RAW[[#This Row],[VALOR (OUT)]])</f>
        <v>225000</v>
      </c>
      <c r="I2793" s="3" t="str">
        <f>FIN_RAW[[#This Row],[CUENTA (IN)]]</f>
        <v>Efectivo</v>
      </c>
      <c r="J2793" s="6" t="str">
        <f>FIN_RAW[[#This Row],[CUENTA (OUT)]]</f>
        <v>Mensualidad</v>
      </c>
      <c r="K2793" s="3" t="str">
        <f>IF(OR(FIN_RAW[[#This Row],[CLIENTE]]=0,FIN_RAW[[#This Row],[CLIENTE]]=" "),"",FIN_RAW[[#This Row],[CLIENTE]])</f>
        <v>Luz Ines Guiral</v>
      </c>
      <c r="L2793" s="3" t="str">
        <f>IF(OR(FIN_RAW[[#This Row],[DEPORTISTA]]=0,FIN_RAW[[#This Row],[DEPORTISTA]]=""),"",FIN_RAW[[#This Row],[DEPORTISTA]])</f>
        <v>Miguel Esteban Tovar Guiral</v>
      </c>
      <c r="M2793" s="3">
        <f>IF(FIN_DATASET[[#This Row],[Method]]="Efectivo",1,0)</f>
        <v>1</v>
      </c>
      <c r="N2793" s="12">
        <f>IF(FIN_DATASET[[#This Row],[Method]]="Efectivo",FIN_DATASET[[#This Row],[Amount]],0)</f>
        <v>225000</v>
      </c>
      <c r="O2793" s="3">
        <f>IF(FIN_DATASET[[#This Row],[Method]]="CxC",1,0)</f>
        <v>0</v>
      </c>
      <c r="P2793" s="11">
        <f>IF(FIN_DATASET[[#This Row],[Method]]="CxC",FIN_DATASET[[#This Row],[Amount]],0)</f>
        <v>0</v>
      </c>
      <c r="Q2793" s="3">
        <f>IF(OR(FIN_DATASET[[#This Row],[Account]]="CxP",FIN_DATASET[[#This Row],[Account]]="CxP (Liga)",FIN_DATASET[[#This Row],[Account]]="CxP (Terceros)"),1,0)</f>
        <v>0</v>
      </c>
      <c r="R2793" s="3">
        <f>IF(FIN_DATASET[[#This Row],[AP_Flag]]=1,FIN_DATASET[[#This Row],[Amount]],0)</f>
        <v>0</v>
      </c>
    </row>
    <row r="2794" spans="1:18" x14ac:dyDescent="0.2">
      <c r="A2794" s="4">
        <f>FIN_RAW[[#This Row],[FECHA]]</f>
        <v>45839</v>
      </c>
      <c r="B2794" s="3">
        <f>YEAR(FIN_DATASET[[#This Row],[Date]])</f>
        <v>2025</v>
      </c>
      <c r="C2794" s="3" t="str">
        <f>TEXT(FIN_DATASET[[#This Row],[Date]],"mmmm")</f>
        <v>July</v>
      </c>
      <c r="D2794" s="3" t="str">
        <f>IF(FIN_RAW[[#This Row],[VALOR (IN)]]&gt;0, "Income",IF(FIN_RAW[[#This Row],[VALOR (OUT)]]&gt;0, "Expense", "Check"))</f>
        <v>Income</v>
      </c>
      <c r="E2794" s="3" t="str">
        <f>_xlfn.XLOOKUP(FIN_DATASET[[#This Row],[Method]],CATEGORY_MAP[CUENTA_IN],CATEGORY_MAP[Category])</f>
        <v>Cash</v>
      </c>
      <c r="F2794" s="3" t="str">
        <f>_xlfn.XLOOKUP(FIN_DATASET[[#This Row],[Account]],CATEGORY_MAP[CUENTA_OUT],CATEGORY_MAP[Subcategory])</f>
        <v>Monthly Fee</v>
      </c>
      <c r="G2794" s="3" t="str">
        <f>IF(OR(FIN_RAW[[#This Row],[CONCEPTO]]=0,FIN_RAW[[#This Row],[CONCEPTO]]=""),"",FIN_RAW[[#This Row],[CONCEPTO]])</f>
        <v>Mensualidad AR JUL</v>
      </c>
      <c r="H2794" s="5">
        <f>IF(FIN_DATASET[[#This Row],[Type]]="Income", FIN_RAW[[#This Row],[VALOR (IN)]], -FIN_RAW[[#This Row],[VALOR (OUT)]])</f>
        <v>225000</v>
      </c>
      <c r="I2794" s="3" t="str">
        <f>FIN_RAW[[#This Row],[CUENTA (IN)]]</f>
        <v>Efectivo</v>
      </c>
      <c r="J2794" s="6" t="str">
        <f>FIN_RAW[[#This Row],[CUENTA (OUT)]]</f>
        <v>Mensualidad</v>
      </c>
      <c r="K2794" s="3" t="str">
        <f>IF(OR(FIN_RAW[[#This Row],[CLIENTE]]=0,FIN_RAW[[#This Row],[CLIENTE]]=" "),"",FIN_RAW[[#This Row],[CLIENTE]])</f>
        <v>Steveen Fernandez</v>
      </c>
      <c r="L2794" s="3" t="str">
        <f>IF(OR(FIN_RAW[[#This Row],[DEPORTISTA]]=0,FIN_RAW[[#This Row],[DEPORTISTA]]=""),"",FIN_RAW[[#This Row],[DEPORTISTA]])</f>
        <v>Samantha Fernandez Urbano</v>
      </c>
      <c r="M2794" s="3">
        <f>IF(FIN_DATASET[[#This Row],[Method]]="Efectivo",1,0)</f>
        <v>1</v>
      </c>
      <c r="N2794" s="12">
        <f>IF(FIN_DATASET[[#This Row],[Method]]="Efectivo",FIN_DATASET[[#This Row],[Amount]],0)</f>
        <v>225000</v>
      </c>
      <c r="O2794" s="3">
        <f>IF(FIN_DATASET[[#This Row],[Method]]="CxC",1,0)</f>
        <v>0</v>
      </c>
      <c r="P2794" s="11">
        <f>IF(FIN_DATASET[[#This Row],[Method]]="CxC",FIN_DATASET[[#This Row],[Amount]],0)</f>
        <v>0</v>
      </c>
      <c r="Q2794" s="3">
        <f>IF(OR(FIN_DATASET[[#This Row],[Account]]="CxP",FIN_DATASET[[#This Row],[Account]]="CxP (Liga)",FIN_DATASET[[#This Row],[Account]]="CxP (Terceros)"),1,0)</f>
        <v>0</v>
      </c>
      <c r="R2794" s="3">
        <f>IF(FIN_DATASET[[#This Row],[AP_Flag]]=1,FIN_DATASET[[#This Row],[Amount]],0)</f>
        <v>0</v>
      </c>
    </row>
    <row r="2795" spans="1:18" x14ac:dyDescent="0.2">
      <c r="A2795" s="4">
        <f>FIN_RAW[[#This Row],[FECHA]]</f>
        <v>45839</v>
      </c>
      <c r="B2795" s="3">
        <f>YEAR(FIN_DATASET[[#This Row],[Date]])</f>
        <v>2025</v>
      </c>
      <c r="C2795" s="3" t="str">
        <f>TEXT(FIN_DATASET[[#This Row],[Date]],"mmmm")</f>
        <v>July</v>
      </c>
      <c r="D2795" s="3" t="str">
        <f>IF(FIN_RAW[[#This Row],[VALOR (IN)]]&gt;0, "Income",IF(FIN_RAW[[#This Row],[VALOR (OUT)]]&gt;0, "Expense", "Check"))</f>
        <v>Income</v>
      </c>
      <c r="E2795" s="3" t="str">
        <f>_xlfn.XLOOKUP(FIN_DATASET[[#This Row],[Method]],CATEGORY_MAP[CUENTA_IN],CATEGORY_MAP[Category])</f>
        <v>Cash</v>
      </c>
      <c r="F2795" s="3" t="str">
        <f>_xlfn.XLOOKUP(FIN_DATASET[[#This Row],[Account]],CATEGORY_MAP[CUENTA_OUT],CATEGORY_MAP[Subcategory])</f>
        <v>Monthly Fee</v>
      </c>
      <c r="G2795" s="3" t="str">
        <f>IF(OR(FIN_RAW[[#This Row],[CONCEPTO]]=0,FIN_RAW[[#This Row],[CONCEPTO]]=""),"",FIN_RAW[[#This Row],[CONCEPTO]])</f>
        <v>Mensualidad AR JUL</v>
      </c>
      <c r="H2795" s="5">
        <f>IF(FIN_DATASET[[#This Row],[Type]]="Income", FIN_RAW[[#This Row],[VALOR (IN)]], -FIN_RAW[[#This Row],[VALOR (OUT)]])</f>
        <v>225000</v>
      </c>
      <c r="I2795" s="3" t="str">
        <f>FIN_RAW[[#This Row],[CUENTA (IN)]]</f>
        <v>Efectivo</v>
      </c>
      <c r="J2795" s="6" t="str">
        <f>FIN_RAW[[#This Row],[CUENTA (OUT)]]</f>
        <v>Mensualidad</v>
      </c>
      <c r="K2795" s="3" t="str">
        <f>IF(OR(FIN_RAW[[#This Row],[CLIENTE]]=0,FIN_RAW[[#This Row],[CLIENTE]]=" "),"",FIN_RAW[[#This Row],[CLIENTE]])</f>
        <v>Ingrith Basto Zamorano</v>
      </c>
      <c r="L2795" s="3" t="str">
        <f>IF(OR(FIN_RAW[[#This Row],[DEPORTISTA]]=0,FIN_RAW[[#This Row],[DEPORTISTA]]=""),"",FIN_RAW[[#This Row],[DEPORTISTA]])</f>
        <v>Santiago Solórzano Basto</v>
      </c>
      <c r="M2795" s="3">
        <f>IF(FIN_DATASET[[#This Row],[Method]]="Efectivo",1,0)</f>
        <v>1</v>
      </c>
      <c r="N2795" s="12">
        <f>IF(FIN_DATASET[[#This Row],[Method]]="Efectivo",FIN_DATASET[[#This Row],[Amount]],0)</f>
        <v>225000</v>
      </c>
      <c r="O2795" s="3">
        <f>IF(FIN_DATASET[[#This Row],[Method]]="CxC",1,0)</f>
        <v>0</v>
      </c>
      <c r="P2795" s="11">
        <f>IF(FIN_DATASET[[#This Row],[Method]]="CxC",FIN_DATASET[[#This Row],[Amount]],0)</f>
        <v>0</v>
      </c>
      <c r="Q2795" s="3">
        <f>IF(OR(FIN_DATASET[[#This Row],[Account]]="CxP",FIN_DATASET[[#This Row],[Account]]="CxP (Liga)",FIN_DATASET[[#This Row],[Account]]="CxP (Terceros)"),1,0)</f>
        <v>0</v>
      </c>
      <c r="R2795" s="3">
        <f>IF(FIN_DATASET[[#This Row],[AP_Flag]]=1,FIN_DATASET[[#This Row],[Amount]],0)</f>
        <v>0</v>
      </c>
    </row>
    <row r="2796" spans="1:18" x14ac:dyDescent="0.2">
      <c r="A2796" s="4">
        <f>FIN_RAW[[#This Row],[FECHA]]</f>
        <v>45839</v>
      </c>
      <c r="B2796" s="3">
        <f>YEAR(FIN_DATASET[[#This Row],[Date]])</f>
        <v>2025</v>
      </c>
      <c r="C2796" s="3" t="str">
        <f>TEXT(FIN_DATASET[[#This Row],[Date]],"mmmm")</f>
        <v>July</v>
      </c>
      <c r="D2796" s="3" t="str">
        <f>IF(FIN_RAW[[#This Row],[VALOR (IN)]]&gt;0, "Income",IF(FIN_RAW[[#This Row],[VALOR (OUT)]]&gt;0, "Expense", "Check"))</f>
        <v>Income</v>
      </c>
      <c r="E2796" s="3" t="str">
        <f>_xlfn.XLOOKUP(FIN_DATASET[[#This Row],[Method]],CATEGORY_MAP[CUENTA_IN],CATEGORY_MAP[Category])</f>
        <v>Cash</v>
      </c>
      <c r="F2796" s="3" t="str">
        <f>_xlfn.XLOOKUP(FIN_DATASET[[#This Row],[Account]],CATEGORY_MAP[CUENTA_OUT],CATEGORY_MAP[Subcategory])</f>
        <v>Monthly Fee</v>
      </c>
      <c r="G2796" s="3" t="str">
        <f>IF(OR(FIN_RAW[[#This Row],[CONCEPTO]]=0,FIN_RAW[[#This Row],[CONCEPTO]]=""),"",FIN_RAW[[#This Row],[CONCEPTO]])</f>
        <v>Mensualidad AR JUL</v>
      </c>
      <c r="H2796" s="5">
        <f>IF(FIN_DATASET[[#This Row],[Type]]="Income", FIN_RAW[[#This Row],[VALOR (IN)]], -FIN_RAW[[#This Row],[VALOR (OUT)]])</f>
        <v>225000</v>
      </c>
      <c r="I2796" s="3" t="str">
        <f>FIN_RAW[[#This Row],[CUENTA (IN)]]</f>
        <v>Efectivo</v>
      </c>
      <c r="J2796" s="6" t="str">
        <f>FIN_RAW[[#This Row],[CUENTA (OUT)]]</f>
        <v>Mensualidad</v>
      </c>
      <c r="K2796" s="3" t="str">
        <f>IF(OR(FIN_RAW[[#This Row],[CLIENTE]]=0,FIN_RAW[[#This Row],[CLIENTE]]=" "),"",FIN_RAW[[#This Row],[CLIENTE]])</f>
        <v>Oscar Urrea Ramirez</v>
      </c>
      <c r="L2796" s="3" t="str">
        <f>IF(OR(FIN_RAW[[#This Row],[DEPORTISTA]]=0,FIN_RAW[[#This Row],[DEPORTISTA]]=""),"",FIN_RAW[[#This Row],[DEPORTISTA]])</f>
        <v>Sara Urrea Chavarriaga</v>
      </c>
      <c r="M2796" s="3">
        <f>IF(FIN_DATASET[[#This Row],[Method]]="Efectivo",1,0)</f>
        <v>1</v>
      </c>
      <c r="N2796" s="12">
        <f>IF(FIN_DATASET[[#This Row],[Method]]="Efectivo",FIN_DATASET[[#This Row],[Amount]],0)</f>
        <v>225000</v>
      </c>
      <c r="O2796" s="3">
        <f>IF(FIN_DATASET[[#This Row],[Method]]="CxC",1,0)</f>
        <v>0</v>
      </c>
      <c r="P2796" s="11">
        <f>IF(FIN_DATASET[[#This Row],[Method]]="CxC",FIN_DATASET[[#This Row],[Amount]],0)</f>
        <v>0</v>
      </c>
      <c r="Q2796" s="3">
        <f>IF(OR(FIN_DATASET[[#This Row],[Account]]="CxP",FIN_DATASET[[#This Row],[Account]]="CxP (Liga)",FIN_DATASET[[#This Row],[Account]]="CxP (Terceros)"),1,0)</f>
        <v>0</v>
      </c>
      <c r="R2796" s="3">
        <f>IF(FIN_DATASET[[#This Row],[AP_Flag]]=1,FIN_DATASET[[#This Row],[Amount]],0)</f>
        <v>0</v>
      </c>
    </row>
    <row r="2797" spans="1:18" x14ac:dyDescent="0.2">
      <c r="A2797" s="4">
        <f>FIN_RAW[[#This Row],[FECHA]]</f>
        <v>45839</v>
      </c>
      <c r="B2797" s="3">
        <f>YEAR(FIN_DATASET[[#This Row],[Date]])</f>
        <v>2025</v>
      </c>
      <c r="C2797" s="3" t="str">
        <f>TEXT(FIN_DATASET[[#This Row],[Date]],"mmmm")</f>
        <v>July</v>
      </c>
      <c r="D2797" s="3" t="str">
        <f>IF(FIN_RAW[[#This Row],[VALOR (IN)]]&gt;0, "Income",IF(FIN_RAW[[#This Row],[VALOR (OUT)]]&gt;0, "Expense", "Check"))</f>
        <v>Income</v>
      </c>
      <c r="E2797" s="3" t="str">
        <f>_xlfn.XLOOKUP(FIN_DATASET[[#This Row],[Method]],CATEGORY_MAP[CUENTA_IN],CATEGORY_MAP[Category])</f>
        <v>Cash</v>
      </c>
      <c r="F2797" s="3" t="str">
        <f>_xlfn.XLOOKUP(FIN_DATASET[[#This Row],[Account]],CATEGORY_MAP[CUENTA_OUT],CATEGORY_MAP[Subcategory])</f>
        <v>Monthly Fee</v>
      </c>
      <c r="G2797" s="3" t="str">
        <f>IF(OR(FIN_RAW[[#This Row],[CONCEPTO]]=0,FIN_RAW[[#This Row],[CONCEPTO]]=""),"",FIN_RAW[[#This Row],[CONCEPTO]])</f>
        <v>Mensualidad AR JUL</v>
      </c>
      <c r="H2797" s="5">
        <f>IF(FIN_DATASET[[#This Row],[Type]]="Income", FIN_RAW[[#This Row],[VALOR (IN)]], -FIN_RAW[[#This Row],[VALOR (OUT)]])</f>
        <v>225000</v>
      </c>
      <c r="I2797" s="3" t="str">
        <f>FIN_RAW[[#This Row],[CUENTA (IN)]]</f>
        <v>Efectivo</v>
      </c>
      <c r="J2797" s="6" t="str">
        <f>FIN_RAW[[#This Row],[CUENTA (OUT)]]</f>
        <v>Mensualidad</v>
      </c>
      <c r="K2797" s="3" t="str">
        <f>IF(OR(FIN_RAW[[#This Row],[CLIENTE]]=0,FIN_RAW[[#This Row],[CLIENTE]]=" "),"",FIN_RAW[[#This Row],[CLIENTE]])</f>
        <v>Marcela Zapata Duque</v>
      </c>
      <c r="L2797" s="3" t="str">
        <f>IF(OR(FIN_RAW[[#This Row],[DEPORTISTA]]=0,FIN_RAW[[#This Row],[DEPORTISTA]]=""),"",FIN_RAW[[#This Row],[DEPORTISTA]])</f>
        <v>Sara Zapata Zapata</v>
      </c>
      <c r="M2797" s="3">
        <f>IF(FIN_DATASET[[#This Row],[Method]]="Efectivo",1,0)</f>
        <v>1</v>
      </c>
      <c r="N2797" s="12">
        <f>IF(FIN_DATASET[[#This Row],[Method]]="Efectivo",FIN_DATASET[[#This Row],[Amount]],0)</f>
        <v>225000</v>
      </c>
      <c r="O2797" s="3">
        <f>IF(FIN_DATASET[[#This Row],[Method]]="CxC",1,0)</f>
        <v>0</v>
      </c>
      <c r="P2797" s="11">
        <f>IF(FIN_DATASET[[#This Row],[Method]]="CxC",FIN_DATASET[[#This Row],[Amount]],0)</f>
        <v>0</v>
      </c>
      <c r="Q2797" s="3">
        <f>IF(OR(FIN_DATASET[[#This Row],[Account]]="CxP",FIN_DATASET[[#This Row],[Account]]="CxP (Liga)",FIN_DATASET[[#This Row],[Account]]="CxP (Terceros)"),1,0)</f>
        <v>0</v>
      </c>
      <c r="R2797" s="3">
        <f>IF(FIN_DATASET[[#This Row],[AP_Flag]]=1,FIN_DATASET[[#This Row],[Amount]],0)</f>
        <v>0</v>
      </c>
    </row>
    <row r="2798" spans="1:18" x14ac:dyDescent="0.2">
      <c r="A2798" s="4">
        <f>FIN_RAW[[#This Row],[FECHA]]</f>
        <v>45839</v>
      </c>
      <c r="B2798" s="3">
        <f>YEAR(FIN_DATASET[[#This Row],[Date]])</f>
        <v>2025</v>
      </c>
      <c r="C2798" s="3" t="str">
        <f>TEXT(FIN_DATASET[[#This Row],[Date]],"mmmm")</f>
        <v>July</v>
      </c>
      <c r="D2798" s="3" t="str">
        <f>IF(FIN_RAW[[#This Row],[VALOR (IN)]]&gt;0, "Income",IF(FIN_RAW[[#This Row],[VALOR (OUT)]]&gt;0, "Expense", "Check"))</f>
        <v>Income</v>
      </c>
      <c r="E2798" s="3" t="str">
        <f>_xlfn.XLOOKUP(FIN_DATASET[[#This Row],[Method]],CATEGORY_MAP[CUENTA_IN],CATEGORY_MAP[Category])</f>
        <v>Cash</v>
      </c>
      <c r="F2798" s="3" t="str">
        <f>_xlfn.XLOOKUP(FIN_DATASET[[#This Row],[Account]],CATEGORY_MAP[CUENTA_OUT],CATEGORY_MAP[Subcategory])</f>
        <v>Monthly Fee</v>
      </c>
      <c r="G2798" s="3" t="str">
        <f>IF(OR(FIN_RAW[[#This Row],[CONCEPTO]]=0,FIN_RAW[[#This Row],[CONCEPTO]]=""),"",FIN_RAW[[#This Row],[CONCEPTO]])</f>
        <v>Mensualidad AR JUL</v>
      </c>
      <c r="H2798" s="5">
        <f>IF(FIN_DATASET[[#This Row],[Type]]="Income", FIN_RAW[[#This Row],[VALOR (IN)]], -FIN_RAW[[#This Row],[VALOR (OUT)]])</f>
        <v>225000</v>
      </c>
      <c r="I2798" s="3" t="str">
        <f>FIN_RAW[[#This Row],[CUENTA (IN)]]</f>
        <v>Efectivo</v>
      </c>
      <c r="J2798" s="6" t="str">
        <f>FIN_RAW[[#This Row],[CUENTA (OUT)]]</f>
        <v>Mensualidad</v>
      </c>
      <c r="K2798" s="3" t="str">
        <f>IF(OR(FIN_RAW[[#This Row],[CLIENTE]]=0,FIN_RAW[[#This Row],[CLIENTE]]=" "),"",FIN_RAW[[#This Row],[CLIENTE]])</f>
        <v>Paula Andrea Cruz</v>
      </c>
      <c r="L2798" s="3" t="str">
        <f>IF(OR(FIN_RAW[[#This Row],[DEPORTISTA]]=0,FIN_RAW[[#This Row],[DEPORTISTA]]=""),"",FIN_RAW[[#This Row],[DEPORTISTA]])</f>
        <v>Victoria David Cruz</v>
      </c>
      <c r="M2798" s="3">
        <f>IF(FIN_DATASET[[#This Row],[Method]]="Efectivo",1,0)</f>
        <v>1</v>
      </c>
      <c r="N2798" s="12">
        <f>IF(FIN_DATASET[[#This Row],[Method]]="Efectivo",FIN_DATASET[[#This Row],[Amount]],0)</f>
        <v>225000</v>
      </c>
      <c r="O2798" s="3">
        <f>IF(FIN_DATASET[[#This Row],[Method]]="CxC",1,0)</f>
        <v>0</v>
      </c>
      <c r="P2798" s="11">
        <f>IF(FIN_DATASET[[#This Row],[Method]]="CxC",FIN_DATASET[[#This Row],[Amount]],0)</f>
        <v>0</v>
      </c>
      <c r="Q2798" s="3">
        <f>IF(OR(FIN_DATASET[[#This Row],[Account]]="CxP",FIN_DATASET[[#This Row],[Account]]="CxP (Liga)",FIN_DATASET[[#This Row],[Account]]="CxP (Terceros)"),1,0)</f>
        <v>0</v>
      </c>
      <c r="R2798" s="3">
        <f>IF(FIN_DATASET[[#This Row],[AP_Flag]]=1,FIN_DATASET[[#This Row],[Amount]],0)</f>
        <v>0</v>
      </c>
    </row>
    <row r="2799" spans="1:18" x14ac:dyDescent="0.2">
      <c r="A2799" s="4">
        <f>FIN_RAW[[#This Row],[FECHA]]</f>
        <v>45869</v>
      </c>
      <c r="B2799" s="3">
        <f>YEAR(FIN_DATASET[[#This Row],[Date]])</f>
        <v>2025</v>
      </c>
      <c r="C2799" s="3" t="str">
        <f>TEXT(FIN_DATASET[[#This Row],[Date]],"mmmm")</f>
        <v>July</v>
      </c>
      <c r="D2799" s="3" t="str">
        <f>IF(FIN_RAW[[#This Row],[VALOR (IN)]]&gt;0, "Income",IF(FIN_RAW[[#This Row],[VALOR (OUT)]]&gt;0, "Expense", "Check"))</f>
        <v>Expense</v>
      </c>
      <c r="E2799" s="3" t="str">
        <f>_xlfn.XLOOKUP(FIN_DATASET[[#This Row],[Method]],CATEGORY_MAP[CUENTA_IN],CATEGORY_MAP[Category])</f>
        <v>Cash</v>
      </c>
      <c r="F2799" s="3" t="str">
        <f>_xlfn.XLOOKUP(FIN_DATASET[[#This Row],[Account]],CATEGORY_MAP[CUENTA_OUT],CATEGORY_MAP[Subcategory])</f>
        <v>Payroll</v>
      </c>
      <c r="G2799" s="3" t="str">
        <f>IF(OR(FIN_RAW[[#This Row],[CONCEPTO]]=0,FIN_RAW[[#This Row],[CONCEPTO]]=""),"",FIN_RAW[[#This Row],[CONCEPTO]])</f>
        <v>Pago Nomina JUL</v>
      </c>
      <c r="H2799" s="5">
        <f>IF(FIN_DATASET[[#This Row],[Type]]="Income", FIN_RAW[[#This Row],[VALOR (IN)]], -FIN_RAW[[#This Row],[VALOR (OUT)]])</f>
        <v>-225000</v>
      </c>
      <c r="I2799" s="3" t="str">
        <f>FIN_RAW[[#This Row],[CUENTA (IN)]]</f>
        <v>Efectivo</v>
      </c>
      <c r="J2799" s="6" t="str">
        <f>FIN_RAW[[#This Row],[CUENTA (OUT)]]</f>
        <v>Nomina</v>
      </c>
      <c r="K2799" s="3" t="str">
        <f>IF(OR(FIN_RAW[[#This Row],[CLIENTE]]=0,FIN_RAW[[#This Row],[CLIENTE]]=" "),"",FIN_RAW[[#This Row],[CLIENTE]])</f>
        <v>Ana Milena Sánchez Patiño</v>
      </c>
      <c r="L2799" s="3" t="str">
        <f>IF(OR(FIN_RAW[[#This Row],[DEPORTISTA]]=0,FIN_RAW[[#This Row],[DEPORTISTA]]=""),"",FIN_RAW[[#This Row],[DEPORTISTA]])</f>
        <v>Ana Milena Sánchez Patiño</v>
      </c>
      <c r="M2799" s="3">
        <f>IF(FIN_DATASET[[#This Row],[Method]]="Efectivo",1,0)</f>
        <v>1</v>
      </c>
      <c r="N2799" s="12">
        <f>IF(FIN_DATASET[[#This Row],[Method]]="Efectivo",FIN_DATASET[[#This Row],[Amount]],0)</f>
        <v>-225000</v>
      </c>
      <c r="O2799" s="3">
        <f>IF(FIN_DATASET[[#This Row],[Method]]="CxC",1,0)</f>
        <v>0</v>
      </c>
      <c r="P2799" s="11">
        <f>IF(FIN_DATASET[[#This Row],[Method]]="CxC",FIN_DATASET[[#This Row],[Amount]],0)</f>
        <v>0</v>
      </c>
      <c r="Q2799" s="3">
        <f>IF(OR(FIN_DATASET[[#This Row],[Account]]="CxP",FIN_DATASET[[#This Row],[Account]]="CxP (Liga)",FIN_DATASET[[#This Row],[Account]]="CxP (Terceros)"),1,0)</f>
        <v>0</v>
      </c>
      <c r="R2799" s="3">
        <f>IF(FIN_DATASET[[#This Row],[AP_Flag]]=1,FIN_DATASET[[#This Row],[Amount]],0)</f>
        <v>0</v>
      </c>
    </row>
    <row r="2800" spans="1:18" x14ac:dyDescent="0.2">
      <c r="A2800" s="4">
        <f>FIN_RAW[[#This Row],[FECHA]]</f>
        <v>45869</v>
      </c>
      <c r="B2800" s="3">
        <f>YEAR(FIN_DATASET[[#This Row],[Date]])</f>
        <v>2025</v>
      </c>
      <c r="C2800" s="3" t="str">
        <f>TEXT(FIN_DATASET[[#This Row],[Date]],"mmmm")</f>
        <v>July</v>
      </c>
      <c r="D2800" s="3" t="str">
        <f>IF(FIN_RAW[[#This Row],[VALOR (IN)]]&gt;0, "Income",IF(FIN_RAW[[#This Row],[VALOR (OUT)]]&gt;0, "Expense", "Check"))</f>
        <v>Expense</v>
      </c>
      <c r="E2800" s="3" t="str">
        <f>_xlfn.XLOOKUP(FIN_DATASET[[#This Row],[Method]],CATEGORY_MAP[CUENTA_IN],CATEGORY_MAP[Category])</f>
        <v>Cash</v>
      </c>
      <c r="F2800" s="3" t="str">
        <f>_xlfn.XLOOKUP(FIN_DATASET[[#This Row],[Account]],CATEGORY_MAP[CUENTA_OUT],CATEGORY_MAP[Subcategory])</f>
        <v>Payroll</v>
      </c>
      <c r="G2800" s="3" t="str">
        <f>IF(OR(FIN_RAW[[#This Row],[CONCEPTO]]=0,FIN_RAW[[#This Row],[CONCEPTO]]=""),"",FIN_RAW[[#This Row],[CONCEPTO]])</f>
        <v>Pago Nomina JUL</v>
      </c>
      <c r="H2800" s="5">
        <f>IF(FIN_DATASET[[#This Row],[Type]]="Income", FIN_RAW[[#This Row],[VALOR (IN)]], -FIN_RAW[[#This Row],[VALOR (OUT)]])</f>
        <v>-1050000</v>
      </c>
      <c r="I2800" s="3" t="str">
        <f>FIN_RAW[[#This Row],[CUENTA (IN)]]</f>
        <v>Efectivo</v>
      </c>
      <c r="J2800" s="6" t="str">
        <f>FIN_RAW[[#This Row],[CUENTA (OUT)]]</f>
        <v>Nomina</v>
      </c>
      <c r="K2800" s="3" t="str">
        <f>IF(OR(FIN_RAW[[#This Row],[CLIENTE]]=0,FIN_RAW[[#This Row],[CLIENTE]]=" "),"",FIN_RAW[[#This Row],[CLIENTE]])</f>
        <v>Derwin Cuastumal Leal</v>
      </c>
      <c r="L2800" s="3" t="str">
        <f>IF(OR(FIN_RAW[[#This Row],[DEPORTISTA]]=0,FIN_RAW[[#This Row],[DEPORTISTA]]=""),"",FIN_RAW[[#This Row],[DEPORTISTA]])</f>
        <v>Derwin Cuastumal Leal</v>
      </c>
      <c r="M2800" s="3">
        <f>IF(FIN_DATASET[[#This Row],[Method]]="Efectivo",1,0)</f>
        <v>1</v>
      </c>
      <c r="N2800" s="12">
        <f>IF(FIN_DATASET[[#This Row],[Method]]="Efectivo",FIN_DATASET[[#This Row],[Amount]],0)</f>
        <v>-1050000</v>
      </c>
      <c r="O2800" s="3">
        <f>IF(FIN_DATASET[[#This Row],[Method]]="CxC",1,0)</f>
        <v>0</v>
      </c>
      <c r="P2800" s="11">
        <f>IF(FIN_DATASET[[#This Row],[Method]]="CxC",FIN_DATASET[[#This Row],[Amount]],0)</f>
        <v>0</v>
      </c>
      <c r="Q2800" s="3">
        <f>IF(OR(FIN_DATASET[[#This Row],[Account]]="CxP",FIN_DATASET[[#This Row],[Account]]="CxP (Liga)",FIN_DATASET[[#This Row],[Account]]="CxP (Terceros)"),1,0)</f>
        <v>0</v>
      </c>
      <c r="R2800" s="3">
        <f>IF(FIN_DATASET[[#This Row],[AP_Flag]]=1,FIN_DATASET[[#This Row],[Amount]],0)</f>
        <v>0</v>
      </c>
    </row>
    <row r="2801" spans="1:18" x14ac:dyDescent="0.2">
      <c r="A2801" s="4">
        <f>FIN_RAW[[#This Row],[FECHA]]</f>
        <v>45869</v>
      </c>
      <c r="B2801" s="3">
        <f>YEAR(FIN_DATASET[[#This Row],[Date]])</f>
        <v>2025</v>
      </c>
      <c r="C2801" s="3" t="str">
        <f>TEXT(FIN_DATASET[[#This Row],[Date]],"mmmm")</f>
        <v>July</v>
      </c>
      <c r="D2801" s="3" t="str">
        <f>IF(FIN_RAW[[#This Row],[VALOR (IN)]]&gt;0, "Income",IF(FIN_RAW[[#This Row],[VALOR (OUT)]]&gt;0, "Expense", "Check"))</f>
        <v>Expense</v>
      </c>
      <c r="E2801" s="3" t="str">
        <f>_xlfn.XLOOKUP(FIN_DATASET[[#This Row],[Method]],CATEGORY_MAP[CUENTA_IN],CATEGORY_MAP[Category])</f>
        <v>Cash</v>
      </c>
      <c r="F2801" s="3" t="str">
        <f>_xlfn.XLOOKUP(FIN_DATASET[[#This Row],[Account]],CATEGORY_MAP[CUENTA_OUT],CATEGORY_MAP[Subcategory])</f>
        <v>Payroll</v>
      </c>
      <c r="G2801" s="3" t="str">
        <f>IF(OR(FIN_RAW[[#This Row],[CONCEPTO]]=0,FIN_RAW[[#This Row],[CONCEPTO]]=""),"",FIN_RAW[[#This Row],[CONCEPTO]])</f>
        <v>Pago Nomina JUL</v>
      </c>
      <c r="H2801" s="5">
        <f>IF(FIN_DATASET[[#This Row],[Type]]="Income", FIN_RAW[[#This Row],[VALOR (IN)]], -FIN_RAW[[#This Row],[VALOR (OUT)]])</f>
        <v>-1000000</v>
      </c>
      <c r="I2801" s="3" t="str">
        <f>FIN_RAW[[#This Row],[CUENTA (IN)]]</f>
        <v>Efectivo</v>
      </c>
      <c r="J2801" s="6" t="str">
        <f>FIN_RAW[[#This Row],[CUENTA (OUT)]]</f>
        <v>Nomina</v>
      </c>
      <c r="K2801" s="3" t="str">
        <f>IF(OR(FIN_RAW[[#This Row],[CLIENTE]]=0,FIN_RAW[[#This Row],[CLIENTE]]=" "),"",FIN_RAW[[#This Row],[CLIENTE]])</f>
        <v>Farly Apraez Betancur</v>
      </c>
      <c r="L2801" s="3" t="str">
        <f>IF(OR(FIN_RAW[[#This Row],[DEPORTISTA]]=0,FIN_RAW[[#This Row],[DEPORTISTA]]=""),"",FIN_RAW[[#This Row],[DEPORTISTA]])</f>
        <v>Farly Apraez Betancur</v>
      </c>
      <c r="M2801" s="3">
        <f>IF(FIN_DATASET[[#This Row],[Method]]="Efectivo",1,0)</f>
        <v>1</v>
      </c>
      <c r="N2801" s="12">
        <f>IF(FIN_DATASET[[#This Row],[Method]]="Efectivo",FIN_DATASET[[#This Row],[Amount]],0)</f>
        <v>-1000000</v>
      </c>
      <c r="O2801" s="3">
        <f>IF(FIN_DATASET[[#This Row],[Method]]="CxC",1,0)</f>
        <v>0</v>
      </c>
      <c r="P2801" s="11">
        <f>IF(FIN_DATASET[[#This Row],[Method]]="CxC",FIN_DATASET[[#This Row],[Amount]],0)</f>
        <v>0</v>
      </c>
      <c r="Q2801" s="3">
        <f>IF(OR(FIN_DATASET[[#This Row],[Account]]="CxP",FIN_DATASET[[#This Row],[Account]]="CxP (Liga)",FIN_DATASET[[#This Row],[Account]]="CxP (Terceros)"),1,0)</f>
        <v>0</v>
      </c>
      <c r="R2801" s="3">
        <f>IF(FIN_DATASET[[#This Row],[AP_Flag]]=1,FIN_DATASET[[#This Row],[Amount]],0)</f>
        <v>0</v>
      </c>
    </row>
    <row r="2802" spans="1:18" x14ac:dyDescent="0.2">
      <c r="A2802" s="4">
        <f>FIN_RAW[[#This Row],[FECHA]]</f>
        <v>45869</v>
      </c>
      <c r="B2802" s="3">
        <f>YEAR(FIN_DATASET[[#This Row],[Date]])</f>
        <v>2025</v>
      </c>
      <c r="C2802" s="3" t="str">
        <f>TEXT(FIN_DATASET[[#This Row],[Date]],"mmmm")</f>
        <v>July</v>
      </c>
      <c r="D2802" s="3" t="str">
        <f>IF(FIN_RAW[[#This Row],[VALOR (IN)]]&gt;0, "Income",IF(FIN_RAW[[#This Row],[VALOR (OUT)]]&gt;0, "Expense", "Check"))</f>
        <v>Expense</v>
      </c>
      <c r="E2802" s="3" t="str">
        <f>_xlfn.XLOOKUP(FIN_DATASET[[#This Row],[Method]],CATEGORY_MAP[CUENTA_IN],CATEGORY_MAP[Category])</f>
        <v>Cash</v>
      </c>
      <c r="F2802" s="3" t="str">
        <f>_xlfn.XLOOKUP(FIN_DATASET[[#This Row],[Account]],CATEGORY_MAP[CUENTA_OUT],CATEGORY_MAP[Subcategory])</f>
        <v>Operating Expenses</v>
      </c>
      <c r="G2802" s="3" t="str">
        <f>IF(OR(FIN_RAW[[#This Row],[CONCEPTO]]=0,FIN_RAW[[#This Row],[CONCEPTO]]=""),"",FIN_RAW[[#This Row],[CONCEPTO]])</f>
        <v>Otros Gastos (Cumpleaños y otros)</v>
      </c>
      <c r="H2802" s="5">
        <f>IF(FIN_DATASET[[#This Row],[Type]]="Income", FIN_RAW[[#This Row],[VALOR (IN)]], -FIN_RAW[[#This Row],[VALOR (OUT)]])</f>
        <v>-200000</v>
      </c>
      <c r="I2802" s="3" t="str">
        <f>FIN_RAW[[#This Row],[CUENTA (IN)]]</f>
        <v>Efectivo</v>
      </c>
      <c r="J2802" s="6" t="str">
        <f>FIN_RAW[[#This Row],[CUENTA (OUT)]]</f>
        <v>Otros Gastos</v>
      </c>
      <c r="K2802" s="3" t="str">
        <f>IF(OR(FIN_RAW[[#This Row],[CLIENTE]]=0,FIN_RAW[[#This Row],[CLIENTE]]=" "),"",FIN_RAW[[#This Row],[CLIENTE]])</f>
        <v/>
      </c>
      <c r="L2802" s="3" t="str">
        <f>IF(OR(FIN_RAW[[#This Row],[DEPORTISTA]]=0,FIN_RAW[[#This Row],[DEPORTISTA]]=""),"",FIN_RAW[[#This Row],[DEPORTISTA]])</f>
        <v/>
      </c>
      <c r="M2802" s="3">
        <f>IF(FIN_DATASET[[#This Row],[Method]]="Efectivo",1,0)</f>
        <v>1</v>
      </c>
      <c r="N2802" s="12">
        <f>IF(FIN_DATASET[[#This Row],[Method]]="Efectivo",FIN_DATASET[[#This Row],[Amount]],0)</f>
        <v>-200000</v>
      </c>
      <c r="O2802" s="3">
        <f>IF(FIN_DATASET[[#This Row],[Method]]="CxC",1,0)</f>
        <v>0</v>
      </c>
      <c r="P2802" s="11">
        <f>IF(FIN_DATASET[[#This Row],[Method]]="CxC",FIN_DATASET[[#This Row],[Amount]],0)</f>
        <v>0</v>
      </c>
      <c r="Q2802" s="3">
        <f>IF(OR(FIN_DATASET[[#This Row],[Account]]="CxP",FIN_DATASET[[#This Row],[Account]]="CxP (Liga)",FIN_DATASET[[#This Row],[Account]]="CxP (Terceros)"),1,0)</f>
        <v>0</v>
      </c>
      <c r="R2802" s="3">
        <f>IF(FIN_DATASET[[#This Row],[AP_Flag]]=1,FIN_DATASET[[#This Row],[Amount]],0)</f>
        <v>0</v>
      </c>
    </row>
    <row r="2803" spans="1:18" x14ac:dyDescent="0.2">
      <c r="A2803" s="4">
        <f>FIN_RAW[[#This Row],[FECHA]]</f>
        <v>45869</v>
      </c>
      <c r="B2803" s="3">
        <f>YEAR(FIN_DATASET[[#This Row],[Date]])</f>
        <v>2025</v>
      </c>
      <c r="C2803" s="3" t="str">
        <f>TEXT(FIN_DATASET[[#This Row],[Date]],"mmmm")</f>
        <v>July</v>
      </c>
      <c r="D2803" s="3" t="str">
        <f>IF(FIN_RAW[[#This Row],[VALOR (IN)]]&gt;0, "Income",IF(FIN_RAW[[#This Row],[VALOR (OUT)]]&gt;0, "Expense", "Check"))</f>
        <v>Expense</v>
      </c>
      <c r="E2803" s="3" t="str">
        <f>_xlfn.XLOOKUP(FIN_DATASET[[#This Row],[Method]],CATEGORY_MAP[CUENTA_IN],CATEGORY_MAP[Category])</f>
        <v>Cash</v>
      </c>
      <c r="F2803" s="3" t="str">
        <f>_xlfn.XLOOKUP(FIN_DATASET[[#This Row],[Account]],CATEGORY_MAP[CUENTA_OUT],CATEGORY_MAP[Subcategory])</f>
        <v>Tournaments</v>
      </c>
      <c r="G2803" s="3" t="str">
        <f>IF(OR(FIN_RAW[[#This Row],[CONCEPTO]]=0,FIN_RAW[[#This Row],[CONCEPTO]]=""),"",FIN_RAW[[#This Row],[CONCEPTO]])</f>
        <v>Pago Refrigerios Novatos</v>
      </c>
      <c r="H2803" s="5">
        <f>IF(FIN_DATASET[[#This Row],[Type]]="Income", FIN_RAW[[#This Row],[VALOR (IN)]], -FIN_RAW[[#This Row],[VALOR (OUT)]])</f>
        <v>-100000</v>
      </c>
      <c r="I2803" s="3" t="str">
        <f>FIN_RAW[[#This Row],[CUENTA (IN)]]</f>
        <v>Efectivo</v>
      </c>
      <c r="J2803" s="6" t="str">
        <f>FIN_RAW[[#This Row],[CUENTA (OUT)]]</f>
        <v>Torneos</v>
      </c>
      <c r="K2803" s="3" t="str">
        <f>IF(OR(FIN_RAW[[#This Row],[CLIENTE]]=0,FIN_RAW[[#This Row],[CLIENTE]]=" "),"",FIN_RAW[[#This Row],[CLIENTE]])</f>
        <v/>
      </c>
      <c r="L2803" s="3" t="str">
        <f>IF(OR(FIN_RAW[[#This Row],[DEPORTISTA]]=0,FIN_RAW[[#This Row],[DEPORTISTA]]=""),"",FIN_RAW[[#This Row],[DEPORTISTA]])</f>
        <v/>
      </c>
      <c r="M2803" s="3">
        <f>IF(FIN_DATASET[[#This Row],[Method]]="Efectivo",1,0)</f>
        <v>1</v>
      </c>
      <c r="N2803" s="12">
        <f>IF(FIN_DATASET[[#This Row],[Method]]="Efectivo",FIN_DATASET[[#This Row],[Amount]],0)</f>
        <v>-100000</v>
      </c>
      <c r="O2803" s="3">
        <f>IF(FIN_DATASET[[#This Row],[Method]]="CxC",1,0)</f>
        <v>0</v>
      </c>
      <c r="P2803" s="11">
        <f>IF(FIN_DATASET[[#This Row],[Method]]="CxC",FIN_DATASET[[#This Row],[Amount]],0)</f>
        <v>0</v>
      </c>
      <c r="Q2803" s="3">
        <f>IF(OR(FIN_DATASET[[#This Row],[Account]]="CxP",FIN_DATASET[[#This Row],[Account]]="CxP (Liga)",FIN_DATASET[[#This Row],[Account]]="CxP (Terceros)"),1,0)</f>
        <v>0</v>
      </c>
      <c r="R2803" s="3">
        <f>IF(FIN_DATASET[[#This Row],[AP_Flag]]=1,FIN_DATASET[[#This Row],[Amount]],0)</f>
        <v>0</v>
      </c>
    </row>
    <row r="2804" spans="1:18" x14ac:dyDescent="0.2">
      <c r="A2804" s="4">
        <f>FIN_RAW[[#This Row],[FECHA]]</f>
        <v>45869</v>
      </c>
      <c r="B2804" s="3">
        <f>YEAR(FIN_DATASET[[#This Row],[Date]])</f>
        <v>2025</v>
      </c>
      <c r="C2804" s="3" t="str">
        <f>TEXT(FIN_DATASET[[#This Row],[Date]],"mmmm")</f>
        <v>July</v>
      </c>
      <c r="D2804" s="3" t="str">
        <f>IF(FIN_RAW[[#This Row],[VALOR (IN)]]&gt;0, "Income",IF(FIN_RAW[[#This Row],[VALOR (OUT)]]&gt;0, "Expense", "Check"))</f>
        <v>Expense</v>
      </c>
      <c r="E2804" s="3" t="str">
        <f>_xlfn.XLOOKUP(FIN_DATASET[[#This Row],[Method]],CATEGORY_MAP[CUENTA_IN],CATEGORY_MAP[Category])</f>
        <v>Cash</v>
      </c>
      <c r="F2804" s="3" t="str">
        <f>_xlfn.XLOOKUP(FIN_DATASET[[#This Row],[Account]],CATEGORY_MAP[CUENTA_OUT],CATEGORY_MAP[Subcategory])</f>
        <v>Financial Charges</v>
      </c>
      <c r="G2804" s="3" t="str">
        <f>IF(OR(FIN_RAW[[#This Row],[CONCEPTO]]=0,FIN_RAW[[#This Row],[CONCEPTO]]=""),"",FIN_RAW[[#This Row],[CONCEPTO]])</f>
        <v>Pago Contadora Cambio a SAL</v>
      </c>
      <c r="H2804" s="5">
        <f>IF(FIN_DATASET[[#This Row],[Type]]="Income", FIN_RAW[[#This Row],[VALOR (IN)]], -FIN_RAW[[#This Row],[VALOR (OUT)]])</f>
        <v>-400000</v>
      </c>
      <c r="I2804" s="3" t="str">
        <f>FIN_RAW[[#This Row],[CUENTA (IN)]]</f>
        <v>Efectivo</v>
      </c>
      <c r="J2804" s="6" t="str">
        <f>FIN_RAW[[#This Row],[CUENTA (OUT)]]</f>
        <v>Gastos Financieros</v>
      </c>
      <c r="K2804" s="3" t="str">
        <f>IF(OR(FIN_RAW[[#This Row],[CLIENTE]]=0,FIN_RAW[[#This Row],[CLIENTE]]=" "),"",FIN_RAW[[#This Row],[CLIENTE]])</f>
        <v/>
      </c>
      <c r="L2804" s="3" t="str">
        <f>IF(OR(FIN_RAW[[#This Row],[DEPORTISTA]]=0,FIN_RAW[[#This Row],[DEPORTISTA]]=""),"",FIN_RAW[[#This Row],[DEPORTISTA]])</f>
        <v/>
      </c>
      <c r="M2804" s="3">
        <f>IF(FIN_DATASET[[#This Row],[Method]]="Efectivo",1,0)</f>
        <v>1</v>
      </c>
      <c r="N2804" s="12">
        <f>IF(FIN_DATASET[[#This Row],[Method]]="Efectivo",FIN_DATASET[[#This Row],[Amount]],0)</f>
        <v>-400000</v>
      </c>
      <c r="O2804" s="3">
        <f>IF(FIN_DATASET[[#This Row],[Method]]="CxC",1,0)</f>
        <v>0</v>
      </c>
      <c r="P2804" s="11">
        <f>IF(FIN_DATASET[[#This Row],[Method]]="CxC",FIN_DATASET[[#This Row],[Amount]],0)</f>
        <v>0</v>
      </c>
      <c r="Q2804" s="3">
        <f>IF(OR(FIN_DATASET[[#This Row],[Account]]="CxP",FIN_DATASET[[#This Row],[Account]]="CxP (Liga)",FIN_DATASET[[#This Row],[Account]]="CxP (Terceros)"),1,0)</f>
        <v>0</v>
      </c>
      <c r="R2804" s="3">
        <f>IF(FIN_DATASET[[#This Row],[AP_Flag]]=1,FIN_DATASET[[#This Row],[Amount]],0)</f>
        <v>0</v>
      </c>
    </row>
    <row r="2805" spans="1:18" x14ac:dyDescent="0.2">
      <c r="A2805" s="4">
        <f>FIN_RAW[[#This Row],[FECHA]]</f>
        <v>45869</v>
      </c>
      <c r="B2805" s="3">
        <f>YEAR(FIN_DATASET[[#This Row],[Date]])</f>
        <v>2025</v>
      </c>
      <c r="C2805" s="3" t="str">
        <f>TEXT(FIN_DATASET[[#This Row],[Date]],"mmmm")</f>
        <v>July</v>
      </c>
      <c r="D2805" s="3" t="str">
        <f>IF(FIN_RAW[[#This Row],[VALOR (IN)]]&gt;0, "Income",IF(FIN_RAW[[#This Row],[VALOR (OUT)]]&gt;0, "Expense", "Check"))</f>
        <v>Expense</v>
      </c>
      <c r="E2805" s="3" t="str">
        <f>_xlfn.XLOOKUP(FIN_DATASET[[#This Row],[Method]],CATEGORY_MAP[CUENTA_IN],CATEGORY_MAP[Category])</f>
        <v>Cash</v>
      </c>
      <c r="F2805" s="3" t="str">
        <f>_xlfn.XLOOKUP(FIN_DATASET[[#This Row],[Account]],CATEGORY_MAP[CUENTA_OUT],CATEGORY_MAP[Subcategory])</f>
        <v>Operating Expenses</v>
      </c>
      <c r="G2805" s="3" t="str">
        <f>IF(OR(FIN_RAW[[#This Row],[CONCEPTO]]=0,FIN_RAW[[#This Row],[CONCEPTO]]=""),"",FIN_RAW[[#This Row],[CONCEPTO]])</f>
        <v>Cuenta Incobrable</v>
      </c>
      <c r="H2805" s="5">
        <f>IF(FIN_DATASET[[#This Row],[Type]]="Income", FIN_RAW[[#This Row],[VALOR (IN)]], -FIN_RAW[[#This Row],[VALOR (OUT)]])</f>
        <v>-500000</v>
      </c>
      <c r="I2805" s="3" t="str">
        <f>FIN_RAW[[#This Row],[CUENTA (IN)]]</f>
        <v>Efectivo</v>
      </c>
      <c r="J2805" s="6" t="str">
        <f>FIN_RAW[[#This Row],[CUENTA (OUT)]]</f>
        <v>Otros Gastos</v>
      </c>
      <c r="K2805" s="3" t="str">
        <f>IF(OR(FIN_RAW[[#This Row],[CLIENTE]]=0,FIN_RAW[[#This Row],[CLIENTE]]=" "),"",FIN_RAW[[#This Row],[CLIENTE]])</f>
        <v/>
      </c>
      <c r="L2805" s="3" t="str">
        <f>IF(OR(FIN_RAW[[#This Row],[DEPORTISTA]]=0,FIN_RAW[[#This Row],[DEPORTISTA]]=""),"",FIN_RAW[[#This Row],[DEPORTISTA]])</f>
        <v/>
      </c>
      <c r="M2805" s="3">
        <f>IF(FIN_DATASET[[#This Row],[Method]]="Efectivo",1,0)</f>
        <v>1</v>
      </c>
      <c r="N2805" s="12">
        <f>IF(FIN_DATASET[[#This Row],[Method]]="Efectivo",FIN_DATASET[[#This Row],[Amount]],0)</f>
        <v>-500000</v>
      </c>
      <c r="O2805" s="3">
        <f>IF(FIN_DATASET[[#This Row],[Method]]="CxC",1,0)</f>
        <v>0</v>
      </c>
      <c r="P2805" s="11">
        <f>IF(FIN_DATASET[[#This Row],[Method]]="CxC",FIN_DATASET[[#This Row],[Amount]],0)</f>
        <v>0</v>
      </c>
      <c r="Q2805" s="3">
        <f>IF(OR(FIN_DATASET[[#This Row],[Account]]="CxP",FIN_DATASET[[#This Row],[Account]]="CxP (Liga)",FIN_DATASET[[#This Row],[Account]]="CxP (Terceros)"),1,0)</f>
        <v>0</v>
      </c>
      <c r="R2805" s="3">
        <f>IF(FIN_DATASET[[#This Row],[AP_Flag]]=1,FIN_DATASET[[#This Row],[Amount]],0)</f>
        <v>0</v>
      </c>
    </row>
    <row r="2806" spans="1:18" x14ac:dyDescent="0.2">
      <c r="A2806" s="4">
        <f>FIN_RAW[[#This Row],[FECHA]]</f>
        <v>45870</v>
      </c>
      <c r="B2806" s="3">
        <f>YEAR(FIN_DATASET[[#This Row],[Date]])</f>
        <v>2025</v>
      </c>
      <c r="C2806" s="3" t="str">
        <f>TEXT(FIN_DATASET[[#This Row],[Date]],"mmmm")</f>
        <v>August</v>
      </c>
      <c r="D2806" s="3" t="str">
        <f>IF(FIN_RAW[[#This Row],[VALOR (IN)]]&gt;0, "Income",IF(FIN_RAW[[#This Row],[VALOR (OUT)]]&gt;0, "Expense", "Check"))</f>
        <v>Income</v>
      </c>
      <c r="E2806" s="3" t="str">
        <f>_xlfn.XLOOKUP(FIN_DATASET[[#This Row],[Method]],CATEGORY_MAP[CUENTA_IN],CATEGORY_MAP[Category])</f>
        <v>Cash</v>
      </c>
      <c r="F2806" s="3" t="str">
        <f>_xlfn.XLOOKUP(FIN_DATASET[[#This Row],[Account]],CATEGORY_MAP[CUENTA_OUT],CATEGORY_MAP[Subcategory])</f>
        <v>Monthly Fee</v>
      </c>
      <c r="G2806" s="3" t="str">
        <f>IF(OR(FIN_RAW[[#This Row],[CONCEPTO]]=0,FIN_RAW[[#This Row],[CONCEPTO]]=""),"",FIN_RAW[[#This Row],[CONCEPTO]])</f>
        <v>Mensualidad FOR AGO</v>
      </c>
      <c r="H2806" s="5">
        <f>IF(FIN_DATASET[[#This Row],[Type]]="Income", FIN_RAW[[#This Row],[VALOR (IN)]], -FIN_RAW[[#This Row],[VALOR (OUT)]])</f>
        <v>158000</v>
      </c>
      <c r="I2806" s="3" t="str">
        <f>FIN_RAW[[#This Row],[CUENTA (IN)]]</f>
        <v>Efectivo</v>
      </c>
      <c r="J2806" s="6" t="str">
        <f>FIN_RAW[[#This Row],[CUENTA (OUT)]]</f>
        <v>Mensualidad</v>
      </c>
      <c r="K2806" s="3" t="str">
        <f>IF(OR(FIN_RAW[[#This Row],[CLIENTE]]=0,FIN_RAW[[#This Row],[CLIENTE]]=" "),"",FIN_RAW[[#This Row],[CLIENTE]])</f>
        <v>Sandra Martínez</v>
      </c>
      <c r="L2806" s="3" t="str">
        <f>IF(OR(FIN_RAW[[#This Row],[DEPORTISTA]]=0,FIN_RAW[[#This Row],[DEPORTISTA]]=""),"",FIN_RAW[[#This Row],[DEPORTISTA]])</f>
        <v>Alejandro Arbeláez Martínez</v>
      </c>
      <c r="M2806" s="3">
        <f>IF(FIN_DATASET[[#This Row],[Method]]="Efectivo",1,0)</f>
        <v>1</v>
      </c>
      <c r="N2806" s="12">
        <f>IF(FIN_DATASET[[#This Row],[Method]]="Efectivo",FIN_DATASET[[#This Row],[Amount]],0)</f>
        <v>158000</v>
      </c>
      <c r="O2806" s="3">
        <f>IF(FIN_DATASET[[#This Row],[Method]]="CxC",1,0)</f>
        <v>0</v>
      </c>
      <c r="P2806" s="11">
        <f>IF(FIN_DATASET[[#This Row],[Method]]="CxC",FIN_DATASET[[#This Row],[Amount]],0)</f>
        <v>0</v>
      </c>
      <c r="Q2806" s="3">
        <f>IF(OR(FIN_DATASET[[#This Row],[Account]]="CxP",FIN_DATASET[[#This Row],[Account]]="CxP (Liga)",FIN_DATASET[[#This Row],[Account]]="CxP (Terceros)"),1,0)</f>
        <v>0</v>
      </c>
      <c r="R2806" s="3">
        <f>IF(FIN_DATASET[[#This Row],[AP_Flag]]=1,FIN_DATASET[[#This Row],[Amount]],0)</f>
        <v>0</v>
      </c>
    </row>
    <row r="2807" spans="1:18" x14ac:dyDescent="0.2">
      <c r="A2807" s="4">
        <f>FIN_RAW[[#This Row],[FECHA]]</f>
        <v>45870</v>
      </c>
      <c r="B2807" s="3">
        <f>YEAR(FIN_DATASET[[#This Row],[Date]])</f>
        <v>2025</v>
      </c>
      <c r="C2807" s="3" t="str">
        <f>TEXT(FIN_DATASET[[#This Row],[Date]],"mmmm")</f>
        <v>August</v>
      </c>
      <c r="D2807" s="3" t="str">
        <f>IF(FIN_RAW[[#This Row],[VALOR (IN)]]&gt;0, "Income",IF(FIN_RAW[[#This Row],[VALOR (OUT)]]&gt;0, "Expense", "Check"))</f>
        <v>Income</v>
      </c>
      <c r="E2807" s="3" t="str">
        <f>_xlfn.XLOOKUP(FIN_DATASET[[#This Row],[Method]],CATEGORY_MAP[CUENTA_IN],CATEGORY_MAP[Category])</f>
        <v>Scholarships</v>
      </c>
      <c r="F2807" s="3" t="str">
        <f>_xlfn.XLOOKUP(FIN_DATASET[[#This Row],[Account]],CATEGORY_MAP[CUENTA_OUT],CATEGORY_MAP[Subcategory])</f>
        <v>Monthly Fee</v>
      </c>
      <c r="G2807" s="3" t="str">
        <f>IF(OR(FIN_RAW[[#This Row],[CONCEPTO]]=0,FIN_RAW[[#This Row],[CONCEPTO]]=""),"",FIN_RAW[[#This Row],[CONCEPTO]])</f>
        <v>Apoyo Temporal (18%) AGO</v>
      </c>
      <c r="H2807" s="5">
        <f>IF(FIN_DATASET[[#This Row],[Type]]="Income", FIN_RAW[[#This Row],[VALOR (IN)]], -FIN_RAW[[#This Row],[VALOR (OUT)]])</f>
        <v>35000</v>
      </c>
      <c r="I2807" s="3" t="str">
        <f>FIN_RAW[[#This Row],[CUENTA (IN)]]</f>
        <v>Becas</v>
      </c>
      <c r="J2807" s="6" t="str">
        <f>FIN_RAW[[#This Row],[CUENTA (OUT)]]</f>
        <v>Mensualidad</v>
      </c>
      <c r="K2807" s="3" t="str">
        <f>IF(OR(FIN_RAW[[#This Row],[CLIENTE]]=0,FIN_RAW[[#This Row],[CLIENTE]]=" "),"",FIN_RAW[[#This Row],[CLIENTE]])</f>
        <v>Sandra Martínez</v>
      </c>
      <c r="L2807" s="3" t="str">
        <f>IF(OR(FIN_RAW[[#This Row],[DEPORTISTA]]=0,FIN_RAW[[#This Row],[DEPORTISTA]]=""),"",FIN_RAW[[#This Row],[DEPORTISTA]])</f>
        <v>Alejandro Arbeláez Martínez</v>
      </c>
      <c r="M2807" s="3">
        <f>IF(FIN_DATASET[[#This Row],[Method]]="Efectivo",1,0)</f>
        <v>0</v>
      </c>
      <c r="N2807" s="12">
        <f>IF(FIN_DATASET[[#This Row],[Method]]="Efectivo",FIN_DATASET[[#This Row],[Amount]],0)</f>
        <v>0</v>
      </c>
      <c r="O2807" s="3">
        <f>IF(FIN_DATASET[[#This Row],[Method]]="CxC",1,0)</f>
        <v>0</v>
      </c>
      <c r="P2807" s="11">
        <f>IF(FIN_DATASET[[#This Row],[Method]]="CxC",FIN_DATASET[[#This Row],[Amount]],0)</f>
        <v>0</v>
      </c>
      <c r="Q2807" s="3">
        <f>IF(OR(FIN_DATASET[[#This Row],[Account]]="CxP",FIN_DATASET[[#This Row],[Account]]="CxP (Liga)",FIN_DATASET[[#This Row],[Account]]="CxP (Terceros)"),1,0)</f>
        <v>0</v>
      </c>
      <c r="R2807" s="3">
        <f>IF(FIN_DATASET[[#This Row],[AP_Flag]]=1,FIN_DATASET[[#This Row],[Amount]],0)</f>
        <v>0</v>
      </c>
    </row>
    <row r="2808" spans="1:18" x14ac:dyDescent="0.2">
      <c r="A2808" s="4">
        <f>FIN_RAW[[#This Row],[FECHA]]</f>
        <v>45870</v>
      </c>
      <c r="B2808" s="3">
        <f>YEAR(FIN_DATASET[[#This Row],[Date]])</f>
        <v>2025</v>
      </c>
      <c r="C2808" s="3" t="str">
        <f>TEXT(FIN_DATASET[[#This Row],[Date]],"mmmm")</f>
        <v>August</v>
      </c>
      <c r="D2808" s="3" t="str">
        <f>IF(FIN_RAW[[#This Row],[VALOR (IN)]]&gt;0, "Income",IF(FIN_RAW[[#This Row],[VALOR (OUT)]]&gt;0, "Expense", "Check"))</f>
        <v>Income</v>
      </c>
      <c r="E2808" s="3" t="str">
        <f>_xlfn.XLOOKUP(FIN_DATASET[[#This Row],[Method]],CATEGORY_MAP[CUENTA_IN],CATEGORY_MAP[Category])</f>
        <v>Cash</v>
      </c>
      <c r="F2808" s="3" t="str">
        <f>_xlfn.XLOOKUP(FIN_DATASET[[#This Row],[Account]],CATEGORY_MAP[CUENTA_OUT],CATEGORY_MAP[Subcategory])</f>
        <v>Monthly Fee</v>
      </c>
      <c r="G2808" s="3" t="str">
        <f>IF(OR(FIN_RAW[[#This Row],[CONCEPTO]]=0,FIN_RAW[[#This Row],[CONCEPTO]]=""),"",FIN_RAW[[#This Row],[CONCEPTO]])</f>
        <v>Mensualidad AR AGO</v>
      </c>
      <c r="H2808" s="5">
        <f>IF(FIN_DATASET[[#This Row],[Type]]="Income", FIN_RAW[[#This Row],[VALOR (IN)]], -FIN_RAW[[#This Row],[VALOR (OUT)]])</f>
        <v>225000</v>
      </c>
      <c r="I2808" s="3" t="str">
        <f>FIN_RAW[[#This Row],[CUENTA (IN)]]</f>
        <v>Efectivo</v>
      </c>
      <c r="J2808" s="6" t="str">
        <f>FIN_RAW[[#This Row],[CUENTA (OUT)]]</f>
        <v>Mensualidad</v>
      </c>
      <c r="K2808" s="3" t="str">
        <f>IF(OR(FIN_RAW[[#This Row],[CLIENTE]]=0,FIN_RAW[[#This Row],[CLIENTE]]=" "),"",FIN_RAW[[#This Row],[CLIENTE]])</f>
        <v>Carlos Andrés Velasco Ruiz</v>
      </c>
      <c r="L2808" s="3" t="str">
        <f>IF(OR(FIN_RAW[[#This Row],[DEPORTISTA]]=0,FIN_RAW[[#This Row],[DEPORTISTA]]=""),"",FIN_RAW[[#This Row],[DEPORTISTA]])</f>
        <v>Antonella Velasco Aristizabal</v>
      </c>
      <c r="M2808" s="3">
        <f>IF(FIN_DATASET[[#This Row],[Method]]="Efectivo",1,0)</f>
        <v>1</v>
      </c>
      <c r="N2808" s="12">
        <f>IF(FIN_DATASET[[#This Row],[Method]]="Efectivo",FIN_DATASET[[#This Row],[Amount]],0)</f>
        <v>225000</v>
      </c>
      <c r="O2808" s="3">
        <f>IF(FIN_DATASET[[#This Row],[Method]]="CxC",1,0)</f>
        <v>0</v>
      </c>
      <c r="P2808" s="11">
        <f>IF(FIN_DATASET[[#This Row],[Method]]="CxC",FIN_DATASET[[#This Row],[Amount]],0)</f>
        <v>0</v>
      </c>
      <c r="Q2808" s="3">
        <f>IF(OR(FIN_DATASET[[#This Row],[Account]]="CxP",FIN_DATASET[[#This Row],[Account]]="CxP (Liga)",FIN_DATASET[[#This Row],[Account]]="CxP (Terceros)"),1,0)</f>
        <v>0</v>
      </c>
      <c r="R2808" s="3">
        <f>IF(FIN_DATASET[[#This Row],[AP_Flag]]=1,FIN_DATASET[[#This Row],[Amount]],0)</f>
        <v>0</v>
      </c>
    </row>
    <row r="2809" spans="1:18" x14ac:dyDescent="0.2">
      <c r="A2809" s="4">
        <f>FIN_RAW[[#This Row],[FECHA]]</f>
        <v>45870</v>
      </c>
      <c r="B2809" s="3">
        <f>YEAR(FIN_DATASET[[#This Row],[Date]])</f>
        <v>2025</v>
      </c>
      <c r="C2809" s="3" t="str">
        <f>TEXT(FIN_DATASET[[#This Row],[Date]],"mmmm")</f>
        <v>August</v>
      </c>
      <c r="D2809" s="3" t="str">
        <f>IF(FIN_RAW[[#This Row],[VALOR (IN)]]&gt;0, "Income",IF(FIN_RAW[[#This Row],[VALOR (OUT)]]&gt;0, "Expense", "Check"))</f>
        <v>Income</v>
      </c>
      <c r="E2809" s="3" t="str">
        <f>_xlfn.XLOOKUP(FIN_DATASET[[#This Row],[Method]],CATEGORY_MAP[CUENTA_IN],CATEGORY_MAP[Category])</f>
        <v>Cash</v>
      </c>
      <c r="F2809" s="3" t="str">
        <f>_xlfn.XLOOKUP(FIN_DATASET[[#This Row],[Account]],CATEGORY_MAP[CUENTA_OUT],CATEGORY_MAP[Subcategory])</f>
        <v>Monthly Fee</v>
      </c>
      <c r="G2809" s="3" t="str">
        <f>IF(OR(FIN_RAW[[#This Row],[CONCEPTO]]=0,FIN_RAW[[#This Row],[CONCEPTO]]=""),"",FIN_RAW[[#This Row],[CONCEPTO]])</f>
        <v>Mensualidad AR AGO</v>
      </c>
      <c r="H2809" s="5">
        <f>IF(FIN_DATASET[[#This Row],[Type]]="Income", FIN_RAW[[#This Row],[VALOR (IN)]], -FIN_RAW[[#This Row],[VALOR (OUT)]])</f>
        <v>225000</v>
      </c>
      <c r="I2809" s="3" t="str">
        <f>FIN_RAW[[#This Row],[CUENTA (IN)]]</f>
        <v>Efectivo</v>
      </c>
      <c r="J2809" s="6" t="str">
        <f>FIN_RAW[[#This Row],[CUENTA (OUT)]]</f>
        <v>Mensualidad</v>
      </c>
      <c r="K2809" s="3" t="str">
        <f>IF(OR(FIN_RAW[[#This Row],[CLIENTE]]=0,FIN_RAW[[#This Row],[CLIENTE]]=" "),"",FIN_RAW[[#This Row],[CLIENTE]])</f>
        <v>Juan Sebastián Floyd</v>
      </c>
      <c r="L2809" s="3" t="str">
        <f>IF(OR(FIN_RAW[[#This Row],[DEPORTISTA]]=0,FIN_RAW[[#This Row],[DEPORTISTA]]=""),"",FIN_RAW[[#This Row],[DEPORTISTA]])</f>
        <v>Arianna Floyd Martínez</v>
      </c>
      <c r="M2809" s="3">
        <f>IF(FIN_DATASET[[#This Row],[Method]]="Efectivo",1,0)</f>
        <v>1</v>
      </c>
      <c r="N2809" s="12">
        <f>IF(FIN_DATASET[[#This Row],[Method]]="Efectivo",FIN_DATASET[[#This Row],[Amount]],0)</f>
        <v>225000</v>
      </c>
      <c r="O2809" s="3">
        <f>IF(FIN_DATASET[[#This Row],[Method]]="CxC",1,0)</f>
        <v>0</v>
      </c>
      <c r="P2809" s="11">
        <f>IF(FIN_DATASET[[#This Row],[Method]]="CxC",FIN_DATASET[[#This Row],[Amount]],0)</f>
        <v>0</v>
      </c>
      <c r="Q2809" s="3">
        <f>IF(OR(FIN_DATASET[[#This Row],[Account]]="CxP",FIN_DATASET[[#This Row],[Account]]="CxP (Liga)",FIN_DATASET[[#This Row],[Account]]="CxP (Terceros)"),1,0)</f>
        <v>0</v>
      </c>
      <c r="R2809" s="3">
        <f>IF(FIN_DATASET[[#This Row],[AP_Flag]]=1,FIN_DATASET[[#This Row],[Amount]],0)</f>
        <v>0</v>
      </c>
    </row>
    <row r="2810" spans="1:18" x14ac:dyDescent="0.2">
      <c r="A2810" s="4">
        <f>FIN_RAW[[#This Row],[FECHA]]</f>
        <v>45870</v>
      </c>
      <c r="B2810" s="3">
        <f>YEAR(FIN_DATASET[[#This Row],[Date]])</f>
        <v>2025</v>
      </c>
      <c r="C2810" s="3" t="str">
        <f>TEXT(FIN_DATASET[[#This Row],[Date]],"mmmm")</f>
        <v>August</v>
      </c>
      <c r="D2810" s="3" t="str">
        <f>IF(FIN_RAW[[#This Row],[VALOR (IN)]]&gt;0, "Income",IF(FIN_RAW[[#This Row],[VALOR (OUT)]]&gt;0, "Expense", "Check"))</f>
        <v>Income</v>
      </c>
      <c r="E2810" s="3" t="str">
        <f>_xlfn.XLOOKUP(FIN_DATASET[[#This Row],[Method]],CATEGORY_MAP[CUENTA_IN],CATEGORY_MAP[Category])</f>
        <v>Cash</v>
      </c>
      <c r="F2810" s="3" t="str">
        <f>_xlfn.XLOOKUP(FIN_DATASET[[#This Row],[Account]],CATEGORY_MAP[CUENTA_OUT],CATEGORY_MAP[Subcategory])</f>
        <v>Monthly Fee</v>
      </c>
      <c r="G2810" s="3" t="str">
        <f>IF(OR(FIN_RAW[[#This Row],[CONCEPTO]]=0,FIN_RAW[[#This Row],[CONCEPTO]]=""),"",FIN_RAW[[#This Row],[CONCEPTO]])</f>
        <v>Mensualidad AR AGO</v>
      </c>
      <c r="H2810" s="5">
        <f>IF(FIN_DATASET[[#This Row],[Type]]="Income", FIN_RAW[[#This Row],[VALOR (IN)]], -FIN_RAW[[#This Row],[VALOR (OUT)]])</f>
        <v>225000</v>
      </c>
      <c r="I2810" s="3" t="str">
        <f>FIN_RAW[[#This Row],[CUENTA (IN)]]</f>
        <v>Efectivo</v>
      </c>
      <c r="J2810" s="6" t="str">
        <f>FIN_RAW[[#This Row],[CUENTA (OUT)]]</f>
        <v>Mensualidad</v>
      </c>
      <c r="K2810" s="3" t="str">
        <f>IF(OR(FIN_RAW[[#This Row],[CLIENTE]]=0,FIN_RAW[[#This Row],[CLIENTE]]=" "),"",FIN_RAW[[#This Row],[CLIENTE]])</f>
        <v>Tatiana Romero Tenorio</v>
      </c>
      <c r="L2810" s="3" t="str">
        <f>IF(OR(FIN_RAW[[#This Row],[DEPORTISTA]]=0,FIN_RAW[[#This Row],[DEPORTISTA]]=""),"",FIN_RAW[[#This Row],[DEPORTISTA]])</f>
        <v>Ismael Hurtado Romero</v>
      </c>
      <c r="M2810" s="3">
        <f>IF(FIN_DATASET[[#This Row],[Method]]="Efectivo",1,0)</f>
        <v>1</v>
      </c>
      <c r="N2810" s="12">
        <f>IF(FIN_DATASET[[#This Row],[Method]]="Efectivo",FIN_DATASET[[#This Row],[Amount]],0)</f>
        <v>225000</v>
      </c>
      <c r="O2810" s="3">
        <f>IF(FIN_DATASET[[#This Row],[Method]]="CxC",1,0)</f>
        <v>0</v>
      </c>
      <c r="P2810" s="11">
        <f>IF(FIN_DATASET[[#This Row],[Method]]="CxC",FIN_DATASET[[#This Row],[Amount]],0)</f>
        <v>0</v>
      </c>
      <c r="Q2810" s="3">
        <f>IF(OR(FIN_DATASET[[#This Row],[Account]]="CxP",FIN_DATASET[[#This Row],[Account]]="CxP (Liga)",FIN_DATASET[[#This Row],[Account]]="CxP (Terceros)"),1,0)</f>
        <v>0</v>
      </c>
      <c r="R2810" s="3">
        <f>IF(FIN_DATASET[[#This Row],[AP_Flag]]=1,FIN_DATASET[[#This Row],[Amount]],0)</f>
        <v>0</v>
      </c>
    </row>
    <row r="2811" spans="1:18" x14ac:dyDescent="0.2">
      <c r="A2811" s="4">
        <f>FIN_RAW[[#This Row],[FECHA]]</f>
        <v>45870</v>
      </c>
      <c r="B2811" s="3">
        <f>YEAR(FIN_DATASET[[#This Row],[Date]])</f>
        <v>2025</v>
      </c>
      <c r="C2811" s="3" t="str">
        <f>TEXT(FIN_DATASET[[#This Row],[Date]],"mmmm")</f>
        <v>August</v>
      </c>
      <c r="D2811" s="3" t="str">
        <f>IF(FIN_RAW[[#This Row],[VALOR (IN)]]&gt;0, "Income",IF(FIN_RAW[[#This Row],[VALOR (OUT)]]&gt;0, "Expense", "Check"))</f>
        <v>Income</v>
      </c>
      <c r="E2811" s="3" t="str">
        <f>_xlfn.XLOOKUP(FIN_DATASET[[#This Row],[Method]],CATEGORY_MAP[CUENTA_IN],CATEGORY_MAP[Category])</f>
        <v>Cash</v>
      </c>
      <c r="F2811" s="3" t="str">
        <f>_xlfn.XLOOKUP(FIN_DATASET[[#This Row],[Account]],CATEGORY_MAP[CUENTA_OUT],CATEGORY_MAP[Subcategory])</f>
        <v>Monthly Fee</v>
      </c>
      <c r="G2811" s="3" t="str">
        <f>IF(OR(FIN_RAW[[#This Row],[CONCEPTO]]=0,FIN_RAW[[#This Row],[CONCEPTO]]=""),"",FIN_RAW[[#This Row],[CONCEPTO]])</f>
        <v>Mensualidad FOR AGO</v>
      </c>
      <c r="H2811" s="5">
        <f>IF(FIN_DATASET[[#This Row],[Type]]="Income", FIN_RAW[[#This Row],[VALOR (IN)]], -FIN_RAW[[#This Row],[VALOR (OUT)]])</f>
        <v>193000</v>
      </c>
      <c r="I2811" s="3" t="str">
        <f>FIN_RAW[[#This Row],[CUENTA (IN)]]</f>
        <v>Efectivo</v>
      </c>
      <c r="J2811" s="6" t="str">
        <f>FIN_RAW[[#This Row],[CUENTA (OUT)]]</f>
        <v>Mensualidad</v>
      </c>
      <c r="K2811" s="3" t="str">
        <f>IF(OR(FIN_RAW[[#This Row],[CLIENTE]]=0,FIN_RAW[[#This Row],[CLIENTE]]=" "),"",FIN_RAW[[#This Row],[CLIENTE]])</f>
        <v>Juan Carlos Cano Ortiz</v>
      </c>
      <c r="L2811" s="3" t="str">
        <f>IF(OR(FIN_RAW[[#This Row],[DEPORTISTA]]=0,FIN_RAW[[#This Row],[DEPORTISTA]]=""),"",FIN_RAW[[#This Row],[DEPORTISTA]])</f>
        <v>Jeronimo Cano Peña</v>
      </c>
      <c r="M2811" s="3">
        <f>IF(FIN_DATASET[[#This Row],[Method]]="Efectivo",1,0)</f>
        <v>1</v>
      </c>
      <c r="N2811" s="12">
        <f>IF(FIN_DATASET[[#This Row],[Method]]="Efectivo",FIN_DATASET[[#This Row],[Amount]],0)</f>
        <v>193000</v>
      </c>
      <c r="O2811" s="3">
        <f>IF(FIN_DATASET[[#This Row],[Method]]="CxC",1,0)</f>
        <v>0</v>
      </c>
      <c r="P2811" s="11">
        <f>IF(FIN_DATASET[[#This Row],[Method]]="CxC",FIN_DATASET[[#This Row],[Amount]],0)</f>
        <v>0</v>
      </c>
      <c r="Q2811" s="3">
        <f>IF(OR(FIN_DATASET[[#This Row],[Account]]="CxP",FIN_DATASET[[#This Row],[Account]]="CxP (Liga)",FIN_DATASET[[#This Row],[Account]]="CxP (Terceros)"),1,0)</f>
        <v>0</v>
      </c>
      <c r="R2811" s="3">
        <f>IF(FIN_DATASET[[#This Row],[AP_Flag]]=1,FIN_DATASET[[#This Row],[Amount]],0)</f>
        <v>0</v>
      </c>
    </row>
    <row r="2812" spans="1:18" x14ac:dyDescent="0.2">
      <c r="A2812" s="4">
        <f>FIN_RAW[[#This Row],[FECHA]]</f>
        <v>45870</v>
      </c>
      <c r="B2812" s="3">
        <f>YEAR(FIN_DATASET[[#This Row],[Date]])</f>
        <v>2025</v>
      </c>
      <c r="C2812" s="3" t="str">
        <f>TEXT(FIN_DATASET[[#This Row],[Date]],"mmmm")</f>
        <v>August</v>
      </c>
      <c r="D2812" s="3" t="str">
        <f>IF(FIN_RAW[[#This Row],[VALOR (IN)]]&gt;0, "Income",IF(FIN_RAW[[#This Row],[VALOR (OUT)]]&gt;0, "Expense", "Check"))</f>
        <v>Income</v>
      </c>
      <c r="E2812" s="3" t="str">
        <f>_xlfn.XLOOKUP(FIN_DATASET[[#This Row],[Method]],CATEGORY_MAP[CUENTA_IN],CATEGORY_MAP[Category])</f>
        <v>Cash</v>
      </c>
      <c r="F2812" s="3" t="str">
        <f>_xlfn.XLOOKUP(FIN_DATASET[[#This Row],[Account]],CATEGORY_MAP[CUENTA_OUT],CATEGORY_MAP[Subcategory])</f>
        <v>Monthly Fee</v>
      </c>
      <c r="G2812" s="3" t="str">
        <f>IF(OR(FIN_RAW[[#This Row],[CONCEPTO]]=0,FIN_RAW[[#This Row],[CONCEPTO]]=""),"",FIN_RAW[[#This Row],[CONCEPTO]])</f>
        <v>Mensualidad AR AGO</v>
      </c>
      <c r="H2812" s="5">
        <f>IF(FIN_DATASET[[#This Row],[Type]]="Income", FIN_RAW[[#This Row],[VALOR (IN)]], -FIN_RAW[[#This Row],[VALOR (OUT)]])</f>
        <v>225000</v>
      </c>
      <c r="I2812" s="3" t="str">
        <f>FIN_RAW[[#This Row],[CUENTA (IN)]]</f>
        <v>Efectivo</v>
      </c>
      <c r="J2812" s="6" t="str">
        <f>FIN_RAW[[#This Row],[CUENTA (OUT)]]</f>
        <v>Mensualidad</v>
      </c>
      <c r="K2812" s="3" t="str">
        <f>IF(OR(FIN_RAW[[#This Row],[CLIENTE]]=0,FIN_RAW[[#This Row],[CLIENTE]]=" "),"",FIN_RAW[[#This Row],[CLIENTE]])</f>
        <v>Nulbi Quisaboni Ortiz</v>
      </c>
      <c r="L2812" s="3" t="str">
        <f>IF(OR(FIN_RAW[[#This Row],[DEPORTISTA]]=0,FIN_RAW[[#This Row],[DEPORTISTA]]=""),"",FIN_RAW[[#This Row],[DEPORTISTA]])</f>
        <v>Jose Julian Diaz Quisaboni</v>
      </c>
      <c r="M2812" s="3">
        <f>IF(FIN_DATASET[[#This Row],[Method]]="Efectivo",1,0)</f>
        <v>1</v>
      </c>
      <c r="N2812" s="12">
        <f>IF(FIN_DATASET[[#This Row],[Method]]="Efectivo",FIN_DATASET[[#This Row],[Amount]],0)</f>
        <v>225000</v>
      </c>
      <c r="O2812" s="3">
        <f>IF(FIN_DATASET[[#This Row],[Method]]="CxC",1,0)</f>
        <v>0</v>
      </c>
      <c r="P2812" s="11">
        <f>IF(FIN_DATASET[[#This Row],[Method]]="CxC",FIN_DATASET[[#This Row],[Amount]],0)</f>
        <v>0</v>
      </c>
      <c r="Q2812" s="3">
        <f>IF(OR(FIN_DATASET[[#This Row],[Account]]="CxP",FIN_DATASET[[#This Row],[Account]]="CxP (Liga)",FIN_DATASET[[#This Row],[Account]]="CxP (Terceros)"),1,0)</f>
        <v>0</v>
      </c>
      <c r="R2812" s="3">
        <f>IF(FIN_DATASET[[#This Row],[AP_Flag]]=1,FIN_DATASET[[#This Row],[Amount]],0)</f>
        <v>0</v>
      </c>
    </row>
    <row r="2813" spans="1:18" x14ac:dyDescent="0.2">
      <c r="A2813" s="4">
        <f>FIN_RAW[[#This Row],[FECHA]]</f>
        <v>45870</v>
      </c>
      <c r="B2813" s="3">
        <f>YEAR(FIN_DATASET[[#This Row],[Date]])</f>
        <v>2025</v>
      </c>
      <c r="C2813" s="3" t="str">
        <f>TEXT(FIN_DATASET[[#This Row],[Date]],"mmmm")</f>
        <v>August</v>
      </c>
      <c r="D2813" s="3" t="str">
        <f>IF(FIN_RAW[[#This Row],[VALOR (IN)]]&gt;0, "Income",IF(FIN_RAW[[#This Row],[VALOR (OUT)]]&gt;0, "Expense", "Check"))</f>
        <v>Income</v>
      </c>
      <c r="E2813" s="3" t="str">
        <f>_xlfn.XLOOKUP(FIN_DATASET[[#This Row],[Method]],CATEGORY_MAP[CUENTA_IN],CATEGORY_MAP[Category])</f>
        <v>Accounts Receivable</v>
      </c>
      <c r="F2813" s="3" t="str">
        <f>_xlfn.XLOOKUP(FIN_DATASET[[#This Row],[Account]],CATEGORY_MAP[CUENTA_OUT],CATEGORY_MAP[Subcategory])</f>
        <v>Monthly Fee</v>
      </c>
      <c r="G2813" s="3" t="str">
        <f>IF(OR(FIN_RAW[[#This Row],[CONCEPTO]]=0,FIN_RAW[[#This Row],[CONCEPTO]]=""),"",FIN_RAW[[#This Row],[CONCEPTO]])</f>
        <v>Mensualidad AR AGO</v>
      </c>
      <c r="H2813" s="5">
        <f>IF(FIN_DATASET[[#This Row],[Type]]="Income", FIN_RAW[[#This Row],[VALOR (IN)]], -FIN_RAW[[#This Row],[VALOR (OUT)]])</f>
        <v>225000</v>
      </c>
      <c r="I2813" s="3" t="str">
        <f>FIN_RAW[[#This Row],[CUENTA (IN)]]</f>
        <v>CxC</v>
      </c>
      <c r="J2813" s="6" t="str">
        <f>FIN_RAW[[#This Row],[CUENTA (OUT)]]</f>
        <v>Mensualidad</v>
      </c>
      <c r="K2813" s="3" t="str">
        <f>IF(OR(FIN_RAW[[#This Row],[CLIENTE]]=0,FIN_RAW[[#This Row],[CLIENTE]]=" "),"",FIN_RAW[[#This Row],[CLIENTE]])</f>
        <v>Víctor Manuel Duque Yepes</v>
      </c>
      <c r="L2813" s="3" t="str">
        <f>IF(OR(FIN_RAW[[#This Row],[DEPORTISTA]]=0,FIN_RAW[[#This Row],[DEPORTISTA]]=""),"",FIN_RAW[[#This Row],[DEPORTISTA]])</f>
        <v>Juan Esteban Duque Pinto</v>
      </c>
      <c r="M2813" s="3">
        <f>IF(FIN_DATASET[[#This Row],[Method]]="Efectivo",1,0)</f>
        <v>0</v>
      </c>
      <c r="N2813" s="12">
        <f>IF(FIN_DATASET[[#This Row],[Method]]="Efectivo",FIN_DATASET[[#This Row],[Amount]],0)</f>
        <v>0</v>
      </c>
      <c r="O2813" s="3">
        <f>IF(FIN_DATASET[[#This Row],[Method]]="CxC",1,0)</f>
        <v>1</v>
      </c>
      <c r="P2813" s="11">
        <f>IF(FIN_DATASET[[#This Row],[Method]]="CxC",FIN_DATASET[[#This Row],[Amount]],0)</f>
        <v>225000</v>
      </c>
      <c r="Q2813" s="3">
        <f>IF(OR(FIN_DATASET[[#This Row],[Account]]="CxP",FIN_DATASET[[#This Row],[Account]]="CxP (Liga)",FIN_DATASET[[#This Row],[Account]]="CxP (Terceros)"),1,0)</f>
        <v>0</v>
      </c>
      <c r="R2813" s="3">
        <f>IF(FIN_DATASET[[#This Row],[AP_Flag]]=1,FIN_DATASET[[#This Row],[Amount]],0)</f>
        <v>0</v>
      </c>
    </row>
    <row r="2814" spans="1:18" x14ac:dyDescent="0.2">
      <c r="A2814" s="4">
        <f>FIN_RAW[[#This Row],[FECHA]]</f>
        <v>45870</v>
      </c>
      <c r="B2814" s="3">
        <f>YEAR(FIN_DATASET[[#This Row],[Date]])</f>
        <v>2025</v>
      </c>
      <c r="C2814" s="3" t="str">
        <f>TEXT(FIN_DATASET[[#This Row],[Date]],"mmmm")</f>
        <v>August</v>
      </c>
      <c r="D2814" s="3" t="str">
        <f>IF(FIN_RAW[[#This Row],[VALOR (IN)]]&gt;0, "Income",IF(FIN_RAW[[#This Row],[VALOR (OUT)]]&gt;0, "Expense", "Check"))</f>
        <v>Income</v>
      </c>
      <c r="E2814" s="3" t="str">
        <f>_xlfn.XLOOKUP(FIN_DATASET[[#This Row],[Method]],CATEGORY_MAP[CUENTA_IN],CATEGORY_MAP[Category])</f>
        <v>Accounts Receivable</v>
      </c>
      <c r="F2814" s="3" t="str">
        <f>_xlfn.XLOOKUP(FIN_DATASET[[#This Row],[Account]],CATEGORY_MAP[CUENTA_OUT],CATEGORY_MAP[Subcategory])</f>
        <v>Monthly Fee</v>
      </c>
      <c r="G2814" s="3" t="str">
        <f>IF(OR(FIN_RAW[[#This Row],[CONCEPTO]]=0,FIN_RAW[[#This Row],[CONCEPTO]]=""),"",FIN_RAW[[#This Row],[CONCEPTO]])</f>
        <v>Mensualidad AR AGO</v>
      </c>
      <c r="H2814" s="5">
        <f>IF(FIN_DATASET[[#This Row],[Type]]="Income", FIN_RAW[[#This Row],[VALOR (IN)]], -FIN_RAW[[#This Row],[VALOR (OUT)]])</f>
        <v>225000</v>
      </c>
      <c r="I2814" s="3" t="str">
        <f>FIN_RAW[[#This Row],[CUENTA (IN)]]</f>
        <v>CxC</v>
      </c>
      <c r="J2814" s="6" t="str">
        <f>FIN_RAW[[#This Row],[CUENTA (OUT)]]</f>
        <v>Mensualidad</v>
      </c>
      <c r="K2814" s="3" t="str">
        <f>IF(OR(FIN_RAW[[#This Row],[CLIENTE]]=0,FIN_RAW[[#This Row],[CLIENTE]]=" "),"",FIN_RAW[[#This Row],[CLIENTE]])</f>
        <v>Diana Gómez Herrera</v>
      </c>
      <c r="L2814" s="3" t="str">
        <f>IF(OR(FIN_RAW[[#This Row],[DEPORTISTA]]=0,FIN_RAW[[#This Row],[DEPORTISTA]]=""),"",FIN_RAW[[#This Row],[DEPORTISTA]])</f>
        <v>Juan Manuel López Gómez</v>
      </c>
      <c r="M2814" s="3">
        <f>IF(FIN_DATASET[[#This Row],[Method]]="Efectivo",1,0)</f>
        <v>0</v>
      </c>
      <c r="N2814" s="12">
        <f>IF(FIN_DATASET[[#This Row],[Method]]="Efectivo",FIN_DATASET[[#This Row],[Amount]],0)</f>
        <v>0</v>
      </c>
      <c r="O2814" s="3">
        <f>IF(FIN_DATASET[[#This Row],[Method]]="CxC",1,0)</f>
        <v>1</v>
      </c>
      <c r="P2814" s="11">
        <f>IF(FIN_DATASET[[#This Row],[Method]]="CxC",FIN_DATASET[[#This Row],[Amount]],0)</f>
        <v>225000</v>
      </c>
      <c r="Q2814" s="3">
        <f>IF(OR(FIN_DATASET[[#This Row],[Account]]="CxP",FIN_DATASET[[#This Row],[Account]]="CxP (Liga)",FIN_DATASET[[#This Row],[Account]]="CxP (Terceros)"),1,0)</f>
        <v>0</v>
      </c>
      <c r="R2814" s="3">
        <f>IF(FIN_DATASET[[#This Row],[AP_Flag]]=1,FIN_DATASET[[#This Row],[Amount]],0)</f>
        <v>0</v>
      </c>
    </row>
    <row r="2815" spans="1:18" x14ac:dyDescent="0.2">
      <c r="A2815" s="4">
        <f>FIN_RAW[[#This Row],[FECHA]]</f>
        <v>45870</v>
      </c>
      <c r="B2815" s="3">
        <f>YEAR(FIN_DATASET[[#This Row],[Date]])</f>
        <v>2025</v>
      </c>
      <c r="C2815" s="3" t="str">
        <f>TEXT(FIN_DATASET[[#This Row],[Date]],"mmmm")</f>
        <v>August</v>
      </c>
      <c r="D2815" s="3" t="str">
        <f>IF(FIN_RAW[[#This Row],[VALOR (IN)]]&gt;0, "Income",IF(FIN_RAW[[#This Row],[VALOR (OUT)]]&gt;0, "Expense", "Check"))</f>
        <v>Income</v>
      </c>
      <c r="E2815" s="3" t="str">
        <f>_xlfn.XLOOKUP(FIN_DATASET[[#This Row],[Method]],CATEGORY_MAP[CUENTA_IN],CATEGORY_MAP[Category])</f>
        <v>Scholarships</v>
      </c>
      <c r="F2815" s="3" t="str">
        <f>_xlfn.XLOOKUP(FIN_DATASET[[#This Row],[Account]],CATEGORY_MAP[CUENTA_OUT],CATEGORY_MAP[Subcategory])</f>
        <v>Monthly Fee</v>
      </c>
      <c r="G2815" s="3" t="str">
        <f>IF(OR(FIN_RAW[[#This Row],[CONCEPTO]]=0,FIN_RAW[[#This Row],[CONCEPTO]]=""),"",FIN_RAW[[#This Row],[CONCEPTO]])</f>
        <v>Beca Fundadores (100%) AR AGO</v>
      </c>
      <c r="H2815" s="5">
        <f>IF(FIN_DATASET[[#This Row],[Type]]="Income", FIN_RAW[[#This Row],[VALOR (IN)]], -FIN_RAW[[#This Row],[VALOR (OUT)]])</f>
        <v>225000</v>
      </c>
      <c r="I2815" s="3" t="str">
        <f>FIN_RAW[[#This Row],[CUENTA (IN)]]</f>
        <v>Becas</v>
      </c>
      <c r="J2815" s="6" t="str">
        <f>FIN_RAW[[#This Row],[CUENTA (OUT)]]</f>
        <v>Mensualidad</v>
      </c>
      <c r="K2815" s="3" t="str">
        <f>IF(OR(FIN_RAW[[#This Row],[CLIENTE]]=0,FIN_RAW[[#This Row],[CLIENTE]]=" "),"",FIN_RAW[[#This Row],[CLIENTE]])</f>
        <v>Silvana Torres López</v>
      </c>
      <c r="L2815" s="3" t="str">
        <f>IF(OR(FIN_RAW[[#This Row],[DEPORTISTA]]=0,FIN_RAW[[#This Row],[DEPORTISTA]]=""),"",FIN_RAW[[#This Row],[DEPORTISTA]])</f>
        <v>Luciana Pinedo Torres</v>
      </c>
      <c r="M2815" s="3">
        <f>IF(FIN_DATASET[[#This Row],[Method]]="Efectivo",1,0)</f>
        <v>0</v>
      </c>
      <c r="N2815" s="12">
        <f>IF(FIN_DATASET[[#This Row],[Method]]="Efectivo",FIN_DATASET[[#This Row],[Amount]],0)</f>
        <v>0</v>
      </c>
      <c r="O2815" s="3">
        <f>IF(FIN_DATASET[[#This Row],[Method]]="CxC",1,0)</f>
        <v>0</v>
      </c>
      <c r="P2815" s="11">
        <f>IF(FIN_DATASET[[#This Row],[Method]]="CxC",FIN_DATASET[[#This Row],[Amount]],0)</f>
        <v>0</v>
      </c>
      <c r="Q2815" s="3">
        <f>IF(OR(FIN_DATASET[[#This Row],[Account]]="CxP",FIN_DATASET[[#This Row],[Account]]="CxP (Liga)",FIN_DATASET[[#This Row],[Account]]="CxP (Terceros)"),1,0)</f>
        <v>0</v>
      </c>
      <c r="R2815" s="3">
        <f>IF(FIN_DATASET[[#This Row],[AP_Flag]]=1,FIN_DATASET[[#This Row],[Amount]],0)</f>
        <v>0</v>
      </c>
    </row>
    <row r="2816" spans="1:18" x14ac:dyDescent="0.2">
      <c r="A2816" s="4">
        <f>FIN_RAW[[#This Row],[FECHA]]</f>
        <v>45870</v>
      </c>
      <c r="B2816" s="3">
        <f>YEAR(FIN_DATASET[[#This Row],[Date]])</f>
        <v>2025</v>
      </c>
      <c r="C2816" s="3" t="str">
        <f>TEXT(FIN_DATASET[[#This Row],[Date]],"mmmm")</f>
        <v>August</v>
      </c>
      <c r="D2816" s="3" t="str">
        <f>IF(FIN_RAW[[#This Row],[VALOR (IN)]]&gt;0, "Income",IF(FIN_RAW[[#This Row],[VALOR (OUT)]]&gt;0, "Expense", "Check"))</f>
        <v>Income</v>
      </c>
      <c r="E2816" s="3" t="str">
        <f>_xlfn.XLOOKUP(FIN_DATASET[[#This Row],[Method]],CATEGORY_MAP[CUENTA_IN],CATEGORY_MAP[Category])</f>
        <v>Scholarships</v>
      </c>
      <c r="F2816" s="3" t="str">
        <f>_xlfn.XLOOKUP(FIN_DATASET[[#This Row],[Account]],CATEGORY_MAP[CUENTA_OUT],CATEGORY_MAP[Subcategory])</f>
        <v>Monthly Fee</v>
      </c>
      <c r="G2816" s="3" t="str">
        <f>IF(OR(FIN_RAW[[#This Row],[CONCEPTO]]=0,FIN_RAW[[#This Row],[CONCEPTO]]=""),"",FIN_RAW[[#This Row],[CONCEPTO]])</f>
        <v>Beca Fundadores (100%) AR AGO</v>
      </c>
      <c r="H2816" s="5">
        <f>IF(FIN_DATASET[[#This Row],[Type]]="Income", FIN_RAW[[#This Row],[VALOR (IN)]], -FIN_RAW[[#This Row],[VALOR (OUT)]])</f>
        <v>225000</v>
      </c>
      <c r="I2816" s="3" t="str">
        <f>FIN_RAW[[#This Row],[CUENTA (IN)]]</f>
        <v>Becas</v>
      </c>
      <c r="J2816" s="6" t="str">
        <f>FIN_RAW[[#This Row],[CUENTA (OUT)]]</f>
        <v>Mensualidad</v>
      </c>
      <c r="K2816" s="3" t="str">
        <f>IF(OR(FIN_RAW[[#This Row],[CLIENTE]]=0,FIN_RAW[[#This Row],[CLIENTE]]=" "),"",FIN_RAW[[#This Row],[CLIENTE]])</f>
        <v>Omar Osorio Valencia</v>
      </c>
      <c r="L2816" s="3" t="str">
        <f>IF(OR(FIN_RAW[[#This Row],[DEPORTISTA]]=0,FIN_RAW[[#This Row],[DEPORTISTA]]=""),"",FIN_RAW[[#This Row],[DEPORTISTA]])</f>
        <v>Mariana Osorio Mendoza</v>
      </c>
      <c r="M2816" s="3">
        <f>IF(FIN_DATASET[[#This Row],[Method]]="Efectivo",1,0)</f>
        <v>0</v>
      </c>
      <c r="N2816" s="12">
        <f>IF(FIN_DATASET[[#This Row],[Method]]="Efectivo",FIN_DATASET[[#This Row],[Amount]],0)</f>
        <v>0</v>
      </c>
      <c r="O2816" s="3">
        <f>IF(FIN_DATASET[[#This Row],[Method]]="CxC",1,0)</f>
        <v>0</v>
      </c>
      <c r="P2816" s="11">
        <f>IF(FIN_DATASET[[#This Row],[Method]]="CxC",FIN_DATASET[[#This Row],[Amount]],0)</f>
        <v>0</v>
      </c>
      <c r="Q2816" s="3">
        <f>IF(OR(FIN_DATASET[[#This Row],[Account]]="CxP",FIN_DATASET[[#This Row],[Account]]="CxP (Liga)",FIN_DATASET[[#This Row],[Account]]="CxP (Terceros)"),1,0)</f>
        <v>0</v>
      </c>
      <c r="R2816" s="3">
        <f>IF(FIN_DATASET[[#This Row],[AP_Flag]]=1,FIN_DATASET[[#This Row],[Amount]],0)</f>
        <v>0</v>
      </c>
    </row>
    <row r="2817" spans="1:18" x14ac:dyDescent="0.2">
      <c r="A2817" s="4">
        <f>FIN_RAW[[#This Row],[FECHA]]</f>
        <v>45870</v>
      </c>
      <c r="B2817" s="3">
        <f>YEAR(FIN_DATASET[[#This Row],[Date]])</f>
        <v>2025</v>
      </c>
      <c r="C2817" s="3" t="str">
        <f>TEXT(FIN_DATASET[[#This Row],[Date]],"mmmm")</f>
        <v>August</v>
      </c>
      <c r="D2817" s="3" t="str">
        <f>IF(FIN_RAW[[#This Row],[VALOR (IN)]]&gt;0, "Income",IF(FIN_RAW[[#This Row],[VALOR (OUT)]]&gt;0, "Expense", "Check"))</f>
        <v>Income</v>
      </c>
      <c r="E2817" s="3" t="str">
        <f>_xlfn.XLOOKUP(FIN_DATASET[[#This Row],[Method]],CATEGORY_MAP[CUENTA_IN],CATEGORY_MAP[Category])</f>
        <v>Cash</v>
      </c>
      <c r="F2817" s="3" t="str">
        <f>_xlfn.XLOOKUP(FIN_DATASET[[#This Row],[Account]],CATEGORY_MAP[CUENTA_OUT],CATEGORY_MAP[Subcategory])</f>
        <v>Monthly Fee</v>
      </c>
      <c r="G2817" s="3" t="str">
        <f>IF(OR(FIN_RAW[[#This Row],[CONCEPTO]]=0,FIN_RAW[[#This Row],[CONCEPTO]]=""),"",FIN_RAW[[#This Row],[CONCEPTO]])</f>
        <v>Mensualidad AR AGO</v>
      </c>
      <c r="H2817" s="5">
        <f>IF(FIN_DATASET[[#This Row],[Type]]="Income", FIN_RAW[[#This Row],[VALOR (IN)]], -FIN_RAW[[#This Row],[VALOR (OUT)]])</f>
        <v>225000</v>
      </c>
      <c r="I2817" s="3" t="str">
        <f>FIN_RAW[[#This Row],[CUENTA (IN)]]</f>
        <v>Efectivo</v>
      </c>
      <c r="J2817" s="6" t="str">
        <f>FIN_RAW[[#This Row],[CUENTA (OUT)]]</f>
        <v>Mensualidad</v>
      </c>
      <c r="K2817" s="3" t="str">
        <f>IF(OR(FIN_RAW[[#This Row],[CLIENTE]]=0,FIN_RAW[[#This Row],[CLIENTE]]=" "),"",FIN_RAW[[#This Row],[CLIENTE]])</f>
        <v>Mónica González Esguerra</v>
      </c>
      <c r="L2817" s="3" t="str">
        <f>IF(OR(FIN_RAW[[#This Row],[DEPORTISTA]]=0,FIN_RAW[[#This Row],[DEPORTISTA]]=""),"",FIN_RAW[[#This Row],[DEPORTISTA]])</f>
        <v>Mariana Vásquez González</v>
      </c>
      <c r="M2817" s="3">
        <f>IF(FIN_DATASET[[#This Row],[Method]]="Efectivo",1,0)</f>
        <v>1</v>
      </c>
      <c r="N2817" s="12">
        <f>IF(FIN_DATASET[[#This Row],[Method]]="Efectivo",FIN_DATASET[[#This Row],[Amount]],0)</f>
        <v>225000</v>
      </c>
      <c r="O2817" s="3">
        <f>IF(FIN_DATASET[[#This Row],[Method]]="CxC",1,0)</f>
        <v>0</v>
      </c>
      <c r="P2817" s="11">
        <f>IF(FIN_DATASET[[#This Row],[Method]]="CxC",FIN_DATASET[[#This Row],[Amount]],0)</f>
        <v>0</v>
      </c>
      <c r="Q2817" s="3">
        <f>IF(OR(FIN_DATASET[[#This Row],[Account]]="CxP",FIN_DATASET[[#This Row],[Account]]="CxP (Liga)",FIN_DATASET[[#This Row],[Account]]="CxP (Terceros)"),1,0)</f>
        <v>0</v>
      </c>
      <c r="R2817" s="3">
        <f>IF(FIN_DATASET[[#This Row],[AP_Flag]]=1,FIN_DATASET[[#This Row],[Amount]],0)</f>
        <v>0</v>
      </c>
    </row>
    <row r="2818" spans="1:18" x14ac:dyDescent="0.2">
      <c r="A2818" s="4">
        <f>FIN_RAW[[#This Row],[FECHA]]</f>
        <v>45870</v>
      </c>
      <c r="B2818" s="3">
        <f>YEAR(FIN_DATASET[[#This Row],[Date]])</f>
        <v>2025</v>
      </c>
      <c r="C2818" s="3" t="str">
        <f>TEXT(FIN_DATASET[[#This Row],[Date]],"mmmm")</f>
        <v>August</v>
      </c>
      <c r="D2818" s="3" t="str">
        <f>IF(FIN_RAW[[#This Row],[VALOR (IN)]]&gt;0, "Income",IF(FIN_RAW[[#This Row],[VALOR (OUT)]]&gt;0, "Expense", "Check"))</f>
        <v>Income</v>
      </c>
      <c r="E2818" s="3" t="str">
        <f>_xlfn.XLOOKUP(FIN_DATASET[[#This Row],[Method]],CATEGORY_MAP[CUENTA_IN],CATEGORY_MAP[Category])</f>
        <v>Cash</v>
      </c>
      <c r="F2818" s="3" t="str">
        <f>_xlfn.XLOOKUP(FIN_DATASET[[#This Row],[Account]],CATEGORY_MAP[CUENTA_OUT],CATEGORY_MAP[Subcategory])</f>
        <v>Monthly Fee</v>
      </c>
      <c r="G2818" s="3" t="str">
        <f>IF(OR(FIN_RAW[[#This Row],[CONCEPTO]]=0,FIN_RAW[[#This Row],[CONCEPTO]]=""),"",FIN_RAW[[#This Row],[CONCEPTO]])</f>
        <v>Mensualidad AR AGO</v>
      </c>
      <c r="H2818" s="5">
        <f>IF(FIN_DATASET[[#This Row],[Type]]="Income", FIN_RAW[[#This Row],[VALOR (IN)]], -FIN_RAW[[#This Row],[VALOR (OUT)]])</f>
        <v>225000</v>
      </c>
      <c r="I2818" s="3" t="str">
        <f>FIN_RAW[[#This Row],[CUENTA (IN)]]</f>
        <v>Efectivo</v>
      </c>
      <c r="J2818" s="6" t="str">
        <f>FIN_RAW[[#This Row],[CUENTA (OUT)]]</f>
        <v>Mensualidad</v>
      </c>
      <c r="K2818" s="3" t="str">
        <f>IF(OR(FIN_RAW[[#This Row],[CLIENTE]]=0,FIN_RAW[[#This Row],[CLIENTE]]=" "),"",FIN_RAW[[#This Row],[CLIENTE]])</f>
        <v>Ana Milena Sánchez Patiño</v>
      </c>
      <c r="L2818" s="3" t="str">
        <f>IF(OR(FIN_RAW[[#This Row],[DEPORTISTA]]=0,FIN_RAW[[#This Row],[DEPORTISTA]]=""),"",FIN_RAW[[#This Row],[DEPORTISTA]])</f>
        <v>Matías Carvajal Sánchez</v>
      </c>
      <c r="M2818" s="3">
        <f>IF(FIN_DATASET[[#This Row],[Method]]="Efectivo",1,0)</f>
        <v>1</v>
      </c>
      <c r="N2818" s="12">
        <f>IF(FIN_DATASET[[#This Row],[Method]]="Efectivo",FIN_DATASET[[#This Row],[Amount]],0)</f>
        <v>225000</v>
      </c>
      <c r="O2818" s="3">
        <f>IF(FIN_DATASET[[#This Row],[Method]]="CxC",1,0)</f>
        <v>0</v>
      </c>
      <c r="P2818" s="11">
        <f>IF(FIN_DATASET[[#This Row],[Method]]="CxC",FIN_DATASET[[#This Row],[Amount]],0)</f>
        <v>0</v>
      </c>
      <c r="Q2818" s="3">
        <f>IF(OR(FIN_DATASET[[#This Row],[Account]]="CxP",FIN_DATASET[[#This Row],[Account]]="CxP (Liga)",FIN_DATASET[[#This Row],[Account]]="CxP (Terceros)"),1,0)</f>
        <v>0</v>
      </c>
      <c r="R2818" s="3">
        <f>IF(FIN_DATASET[[#This Row],[AP_Flag]]=1,FIN_DATASET[[#This Row],[Amount]],0)</f>
        <v>0</v>
      </c>
    </row>
    <row r="2819" spans="1:18" x14ac:dyDescent="0.2">
      <c r="A2819" s="4">
        <f>FIN_RAW[[#This Row],[FECHA]]</f>
        <v>45870</v>
      </c>
      <c r="B2819" s="3">
        <f>YEAR(FIN_DATASET[[#This Row],[Date]])</f>
        <v>2025</v>
      </c>
      <c r="C2819" s="3" t="str">
        <f>TEXT(FIN_DATASET[[#This Row],[Date]],"mmmm")</f>
        <v>August</v>
      </c>
      <c r="D2819" s="3" t="str">
        <f>IF(FIN_RAW[[#This Row],[VALOR (IN)]]&gt;0, "Income",IF(FIN_RAW[[#This Row],[VALOR (OUT)]]&gt;0, "Expense", "Check"))</f>
        <v>Income</v>
      </c>
      <c r="E2819" s="3" t="str">
        <f>_xlfn.XLOOKUP(FIN_DATASET[[#This Row],[Method]],CATEGORY_MAP[CUENTA_IN],CATEGORY_MAP[Category])</f>
        <v>Cash</v>
      </c>
      <c r="F2819" s="3" t="str">
        <f>_xlfn.XLOOKUP(FIN_DATASET[[#This Row],[Account]],CATEGORY_MAP[CUENTA_OUT],CATEGORY_MAP[Subcategory])</f>
        <v>Monthly Fee</v>
      </c>
      <c r="G2819" s="3" t="str">
        <f>IF(OR(FIN_RAW[[#This Row],[CONCEPTO]]=0,FIN_RAW[[#This Row],[CONCEPTO]]=""),"",FIN_RAW[[#This Row],[CONCEPTO]])</f>
        <v>Mensualidad FOR AGO</v>
      </c>
      <c r="H2819" s="5">
        <f>IF(FIN_DATASET[[#This Row],[Type]]="Income", FIN_RAW[[#This Row],[VALOR (IN)]], -FIN_RAW[[#This Row],[VALOR (OUT)]])</f>
        <v>193000</v>
      </c>
      <c r="I2819" s="3" t="str">
        <f>FIN_RAW[[#This Row],[CUENTA (IN)]]</f>
        <v>Efectivo</v>
      </c>
      <c r="J2819" s="6" t="str">
        <f>FIN_RAW[[#This Row],[CUENTA (OUT)]]</f>
        <v>Mensualidad</v>
      </c>
      <c r="K2819" s="3" t="str">
        <f>IF(OR(FIN_RAW[[#This Row],[CLIENTE]]=0,FIN_RAW[[#This Row],[CLIENTE]]=" "),"",FIN_RAW[[#This Row],[CLIENTE]])</f>
        <v>Mauricio Rodríguez Hoyos</v>
      </c>
      <c r="L2819" s="3" t="str">
        <f>IF(OR(FIN_RAW[[#This Row],[DEPORTISTA]]=0,FIN_RAW[[#This Row],[DEPORTISTA]]=""),"",FIN_RAW[[#This Row],[DEPORTISTA]])</f>
        <v>Maximiliano Rodríguez Jimeno</v>
      </c>
      <c r="M2819" s="3">
        <f>IF(FIN_DATASET[[#This Row],[Method]]="Efectivo",1,0)</f>
        <v>1</v>
      </c>
      <c r="N2819" s="12">
        <f>IF(FIN_DATASET[[#This Row],[Method]]="Efectivo",FIN_DATASET[[#This Row],[Amount]],0)</f>
        <v>193000</v>
      </c>
      <c r="O2819" s="3">
        <f>IF(FIN_DATASET[[#This Row],[Method]]="CxC",1,0)</f>
        <v>0</v>
      </c>
      <c r="P2819" s="11">
        <f>IF(FIN_DATASET[[#This Row],[Method]]="CxC",FIN_DATASET[[#This Row],[Amount]],0)</f>
        <v>0</v>
      </c>
      <c r="Q2819" s="3">
        <f>IF(OR(FIN_DATASET[[#This Row],[Account]]="CxP",FIN_DATASET[[#This Row],[Account]]="CxP (Liga)",FIN_DATASET[[#This Row],[Account]]="CxP (Terceros)"),1,0)</f>
        <v>0</v>
      </c>
      <c r="R2819" s="3">
        <f>IF(FIN_DATASET[[#This Row],[AP_Flag]]=1,FIN_DATASET[[#This Row],[Amount]],0)</f>
        <v>0</v>
      </c>
    </row>
    <row r="2820" spans="1:18" x14ac:dyDescent="0.2">
      <c r="A2820" s="4">
        <f>FIN_RAW[[#This Row],[FECHA]]</f>
        <v>45870</v>
      </c>
      <c r="B2820" s="3">
        <f>YEAR(FIN_DATASET[[#This Row],[Date]])</f>
        <v>2025</v>
      </c>
      <c r="C2820" s="3" t="str">
        <f>TEXT(FIN_DATASET[[#This Row],[Date]],"mmmm")</f>
        <v>August</v>
      </c>
      <c r="D2820" s="3" t="str">
        <f>IF(FIN_RAW[[#This Row],[VALOR (IN)]]&gt;0, "Income",IF(FIN_RAW[[#This Row],[VALOR (OUT)]]&gt;0, "Expense", "Check"))</f>
        <v>Income</v>
      </c>
      <c r="E2820" s="3" t="str">
        <f>_xlfn.XLOOKUP(FIN_DATASET[[#This Row],[Method]],CATEGORY_MAP[CUENTA_IN],CATEGORY_MAP[Category])</f>
        <v>Cash</v>
      </c>
      <c r="F2820" s="3" t="str">
        <f>_xlfn.XLOOKUP(FIN_DATASET[[#This Row],[Account]],CATEGORY_MAP[CUENTA_OUT],CATEGORY_MAP[Subcategory])</f>
        <v>Monthly Fee</v>
      </c>
      <c r="G2820" s="3" t="str">
        <f>IF(OR(FIN_RAW[[#This Row],[CONCEPTO]]=0,FIN_RAW[[#This Row],[CONCEPTO]]=""),"",FIN_RAW[[#This Row],[CONCEPTO]])</f>
        <v>Mensualidad AR AGO</v>
      </c>
      <c r="H2820" s="5">
        <f>IF(FIN_DATASET[[#This Row],[Type]]="Income", FIN_RAW[[#This Row],[VALOR (IN)]], -FIN_RAW[[#This Row],[VALOR (OUT)]])</f>
        <v>225000</v>
      </c>
      <c r="I2820" s="3" t="str">
        <f>FIN_RAW[[#This Row],[CUENTA (IN)]]</f>
        <v>Efectivo</v>
      </c>
      <c r="J2820" s="6" t="str">
        <f>FIN_RAW[[#This Row],[CUENTA (OUT)]]</f>
        <v>Mensualidad</v>
      </c>
      <c r="K2820" s="3" t="str">
        <f>IF(OR(FIN_RAW[[#This Row],[CLIENTE]]=0,FIN_RAW[[#This Row],[CLIENTE]]=" "),"",FIN_RAW[[#This Row],[CLIENTE]])</f>
        <v>Luz Ines Guiral</v>
      </c>
      <c r="L2820" s="3" t="str">
        <f>IF(OR(FIN_RAW[[#This Row],[DEPORTISTA]]=0,FIN_RAW[[#This Row],[DEPORTISTA]]=""),"",FIN_RAW[[#This Row],[DEPORTISTA]])</f>
        <v>Miguel Esteban Tovar Guiral</v>
      </c>
      <c r="M2820" s="3">
        <f>IF(FIN_DATASET[[#This Row],[Method]]="Efectivo",1,0)</f>
        <v>1</v>
      </c>
      <c r="N2820" s="12">
        <f>IF(FIN_DATASET[[#This Row],[Method]]="Efectivo",FIN_DATASET[[#This Row],[Amount]],0)</f>
        <v>225000</v>
      </c>
      <c r="O2820" s="3">
        <f>IF(FIN_DATASET[[#This Row],[Method]]="CxC",1,0)</f>
        <v>0</v>
      </c>
      <c r="P2820" s="11">
        <f>IF(FIN_DATASET[[#This Row],[Method]]="CxC",FIN_DATASET[[#This Row],[Amount]],0)</f>
        <v>0</v>
      </c>
      <c r="Q2820" s="3">
        <f>IF(OR(FIN_DATASET[[#This Row],[Account]]="CxP",FIN_DATASET[[#This Row],[Account]]="CxP (Liga)",FIN_DATASET[[#This Row],[Account]]="CxP (Terceros)"),1,0)</f>
        <v>0</v>
      </c>
      <c r="R2820" s="3">
        <f>IF(FIN_DATASET[[#This Row],[AP_Flag]]=1,FIN_DATASET[[#This Row],[Amount]],0)</f>
        <v>0</v>
      </c>
    </row>
    <row r="2821" spans="1:18" x14ac:dyDescent="0.2">
      <c r="A2821" s="4">
        <f>FIN_RAW[[#This Row],[FECHA]]</f>
        <v>45870</v>
      </c>
      <c r="B2821" s="3">
        <f>YEAR(FIN_DATASET[[#This Row],[Date]])</f>
        <v>2025</v>
      </c>
      <c r="C2821" s="3" t="str">
        <f>TEXT(FIN_DATASET[[#This Row],[Date]],"mmmm")</f>
        <v>August</v>
      </c>
      <c r="D2821" s="3" t="str">
        <f>IF(FIN_RAW[[#This Row],[VALOR (IN)]]&gt;0, "Income",IF(FIN_RAW[[#This Row],[VALOR (OUT)]]&gt;0, "Expense", "Check"))</f>
        <v>Income</v>
      </c>
      <c r="E2821" s="3" t="str">
        <f>_xlfn.XLOOKUP(FIN_DATASET[[#This Row],[Method]],CATEGORY_MAP[CUENTA_IN],CATEGORY_MAP[Category])</f>
        <v>Cash</v>
      </c>
      <c r="F2821" s="3" t="str">
        <f>_xlfn.XLOOKUP(FIN_DATASET[[#This Row],[Account]],CATEGORY_MAP[CUENTA_OUT],CATEGORY_MAP[Subcategory])</f>
        <v>Monthly Fee</v>
      </c>
      <c r="G2821" s="3" t="str">
        <f>IF(OR(FIN_RAW[[#This Row],[CONCEPTO]]=0,FIN_RAW[[#This Row],[CONCEPTO]]=""),"",FIN_RAW[[#This Row],[CONCEPTO]])</f>
        <v>Mensualidad AR AGO</v>
      </c>
      <c r="H2821" s="5">
        <f>IF(FIN_DATASET[[#This Row],[Type]]="Income", FIN_RAW[[#This Row],[VALOR (IN)]], -FIN_RAW[[#This Row],[VALOR (OUT)]])</f>
        <v>225000</v>
      </c>
      <c r="I2821" s="3" t="str">
        <f>FIN_RAW[[#This Row],[CUENTA (IN)]]</f>
        <v>Efectivo</v>
      </c>
      <c r="J2821" s="6" t="str">
        <f>FIN_RAW[[#This Row],[CUENTA (OUT)]]</f>
        <v>Mensualidad</v>
      </c>
      <c r="K2821" s="3" t="str">
        <f>IF(OR(FIN_RAW[[#This Row],[CLIENTE]]=0,FIN_RAW[[#This Row],[CLIENTE]]=" "),"",FIN_RAW[[#This Row],[CLIENTE]])</f>
        <v>Steveen Fernandez</v>
      </c>
      <c r="L2821" s="3" t="str">
        <f>IF(OR(FIN_RAW[[#This Row],[DEPORTISTA]]=0,FIN_RAW[[#This Row],[DEPORTISTA]]=""),"",FIN_RAW[[#This Row],[DEPORTISTA]])</f>
        <v>Samantha Fernandez Urbano</v>
      </c>
      <c r="M2821" s="3">
        <f>IF(FIN_DATASET[[#This Row],[Method]]="Efectivo",1,0)</f>
        <v>1</v>
      </c>
      <c r="N2821" s="12">
        <f>IF(FIN_DATASET[[#This Row],[Method]]="Efectivo",FIN_DATASET[[#This Row],[Amount]],0)</f>
        <v>225000</v>
      </c>
      <c r="O2821" s="3">
        <f>IF(FIN_DATASET[[#This Row],[Method]]="CxC",1,0)</f>
        <v>0</v>
      </c>
      <c r="P2821" s="11">
        <f>IF(FIN_DATASET[[#This Row],[Method]]="CxC",FIN_DATASET[[#This Row],[Amount]],0)</f>
        <v>0</v>
      </c>
      <c r="Q2821" s="3">
        <f>IF(OR(FIN_DATASET[[#This Row],[Account]]="CxP",FIN_DATASET[[#This Row],[Account]]="CxP (Liga)",FIN_DATASET[[#This Row],[Account]]="CxP (Terceros)"),1,0)</f>
        <v>0</v>
      </c>
      <c r="R2821" s="3">
        <f>IF(FIN_DATASET[[#This Row],[AP_Flag]]=1,FIN_DATASET[[#This Row],[Amount]],0)</f>
        <v>0</v>
      </c>
    </row>
    <row r="2822" spans="1:18" x14ac:dyDescent="0.2">
      <c r="A2822" s="4">
        <f>FIN_RAW[[#This Row],[FECHA]]</f>
        <v>45870</v>
      </c>
      <c r="B2822" s="3">
        <f>YEAR(FIN_DATASET[[#This Row],[Date]])</f>
        <v>2025</v>
      </c>
      <c r="C2822" s="3" t="str">
        <f>TEXT(FIN_DATASET[[#This Row],[Date]],"mmmm")</f>
        <v>August</v>
      </c>
      <c r="D2822" s="3" t="str">
        <f>IF(FIN_RAW[[#This Row],[VALOR (IN)]]&gt;0, "Income",IF(FIN_RAW[[#This Row],[VALOR (OUT)]]&gt;0, "Expense", "Check"))</f>
        <v>Income</v>
      </c>
      <c r="E2822" s="3" t="str">
        <f>_xlfn.XLOOKUP(FIN_DATASET[[#This Row],[Method]],CATEGORY_MAP[CUENTA_IN],CATEGORY_MAP[Category])</f>
        <v>Cash</v>
      </c>
      <c r="F2822" s="3" t="str">
        <f>_xlfn.XLOOKUP(FIN_DATASET[[#This Row],[Account]],CATEGORY_MAP[CUENTA_OUT],CATEGORY_MAP[Subcategory])</f>
        <v>Monthly Fee</v>
      </c>
      <c r="G2822" s="3" t="str">
        <f>IF(OR(FIN_RAW[[#This Row],[CONCEPTO]]=0,FIN_RAW[[#This Row],[CONCEPTO]]=""),"",FIN_RAW[[#This Row],[CONCEPTO]])</f>
        <v>Mensualidad AR AGO</v>
      </c>
      <c r="H2822" s="5">
        <f>IF(FIN_DATASET[[#This Row],[Type]]="Income", FIN_RAW[[#This Row],[VALOR (IN)]], -FIN_RAW[[#This Row],[VALOR (OUT)]])</f>
        <v>225000</v>
      </c>
      <c r="I2822" s="3" t="str">
        <f>FIN_RAW[[#This Row],[CUENTA (IN)]]</f>
        <v>Efectivo</v>
      </c>
      <c r="J2822" s="6" t="str">
        <f>FIN_RAW[[#This Row],[CUENTA (OUT)]]</f>
        <v>Mensualidad</v>
      </c>
      <c r="K2822" s="3" t="str">
        <f>IF(OR(FIN_RAW[[#This Row],[CLIENTE]]=0,FIN_RAW[[#This Row],[CLIENTE]]=" "),"",FIN_RAW[[#This Row],[CLIENTE]])</f>
        <v>Ingrith Basto Zamorano</v>
      </c>
      <c r="L2822" s="3" t="str">
        <f>IF(OR(FIN_RAW[[#This Row],[DEPORTISTA]]=0,FIN_RAW[[#This Row],[DEPORTISTA]]=""),"",FIN_RAW[[#This Row],[DEPORTISTA]])</f>
        <v>Santiago Solórzano Basto</v>
      </c>
      <c r="M2822" s="3">
        <f>IF(FIN_DATASET[[#This Row],[Method]]="Efectivo",1,0)</f>
        <v>1</v>
      </c>
      <c r="N2822" s="12">
        <f>IF(FIN_DATASET[[#This Row],[Method]]="Efectivo",FIN_DATASET[[#This Row],[Amount]],0)</f>
        <v>225000</v>
      </c>
      <c r="O2822" s="3">
        <f>IF(FIN_DATASET[[#This Row],[Method]]="CxC",1,0)</f>
        <v>0</v>
      </c>
      <c r="P2822" s="11">
        <f>IF(FIN_DATASET[[#This Row],[Method]]="CxC",FIN_DATASET[[#This Row],[Amount]],0)</f>
        <v>0</v>
      </c>
      <c r="Q2822" s="3">
        <f>IF(OR(FIN_DATASET[[#This Row],[Account]]="CxP",FIN_DATASET[[#This Row],[Account]]="CxP (Liga)",FIN_DATASET[[#This Row],[Account]]="CxP (Terceros)"),1,0)</f>
        <v>0</v>
      </c>
      <c r="R2822" s="3">
        <f>IF(FIN_DATASET[[#This Row],[AP_Flag]]=1,FIN_DATASET[[#This Row],[Amount]],0)</f>
        <v>0</v>
      </c>
    </row>
    <row r="2823" spans="1:18" x14ac:dyDescent="0.2">
      <c r="A2823" s="4">
        <f>FIN_RAW[[#This Row],[FECHA]]</f>
        <v>45870</v>
      </c>
      <c r="B2823" s="3">
        <f>YEAR(FIN_DATASET[[#This Row],[Date]])</f>
        <v>2025</v>
      </c>
      <c r="C2823" s="3" t="str">
        <f>TEXT(FIN_DATASET[[#This Row],[Date]],"mmmm")</f>
        <v>August</v>
      </c>
      <c r="D2823" s="3" t="str">
        <f>IF(FIN_RAW[[#This Row],[VALOR (IN)]]&gt;0, "Income",IF(FIN_RAW[[#This Row],[VALOR (OUT)]]&gt;0, "Expense", "Check"))</f>
        <v>Income</v>
      </c>
      <c r="E2823" s="3" t="str">
        <f>_xlfn.XLOOKUP(FIN_DATASET[[#This Row],[Method]],CATEGORY_MAP[CUENTA_IN],CATEGORY_MAP[Category])</f>
        <v>Cash</v>
      </c>
      <c r="F2823" s="3" t="str">
        <f>_xlfn.XLOOKUP(FIN_DATASET[[#This Row],[Account]],CATEGORY_MAP[CUENTA_OUT],CATEGORY_MAP[Subcategory])</f>
        <v>Monthly Fee</v>
      </c>
      <c r="G2823" s="3" t="str">
        <f>IF(OR(FIN_RAW[[#This Row],[CONCEPTO]]=0,FIN_RAW[[#This Row],[CONCEPTO]]=""),"",FIN_RAW[[#This Row],[CONCEPTO]])</f>
        <v>Mensualidad AR AGO</v>
      </c>
      <c r="H2823" s="5">
        <f>IF(FIN_DATASET[[#This Row],[Type]]="Income", FIN_RAW[[#This Row],[VALOR (IN)]], -FIN_RAW[[#This Row],[VALOR (OUT)]])</f>
        <v>225000</v>
      </c>
      <c r="I2823" s="3" t="str">
        <f>FIN_RAW[[#This Row],[CUENTA (IN)]]</f>
        <v>Efectivo</v>
      </c>
      <c r="J2823" s="6" t="str">
        <f>FIN_RAW[[#This Row],[CUENTA (OUT)]]</f>
        <v>Mensualidad</v>
      </c>
      <c r="K2823" s="3" t="str">
        <f>IF(OR(FIN_RAW[[#This Row],[CLIENTE]]=0,FIN_RAW[[#This Row],[CLIENTE]]=" "),"",FIN_RAW[[#This Row],[CLIENTE]])</f>
        <v>Oscar Urrea Ramirez</v>
      </c>
      <c r="L2823" s="3" t="str">
        <f>IF(OR(FIN_RAW[[#This Row],[DEPORTISTA]]=0,FIN_RAW[[#This Row],[DEPORTISTA]]=""),"",FIN_RAW[[#This Row],[DEPORTISTA]])</f>
        <v>Sara Urrea Chavarriaga</v>
      </c>
      <c r="M2823" s="3">
        <f>IF(FIN_DATASET[[#This Row],[Method]]="Efectivo",1,0)</f>
        <v>1</v>
      </c>
      <c r="N2823" s="12">
        <f>IF(FIN_DATASET[[#This Row],[Method]]="Efectivo",FIN_DATASET[[#This Row],[Amount]],0)</f>
        <v>225000</v>
      </c>
      <c r="O2823" s="3">
        <f>IF(FIN_DATASET[[#This Row],[Method]]="CxC",1,0)</f>
        <v>0</v>
      </c>
      <c r="P2823" s="11">
        <f>IF(FIN_DATASET[[#This Row],[Method]]="CxC",FIN_DATASET[[#This Row],[Amount]],0)</f>
        <v>0</v>
      </c>
      <c r="Q2823" s="3">
        <f>IF(OR(FIN_DATASET[[#This Row],[Account]]="CxP",FIN_DATASET[[#This Row],[Account]]="CxP (Liga)",FIN_DATASET[[#This Row],[Account]]="CxP (Terceros)"),1,0)</f>
        <v>0</v>
      </c>
      <c r="R2823" s="3">
        <f>IF(FIN_DATASET[[#This Row],[AP_Flag]]=1,FIN_DATASET[[#This Row],[Amount]],0)</f>
        <v>0</v>
      </c>
    </row>
    <row r="2824" spans="1:18" x14ac:dyDescent="0.2">
      <c r="A2824" s="4">
        <f>FIN_RAW[[#This Row],[FECHA]]</f>
        <v>45870</v>
      </c>
      <c r="B2824" s="3">
        <f>YEAR(FIN_DATASET[[#This Row],[Date]])</f>
        <v>2025</v>
      </c>
      <c r="C2824" s="3" t="str">
        <f>TEXT(FIN_DATASET[[#This Row],[Date]],"mmmm")</f>
        <v>August</v>
      </c>
      <c r="D2824" s="3" t="str">
        <f>IF(FIN_RAW[[#This Row],[VALOR (IN)]]&gt;0, "Income",IF(FIN_RAW[[#This Row],[VALOR (OUT)]]&gt;0, "Expense", "Check"))</f>
        <v>Income</v>
      </c>
      <c r="E2824" s="3" t="str">
        <f>_xlfn.XLOOKUP(FIN_DATASET[[#This Row],[Method]],CATEGORY_MAP[CUENTA_IN],CATEGORY_MAP[Category])</f>
        <v>Cash</v>
      </c>
      <c r="F2824" s="3" t="str">
        <f>_xlfn.XLOOKUP(FIN_DATASET[[#This Row],[Account]],CATEGORY_MAP[CUENTA_OUT],CATEGORY_MAP[Subcategory])</f>
        <v>Monthly Fee</v>
      </c>
      <c r="G2824" s="3" t="str">
        <f>IF(OR(FIN_RAW[[#This Row],[CONCEPTO]]=0,FIN_RAW[[#This Row],[CONCEPTO]]=""),"",FIN_RAW[[#This Row],[CONCEPTO]])</f>
        <v>Mensualidad AR AGO</v>
      </c>
      <c r="H2824" s="5">
        <f>IF(FIN_DATASET[[#This Row],[Type]]="Income", FIN_RAW[[#This Row],[VALOR (IN)]], -FIN_RAW[[#This Row],[VALOR (OUT)]])</f>
        <v>225000</v>
      </c>
      <c r="I2824" s="3" t="str">
        <f>FIN_RAW[[#This Row],[CUENTA (IN)]]</f>
        <v>Efectivo</v>
      </c>
      <c r="J2824" s="6" t="str">
        <f>FIN_RAW[[#This Row],[CUENTA (OUT)]]</f>
        <v>Mensualidad</v>
      </c>
      <c r="K2824" s="3" t="str">
        <f>IF(OR(FIN_RAW[[#This Row],[CLIENTE]]=0,FIN_RAW[[#This Row],[CLIENTE]]=" "),"",FIN_RAW[[#This Row],[CLIENTE]])</f>
        <v>Marcela Zapata Duque</v>
      </c>
      <c r="L2824" s="3" t="str">
        <f>IF(OR(FIN_RAW[[#This Row],[DEPORTISTA]]=0,FIN_RAW[[#This Row],[DEPORTISTA]]=""),"",FIN_RAW[[#This Row],[DEPORTISTA]])</f>
        <v>Sara Zapata Zapata</v>
      </c>
      <c r="M2824" s="3">
        <f>IF(FIN_DATASET[[#This Row],[Method]]="Efectivo",1,0)</f>
        <v>1</v>
      </c>
      <c r="N2824" s="12">
        <f>IF(FIN_DATASET[[#This Row],[Method]]="Efectivo",FIN_DATASET[[#This Row],[Amount]],0)</f>
        <v>225000</v>
      </c>
      <c r="O2824" s="3">
        <f>IF(FIN_DATASET[[#This Row],[Method]]="CxC",1,0)</f>
        <v>0</v>
      </c>
      <c r="P2824" s="11">
        <f>IF(FIN_DATASET[[#This Row],[Method]]="CxC",FIN_DATASET[[#This Row],[Amount]],0)</f>
        <v>0</v>
      </c>
      <c r="Q2824" s="3">
        <f>IF(OR(FIN_DATASET[[#This Row],[Account]]="CxP",FIN_DATASET[[#This Row],[Account]]="CxP (Liga)",FIN_DATASET[[#This Row],[Account]]="CxP (Terceros)"),1,0)</f>
        <v>0</v>
      </c>
      <c r="R2824" s="3">
        <f>IF(FIN_DATASET[[#This Row],[AP_Flag]]=1,FIN_DATASET[[#This Row],[Amount]],0)</f>
        <v>0</v>
      </c>
    </row>
    <row r="2825" spans="1:18" x14ac:dyDescent="0.2">
      <c r="A2825" s="4">
        <f>FIN_RAW[[#This Row],[FECHA]]</f>
        <v>45870</v>
      </c>
      <c r="B2825" s="3">
        <f>YEAR(FIN_DATASET[[#This Row],[Date]])</f>
        <v>2025</v>
      </c>
      <c r="C2825" s="3" t="str">
        <f>TEXT(FIN_DATASET[[#This Row],[Date]],"mmmm")</f>
        <v>August</v>
      </c>
      <c r="D2825" s="3" t="str">
        <f>IF(FIN_RAW[[#This Row],[VALOR (IN)]]&gt;0, "Income",IF(FIN_RAW[[#This Row],[VALOR (OUT)]]&gt;0, "Expense", "Check"))</f>
        <v>Income</v>
      </c>
      <c r="E2825" s="3" t="str">
        <f>_xlfn.XLOOKUP(FIN_DATASET[[#This Row],[Method]],CATEGORY_MAP[CUENTA_IN],CATEGORY_MAP[Category])</f>
        <v>Cash</v>
      </c>
      <c r="F2825" s="3" t="str">
        <f>_xlfn.XLOOKUP(FIN_DATASET[[#This Row],[Account]],CATEGORY_MAP[CUENTA_OUT],CATEGORY_MAP[Subcategory])</f>
        <v>Monthly Fee</v>
      </c>
      <c r="G2825" s="3" t="str">
        <f>IF(OR(FIN_RAW[[#This Row],[CONCEPTO]]=0,FIN_RAW[[#This Row],[CONCEPTO]]=""),"",FIN_RAW[[#This Row],[CONCEPTO]])</f>
        <v>Mensualidad AR AGO</v>
      </c>
      <c r="H2825" s="5">
        <f>IF(FIN_DATASET[[#This Row],[Type]]="Income", FIN_RAW[[#This Row],[VALOR (IN)]], -FIN_RAW[[#This Row],[VALOR (OUT)]])</f>
        <v>225000</v>
      </c>
      <c r="I2825" s="3" t="str">
        <f>FIN_RAW[[#This Row],[CUENTA (IN)]]</f>
        <v>Efectivo</v>
      </c>
      <c r="J2825" s="6" t="str">
        <f>FIN_RAW[[#This Row],[CUENTA (OUT)]]</f>
        <v>Mensualidad</v>
      </c>
      <c r="K2825" s="3" t="str">
        <f>IF(OR(FIN_RAW[[#This Row],[CLIENTE]]=0,FIN_RAW[[#This Row],[CLIENTE]]=" "),"",FIN_RAW[[#This Row],[CLIENTE]])</f>
        <v>Paula Andrea Cruz</v>
      </c>
      <c r="L2825" s="3" t="str">
        <f>IF(OR(FIN_RAW[[#This Row],[DEPORTISTA]]=0,FIN_RAW[[#This Row],[DEPORTISTA]]=""),"",FIN_RAW[[#This Row],[DEPORTISTA]])</f>
        <v>Victoria David Cruz</v>
      </c>
      <c r="M2825" s="3">
        <f>IF(FIN_DATASET[[#This Row],[Method]]="Efectivo",1,0)</f>
        <v>1</v>
      </c>
      <c r="N2825" s="12">
        <f>IF(FIN_DATASET[[#This Row],[Method]]="Efectivo",FIN_DATASET[[#This Row],[Amount]],0)</f>
        <v>225000</v>
      </c>
      <c r="O2825" s="3">
        <f>IF(FIN_DATASET[[#This Row],[Method]]="CxC",1,0)</f>
        <v>0</v>
      </c>
      <c r="P2825" s="11">
        <f>IF(FIN_DATASET[[#This Row],[Method]]="CxC",FIN_DATASET[[#This Row],[Amount]],0)</f>
        <v>0</v>
      </c>
      <c r="Q2825" s="3">
        <f>IF(OR(FIN_DATASET[[#This Row],[Account]]="CxP",FIN_DATASET[[#This Row],[Account]]="CxP (Liga)",FIN_DATASET[[#This Row],[Account]]="CxP (Terceros)"),1,0)</f>
        <v>0</v>
      </c>
      <c r="R2825" s="3">
        <f>IF(FIN_DATASET[[#This Row],[AP_Flag]]=1,FIN_DATASET[[#This Row],[Amount]],0)</f>
        <v>0</v>
      </c>
    </row>
    <row r="2826" spans="1:18" x14ac:dyDescent="0.2">
      <c r="A2826" s="4">
        <f>FIN_RAW[[#This Row],[FECHA]]</f>
        <v>45900</v>
      </c>
      <c r="B2826" s="3">
        <f>YEAR(FIN_DATASET[[#This Row],[Date]])</f>
        <v>2025</v>
      </c>
      <c r="C2826" s="3" t="str">
        <f>TEXT(FIN_DATASET[[#This Row],[Date]],"mmmm")</f>
        <v>August</v>
      </c>
      <c r="D2826" s="3" t="str">
        <f>IF(FIN_RAW[[#This Row],[VALOR (IN)]]&gt;0, "Income",IF(FIN_RAW[[#This Row],[VALOR (OUT)]]&gt;0, "Expense", "Check"))</f>
        <v>Expense</v>
      </c>
      <c r="E2826" s="3" t="str">
        <f>_xlfn.XLOOKUP(FIN_DATASET[[#This Row],[Method]],CATEGORY_MAP[CUENTA_IN],CATEGORY_MAP[Category])</f>
        <v>Cash</v>
      </c>
      <c r="F2826" s="3" t="str">
        <f>_xlfn.XLOOKUP(FIN_DATASET[[#This Row],[Account]],CATEGORY_MAP[CUENTA_OUT],CATEGORY_MAP[Subcategory])</f>
        <v>Payroll</v>
      </c>
      <c r="G2826" s="3" t="str">
        <f>IF(OR(FIN_RAW[[#This Row],[CONCEPTO]]=0,FIN_RAW[[#This Row],[CONCEPTO]]=""),"",FIN_RAW[[#This Row],[CONCEPTO]])</f>
        <v>Pago Nomina AGO</v>
      </c>
      <c r="H2826" s="5">
        <f>IF(FIN_DATASET[[#This Row],[Type]]="Income", FIN_RAW[[#This Row],[VALOR (IN)]], -FIN_RAW[[#This Row],[VALOR (OUT)]])</f>
        <v>-225000</v>
      </c>
      <c r="I2826" s="3" t="str">
        <f>FIN_RAW[[#This Row],[CUENTA (IN)]]</f>
        <v>Efectivo</v>
      </c>
      <c r="J2826" s="6" t="str">
        <f>FIN_RAW[[#This Row],[CUENTA (OUT)]]</f>
        <v>Nomina</v>
      </c>
      <c r="K2826" s="3" t="str">
        <f>IF(OR(FIN_RAW[[#This Row],[CLIENTE]]=0,FIN_RAW[[#This Row],[CLIENTE]]=" "),"",FIN_RAW[[#This Row],[CLIENTE]])</f>
        <v>Ana Milena Sánchez Patiño</v>
      </c>
      <c r="L2826" s="3" t="str">
        <f>IF(OR(FIN_RAW[[#This Row],[DEPORTISTA]]=0,FIN_RAW[[#This Row],[DEPORTISTA]]=""),"",FIN_RAW[[#This Row],[DEPORTISTA]])</f>
        <v>Ana Milena Sánchez Patiño</v>
      </c>
      <c r="M2826" s="3">
        <f>IF(FIN_DATASET[[#This Row],[Method]]="Efectivo",1,0)</f>
        <v>1</v>
      </c>
      <c r="N2826" s="12">
        <f>IF(FIN_DATASET[[#This Row],[Method]]="Efectivo",FIN_DATASET[[#This Row],[Amount]],0)</f>
        <v>-225000</v>
      </c>
      <c r="O2826" s="3">
        <f>IF(FIN_DATASET[[#This Row],[Method]]="CxC",1,0)</f>
        <v>0</v>
      </c>
      <c r="P2826" s="11">
        <f>IF(FIN_DATASET[[#This Row],[Method]]="CxC",FIN_DATASET[[#This Row],[Amount]],0)</f>
        <v>0</v>
      </c>
      <c r="Q2826" s="3">
        <f>IF(OR(FIN_DATASET[[#This Row],[Account]]="CxP",FIN_DATASET[[#This Row],[Account]]="CxP (Liga)",FIN_DATASET[[#This Row],[Account]]="CxP (Terceros)"),1,0)</f>
        <v>0</v>
      </c>
      <c r="R2826" s="3">
        <f>IF(FIN_DATASET[[#This Row],[AP_Flag]]=1,FIN_DATASET[[#This Row],[Amount]],0)</f>
        <v>0</v>
      </c>
    </row>
    <row r="2827" spans="1:18" x14ac:dyDescent="0.2">
      <c r="A2827" s="4">
        <f>FIN_RAW[[#This Row],[FECHA]]</f>
        <v>45900</v>
      </c>
      <c r="B2827" s="3">
        <f>YEAR(FIN_DATASET[[#This Row],[Date]])</f>
        <v>2025</v>
      </c>
      <c r="C2827" s="3" t="str">
        <f>TEXT(FIN_DATASET[[#This Row],[Date]],"mmmm")</f>
        <v>August</v>
      </c>
      <c r="D2827" s="3" t="str">
        <f>IF(FIN_RAW[[#This Row],[VALOR (IN)]]&gt;0, "Income",IF(FIN_RAW[[#This Row],[VALOR (OUT)]]&gt;0, "Expense", "Check"))</f>
        <v>Expense</v>
      </c>
      <c r="E2827" s="3" t="str">
        <f>_xlfn.XLOOKUP(FIN_DATASET[[#This Row],[Method]],CATEGORY_MAP[CUENTA_IN],CATEGORY_MAP[Category])</f>
        <v>Cash</v>
      </c>
      <c r="F2827" s="3" t="str">
        <f>_xlfn.XLOOKUP(FIN_DATASET[[#This Row],[Account]],CATEGORY_MAP[CUENTA_OUT],CATEGORY_MAP[Subcategory])</f>
        <v>Payroll</v>
      </c>
      <c r="G2827" s="3" t="str">
        <f>IF(OR(FIN_RAW[[#This Row],[CONCEPTO]]=0,FIN_RAW[[#This Row],[CONCEPTO]]=""),"",FIN_RAW[[#This Row],[CONCEPTO]])</f>
        <v>Pago Nomina AGO</v>
      </c>
      <c r="H2827" s="5">
        <f>IF(FIN_DATASET[[#This Row],[Type]]="Income", FIN_RAW[[#This Row],[VALOR (IN)]], -FIN_RAW[[#This Row],[VALOR (OUT)]])</f>
        <v>-1100000</v>
      </c>
      <c r="I2827" s="3" t="str">
        <f>FIN_RAW[[#This Row],[CUENTA (IN)]]</f>
        <v>Efectivo</v>
      </c>
      <c r="J2827" s="6" t="str">
        <f>FIN_RAW[[#This Row],[CUENTA (OUT)]]</f>
        <v>Nomina</v>
      </c>
      <c r="K2827" s="3" t="str">
        <f>IF(OR(FIN_RAW[[#This Row],[CLIENTE]]=0,FIN_RAW[[#This Row],[CLIENTE]]=" "),"",FIN_RAW[[#This Row],[CLIENTE]])</f>
        <v>Derwin Cuastumal Leal</v>
      </c>
      <c r="L2827" s="3" t="str">
        <f>IF(OR(FIN_RAW[[#This Row],[DEPORTISTA]]=0,FIN_RAW[[#This Row],[DEPORTISTA]]=""),"",FIN_RAW[[#This Row],[DEPORTISTA]])</f>
        <v>Derwin Cuastumal Leal</v>
      </c>
      <c r="M2827" s="3">
        <f>IF(FIN_DATASET[[#This Row],[Method]]="Efectivo",1,0)</f>
        <v>1</v>
      </c>
      <c r="N2827" s="12">
        <f>IF(FIN_DATASET[[#This Row],[Method]]="Efectivo",FIN_DATASET[[#This Row],[Amount]],0)</f>
        <v>-1100000</v>
      </c>
      <c r="O2827" s="3">
        <f>IF(FIN_DATASET[[#This Row],[Method]]="CxC",1,0)</f>
        <v>0</v>
      </c>
      <c r="P2827" s="11">
        <f>IF(FIN_DATASET[[#This Row],[Method]]="CxC",FIN_DATASET[[#This Row],[Amount]],0)</f>
        <v>0</v>
      </c>
      <c r="Q2827" s="3">
        <f>IF(OR(FIN_DATASET[[#This Row],[Account]]="CxP",FIN_DATASET[[#This Row],[Account]]="CxP (Liga)",FIN_DATASET[[#This Row],[Account]]="CxP (Terceros)"),1,0)</f>
        <v>0</v>
      </c>
      <c r="R2827" s="3">
        <f>IF(FIN_DATASET[[#This Row],[AP_Flag]]=1,FIN_DATASET[[#This Row],[Amount]],0)</f>
        <v>0</v>
      </c>
    </row>
    <row r="2828" spans="1:18" x14ac:dyDescent="0.2">
      <c r="A2828" s="4">
        <f>FIN_RAW[[#This Row],[FECHA]]</f>
        <v>45900</v>
      </c>
      <c r="B2828" s="3">
        <f>YEAR(FIN_DATASET[[#This Row],[Date]])</f>
        <v>2025</v>
      </c>
      <c r="C2828" s="3" t="str">
        <f>TEXT(FIN_DATASET[[#This Row],[Date]],"mmmm")</f>
        <v>August</v>
      </c>
      <c r="D2828" s="3" t="str">
        <f>IF(FIN_RAW[[#This Row],[VALOR (IN)]]&gt;0, "Income",IF(FIN_RAW[[#This Row],[VALOR (OUT)]]&gt;0, "Expense", "Check"))</f>
        <v>Expense</v>
      </c>
      <c r="E2828" s="3" t="str">
        <f>_xlfn.XLOOKUP(FIN_DATASET[[#This Row],[Method]],CATEGORY_MAP[CUENTA_IN],CATEGORY_MAP[Category])</f>
        <v>Cash</v>
      </c>
      <c r="F2828" s="3" t="str">
        <f>_xlfn.XLOOKUP(FIN_DATASET[[#This Row],[Account]],CATEGORY_MAP[CUENTA_OUT],CATEGORY_MAP[Subcategory])</f>
        <v>Payroll</v>
      </c>
      <c r="G2828" s="3" t="str">
        <f>IF(OR(FIN_RAW[[#This Row],[CONCEPTO]]=0,FIN_RAW[[#This Row],[CONCEPTO]]=""),"",FIN_RAW[[#This Row],[CONCEPTO]])</f>
        <v>Pago Nomina AGO</v>
      </c>
      <c r="H2828" s="5">
        <f>IF(FIN_DATASET[[#This Row],[Type]]="Income", FIN_RAW[[#This Row],[VALOR (IN)]], -FIN_RAW[[#This Row],[VALOR (OUT)]])</f>
        <v>-1000000</v>
      </c>
      <c r="I2828" s="3" t="str">
        <f>FIN_RAW[[#This Row],[CUENTA (IN)]]</f>
        <v>Efectivo</v>
      </c>
      <c r="J2828" s="6" t="str">
        <f>FIN_RAW[[#This Row],[CUENTA (OUT)]]</f>
        <v>Nomina</v>
      </c>
      <c r="K2828" s="3" t="str">
        <f>IF(OR(FIN_RAW[[#This Row],[CLIENTE]]=0,FIN_RAW[[#This Row],[CLIENTE]]=" "),"",FIN_RAW[[#This Row],[CLIENTE]])</f>
        <v>Farly Apraez Betancur</v>
      </c>
      <c r="L2828" s="3" t="str">
        <f>IF(OR(FIN_RAW[[#This Row],[DEPORTISTA]]=0,FIN_RAW[[#This Row],[DEPORTISTA]]=""),"",FIN_RAW[[#This Row],[DEPORTISTA]])</f>
        <v>Farly Apraez Betancur</v>
      </c>
      <c r="M2828" s="3">
        <f>IF(FIN_DATASET[[#This Row],[Method]]="Efectivo",1,0)</f>
        <v>1</v>
      </c>
      <c r="N2828" s="12">
        <f>IF(FIN_DATASET[[#This Row],[Method]]="Efectivo",FIN_DATASET[[#This Row],[Amount]],0)</f>
        <v>-1000000</v>
      </c>
      <c r="O2828" s="3">
        <f>IF(FIN_DATASET[[#This Row],[Method]]="CxC",1,0)</f>
        <v>0</v>
      </c>
      <c r="P2828" s="11">
        <f>IF(FIN_DATASET[[#This Row],[Method]]="CxC",FIN_DATASET[[#This Row],[Amount]],0)</f>
        <v>0</v>
      </c>
      <c r="Q2828" s="3">
        <f>IF(OR(FIN_DATASET[[#This Row],[Account]]="CxP",FIN_DATASET[[#This Row],[Account]]="CxP (Liga)",FIN_DATASET[[#This Row],[Account]]="CxP (Terceros)"),1,0)</f>
        <v>0</v>
      </c>
      <c r="R2828" s="3">
        <f>IF(FIN_DATASET[[#This Row],[AP_Flag]]=1,FIN_DATASET[[#This Row],[Amount]],0)</f>
        <v>0</v>
      </c>
    </row>
    <row r="2829" spans="1:18" x14ac:dyDescent="0.2">
      <c r="A2829" s="4">
        <f>FIN_RAW[[#This Row],[FECHA]]</f>
        <v>45901</v>
      </c>
      <c r="B2829" s="3">
        <f>YEAR(FIN_DATASET[[#This Row],[Date]])</f>
        <v>2025</v>
      </c>
      <c r="C2829" s="3" t="str">
        <f>TEXT(FIN_DATASET[[#This Row],[Date]],"mmmm")</f>
        <v>September</v>
      </c>
      <c r="D2829" s="3" t="str">
        <f>IF(FIN_RAW[[#This Row],[VALOR (IN)]]&gt;0, "Income",IF(FIN_RAW[[#This Row],[VALOR (OUT)]]&gt;0, "Expense", "Check"))</f>
        <v>Income</v>
      </c>
      <c r="E2829" s="3" t="str">
        <f>_xlfn.XLOOKUP(FIN_DATASET[[#This Row],[Method]],CATEGORY_MAP[CUENTA_IN],CATEGORY_MAP[Category])</f>
        <v>Cash</v>
      </c>
      <c r="F2829" s="3" t="str">
        <f>_xlfn.XLOOKUP(FIN_DATASET[[#This Row],[Account]],CATEGORY_MAP[CUENTA_OUT],CATEGORY_MAP[Subcategory])</f>
        <v>Monthly Fee</v>
      </c>
      <c r="G2829" s="3" t="str">
        <f>IF(OR(FIN_RAW[[#This Row],[CONCEPTO]]=0,FIN_RAW[[#This Row],[CONCEPTO]]=""),"",FIN_RAW[[#This Row],[CONCEPTO]])</f>
        <v>Mensualidad FOR SEP</v>
      </c>
      <c r="H2829" s="5">
        <f>IF(FIN_DATASET[[#This Row],[Type]]="Income", FIN_RAW[[#This Row],[VALOR (IN)]], -FIN_RAW[[#This Row],[VALOR (OUT)]])</f>
        <v>158000</v>
      </c>
      <c r="I2829" s="3" t="str">
        <f>FIN_RAW[[#This Row],[CUENTA (IN)]]</f>
        <v>Efectivo</v>
      </c>
      <c r="J2829" s="6" t="str">
        <f>FIN_RAW[[#This Row],[CUENTA (OUT)]]</f>
        <v>Mensualidad</v>
      </c>
      <c r="K2829" s="3" t="str">
        <f>IF(OR(FIN_RAW[[#This Row],[CLIENTE]]=0,FIN_RAW[[#This Row],[CLIENTE]]=" "),"",FIN_RAW[[#This Row],[CLIENTE]])</f>
        <v>Sandra Martínez</v>
      </c>
      <c r="L2829" s="3" t="str">
        <f>IF(OR(FIN_RAW[[#This Row],[DEPORTISTA]]=0,FIN_RAW[[#This Row],[DEPORTISTA]]=""),"",FIN_RAW[[#This Row],[DEPORTISTA]])</f>
        <v>Alejandro Arbeláez Martínez</v>
      </c>
      <c r="M2829" s="3">
        <f>IF(FIN_DATASET[[#This Row],[Method]]="Efectivo",1,0)</f>
        <v>1</v>
      </c>
      <c r="N2829" s="12">
        <f>IF(FIN_DATASET[[#This Row],[Method]]="Efectivo",FIN_DATASET[[#This Row],[Amount]],0)</f>
        <v>158000</v>
      </c>
      <c r="O2829" s="3">
        <f>IF(FIN_DATASET[[#This Row],[Method]]="CxC",1,0)</f>
        <v>0</v>
      </c>
      <c r="P2829" s="11">
        <f>IF(FIN_DATASET[[#This Row],[Method]]="CxC",FIN_DATASET[[#This Row],[Amount]],0)</f>
        <v>0</v>
      </c>
      <c r="Q2829" s="3">
        <f>IF(OR(FIN_DATASET[[#This Row],[Account]]="CxP",FIN_DATASET[[#This Row],[Account]]="CxP (Liga)",FIN_DATASET[[#This Row],[Account]]="CxP (Terceros)"),1,0)</f>
        <v>0</v>
      </c>
      <c r="R2829" s="3">
        <f>IF(FIN_DATASET[[#This Row],[AP_Flag]]=1,FIN_DATASET[[#This Row],[Amount]],0)</f>
        <v>0</v>
      </c>
    </row>
    <row r="2830" spans="1:18" x14ac:dyDescent="0.2">
      <c r="A2830" s="4">
        <f>FIN_RAW[[#This Row],[FECHA]]</f>
        <v>45901</v>
      </c>
      <c r="B2830" s="3">
        <f>YEAR(FIN_DATASET[[#This Row],[Date]])</f>
        <v>2025</v>
      </c>
      <c r="C2830" s="3" t="str">
        <f>TEXT(FIN_DATASET[[#This Row],[Date]],"mmmm")</f>
        <v>September</v>
      </c>
      <c r="D2830" s="3" t="str">
        <f>IF(FIN_RAW[[#This Row],[VALOR (IN)]]&gt;0, "Income",IF(FIN_RAW[[#This Row],[VALOR (OUT)]]&gt;0, "Expense", "Check"))</f>
        <v>Income</v>
      </c>
      <c r="E2830" s="3" t="str">
        <f>_xlfn.XLOOKUP(FIN_DATASET[[#This Row],[Method]],CATEGORY_MAP[CUENTA_IN],CATEGORY_MAP[Category])</f>
        <v>Scholarships</v>
      </c>
      <c r="F2830" s="3" t="str">
        <f>_xlfn.XLOOKUP(FIN_DATASET[[#This Row],[Account]],CATEGORY_MAP[CUENTA_OUT],CATEGORY_MAP[Subcategory])</f>
        <v>Monthly Fee</v>
      </c>
      <c r="G2830" s="3" t="str">
        <f>IF(OR(FIN_RAW[[#This Row],[CONCEPTO]]=0,FIN_RAW[[#This Row],[CONCEPTO]]=""),"",FIN_RAW[[#This Row],[CONCEPTO]])</f>
        <v>Apoyo Temporal (18%) SEP</v>
      </c>
      <c r="H2830" s="5">
        <f>IF(FIN_DATASET[[#This Row],[Type]]="Income", FIN_RAW[[#This Row],[VALOR (IN)]], -FIN_RAW[[#This Row],[VALOR (OUT)]])</f>
        <v>35000</v>
      </c>
      <c r="I2830" s="3" t="str">
        <f>FIN_RAW[[#This Row],[CUENTA (IN)]]</f>
        <v>Becas</v>
      </c>
      <c r="J2830" s="6" t="str">
        <f>FIN_RAW[[#This Row],[CUENTA (OUT)]]</f>
        <v>Mensualidad</v>
      </c>
      <c r="K2830" s="3" t="str">
        <f>IF(OR(FIN_RAW[[#This Row],[CLIENTE]]=0,FIN_RAW[[#This Row],[CLIENTE]]=" "),"",FIN_RAW[[#This Row],[CLIENTE]])</f>
        <v>Sandra Martínez</v>
      </c>
      <c r="L2830" s="3" t="str">
        <f>IF(OR(FIN_RAW[[#This Row],[DEPORTISTA]]=0,FIN_RAW[[#This Row],[DEPORTISTA]]=""),"",FIN_RAW[[#This Row],[DEPORTISTA]])</f>
        <v>Alejandro Arbeláez Martínez</v>
      </c>
      <c r="M2830" s="3">
        <f>IF(FIN_DATASET[[#This Row],[Method]]="Efectivo",1,0)</f>
        <v>0</v>
      </c>
      <c r="N2830" s="12">
        <f>IF(FIN_DATASET[[#This Row],[Method]]="Efectivo",FIN_DATASET[[#This Row],[Amount]],0)</f>
        <v>0</v>
      </c>
      <c r="O2830" s="3">
        <f>IF(FIN_DATASET[[#This Row],[Method]]="CxC",1,0)</f>
        <v>0</v>
      </c>
      <c r="P2830" s="11">
        <f>IF(FIN_DATASET[[#This Row],[Method]]="CxC",FIN_DATASET[[#This Row],[Amount]],0)</f>
        <v>0</v>
      </c>
      <c r="Q2830" s="3">
        <f>IF(OR(FIN_DATASET[[#This Row],[Account]]="CxP",FIN_DATASET[[#This Row],[Account]]="CxP (Liga)",FIN_DATASET[[#This Row],[Account]]="CxP (Terceros)"),1,0)</f>
        <v>0</v>
      </c>
      <c r="R2830" s="3">
        <f>IF(FIN_DATASET[[#This Row],[AP_Flag]]=1,FIN_DATASET[[#This Row],[Amount]],0)</f>
        <v>0</v>
      </c>
    </row>
    <row r="2831" spans="1:18" x14ac:dyDescent="0.2">
      <c r="A2831" s="4">
        <f>FIN_RAW[[#This Row],[FECHA]]</f>
        <v>45901</v>
      </c>
      <c r="B2831" s="3">
        <f>YEAR(FIN_DATASET[[#This Row],[Date]])</f>
        <v>2025</v>
      </c>
      <c r="C2831" s="3" t="str">
        <f>TEXT(FIN_DATASET[[#This Row],[Date]],"mmmm")</f>
        <v>September</v>
      </c>
      <c r="D2831" s="3" t="str">
        <f>IF(FIN_RAW[[#This Row],[VALOR (IN)]]&gt;0, "Income",IF(FIN_RAW[[#This Row],[VALOR (OUT)]]&gt;0, "Expense", "Check"))</f>
        <v>Income</v>
      </c>
      <c r="E2831" s="3" t="str">
        <f>_xlfn.XLOOKUP(FIN_DATASET[[#This Row],[Method]],CATEGORY_MAP[CUENTA_IN],CATEGORY_MAP[Category])</f>
        <v>Cash</v>
      </c>
      <c r="F2831" s="3" t="str">
        <f>_xlfn.XLOOKUP(FIN_DATASET[[#This Row],[Account]],CATEGORY_MAP[CUENTA_OUT],CATEGORY_MAP[Subcategory])</f>
        <v>Monthly Fee</v>
      </c>
      <c r="G2831" s="3" t="str">
        <f>IF(OR(FIN_RAW[[#This Row],[CONCEPTO]]=0,FIN_RAW[[#This Row],[CONCEPTO]]=""),"",FIN_RAW[[#This Row],[CONCEPTO]])</f>
        <v>Mensualidad AR SEP</v>
      </c>
      <c r="H2831" s="5">
        <f>IF(FIN_DATASET[[#This Row],[Type]]="Income", FIN_RAW[[#This Row],[VALOR (IN)]], -FIN_RAW[[#This Row],[VALOR (OUT)]])</f>
        <v>225000</v>
      </c>
      <c r="I2831" s="3" t="str">
        <f>FIN_RAW[[#This Row],[CUENTA (IN)]]</f>
        <v>Efectivo</v>
      </c>
      <c r="J2831" s="6" t="str">
        <f>FIN_RAW[[#This Row],[CUENTA (OUT)]]</f>
        <v>Mensualidad</v>
      </c>
      <c r="K2831" s="3" t="str">
        <f>IF(OR(FIN_RAW[[#This Row],[CLIENTE]]=0,FIN_RAW[[#This Row],[CLIENTE]]=" "),"",FIN_RAW[[#This Row],[CLIENTE]])</f>
        <v>Carlos Andrés Velasco Ruiz</v>
      </c>
      <c r="L2831" s="3" t="str">
        <f>IF(OR(FIN_RAW[[#This Row],[DEPORTISTA]]=0,FIN_RAW[[#This Row],[DEPORTISTA]]=""),"",FIN_RAW[[#This Row],[DEPORTISTA]])</f>
        <v>Antonella Velasco Aristizabal</v>
      </c>
      <c r="M2831" s="3">
        <f>IF(FIN_DATASET[[#This Row],[Method]]="Efectivo",1,0)</f>
        <v>1</v>
      </c>
      <c r="N2831" s="12">
        <f>IF(FIN_DATASET[[#This Row],[Method]]="Efectivo",FIN_DATASET[[#This Row],[Amount]],0)</f>
        <v>225000</v>
      </c>
      <c r="O2831" s="3">
        <f>IF(FIN_DATASET[[#This Row],[Method]]="CxC",1,0)</f>
        <v>0</v>
      </c>
      <c r="P2831" s="11">
        <f>IF(FIN_DATASET[[#This Row],[Method]]="CxC",FIN_DATASET[[#This Row],[Amount]],0)</f>
        <v>0</v>
      </c>
      <c r="Q2831" s="3">
        <f>IF(OR(FIN_DATASET[[#This Row],[Account]]="CxP",FIN_DATASET[[#This Row],[Account]]="CxP (Liga)",FIN_DATASET[[#This Row],[Account]]="CxP (Terceros)"),1,0)</f>
        <v>0</v>
      </c>
      <c r="R2831" s="3">
        <f>IF(FIN_DATASET[[#This Row],[AP_Flag]]=1,FIN_DATASET[[#This Row],[Amount]],0)</f>
        <v>0</v>
      </c>
    </row>
    <row r="2832" spans="1:18" x14ac:dyDescent="0.2">
      <c r="A2832" s="4">
        <f>FIN_RAW[[#This Row],[FECHA]]</f>
        <v>45901</v>
      </c>
      <c r="B2832" s="3">
        <f>YEAR(FIN_DATASET[[#This Row],[Date]])</f>
        <v>2025</v>
      </c>
      <c r="C2832" s="3" t="str">
        <f>TEXT(FIN_DATASET[[#This Row],[Date]],"mmmm")</f>
        <v>September</v>
      </c>
      <c r="D2832" s="3" t="str">
        <f>IF(FIN_RAW[[#This Row],[VALOR (IN)]]&gt;0, "Income",IF(FIN_RAW[[#This Row],[VALOR (OUT)]]&gt;0, "Expense", "Check"))</f>
        <v>Income</v>
      </c>
      <c r="E2832" s="3" t="str">
        <f>_xlfn.XLOOKUP(FIN_DATASET[[#This Row],[Method]],CATEGORY_MAP[CUENTA_IN],CATEGORY_MAP[Category])</f>
        <v>Cash</v>
      </c>
      <c r="F2832" s="3" t="str">
        <f>_xlfn.XLOOKUP(FIN_DATASET[[#This Row],[Account]],CATEGORY_MAP[CUENTA_OUT],CATEGORY_MAP[Subcategory])</f>
        <v>Monthly Fee</v>
      </c>
      <c r="G2832" s="3" t="str">
        <f>IF(OR(FIN_RAW[[#This Row],[CONCEPTO]]=0,FIN_RAW[[#This Row],[CONCEPTO]]=""),"",FIN_RAW[[#This Row],[CONCEPTO]])</f>
        <v>Mensualidad AR SEP</v>
      </c>
      <c r="H2832" s="5">
        <f>IF(FIN_DATASET[[#This Row],[Type]]="Income", FIN_RAW[[#This Row],[VALOR (IN)]], -FIN_RAW[[#This Row],[VALOR (OUT)]])</f>
        <v>225000</v>
      </c>
      <c r="I2832" s="3" t="str">
        <f>FIN_RAW[[#This Row],[CUENTA (IN)]]</f>
        <v>Efectivo</v>
      </c>
      <c r="J2832" s="6" t="str">
        <f>FIN_RAW[[#This Row],[CUENTA (OUT)]]</f>
        <v>Mensualidad</v>
      </c>
      <c r="K2832" s="3" t="str">
        <f>IF(OR(FIN_RAW[[#This Row],[CLIENTE]]=0,FIN_RAW[[#This Row],[CLIENTE]]=" "),"",FIN_RAW[[#This Row],[CLIENTE]])</f>
        <v>Juan Sebastián Floyd</v>
      </c>
      <c r="L2832" s="3" t="str">
        <f>IF(OR(FIN_RAW[[#This Row],[DEPORTISTA]]=0,FIN_RAW[[#This Row],[DEPORTISTA]]=""),"",FIN_RAW[[#This Row],[DEPORTISTA]])</f>
        <v>Arianna Floyd Martínez</v>
      </c>
      <c r="M2832" s="3">
        <f>IF(FIN_DATASET[[#This Row],[Method]]="Efectivo",1,0)</f>
        <v>1</v>
      </c>
      <c r="N2832" s="12">
        <f>IF(FIN_DATASET[[#This Row],[Method]]="Efectivo",FIN_DATASET[[#This Row],[Amount]],0)</f>
        <v>225000</v>
      </c>
      <c r="O2832" s="3">
        <f>IF(FIN_DATASET[[#This Row],[Method]]="CxC",1,0)</f>
        <v>0</v>
      </c>
      <c r="P2832" s="11">
        <f>IF(FIN_DATASET[[#This Row],[Method]]="CxC",FIN_DATASET[[#This Row],[Amount]],0)</f>
        <v>0</v>
      </c>
      <c r="Q2832" s="3">
        <f>IF(OR(FIN_DATASET[[#This Row],[Account]]="CxP",FIN_DATASET[[#This Row],[Account]]="CxP (Liga)",FIN_DATASET[[#This Row],[Account]]="CxP (Terceros)"),1,0)</f>
        <v>0</v>
      </c>
      <c r="R2832" s="3">
        <f>IF(FIN_DATASET[[#This Row],[AP_Flag]]=1,FIN_DATASET[[#This Row],[Amount]],0)</f>
        <v>0</v>
      </c>
    </row>
    <row r="2833" spans="1:18" x14ac:dyDescent="0.2">
      <c r="A2833" s="4">
        <f>FIN_RAW[[#This Row],[FECHA]]</f>
        <v>45901</v>
      </c>
      <c r="B2833" s="3">
        <f>YEAR(FIN_DATASET[[#This Row],[Date]])</f>
        <v>2025</v>
      </c>
      <c r="C2833" s="3" t="str">
        <f>TEXT(FIN_DATASET[[#This Row],[Date]],"mmmm")</f>
        <v>September</v>
      </c>
      <c r="D2833" s="3" t="str">
        <f>IF(FIN_RAW[[#This Row],[VALOR (IN)]]&gt;0, "Income",IF(FIN_RAW[[#This Row],[VALOR (OUT)]]&gt;0, "Expense", "Check"))</f>
        <v>Income</v>
      </c>
      <c r="E2833" s="3" t="str">
        <f>_xlfn.XLOOKUP(FIN_DATASET[[#This Row],[Method]],CATEGORY_MAP[CUENTA_IN],CATEGORY_MAP[Category])</f>
        <v>Cash</v>
      </c>
      <c r="F2833" s="3" t="str">
        <f>_xlfn.XLOOKUP(FIN_DATASET[[#This Row],[Account]],CATEGORY_MAP[CUENTA_OUT],CATEGORY_MAP[Subcategory])</f>
        <v>Monthly Fee</v>
      </c>
      <c r="G2833" s="3" t="str">
        <f>IF(OR(FIN_RAW[[#This Row],[CONCEPTO]]=0,FIN_RAW[[#This Row],[CONCEPTO]]=""),"",FIN_RAW[[#This Row],[CONCEPTO]])</f>
        <v>Mensualidad AR SEP</v>
      </c>
      <c r="H2833" s="5">
        <f>IF(FIN_DATASET[[#This Row],[Type]]="Income", FIN_RAW[[#This Row],[VALOR (IN)]], -FIN_RAW[[#This Row],[VALOR (OUT)]])</f>
        <v>225000</v>
      </c>
      <c r="I2833" s="3" t="str">
        <f>FIN_RAW[[#This Row],[CUENTA (IN)]]</f>
        <v>Efectivo</v>
      </c>
      <c r="J2833" s="6" t="str">
        <f>FIN_RAW[[#This Row],[CUENTA (OUT)]]</f>
        <v>Mensualidad</v>
      </c>
      <c r="K2833" s="3" t="str">
        <f>IF(OR(FIN_RAW[[#This Row],[CLIENTE]]=0,FIN_RAW[[#This Row],[CLIENTE]]=" "),"",FIN_RAW[[#This Row],[CLIENTE]])</f>
        <v>Tatiana Romero Tenorio</v>
      </c>
      <c r="L2833" s="3" t="str">
        <f>IF(OR(FIN_RAW[[#This Row],[DEPORTISTA]]=0,FIN_RAW[[#This Row],[DEPORTISTA]]=""),"",FIN_RAW[[#This Row],[DEPORTISTA]])</f>
        <v>Ismael Hurtado Romero</v>
      </c>
      <c r="M2833" s="3">
        <f>IF(FIN_DATASET[[#This Row],[Method]]="Efectivo",1,0)</f>
        <v>1</v>
      </c>
      <c r="N2833" s="12">
        <f>IF(FIN_DATASET[[#This Row],[Method]]="Efectivo",FIN_DATASET[[#This Row],[Amount]],0)</f>
        <v>225000</v>
      </c>
      <c r="O2833" s="3">
        <f>IF(FIN_DATASET[[#This Row],[Method]]="CxC",1,0)</f>
        <v>0</v>
      </c>
      <c r="P2833" s="11">
        <f>IF(FIN_DATASET[[#This Row],[Method]]="CxC",FIN_DATASET[[#This Row],[Amount]],0)</f>
        <v>0</v>
      </c>
      <c r="Q2833" s="3">
        <f>IF(OR(FIN_DATASET[[#This Row],[Account]]="CxP",FIN_DATASET[[#This Row],[Account]]="CxP (Liga)",FIN_DATASET[[#This Row],[Account]]="CxP (Terceros)"),1,0)</f>
        <v>0</v>
      </c>
      <c r="R2833" s="3">
        <f>IF(FIN_DATASET[[#This Row],[AP_Flag]]=1,FIN_DATASET[[#This Row],[Amount]],0)</f>
        <v>0</v>
      </c>
    </row>
    <row r="2834" spans="1:18" x14ac:dyDescent="0.2">
      <c r="A2834" s="4">
        <f>FIN_RAW[[#This Row],[FECHA]]</f>
        <v>45901</v>
      </c>
      <c r="B2834" s="3">
        <f>YEAR(FIN_DATASET[[#This Row],[Date]])</f>
        <v>2025</v>
      </c>
      <c r="C2834" s="3" t="str">
        <f>TEXT(FIN_DATASET[[#This Row],[Date]],"mmmm")</f>
        <v>September</v>
      </c>
      <c r="D2834" s="3" t="str">
        <f>IF(FIN_RAW[[#This Row],[VALOR (IN)]]&gt;0, "Income",IF(FIN_RAW[[#This Row],[VALOR (OUT)]]&gt;0, "Expense", "Check"))</f>
        <v>Income</v>
      </c>
      <c r="E2834" s="3" t="str">
        <f>_xlfn.XLOOKUP(FIN_DATASET[[#This Row],[Method]],CATEGORY_MAP[CUENTA_IN],CATEGORY_MAP[Category])</f>
        <v>Cash</v>
      </c>
      <c r="F2834" s="3" t="str">
        <f>_xlfn.XLOOKUP(FIN_DATASET[[#This Row],[Account]],CATEGORY_MAP[CUENTA_OUT],CATEGORY_MAP[Subcategory])</f>
        <v>Monthly Fee</v>
      </c>
      <c r="G2834" s="3" t="str">
        <f>IF(OR(FIN_RAW[[#This Row],[CONCEPTO]]=0,FIN_RAW[[#This Row],[CONCEPTO]]=""),"",FIN_RAW[[#This Row],[CONCEPTO]])</f>
        <v>Mensualidad FOR SEP</v>
      </c>
      <c r="H2834" s="5">
        <f>IF(FIN_DATASET[[#This Row],[Type]]="Income", FIN_RAW[[#This Row],[VALOR (IN)]], -FIN_RAW[[#This Row],[VALOR (OUT)]])</f>
        <v>193000</v>
      </c>
      <c r="I2834" s="3" t="str">
        <f>FIN_RAW[[#This Row],[CUENTA (IN)]]</f>
        <v>Efectivo</v>
      </c>
      <c r="J2834" s="6" t="str">
        <f>FIN_RAW[[#This Row],[CUENTA (OUT)]]</f>
        <v>Mensualidad</v>
      </c>
      <c r="K2834" s="3" t="str">
        <f>IF(OR(FIN_RAW[[#This Row],[CLIENTE]]=0,FIN_RAW[[#This Row],[CLIENTE]]=" "),"",FIN_RAW[[#This Row],[CLIENTE]])</f>
        <v>Juan Carlos Cano Ortiz</v>
      </c>
      <c r="L2834" s="3" t="str">
        <f>IF(OR(FIN_RAW[[#This Row],[DEPORTISTA]]=0,FIN_RAW[[#This Row],[DEPORTISTA]]=""),"",FIN_RAW[[#This Row],[DEPORTISTA]])</f>
        <v>Jeronimo Cano Peña</v>
      </c>
      <c r="M2834" s="3">
        <f>IF(FIN_DATASET[[#This Row],[Method]]="Efectivo",1,0)</f>
        <v>1</v>
      </c>
      <c r="N2834" s="12">
        <f>IF(FIN_DATASET[[#This Row],[Method]]="Efectivo",FIN_DATASET[[#This Row],[Amount]],0)</f>
        <v>193000</v>
      </c>
      <c r="O2834" s="3">
        <f>IF(FIN_DATASET[[#This Row],[Method]]="CxC",1,0)</f>
        <v>0</v>
      </c>
      <c r="P2834" s="11">
        <f>IF(FIN_DATASET[[#This Row],[Method]]="CxC",FIN_DATASET[[#This Row],[Amount]],0)</f>
        <v>0</v>
      </c>
      <c r="Q2834" s="3">
        <f>IF(OR(FIN_DATASET[[#This Row],[Account]]="CxP",FIN_DATASET[[#This Row],[Account]]="CxP (Liga)",FIN_DATASET[[#This Row],[Account]]="CxP (Terceros)"),1,0)</f>
        <v>0</v>
      </c>
      <c r="R2834" s="3">
        <f>IF(FIN_DATASET[[#This Row],[AP_Flag]]=1,FIN_DATASET[[#This Row],[Amount]],0)</f>
        <v>0</v>
      </c>
    </row>
    <row r="2835" spans="1:18" x14ac:dyDescent="0.2">
      <c r="A2835" s="4">
        <f>FIN_RAW[[#This Row],[FECHA]]</f>
        <v>45901</v>
      </c>
      <c r="B2835" s="3">
        <f>YEAR(FIN_DATASET[[#This Row],[Date]])</f>
        <v>2025</v>
      </c>
      <c r="C2835" s="3" t="str">
        <f>TEXT(FIN_DATASET[[#This Row],[Date]],"mmmm")</f>
        <v>September</v>
      </c>
      <c r="D2835" s="3" t="str">
        <f>IF(FIN_RAW[[#This Row],[VALOR (IN)]]&gt;0, "Income",IF(FIN_RAW[[#This Row],[VALOR (OUT)]]&gt;0, "Expense", "Check"))</f>
        <v>Income</v>
      </c>
      <c r="E2835" s="3" t="str">
        <f>_xlfn.XLOOKUP(FIN_DATASET[[#This Row],[Method]],CATEGORY_MAP[CUENTA_IN],CATEGORY_MAP[Category])</f>
        <v>Cash</v>
      </c>
      <c r="F2835" s="3" t="str">
        <f>_xlfn.XLOOKUP(FIN_DATASET[[#This Row],[Account]],CATEGORY_MAP[CUENTA_OUT],CATEGORY_MAP[Subcategory])</f>
        <v>Monthly Fee</v>
      </c>
      <c r="G2835" s="3" t="str">
        <f>IF(OR(FIN_RAW[[#This Row],[CONCEPTO]]=0,FIN_RAW[[#This Row],[CONCEPTO]]=""),"",FIN_RAW[[#This Row],[CONCEPTO]])</f>
        <v>Mensualidad AR SEP</v>
      </c>
      <c r="H2835" s="5">
        <f>IF(FIN_DATASET[[#This Row],[Type]]="Income", FIN_RAW[[#This Row],[VALOR (IN)]], -FIN_RAW[[#This Row],[VALOR (OUT)]])</f>
        <v>225000</v>
      </c>
      <c r="I2835" s="3" t="str">
        <f>FIN_RAW[[#This Row],[CUENTA (IN)]]</f>
        <v>Efectivo</v>
      </c>
      <c r="J2835" s="6" t="str">
        <f>FIN_RAW[[#This Row],[CUENTA (OUT)]]</f>
        <v>Mensualidad</v>
      </c>
      <c r="K2835" s="3" t="str">
        <f>IF(OR(FIN_RAW[[#This Row],[CLIENTE]]=0,FIN_RAW[[#This Row],[CLIENTE]]=" "),"",FIN_RAW[[#This Row],[CLIENTE]])</f>
        <v>Nulbi Quisaboni Ortiz</v>
      </c>
      <c r="L2835" s="3" t="str">
        <f>IF(OR(FIN_RAW[[#This Row],[DEPORTISTA]]=0,FIN_RAW[[#This Row],[DEPORTISTA]]=""),"",FIN_RAW[[#This Row],[DEPORTISTA]])</f>
        <v>Jose Julian Diaz Quisaboni</v>
      </c>
      <c r="M2835" s="3">
        <f>IF(FIN_DATASET[[#This Row],[Method]]="Efectivo",1,0)</f>
        <v>1</v>
      </c>
      <c r="N2835" s="12">
        <f>IF(FIN_DATASET[[#This Row],[Method]]="Efectivo",FIN_DATASET[[#This Row],[Amount]],0)</f>
        <v>225000</v>
      </c>
      <c r="O2835" s="3">
        <f>IF(FIN_DATASET[[#This Row],[Method]]="CxC",1,0)</f>
        <v>0</v>
      </c>
      <c r="P2835" s="11">
        <f>IF(FIN_DATASET[[#This Row],[Method]]="CxC",FIN_DATASET[[#This Row],[Amount]],0)</f>
        <v>0</v>
      </c>
      <c r="Q2835" s="3">
        <f>IF(OR(FIN_DATASET[[#This Row],[Account]]="CxP",FIN_DATASET[[#This Row],[Account]]="CxP (Liga)",FIN_DATASET[[#This Row],[Account]]="CxP (Terceros)"),1,0)</f>
        <v>0</v>
      </c>
      <c r="R2835" s="3">
        <f>IF(FIN_DATASET[[#This Row],[AP_Flag]]=1,FIN_DATASET[[#This Row],[Amount]],0)</f>
        <v>0</v>
      </c>
    </row>
    <row r="2836" spans="1:18" x14ac:dyDescent="0.2">
      <c r="A2836" s="4">
        <f>FIN_RAW[[#This Row],[FECHA]]</f>
        <v>45901</v>
      </c>
      <c r="B2836" s="3">
        <f>YEAR(FIN_DATASET[[#This Row],[Date]])</f>
        <v>2025</v>
      </c>
      <c r="C2836" s="3" t="str">
        <f>TEXT(FIN_DATASET[[#This Row],[Date]],"mmmm")</f>
        <v>September</v>
      </c>
      <c r="D2836" s="3" t="str">
        <f>IF(FIN_RAW[[#This Row],[VALOR (IN)]]&gt;0, "Income",IF(FIN_RAW[[#This Row],[VALOR (OUT)]]&gt;0, "Expense", "Check"))</f>
        <v>Income</v>
      </c>
      <c r="E2836" s="3" t="str">
        <f>_xlfn.XLOOKUP(FIN_DATASET[[#This Row],[Method]],CATEGORY_MAP[CUENTA_IN],CATEGORY_MAP[Category])</f>
        <v>Accounts Receivable</v>
      </c>
      <c r="F2836" s="3" t="str">
        <f>_xlfn.XLOOKUP(FIN_DATASET[[#This Row],[Account]],CATEGORY_MAP[CUENTA_OUT],CATEGORY_MAP[Subcategory])</f>
        <v>Monthly Fee</v>
      </c>
      <c r="G2836" s="3" t="str">
        <f>IF(OR(FIN_RAW[[#This Row],[CONCEPTO]]=0,FIN_RAW[[#This Row],[CONCEPTO]]=""),"",FIN_RAW[[#This Row],[CONCEPTO]])</f>
        <v>Mensualidad AR SEP</v>
      </c>
      <c r="H2836" s="5">
        <f>IF(FIN_DATASET[[#This Row],[Type]]="Income", FIN_RAW[[#This Row],[VALOR (IN)]], -FIN_RAW[[#This Row],[VALOR (OUT)]])</f>
        <v>225000</v>
      </c>
      <c r="I2836" s="3" t="str">
        <f>FIN_RAW[[#This Row],[CUENTA (IN)]]</f>
        <v>CxC</v>
      </c>
      <c r="J2836" s="6" t="str">
        <f>FIN_RAW[[#This Row],[CUENTA (OUT)]]</f>
        <v>Mensualidad</v>
      </c>
      <c r="K2836" s="3" t="str">
        <f>IF(OR(FIN_RAW[[#This Row],[CLIENTE]]=0,FIN_RAW[[#This Row],[CLIENTE]]=" "),"",FIN_RAW[[#This Row],[CLIENTE]])</f>
        <v>Víctor Manuel Duque Yepes</v>
      </c>
      <c r="L2836" s="3" t="str">
        <f>IF(OR(FIN_RAW[[#This Row],[DEPORTISTA]]=0,FIN_RAW[[#This Row],[DEPORTISTA]]=""),"",FIN_RAW[[#This Row],[DEPORTISTA]])</f>
        <v>Juan Esteban Duque Pinto</v>
      </c>
      <c r="M2836" s="3">
        <f>IF(FIN_DATASET[[#This Row],[Method]]="Efectivo",1,0)</f>
        <v>0</v>
      </c>
      <c r="N2836" s="12">
        <f>IF(FIN_DATASET[[#This Row],[Method]]="Efectivo",FIN_DATASET[[#This Row],[Amount]],0)</f>
        <v>0</v>
      </c>
      <c r="O2836" s="3">
        <f>IF(FIN_DATASET[[#This Row],[Method]]="CxC",1,0)</f>
        <v>1</v>
      </c>
      <c r="P2836" s="11">
        <f>IF(FIN_DATASET[[#This Row],[Method]]="CxC",FIN_DATASET[[#This Row],[Amount]],0)</f>
        <v>225000</v>
      </c>
      <c r="Q2836" s="3">
        <f>IF(OR(FIN_DATASET[[#This Row],[Account]]="CxP",FIN_DATASET[[#This Row],[Account]]="CxP (Liga)",FIN_DATASET[[#This Row],[Account]]="CxP (Terceros)"),1,0)</f>
        <v>0</v>
      </c>
      <c r="R2836" s="3">
        <f>IF(FIN_DATASET[[#This Row],[AP_Flag]]=1,FIN_DATASET[[#This Row],[Amount]],0)</f>
        <v>0</v>
      </c>
    </row>
    <row r="2837" spans="1:18" x14ac:dyDescent="0.2">
      <c r="A2837" s="4">
        <f>FIN_RAW[[#This Row],[FECHA]]</f>
        <v>45901</v>
      </c>
      <c r="B2837" s="3">
        <f>YEAR(FIN_DATASET[[#This Row],[Date]])</f>
        <v>2025</v>
      </c>
      <c r="C2837" s="3" t="str">
        <f>TEXT(FIN_DATASET[[#This Row],[Date]],"mmmm")</f>
        <v>September</v>
      </c>
      <c r="D2837" s="3" t="str">
        <f>IF(FIN_RAW[[#This Row],[VALOR (IN)]]&gt;0, "Income",IF(FIN_RAW[[#This Row],[VALOR (OUT)]]&gt;0, "Expense", "Check"))</f>
        <v>Income</v>
      </c>
      <c r="E2837" s="3" t="str">
        <f>_xlfn.XLOOKUP(FIN_DATASET[[#This Row],[Method]],CATEGORY_MAP[CUENTA_IN],CATEGORY_MAP[Category])</f>
        <v>Accounts Receivable</v>
      </c>
      <c r="F2837" s="3" t="str">
        <f>_xlfn.XLOOKUP(FIN_DATASET[[#This Row],[Account]],CATEGORY_MAP[CUENTA_OUT],CATEGORY_MAP[Subcategory])</f>
        <v>Monthly Fee</v>
      </c>
      <c r="G2837" s="3" t="str">
        <f>IF(OR(FIN_RAW[[#This Row],[CONCEPTO]]=0,FIN_RAW[[#This Row],[CONCEPTO]]=""),"",FIN_RAW[[#This Row],[CONCEPTO]])</f>
        <v>Mensualidad AR SEP</v>
      </c>
      <c r="H2837" s="5">
        <f>IF(FIN_DATASET[[#This Row],[Type]]="Income", FIN_RAW[[#This Row],[VALOR (IN)]], -FIN_RAW[[#This Row],[VALOR (OUT)]])</f>
        <v>225000</v>
      </c>
      <c r="I2837" s="3" t="str">
        <f>FIN_RAW[[#This Row],[CUENTA (IN)]]</f>
        <v>CxC</v>
      </c>
      <c r="J2837" s="6" t="str">
        <f>FIN_RAW[[#This Row],[CUENTA (OUT)]]</f>
        <v>Mensualidad</v>
      </c>
      <c r="K2837" s="3" t="str">
        <f>IF(OR(FIN_RAW[[#This Row],[CLIENTE]]=0,FIN_RAW[[#This Row],[CLIENTE]]=" "),"",FIN_RAW[[#This Row],[CLIENTE]])</f>
        <v>Diana Gómez Herrera</v>
      </c>
      <c r="L2837" s="3" t="str">
        <f>IF(OR(FIN_RAW[[#This Row],[DEPORTISTA]]=0,FIN_RAW[[#This Row],[DEPORTISTA]]=""),"",FIN_RAW[[#This Row],[DEPORTISTA]])</f>
        <v>Juan Manuel López Gómez</v>
      </c>
      <c r="M2837" s="3">
        <f>IF(FIN_DATASET[[#This Row],[Method]]="Efectivo",1,0)</f>
        <v>0</v>
      </c>
      <c r="N2837" s="12">
        <f>IF(FIN_DATASET[[#This Row],[Method]]="Efectivo",FIN_DATASET[[#This Row],[Amount]],0)</f>
        <v>0</v>
      </c>
      <c r="O2837" s="3">
        <f>IF(FIN_DATASET[[#This Row],[Method]]="CxC",1,0)</f>
        <v>1</v>
      </c>
      <c r="P2837" s="11">
        <f>IF(FIN_DATASET[[#This Row],[Method]]="CxC",FIN_DATASET[[#This Row],[Amount]],0)</f>
        <v>225000</v>
      </c>
      <c r="Q2837" s="3">
        <f>IF(OR(FIN_DATASET[[#This Row],[Account]]="CxP",FIN_DATASET[[#This Row],[Account]]="CxP (Liga)",FIN_DATASET[[#This Row],[Account]]="CxP (Terceros)"),1,0)</f>
        <v>0</v>
      </c>
      <c r="R2837" s="3">
        <f>IF(FIN_DATASET[[#This Row],[AP_Flag]]=1,FIN_DATASET[[#This Row],[Amount]],0)</f>
        <v>0</v>
      </c>
    </row>
    <row r="2838" spans="1:18" x14ac:dyDescent="0.2">
      <c r="A2838" s="4">
        <f>FIN_RAW[[#This Row],[FECHA]]</f>
        <v>45901</v>
      </c>
      <c r="B2838" s="3">
        <f>YEAR(FIN_DATASET[[#This Row],[Date]])</f>
        <v>2025</v>
      </c>
      <c r="C2838" s="3" t="str">
        <f>TEXT(FIN_DATASET[[#This Row],[Date]],"mmmm")</f>
        <v>September</v>
      </c>
      <c r="D2838" s="3" t="str">
        <f>IF(FIN_RAW[[#This Row],[VALOR (IN)]]&gt;0, "Income",IF(FIN_RAW[[#This Row],[VALOR (OUT)]]&gt;0, "Expense", "Check"))</f>
        <v>Income</v>
      </c>
      <c r="E2838" s="3" t="str">
        <f>_xlfn.XLOOKUP(FIN_DATASET[[#This Row],[Method]],CATEGORY_MAP[CUENTA_IN],CATEGORY_MAP[Category])</f>
        <v>Scholarships</v>
      </c>
      <c r="F2838" s="3" t="str">
        <f>_xlfn.XLOOKUP(FIN_DATASET[[#This Row],[Account]],CATEGORY_MAP[CUENTA_OUT],CATEGORY_MAP[Subcategory])</f>
        <v>Monthly Fee</v>
      </c>
      <c r="G2838" s="3" t="str">
        <f>IF(OR(FIN_RAW[[#This Row],[CONCEPTO]]=0,FIN_RAW[[#This Row],[CONCEPTO]]=""),"",FIN_RAW[[#This Row],[CONCEPTO]])</f>
        <v>Beca Fundadores (100%) AR SEP</v>
      </c>
      <c r="H2838" s="5">
        <f>IF(FIN_DATASET[[#This Row],[Type]]="Income", FIN_RAW[[#This Row],[VALOR (IN)]], -FIN_RAW[[#This Row],[VALOR (OUT)]])</f>
        <v>225000</v>
      </c>
      <c r="I2838" s="3" t="str">
        <f>FIN_RAW[[#This Row],[CUENTA (IN)]]</f>
        <v>Becas</v>
      </c>
      <c r="J2838" s="6" t="str">
        <f>FIN_RAW[[#This Row],[CUENTA (OUT)]]</f>
        <v>Mensualidad</v>
      </c>
      <c r="K2838" s="3" t="str">
        <f>IF(OR(FIN_RAW[[#This Row],[CLIENTE]]=0,FIN_RAW[[#This Row],[CLIENTE]]=" "),"",FIN_RAW[[#This Row],[CLIENTE]])</f>
        <v>Silvana Torres López</v>
      </c>
      <c r="L2838" s="3" t="str">
        <f>IF(OR(FIN_RAW[[#This Row],[DEPORTISTA]]=0,FIN_RAW[[#This Row],[DEPORTISTA]]=""),"",FIN_RAW[[#This Row],[DEPORTISTA]])</f>
        <v>Luciana Pinedo Torres</v>
      </c>
      <c r="M2838" s="3">
        <f>IF(FIN_DATASET[[#This Row],[Method]]="Efectivo",1,0)</f>
        <v>0</v>
      </c>
      <c r="N2838" s="12">
        <f>IF(FIN_DATASET[[#This Row],[Method]]="Efectivo",FIN_DATASET[[#This Row],[Amount]],0)</f>
        <v>0</v>
      </c>
      <c r="O2838" s="3">
        <f>IF(FIN_DATASET[[#This Row],[Method]]="CxC",1,0)</f>
        <v>0</v>
      </c>
      <c r="P2838" s="11">
        <f>IF(FIN_DATASET[[#This Row],[Method]]="CxC",FIN_DATASET[[#This Row],[Amount]],0)</f>
        <v>0</v>
      </c>
      <c r="Q2838" s="3">
        <f>IF(OR(FIN_DATASET[[#This Row],[Account]]="CxP",FIN_DATASET[[#This Row],[Account]]="CxP (Liga)",FIN_DATASET[[#This Row],[Account]]="CxP (Terceros)"),1,0)</f>
        <v>0</v>
      </c>
      <c r="R2838" s="3">
        <f>IF(FIN_DATASET[[#This Row],[AP_Flag]]=1,FIN_DATASET[[#This Row],[Amount]],0)</f>
        <v>0</v>
      </c>
    </row>
    <row r="2839" spans="1:18" x14ac:dyDescent="0.2">
      <c r="A2839" s="4">
        <f>FIN_RAW[[#This Row],[FECHA]]</f>
        <v>45901</v>
      </c>
      <c r="B2839" s="3">
        <f>YEAR(FIN_DATASET[[#This Row],[Date]])</f>
        <v>2025</v>
      </c>
      <c r="C2839" s="3" t="str">
        <f>TEXT(FIN_DATASET[[#This Row],[Date]],"mmmm")</f>
        <v>September</v>
      </c>
      <c r="D2839" s="3" t="str">
        <f>IF(FIN_RAW[[#This Row],[VALOR (IN)]]&gt;0, "Income",IF(FIN_RAW[[#This Row],[VALOR (OUT)]]&gt;0, "Expense", "Check"))</f>
        <v>Income</v>
      </c>
      <c r="E2839" s="3" t="str">
        <f>_xlfn.XLOOKUP(FIN_DATASET[[#This Row],[Method]],CATEGORY_MAP[CUENTA_IN],CATEGORY_MAP[Category])</f>
        <v>Scholarships</v>
      </c>
      <c r="F2839" s="3" t="str">
        <f>_xlfn.XLOOKUP(FIN_DATASET[[#This Row],[Account]],CATEGORY_MAP[CUENTA_OUT],CATEGORY_MAP[Subcategory])</f>
        <v>Monthly Fee</v>
      </c>
      <c r="G2839" s="3" t="str">
        <f>IF(OR(FIN_RAW[[#This Row],[CONCEPTO]]=0,FIN_RAW[[#This Row],[CONCEPTO]]=""),"",FIN_RAW[[#This Row],[CONCEPTO]])</f>
        <v>Beca Fundadores (100%) AR SEP</v>
      </c>
      <c r="H2839" s="5">
        <f>IF(FIN_DATASET[[#This Row],[Type]]="Income", FIN_RAW[[#This Row],[VALOR (IN)]], -FIN_RAW[[#This Row],[VALOR (OUT)]])</f>
        <v>225000</v>
      </c>
      <c r="I2839" s="3" t="str">
        <f>FIN_RAW[[#This Row],[CUENTA (IN)]]</f>
        <v>Becas</v>
      </c>
      <c r="J2839" s="6" t="str">
        <f>FIN_RAW[[#This Row],[CUENTA (OUT)]]</f>
        <v>Mensualidad</v>
      </c>
      <c r="K2839" s="3" t="str">
        <f>IF(OR(FIN_RAW[[#This Row],[CLIENTE]]=0,FIN_RAW[[#This Row],[CLIENTE]]=" "),"",FIN_RAW[[#This Row],[CLIENTE]])</f>
        <v>Omar Osorio Valencia</v>
      </c>
      <c r="L2839" s="3" t="str">
        <f>IF(OR(FIN_RAW[[#This Row],[DEPORTISTA]]=0,FIN_RAW[[#This Row],[DEPORTISTA]]=""),"",FIN_RAW[[#This Row],[DEPORTISTA]])</f>
        <v>Mariana Osorio Mendoza</v>
      </c>
      <c r="M2839" s="3">
        <f>IF(FIN_DATASET[[#This Row],[Method]]="Efectivo",1,0)</f>
        <v>0</v>
      </c>
      <c r="N2839" s="12">
        <f>IF(FIN_DATASET[[#This Row],[Method]]="Efectivo",FIN_DATASET[[#This Row],[Amount]],0)</f>
        <v>0</v>
      </c>
      <c r="O2839" s="3">
        <f>IF(FIN_DATASET[[#This Row],[Method]]="CxC",1,0)</f>
        <v>0</v>
      </c>
      <c r="P2839" s="11">
        <f>IF(FIN_DATASET[[#This Row],[Method]]="CxC",FIN_DATASET[[#This Row],[Amount]],0)</f>
        <v>0</v>
      </c>
      <c r="Q2839" s="3">
        <f>IF(OR(FIN_DATASET[[#This Row],[Account]]="CxP",FIN_DATASET[[#This Row],[Account]]="CxP (Liga)",FIN_DATASET[[#This Row],[Account]]="CxP (Terceros)"),1,0)</f>
        <v>0</v>
      </c>
      <c r="R2839" s="3">
        <f>IF(FIN_DATASET[[#This Row],[AP_Flag]]=1,FIN_DATASET[[#This Row],[Amount]],0)</f>
        <v>0</v>
      </c>
    </row>
    <row r="2840" spans="1:18" x14ac:dyDescent="0.2">
      <c r="A2840" s="4">
        <f>FIN_RAW[[#This Row],[FECHA]]</f>
        <v>45901</v>
      </c>
      <c r="B2840" s="3">
        <f>YEAR(FIN_DATASET[[#This Row],[Date]])</f>
        <v>2025</v>
      </c>
      <c r="C2840" s="3" t="str">
        <f>TEXT(FIN_DATASET[[#This Row],[Date]],"mmmm")</f>
        <v>September</v>
      </c>
      <c r="D2840" s="3" t="str">
        <f>IF(FIN_RAW[[#This Row],[VALOR (IN)]]&gt;0, "Income",IF(FIN_RAW[[#This Row],[VALOR (OUT)]]&gt;0, "Expense", "Check"))</f>
        <v>Income</v>
      </c>
      <c r="E2840" s="3" t="str">
        <f>_xlfn.XLOOKUP(FIN_DATASET[[#This Row],[Method]],CATEGORY_MAP[CUENTA_IN],CATEGORY_MAP[Category])</f>
        <v>Cash</v>
      </c>
      <c r="F2840" s="3" t="str">
        <f>_xlfn.XLOOKUP(FIN_DATASET[[#This Row],[Account]],CATEGORY_MAP[CUENTA_OUT],CATEGORY_MAP[Subcategory])</f>
        <v>Monthly Fee</v>
      </c>
      <c r="G2840" s="3" t="str">
        <f>IF(OR(FIN_RAW[[#This Row],[CONCEPTO]]=0,FIN_RAW[[#This Row],[CONCEPTO]]=""),"",FIN_RAW[[#This Row],[CONCEPTO]])</f>
        <v>Mensualidad AR SEP</v>
      </c>
      <c r="H2840" s="5">
        <f>IF(FIN_DATASET[[#This Row],[Type]]="Income", FIN_RAW[[#This Row],[VALOR (IN)]], -FIN_RAW[[#This Row],[VALOR (OUT)]])</f>
        <v>225000</v>
      </c>
      <c r="I2840" s="3" t="str">
        <f>FIN_RAW[[#This Row],[CUENTA (IN)]]</f>
        <v>Efectivo</v>
      </c>
      <c r="J2840" s="6" t="str">
        <f>FIN_RAW[[#This Row],[CUENTA (OUT)]]</f>
        <v>Mensualidad</v>
      </c>
      <c r="K2840" s="3" t="str">
        <f>IF(OR(FIN_RAW[[#This Row],[CLIENTE]]=0,FIN_RAW[[#This Row],[CLIENTE]]=" "),"",FIN_RAW[[#This Row],[CLIENTE]])</f>
        <v>Mónica González Esguerra</v>
      </c>
      <c r="L2840" s="3" t="str">
        <f>IF(OR(FIN_RAW[[#This Row],[DEPORTISTA]]=0,FIN_RAW[[#This Row],[DEPORTISTA]]=""),"",FIN_RAW[[#This Row],[DEPORTISTA]])</f>
        <v>Mariana Vásquez González</v>
      </c>
      <c r="M2840" s="3">
        <f>IF(FIN_DATASET[[#This Row],[Method]]="Efectivo",1,0)</f>
        <v>1</v>
      </c>
      <c r="N2840" s="12">
        <f>IF(FIN_DATASET[[#This Row],[Method]]="Efectivo",FIN_DATASET[[#This Row],[Amount]],0)</f>
        <v>225000</v>
      </c>
      <c r="O2840" s="3">
        <f>IF(FIN_DATASET[[#This Row],[Method]]="CxC",1,0)</f>
        <v>0</v>
      </c>
      <c r="P2840" s="11">
        <f>IF(FIN_DATASET[[#This Row],[Method]]="CxC",FIN_DATASET[[#This Row],[Amount]],0)</f>
        <v>0</v>
      </c>
      <c r="Q2840" s="3">
        <f>IF(OR(FIN_DATASET[[#This Row],[Account]]="CxP",FIN_DATASET[[#This Row],[Account]]="CxP (Liga)",FIN_DATASET[[#This Row],[Account]]="CxP (Terceros)"),1,0)</f>
        <v>0</v>
      </c>
      <c r="R2840" s="3">
        <f>IF(FIN_DATASET[[#This Row],[AP_Flag]]=1,FIN_DATASET[[#This Row],[Amount]],0)</f>
        <v>0</v>
      </c>
    </row>
    <row r="2841" spans="1:18" x14ac:dyDescent="0.2">
      <c r="A2841" s="4">
        <f>FIN_RAW[[#This Row],[FECHA]]</f>
        <v>45901</v>
      </c>
      <c r="B2841" s="3">
        <f>YEAR(FIN_DATASET[[#This Row],[Date]])</f>
        <v>2025</v>
      </c>
      <c r="C2841" s="3" t="str">
        <f>TEXT(FIN_DATASET[[#This Row],[Date]],"mmmm")</f>
        <v>September</v>
      </c>
      <c r="D2841" s="3" t="str">
        <f>IF(FIN_RAW[[#This Row],[VALOR (IN)]]&gt;0, "Income",IF(FIN_RAW[[#This Row],[VALOR (OUT)]]&gt;0, "Expense", "Check"))</f>
        <v>Income</v>
      </c>
      <c r="E2841" s="3" t="str">
        <f>_xlfn.XLOOKUP(FIN_DATASET[[#This Row],[Method]],CATEGORY_MAP[CUENTA_IN],CATEGORY_MAP[Category])</f>
        <v>Cash</v>
      </c>
      <c r="F2841" s="3" t="str">
        <f>_xlfn.XLOOKUP(FIN_DATASET[[#This Row],[Account]],CATEGORY_MAP[CUENTA_OUT],CATEGORY_MAP[Subcategory])</f>
        <v>Monthly Fee</v>
      </c>
      <c r="G2841" s="3" t="str">
        <f>IF(OR(FIN_RAW[[#This Row],[CONCEPTO]]=0,FIN_RAW[[#This Row],[CONCEPTO]]=""),"",FIN_RAW[[#This Row],[CONCEPTO]])</f>
        <v>Mensualidad AR SEP</v>
      </c>
      <c r="H2841" s="5">
        <f>IF(FIN_DATASET[[#This Row],[Type]]="Income", FIN_RAW[[#This Row],[VALOR (IN)]], -FIN_RAW[[#This Row],[VALOR (OUT)]])</f>
        <v>225000</v>
      </c>
      <c r="I2841" s="3" t="str">
        <f>FIN_RAW[[#This Row],[CUENTA (IN)]]</f>
        <v>Efectivo</v>
      </c>
      <c r="J2841" s="6" t="str">
        <f>FIN_RAW[[#This Row],[CUENTA (OUT)]]</f>
        <v>Mensualidad</v>
      </c>
      <c r="K2841" s="3" t="str">
        <f>IF(OR(FIN_RAW[[#This Row],[CLIENTE]]=0,FIN_RAW[[#This Row],[CLIENTE]]=" "),"",FIN_RAW[[#This Row],[CLIENTE]])</f>
        <v>Ana Milena Sánchez Patiño</v>
      </c>
      <c r="L2841" s="3" t="str">
        <f>IF(OR(FIN_RAW[[#This Row],[DEPORTISTA]]=0,FIN_RAW[[#This Row],[DEPORTISTA]]=""),"",FIN_RAW[[#This Row],[DEPORTISTA]])</f>
        <v>Matías Carvajal Sánchez</v>
      </c>
      <c r="M2841" s="3">
        <f>IF(FIN_DATASET[[#This Row],[Method]]="Efectivo",1,0)</f>
        <v>1</v>
      </c>
      <c r="N2841" s="12">
        <f>IF(FIN_DATASET[[#This Row],[Method]]="Efectivo",FIN_DATASET[[#This Row],[Amount]],0)</f>
        <v>225000</v>
      </c>
      <c r="O2841" s="3">
        <f>IF(FIN_DATASET[[#This Row],[Method]]="CxC",1,0)</f>
        <v>0</v>
      </c>
      <c r="P2841" s="11">
        <f>IF(FIN_DATASET[[#This Row],[Method]]="CxC",FIN_DATASET[[#This Row],[Amount]],0)</f>
        <v>0</v>
      </c>
      <c r="Q2841" s="3">
        <f>IF(OR(FIN_DATASET[[#This Row],[Account]]="CxP",FIN_DATASET[[#This Row],[Account]]="CxP (Liga)",FIN_DATASET[[#This Row],[Account]]="CxP (Terceros)"),1,0)</f>
        <v>0</v>
      </c>
      <c r="R2841" s="3">
        <f>IF(FIN_DATASET[[#This Row],[AP_Flag]]=1,FIN_DATASET[[#This Row],[Amount]],0)</f>
        <v>0</v>
      </c>
    </row>
    <row r="2842" spans="1:18" x14ac:dyDescent="0.2">
      <c r="A2842" s="4">
        <f>FIN_RAW[[#This Row],[FECHA]]</f>
        <v>45901</v>
      </c>
      <c r="B2842" s="3">
        <f>YEAR(FIN_DATASET[[#This Row],[Date]])</f>
        <v>2025</v>
      </c>
      <c r="C2842" s="3" t="str">
        <f>TEXT(FIN_DATASET[[#This Row],[Date]],"mmmm")</f>
        <v>September</v>
      </c>
      <c r="D2842" s="3" t="str">
        <f>IF(FIN_RAW[[#This Row],[VALOR (IN)]]&gt;0, "Income",IF(FIN_RAW[[#This Row],[VALOR (OUT)]]&gt;0, "Expense", "Check"))</f>
        <v>Income</v>
      </c>
      <c r="E2842" s="3" t="str">
        <f>_xlfn.XLOOKUP(FIN_DATASET[[#This Row],[Method]],CATEGORY_MAP[CUENTA_IN],CATEGORY_MAP[Category])</f>
        <v>Cash</v>
      </c>
      <c r="F2842" s="3" t="str">
        <f>_xlfn.XLOOKUP(FIN_DATASET[[#This Row],[Account]],CATEGORY_MAP[CUENTA_OUT],CATEGORY_MAP[Subcategory])</f>
        <v>Monthly Fee</v>
      </c>
      <c r="G2842" s="3" t="str">
        <f>IF(OR(FIN_RAW[[#This Row],[CONCEPTO]]=0,FIN_RAW[[#This Row],[CONCEPTO]]=""),"",FIN_RAW[[#This Row],[CONCEPTO]])</f>
        <v>Mensualidad FOR SEP</v>
      </c>
      <c r="H2842" s="5">
        <f>IF(FIN_DATASET[[#This Row],[Type]]="Income", FIN_RAW[[#This Row],[VALOR (IN)]], -FIN_RAW[[#This Row],[VALOR (OUT)]])</f>
        <v>193000</v>
      </c>
      <c r="I2842" s="3" t="str">
        <f>FIN_RAW[[#This Row],[CUENTA (IN)]]</f>
        <v>Efectivo</v>
      </c>
      <c r="J2842" s="6" t="str">
        <f>FIN_RAW[[#This Row],[CUENTA (OUT)]]</f>
        <v>Mensualidad</v>
      </c>
      <c r="K2842" s="3" t="str">
        <f>IF(OR(FIN_RAW[[#This Row],[CLIENTE]]=0,FIN_RAW[[#This Row],[CLIENTE]]=" "),"",FIN_RAW[[#This Row],[CLIENTE]])</f>
        <v>Mauricio Rodríguez Hoyos</v>
      </c>
      <c r="L2842" s="3" t="str">
        <f>IF(OR(FIN_RAW[[#This Row],[DEPORTISTA]]=0,FIN_RAW[[#This Row],[DEPORTISTA]]=""),"",FIN_RAW[[#This Row],[DEPORTISTA]])</f>
        <v>Maximiliano Rodríguez Jimeno</v>
      </c>
      <c r="M2842" s="3">
        <f>IF(FIN_DATASET[[#This Row],[Method]]="Efectivo",1,0)</f>
        <v>1</v>
      </c>
      <c r="N2842" s="12">
        <f>IF(FIN_DATASET[[#This Row],[Method]]="Efectivo",FIN_DATASET[[#This Row],[Amount]],0)</f>
        <v>193000</v>
      </c>
      <c r="O2842" s="3">
        <f>IF(FIN_DATASET[[#This Row],[Method]]="CxC",1,0)</f>
        <v>0</v>
      </c>
      <c r="P2842" s="11">
        <f>IF(FIN_DATASET[[#This Row],[Method]]="CxC",FIN_DATASET[[#This Row],[Amount]],0)</f>
        <v>0</v>
      </c>
      <c r="Q2842" s="3">
        <f>IF(OR(FIN_DATASET[[#This Row],[Account]]="CxP",FIN_DATASET[[#This Row],[Account]]="CxP (Liga)",FIN_DATASET[[#This Row],[Account]]="CxP (Terceros)"),1,0)</f>
        <v>0</v>
      </c>
      <c r="R2842" s="3">
        <f>IF(FIN_DATASET[[#This Row],[AP_Flag]]=1,FIN_DATASET[[#This Row],[Amount]],0)</f>
        <v>0</v>
      </c>
    </row>
    <row r="2843" spans="1:18" x14ac:dyDescent="0.2">
      <c r="A2843" s="4">
        <f>FIN_RAW[[#This Row],[FECHA]]</f>
        <v>45901</v>
      </c>
      <c r="B2843" s="3">
        <f>YEAR(FIN_DATASET[[#This Row],[Date]])</f>
        <v>2025</v>
      </c>
      <c r="C2843" s="3" t="str">
        <f>TEXT(FIN_DATASET[[#This Row],[Date]],"mmmm")</f>
        <v>September</v>
      </c>
      <c r="D2843" s="3" t="str">
        <f>IF(FIN_RAW[[#This Row],[VALOR (IN)]]&gt;0, "Income",IF(FIN_RAW[[#This Row],[VALOR (OUT)]]&gt;0, "Expense", "Check"))</f>
        <v>Income</v>
      </c>
      <c r="E2843" s="3" t="str">
        <f>_xlfn.XLOOKUP(FIN_DATASET[[#This Row],[Method]],CATEGORY_MAP[CUENTA_IN],CATEGORY_MAP[Category])</f>
        <v>Cash</v>
      </c>
      <c r="F2843" s="3" t="str">
        <f>_xlfn.XLOOKUP(FIN_DATASET[[#This Row],[Account]],CATEGORY_MAP[CUENTA_OUT],CATEGORY_MAP[Subcategory])</f>
        <v>Monthly Fee</v>
      </c>
      <c r="G2843" s="3" t="str">
        <f>IF(OR(FIN_RAW[[#This Row],[CONCEPTO]]=0,FIN_RAW[[#This Row],[CONCEPTO]]=""),"",FIN_RAW[[#This Row],[CONCEPTO]])</f>
        <v>Mensualidad AR SEP</v>
      </c>
      <c r="H2843" s="5">
        <f>IF(FIN_DATASET[[#This Row],[Type]]="Income", FIN_RAW[[#This Row],[VALOR (IN)]], -FIN_RAW[[#This Row],[VALOR (OUT)]])</f>
        <v>225000</v>
      </c>
      <c r="I2843" s="3" t="str">
        <f>FIN_RAW[[#This Row],[CUENTA (IN)]]</f>
        <v>Efectivo</v>
      </c>
      <c r="J2843" s="6" t="str">
        <f>FIN_RAW[[#This Row],[CUENTA (OUT)]]</f>
        <v>Mensualidad</v>
      </c>
      <c r="K2843" s="3" t="str">
        <f>IF(OR(FIN_RAW[[#This Row],[CLIENTE]]=0,FIN_RAW[[#This Row],[CLIENTE]]=" "),"",FIN_RAW[[#This Row],[CLIENTE]])</f>
        <v>Luz Ines Guiral</v>
      </c>
      <c r="L2843" s="3" t="str">
        <f>IF(OR(FIN_RAW[[#This Row],[DEPORTISTA]]=0,FIN_RAW[[#This Row],[DEPORTISTA]]=""),"",FIN_RAW[[#This Row],[DEPORTISTA]])</f>
        <v>Miguel Esteban Tovar Guiral</v>
      </c>
      <c r="M2843" s="3">
        <f>IF(FIN_DATASET[[#This Row],[Method]]="Efectivo",1,0)</f>
        <v>1</v>
      </c>
      <c r="N2843" s="12">
        <f>IF(FIN_DATASET[[#This Row],[Method]]="Efectivo",FIN_DATASET[[#This Row],[Amount]],0)</f>
        <v>225000</v>
      </c>
      <c r="O2843" s="3">
        <f>IF(FIN_DATASET[[#This Row],[Method]]="CxC",1,0)</f>
        <v>0</v>
      </c>
      <c r="P2843" s="11">
        <f>IF(FIN_DATASET[[#This Row],[Method]]="CxC",FIN_DATASET[[#This Row],[Amount]],0)</f>
        <v>0</v>
      </c>
      <c r="Q2843" s="3">
        <f>IF(OR(FIN_DATASET[[#This Row],[Account]]="CxP",FIN_DATASET[[#This Row],[Account]]="CxP (Liga)",FIN_DATASET[[#This Row],[Account]]="CxP (Terceros)"),1,0)</f>
        <v>0</v>
      </c>
      <c r="R2843" s="3">
        <f>IF(FIN_DATASET[[#This Row],[AP_Flag]]=1,FIN_DATASET[[#This Row],[Amount]],0)</f>
        <v>0</v>
      </c>
    </row>
    <row r="2844" spans="1:18" x14ac:dyDescent="0.2">
      <c r="A2844" s="4">
        <f>FIN_RAW[[#This Row],[FECHA]]</f>
        <v>45901</v>
      </c>
      <c r="B2844" s="3">
        <f>YEAR(FIN_DATASET[[#This Row],[Date]])</f>
        <v>2025</v>
      </c>
      <c r="C2844" s="3" t="str">
        <f>TEXT(FIN_DATASET[[#This Row],[Date]],"mmmm")</f>
        <v>September</v>
      </c>
      <c r="D2844" s="3" t="str">
        <f>IF(FIN_RAW[[#This Row],[VALOR (IN)]]&gt;0, "Income",IF(FIN_RAW[[#This Row],[VALOR (OUT)]]&gt;0, "Expense", "Check"))</f>
        <v>Income</v>
      </c>
      <c r="E2844" s="3" t="str">
        <f>_xlfn.XLOOKUP(FIN_DATASET[[#This Row],[Method]],CATEGORY_MAP[CUENTA_IN],CATEGORY_MAP[Category])</f>
        <v>Cash</v>
      </c>
      <c r="F2844" s="3" t="str">
        <f>_xlfn.XLOOKUP(FIN_DATASET[[#This Row],[Account]],CATEGORY_MAP[CUENTA_OUT],CATEGORY_MAP[Subcategory])</f>
        <v>Monthly Fee</v>
      </c>
      <c r="G2844" s="3" t="str">
        <f>IF(OR(FIN_RAW[[#This Row],[CONCEPTO]]=0,FIN_RAW[[#This Row],[CONCEPTO]]=""),"",FIN_RAW[[#This Row],[CONCEPTO]])</f>
        <v>Mensualidad AR SEP</v>
      </c>
      <c r="H2844" s="5">
        <f>IF(FIN_DATASET[[#This Row],[Type]]="Income", FIN_RAW[[#This Row],[VALOR (IN)]], -FIN_RAW[[#This Row],[VALOR (OUT)]])</f>
        <v>225000</v>
      </c>
      <c r="I2844" s="3" t="str">
        <f>FIN_RAW[[#This Row],[CUENTA (IN)]]</f>
        <v>Efectivo</v>
      </c>
      <c r="J2844" s="6" t="str">
        <f>FIN_RAW[[#This Row],[CUENTA (OUT)]]</f>
        <v>Mensualidad</v>
      </c>
      <c r="K2844" s="3" t="str">
        <f>IF(OR(FIN_RAW[[#This Row],[CLIENTE]]=0,FIN_RAW[[#This Row],[CLIENTE]]=" "),"",FIN_RAW[[#This Row],[CLIENTE]])</f>
        <v>Steveen Fernandez</v>
      </c>
      <c r="L2844" s="3" t="str">
        <f>IF(OR(FIN_RAW[[#This Row],[DEPORTISTA]]=0,FIN_RAW[[#This Row],[DEPORTISTA]]=""),"",FIN_RAW[[#This Row],[DEPORTISTA]])</f>
        <v>Samantha Fernandez Urbano</v>
      </c>
      <c r="M2844" s="3">
        <f>IF(FIN_DATASET[[#This Row],[Method]]="Efectivo",1,0)</f>
        <v>1</v>
      </c>
      <c r="N2844" s="12">
        <f>IF(FIN_DATASET[[#This Row],[Method]]="Efectivo",FIN_DATASET[[#This Row],[Amount]],0)</f>
        <v>225000</v>
      </c>
      <c r="O2844" s="3">
        <f>IF(FIN_DATASET[[#This Row],[Method]]="CxC",1,0)</f>
        <v>0</v>
      </c>
      <c r="P2844" s="11">
        <f>IF(FIN_DATASET[[#This Row],[Method]]="CxC",FIN_DATASET[[#This Row],[Amount]],0)</f>
        <v>0</v>
      </c>
      <c r="Q2844" s="3">
        <f>IF(OR(FIN_DATASET[[#This Row],[Account]]="CxP",FIN_DATASET[[#This Row],[Account]]="CxP (Liga)",FIN_DATASET[[#This Row],[Account]]="CxP (Terceros)"),1,0)</f>
        <v>0</v>
      </c>
      <c r="R2844" s="3">
        <f>IF(FIN_DATASET[[#This Row],[AP_Flag]]=1,FIN_DATASET[[#This Row],[Amount]],0)</f>
        <v>0</v>
      </c>
    </row>
    <row r="2845" spans="1:18" x14ac:dyDescent="0.2">
      <c r="A2845" s="4">
        <f>FIN_RAW[[#This Row],[FECHA]]</f>
        <v>45901</v>
      </c>
      <c r="B2845" s="3">
        <f>YEAR(FIN_DATASET[[#This Row],[Date]])</f>
        <v>2025</v>
      </c>
      <c r="C2845" s="3" t="str">
        <f>TEXT(FIN_DATASET[[#This Row],[Date]],"mmmm")</f>
        <v>September</v>
      </c>
      <c r="D2845" s="3" t="str">
        <f>IF(FIN_RAW[[#This Row],[VALOR (IN)]]&gt;0, "Income",IF(FIN_RAW[[#This Row],[VALOR (OUT)]]&gt;0, "Expense", "Check"))</f>
        <v>Income</v>
      </c>
      <c r="E2845" s="3" t="str">
        <f>_xlfn.XLOOKUP(FIN_DATASET[[#This Row],[Method]],CATEGORY_MAP[CUENTA_IN],CATEGORY_MAP[Category])</f>
        <v>Accounts Receivable</v>
      </c>
      <c r="F2845" s="3" t="str">
        <f>_xlfn.XLOOKUP(FIN_DATASET[[#This Row],[Account]],CATEGORY_MAP[CUENTA_OUT],CATEGORY_MAP[Subcategory])</f>
        <v>Monthly Fee</v>
      </c>
      <c r="G2845" s="3" t="str">
        <f>IF(OR(FIN_RAW[[#This Row],[CONCEPTO]]=0,FIN_RAW[[#This Row],[CONCEPTO]]=""),"",FIN_RAW[[#This Row],[CONCEPTO]])</f>
        <v>Mensualidad AR SEP</v>
      </c>
      <c r="H2845" s="5">
        <f>IF(FIN_DATASET[[#This Row],[Type]]="Income", FIN_RAW[[#This Row],[VALOR (IN)]], -FIN_RAW[[#This Row],[VALOR (OUT)]])</f>
        <v>225000</v>
      </c>
      <c r="I2845" s="3" t="str">
        <f>FIN_RAW[[#This Row],[CUENTA (IN)]]</f>
        <v>CxC</v>
      </c>
      <c r="J2845" s="6" t="str">
        <f>FIN_RAW[[#This Row],[CUENTA (OUT)]]</f>
        <v>Mensualidad</v>
      </c>
      <c r="K2845" s="3" t="str">
        <f>IF(OR(FIN_RAW[[#This Row],[CLIENTE]]=0,FIN_RAW[[#This Row],[CLIENTE]]=" "),"",FIN_RAW[[#This Row],[CLIENTE]])</f>
        <v>Ingrith Basto Zamorano</v>
      </c>
      <c r="L2845" s="3" t="str">
        <f>IF(OR(FIN_RAW[[#This Row],[DEPORTISTA]]=0,FIN_RAW[[#This Row],[DEPORTISTA]]=""),"",FIN_RAW[[#This Row],[DEPORTISTA]])</f>
        <v>Santiago Solórzano Basto</v>
      </c>
      <c r="M2845" s="3">
        <f>IF(FIN_DATASET[[#This Row],[Method]]="Efectivo",1,0)</f>
        <v>0</v>
      </c>
      <c r="N2845" s="12">
        <f>IF(FIN_DATASET[[#This Row],[Method]]="Efectivo",FIN_DATASET[[#This Row],[Amount]],0)</f>
        <v>0</v>
      </c>
      <c r="O2845" s="3">
        <f>IF(FIN_DATASET[[#This Row],[Method]]="CxC",1,0)</f>
        <v>1</v>
      </c>
      <c r="P2845" s="11">
        <f>IF(FIN_DATASET[[#This Row],[Method]]="CxC",FIN_DATASET[[#This Row],[Amount]],0)</f>
        <v>225000</v>
      </c>
      <c r="Q2845" s="3">
        <f>IF(OR(FIN_DATASET[[#This Row],[Account]]="CxP",FIN_DATASET[[#This Row],[Account]]="CxP (Liga)",FIN_DATASET[[#This Row],[Account]]="CxP (Terceros)"),1,0)</f>
        <v>0</v>
      </c>
      <c r="R2845" s="3">
        <f>IF(FIN_DATASET[[#This Row],[AP_Flag]]=1,FIN_DATASET[[#This Row],[Amount]],0)</f>
        <v>0</v>
      </c>
    </row>
    <row r="2846" spans="1:18" x14ac:dyDescent="0.2">
      <c r="A2846" s="4">
        <f>FIN_RAW[[#This Row],[FECHA]]</f>
        <v>45901</v>
      </c>
      <c r="B2846" s="3">
        <f>YEAR(FIN_DATASET[[#This Row],[Date]])</f>
        <v>2025</v>
      </c>
      <c r="C2846" s="3" t="str">
        <f>TEXT(FIN_DATASET[[#This Row],[Date]],"mmmm")</f>
        <v>September</v>
      </c>
      <c r="D2846" s="3" t="str">
        <f>IF(FIN_RAW[[#This Row],[VALOR (IN)]]&gt;0, "Income",IF(FIN_RAW[[#This Row],[VALOR (OUT)]]&gt;0, "Expense", "Check"))</f>
        <v>Income</v>
      </c>
      <c r="E2846" s="3" t="str">
        <f>_xlfn.XLOOKUP(FIN_DATASET[[#This Row],[Method]],CATEGORY_MAP[CUENTA_IN],CATEGORY_MAP[Category])</f>
        <v>Accounts Receivable</v>
      </c>
      <c r="F2846" s="3" t="str">
        <f>_xlfn.XLOOKUP(FIN_DATASET[[#This Row],[Account]],CATEGORY_MAP[CUENTA_OUT],CATEGORY_MAP[Subcategory])</f>
        <v>Monthly Fee</v>
      </c>
      <c r="G2846" s="3" t="str">
        <f>IF(OR(FIN_RAW[[#This Row],[CONCEPTO]]=0,FIN_RAW[[#This Row],[CONCEPTO]]=""),"",FIN_RAW[[#This Row],[CONCEPTO]])</f>
        <v>Mensualidad AR SEP</v>
      </c>
      <c r="H2846" s="5">
        <f>IF(FIN_DATASET[[#This Row],[Type]]="Income", FIN_RAW[[#This Row],[VALOR (IN)]], -FIN_RAW[[#This Row],[VALOR (OUT)]])</f>
        <v>225000</v>
      </c>
      <c r="I2846" s="3" t="str">
        <f>FIN_RAW[[#This Row],[CUENTA (IN)]]</f>
        <v>CxC</v>
      </c>
      <c r="J2846" s="6" t="str">
        <f>FIN_RAW[[#This Row],[CUENTA (OUT)]]</f>
        <v>Mensualidad</v>
      </c>
      <c r="K2846" s="3" t="str">
        <f>IF(OR(FIN_RAW[[#This Row],[CLIENTE]]=0,FIN_RAW[[#This Row],[CLIENTE]]=" "),"",FIN_RAW[[#This Row],[CLIENTE]])</f>
        <v>Oscar Urrea Ramirez</v>
      </c>
      <c r="L2846" s="3" t="str">
        <f>IF(OR(FIN_RAW[[#This Row],[DEPORTISTA]]=0,FIN_RAW[[#This Row],[DEPORTISTA]]=""),"",FIN_RAW[[#This Row],[DEPORTISTA]])</f>
        <v>Sara Urrea Chavarriaga</v>
      </c>
      <c r="M2846" s="3">
        <f>IF(FIN_DATASET[[#This Row],[Method]]="Efectivo",1,0)</f>
        <v>0</v>
      </c>
      <c r="N2846" s="12">
        <f>IF(FIN_DATASET[[#This Row],[Method]]="Efectivo",FIN_DATASET[[#This Row],[Amount]],0)</f>
        <v>0</v>
      </c>
      <c r="O2846" s="3">
        <f>IF(FIN_DATASET[[#This Row],[Method]]="CxC",1,0)</f>
        <v>1</v>
      </c>
      <c r="P2846" s="11">
        <f>IF(FIN_DATASET[[#This Row],[Method]]="CxC",FIN_DATASET[[#This Row],[Amount]],0)</f>
        <v>225000</v>
      </c>
      <c r="Q2846" s="3">
        <f>IF(OR(FIN_DATASET[[#This Row],[Account]]="CxP",FIN_DATASET[[#This Row],[Account]]="CxP (Liga)",FIN_DATASET[[#This Row],[Account]]="CxP (Terceros)"),1,0)</f>
        <v>0</v>
      </c>
      <c r="R2846" s="3">
        <f>IF(FIN_DATASET[[#This Row],[AP_Flag]]=1,FIN_DATASET[[#This Row],[Amount]],0)</f>
        <v>0</v>
      </c>
    </row>
    <row r="2847" spans="1:18" x14ac:dyDescent="0.2">
      <c r="A2847" s="4">
        <f>FIN_RAW[[#This Row],[FECHA]]</f>
        <v>45901</v>
      </c>
      <c r="B2847" s="3">
        <f>YEAR(FIN_DATASET[[#This Row],[Date]])</f>
        <v>2025</v>
      </c>
      <c r="C2847" s="3" t="str">
        <f>TEXT(FIN_DATASET[[#This Row],[Date]],"mmmm")</f>
        <v>September</v>
      </c>
      <c r="D2847" s="3" t="str">
        <f>IF(FIN_RAW[[#This Row],[VALOR (IN)]]&gt;0, "Income",IF(FIN_RAW[[#This Row],[VALOR (OUT)]]&gt;0, "Expense", "Check"))</f>
        <v>Income</v>
      </c>
      <c r="E2847" s="3" t="str">
        <f>_xlfn.XLOOKUP(FIN_DATASET[[#This Row],[Method]],CATEGORY_MAP[CUENTA_IN],CATEGORY_MAP[Category])</f>
        <v>Cash</v>
      </c>
      <c r="F2847" s="3" t="str">
        <f>_xlfn.XLOOKUP(FIN_DATASET[[#This Row],[Account]],CATEGORY_MAP[CUENTA_OUT],CATEGORY_MAP[Subcategory])</f>
        <v>Monthly Fee</v>
      </c>
      <c r="G2847" s="3" t="str">
        <f>IF(OR(FIN_RAW[[#This Row],[CONCEPTO]]=0,FIN_RAW[[#This Row],[CONCEPTO]]=""),"",FIN_RAW[[#This Row],[CONCEPTO]])</f>
        <v>Mensualidad AR SEP</v>
      </c>
      <c r="H2847" s="5">
        <f>IF(FIN_DATASET[[#This Row],[Type]]="Income", FIN_RAW[[#This Row],[VALOR (IN)]], -FIN_RAW[[#This Row],[VALOR (OUT)]])</f>
        <v>225000</v>
      </c>
      <c r="I2847" s="3" t="str">
        <f>FIN_RAW[[#This Row],[CUENTA (IN)]]</f>
        <v>Efectivo</v>
      </c>
      <c r="J2847" s="6" t="str">
        <f>FIN_RAW[[#This Row],[CUENTA (OUT)]]</f>
        <v>Mensualidad</v>
      </c>
      <c r="K2847" s="3" t="str">
        <f>IF(OR(FIN_RAW[[#This Row],[CLIENTE]]=0,FIN_RAW[[#This Row],[CLIENTE]]=" "),"",FIN_RAW[[#This Row],[CLIENTE]])</f>
        <v>Marcela Zapata Duque</v>
      </c>
      <c r="L2847" s="3" t="str">
        <f>IF(OR(FIN_RAW[[#This Row],[DEPORTISTA]]=0,FIN_RAW[[#This Row],[DEPORTISTA]]=""),"",FIN_RAW[[#This Row],[DEPORTISTA]])</f>
        <v>Sara Zapata Zapata</v>
      </c>
      <c r="M2847" s="3">
        <f>IF(FIN_DATASET[[#This Row],[Method]]="Efectivo",1,0)</f>
        <v>1</v>
      </c>
      <c r="N2847" s="12">
        <f>IF(FIN_DATASET[[#This Row],[Method]]="Efectivo",FIN_DATASET[[#This Row],[Amount]],0)</f>
        <v>225000</v>
      </c>
      <c r="O2847" s="3">
        <f>IF(FIN_DATASET[[#This Row],[Method]]="CxC",1,0)</f>
        <v>0</v>
      </c>
      <c r="P2847" s="11">
        <f>IF(FIN_DATASET[[#This Row],[Method]]="CxC",FIN_DATASET[[#This Row],[Amount]],0)</f>
        <v>0</v>
      </c>
      <c r="Q2847" s="3">
        <f>IF(OR(FIN_DATASET[[#This Row],[Account]]="CxP",FIN_DATASET[[#This Row],[Account]]="CxP (Liga)",FIN_DATASET[[#This Row],[Account]]="CxP (Terceros)"),1,0)</f>
        <v>0</v>
      </c>
      <c r="R2847" s="3">
        <f>IF(FIN_DATASET[[#This Row],[AP_Flag]]=1,FIN_DATASET[[#This Row],[Amount]],0)</f>
        <v>0</v>
      </c>
    </row>
    <row r="2848" spans="1:18" x14ac:dyDescent="0.2">
      <c r="A2848" s="4">
        <f>FIN_RAW[[#This Row],[FECHA]]</f>
        <v>45901</v>
      </c>
      <c r="B2848" s="3">
        <f>YEAR(FIN_DATASET[[#This Row],[Date]])</f>
        <v>2025</v>
      </c>
      <c r="C2848" s="3" t="str">
        <f>TEXT(FIN_DATASET[[#This Row],[Date]],"mmmm")</f>
        <v>September</v>
      </c>
      <c r="D2848" s="3" t="str">
        <f>IF(FIN_RAW[[#This Row],[VALOR (IN)]]&gt;0, "Income",IF(FIN_RAW[[#This Row],[VALOR (OUT)]]&gt;0, "Expense", "Check"))</f>
        <v>Income</v>
      </c>
      <c r="E2848" s="3" t="str">
        <f>_xlfn.XLOOKUP(FIN_DATASET[[#This Row],[Method]],CATEGORY_MAP[CUENTA_IN],CATEGORY_MAP[Category])</f>
        <v>Cash</v>
      </c>
      <c r="F2848" s="3" t="str">
        <f>_xlfn.XLOOKUP(FIN_DATASET[[#This Row],[Account]],CATEGORY_MAP[CUENTA_OUT],CATEGORY_MAP[Subcategory])</f>
        <v>Monthly Fee</v>
      </c>
      <c r="G2848" s="3" t="str">
        <f>IF(OR(FIN_RAW[[#This Row],[CONCEPTO]]=0,FIN_RAW[[#This Row],[CONCEPTO]]=""),"",FIN_RAW[[#This Row],[CONCEPTO]])</f>
        <v>Mensualidad AR SEP</v>
      </c>
      <c r="H2848" s="5">
        <f>IF(FIN_DATASET[[#This Row],[Type]]="Income", FIN_RAW[[#This Row],[VALOR (IN)]], -FIN_RAW[[#This Row],[VALOR (OUT)]])</f>
        <v>225000</v>
      </c>
      <c r="I2848" s="3" t="str">
        <f>FIN_RAW[[#This Row],[CUENTA (IN)]]</f>
        <v>Efectivo</v>
      </c>
      <c r="J2848" s="6" t="str">
        <f>FIN_RAW[[#This Row],[CUENTA (OUT)]]</f>
        <v>Mensualidad</v>
      </c>
      <c r="K2848" s="3" t="str">
        <f>IF(OR(FIN_RAW[[#This Row],[CLIENTE]]=0,FIN_RAW[[#This Row],[CLIENTE]]=" "),"",FIN_RAW[[#This Row],[CLIENTE]])</f>
        <v>Paula Andrea Cruz</v>
      </c>
      <c r="L2848" s="3" t="str">
        <f>IF(OR(FIN_RAW[[#This Row],[DEPORTISTA]]=0,FIN_RAW[[#This Row],[DEPORTISTA]]=""),"",FIN_RAW[[#This Row],[DEPORTISTA]])</f>
        <v>Victoria David Cruz</v>
      </c>
      <c r="M2848" s="3">
        <f>IF(FIN_DATASET[[#This Row],[Method]]="Efectivo",1,0)</f>
        <v>1</v>
      </c>
      <c r="N2848" s="12">
        <f>IF(FIN_DATASET[[#This Row],[Method]]="Efectivo",FIN_DATASET[[#This Row],[Amount]],0)</f>
        <v>225000</v>
      </c>
      <c r="O2848" s="3">
        <f>IF(FIN_DATASET[[#This Row],[Method]]="CxC",1,0)</f>
        <v>0</v>
      </c>
      <c r="P2848" s="11">
        <f>IF(FIN_DATASET[[#This Row],[Method]]="CxC",FIN_DATASET[[#This Row],[Amount]],0)</f>
        <v>0</v>
      </c>
      <c r="Q2848" s="3">
        <f>IF(OR(FIN_DATASET[[#This Row],[Account]]="CxP",FIN_DATASET[[#This Row],[Account]]="CxP (Liga)",FIN_DATASET[[#This Row],[Account]]="CxP (Terceros)"),1,0)</f>
        <v>0</v>
      </c>
      <c r="R2848" s="3">
        <f>IF(FIN_DATASET[[#This Row],[AP_Flag]]=1,FIN_DATASET[[#This Row],[Amount]],0)</f>
        <v>0</v>
      </c>
    </row>
    <row r="2849" spans="1:18" x14ac:dyDescent="0.2">
      <c r="A2849" s="4">
        <f>FIN_RAW[[#This Row],[FECHA]]</f>
        <v>45930</v>
      </c>
      <c r="B2849" s="3">
        <f>YEAR(FIN_DATASET[[#This Row],[Date]])</f>
        <v>2025</v>
      </c>
      <c r="C2849" s="3" t="str">
        <f>TEXT(FIN_DATASET[[#This Row],[Date]],"mmmm")</f>
        <v>September</v>
      </c>
      <c r="D2849" s="3" t="str">
        <f>IF(FIN_RAW[[#This Row],[VALOR (IN)]]&gt;0, "Income",IF(FIN_RAW[[#This Row],[VALOR (OUT)]]&gt;0, "Expense", "Check"))</f>
        <v>Expense</v>
      </c>
      <c r="E2849" s="3" t="str">
        <f>_xlfn.XLOOKUP(FIN_DATASET[[#This Row],[Method]],CATEGORY_MAP[CUENTA_IN],CATEGORY_MAP[Category])</f>
        <v>Cash</v>
      </c>
      <c r="F2849" s="3" t="str">
        <f>_xlfn.XLOOKUP(FIN_DATASET[[#This Row],[Account]],CATEGORY_MAP[CUENTA_OUT],CATEGORY_MAP[Subcategory])</f>
        <v>Payroll</v>
      </c>
      <c r="G2849" s="3" t="str">
        <f>IF(OR(FIN_RAW[[#This Row],[CONCEPTO]]=0,FIN_RAW[[#This Row],[CONCEPTO]]=""),"",FIN_RAW[[#This Row],[CONCEPTO]])</f>
        <v>Pago Nomina SEP</v>
      </c>
      <c r="H2849" s="5">
        <f>IF(FIN_DATASET[[#This Row],[Type]]="Income", FIN_RAW[[#This Row],[VALOR (IN)]], -FIN_RAW[[#This Row],[VALOR (OUT)]])</f>
        <v>-225000</v>
      </c>
      <c r="I2849" s="3" t="str">
        <f>FIN_RAW[[#This Row],[CUENTA (IN)]]</f>
        <v>Efectivo</v>
      </c>
      <c r="J2849" s="6" t="str">
        <f>FIN_RAW[[#This Row],[CUENTA (OUT)]]</f>
        <v>Nomina</v>
      </c>
      <c r="K2849" s="3" t="str">
        <f>IF(OR(FIN_RAW[[#This Row],[CLIENTE]]=0,FIN_RAW[[#This Row],[CLIENTE]]=" "),"",FIN_RAW[[#This Row],[CLIENTE]])</f>
        <v>Ana Milena Sánchez Patiño</v>
      </c>
      <c r="L2849" s="3" t="str">
        <f>IF(OR(FIN_RAW[[#This Row],[DEPORTISTA]]=0,FIN_RAW[[#This Row],[DEPORTISTA]]=""),"",FIN_RAW[[#This Row],[DEPORTISTA]])</f>
        <v>Ana Milena Sánchez Patiño</v>
      </c>
      <c r="M2849" s="3">
        <f>IF(FIN_DATASET[[#This Row],[Method]]="Efectivo",1,0)</f>
        <v>1</v>
      </c>
      <c r="N2849" s="12">
        <f>IF(FIN_DATASET[[#This Row],[Method]]="Efectivo",FIN_DATASET[[#This Row],[Amount]],0)</f>
        <v>-225000</v>
      </c>
      <c r="O2849" s="3">
        <f>IF(FIN_DATASET[[#This Row],[Method]]="CxC",1,0)</f>
        <v>0</v>
      </c>
      <c r="P2849" s="11">
        <f>IF(FIN_DATASET[[#This Row],[Method]]="CxC",FIN_DATASET[[#This Row],[Amount]],0)</f>
        <v>0</v>
      </c>
      <c r="Q2849" s="3">
        <f>IF(OR(FIN_DATASET[[#This Row],[Account]]="CxP",FIN_DATASET[[#This Row],[Account]]="CxP (Liga)",FIN_DATASET[[#This Row],[Account]]="CxP (Terceros)"),1,0)</f>
        <v>0</v>
      </c>
      <c r="R2849" s="3">
        <f>IF(FIN_DATASET[[#This Row],[AP_Flag]]=1,FIN_DATASET[[#This Row],[Amount]],0)</f>
        <v>0</v>
      </c>
    </row>
    <row r="2850" spans="1:18" x14ac:dyDescent="0.2">
      <c r="A2850" s="4">
        <f>FIN_RAW[[#This Row],[FECHA]]</f>
        <v>45930</v>
      </c>
      <c r="B2850" s="3">
        <f>YEAR(FIN_DATASET[[#This Row],[Date]])</f>
        <v>2025</v>
      </c>
      <c r="C2850" s="3" t="str">
        <f>TEXT(FIN_DATASET[[#This Row],[Date]],"mmmm")</f>
        <v>September</v>
      </c>
      <c r="D2850" s="3" t="str">
        <f>IF(FIN_RAW[[#This Row],[VALOR (IN)]]&gt;0, "Income",IF(FIN_RAW[[#This Row],[VALOR (OUT)]]&gt;0, "Expense", "Check"))</f>
        <v>Expense</v>
      </c>
      <c r="E2850" s="3" t="str">
        <f>_xlfn.XLOOKUP(FIN_DATASET[[#This Row],[Method]],CATEGORY_MAP[CUENTA_IN],CATEGORY_MAP[Category])</f>
        <v>Cash</v>
      </c>
      <c r="F2850" s="3" t="str">
        <f>_xlfn.XLOOKUP(FIN_DATASET[[#This Row],[Account]],CATEGORY_MAP[CUENTA_OUT],CATEGORY_MAP[Subcategory])</f>
        <v>Payroll</v>
      </c>
      <c r="G2850" s="3" t="str">
        <f>IF(OR(FIN_RAW[[#This Row],[CONCEPTO]]=0,FIN_RAW[[#This Row],[CONCEPTO]]=""),"",FIN_RAW[[#This Row],[CONCEPTO]])</f>
        <v>Pago Nomina SEP</v>
      </c>
      <c r="H2850" s="5">
        <f>IF(FIN_DATASET[[#This Row],[Type]]="Income", FIN_RAW[[#This Row],[VALOR (IN)]], -FIN_RAW[[#This Row],[VALOR (OUT)]])</f>
        <v>-1100000</v>
      </c>
      <c r="I2850" s="3" t="str">
        <f>FIN_RAW[[#This Row],[CUENTA (IN)]]</f>
        <v>Efectivo</v>
      </c>
      <c r="J2850" s="6" t="str">
        <f>FIN_RAW[[#This Row],[CUENTA (OUT)]]</f>
        <v>Nomina</v>
      </c>
      <c r="K2850" s="3" t="str">
        <f>IF(OR(FIN_RAW[[#This Row],[CLIENTE]]=0,FIN_RAW[[#This Row],[CLIENTE]]=" "),"",FIN_RAW[[#This Row],[CLIENTE]])</f>
        <v>Derwin Cuastumal Leal</v>
      </c>
      <c r="L2850" s="3" t="str">
        <f>IF(OR(FIN_RAW[[#This Row],[DEPORTISTA]]=0,FIN_RAW[[#This Row],[DEPORTISTA]]=""),"",FIN_RAW[[#This Row],[DEPORTISTA]])</f>
        <v>Derwin Cuastumal Leal</v>
      </c>
      <c r="M2850" s="3">
        <f>IF(FIN_DATASET[[#This Row],[Method]]="Efectivo",1,0)</f>
        <v>1</v>
      </c>
      <c r="N2850" s="12">
        <f>IF(FIN_DATASET[[#This Row],[Method]]="Efectivo",FIN_DATASET[[#This Row],[Amount]],0)</f>
        <v>-1100000</v>
      </c>
      <c r="O2850" s="3">
        <f>IF(FIN_DATASET[[#This Row],[Method]]="CxC",1,0)</f>
        <v>0</v>
      </c>
      <c r="P2850" s="11">
        <f>IF(FIN_DATASET[[#This Row],[Method]]="CxC",FIN_DATASET[[#This Row],[Amount]],0)</f>
        <v>0</v>
      </c>
      <c r="Q2850" s="3">
        <f>IF(OR(FIN_DATASET[[#This Row],[Account]]="CxP",FIN_DATASET[[#This Row],[Account]]="CxP (Liga)",FIN_DATASET[[#This Row],[Account]]="CxP (Terceros)"),1,0)</f>
        <v>0</v>
      </c>
      <c r="R2850" s="3">
        <f>IF(FIN_DATASET[[#This Row],[AP_Flag]]=1,FIN_DATASET[[#This Row],[Amount]],0)</f>
        <v>0</v>
      </c>
    </row>
    <row r="2851" spans="1:18" x14ac:dyDescent="0.2">
      <c r="A2851" s="4">
        <f>FIN_RAW[[#This Row],[FECHA]]</f>
        <v>45930</v>
      </c>
      <c r="B2851" s="3">
        <f>YEAR(FIN_DATASET[[#This Row],[Date]])</f>
        <v>2025</v>
      </c>
      <c r="C2851" s="3" t="str">
        <f>TEXT(FIN_DATASET[[#This Row],[Date]],"mmmm")</f>
        <v>September</v>
      </c>
      <c r="D2851" s="3" t="str">
        <f>IF(FIN_RAW[[#This Row],[VALOR (IN)]]&gt;0, "Income",IF(FIN_RAW[[#This Row],[VALOR (OUT)]]&gt;0, "Expense", "Check"))</f>
        <v>Expense</v>
      </c>
      <c r="E2851" s="3" t="str">
        <f>_xlfn.XLOOKUP(FIN_DATASET[[#This Row],[Method]],CATEGORY_MAP[CUENTA_IN],CATEGORY_MAP[Category])</f>
        <v>Cash</v>
      </c>
      <c r="F2851" s="3" t="str">
        <f>_xlfn.XLOOKUP(FIN_DATASET[[#This Row],[Account]],CATEGORY_MAP[CUENTA_OUT],CATEGORY_MAP[Subcategory])</f>
        <v>Payroll</v>
      </c>
      <c r="G2851" s="3" t="str">
        <f>IF(OR(FIN_RAW[[#This Row],[CONCEPTO]]=0,FIN_RAW[[#This Row],[CONCEPTO]]=""),"",FIN_RAW[[#This Row],[CONCEPTO]])</f>
        <v>Pago Nomina SEP</v>
      </c>
      <c r="H2851" s="5">
        <f>IF(FIN_DATASET[[#This Row],[Type]]="Income", FIN_RAW[[#This Row],[VALOR (IN)]], -FIN_RAW[[#This Row],[VALOR (OUT)]])</f>
        <v>-2700000</v>
      </c>
      <c r="I2851" s="3" t="str">
        <f>FIN_RAW[[#This Row],[CUENTA (IN)]]</f>
        <v>Efectivo</v>
      </c>
      <c r="J2851" s="6" t="str">
        <f>FIN_RAW[[#This Row],[CUENTA (OUT)]]</f>
        <v>Nomina</v>
      </c>
      <c r="K2851" s="3" t="str">
        <f>IF(OR(FIN_RAW[[#This Row],[CLIENTE]]=0,FIN_RAW[[#This Row],[CLIENTE]]=" "),"",FIN_RAW[[#This Row],[CLIENTE]])</f>
        <v/>
      </c>
      <c r="L2851" s="3" t="str">
        <f>IF(OR(FIN_RAW[[#This Row],[DEPORTISTA]]=0,FIN_RAW[[#This Row],[DEPORTISTA]]=""),"",FIN_RAW[[#This Row],[DEPORTISTA]])</f>
        <v/>
      </c>
      <c r="M2851" s="3">
        <f>IF(FIN_DATASET[[#This Row],[Method]]="Efectivo",1,0)</f>
        <v>1</v>
      </c>
      <c r="N2851" s="12">
        <f>IF(FIN_DATASET[[#This Row],[Method]]="Efectivo",FIN_DATASET[[#This Row],[Amount]],0)</f>
        <v>-2700000</v>
      </c>
      <c r="O2851" s="3">
        <f>IF(FIN_DATASET[[#This Row],[Method]]="CxC",1,0)</f>
        <v>0</v>
      </c>
      <c r="P2851" s="11">
        <f>IF(FIN_DATASET[[#This Row],[Method]]="CxC",FIN_DATASET[[#This Row],[Amount]],0)</f>
        <v>0</v>
      </c>
      <c r="Q2851" s="3">
        <f>IF(OR(FIN_DATASET[[#This Row],[Account]]="CxP",FIN_DATASET[[#This Row],[Account]]="CxP (Liga)",FIN_DATASET[[#This Row],[Account]]="CxP (Terceros)"),1,0)</f>
        <v>0</v>
      </c>
      <c r="R2851" s="3">
        <f>IF(FIN_DATASET[[#This Row],[AP_Flag]]=1,FIN_DATASET[[#This Row],[Amount]],0)</f>
        <v>0</v>
      </c>
    </row>
    <row r="2852" spans="1:18" x14ac:dyDescent="0.2">
      <c r="A2852" s="4">
        <f>FIN_RAW[[#This Row],[FECHA]]</f>
        <v>45930</v>
      </c>
      <c r="B2852" s="3">
        <f>YEAR(FIN_DATASET[[#This Row],[Date]])</f>
        <v>2025</v>
      </c>
      <c r="C2852" s="3" t="str">
        <f>TEXT(FIN_DATASET[[#This Row],[Date]],"mmmm")</f>
        <v>September</v>
      </c>
      <c r="D2852" s="3" t="str">
        <f>IF(FIN_RAW[[#This Row],[VALOR (IN)]]&gt;0, "Income",IF(FIN_RAW[[#This Row],[VALOR (OUT)]]&gt;0, "Expense", "Check"))</f>
        <v>Expense</v>
      </c>
      <c r="E2852" s="3" t="str">
        <f>_xlfn.XLOOKUP(FIN_DATASET[[#This Row],[Method]],CATEGORY_MAP[CUENTA_IN],CATEGORY_MAP[Category])</f>
        <v>Cash</v>
      </c>
      <c r="F2852" s="3" t="str">
        <f>_xlfn.XLOOKUP(FIN_DATASET[[#This Row],[Account]],CATEGORY_MAP[CUENTA_OUT],CATEGORY_MAP[Subcategory])</f>
        <v>Payroll</v>
      </c>
      <c r="G2852" s="3" t="str">
        <f>IF(OR(FIN_RAW[[#This Row],[CONCEPTO]]=0,FIN_RAW[[#This Row],[CONCEPTO]]=""),"",FIN_RAW[[#This Row],[CONCEPTO]])</f>
        <v>Pago Nomina SEP</v>
      </c>
      <c r="H2852" s="5">
        <f>IF(FIN_DATASET[[#This Row],[Type]]="Income", FIN_RAW[[#This Row],[VALOR (IN)]], -FIN_RAW[[#This Row],[VALOR (OUT)]])</f>
        <v>-1000000</v>
      </c>
      <c r="I2852" s="3" t="str">
        <f>FIN_RAW[[#This Row],[CUENTA (IN)]]</f>
        <v>Efectivo</v>
      </c>
      <c r="J2852" s="6" t="str">
        <f>FIN_RAW[[#This Row],[CUENTA (OUT)]]</f>
        <v>Nomina</v>
      </c>
      <c r="K2852" s="3" t="str">
        <f>IF(OR(FIN_RAW[[#This Row],[CLIENTE]]=0,FIN_RAW[[#This Row],[CLIENTE]]=" "),"",FIN_RAW[[#This Row],[CLIENTE]])</f>
        <v>Farly Apraez Betancur</v>
      </c>
      <c r="L2852" s="3" t="str">
        <f>IF(OR(FIN_RAW[[#This Row],[DEPORTISTA]]=0,FIN_RAW[[#This Row],[DEPORTISTA]]=""),"",FIN_RAW[[#This Row],[DEPORTISTA]])</f>
        <v>Farly Apraez Betancur</v>
      </c>
      <c r="M2852" s="3">
        <f>IF(FIN_DATASET[[#This Row],[Method]]="Efectivo",1,0)</f>
        <v>1</v>
      </c>
      <c r="N2852" s="12">
        <f>IF(FIN_DATASET[[#This Row],[Method]]="Efectivo",FIN_DATASET[[#This Row],[Amount]],0)</f>
        <v>-1000000</v>
      </c>
      <c r="O2852" s="3">
        <f>IF(FIN_DATASET[[#This Row],[Method]]="CxC",1,0)</f>
        <v>0</v>
      </c>
      <c r="P2852" s="11">
        <f>IF(FIN_DATASET[[#This Row],[Method]]="CxC",FIN_DATASET[[#This Row],[Amount]],0)</f>
        <v>0</v>
      </c>
      <c r="Q2852" s="3">
        <f>IF(OR(FIN_DATASET[[#This Row],[Account]]="CxP",FIN_DATASET[[#This Row],[Account]]="CxP (Liga)",FIN_DATASET[[#This Row],[Account]]="CxP (Terceros)"),1,0)</f>
        <v>0</v>
      </c>
      <c r="R2852" s="3">
        <f>IF(FIN_DATASET[[#This Row],[AP_Flag]]=1,FIN_DATASET[[#This Row],[Amount]],0)</f>
        <v>0</v>
      </c>
    </row>
    <row r="2853" spans="1:18" x14ac:dyDescent="0.2">
      <c r="A2853" s="4">
        <f>FIN_RAW[[#This Row],[FECHA]]</f>
        <v>45931</v>
      </c>
      <c r="B2853" s="3">
        <f>YEAR(FIN_DATASET[[#This Row],[Date]])</f>
        <v>2025</v>
      </c>
      <c r="C2853" s="3" t="str">
        <f>TEXT(FIN_DATASET[[#This Row],[Date]],"mmmm")</f>
        <v>October</v>
      </c>
      <c r="D2853" s="3" t="str">
        <f>IF(FIN_RAW[[#This Row],[VALOR (IN)]]&gt;0, "Income",IF(FIN_RAW[[#This Row],[VALOR (OUT)]]&gt;0, "Expense", "Check"))</f>
        <v>Income</v>
      </c>
      <c r="E2853" s="3" t="str">
        <f>_xlfn.XLOOKUP(FIN_DATASET[[#This Row],[Method]],CATEGORY_MAP[CUENTA_IN],CATEGORY_MAP[Category])</f>
        <v>Accounts Receivable</v>
      </c>
      <c r="F2853" s="3" t="str">
        <f>_xlfn.XLOOKUP(FIN_DATASET[[#This Row],[Account]],CATEGORY_MAP[CUENTA_OUT],CATEGORY_MAP[Subcategory])</f>
        <v>Monthly Fee</v>
      </c>
      <c r="G2853" s="3" t="str">
        <f>IF(OR(FIN_RAW[[#This Row],[CONCEPTO]]=0,FIN_RAW[[#This Row],[CONCEPTO]]=""),"",FIN_RAW[[#This Row],[CONCEPTO]])</f>
        <v>Mensualidad FOR OCT</v>
      </c>
      <c r="H2853" s="5">
        <f>IF(FIN_DATASET[[#This Row],[Type]]="Income", FIN_RAW[[#This Row],[VALOR (IN)]], -FIN_RAW[[#This Row],[VALOR (OUT)]])</f>
        <v>158000</v>
      </c>
      <c r="I2853" s="3" t="str">
        <f>FIN_RAW[[#This Row],[CUENTA (IN)]]</f>
        <v>CxC</v>
      </c>
      <c r="J2853" s="6" t="str">
        <f>FIN_RAW[[#This Row],[CUENTA (OUT)]]</f>
        <v>Mensualidad</v>
      </c>
      <c r="K2853" s="3" t="str">
        <f>IF(OR(FIN_RAW[[#This Row],[CLIENTE]]=0,FIN_RAW[[#This Row],[CLIENTE]]=" "),"",FIN_RAW[[#This Row],[CLIENTE]])</f>
        <v>Sandra Martínez</v>
      </c>
      <c r="L2853" s="3" t="str">
        <f>IF(OR(FIN_RAW[[#This Row],[DEPORTISTA]]=0,FIN_RAW[[#This Row],[DEPORTISTA]]=""),"",FIN_RAW[[#This Row],[DEPORTISTA]])</f>
        <v>Alejandro Arbeláez Martínez</v>
      </c>
      <c r="M2853" s="3">
        <f>IF(FIN_DATASET[[#This Row],[Method]]="Efectivo",1,0)</f>
        <v>0</v>
      </c>
      <c r="N2853" s="12">
        <f>IF(FIN_DATASET[[#This Row],[Method]]="Efectivo",FIN_DATASET[[#This Row],[Amount]],0)</f>
        <v>0</v>
      </c>
      <c r="O2853" s="3">
        <f>IF(FIN_DATASET[[#This Row],[Method]]="CxC",1,0)</f>
        <v>1</v>
      </c>
      <c r="P2853" s="11">
        <f>IF(FIN_DATASET[[#This Row],[Method]]="CxC",FIN_DATASET[[#This Row],[Amount]],0)</f>
        <v>158000</v>
      </c>
      <c r="Q2853" s="3">
        <f>IF(OR(FIN_DATASET[[#This Row],[Account]]="CxP",FIN_DATASET[[#This Row],[Account]]="CxP (Liga)",FIN_DATASET[[#This Row],[Account]]="CxP (Terceros)"),1,0)</f>
        <v>0</v>
      </c>
      <c r="R2853" s="3">
        <f>IF(FIN_DATASET[[#This Row],[AP_Flag]]=1,FIN_DATASET[[#This Row],[Amount]],0)</f>
        <v>0</v>
      </c>
    </row>
    <row r="2854" spans="1:18" x14ac:dyDescent="0.2">
      <c r="A2854" s="4">
        <f>FIN_RAW[[#This Row],[FECHA]]</f>
        <v>45931</v>
      </c>
      <c r="B2854" s="3">
        <f>YEAR(FIN_DATASET[[#This Row],[Date]])</f>
        <v>2025</v>
      </c>
      <c r="C2854" s="3" t="str">
        <f>TEXT(FIN_DATASET[[#This Row],[Date]],"mmmm")</f>
        <v>October</v>
      </c>
      <c r="D2854" s="3" t="str">
        <f>IF(FIN_RAW[[#This Row],[VALOR (IN)]]&gt;0, "Income",IF(FIN_RAW[[#This Row],[VALOR (OUT)]]&gt;0, "Expense", "Check"))</f>
        <v>Income</v>
      </c>
      <c r="E2854" s="3" t="str">
        <f>_xlfn.XLOOKUP(FIN_DATASET[[#This Row],[Method]],CATEGORY_MAP[CUENTA_IN],CATEGORY_MAP[Category])</f>
        <v>Scholarships</v>
      </c>
      <c r="F2854" s="3" t="str">
        <f>_xlfn.XLOOKUP(FIN_DATASET[[#This Row],[Account]],CATEGORY_MAP[CUENTA_OUT],CATEGORY_MAP[Subcategory])</f>
        <v>Monthly Fee</v>
      </c>
      <c r="G2854" s="3" t="str">
        <f>IF(OR(FIN_RAW[[#This Row],[CONCEPTO]]=0,FIN_RAW[[#This Row],[CONCEPTO]]=""),"",FIN_RAW[[#This Row],[CONCEPTO]])</f>
        <v>Apoyo Temporal (18%) OCT</v>
      </c>
      <c r="H2854" s="5">
        <f>IF(FIN_DATASET[[#This Row],[Type]]="Income", FIN_RAW[[#This Row],[VALOR (IN)]], -FIN_RAW[[#This Row],[VALOR (OUT)]])</f>
        <v>35000</v>
      </c>
      <c r="I2854" s="3" t="str">
        <f>FIN_RAW[[#This Row],[CUENTA (IN)]]</f>
        <v>Becas</v>
      </c>
      <c r="J2854" s="6" t="str">
        <f>FIN_RAW[[#This Row],[CUENTA (OUT)]]</f>
        <v>Mensualidad</v>
      </c>
      <c r="K2854" s="3" t="str">
        <f>IF(OR(FIN_RAW[[#This Row],[CLIENTE]]=0,FIN_RAW[[#This Row],[CLIENTE]]=" "),"",FIN_RAW[[#This Row],[CLIENTE]])</f>
        <v>Sandra Martínez</v>
      </c>
      <c r="L2854" s="3" t="str">
        <f>IF(OR(FIN_RAW[[#This Row],[DEPORTISTA]]=0,FIN_RAW[[#This Row],[DEPORTISTA]]=""),"",FIN_RAW[[#This Row],[DEPORTISTA]])</f>
        <v>Alejandro Arbeláez Martínez</v>
      </c>
      <c r="M2854" s="3">
        <f>IF(FIN_DATASET[[#This Row],[Method]]="Efectivo",1,0)</f>
        <v>0</v>
      </c>
      <c r="N2854" s="12">
        <f>IF(FIN_DATASET[[#This Row],[Method]]="Efectivo",FIN_DATASET[[#This Row],[Amount]],0)</f>
        <v>0</v>
      </c>
      <c r="O2854" s="3">
        <f>IF(FIN_DATASET[[#This Row],[Method]]="CxC",1,0)</f>
        <v>0</v>
      </c>
      <c r="P2854" s="11">
        <f>IF(FIN_DATASET[[#This Row],[Method]]="CxC",FIN_DATASET[[#This Row],[Amount]],0)</f>
        <v>0</v>
      </c>
      <c r="Q2854" s="3">
        <f>IF(OR(FIN_DATASET[[#This Row],[Account]]="CxP",FIN_DATASET[[#This Row],[Account]]="CxP (Liga)",FIN_DATASET[[#This Row],[Account]]="CxP (Terceros)"),1,0)</f>
        <v>0</v>
      </c>
      <c r="R2854" s="3">
        <f>IF(FIN_DATASET[[#This Row],[AP_Flag]]=1,FIN_DATASET[[#This Row],[Amount]],0)</f>
        <v>0</v>
      </c>
    </row>
    <row r="2855" spans="1:18" x14ac:dyDescent="0.2">
      <c r="A2855" s="4">
        <f>FIN_RAW[[#This Row],[FECHA]]</f>
        <v>45931</v>
      </c>
      <c r="B2855" s="3">
        <f>YEAR(FIN_DATASET[[#This Row],[Date]])</f>
        <v>2025</v>
      </c>
      <c r="C2855" s="3" t="str">
        <f>TEXT(FIN_DATASET[[#This Row],[Date]],"mmmm")</f>
        <v>October</v>
      </c>
      <c r="D2855" s="3" t="str">
        <f>IF(FIN_RAW[[#This Row],[VALOR (IN)]]&gt;0, "Income",IF(FIN_RAW[[#This Row],[VALOR (OUT)]]&gt;0, "Expense", "Check"))</f>
        <v>Income</v>
      </c>
      <c r="E2855" s="3" t="str">
        <f>_xlfn.XLOOKUP(FIN_DATASET[[#This Row],[Method]],CATEGORY_MAP[CUENTA_IN],CATEGORY_MAP[Category])</f>
        <v>Accounts Receivable</v>
      </c>
      <c r="F2855" s="3" t="str">
        <f>_xlfn.XLOOKUP(FIN_DATASET[[#This Row],[Account]],CATEGORY_MAP[CUENTA_OUT],CATEGORY_MAP[Subcategory])</f>
        <v>Monthly Fee</v>
      </c>
      <c r="G2855" s="3" t="str">
        <f>IF(OR(FIN_RAW[[#This Row],[CONCEPTO]]=0,FIN_RAW[[#This Row],[CONCEPTO]]=""),"",FIN_RAW[[#This Row],[CONCEPTO]])</f>
        <v>Mensualidad AR OCT</v>
      </c>
      <c r="H2855" s="5">
        <f>IF(FIN_DATASET[[#This Row],[Type]]="Income", FIN_RAW[[#This Row],[VALOR (IN)]], -FIN_RAW[[#This Row],[VALOR (OUT)]])</f>
        <v>225000</v>
      </c>
      <c r="I2855" s="3" t="str">
        <f>FIN_RAW[[#This Row],[CUENTA (IN)]]</f>
        <v>CxC</v>
      </c>
      <c r="J2855" s="6" t="str">
        <f>FIN_RAW[[#This Row],[CUENTA (OUT)]]</f>
        <v>Mensualidad</v>
      </c>
      <c r="K2855" s="3" t="str">
        <f>IF(OR(FIN_RAW[[#This Row],[CLIENTE]]=0,FIN_RAW[[#This Row],[CLIENTE]]=" "),"",FIN_RAW[[#This Row],[CLIENTE]])</f>
        <v>Carlos Andrés Velasco Ruiz</v>
      </c>
      <c r="L2855" s="3" t="str">
        <f>IF(OR(FIN_RAW[[#This Row],[DEPORTISTA]]=0,FIN_RAW[[#This Row],[DEPORTISTA]]=""),"",FIN_RAW[[#This Row],[DEPORTISTA]])</f>
        <v>Antonella Velasco Aristizabal</v>
      </c>
      <c r="M2855" s="3">
        <f>IF(FIN_DATASET[[#This Row],[Method]]="Efectivo",1,0)</f>
        <v>0</v>
      </c>
      <c r="N2855" s="12">
        <f>IF(FIN_DATASET[[#This Row],[Method]]="Efectivo",FIN_DATASET[[#This Row],[Amount]],0)</f>
        <v>0</v>
      </c>
      <c r="O2855" s="3">
        <f>IF(FIN_DATASET[[#This Row],[Method]]="CxC",1,0)</f>
        <v>1</v>
      </c>
      <c r="P2855" s="11">
        <f>IF(FIN_DATASET[[#This Row],[Method]]="CxC",FIN_DATASET[[#This Row],[Amount]],0)</f>
        <v>225000</v>
      </c>
      <c r="Q2855" s="3">
        <f>IF(OR(FIN_DATASET[[#This Row],[Account]]="CxP",FIN_DATASET[[#This Row],[Account]]="CxP (Liga)",FIN_DATASET[[#This Row],[Account]]="CxP (Terceros)"),1,0)</f>
        <v>0</v>
      </c>
      <c r="R2855" s="3">
        <f>IF(FIN_DATASET[[#This Row],[AP_Flag]]=1,FIN_DATASET[[#This Row],[Amount]],0)</f>
        <v>0</v>
      </c>
    </row>
    <row r="2856" spans="1:18" x14ac:dyDescent="0.2">
      <c r="A2856" s="4">
        <f>FIN_RAW[[#This Row],[FECHA]]</f>
        <v>45931</v>
      </c>
      <c r="B2856" s="3">
        <f>YEAR(FIN_DATASET[[#This Row],[Date]])</f>
        <v>2025</v>
      </c>
      <c r="C2856" s="3" t="str">
        <f>TEXT(FIN_DATASET[[#This Row],[Date]],"mmmm")</f>
        <v>October</v>
      </c>
      <c r="D2856" s="3" t="str">
        <f>IF(FIN_RAW[[#This Row],[VALOR (IN)]]&gt;0, "Income",IF(FIN_RAW[[#This Row],[VALOR (OUT)]]&gt;0, "Expense", "Check"))</f>
        <v>Income</v>
      </c>
      <c r="E2856" s="3" t="str">
        <f>_xlfn.XLOOKUP(FIN_DATASET[[#This Row],[Method]],CATEGORY_MAP[CUENTA_IN],CATEGORY_MAP[Category])</f>
        <v>Accounts Receivable</v>
      </c>
      <c r="F2856" s="3" t="str">
        <f>_xlfn.XLOOKUP(FIN_DATASET[[#This Row],[Account]],CATEGORY_MAP[CUENTA_OUT],CATEGORY_MAP[Subcategory])</f>
        <v>Monthly Fee</v>
      </c>
      <c r="G2856" s="3" t="str">
        <f>IF(OR(FIN_RAW[[#This Row],[CONCEPTO]]=0,FIN_RAW[[#This Row],[CONCEPTO]]=""),"",FIN_RAW[[#This Row],[CONCEPTO]])</f>
        <v>Mensualidad AR OCT</v>
      </c>
      <c r="H2856" s="5">
        <f>IF(FIN_DATASET[[#This Row],[Type]]="Income", FIN_RAW[[#This Row],[VALOR (IN)]], -FIN_RAW[[#This Row],[VALOR (OUT)]])</f>
        <v>225000</v>
      </c>
      <c r="I2856" s="3" t="str">
        <f>FIN_RAW[[#This Row],[CUENTA (IN)]]</f>
        <v>CxC</v>
      </c>
      <c r="J2856" s="6" t="str">
        <f>FIN_RAW[[#This Row],[CUENTA (OUT)]]</f>
        <v>Mensualidad</v>
      </c>
      <c r="K2856" s="3" t="str">
        <f>IF(OR(FIN_RAW[[#This Row],[CLIENTE]]=0,FIN_RAW[[#This Row],[CLIENTE]]=" "),"",FIN_RAW[[#This Row],[CLIENTE]])</f>
        <v>Juan Sebastián Floyd</v>
      </c>
      <c r="L2856" s="3" t="str">
        <f>IF(OR(FIN_RAW[[#This Row],[DEPORTISTA]]=0,FIN_RAW[[#This Row],[DEPORTISTA]]=""),"",FIN_RAW[[#This Row],[DEPORTISTA]])</f>
        <v>Arianna Floyd Martínez</v>
      </c>
      <c r="M2856" s="3">
        <f>IF(FIN_DATASET[[#This Row],[Method]]="Efectivo",1,0)</f>
        <v>0</v>
      </c>
      <c r="N2856" s="12">
        <f>IF(FIN_DATASET[[#This Row],[Method]]="Efectivo",FIN_DATASET[[#This Row],[Amount]],0)</f>
        <v>0</v>
      </c>
      <c r="O2856" s="3">
        <f>IF(FIN_DATASET[[#This Row],[Method]]="CxC",1,0)</f>
        <v>1</v>
      </c>
      <c r="P2856" s="11">
        <f>IF(FIN_DATASET[[#This Row],[Method]]="CxC",FIN_DATASET[[#This Row],[Amount]],0)</f>
        <v>225000</v>
      </c>
      <c r="Q2856" s="3">
        <f>IF(OR(FIN_DATASET[[#This Row],[Account]]="CxP",FIN_DATASET[[#This Row],[Account]]="CxP (Liga)",FIN_DATASET[[#This Row],[Account]]="CxP (Terceros)"),1,0)</f>
        <v>0</v>
      </c>
      <c r="R2856" s="3">
        <f>IF(FIN_DATASET[[#This Row],[AP_Flag]]=1,FIN_DATASET[[#This Row],[Amount]],0)</f>
        <v>0</v>
      </c>
    </row>
    <row r="2857" spans="1:18" x14ac:dyDescent="0.2">
      <c r="A2857" s="4">
        <f>FIN_RAW[[#This Row],[FECHA]]</f>
        <v>45931</v>
      </c>
      <c r="B2857" s="3">
        <f>YEAR(FIN_DATASET[[#This Row],[Date]])</f>
        <v>2025</v>
      </c>
      <c r="C2857" s="3" t="str">
        <f>TEXT(FIN_DATASET[[#This Row],[Date]],"mmmm")</f>
        <v>October</v>
      </c>
      <c r="D2857" s="3" t="str">
        <f>IF(FIN_RAW[[#This Row],[VALOR (IN)]]&gt;0, "Income",IF(FIN_RAW[[#This Row],[VALOR (OUT)]]&gt;0, "Expense", "Check"))</f>
        <v>Income</v>
      </c>
      <c r="E2857" s="3" t="str">
        <f>_xlfn.XLOOKUP(FIN_DATASET[[#This Row],[Method]],CATEGORY_MAP[CUENTA_IN],CATEGORY_MAP[Category])</f>
        <v>Accounts Receivable</v>
      </c>
      <c r="F2857" s="3" t="str">
        <f>_xlfn.XLOOKUP(FIN_DATASET[[#This Row],[Account]],CATEGORY_MAP[CUENTA_OUT],CATEGORY_MAP[Subcategory])</f>
        <v>Monthly Fee</v>
      </c>
      <c r="G2857" s="3" t="str">
        <f>IF(OR(FIN_RAW[[#This Row],[CONCEPTO]]=0,FIN_RAW[[#This Row],[CONCEPTO]]=""),"",FIN_RAW[[#This Row],[CONCEPTO]])</f>
        <v>Mensualidad AR OCT</v>
      </c>
      <c r="H2857" s="5">
        <f>IF(FIN_DATASET[[#This Row],[Type]]="Income", FIN_RAW[[#This Row],[VALOR (IN)]], -FIN_RAW[[#This Row],[VALOR (OUT)]])</f>
        <v>225000</v>
      </c>
      <c r="I2857" s="3" t="str">
        <f>FIN_RAW[[#This Row],[CUENTA (IN)]]</f>
        <v>CxC</v>
      </c>
      <c r="J2857" s="6" t="str">
        <f>FIN_RAW[[#This Row],[CUENTA (OUT)]]</f>
        <v>Mensualidad</v>
      </c>
      <c r="K2857" s="3" t="str">
        <f>IF(OR(FIN_RAW[[#This Row],[CLIENTE]]=0,FIN_RAW[[#This Row],[CLIENTE]]=" "),"",FIN_RAW[[#This Row],[CLIENTE]])</f>
        <v>Tatiana Romero Tenorio</v>
      </c>
      <c r="L2857" s="3" t="str">
        <f>IF(OR(FIN_RAW[[#This Row],[DEPORTISTA]]=0,FIN_RAW[[#This Row],[DEPORTISTA]]=""),"",FIN_RAW[[#This Row],[DEPORTISTA]])</f>
        <v>Ismael Hurtado Romero</v>
      </c>
      <c r="M2857" s="3">
        <f>IF(FIN_DATASET[[#This Row],[Method]]="Efectivo",1,0)</f>
        <v>0</v>
      </c>
      <c r="N2857" s="12">
        <f>IF(FIN_DATASET[[#This Row],[Method]]="Efectivo",FIN_DATASET[[#This Row],[Amount]],0)</f>
        <v>0</v>
      </c>
      <c r="O2857" s="3">
        <f>IF(FIN_DATASET[[#This Row],[Method]]="CxC",1,0)</f>
        <v>1</v>
      </c>
      <c r="P2857" s="11">
        <f>IF(FIN_DATASET[[#This Row],[Method]]="CxC",FIN_DATASET[[#This Row],[Amount]],0)</f>
        <v>225000</v>
      </c>
      <c r="Q2857" s="3">
        <f>IF(OR(FIN_DATASET[[#This Row],[Account]]="CxP",FIN_DATASET[[#This Row],[Account]]="CxP (Liga)",FIN_DATASET[[#This Row],[Account]]="CxP (Terceros)"),1,0)</f>
        <v>0</v>
      </c>
      <c r="R2857" s="3">
        <f>IF(FIN_DATASET[[#This Row],[AP_Flag]]=1,FIN_DATASET[[#This Row],[Amount]],0)</f>
        <v>0</v>
      </c>
    </row>
    <row r="2858" spans="1:18" x14ac:dyDescent="0.2">
      <c r="A2858" s="4">
        <f>FIN_RAW[[#This Row],[FECHA]]</f>
        <v>45931</v>
      </c>
      <c r="B2858" s="3">
        <f>YEAR(FIN_DATASET[[#This Row],[Date]])</f>
        <v>2025</v>
      </c>
      <c r="C2858" s="3" t="str">
        <f>TEXT(FIN_DATASET[[#This Row],[Date]],"mmmm")</f>
        <v>October</v>
      </c>
      <c r="D2858" s="3" t="str">
        <f>IF(FIN_RAW[[#This Row],[VALOR (IN)]]&gt;0, "Income",IF(FIN_RAW[[#This Row],[VALOR (OUT)]]&gt;0, "Expense", "Check"))</f>
        <v>Income</v>
      </c>
      <c r="E2858" s="3" t="str">
        <f>_xlfn.XLOOKUP(FIN_DATASET[[#This Row],[Method]],CATEGORY_MAP[CUENTA_IN],CATEGORY_MAP[Category])</f>
        <v>Accounts Receivable</v>
      </c>
      <c r="F2858" s="3" t="str">
        <f>_xlfn.XLOOKUP(FIN_DATASET[[#This Row],[Account]],CATEGORY_MAP[CUENTA_OUT],CATEGORY_MAP[Subcategory])</f>
        <v>Monthly Fee</v>
      </c>
      <c r="G2858" s="3" t="str">
        <f>IF(OR(FIN_RAW[[#This Row],[CONCEPTO]]=0,FIN_RAW[[#This Row],[CONCEPTO]]=""),"",FIN_RAW[[#This Row],[CONCEPTO]])</f>
        <v>Mensualidad FOR OCT</v>
      </c>
      <c r="H2858" s="5">
        <f>IF(FIN_DATASET[[#This Row],[Type]]="Income", FIN_RAW[[#This Row],[VALOR (IN)]], -FIN_RAW[[#This Row],[VALOR (OUT)]])</f>
        <v>193000</v>
      </c>
      <c r="I2858" s="3" t="str">
        <f>FIN_RAW[[#This Row],[CUENTA (IN)]]</f>
        <v>CxC</v>
      </c>
      <c r="J2858" s="6" t="str">
        <f>FIN_RAW[[#This Row],[CUENTA (OUT)]]</f>
        <v>Mensualidad</v>
      </c>
      <c r="K2858" s="3" t="str">
        <f>IF(OR(FIN_RAW[[#This Row],[CLIENTE]]=0,FIN_RAW[[#This Row],[CLIENTE]]=" "),"",FIN_RAW[[#This Row],[CLIENTE]])</f>
        <v>Juan Carlos Cano Ortiz</v>
      </c>
      <c r="L2858" s="3" t="str">
        <f>IF(OR(FIN_RAW[[#This Row],[DEPORTISTA]]=0,FIN_RAW[[#This Row],[DEPORTISTA]]=""),"",FIN_RAW[[#This Row],[DEPORTISTA]])</f>
        <v>Jeronimo Cano Peña</v>
      </c>
      <c r="M2858" s="3">
        <f>IF(FIN_DATASET[[#This Row],[Method]]="Efectivo",1,0)</f>
        <v>0</v>
      </c>
      <c r="N2858" s="12">
        <f>IF(FIN_DATASET[[#This Row],[Method]]="Efectivo",FIN_DATASET[[#This Row],[Amount]],0)</f>
        <v>0</v>
      </c>
      <c r="O2858" s="3">
        <f>IF(FIN_DATASET[[#This Row],[Method]]="CxC",1,0)</f>
        <v>1</v>
      </c>
      <c r="P2858" s="11">
        <f>IF(FIN_DATASET[[#This Row],[Method]]="CxC",FIN_DATASET[[#This Row],[Amount]],0)</f>
        <v>193000</v>
      </c>
      <c r="Q2858" s="3">
        <f>IF(OR(FIN_DATASET[[#This Row],[Account]]="CxP",FIN_DATASET[[#This Row],[Account]]="CxP (Liga)",FIN_DATASET[[#This Row],[Account]]="CxP (Terceros)"),1,0)</f>
        <v>0</v>
      </c>
      <c r="R2858" s="3">
        <f>IF(FIN_DATASET[[#This Row],[AP_Flag]]=1,FIN_DATASET[[#This Row],[Amount]],0)</f>
        <v>0</v>
      </c>
    </row>
    <row r="2859" spans="1:18" x14ac:dyDescent="0.2">
      <c r="A2859" s="4">
        <f>FIN_RAW[[#This Row],[FECHA]]</f>
        <v>45931</v>
      </c>
      <c r="B2859" s="3">
        <f>YEAR(FIN_DATASET[[#This Row],[Date]])</f>
        <v>2025</v>
      </c>
      <c r="C2859" s="3" t="str">
        <f>TEXT(FIN_DATASET[[#This Row],[Date]],"mmmm")</f>
        <v>October</v>
      </c>
      <c r="D2859" s="3" t="str">
        <f>IF(FIN_RAW[[#This Row],[VALOR (IN)]]&gt;0, "Income",IF(FIN_RAW[[#This Row],[VALOR (OUT)]]&gt;0, "Expense", "Check"))</f>
        <v>Income</v>
      </c>
      <c r="E2859" s="3" t="str">
        <f>_xlfn.XLOOKUP(FIN_DATASET[[#This Row],[Method]],CATEGORY_MAP[CUENTA_IN],CATEGORY_MAP[Category])</f>
        <v>Accounts Receivable</v>
      </c>
      <c r="F2859" s="3" t="str">
        <f>_xlfn.XLOOKUP(FIN_DATASET[[#This Row],[Account]],CATEGORY_MAP[CUENTA_OUT],CATEGORY_MAP[Subcategory])</f>
        <v>Monthly Fee</v>
      </c>
      <c r="G2859" s="3" t="str">
        <f>IF(OR(FIN_RAW[[#This Row],[CONCEPTO]]=0,FIN_RAW[[#This Row],[CONCEPTO]]=""),"",FIN_RAW[[#This Row],[CONCEPTO]])</f>
        <v>Mensualidad AR OCT</v>
      </c>
      <c r="H2859" s="5">
        <f>IF(FIN_DATASET[[#This Row],[Type]]="Income", FIN_RAW[[#This Row],[VALOR (IN)]], -FIN_RAW[[#This Row],[VALOR (OUT)]])</f>
        <v>225000</v>
      </c>
      <c r="I2859" s="3" t="str">
        <f>FIN_RAW[[#This Row],[CUENTA (IN)]]</f>
        <v>CxC</v>
      </c>
      <c r="J2859" s="6" t="str">
        <f>FIN_RAW[[#This Row],[CUENTA (OUT)]]</f>
        <v>Mensualidad</v>
      </c>
      <c r="K2859" s="3" t="str">
        <f>IF(OR(FIN_RAW[[#This Row],[CLIENTE]]=0,FIN_RAW[[#This Row],[CLIENTE]]=" "),"",FIN_RAW[[#This Row],[CLIENTE]])</f>
        <v>Nulbi Quisaboni Ortiz</v>
      </c>
      <c r="L2859" s="3" t="str">
        <f>IF(OR(FIN_RAW[[#This Row],[DEPORTISTA]]=0,FIN_RAW[[#This Row],[DEPORTISTA]]=""),"",FIN_RAW[[#This Row],[DEPORTISTA]])</f>
        <v>Jose Julian Diaz Quisaboni</v>
      </c>
      <c r="M2859" s="3">
        <f>IF(FIN_DATASET[[#This Row],[Method]]="Efectivo",1,0)</f>
        <v>0</v>
      </c>
      <c r="N2859" s="12">
        <f>IF(FIN_DATASET[[#This Row],[Method]]="Efectivo",FIN_DATASET[[#This Row],[Amount]],0)</f>
        <v>0</v>
      </c>
      <c r="O2859" s="3">
        <f>IF(FIN_DATASET[[#This Row],[Method]]="CxC",1,0)</f>
        <v>1</v>
      </c>
      <c r="P2859" s="11">
        <f>IF(FIN_DATASET[[#This Row],[Method]]="CxC",FIN_DATASET[[#This Row],[Amount]],0)</f>
        <v>225000</v>
      </c>
      <c r="Q2859" s="3">
        <f>IF(OR(FIN_DATASET[[#This Row],[Account]]="CxP",FIN_DATASET[[#This Row],[Account]]="CxP (Liga)",FIN_DATASET[[#This Row],[Account]]="CxP (Terceros)"),1,0)</f>
        <v>0</v>
      </c>
      <c r="R2859" s="3">
        <f>IF(FIN_DATASET[[#This Row],[AP_Flag]]=1,FIN_DATASET[[#This Row],[Amount]],0)</f>
        <v>0</v>
      </c>
    </row>
    <row r="2860" spans="1:18" x14ac:dyDescent="0.2">
      <c r="A2860" s="4">
        <f>FIN_RAW[[#This Row],[FECHA]]</f>
        <v>45931</v>
      </c>
      <c r="B2860" s="3">
        <f>YEAR(FIN_DATASET[[#This Row],[Date]])</f>
        <v>2025</v>
      </c>
      <c r="C2860" s="3" t="str">
        <f>TEXT(FIN_DATASET[[#This Row],[Date]],"mmmm")</f>
        <v>October</v>
      </c>
      <c r="D2860" s="3" t="str">
        <f>IF(FIN_RAW[[#This Row],[VALOR (IN)]]&gt;0, "Income",IF(FIN_RAW[[#This Row],[VALOR (OUT)]]&gt;0, "Expense", "Check"))</f>
        <v>Income</v>
      </c>
      <c r="E2860" s="3" t="str">
        <f>_xlfn.XLOOKUP(FIN_DATASET[[#This Row],[Method]],CATEGORY_MAP[CUENTA_IN],CATEGORY_MAP[Category])</f>
        <v>Accounts Receivable</v>
      </c>
      <c r="F2860" s="3" t="str">
        <f>_xlfn.XLOOKUP(FIN_DATASET[[#This Row],[Account]],CATEGORY_MAP[CUENTA_OUT],CATEGORY_MAP[Subcategory])</f>
        <v>Monthly Fee</v>
      </c>
      <c r="G2860" s="3" t="str">
        <f>IF(OR(FIN_RAW[[#This Row],[CONCEPTO]]=0,FIN_RAW[[#This Row],[CONCEPTO]]=""),"",FIN_RAW[[#This Row],[CONCEPTO]])</f>
        <v>Mensualidad AR OCT</v>
      </c>
      <c r="H2860" s="5">
        <f>IF(FIN_DATASET[[#This Row],[Type]]="Income", FIN_RAW[[#This Row],[VALOR (IN)]], -FIN_RAW[[#This Row],[VALOR (OUT)]])</f>
        <v>225000</v>
      </c>
      <c r="I2860" s="3" t="str">
        <f>FIN_RAW[[#This Row],[CUENTA (IN)]]</f>
        <v>CxC</v>
      </c>
      <c r="J2860" s="6" t="str">
        <f>FIN_RAW[[#This Row],[CUENTA (OUT)]]</f>
        <v>Mensualidad</v>
      </c>
      <c r="K2860" s="3" t="str">
        <f>IF(OR(FIN_RAW[[#This Row],[CLIENTE]]=0,FIN_RAW[[#This Row],[CLIENTE]]=" "),"",FIN_RAW[[#This Row],[CLIENTE]])</f>
        <v>Víctor Manuel Duque Yepes</v>
      </c>
      <c r="L2860" s="3" t="str">
        <f>IF(OR(FIN_RAW[[#This Row],[DEPORTISTA]]=0,FIN_RAW[[#This Row],[DEPORTISTA]]=""),"",FIN_RAW[[#This Row],[DEPORTISTA]])</f>
        <v>Juan Esteban Duque Pinto</v>
      </c>
      <c r="M2860" s="3">
        <f>IF(FIN_DATASET[[#This Row],[Method]]="Efectivo",1,0)</f>
        <v>0</v>
      </c>
      <c r="N2860" s="12">
        <f>IF(FIN_DATASET[[#This Row],[Method]]="Efectivo",FIN_DATASET[[#This Row],[Amount]],0)</f>
        <v>0</v>
      </c>
      <c r="O2860" s="3">
        <f>IF(FIN_DATASET[[#This Row],[Method]]="CxC",1,0)</f>
        <v>1</v>
      </c>
      <c r="P2860" s="11">
        <f>IF(FIN_DATASET[[#This Row],[Method]]="CxC",FIN_DATASET[[#This Row],[Amount]],0)</f>
        <v>225000</v>
      </c>
      <c r="Q2860" s="3">
        <f>IF(OR(FIN_DATASET[[#This Row],[Account]]="CxP",FIN_DATASET[[#This Row],[Account]]="CxP (Liga)",FIN_DATASET[[#This Row],[Account]]="CxP (Terceros)"),1,0)</f>
        <v>0</v>
      </c>
      <c r="R2860" s="3">
        <f>IF(FIN_DATASET[[#This Row],[AP_Flag]]=1,FIN_DATASET[[#This Row],[Amount]],0)</f>
        <v>0</v>
      </c>
    </row>
    <row r="2861" spans="1:18" x14ac:dyDescent="0.2">
      <c r="A2861" s="4">
        <f>FIN_RAW[[#This Row],[FECHA]]</f>
        <v>45931</v>
      </c>
      <c r="B2861" s="3">
        <f>YEAR(FIN_DATASET[[#This Row],[Date]])</f>
        <v>2025</v>
      </c>
      <c r="C2861" s="3" t="str">
        <f>TEXT(FIN_DATASET[[#This Row],[Date]],"mmmm")</f>
        <v>October</v>
      </c>
      <c r="D2861" s="3" t="str">
        <f>IF(FIN_RAW[[#This Row],[VALOR (IN)]]&gt;0, "Income",IF(FIN_RAW[[#This Row],[VALOR (OUT)]]&gt;0, "Expense", "Check"))</f>
        <v>Income</v>
      </c>
      <c r="E2861" s="3" t="str">
        <f>_xlfn.XLOOKUP(FIN_DATASET[[#This Row],[Method]],CATEGORY_MAP[CUENTA_IN],CATEGORY_MAP[Category])</f>
        <v>Accounts Receivable</v>
      </c>
      <c r="F2861" s="3" t="str">
        <f>_xlfn.XLOOKUP(FIN_DATASET[[#This Row],[Account]],CATEGORY_MAP[CUENTA_OUT],CATEGORY_MAP[Subcategory])</f>
        <v>Monthly Fee</v>
      </c>
      <c r="G2861" s="3" t="str">
        <f>IF(OR(FIN_RAW[[#This Row],[CONCEPTO]]=0,FIN_RAW[[#This Row],[CONCEPTO]]=""),"",FIN_RAW[[#This Row],[CONCEPTO]])</f>
        <v>Mensualidad AR OCT</v>
      </c>
      <c r="H2861" s="5">
        <f>IF(FIN_DATASET[[#This Row],[Type]]="Income", FIN_RAW[[#This Row],[VALOR (IN)]], -FIN_RAW[[#This Row],[VALOR (OUT)]])</f>
        <v>225000</v>
      </c>
      <c r="I2861" s="3" t="str">
        <f>FIN_RAW[[#This Row],[CUENTA (IN)]]</f>
        <v>CxC</v>
      </c>
      <c r="J2861" s="6" t="str">
        <f>FIN_RAW[[#This Row],[CUENTA (OUT)]]</f>
        <v>Mensualidad</v>
      </c>
      <c r="K2861" s="3" t="str">
        <f>IF(OR(FIN_RAW[[#This Row],[CLIENTE]]=0,FIN_RAW[[#This Row],[CLIENTE]]=" "),"",FIN_RAW[[#This Row],[CLIENTE]])</f>
        <v>Diana Gómez Herrera</v>
      </c>
      <c r="L2861" s="3" t="str">
        <f>IF(OR(FIN_RAW[[#This Row],[DEPORTISTA]]=0,FIN_RAW[[#This Row],[DEPORTISTA]]=""),"",FIN_RAW[[#This Row],[DEPORTISTA]])</f>
        <v>Juan Manuel López Gómez</v>
      </c>
      <c r="M2861" s="3">
        <f>IF(FIN_DATASET[[#This Row],[Method]]="Efectivo",1,0)</f>
        <v>0</v>
      </c>
      <c r="N2861" s="12">
        <f>IF(FIN_DATASET[[#This Row],[Method]]="Efectivo",FIN_DATASET[[#This Row],[Amount]],0)</f>
        <v>0</v>
      </c>
      <c r="O2861" s="3">
        <f>IF(FIN_DATASET[[#This Row],[Method]]="CxC",1,0)</f>
        <v>1</v>
      </c>
      <c r="P2861" s="11">
        <f>IF(FIN_DATASET[[#This Row],[Method]]="CxC",FIN_DATASET[[#This Row],[Amount]],0)</f>
        <v>225000</v>
      </c>
      <c r="Q2861" s="3">
        <f>IF(OR(FIN_DATASET[[#This Row],[Account]]="CxP",FIN_DATASET[[#This Row],[Account]]="CxP (Liga)",FIN_DATASET[[#This Row],[Account]]="CxP (Terceros)"),1,0)</f>
        <v>0</v>
      </c>
      <c r="R2861" s="3">
        <f>IF(FIN_DATASET[[#This Row],[AP_Flag]]=1,FIN_DATASET[[#This Row],[Amount]],0)</f>
        <v>0</v>
      </c>
    </row>
    <row r="2862" spans="1:18" x14ac:dyDescent="0.2">
      <c r="A2862" s="4">
        <f>FIN_RAW[[#This Row],[FECHA]]</f>
        <v>45931</v>
      </c>
      <c r="B2862" s="3">
        <f>YEAR(FIN_DATASET[[#This Row],[Date]])</f>
        <v>2025</v>
      </c>
      <c r="C2862" s="3" t="str">
        <f>TEXT(FIN_DATASET[[#This Row],[Date]],"mmmm")</f>
        <v>October</v>
      </c>
      <c r="D2862" s="3" t="str">
        <f>IF(FIN_RAW[[#This Row],[VALOR (IN)]]&gt;0, "Income",IF(FIN_RAW[[#This Row],[VALOR (OUT)]]&gt;0, "Expense", "Check"))</f>
        <v>Income</v>
      </c>
      <c r="E2862" s="3" t="str">
        <f>_xlfn.XLOOKUP(FIN_DATASET[[#This Row],[Method]],CATEGORY_MAP[CUENTA_IN],CATEGORY_MAP[Category])</f>
        <v>Scholarships</v>
      </c>
      <c r="F2862" s="3" t="str">
        <f>_xlfn.XLOOKUP(FIN_DATASET[[#This Row],[Account]],CATEGORY_MAP[CUENTA_OUT],CATEGORY_MAP[Subcategory])</f>
        <v>Monthly Fee</v>
      </c>
      <c r="G2862" s="3" t="str">
        <f>IF(OR(FIN_RAW[[#This Row],[CONCEPTO]]=0,FIN_RAW[[#This Row],[CONCEPTO]]=""),"",FIN_RAW[[#This Row],[CONCEPTO]])</f>
        <v>Beca Fundadores (100%) AR OCT</v>
      </c>
      <c r="H2862" s="5">
        <f>IF(FIN_DATASET[[#This Row],[Type]]="Income", FIN_RAW[[#This Row],[VALOR (IN)]], -FIN_RAW[[#This Row],[VALOR (OUT)]])</f>
        <v>225000</v>
      </c>
      <c r="I2862" s="3" t="str">
        <f>FIN_RAW[[#This Row],[CUENTA (IN)]]</f>
        <v>Becas</v>
      </c>
      <c r="J2862" s="6" t="str">
        <f>FIN_RAW[[#This Row],[CUENTA (OUT)]]</f>
        <v>Mensualidad</v>
      </c>
      <c r="K2862" s="3" t="str">
        <f>IF(OR(FIN_RAW[[#This Row],[CLIENTE]]=0,FIN_RAW[[#This Row],[CLIENTE]]=" "),"",FIN_RAW[[#This Row],[CLIENTE]])</f>
        <v>Silvana Torres López</v>
      </c>
      <c r="L2862" s="3" t="str">
        <f>IF(OR(FIN_RAW[[#This Row],[DEPORTISTA]]=0,FIN_RAW[[#This Row],[DEPORTISTA]]=""),"",FIN_RAW[[#This Row],[DEPORTISTA]])</f>
        <v>Luciana Pinedo Torres</v>
      </c>
      <c r="M2862" s="3">
        <f>IF(FIN_DATASET[[#This Row],[Method]]="Efectivo",1,0)</f>
        <v>0</v>
      </c>
      <c r="N2862" s="12">
        <f>IF(FIN_DATASET[[#This Row],[Method]]="Efectivo",FIN_DATASET[[#This Row],[Amount]],0)</f>
        <v>0</v>
      </c>
      <c r="O2862" s="3">
        <f>IF(FIN_DATASET[[#This Row],[Method]]="CxC",1,0)</f>
        <v>0</v>
      </c>
      <c r="P2862" s="11">
        <f>IF(FIN_DATASET[[#This Row],[Method]]="CxC",FIN_DATASET[[#This Row],[Amount]],0)</f>
        <v>0</v>
      </c>
      <c r="Q2862" s="3">
        <f>IF(OR(FIN_DATASET[[#This Row],[Account]]="CxP",FIN_DATASET[[#This Row],[Account]]="CxP (Liga)",FIN_DATASET[[#This Row],[Account]]="CxP (Terceros)"),1,0)</f>
        <v>0</v>
      </c>
      <c r="R2862" s="3">
        <f>IF(FIN_DATASET[[#This Row],[AP_Flag]]=1,FIN_DATASET[[#This Row],[Amount]],0)</f>
        <v>0</v>
      </c>
    </row>
    <row r="2863" spans="1:18" x14ac:dyDescent="0.2">
      <c r="A2863" s="4">
        <f>FIN_RAW[[#This Row],[FECHA]]</f>
        <v>45931</v>
      </c>
      <c r="B2863" s="3">
        <f>YEAR(FIN_DATASET[[#This Row],[Date]])</f>
        <v>2025</v>
      </c>
      <c r="C2863" s="3" t="str">
        <f>TEXT(FIN_DATASET[[#This Row],[Date]],"mmmm")</f>
        <v>October</v>
      </c>
      <c r="D2863" s="3" t="str">
        <f>IF(FIN_RAW[[#This Row],[VALOR (IN)]]&gt;0, "Income",IF(FIN_RAW[[#This Row],[VALOR (OUT)]]&gt;0, "Expense", "Check"))</f>
        <v>Income</v>
      </c>
      <c r="E2863" s="3" t="str">
        <f>_xlfn.XLOOKUP(FIN_DATASET[[#This Row],[Method]],CATEGORY_MAP[CUENTA_IN],CATEGORY_MAP[Category])</f>
        <v>Scholarships</v>
      </c>
      <c r="F2863" s="3" t="str">
        <f>_xlfn.XLOOKUP(FIN_DATASET[[#This Row],[Account]],CATEGORY_MAP[CUENTA_OUT],CATEGORY_MAP[Subcategory])</f>
        <v>Monthly Fee</v>
      </c>
      <c r="G2863" s="3" t="str">
        <f>IF(OR(FIN_RAW[[#This Row],[CONCEPTO]]=0,FIN_RAW[[#This Row],[CONCEPTO]]=""),"",FIN_RAW[[#This Row],[CONCEPTO]])</f>
        <v>Beca Fundadores (100%) AR OCT</v>
      </c>
      <c r="H2863" s="5">
        <f>IF(FIN_DATASET[[#This Row],[Type]]="Income", FIN_RAW[[#This Row],[VALOR (IN)]], -FIN_RAW[[#This Row],[VALOR (OUT)]])</f>
        <v>225000</v>
      </c>
      <c r="I2863" s="3" t="str">
        <f>FIN_RAW[[#This Row],[CUENTA (IN)]]</f>
        <v>Becas</v>
      </c>
      <c r="J2863" s="6" t="str">
        <f>FIN_RAW[[#This Row],[CUENTA (OUT)]]</f>
        <v>Mensualidad</v>
      </c>
      <c r="K2863" s="3" t="str">
        <f>IF(OR(FIN_RAW[[#This Row],[CLIENTE]]=0,FIN_RAW[[#This Row],[CLIENTE]]=" "),"",FIN_RAW[[#This Row],[CLIENTE]])</f>
        <v>Omar Osorio Valencia</v>
      </c>
      <c r="L2863" s="3" t="str">
        <f>IF(OR(FIN_RAW[[#This Row],[DEPORTISTA]]=0,FIN_RAW[[#This Row],[DEPORTISTA]]=""),"",FIN_RAW[[#This Row],[DEPORTISTA]])</f>
        <v>Mariana Osorio Mendoza</v>
      </c>
      <c r="M2863" s="3">
        <f>IF(FIN_DATASET[[#This Row],[Method]]="Efectivo",1,0)</f>
        <v>0</v>
      </c>
      <c r="N2863" s="12">
        <f>IF(FIN_DATASET[[#This Row],[Method]]="Efectivo",FIN_DATASET[[#This Row],[Amount]],0)</f>
        <v>0</v>
      </c>
      <c r="O2863" s="3">
        <f>IF(FIN_DATASET[[#This Row],[Method]]="CxC",1,0)</f>
        <v>0</v>
      </c>
      <c r="P2863" s="11">
        <f>IF(FIN_DATASET[[#This Row],[Method]]="CxC",FIN_DATASET[[#This Row],[Amount]],0)</f>
        <v>0</v>
      </c>
      <c r="Q2863" s="3">
        <f>IF(OR(FIN_DATASET[[#This Row],[Account]]="CxP",FIN_DATASET[[#This Row],[Account]]="CxP (Liga)",FIN_DATASET[[#This Row],[Account]]="CxP (Terceros)"),1,0)</f>
        <v>0</v>
      </c>
      <c r="R2863" s="3">
        <f>IF(FIN_DATASET[[#This Row],[AP_Flag]]=1,FIN_DATASET[[#This Row],[Amount]],0)</f>
        <v>0</v>
      </c>
    </row>
    <row r="2864" spans="1:18" x14ac:dyDescent="0.2">
      <c r="A2864" s="4">
        <f>FIN_RAW[[#This Row],[FECHA]]</f>
        <v>45931</v>
      </c>
      <c r="B2864" s="3">
        <f>YEAR(FIN_DATASET[[#This Row],[Date]])</f>
        <v>2025</v>
      </c>
      <c r="C2864" s="3" t="str">
        <f>TEXT(FIN_DATASET[[#This Row],[Date]],"mmmm")</f>
        <v>October</v>
      </c>
      <c r="D2864" s="3" t="str">
        <f>IF(FIN_RAW[[#This Row],[VALOR (IN)]]&gt;0, "Income",IF(FIN_RAW[[#This Row],[VALOR (OUT)]]&gt;0, "Expense", "Check"))</f>
        <v>Income</v>
      </c>
      <c r="E2864" s="3" t="str">
        <f>_xlfn.XLOOKUP(FIN_DATASET[[#This Row],[Method]],CATEGORY_MAP[CUENTA_IN],CATEGORY_MAP[Category])</f>
        <v>Accounts Receivable</v>
      </c>
      <c r="F2864" s="3" t="str">
        <f>_xlfn.XLOOKUP(FIN_DATASET[[#This Row],[Account]],CATEGORY_MAP[CUENTA_OUT],CATEGORY_MAP[Subcategory])</f>
        <v>Monthly Fee</v>
      </c>
      <c r="G2864" s="3" t="str">
        <f>IF(OR(FIN_RAW[[#This Row],[CONCEPTO]]=0,FIN_RAW[[#This Row],[CONCEPTO]]=""),"",FIN_RAW[[#This Row],[CONCEPTO]])</f>
        <v>Mensualidad AR OCT</v>
      </c>
      <c r="H2864" s="5">
        <f>IF(FIN_DATASET[[#This Row],[Type]]="Income", FIN_RAW[[#This Row],[VALOR (IN)]], -FIN_RAW[[#This Row],[VALOR (OUT)]])</f>
        <v>225000</v>
      </c>
      <c r="I2864" s="3" t="str">
        <f>FIN_RAW[[#This Row],[CUENTA (IN)]]</f>
        <v>CxC</v>
      </c>
      <c r="J2864" s="6" t="str">
        <f>FIN_RAW[[#This Row],[CUENTA (OUT)]]</f>
        <v>Mensualidad</v>
      </c>
      <c r="K2864" s="3" t="str">
        <f>IF(OR(FIN_RAW[[#This Row],[CLIENTE]]=0,FIN_RAW[[#This Row],[CLIENTE]]=" "),"",FIN_RAW[[#This Row],[CLIENTE]])</f>
        <v>Mónica González Esguerra</v>
      </c>
      <c r="L2864" s="3" t="str">
        <f>IF(OR(FIN_RAW[[#This Row],[DEPORTISTA]]=0,FIN_RAW[[#This Row],[DEPORTISTA]]=""),"",FIN_RAW[[#This Row],[DEPORTISTA]])</f>
        <v>Mariana Vásquez González</v>
      </c>
      <c r="M2864" s="3">
        <f>IF(FIN_DATASET[[#This Row],[Method]]="Efectivo",1,0)</f>
        <v>0</v>
      </c>
      <c r="N2864" s="12">
        <f>IF(FIN_DATASET[[#This Row],[Method]]="Efectivo",FIN_DATASET[[#This Row],[Amount]],0)</f>
        <v>0</v>
      </c>
      <c r="O2864" s="3">
        <f>IF(FIN_DATASET[[#This Row],[Method]]="CxC",1,0)</f>
        <v>1</v>
      </c>
      <c r="P2864" s="11">
        <f>IF(FIN_DATASET[[#This Row],[Method]]="CxC",FIN_DATASET[[#This Row],[Amount]],0)</f>
        <v>225000</v>
      </c>
      <c r="Q2864" s="3">
        <f>IF(OR(FIN_DATASET[[#This Row],[Account]]="CxP",FIN_DATASET[[#This Row],[Account]]="CxP (Liga)",FIN_DATASET[[#This Row],[Account]]="CxP (Terceros)"),1,0)</f>
        <v>0</v>
      </c>
      <c r="R2864" s="3">
        <f>IF(FIN_DATASET[[#This Row],[AP_Flag]]=1,FIN_DATASET[[#This Row],[Amount]],0)</f>
        <v>0</v>
      </c>
    </row>
    <row r="2865" spans="1:18" x14ac:dyDescent="0.2">
      <c r="A2865" s="4">
        <f>FIN_RAW[[#This Row],[FECHA]]</f>
        <v>45931</v>
      </c>
      <c r="B2865" s="3">
        <f>YEAR(FIN_DATASET[[#This Row],[Date]])</f>
        <v>2025</v>
      </c>
      <c r="C2865" s="3" t="str">
        <f>TEXT(FIN_DATASET[[#This Row],[Date]],"mmmm")</f>
        <v>October</v>
      </c>
      <c r="D2865" s="3" t="str">
        <f>IF(FIN_RAW[[#This Row],[VALOR (IN)]]&gt;0, "Income",IF(FIN_RAW[[#This Row],[VALOR (OUT)]]&gt;0, "Expense", "Check"))</f>
        <v>Income</v>
      </c>
      <c r="E2865" s="3" t="str">
        <f>_xlfn.XLOOKUP(FIN_DATASET[[#This Row],[Method]],CATEGORY_MAP[CUENTA_IN],CATEGORY_MAP[Category])</f>
        <v>Cash</v>
      </c>
      <c r="F2865" s="3" t="str">
        <f>_xlfn.XLOOKUP(FIN_DATASET[[#This Row],[Account]],CATEGORY_MAP[CUENTA_OUT],CATEGORY_MAP[Subcategory])</f>
        <v>Monthly Fee</v>
      </c>
      <c r="G2865" s="3" t="str">
        <f>IF(OR(FIN_RAW[[#This Row],[CONCEPTO]]=0,FIN_RAW[[#This Row],[CONCEPTO]]=""),"",FIN_RAW[[#This Row],[CONCEPTO]])</f>
        <v>Mensualidad AR OCT</v>
      </c>
      <c r="H2865" s="5">
        <f>IF(FIN_DATASET[[#This Row],[Type]]="Income", FIN_RAW[[#This Row],[VALOR (IN)]], -FIN_RAW[[#This Row],[VALOR (OUT)]])</f>
        <v>225000</v>
      </c>
      <c r="I2865" s="3" t="str">
        <f>FIN_RAW[[#This Row],[CUENTA (IN)]]</f>
        <v>Efectivo</v>
      </c>
      <c r="J2865" s="6" t="str">
        <f>FIN_RAW[[#This Row],[CUENTA (OUT)]]</f>
        <v>Mensualidad</v>
      </c>
      <c r="K2865" s="3" t="str">
        <f>IF(OR(FIN_RAW[[#This Row],[CLIENTE]]=0,FIN_RAW[[#This Row],[CLIENTE]]=" "),"",FIN_RAW[[#This Row],[CLIENTE]])</f>
        <v>Ana Milena Sánchez Patiño</v>
      </c>
      <c r="L2865" s="3" t="str">
        <f>IF(OR(FIN_RAW[[#This Row],[DEPORTISTA]]=0,FIN_RAW[[#This Row],[DEPORTISTA]]=""),"",FIN_RAW[[#This Row],[DEPORTISTA]])</f>
        <v>Matías Carvajal Sánchez</v>
      </c>
      <c r="M2865" s="3">
        <f>IF(FIN_DATASET[[#This Row],[Method]]="Efectivo",1,0)</f>
        <v>1</v>
      </c>
      <c r="N2865" s="12">
        <f>IF(FIN_DATASET[[#This Row],[Method]]="Efectivo",FIN_DATASET[[#This Row],[Amount]],0)</f>
        <v>225000</v>
      </c>
      <c r="O2865" s="3">
        <f>IF(FIN_DATASET[[#This Row],[Method]]="CxC",1,0)</f>
        <v>0</v>
      </c>
      <c r="P2865" s="11">
        <f>IF(FIN_DATASET[[#This Row],[Method]]="CxC",FIN_DATASET[[#This Row],[Amount]],0)</f>
        <v>0</v>
      </c>
      <c r="Q2865" s="3">
        <f>IF(OR(FIN_DATASET[[#This Row],[Account]]="CxP",FIN_DATASET[[#This Row],[Account]]="CxP (Liga)",FIN_DATASET[[#This Row],[Account]]="CxP (Terceros)"),1,0)</f>
        <v>0</v>
      </c>
      <c r="R2865" s="3">
        <f>IF(FIN_DATASET[[#This Row],[AP_Flag]]=1,FIN_DATASET[[#This Row],[Amount]],0)</f>
        <v>0</v>
      </c>
    </row>
    <row r="2866" spans="1:18" x14ac:dyDescent="0.2">
      <c r="A2866" s="4">
        <f>FIN_RAW[[#This Row],[FECHA]]</f>
        <v>45931</v>
      </c>
      <c r="B2866" s="3">
        <f>YEAR(FIN_DATASET[[#This Row],[Date]])</f>
        <v>2025</v>
      </c>
      <c r="C2866" s="3" t="str">
        <f>TEXT(FIN_DATASET[[#This Row],[Date]],"mmmm")</f>
        <v>October</v>
      </c>
      <c r="D2866" s="3" t="str">
        <f>IF(FIN_RAW[[#This Row],[VALOR (IN)]]&gt;0, "Income",IF(FIN_RAW[[#This Row],[VALOR (OUT)]]&gt;0, "Expense", "Check"))</f>
        <v>Income</v>
      </c>
      <c r="E2866" s="3" t="str">
        <f>_xlfn.XLOOKUP(FIN_DATASET[[#This Row],[Method]],CATEGORY_MAP[CUENTA_IN],CATEGORY_MAP[Category])</f>
        <v>Accounts Receivable</v>
      </c>
      <c r="F2866" s="3" t="str">
        <f>_xlfn.XLOOKUP(FIN_DATASET[[#This Row],[Account]],CATEGORY_MAP[CUENTA_OUT],CATEGORY_MAP[Subcategory])</f>
        <v>Monthly Fee</v>
      </c>
      <c r="G2866" s="3" t="str">
        <f>IF(OR(FIN_RAW[[#This Row],[CONCEPTO]]=0,FIN_RAW[[#This Row],[CONCEPTO]]=""),"",FIN_RAW[[#This Row],[CONCEPTO]])</f>
        <v>Mensualidad FOR OCT</v>
      </c>
      <c r="H2866" s="5">
        <f>IF(FIN_DATASET[[#This Row],[Type]]="Income", FIN_RAW[[#This Row],[VALOR (IN)]], -FIN_RAW[[#This Row],[VALOR (OUT)]])</f>
        <v>193000</v>
      </c>
      <c r="I2866" s="3" t="str">
        <f>FIN_RAW[[#This Row],[CUENTA (IN)]]</f>
        <v>CxC</v>
      </c>
      <c r="J2866" s="6" t="str">
        <f>FIN_RAW[[#This Row],[CUENTA (OUT)]]</f>
        <v>Mensualidad</v>
      </c>
      <c r="K2866" s="3" t="str">
        <f>IF(OR(FIN_RAW[[#This Row],[CLIENTE]]=0,FIN_RAW[[#This Row],[CLIENTE]]=" "),"",FIN_RAW[[#This Row],[CLIENTE]])</f>
        <v>Mauricio Rodríguez Hoyos</v>
      </c>
      <c r="L2866" s="3" t="str">
        <f>IF(OR(FIN_RAW[[#This Row],[DEPORTISTA]]=0,FIN_RAW[[#This Row],[DEPORTISTA]]=""),"",FIN_RAW[[#This Row],[DEPORTISTA]])</f>
        <v>Maximiliano Rodríguez Jimeno</v>
      </c>
      <c r="M2866" s="3">
        <f>IF(FIN_DATASET[[#This Row],[Method]]="Efectivo",1,0)</f>
        <v>0</v>
      </c>
      <c r="N2866" s="12">
        <f>IF(FIN_DATASET[[#This Row],[Method]]="Efectivo",FIN_DATASET[[#This Row],[Amount]],0)</f>
        <v>0</v>
      </c>
      <c r="O2866" s="3">
        <f>IF(FIN_DATASET[[#This Row],[Method]]="CxC",1,0)</f>
        <v>1</v>
      </c>
      <c r="P2866" s="11">
        <f>IF(FIN_DATASET[[#This Row],[Method]]="CxC",FIN_DATASET[[#This Row],[Amount]],0)</f>
        <v>193000</v>
      </c>
      <c r="Q2866" s="3">
        <f>IF(OR(FIN_DATASET[[#This Row],[Account]]="CxP",FIN_DATASET[[#This Row],[Account]]="CxP (Liga)",FIN_DATASET[[#This Row],[Account]]="CxP (Terceros)"),1,0)</f>
        <v>0</v>
      </c>
      <c r="R2866" s="3">
        <f>IF(FIN_DATASET[[#This Row],[AP_Flag]]=1,FIN_DATASET[[#This Row],[Amount]],0)</f>
        <v>0</v>
      </c>
    </row>
    <row r="2867" spans="1:18" x14ac:dyDescent="0.2">
      <c r="A2867" s="4">
        <f>FIN_RAW[[#This Row],[FECHA]]</f>
        <v>45931</v>
      </c>
      <c r="B2867" s="3">
        <f>YEAR(FIN_DATASET[[#This Row],[Date]])</f>
        <v>2025</v>
      </c>
      <c r="C2867" s="3" t="str">
        <f>TEXT(FIN_DATASET[[#This Row],[Date]],"mmmm")</f>
        <v>October</v>
      </c>
      <c r="D2867" s="3" t="str">
        <f>IF(FIN_RAW[[#This Row],[VALOR (IN)]]&gt;0, "Income",IF(FIN_RAW[[#This Row],[VALOR (OUT)]]&gt;0, "Expense", "Check"))</f>
        <v>Income</v>
      </c>
      <c r="E2867" s="3" t="str">
        <f>_xlfn.XLOOKUP(FIN_DATASET[[#This Row],[Method]],CATEGORY_MAP[CUENTA_IN],CATEGORY_MAP[Category])</f>
        <v>Accounts Receivable</v>
      </c>
      <c r="F2867" s="3" t="str">
        <f>_xlfn.XLOOKUP(FIN_DATASET[[#This Row],[Account]],CATEGORY_MAP[CUENTA_OUT],CATEGORY_MAP[Subcategory])</f>
        <v>Monthly Fee</v>
      </c>
      <c r="G2867" s="3" t="str">
        <f>IF(OR(FIN_RAW[[#This Row],[CONCEPTO]]=0,FIN_RAW[[#This Row],[CONCEPTO]]=""),"",FIN_RAW[[#This Row],[CONCEPTO]])</f>
        <v>Mensualidad AR OCT</v>
      </c>
      <c r="H2867" s="5">
        <f>IF(FIN_DATASET[[#This Row],[Type]]="Income", FIN_RAW[[#This Row],[VALOR (IN)]], -FIN_RAW[[#This Row],[VALOR (OUT)]])</f>
        <v>225000</v>
      </c>
      <c r="I2867" s="3" t="str">
        <f>FIN_RAW[[#This Row],[CUENTA (IN)]]</f>
        <v>CxC</v>
      </c>
      <c r="J2867" s="6" t="str">
        <f>FIN_RAW[[#This Row],[CUENTA (OUT)]]</f>
        <v>Mensualidad</v>
      </c>
      <c r="K2867" s="3" t="str">
        <f>IF(OR(FIN_RAW[[#This Row],[CLIENTE]]=0,FIN_RAW[[#This Row],[CLIENTE]]=" "),"",FIN_RAW[[#This Row],[CLIENTE]])</f>
        <v>Luz Ines Guiral</v>
      </c>
      <c r="L2867" s="3" t="str">
        <f>IF(OR(FIN_RAW[[#This Row],[DEPORTISTA]]=0,FIN_RAW[[#This Row],[DEPORTISTA]]=""),"",FIN_RAW[[#This Row],[DEPORTISTA]])</f>
        <v>Miguel Esteban Tovar Guiral</v>
      </c>
      <c r="M2867" s="3">
        <f>IF(FIN_DATASET[[#This Row],[Method]]="Efectivo",1,0)</f>
        <v>0</v>
      </c>
      <c r="N2867" s="12">
        <f>IF(FIN_DATASET[[#This Row],[Method]]="Efectivo",FIN_DATASET[[#This Row],[Amount]],0)</f>
        <v>0</v>
      </c>
      <c r="O2867" s="3">
        <f>IF(FIN_DATASET[[#This Row],[Method]]="CxC",1,0)</f>
        <v>1</v>
      </c>
      <c r="P2867" s="11">
        <f>IF(FIN_DATASET[[#This Row],[Method]]="CxC",FIN_DATASET[[#This Row],[Amount]],0)</f>
        <v>225000</v>
      </c>
      <c r="Q2867" s="3">
        <f>IF(OR(FIN_DATASET[[#This Row],[Account]]="CxP",FIN_DATASET[[#This Row],[Account]]="CxP (Liga)",FIN_DATASET[[#This Row],[Account]]="CxP (Terceros)"),1,0)</f>
        <v>0</v>
      </c>
      <c r="R2867" s="3">
        <f>IF(FIN_DATASET[[#This Row],[AP_Flag]]=1,FIN_DATASET[[#This Row],[Amount]],0)</f>
        <v>0</v>
      </c>
    </row>
    <row r="2868" spans="1:18" x14ac:dyDescent="0.2">
      <c r="A2868" s="4">
        <f>FIN_RAW[[#This Row],[FECHA]]</f>
        <v>45931</v>
      </c>
      <c r="B2868" s="3">
        <f>YEAR(FIN_DATASET[[#This Row],[Date]])</f>
        <v>2025</v>
      </c>
      <c r="C2868" s="3" t="str">
        <f>TEXT(FIN_DATASET[[#This Row],[Date]],"mmmm")</f>
        <v>October</v>
      </c>
      <c r="D2868" s="3" t="str">
        <f>IF(FIN_RAW[[#This Row],[VALOR (IN)]]&gt;0, "Income",IF(FIN_RAW[[#This Row],[VALOR (OUT)]]&gt;0, "Expense", "Check"))</f>
        <v>Income</v>
      </c>
      <c r="E2868" s="3" t="str">
        <f>_xlfn.XLOOKUP(FIN_DATASET[[#This Row],[Method]],CATEGORY_MAP[CUENTA_IN],CATEGORY_MAP[Category])</f>
        <v>Accounts Receivable</v>
      </c>
      <c r="F2868" s="3" t="str">
        <f>_xlfn.XLOOKUP(FIN_DATASET[[#This Row],[Account]],CATEGORY_MAP[CUENTA_OUT],CATEGORY_MAP[Subcategory])</f>
        <v>Monthly Fee</v>
      </c>
      <c r="G2868" s="3" t="str">
        <f>IF(OR(FIN_RAW[[#This Row],[CONCEPTO]]=0,FIN_RAW[[#This Row],[CONCEPTO]]=""),"",FIN_RAW[[#This Row],[CONCEPTO]])</f>
        <v>Mensualidad AR OCT</v>
      </c>
      <c r="H2868" s="5">
        <f>IF(FIN_DATASET[[#This Row],[Type]]="Income", FIN_RAW[[#This Row],[VALOR (IN)]], -FIN_RAW[[#This Row],[VALOR (OUT)]])</f>
        <v>225000</v>
      </c>
      <c r="I2868" s="3" t="str">
        <f>FIN_RAW[[#This Row],[CUENTA (IN)]]</f>
        <v>CxC</v>
      </c>
      <c r="J2868" s="6" t="str">
        <f>FIN_RAW[[#This Row],[CUENTA (OUT)]]</f>
        <v>Mensualidad</v>
      </c>
      <c r="K2868" s="3" t="str">
        <f>IF(OR(FIN_RAW[[#This Row],[CLIENTE]]=0,FIN_RAW[[#This Row],[CLIENTE]]=" "),"",FIN_RAW[[#This Row],[CLIENTE]])</f>
        <v>Steveen Fernandez</v>
      </c>
      <c r="L2868" s="3" t="str">
        <f>IF(OR(FIN_RAW[[#This Row],[DEPORTISTA]]=0,FIN_RAW[[#This Row],[DEPORTISTA]]=""),"",FIN_RAW[[#This Row],[DEPORTISTA]])</f>
        <v>Samantha Fernandez Urbano</v>
      </c>
      <c r="M2868" s="3">
        <f>IF(FIN_DATASET[[#This Row],[Method]]="Efectivo",1,0)</f>
        <v>0</v>
      </c>
      <c r="N2868" s="12">
        <f>IF(FIN_DATASET[[#This Row],[Method]]="Efectivo",FIN_DATASET[[#This Row],[Amount]],0)</f>
        <v>0</v>
      </c>
      <c r="O2868" s="3">
        <f>IF(FIN_DATASET[[#This Row],[Method]]="CxC",1,0)</f>
        <v>1</v>
      </c>
      <c r="P2868" s="11">
        <f>IF(FIN_DATASET[[#This Row],[Method]]="CxC",FIN_DATASET[[#This Row],[Amount]],0)</f>
        <v>225000</v>
      </c>
      <c r="Q2868" s="3">
        <f>IF(OR(FIN_DATASET[[#This Row],[Account]]="CxP",FIN_DATASET[[#This Row],[Account]]="CxP (Liga)",FIN_DATASET[[#This Row],[Account]]="CxP (Terceros)"),1,0)</f>
        <v>0</v>
      </c>
      <c r="R2868" s="3">
        <f>IF(FIN_DATASET[[#This Row],[AP_Flag]]=1,FIN_DATASET[[#This Row],[Amount]],0)</f>
        <v>0</v>
      </c>
    </row>
    <row r="2869" spans="1:18" x14ac:dyDescent="0.2">
      <c r="A2869" s="4">
        <f>FIN_RAW[[#This Row],[FECHA]]</f>
        <v>45931</v>
      </c>
      <c r="B2869" s="3">
        <f>YEAR(FIN_DATASET[[#This Row],[Date]])</f>
        <v>2025</v>
      </c>
      <c r="C2869" s="3" t="str">
        <f>TEXT(FIN_DATASET[[#This Row],[Date]],"mmmm")</f>
        <v>October</v>
      </c>
      <c r="D2869" s="3" t="str">
        <f>IF(FIN_RAW[[#This Row],[VALOR (IN)]]&gt;0, "Income",IF(FIN_RAW[[#This Row],[VALOR (OUT)]]&gt;0, "Expense", "Check"))</f>
        <v>Income</v>
      </c>
      <c r="E2869" s="3" t="str">
        <f>_xlfn.XLOOKUP(FIN_DATASET[[#This Row],[Method]],CATEGORY_MAP[CUENTA_IN],CATEGORY_MAP[Category])</f>
        <v>Accounts Receivable</v>
      </c>
      <c r="F2869" s="3" t="str">
        <f>_xlfn.XLOOKUP(FIN_DATASET[[#This Row],[Account]],CATEGORY_MAP[CUENTA_OUT],CATEGORY_MAP[Subcategory])</f>
        <v>Monthly Fee</v>
      </c>
      <c r="G2869" s="3" t="str">
        <f>IF(OR(FIN_RAW[[#This Row],[CONCEPTO]]=0,FIN_RAW[[#This Row],[CONCEPTO]]=""),"",FIN_RAW[[#This Row],[CONCEPTO]])</f>
        <v>Mensualidad AR OCT</v>
      </c>
      <c r="H2869" s="5">
        <f>IF(FIN_DATASET[[#This Row],[Type]]="Income", FIN_RAW[[#This Row],[VALOR (IN)]], -FIN_RAW[[#This Row],[VALOR (OUT)]])</f>
        <v>225000</v>
      </c>
      <c r="I2869" s="3" t="str">
        <f>FIN_RAW[[#This Row],[CUENTA (IN)]]</f>
        <v>CxC</v>
      </c>
      <c r="J2869" s="6" t="str">
        <f>FIN_RAW[[#This Row],[CUENTA (OUT)]]</f>
        <v>Mensualidad</v>
      </c>
      <c r="K2869" s="3" t="str">
        <f>IF(OR(FIN_RAW[[#This Row],[CLIENTE]]=0,FIN_RAW[[#This Row],[CLIENTE]]=" "),"",FIN_RAW[[#This Row],[CLIENTE]])</f>
        <v>Ingrith Basto Zamorano</v>
      </c>
      <c r="L2869" s="3" t="str">
        <f>IF(OR(FIN_RAW[[#This Row],[DEPORTISTA]]=0,FIN_RAW[[#This Row],[DEPORTISTA]]=""),"",FIN_RAW[[#This Row],[DEPORTISTA]])</f>
        <v>Santiago Solórzano Basto</v>
      </c>
      <c r="M2869" s="3">
        <f>IF(FIN_DATASET[[#This Row],[Method]]="Efectivo",1,0)</f>
        <v>0</v>
      </c>
      <c r="N2869" s="12">
        <f>IF(FIN_DATASET[[#This Row],[Method]]="Efectivo",FIN_DATASET[[#This Row],[Amount]],0)</f>
        <v>0</v>
      </c>
      <c r="O2869" s="3">
        <f>IF(FIN_DATASET[[#This Row],[Method]]="CxC",1,0)</f>
        <v>1</v>
      </c>
      <c r="P2869" s="11">
        <f>IF(FIN_DATASET[[#This Row],[Method]]="CxC",FIN_DATASET[[#This Row],[Amount]],0)</f>
        <v>225000</v>
      </c>
      <c r="Q2869" s="3">
        <f>IF(OR(FIN_DATASET[[#This Row],[Account]]="CxP",FIN_DATASET[[#This Row],[Account]]="CxP (Liga)",FIN_DATASET[[#This Row],[Account]]="CxP (Terceros)"),1,0)</f>
        <v>0</v>
      </c>
      <c r="R2869" s="3">
        <f>IF(FIN_DATASET[[#This Row],[AP_Flag]]=1,FIN_DATASET[[#This Row],[Amount]],0)</f>
        <v>0</v>
      </c>
    </row>
    <row r="2870" spans="1:18" x14ac:dyDescent="0.2">
      <c r="A2870" s="4">
        <f>FIN_RAW[[#This Row],[FECHA]]</f>
        <v>45931</v>
      </c>
      <c r="B2870" s="3">
        <f>YEAR(FIN_DATASET[[#This Row],[Date]])</f>
        <v>2025</v>
      </c>
      <c r="C2870" s="3" t="str">
        <f>TEXT(FIN_DATASET[[#This Row],[Date]],"mmmm")</f>
        <v>October</v>
      </c>
      <c r="D2870" s="3" t="str">
        <f>IF(FIN_RAW[[#This Row],[VALOR (IN)]]&gt;0, "Income",IF(FIN_RAW[[#This Row],[VALOR (OUT)]]&gt;0, "Expense", "Check"))</f>
        <v>Income</v>
      </c>
      <c r="E2870" s="3" t="str">
        <f>_xlfn.XLOOKUP(FIN_DATASET[[#This Row],[Method]],CATEGORY_MAP[CUENTA_IN],CATEGORY_MAP[Category])</f>
        <v>Accounts Receivable</v>
      </c>
      <c r="F2870" s="3" t="str">
        <f>_xlfn.XLOOKUP(FIN_DATASET[[#This Row],[Account]],CATEGORY_MAP[CUENTA_OUT],CATEGORY_MAP[Subcategory])</f>
        <v>Monthly Fee</v>
      </c>
      <c r="G2870" s="3" t="str">
        <f>IF(OR(FIN_RAW[[#This Row],[CONCEPTO]]=0,FIN_RAW[[#This Row],[CONCEPTO]]=""),"",FIN_RAW[[#This Row],[CONCEPTO]])</f>
        <v>Mensualidad AR OCT</v>
      </c>
      <c r="H2870" s="5">
        <f>IF(FIN_DATASET[[#This Row],[Type]]="Income", FIN_RAW[[#This Row],[VALOR (IN)]], -FIN_RAW[[#This Row],[VALOR (OUT)]])</f>
        <v>225000</v>
      </c>
      <c r="I2870" s="3" t="str">
        <f>FIN_RAW[[#This Row],[CUENTA (IN)]]</f>
        <v>CxC</v>
      </c>
      <c r="J2870" s="6" t="str">
        <f>FIN_RAW[[#This Row],[CUENTA (OUT)]]</f>
        <v>Mensualidad</v>
      </c>
      <c r="K2870" s="3" t="str">
        <f>IF(OR(FIN_RAW[[#This Row],[CLIENTE]]=0,FIN_RAW[[#This Row],[CLIENTE]]=" "),"",FIN_RAW[[#This Row],[CLIENTE]])</f>
        <v>Oscar Urrea Ramirez</v>
      </c>
      <c r="L2870" s="3" t="str">
        <f>IF(OR(FIN_RAW[[#This Row],[DEPORTISTA]]=0,FIN_RAW[[#This Row],[DEPORTISTA]]=""),"",FIN_RAW[[#This Row],[DEPORTISTA]])</f>
        <v>Sara Urrea Chavarriaga</v>
      </c>
      <c r="M2870" s="3">
        <f>IF(FIN_DATASET[[#This Row],[Method]]="Efectivo",1,0)</f>
        <v>0</v>
      </c>
      <c r="N2870" s="12">
        <f>IF(FIN_DATASET[[#This Row],[Method]]="Efectivo",FIN_DATASET[[#This Row],[Amount]],0)</f>
        <v>0</v>
      </c>
      <c r="O2870" s="3">
        <f>IF(FIN_DATASET[[#This Row],[Method]]="CxC",1,0)</f>
        <v>1</v>
      </c>
      <c r="P2870" s="11">
        <f>IF(FIN_DATASET[[#This Row],[Method]]="CxC",FIN_DATASET[[#This Row],[Amount]],0)</f>
        <v>225000</v>
      </c>
      <c r="Q2870" s="3">
        <f>IF(OR(FIN_DATASET[[#This Row],[Account]]="CxP",FIN_DATASET[[#This Row],[Account]]="CxP (Liga)",FIN_DATASET[[#This Row],[Account]]="CxP (Terceros)"),1,0)</f>
        <v>0</v>
      </c>
      <c r="R2870" s="3">
        <f>IF(FIN_DATASET[[#This Row],[AP_Flag]]=1,FIN_DATASET[[#This Row],[Amount]],0)</f>
        <v>0</v>
      </c>
    </row>
    <row r="2871" spans="1:18" x14ac:dyDescent="0.2">
      <c r="A2871" s="4">
        <f>FIN_RAW[[#This Row],[FECHA]]</f>
        <v>45931</v>
      </c>
      <c r="B2871" s="3">
        <f>YEAR(FIN_DATASET[[#This Row],[Date]])</f>
        <v>2025</v>
      </c>
      <c r="C2871" s="3" t="str">
        <f>TEXT(FIN_DATASET[[#This Row],[Date]],"mmmm")</f>
        <v>October</v>
      </c>
      <c r="D2871" s="3" t="str">
        <f>IF(FIN_RAW[[#This Row],[VALOR (IN)]]&gt;0, "Income",IF(FIN_RAW[[#This Row],[VALOR (OUT)]]&gt;0, "Expense", "Check"))</f>
        <v>Income</v>
      </c>
      <c r="E2871" s="3" t="str">
        <f>_xlfn.XLOOKUP(FIN_DATASET[[#This Row],[Method]],CATEGORY_MAP[CUENTA_IN],CATEGORY_MAP[Category])</f>
        <v>Accounts Receivable</v>
      </c>
      <c r="F2871" s="3" t="str">
        <f>_xlfn.XLOOKUP(FIN_DATASET[[#This Row],[Account]],CATEGORY_MAP[CUENTA_OUT],CATEGORY_MAP[Subcategory])</f>
        <v>Monthly Fee</v>
      </c>
      <c r="G2871" s="3" t="str">
        <f>IF(OR(FIN_RAW[[#This Row],[CONCEPTO]]=0,FIN_RAW[[#This Row],[CONCEPTO]]=""),"",FIN_RAW[[#This Row],[CONCEPTO]])</f>
        <v>Mensualidad AR OCT</v>
      </c>
      <c r="H2871" s="5">
        <f>IF(FIN_DATASET[[#This Row],[Type]]="Income", FIN_RAW[[#This Row],[VALOR (IN)]], -FIN_RAW[[#This Row],[VALOR (OUT)]])</f>
        <v>225000</v>
      </c>
      <c r="I2871" s="3" t="str">
        <f>FIN_RAW[[#This Row],[CUENTA (IN)]]</f>
        <v>CxC</v>
      </c>
      <c r="J2871" s="6" t="str">
        <f>FIN_RAW[[#This Row],[CUENTA (OUT)]]</f>
        <v>Mensualidad</v>
      </c>
      <c r="K2871" s="3" t="str">
        <f>IF(OR(FIN_RAW[[#This Row],[CLIENTE]]=0,FIN_RAW[[#This Row],[CLIENTE]]=" "),"",FIN_RAW[[#This Row],[CLIENTE]])</f>
        <v>Marcela Zapata Duque</v>
      </c>
      <c r="L2871" s="3" t="str">
        <f>IF(OR(FIN_RAW[[#This Row],[DEPORTISTA]]=0,FIN_RAW[[#This Row],[DEPORTISTA]]=""),"",FIN_RAW[[#This Row],[DEPORTISTA]])</f>
        <v>Sara Zapata Zapata</v>
      </c>
      <c r="M2871" s="3">
        <f>IF(FIN_DATASET[[#This Row],[Method]]="Efectivo",1,0)</f>
        <v>0</v>
      </c>
      <c r="N2871" s="12">
        <f>IF(FIN_DATASET[[#This Row],[Method]]="Efectivo",FIN_DATASET[[#This Row],[Amount]],0)</f>
        <v>0</v>
      </c>
      <c r="O2871" s="3">
        <f>IF(FIN_DATASET[[#This Row],[Method]]="CxC",1,0)</f>
        <v>1</v>
      </c>
      <c r="P2871" s="11">
        <f>IF(FIN_DATASET[[#This Row],[Method]]="CxC",FIN_DATASET[[#This Row],[Amount]],0)</f>
        <v>225000</v>
      </c>
      <c r="Q2871" s="3">
        <f>IF(OR(FIN_DATASET[[#This Row],[Account]]="CxP",FIN_DATASET[[#This Row],[Account]]="CxP (Liga)",FIN_DATASET[[#This Row],[Account]]="CxP (Terceros)"),1,0)</f>
        <v>0</v>
      </c>
      <c r="R2871" s="3">
        <f>IF(FIN_DATASET[[#This Row],[AP_Flag]]=1,FIN_DATASET[[#This Row],[Amount]],0)</f>
        <v>0</v>
      </c>
    </row>
    <row r="2872" spans="1:18" x14ac:dyDescent="0.2">
      <c r="A2872" s="4">
        <f>FIN_RAW[[#This Row],[FECHA]]</f>
        <v>45931</v>
      </c>
      <c r="B2872" s="3">
        <f>YEAR(FIN_DATASET[[#This Row],[Date]])</f>
        <v>2025</v>
      </c>
      <c r="C2872" s="3" t="str">
        <f>TEXT(FIN_DATASET[[#This Row],[Date]],"mmmm")</f>
        <v>October</v>
      </c>
      <c r="D2872" s="3" t="str">
        <f>IF(FIN_RAW[[#This Row],[VALOR (IN)]]&gt;0, "Income",IF(FIN_RAW[[#This Row],[VALOR (OUT)]]&gt;0, "Expense", "Check"))</f>
        <v>Income</v>
      </c>
      <c r="E2872" s="3" t="str">
        <f>_xlfn.XLOOKUP(FIN_DATASET[[#This Row],[Method]],CATEGORY_MAP[CUENTA_IN],CATEGORY_MAP[Category])</f>
        <v>Accounts Receivable</v>
      </c>
      <c r="F2872" s="3" t="str">
        <f>_xlfn.XLOOKUP(FIN_DATASET[[#This Row],[Account]],CATEGORY_MAP[CUENTA_OUT],CATEGORY_MAP[Subcategory])</f>
        <v>Monthly Fee</v>
      </c>
      <c r="G2872" s="3" t="str">
        <f>IF(OR(FIN_RAW[[#This Row],[CONCEPTO]]=0,FIN_RAW[[#This Row],[CONCEPTO]]=""),"",FIN_RAW[[#This Row],[CONCEPTO]])</f>
        <v>Mensualidad AR OCT</v>
      </c>
      <c r="H2872" s="5">
        <f>IF(FIN_DATASET[[#This Row],[Type]]="Income", FIN_RAW[[#This Row],[VALOR (IN)]], -FIN_RAW[[#This Row],[VALOR (OUT)]])</f>
        <v>225000</v>
      </c>
      <c r="I2872" s="3" t="str">
        <f>FIN_RAW[[#This Row],[CUENTA (IN)]]</f>
        <v>CxC</v>
      </c>
      <c r="J2872" s="6" t="str">
        <f>FIN_RAW[[#This Row],[CUENTA (OUT)]]</f>
        <v>Mensualidad</v>
      </c>
      <c r="K2872" s="3" t="str">
        <f>IF(OR(FIN_RAW[[#This Row],[CLIENTE]]=0,FIN_RAW[[#This Row],[CLIENTE]]=" "),"",FIN_RAW[[#This Row],[CLIENTE]])</f>
        <v>Paula Andrea Cruz</v>
      </c>
      <c r="L2872" s="3" t="str">
        <f>IF(OR(FIN_RAW[[#This Row],[DEPORTISTA]]=0,FIN_RAW[[#This Row],[DEPORTISTA]]=""),"",FIN_RAW[[#This Row],[DEPORTISTA]])</f>
        <v>Victoria David Cruz</v>
      </c>
      <c r="M2872" s="3">
        <f>IF(FIN_DATASET[[#This Row],[Method]]="Efectivo",1,0)</f>
        <v>0</v>
      </c>
      <c r="N2872" s="12">
        <f>IF(FIN_DATASET[[#This Row],[Method]]="Efectivo",FIN_DATASET[[#This Row],[Amount]],0)</f>
        <v>0</v>
      </c>
      <c r="O2872" s="3">
        <f>IF(FIN_DATASET[[#This Row],[Method]]="CxC",1,0)</f>
        <v>1</v>
      </c>
      <c r="P2872" s="11">
        <f>IF(FIN_DATASET[[#This Row],[Method]]="CxC",FIN_DATASET[[#This Row],[Amount]],0)</f>
        <v>225000</v>
      </c>
      <c r="Q2872" s="3">
        <f>IF(OR(FIN_DATASET[[#This Row],[Account]]="CxP",FIN_DATASET[[#This Row],[Account]]="CxP (Liga)",FIN_DATASET[[#This Row],[Account]]="CxP (Terceros)"),1,0)</f>
        <v>0</v>
      </c>
      <c r="R2872" s="3">
        <f>IF(FIN_DATASET[[#This Row],[AP_Flag]]=1,FIN_DATASET[[#This Row],[Amount]],0)</f>
        <v>0</v>
      </c>
    </row>
    <row r="2873" spans="1:18" x14ac:dyDescent="0.2">
      <c r="A2873" s="4">
        <f>FIN_RAW[[#This Row],[FECHA]]</f>
        <v>45961</v>
      </c>
      <c r="B2873" s="3">
        <f>YEAR(FIN_DATASET[[#This Row],[Date]])</f>
        <v>2025</v>
      </c>
      <c r="C2873" s="3" t="str">
        <f>TEXT(FIN_DATASET[[#This Row],[Date]],"mmmm")</f>
        <v>October</v>
      </c>
      <c r="D2873" s="3" t="str">
        <f>IF(FIN_RAW[[#This Row],[VALOR (IN)]]&gt;0, "Income",IF(FIN_RAW[[#This Row],[VALOR (OUT)]]&gt;0, "Expense", "Check"))</f>
        <v>Expense</v>
      </c>
      <c r="E2873" s="3" t="str">
        <f>_xlfn.XLOOKUP(FIN_DATASET[[#This Row],[Method]],CATEGORY_MAP[CUENTA_IN],CATEGORY_MAP[Category])</f>
        <v>Cash</v>
      </c>
      <c r="F2873" s="3" t="str">
        <f>_xlfn.XLOOKUP(FIN_DATASET[[#This Row],[Account]],CATEGORY_MAP[CUENTA_OUT],CATEGORY_MAP[Subcategory])</f>
        <v>Payroll</v>
      </c>
      <c r="G2873" s="3" t="str">
        <f>IF(OR(FIN_RAW[[#This Row],[CONCEPTO]]=0,FIN_RAW[[#This Row],[CONCEPTO]]=""),"",FIN_RAW[[#This Row],[CONCEPTO]])</f>
        <v>Pago Nomina OCT</v>
      </c>
      <c r="H2873" s="5">
        <f>IF(FIN_DATASET[[#This Row],[Type]]="Income", FIN_RAW[[#This Row],[VALOR (IN)]], -FIN_RAW[[#This Row],[VALOR (OUT)]])</f>
        <v>-225000</v>
      </c>
      <c r="I2873" s="3" t="str">
        <f>FIN_RAW[[#This Row],[CUENTA (IN)]]</f>
        <v>Efectivo</v>
      </c>
      <c r="J2873" s="6" t="str">
        <f>FIN_RAW[[#This Row],[CUENTA (OUT)]]</f>
        <v>Nomina</v>
      </c>
      <c r="K2873" s="3" t="str">
        <f>IF(OR(FIN_RAW[[#This Row],[CLIENTE]]=0,FIN_RAW[[#This Row],[CLIENTE]]=" "),"",FIN_RAW[[#This Row],[CLIENTE]])</f>
        <v>Ana Milena Sánchez Patiño</v>
      </c>
      <c r="L2873" s="3" t="str">
        <f>IF(OR(FIN_RAW[[#This Row],[DEPORTISTA]]=0,FIN_RAW[[#This Row],[DEPORTISTA]]=""),"",FIN_RAW[[#This Row],[DEPORTISTA]])</f>
        <v>Ana Milena Sánchez Patiño</v>
      </c>
      <c r="M2873" s="3">
        <f>IF(FIN_DATASET[[#This Row],[Method]]="Efectivo",1,0)</f>
        <v>1</v>
      </c>
      <c r="N2873" s="12">
        <f>IF(FIN_DATASET[[#This Row],[Method]]="Efectivo",FIN_DATASET[[#This Row],[Amount]],0)</f>
        <v>-225000</v>
      </c>
      <c r="O2873" s="3">
        <f>IF(FIN_DATASET[[#This Row],[Method]]="CxC",1,0)</f>
        <v>0</v>
      </c>
      <c r="P2873" s="11">
        <f>IF(FIN_DATASET[[#This Row],[Method]]="CxC",FIN_DATASET[[#This Row],[Amount]],0)</f>
        <v>0</v>
      </c>
      <c r="Q2873" s="3">
        <f>IF(OR(FIN_DATASET[[#This Row],[Account]]="CxP",FIN_DATASET[[#This Row],[Account]]="CxP (Liga)",FIN_DATASET[[#This Row],[Account]]="CxP (Terceros)"),1,0)</f>
        <v>0</v>
      </c>
      <c r="R2873" s="3">
        <f>IF(FIN_DATASET[[#This Row],[AP_Flag]]=1,FIN_DATASET[[#This Row],[Amount]],0)</f>
        <v>0</v>
      </c>
    </row>
    <row r="2874" spans="1:18" x14ac:dyDescent="0.2">
      <c r="A2874" s="4">
        <f>FIN_RAW[[#This Row],[FECHA]]</f>
        <v>46022</v>
      </c>
      <c r="B2874" s="3">
        <f>YEAR(FIN_DATASET[[#This Row],[Date]])</f>
        <v>2025</v>
      </c>
      <c r="C2874" s="3" t="str">
        <f>TEXT(FIN_DATASET[[#This Row],[Date]],"mmmm")</f>
        <v>December</v>
      </c>
      <c r="D2874" s="3" t="str">
        <f>IF(FIN_RAW[[#This Row],[VALOR (IN)]]&gt;0, "Income",IF(FIN_RAW[[#This Row],[VALOR (OUT)]]&gt;0, "Expense", "Check"))</f>
        <v>Expense</v>
      </c>
      <c r="E2874" s="3" t="str">
        <f>_xlfn.XLOOKUP(FIN_DATASET[[#This Row],[Method]],CATEGORY_MAP[CUENTA_IN],CATEGORY_MAP[Category])</f>
        <v>Cash</v>
      </c>
      <c r="F2874" s="3" t="str">
        <f>_xlfn.XLOOKUP(FIN_DATASET[[#This Row],[Account]],CATEGORY_MAP[CUENTA_OUT],CATEGORY_MAP[Subcategory])</f>
        <v>Operating Expenses</v>
      </c>
      <c r="G2874" s="3" t="str">
        <f>IF(OR(FIN_RAW[[#This Row],[CONCEPTO]]=0,FIN_RAW[[#This Row],[CONCEPTO]]=""),"",FIN_RAW[[#This Row],[CONCEPTO]])</f>
        <v>Gastos Paseo Fin de Año</v>
      </c>
      <c r="H2874" s="5">
        <f>IF(FIN_DATASET[[#This Row],[Type]]="Income", FIN_RAW[[#This Row],[VALOR (IN)]], -FIN_RAW[[#This Row],[VALOR (OUT)]])</f>
        <v>-400000</v>
      </c>
      <c r="I2874" s="3" t="str">
        <f>FIN_RAW[[#This Row],[CUENTA (IN)]]</f>
        <v>Efectivo</v>
      </c>
      <c r="J2874" s="6" t="str">
        <f>FIN_RAW[[#This Row],[CUENTA (OUT)]]</f>
        <v>Otros Gastos</v>
      </c>
      <c r="K2874" s="3" t="str">
        <f>IF(OR(FIN_RAW[[#This Row],[CLIENTE]]=0,FIN_RAW[[#This Row],[CLIENTE]]=" "),"",FIN_RAW[[#This Row],[CLIENTE]])</f>
        <v/>
      </c>
      <c r="L2874" s="3" t="str">
        <f>IF(OR(FIN_RAW[[#This Row],[DEPORTISTA]]=0,FIN_RAW[[#This Row],[DEPORTISTA]]=""),"",FIN_RAW[[#This Row],[DEPORTISTA]])</f>
        <v/>
      </c>
      <c r="M2874" s="3">
        <f>IF(FIN_DATASET[[#This Row],[Method]]="Efectivo",1,0)</f>
        <v>1</v>
      </c>
      <c r="N2874" s="12">
        <f>IF(FIN_DATASET[[#This Row],[Method]]="Efectivo",FIN_DATASET[[#This Row],[Amount]],0)</f>
        <v>-400000</v>
      </c>
      <c r="O2874" s="3">
        <f>IF(FIN_DATASET[[#This Row],[Method]]="CxC",1,0)</f>
        <v>0</v>
      </c>
      <c r="P2874" s="11">
        <f>IF(FIN_DATASET[[#This Row],[Method]]="CxC",FIN_DATASET[[#This Row],[Amount]],0)</f>
        <v>0</v>
      </c>
      <c r="Q2874" s="3">
        <f>IF(OR(FIN_DATASET[[#This Row],[Account]]="CxP",FIN_DATASET[[#This Row],[Account]]="CxP (Liga)",FIN_DATASET[[#This Row],[Account]]="CxP (Terceros)"),1,0)</f>
        <v>0</v>
      </c>
      <c r="R2874" s="3">
        <f>IF(FIN_DATASET[[#This Row],[AP_Flag]]=1,FIN_DATASET[[#This Row],[Amount]],0)</f>
        <v>0</v>
      </c>
    </row>
    <row r="2875" spans="1:18" x14ac:dyDescent="0.2">
      <c r="A2875" s="4">
        <f>FIN_RAW[[#This Row],[FECHA]]</f>
        <v>46022</v>
      </c>
      <c r="B2875" s="3">
        <f>YEAR(FIN_DATASET[[#This Row],[Date]])</f>
        <v>2025</v>
      </c>
      <c r="C2875" s="3" t="str">
        <f>TEXT(FIN_DATASET[[#This Row],[Date]],"mmmm")</f>
        <v>December</v>
      </c>
      <c r="D2875" s="3" t="str">
        <f>IF(FIN_RAW[[#This Row],[VALOR (IN)]]&gt;0, "Income",IF(FIN_RAW[[#This Row],[VALOR (OUT)]]&gt;0, "Expense", "Check"))</f>
        <v>Expense</v>
      </c>
      <c r="E2875" s="3" t="str">
        <f>_xlfn.XLOOKUP(FIN_DATASET[[#This Row],[Method]],CATEGORY_MAP[CUENTA_IN],CATEGORY_MAP[Category])</f>
        <v>Cash</v>
      </c>
      <c r="F2875" s="3" t="str">
        <f>_xlfn.XLOOKUP(FIN_DATASET[[#This Row],[Account]],CATEGORY_MAP[CUENTA_OUT],CATEGORY_MAP[Subcategory])</f>
        <v>Accounts Payable – League</v>
      </c>
      <c r="G2875" s="3" t="str">
        <f>IF(OR(FIN_RAW[[#This Row],[CONCEPTO]]=0,FIN_RAW[[#This Row],[CONCEPTO]]=""),"",FIN_RAW[[#This Row],[CONCEPTO]])</f>
        <v>Pago CxP 2024 Liga</v>
      </c>
      <c r="H2875" s="5">
        <f>IF(FIN_DATASET[[#This Row],[Type]]="Income", FIN_RAW[[#This Row],[VALOR (IN)]], -FIN_RAW[[#This Row],[VALOR (OUT)]])</f>
        <v>-1725000</v>
      </c>
      <c r="I2875" s="3" t="str">
        <f>FIN_RAW[[#This Row],[CUENTA (IN)]]</f>
        <v>Efectivo</v>
      </c>
      <c r="J2875" s="6" t="str">
        <f>FIN_RAW[[#This Row],[CUENTA (OUT)]]</f>
        <v>CxP (Liga)</v>
      </c>
      <c r="K2875" s="3" t="str">
        <f>IF(OR(FIN_RAW[[#This Row],[CLIENTE]]=0,FIN_RAW[[#This Row],[CLIENTE]]=" "),"",FIN_RAW[[#This Row],[CLIENTE]])</f>
        <v/>
      </c>
      <c r="L2875" s="3" t="str">
        <f>IF(OR(FIN_RAW[[#This Row],[DEPORTISTA]]=0,FIN_RAW[[#This Row],[DEPORTISTA]]=""),"",FIN_RAW[[#This Row],[DEPORTISTA]])</f>
        <v/>
      </c>
      <c r="M2875" s="3">
        <f>IF(FIN_DATASET[[#This Row],[Method]]="Efectivo",1,0)</f>
        <v>1</v>
      </c>
      <c r="N2875" s="12">
        <f>IF(FIN_DATASET[[#This Row],[Method]]="Efectivo",FIN_DATASET[[#This Row],[Amount]],0)</f>
        <v>-1725000</v>
      </c>
      <c r="O2875" s="3">
        <f>IF(FIN_DATASET[[#This Row],[Method]]="CxC",1,0)</f>
        <v>0</v>
      </c>
      <c r="P2875" s="11">
        <f>IF(FIN_DATASET[[#This Row],[Method]]="CxC",FIN_DATASET[[#This Row],[Amount]],0)</f>
        <v>0</v>
      </c>
      <c r="Q2875" s="3">
        <f>IF(OR(FIN_DATASET[[#This Row],[Account]]="CxP",FIN_DATASET[[#This Row],[Account]]="CxP (Liga)",FIN_DATASET[[#This Row],[Account]]="CxP (Terceros)"),1,0)</f>
        <v>1</v>
      </c>
      <c r="R2875" s="3">
        <f>IF(FIN_DATASET[[#This Row],[AP_Flag]]=1,FIN_DATASET[[#This Row],[Amount]],0)</f>
        <v>-1725000</v>
      </c>
    </row>
    <row r="2876" spans="1:18" x14ac:dyDescent="0.2">
      <c r="A2876" s="4">
        <f>FIN_RAW[[#This Row],[FECHA]]</f>
        <v>46022</v>
      </c>
      <c r="B2876" s="3">
        <f>YEAR(FIN_DATASET[[#This Row],[Date]])</f>
        <v>2025</v>
      </c>
      <c r="C2876" s="3" t="str">
        <f>TEXT(FIN_DATASET[[#This Row],[Date]],"mmmm")</f>
        <v>December</v>
      </c>
      <c r="D2876" s="3" t="str">
        <f>IF(FIN_RAW[[#This Row],[VALOR (IN)]]&gt;0, "Income",IF(FIN_RAW[[#This Row],[VALOR (OUT)]]&gt;0, "Expense", "Check"))</f>
        <v>Expense</v>
      </c>
      <c r="E2876" s="3" t="str">
        <f>_xlfn.XLOOKUP(FIN_DATASET[[#This Row],[Method]],CATEGORY_MAP[CUENTA_IN],CATEGORY_MAP[Category])</f>
        <v>Cash</v>
      </c>
      <c r="F2876" s="3" t="str">
        <f>_xlfn.XLOOKUP(FIN_DATASET[[#This Row],[Account]],CATEGORY_MAP[CUENTA_OUT],CATEGORY_MAP[Subcategory])</f>
        <v>Accounts Payable – Third Parties</v>
      </c>
      <c r="G2876" s="3" t="str">
        <f>IF(OR(FIN_RAW[[#This Row],[CONCEPTO]]=0,FIN_RAW[[#This Row],[CONCEPTO]]=""),"",FIN_RAW[[#This Row],[CONCEPTO]])</f>
        <v>Pago CxP 2024 Terceros</v>
      </c>
      <c r="H2876" s="5">
        <f>IF(FIN_DATASET[[#This Row],[Type]]="Income", FIN_RAW[[#This Row],[VALOR (IN)]], -FIN_RAW[[#This Row],[VALOR (OUT)]])</f>
        <v>-771000</v>
      </c>
      <c r="I2876" s="3" t="str">
        <f>FIN_RAW[[#This Row],[CUENTA (IN)]]</f>
        <v>Efectivo</v>
      </c>
      <c r="J2876" s="6" t="str">
        <f>FIN_RAW[[#This Row],[CUENTA (OUT)]]</f>
        <v>CxP (Terceros)</v>
      </c>
      <c r="K2876" s="3" t="str">
        <f>IF(OR(FIN_RAW[[#This Row],[CLIENTE]]=0,FIN_RAW[[#This Row],[CLIENTE]]=" "),"",FIN_RAW[[#This Row],[CLIENTE]])</f>
        <v/>
      </c>
      <c r="L2876" s="3" t="str">
        <f>IF(OR(FIN_RAW[[#This Row],[DEPORTISTA]]=0,FIN_RAW[[#This Row],[DEPORTISTA]]=""),"",FIN_RAW[[#This Row],[DEPORTISTA]])</f>
        <v/>
      </c>
      <c r="M2876" s="3">
        <f>IF(FIN_DATASET[[#This Row],[Method]]="Efectivo",1,0)</f>
        <v>1</v>
      </c>
      <c r="N2876" s="12">
        <f>IF(FIN_DATASET[[#This Row],[Method]]="Efectivo",FIN_DATASET[[#This Row],[Amount]],0)</f>
        <v>-771000</v>
      </c>
      <c r="O2876" s="3">
        <f>IF(FIN_DATASET[[#This Row],[Method]]="CxC",1,0)</f>
        <v>0</v>
      </c>
      <c r="P2876" s="11">
        <f>IF(FIN_DATASET[[#This Row],[Method]]="CxC",FIN_DATASET[[#This Row],[Amount]],0)</f>
        <v>0</v>
      </c>
      <c r="Q2876" s="3">
        <f>IF(OR(FIN_DATASET[[#This Row],[Account]]="CxP",FIN_DATASET[[#This Row],[Account]]="CxP (Liga)",FIN_DATASET[[#This Row],[Account]]="CxP (Terceros)"),1,0)</f>
        <v>1</v>
      </c>
      <c r="R2876" s="3">
        <f>IF(FIN_DATASET[[#This Row],[AP_Flag]]=1,FIN_DATASET[[#This Row],[Amount]],0)</f>
        <v>-771000</v>
      </c>
    </row>
    <row r="2877" spans="1:18" x14ac:dyDescent="0.2">
      <c r="A2877" s="4">
        <f>FIN_RAW[[#This Row],[FECHA]]</f>
        <v>46022</v>
      </c>
      <c r="B2877" s="3">
        <f>YEAR(FIN_DATASET[[#This Row],[Date]])</f>
        <v>2025</v>
      </c>
      <c r="C2877" s="3" t="str">
        <f>TEXT(FIN_DATASET[[#This Row],[Date]],"mmmm")</f>
        <v>December</v>
      </c>
      <c r="D2877" s="3" t="str">
        <f>IF(FIN_RAW[[#This Row],[VALOR (IN)]]&gt;0, "Income",IF(FIN_RAW[[#This Row],[VALOR (OUT)]]&gt;0, "Expense", "Check"))</f>
        <v>Expense</v>
      </c>
      <c r="E2877" s="3" t="str">
        <f>_xlfn.XLOOKUP(FIN_DATASET[[#This Row],[Method]],CATEGORY_MAP[CUENTA_IN],CATEGORY_MAP[Category])</f>
        <v>Cash</v>
      </c>
      <c r="F2877" s="3" t="str">
        <f>_xlfn.XLOOKUP(FIN_DATASET[[#This Row],[Account]],CATEGORY_MAP[CUENTA_OUT],CATEGORY_MAP[Subcategory])</f>
        <v>Operating Expenses</v>
      </c>
      <c r="G2877" s="3" t="str">
        <f>IF(OR(FIN_RAW[[#This Row],[CONCEPTO]]=0,FIN_RAW[[#This Row],[CONCEPTO]]=""),"",FIN_RAW[[#This Row],[CONCEPTO]])</f>
        <v>Pago Arreglo del Armario</v>
      </c>
      <c r="H2877" s="5">
        <f>IF(FIN_DATASET[[#This Row],[Type]]="Income", FIN_RAW[[#This Row],[VALOR (IN)]], -FIN_RAW[[#This Row],[VALOR (OUT)]])</f>
        <v>-100000</v>
      </c>
      <c r="I2877" s="3" t="str">
        <f>FIN_RAW[[#This Row],[CUENTA (IN)]]</f>
        <v>Efectivo</v>
      </c>
      <c r="J2877" s="6" t="str">
        <f>FIN_RAW[[#This Row],[CUENTA (OUT)]]</f>
        <v>Otros Gastos</v>
      </c>
      <c r="K2877" s="3" t="str">
        <f>IF(OR(FIN_RAW[[#This Row],[CLIENTE]]=0,FIN_RAW[[#This Row],[CLIENTE]]=" "),"",FIN_RAW[[#This Row],[CLIENTE]])</f>
        <v/>
      </c>
      <c r="L2877" s="3" t="str">
        <f>IF(OR(FIN_RAW[[#This Row],[DEPORTISTA]]=0,FIN_RAW[[#This Row],[DEPORTISTA]]=""),"",FIN_RAW[[#This Row],[DEPORTISTA]])</f>
        <v/>
      </c>
      <c r="M2877" s="3">
        <f>IF(FIN_DATASET[[#This Row],[Method]]="Efectivo",1,0)</f>
        <v>1</v>
      </c>
      <c r="N2877" s="12">
        <f>IF(FIN_DATASET[[#This Row],[Method]]="Efectivo",FIN_DATASET[[#This Row],[Amount]],0)</f>
        <v>-100000</v>
      </c>
      <c r="O2877" s="3">
        <f>IF(FIN_DATASET[[#This Row],[Method]]="CxC",1,0)</f>
        <v>0</v>
      </c>
      <c r="P2877" s="11">
        <f>IF(FIN_DATASET[[#This Row],[Method]]="CxC",FIN_DATASET[[#This Row],[Amount]],0)</f>
        <v>0</v>
      </c>
      <c r="Q2877" s="3">
        <f>IF(OR(FIN_DATASET[[#This Row],[Account]]="CxP",FIN_DATASET[[#This Row],[Account]]="CxP (Liga)",FIN_DATASET[[#This Row],[Account]]="CxP (Terceros)"),1,0)</f>
        <v>0</v>
      </c>
      <c r="R2877" s="3">
        <f>IF(FIN_DATASET[[#This Row],[AP_Flag]]=1,FIN_DATASET[[#This Row],[Amount]],0)</f>
        <v>0</v>
      </c>
    </row>
    <row r="2878" spans="1:18" x14ac:dyDescent="0.2">
      <c r="A2878" s="4">
        <f>FIN_RAW[[#This Row],[FECHA]]</f>
        <v>46022</v>
      </c>
      <c r="B2878" s="3">
        <f>YEAR(FIN_DATASET[[#This Row],[Date]])</f>
        <v>2025</v>
      </c>
      <c r="C2878" s="3" t="str">
        <f>TEXT(FIN_DATASET[[#This Row],[Date]],"mmmm")</f>
        <v>December</v>
      </c>
      <c r="D2878" s="3" t="str">
        <f>IF(FIN_RAW[[#This Row],[VALOR (IN)]]&gt;0, "Income",IF(FIN_RAW[[#This Row],[VALOR (OUT)]]&gt;0, "Expense", "Check"))</f>
        <v>Expense</v>
      </c>
      <c r="E2878" s="3" t="str">
        <f>_xlfn.XLOOKUP(FIN_DATASET[[#This Row],[Method]],CATEGORY_MAP[CUENTA_IN],CATEGORY_MAP[Category])</f>
        <v>Cash</v>
      </c>
      <c r="F2878" s="3" t="str">
        <f>_xlfn.XLOOKUP(FIN_DATASET[[#This Row],[Account]],CATEGORY_MAP[CUENTA_OUT],CATEGORY_MAP[Subcategory])</f>
        <v>Payroll</v>
      </c>
      <c r="G2878" s="3" t="str">
        <f>IF(OR(FIN_RAW[[#This Row],[CONCEPTO]]=0,FIN_RAW[[#This Row],[CONCEPTO]]=""),"",FIN_RAW[[#This Row],[CONCEPTO]])</f>
        <v>Pago Nomina DIC</v>
      </c>
      <c r="H2878" s="5">
        <f>IF(FIN_DATASET[[#This Row],[Type]]="Income", FIN_RAW[[#This Row],[VALOR (IN)]], -FIN_RAW[[#This Row],[VALOR (OUT)]])</f>
        <v>-980000</v>
      </c>
      <c r="I2878" s="3" t="str">
        <f>FIN_RAW[[#This Row],[CUENTA (IN)]]</f>
        <v>Efectivo</v>
      </c>
      <c r="J2878" s="6" t="str">
        <f>FIN_RAW[[#This Row],[CUENTA (OUT)]]</f>
        <v>Nomina</v>
      </c>
      <c r="K2878" s="3" t="str">
        <f>IF(OR(FIN_RAW[[#This Row],[CLIENTE]]=0,FIN_RAW[[#This Row],[CLIENTE]]=" "),"",FIN_RAW[[#This Row],[CLIENTE]])</f>
        <v>Derwin Cuastumal Leal</v>
      </c>
      <c r="L2878" s="3" t="str">
        <f>IF(OR(FIN_RAW[[#This Row],[DEPORTISTA]]=0,FIN_RAW[[#This Row],[DEPORTISTA]]=""),"",FIN_RAW[[#This Row],[DEPORTISTA]])</f>
        <v>Derwin Cuastumal Leal</v>
      </c>
      <c r="M2878" s="3">
        <f>IF(FIN_DATASET[[#This Row],[Method]]="Efectivo",1,0)</f>
        <v>1</v>
      </c>
      <c r="N2878" s="12">
        <f>IF(FIN_DATASET[[#This Row],[Method]]="Efectivo",FIN_DATASET[[#This Row],[Amount]],0)</f>
        <v>-980000</v>
      </c>
      <c r="O2878" s="3">
        <f>IF(FIN_DATASET[[#This Row],[Method]]="CxC",1,0)</f>
        <v>0</v>
      </c>
      <c r="P2878" s="11">
        <f>IF(FIN_DATASET[[#This Row],[Method]]="CxC",FIN_DATASET[[#This Row],[Amount]],0)</f>
        <v>0</v>
      </c>
      <c r="Q2878" s="3">
        <f>IF(OR(FIN_DATASET[[#This Row],[Account]]="CxP",FIN_DATASET[[#This Row],[Account]]="CxP (Liga)",FIN_DATASET[[#This Row],[Account]]="CxP (Terceros)"),1,0)</f>
        <v>0</v>
      </c>
      <c r="R2878" s="3">
        <f>IF(FIN_DATASET[[#This Row],[AP_Flag]]=1,FIN_DATASET[[#This Row],[Amount]],0)</f>
        <v>0</v>
      </c>
    </row>
    <row r="2879" spans="1:18" x14ac:dyDescent="0.2">
      <c r="A2879" s="4">
        <f>FIN_RAW[[#This Row],[FECHA]]</f>
        <v>46022</v>
      </c>
      <c r="B2879" s="3">
        <f>YEAR(FIN_DATASET[[#This Row],[Date]])</f>
        <v>2025</v>
      </c>
      <c r="C2879" s="3" t="str">
        <f>TEXT(FIN_DATASET[[#This Row],[Date]],"mmmm")</f>
        <v>December</v>
      </c>
      <c r="D2879" s="3" t="str">
        <f>IF(FIN_RAW[[#This Row],[VALOR (IN)]]&gt;0, "Income",IF(FIN_RAW[[#This Row],[VALOR (OUT)]]&gt;0, "Expense", "Check"))</f>
        <v>Expense</v>
      </c>
      <c r="E2879" s="3" t="str">
        <f>_xlfn.XLOOKUP(FIN_DATASET[[#This Row],[Method]],CATEGORY_MAP[CUENTA_IN],CATEGORY_MAP[Category])</f>
        <v>Cash</v>
      </c>
      <c r="F2879" s="3" t="str">
        <f>_xlfn.XLOOKUP(FIN_DATASET[[#This Row],[Account]],CATEGORY_MAP[CUENTA_OUT],CATEGORY_MAP[Subcategory])</f>
        <v>Payroll</v>
      </c>
      <c r="G2879" s="3" t="str">
        <f>IF(OR(FIN_RAW[[#This Row],[CONCEPTO]]=0,FIN_RAW[[#This Row],[CONCEPTO]]=""),"",FIN_RAW[[#This Row],[CONCEPTO]])</f>
        <v>Pago Nomina DIC</v>
      </c>
      <c r="H2879" s="5">
        <f>IF(FIN_DATASET[[#This Row],[Type]]="Income", FIN_RAW[[#This Row],[VALOR (IN)]], -FIN_RAW[[#This Row],[VALOR (OUT)]])</f>
        <v>-400000</v>
      </c>
      <c r="I2879" s="3" t="str">
        <f>FIN_RAW[[#This Row],[CUENTA (IN)]]</f>
        <v>Efectivo</v>
      </c>
      <c r="J2879" s="6" t="str">
        <f>FIN_RAW[[#This Row],[CUENTA (OUT)]]</f>
        <v>Nomina</v>
      </c>
      <c r="K2879" s="3" t="str">
        <f>IF(OR(FIN_RAW[[#This Row],[CLIENTE]]=0,FIN_RAW[[#This Row],[CLIENTE]]=" "),"",FIN_RAW[[#This Row],[CLIENTE]])</f>
        <v>Farly Apraez Betancur</v>
      </c>
      <c r="L2879" s="3" t="str">
        <f>IF(OR(FIN_RAW[[#This Row],[DEPORTISTA]]=0,FIN_RAW[[#This Row],[DEPORTISTA]]=""),"",FIN_RAW[[#This Row],[DEPORTISTA]])</f>
        <v>Farly Apraez Betancur</v>
      </c>
      <c r="M2879" s="3">
        <f>IF(FIN_DATASET[[#This Row],[Method]]="Efectivo",1,0)</f>
        <v>1</v>
      </c>
      <c r="N2879" s="12">
        <f>IF(FIN_DATASET[[#This Row],[Method]]="Efectivo",FIN_DATASET[[#This Row],[Amount]],0)</f>
        <v>-400000</v>
      </c>
      <c r="O2879" s="3">
        <f>IF(FIN_DATASET[[#This Row],[Method]]="CxC",1,0)</f>
        <v>0</v>
      </c>
      <c r="P2879" s="11">
        <f>IF(FIN_DATASET[[#This Row],[Method]]="CxC",FIN_DATASET[[#This Row],[Amount]],0)</f>
        <v>0</v>
      </c>
      <c r="Q2879" s="3">
        <f>IF(OR(FIN_DATASET[[#This Row],[Account]]="CxP",FIN_DATASET[[#This Row],[Account]]="CxP (Liga)",FIN_DATASET[[#This Row],[Account]]="CxP (Terceros)"),1,0)</f>
        <v>0</v>
      </c>
      <c r="R2879" s="3">
        <f>IF(FIN_DATASET[[#This Row],[AP_Flag]]=1,FIN_DATASET[[#This Row],[Amount]],0)</f>
        <v>0</v>
      </c>
    </row>
    <row r="2880" spans="1:18" x14ac:dyDescent="0.2">
      <c r="A2880" s="4">
        <f>FIN_RAW[[#This Row],[FECHA]]</f>
        <v>46022</v>
      </c>
      <c r="B2880" s="3">
        <f>YEAR(FIN_DATASET[[#This Row],[Date]])</f>
        <v>2025</v>
      </c>
      <c r="C2880" s="3" t="str">
        <f>TEXT(FIN_DATASET[[#This Row],[Date]],"mmmm")</f>
        <v>December</v>
      </c>
      <c r="D2880" s="3" t="str">
        <f>IF(FIN_RAW[[#This Row],[VALOR (IN)]]&gt;0, "Income",IF(FIN_RAW[[#This Row],[VALOR (OUT)]]&gt;0, "Expense", "Check"))</f>
        <v>Expense</v>
      </c>
      <c r="E2880" s="3" t="str">
        <f>_xlfn.XLOOKUP(FIN_DATASET[[#This Row],[Method]],CATEGORY_MAP[CUENTA_IN],CATEGORY_MAP[Category])</f>
        <v>Cash</v>
      </c>
      <c r="F2880" s="3" t="str">
        <f>_xlfn.XLOOKUP(FIN_DATASET[[#This Row],[Account]],CATEGORY_MAP[CUENTA_OUT],CATEGORY_MAP[Subcategory])</f>
        <v>Payroll</v>
      </c>
      <c r="G2880" s="3" t="str">
        <f>IF(OR(FIN_RAW[[#This Row],[CONCEPTO]]=0,FIN_RAW[[#This Row],[CONCEPTO]]=""),"",FIN_RAW[[#This Row],[CONCEPTO]])</f>
        <v>Pago Nomina DIC</v>
      </c>
      <c r="H2880" s="5">
        <f>IF(FIN_DATASET[[#This Row],[Type]]="Income", FIN_RAW[[#This Row],[VALOR (IN)]], -FIN_RAW[[#This Row],[VALOR (OUT)]])</f>
        <v>-100000</v>
      </c>
      <c r="I2880" s="3" t="str">
        <f>FIN_RAW[[#This Row],[CUENTA (IN)]]</f>
        <v>Efectivo</v>
      </c>
      <c r="J2880" s="6" t="str">
        <f>FIN_RAW[[#This Row],[CUENTA (OUT)]]</f>
        <v>Nomina</v>
      </c>
      <c r="K2880" s="3" t="str">
        <f>IF(OR(FIN_RAW[[#This Row],[CLIENTE]]=0,FIN_RAW[[#This Row],[CLIENTE]]=" "),"",FIN_RAW[[#This Row],[CLIENTE]])</f>
        <v>Ana Milena Sánchez Patiño</v>
      </c>
      <c r="L2880" s="3" t="str">
        <f>IF(OR(FIN_RAW[[#This Row],[DEPORTISTA]]=0,FIN_RAW[[#This Row],[DEPORTISTA]]=""),"",FIN_RAW[[#This Row],[DEPORTISTA]])</f>
        <v>Ana Milena Sánchez Patiño</v>
      </c>
      <c r="M2880" s="3">
        <f>IF(FIN_DATASET[[#This Row],[Method]]="Efectivo",1,0)</f>
        <v>1</v>
      </c>
      <c r="N2880" s="12">
        <f>IF(FIN_DATASET[[#This Row],[Method]]="Efectivo",FIN_DATASET[[#This Row],[Amount]],0)</f>
        <v>-100000</v>
      </c>
      <c r="O2880" s="3">
        <f>IF(FIN_DATASET[[#This Row],[Method]]="CxC",1,0)</f>
        <v>0</v>
      </c>
      <c r="P2880" s="11">
        <f>IF(FIN_DATASET[[#This Row],[Method]]="CxC",FIN_DATASET[[#This Row],[Amount]],0)</f>
        <v>0</v>
      </c>
      <c r="Q2880" s="3">
        <f>IF(OR(FIN_DATASET[[#This Row],[Account]]="CxP",FIN_DATASET[[#This Row],[Account]]="CxP (Liga)",FIN_DATASET[[#This Row],[Account]]="CxP (Terceros)"),1,0)</f>
        <v>0</v>
      </c>
      <c r="R2880" s="3">
        <f>IF(FIN_DATASET[[#This Row],[AP_Flag]]=1,FIN_DATASET[[#This Row],[Amount]],0)</f>
        <v>0</v>
      </c>
    </row>
    <row r="2881" spans="1:18" x14ac:dyDescent="0.2">
      <c r="A2881" s="4">
        <f>FIN_RAW[[#This Row],[FECHA]]</f>
        <v>46022</v>
      </c>
      <c r="B2881" s="3">
        <f>YEAR(FIN_DATASET[[#This Row],[Date]])</f>
        <v>2025</v>
      </c>
      <c r="C2881" s="3" t="str">
        <f>TEXT(FIN_DATASET[[#This Row],[Date]],"mmmm")</f>
        <v>December</v>
      </c>
      <c r="D2881" s="3" t="str">
        <f>IF(FIN_RAW[[#This Row],[VALOR (IN)]]&gt;0, "Income",IF(FIN_RAW[[#This Row],[VALOR (OUT)]]&gt;0, "Expense", "Check"))</f>
        <v>Expense</v>
      </c>
      <c r="E2881" s="3" t="str">
        <f>_xlfn.XLOOKUP(FIN_DATASET[[#This Row],[Method]],CATEGORY_MAP[CUENTA_IN],CATEGORY_MAP[Category])</f>
        <v>Cash</v>
      </c>
      <c r="F2881" s="3" t="str">
        <f>_xlfn.XLOOKUP(FIN_DATASET[[#This Row],[Account]],CATEGORY_MAP[CUENTA_OUT],CATEGORY_MAP[Subcategory])</f>
        <v>Payroll</v>
      </c>
      <c r="G2881" s="3" t="str">
        <f>IF(OR(FIN_RAW[[#This Row],[CONCEPTO]]=0,FIN_RAW[[#This Row],[CONCEPTO]]=""),"",FIN_RAW[[#This Row],[CONCEPTO]])</f>
        <v>Pago Nomina DIC</v>
      </c>
      <c r="H2881" s="5">
        <f>IF(FIN_DATASET[[#This Row],[Type]]="Income", FIN_RAW[[#This Row],[VALOR (IN)]], -FIN_RAW[[#This Row],[VALOR (OUT)]])</f>
        <v>-930000</v>
      </c>
      <c r="I2881" s="3" t="str">
        <f>FIN_RAW[[#This Row],[CUENTA (IN)]]</f>
        <v>Efectivo</v>
      </c>
      <c r="J2881" s="6" t="str">
        <f>FIN_RAW[[#This Row],[CUENTA (OUT)]]</f>
        <v>Nomina</v>
      </c>
      <c r="K2881" s="3" t="str">
        <f>IF(OR(FIN_RAW[[#This Row],[CLIENTE]]=0,FIN_RAW[[#This Row],[CLIENTE]]=" "),"",FIN_RAW[[#This Row],[CLIENTE]])</f>
        <v/>
      </c>
      <c r="L2881" s="3" t="str">
        <f>IF(OR(FIN_RAW[[#This Row],[DEPORTISTA]]=0,FIN_RAW[[#This Row],[DEPORTISTA]]=""),"",FIN_RAW[[#This Row],[DEPORTISTA]])</f>
        <v/>
      </c>
      <c r="M2881" s="3">
        <f>IF(FIN_DATASET[[#This Row],[Method]]="Efectivo",1,0)</f>
        <v>1</v>
      </c>
      <c r="N2881" s="12">
        <f>IF(FIN_DATASET[[#This Row],[Method]]="Efectivo",FIN_DATASET[[#This Row],[Amount]],0)</f>
        <v>-930000</v>
      </c>
      <c r="O2881" s="3">
        <f>IF(FIN_DATASET[[#This Row],[Method]]="CxC",1,0)</f>
        <v>0</v>
      </c>
      <c r="P2881" s="11">
        <f>IF(FIN_DATASET[[#This Row],[Method]]="CxC",FIN_DATASET[[#This Row],[Amount]],0)</f>
        <v>0</v>
      </c>
      <c r="Q2881" s="3">
        <f>IF(OR(FIN_DATASET[[#This Row],[Account]]="CxP",FIN_DATASET[[#This Row],[Account]]="CxP (Liga)",FIN_DATASET[[#This Row],[Account]]="CxP (Terceros)"),1,0)</f>
        <v>0</v>
      </c>
      <c r="R2881" s="3">
        <f>IF(FIN_DATASET[[#This Row],[AP_Flag]]=1,FIN_DATASET[[#This Row],[Amount]],0)</f>
        <v>0</v>
      </c>
    </row>
    <row r="2882" spans="1:18" x14ac:dyDescent="0.2">
      <c r="A2882" s="4">
        <f>FIN_RAW[[#This Row],[FECHA]]</f>
        <v>46022</v>
      </c>
      <c r="B2882" s="3">
        <f>YEAR(FIN_DATASET[[#This Row],[Date]])</f>
        <v>2025</v>
      </c>
      <c r="C2882" s="3" t="str">
        <f>TEXT(FIN_DATASET[[#This Row],[Date]],"mmmm")</f>
        <v>December</v>
      </c>
      <c r="D2882" s="3" t="str">
        <f>IF(FIN_RAW[[#This Row],[VALOR (IN)]]&gt;0, "Income",IF(FIN_RAW[[#This Row],[VALOR (OUT)]]&gt;0, "Expense", "Check"))</f>
        <v>Expense</v>
      </c>
      <c r="E2882" s="3" t="str">
        <f>_xlfn.XLOOKUP(FIN_DATASET[[#This Row],[Method]],CATEGORY_MAP[CUENTA_IN],CATEGORY_MAP[Category])</f>
        <v>Cash</v>
      </c>
      <c r="F2882" s="3" t="str">
        <f>_xlfn.XLOOKUP(FIN_DATASET[[#This Row],[Account]],CATEGORY_MAP[CUENTA_OUT],CATEGORY_MAP[Subcategory])</f>
        <v>Payroll</v>
      </c>
      <c r="G2882" s="3" t="str">
        <f>IF(OR(FIN_RAW[[#This Row],[CONCEPTO]]=0,FIN_RAW[[#This Row],[CONCEPTO]]=""),"",FIN_RAW[[#This Row],[CONCEPTO]])</f>
        <v>Pago Nomina DIC</v>
      </c>
      <c r="H2882" s="5">
        <f>IF(FIN_DATASET[[#This Row],[Type]]="Income", FIN_RAW[[#This Row],[VALOR (IN)]], -FIN_RAW[[#This Row],[VALOR (OUT)]])</f>
        <v>-1500000</v>
      </c>
      <c r="I2882" s="3" t="str">
        <f>FIN_RAW[[#This Row],[CUENTA (IN)]]</f>
        <v>Efectivo</v>
      </c>
      <c r="J2882" s="6" t="str">
        <f>FIN_RAW[[#This Row],[CUENTA (OUT)]]</f>
        <v>Nomina</v>
      </c>
      <c r="K2882" s="3" t="str">
        <f>IF(OR(FIN_RAW[[#This Row],[CLIENTE]]=0,FIN_RAW[[#This Row],[CLIENTE]]=" "),"",FIN_RAW[[#This Row],[CLIENTE]])</f>
        <v/>
      </c>
      <c r="L2882" s="3" t="str">
        <f>IF(OR(FIN_RAW[[#This Row],[DEPORTISTA]]=0,FIN_RAW[[#This Row],[DEPORTISTA]]=""),"",FIN_RAW[[#This Row],[DEPORTISTA]])</f>
        <v/>
      </c>
      <c r="M2882" s="3">
        <f>IF(FIN_DATASET[[#This Row],[Method]]="Efectivo",1,0)</f>
        <v>1</v>
      </c>
      <c r="N2882" s="12">
        <f>IF(FIN_DATASET[[#This Row],[Method]]="Efectivo",FIN_DATASET[[#This Row],[Amount]],0)</f>
        <v>-1500000</v>
      </c>
      <c r="O2882" s="3">
        <f>IF(FIN_DATASET[[#This Row],[Method]]="CxC",1,0)</f>
        <v>0</v>
      </c>
      <c r="P2882" s="11">
        <f>IF(FIN_DATASET[[#This Row],[Method]]="CxC",FIN_DATASET[[#This Row],[Amount]],0)</f>
        <v>0</v>
      </c>
      <c r="Q2882" s="3">
        <f>IF(OR(FIN_DATASET[[#This Row],[Account]]="CxP",FIN_DATASET[[#This Row],[Account]]="CxP (Liga)",FIN_DATASET[[#This Row],[Account]]="CxP (Terceros)"),1,0)</f>
        <v>0</v>
      </c>
      <c r="R2882" s="3">
        <f>IF(FIN_DATASET[[#This Row],[AP_Flag]]=1,FIN_DATASET[[#This Row],[Amount]],0)</f>
        <v>0</v>
      </c>
    </row>
    <row r="2883" spans="1:18" x14ac:dyDescent="0.2">
      <c r="A2883" s="4">
        <f>FIN_RAW[[#This Row],[FECHA]]</f>
        <v>46022</v>
      </c>
      <c r="B2883" s="3">
        <f>YEAR(FIN_DATASET[[#This Row],[Date]])</f>
        <v>2025</v>
      </c>
      <c r="C2883" s="3" t="str">
        <f>TEXT(FIN_DATASET[[#This Row],[Date]],"mmmm")</f>
        <v>December</v>
      </c>
      <c r="D2883" s="3" t="str">
        <f>IF(FIN_RAW[[#This Row],[VALOR (IN)]]&gt;0, "Income",IF(FIN_RAW[[#This Row],[VALOR (OUT)]]&gt;0, "Expense", "Check"))</f>
        <v>Expense</v>
      </c>
      <c r="E2883" s="3" t="str">
        <f>_xlfn.XLOOKUP(FIN_DATASET[[#This Row],[Method]],CATEGORY_MAP[CUENTA_IN],CATEGORY_MAP[Category])</f>
        <v>Cash</v>
      </c>
      <c r="F2883" s="3" t="str">
        <f>_xlfn.XLOOKUP(FIN_DATASET[[#This Row],[Account]],CATEGORY_MAP[CUENTA_OUT],CATEGORY_MAP[Subcategory])</f>
        <v>Operating Expenses</v>
      </c>
      <c r="G2883" s="3" t="str">
        <f>IF(OR(FIN_RAW[[#This Row],[CONCEPTO]]=0,FIN_RAW[[#This Row],[CONCEPTO]]=""),"",FIN_RAW[[#This Row],[CONCEPTO]])</f>
        <v>Ajuste Fin de Año</v>
      </c>
      <c r="H2883" s="5">
        <f>IF(FIN_DATASET[[#This Row],[Type]]="Income", FIN_RAW[[#This Row],[VALOR (IN)]], -FIN_RAW[[#This Row],[VALOR (OUT)]])</f>
        <v>-2335500</v>
      </c>
      <c r="I2883" s="3" t="str">
        <f>FIN_RAW[[#This Row],[CUENTA (IN)]]</f>
        <v>Efectivo</v>
      </c>
      <c r="J2883" s="6" t="str">
        <f>FIN_RAW[[#This Row],[CUENTA (OUT)]]</f>
        <v>Otros Gastos</v>
      </c>
      <c r="K2883" s="3" t="str">
        <f>IF(OR(FIN_RAW[[#This Row],[CLIENTE]]=0,FIN_RAW[[#This Row],[CLIENTE]]=" "),"",FIN_RAW[[#This Row],[CLIENTE]])</f>
        <v/>
      </c>
      <c r="L2883" s="3" t="str">
        <f>IF(OR(FIN_RAW[[#This Row],[DEPORTISTA]]=0,FIN_RAW[[#This Row],[DEPORTISTA]]=""),"",FIN_RAW[[#This Row],[DEPORTISTA]])</f>
        <v/>
      </c>
      <c r="M2883" s="3">
        <f>IF(FIN_DATASET[[#This Row],[Method]]="Efectivo",1,0)</f>
        <v>1</v>
      </c>
      <c r="N2883" s="12">
        <f>IF(FIN_DATASET[[#This Row],[Method]]="Efectivo",FIN_DATASET[[#This Row],[Amount]],0)</f>
        <v>-2335500</v>
      </c>
      <c r="O2883" s="3">
        <f>IF(FIN_DATASET[[#This Row],[Method]]="CxC",1,0)</f>
        <v>0</v>
      </c>
      <c r="P2883" s="11">
        <f>IF(FIN_DATASET[[#This Row],[Method]]="CxC",FIN_DATASET[[#This Row],[Amount]],0)</f>
        <v>0</v>
      </c>
      <c r="Q2883" s="3">
        <f>IF(OR(FIN_DATASET[[#This Row],[Account]]="CxP",FIN_DATASET[[#This Row],[Account]]="CxP (Liga)",FIN_DATASET[[#This Row],[Account]]="CxP (Terceros)"),1,0)</f>
        <v>0</v>
      </c>
      <c r="R2883" s="3">
        <f>IF(FIN_DATASET[[#This Row],[AP_Flag]]=1,FIN_DATASET[[#This Row],[Amount]],0)</f>
        <v>0</v>
      </c>
    </row>
    <row r="2884" spans="1:18" x14ac:dyDescent="0.2">
      <c r="A2884" s="4">
        <f>FIN_RAW[[#This Row],[FECHA]]</f>
        <v>46022</v>
      </c>
      <c r="B2884" s="3">
        <f>YEAR(FIN_DATASET[[#This Row],[Date]])</f>
        <v>2025</v>
      </c>
      <c r="C2884" s="3" t="str">
        <f>TEXT(FIN_DATASET[[#This Row],[Date]],"mmmm")</f>
        <v>December</v>
      </c>
      <c r="D2884" s="3" t="str">
        <f>IF(FIN_RAW[[#This Row],[VALOR (IN)]]&gt;0, "Income",IF(FIN_RAW[[#This Row],[VALOR (OUT)]]&gt;0, "Expense", "Check"))</f>
        <v>Expense</v>
      </c>
      <c r="E2884" s="3" t="str">
        <f>_xlfn.XLOOKUP(FIN_DATASET[[#This Row],[Method]],CATEGORY_MAP[CUENTA_IN],CATEGORY_MAP[Category])</f>
        <v>Accounts Receivable</v>
      </c>
      <c r="F2884" s="3" t="str">
        <f>_xlfn.XLOOKUP(FIN_DATASET[[#This Row],[Account]],CATEGORY_MAP[CUENTA_OUT],CATEGORY_MAP[Subcategory])</f>
        <v>Scholarships</v>
      </c>
      <c r="G2884" s="3" t="str">
        <f>IF(OR(FIN_RAW[[#This Row],[CONCEPTO]]=0,FIN_RAW[[#This Row],[CONCEPTO]]=""),"",FIN_RAW[[#This Row],[CONCEPTO]])</f>
        <v>CxC Incobrable (Perdida)</v>
      </c>
      <c r="H2884" s="5">
        <f>IF(FIN_DATASET[[#This Row],[Type]]="Income", FIN_RAW[[#This Row],[VALOR (IN)]], -FIN_RAW[[#This Row],[VALOR (OUT)]])</f>
        <v>-1860000</v>
      </c>
      <c r="I2884" s="3" t="str">
        <f>FIN_RAW[[#This Row],[CUENTA (IN)]]</f>
        <v>CxC</v>
      </c>
      <c r="J2884" s="6" t="str">
        <f>FIN_RAW[[#This Row],[CUENTA (OUT)]]</f>
        <v>Becas</v>
      </c>
      <c r="K2884" s="3" t="str">
        <f>IF(OR(FIN_RAW[[#This Row],[CLIENTE]]=0,FIN_RAW[[#This Row],[CLIENTE]]=" "),"",FIN_RAW[[#This Row],[CLIENTE]])</f>
        <v>Diana Gómez Herrera</v>
      </c>
      <c r="L2884" s="3" t="str">
        <f>IF(OR(FIN_RAW[[#This Row],[DEPORTISTA]]=0,FIN_RAW[[#This Row],[DEPORTISTA]]=""),"",FIN_RAW[[#This Row],[DEPORTISTA]])</f>
        <v>Juan Manuel López Gómez</v>
      </c>
      <c r="M2884" s="3">
        <f>IF(FIN_DATASET[[#This Row],[Method]]="Efectivo",1,0)</f>
        <v>0</v>
      </c>
      <c r="N2884" s="12">
        <f>IF(FIN_DATASET[[#This Row],[Method]]="Efectivo",FIN_DATASET[[#This Row],[Amount]],0)</f>
        <v>0</v>
      </c>
      <c r="O2884" s="3">
        <f>IF(FIN_DATASET[[#This Row],[Method]]="CxC",1,0)</f>
        <v>1</v>
      </c>
      <c r="P2884" s="11">
        <f>IF(FIN_DATASET[[#This Row],[Method]]="CxC",FIN_DATASET[[#This Row],[Amount]],0)</f>
        <v>-1860000</v>
      </c>
      <c r="Q2884" s="3">
        <f>IF(OR(FIN_DATASET[[#This Row],[Account]]="CxP",FIN_DATASET[[#This Row],[Account]]="CxP (Liga)",FIN_DATASET[[#This Row],[Account]]="CxP (Terceros)"),1,0)</f>
        <v>0</v>
      </c>
      <c r="R2884" s="3">
        <f>IF(FIN_DATASET[[#This Row],[AP_Flag]]=1,FIN_DATASET[[#This Row],[Amount]],0)</f>
        <v>0</v>
      </c>
    </row>
  </sheetData>
  <phoneticPr fontId="3" type="noConversion"/>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825B-F8C5-9B49-A264-A8E70EDCC43C}">
  <dimension ref="B4:O207"/>
  <sheetViews>
    <sheetView topLeftCell="A2" workbookViewId="0">
      <selection activeCell="I23" sqref="I23"/>
    </sheetView>
  </sheetViews>
  <sheetFormatPr baseColWidth="10" defaultRowHeight="15" x14ac:dyDescent="0.2"/>
  <cols>
    <col min="2" max="2" width="13" bestFit="1" customWidth="1"/>
    <col min="3" max="3" width="15.6640625" bestFit="1" customWidth="1"/>
    <col min="4" max="4" width="16.33203125" bestFit="1" customWidth="1"/>
    <col min="5" max="5" width="15.1640625" bestFit="1" customWidth="1"/>
    <col min="6" max="6" width="12.5" bestFit="1" customWidth="1"/>
    <col min="7" max="7" width="16.33203125" bestFit="1" customWidth="1"/>
    <col min="8" max="8" width="22.33203125" bestFit="1" customWidth="1"/>
    <col min="9" max="9" width="16.6640625" bestFit="1" customWidth="1"/>
    <col min="10" max="10" width="24.33203125" bestFit="1" customWidth="1"/>
    <col min="11" max="11" width="15.6640625" bestFit="1" customWidth="1"/>
    <col min="12" max="13" width="14.1640625" bestFit="1" customWidth="1"/>
    <col min="14" max="14" width="30" bestFit="1" customWidth="1"/>
    <col min="15" max="15" width="15.1640625" bestFit="1" customWidth="1"/>
    <col min="16" max="16" width="14.1640625" bestFit="1" customWidth="1"/>
    <col min="17" max="17" width="15.1640625" bestFit="1" customWidth="1"/>
    <col min="18" max="29" width="13.6640625" bestFit="1" customWidth="1"/>
    <col min="30" max="30" width="14.6640625" bestFit="1" customWidth="1"/>
    <col min="31" max="31" width="13.6640625" bestFit="1" customWidth="1"/>
  </cols>
  <sheetData>
    <row r="4" spans="2:15" x14ac:dyDescent="0.2">
      <c r="B4" s="7" t="s">
        <v>771</v>
      </c>
      <c r="C4" s="7" t="s">
        <v>768</v>
      </c>
      <c r="I4" s="7" t="s">
        <v>705</v>
      </c>
      <c r="J4" t="s">
        <v>770</v>
      </c>
      <c r="N4" s="7" t="s">
        <v>754</v>
      </c>
      <c r="O4" t="s">
        <v>781</v>
      </c>
    </row>
    <row r="5" spans="2:15" x14ac:dyDescent="0.2">
      <c r="B5" s="7" t="s">
        <v>754</v>
      </c>
      <c r="C5" t="s">
        <v>770</v>
      </c>
      <c r="D5" t="s">
        <v>769</v>
      </c>
      <c r="E5" t="s">
        <v>805</v>
      </c>
      <c r="N5" s="8">
        <v>2020</v>
      </c>
      <c r="O5" s="10">
        <v>699469</v>
      </c>
    </row>
    <row r="6" spans="2:15" x14ac:dyDescent="0.2">
      <c r="B6" s="8">
        <v>2020</v>
      </c>
      <c r="C6" s="10">
        <v>15107020</v>
      </c>
      <c r="D6" s="10">
        <v>-12306187</v>
      </c>
      <c r="E6" s="10">
        <v>2800833</v>
      </c>
      <c r="I6" s="7" t="s">
        <v>754</v>
      </c>
      <c r="J6" t="s">
        <v>771</v>
      </c>
      <c r="N6" s="9" t="s">
        <v>756</v>
      </c>
      <c r="O6" s="10">
        <v>1772000</v>
      </c>
    </row>
    <row r="7" spans="2:15" x14ac:dyDescent="0.2">
      <c r="B7" s="9" t="s">
        <v>756</v>
      </c>
      <c r="C7" s="10">
        <v>5222020</v>
      </c>
      <c r="D7" s="10">
        <v>-1228000</v>
      </c>
      <c r="E7" s="10">
        <v>3994020</v>
      </c>
      <c r="I7" s="8" t="s">
        <v>717</v>
      </c>
      <c r="J7" s="10">
        <v>14980000</v>
      </c>
      <c r="N7" s="9" t="s">
        <v>757</v>
      </c>
      <c r="O7" s="10">
        <v>-401500</v>
      </c>
    </row>
    <row r="8" spans="2:15" x14ac:dyDescent="0.2">
      <c r="B8" s="9" t="s">
        <v>757</v>
      </c>
      <c r="C8" s="10">
        <v>1160000</v>
      </c>
      <c r="D8" s="10">
        <v>-1071500</v>
      </c>
      <c r="E8" s="10">
        <v>88500</v>
      </c>
      <c r="I8" s="8" t="s">
        <v>719</v>
      </c>
      <c r="J8" s="10">
        <v>927500</v>
      </c>
      <c r="N8" s="9" t="s">
        <v>758</v>
      </c>
      <c r="O8" s="10">
        <v>-185000</v>
      </c>
    </row>
    <row r="9" spans="2:15" x14ac:dyDescent="0.2">
      <c r="B9" s="9" t="s">
        <v>758</v>
      </c>
      <c r="C9" s="10">
        <v>605000</v>
      </c>
      <c r="D9" s="10">
        <v>-545000</v>
      </c>
      <c r="E9" s="10">
        <v>60000</v>
      </c>
      <c r="I9" s="8" t="s">
        <v>730</v>
      </c>
      <c r="J9" s="10">
        <v>204898668.59</v>
      </c>
      <c r="N9" s="9" t="s">
        <v>759</v>
      </c>
      <c r="O9" s="10">
        <v>100000</v>
      </c>
    </row>
    <row r="10" spans="2:15" x14ac:dyDescent="0.2">
      <c r="B10" s="9" t="s">
        <v>759</v>
      </c>
      <c r="C10" s="10">
        <v>495000</v>
      </c>
      <c r="D10" s="10">
        <v>-200000</v>
      </c>
      <c r="E10" s="10">
        <v>295000</v>
      </c>
      <c r="I10" s="8" t="s">
        <v>734</v>
      </c>
      <c r="J10" s="10">
        <v>1177020</v>
      </c>
      <c r="N10" s="9" t="s">
        <v>760</v>
      </c>
      <c r="O10" s="10">
        <v>400000</v>
      </c>
    </row>
    <row r="11" spans="2:15" x14ac:dyDescent="0.2">
      <c r="B11" s="9" t="s">
        <v>760</v>
      </c>
      <c r="C11" s="10">
        <v>720000</v>
      </c>
      <c r="D11" s="10">
        <v>-200000</v>
      </c>
      <c r="E11" s="10">
        <v>520000</v>
      </c>
      <c r="I11" s="8" t="s">
        <v>735</v>
      </c>
      <c r="J11" s="10">
        <v>25469</v>
      </c>
      <c r="N11" s="9" t="s">
        <v>761</v>
      </c>
      <c r="O11" s="10">
        <v>-450000</v>
      </c>
    </row>
    <row r="12" spans="2:15" x14ac:dyDescent="0.2">
      <c r="B12" s="9" t="s">
        <v>761</v>
      </c>
      <c r="C12" s="10">
        <v>420000</v>
      </c>
      <c r="D12" s="10">
        <v>-750000</v>
      </c>
      <c r="E12" s="10">
        <v>-330000</v>
      </c>
      <c r="I12" s="8" t="s">
        <v>736</v>
      </c>
      <c r="J12" s="10">
        <v>1355469</v>
      </c>
      <c r="N12" s="9" t="s">
        <v>762</v>
      </c>
      <c r="O12" s="10">
        <v>-280000</v>
      </c>
    </row>
    <row r="13" spans="2:15" x14ac:dyDescent="0.2">
      <c r="B13" s="9" t="s">
        <v>762</v>
      </c>
      <c r="C13" s="10">
        <v>630000</v>
      </c>
      <c r="D13" s="10">
        <v>-790000</v>
      </c>
      <c r="E13" s="10">
        <v>-160000</v>
      </c>
      <c r="I13" s="8" t="s">
        <v>738</v>
      </c>
      <c r="J13" s="10">
        <v>976000</v>
      </c>
      <c r="N13" s="9" t="s">
        <v>763</v>
      </c>
      <c r="O13" s="10">
        <v>280000</v>
      </c>
    </row>
    <row r="14" spans="2:15" x14ac:dyDescent="0.2">
      <c r="B14" s="9" t="s">
        <v>763</v>
      </c>
      <c r="C14" s="10">
        <v>600000</v>
      </c>
      <c r="D14" s="10">
        <v>-200000</v>
      </c>
      <c r="E14" s="10">
        <v>400000</v>
      </c>
      <c r="I14" s="8" t="s">
        <v>739</v>
      </c>
      <c r="J14" s="10">
        <v>11094500</v>
      </c>
      <c r="N14" s="9" t="s">
        <v>764</v>
      </c>
      <c r="O14" s="10">
        <v>100000</v>
      </c>
    </row>
    <row r="15" spans="2:15" x14ac:dyDescent="0.2">
      <c r="B15" s="9" t="s">
        <v>764</v>
      </c>
      <c r="C15" s="10">
        <v>420000</v>
      </c>
      <c r="D15" s="10">
        <v>-200000</v>
      </c>
      <c r="E15" s="10">
        <v>220000</v>
      </c>
      <c r="I15" s="8" t="s">
        <v>731</v>
      </c>
      <c r="J15" s="10">
        <v>55896000.409999996</v>
      </c>
      <c r="N15" s="9" t="s">
        <v>765</v>
      </c>
      <c r="O15" s="10">
        <v>595000</v>
      </c>
    </row>
    <row r="16" spans="2:15" x14ac:dyDescent="0.2">
      <c r="B16" s="9" t="s">
        <v>765</v>
      </c>
      <c r="C16" s="10">
        <v>1135000</v>
      </c>
      <c r="D16" s="10">
        <v>-420000</v>
      </c>
      <c r="E16" s="10">
        <v>715000</v>
      </c>
      <c r="I16" s="8" t="s">
        <v>743</v>
      </c>
      <c r="J16" s="10">
        <v>16733411</v>
      </c>
      <c r="N16" s="9" t="s">
        <v>766</v>
      </c>
      <c r="O16" s="10">
        <v>410000</v>
      </c>
    </row>
    <row r="17" spans="2:15" x14ac:dyDescent="0.2">
      <c r="B17" s="9" t="s">
        <v>766</v>
      </c>
      <c r="C17" s="10">
        <v>1800000</v>
      </c>
      <c r="D17" s="10">
        <v>-990000</v>
      </c>
      <c r="E17" s="10">
        <v>810000</v>
      </c>
      <c r="I17" s="8" t="s">
        <v>732</v>
      </c>
      <c r="J17" s="10">
        <v>500000</v>
      </c>
      <c r="N17" s="9" t="s">
        <v>767</v>
      </c>
      <c r="O17" s="10">
        <v>-1641031</v>
      </c>
    </row>
    <row r="18" spans="2:15" x14ac:dyDescent="0.2">
      <c r="B18" s="9" t="s">
        <v>767</v>
      </c>
      <c r="C18" s="10">
        <v>1900000</v>
      </c>
      <c r="D18" s="10">
        <v>-5711687</v>
      </c>
      <c r="E18" s="10">
        <v>-3811687</v>
      </c>
      <c r="I18" s="8" t="s">
        <v>755</v>
      </c>
      <c r="J18" s="10">
        <v>308564038</v>
      </c>
      <c r="N18" s="8">
        <v>2021</v>
      </c>
      <c r="O18" s="10">
        <v>164000</v>
      </c>
    </row>
    <row r="19" spans="2:15" x14ac:dyDescent="0.2">
      <c r="B19" s="8">
        <v>2021</v>
      </c>
      <c r="C19" s="10">
        <v>43311676</v>
      </c>
      <c r="D19" s="10">
        <v>-31873094</v>
      </c>
      <c r="E19" s="10">
        <v>11438582</v>
      </c>
      <c r="N19" s="9" t="s">
        <v>756</v>
      </c>
      <c r="O19" s="10">
        <v>2703469</v>
      </c>
    </row>
    <row r="20" spans="2:15" x14ac:dyDescent="0.2">
      <c r="B20" s="9" t="s">
        <v>756</v>
      </c>
      <c r="C20" s="10">
        <v>9942676</v>
      </c>
      <c r="D20" s="10">
        <v>-1025469</v>
      </c>
      <c r="E20" s="10">
        <v>8917207</v>
      </c>
      <c r="N20" s="9" t="s">
        <v>757</v>
      </c>
      <c r="O20" s="10">
        <v>-298800</v>
      </c>
    </row>
    <row r="21" spans="2:15" x14ac:dyDescent="0.2">
      <c r="B21" s="9" t="s">
        <v>757</v>
      </c>
      <c r="C21" s="10">
        <v>3425000</v>
      </c>
      <c r="D21" s="10">
        <v>-5217456</v>
      </c>
      <c r="E21" s="10">
        <v>-1792456</v>
      </c>
      <c r="N21" s="9" t="s">
        <v>758</v>
      </c>
      <c r="O21" s="10">
        <v>-1590300</v>
      </c>
    </row>
    <row r="22" spans="2:15" x14ac:dyDescent="0.2">
      <c r="B22" s="9" t="s">
        <v>758</v>
      </c>
      <c r="C22" s="10">
        <v>3195000</v>
      </c>
      <c r="D22" s="10">
        <v>-4095800</v>
      </c>
      <c r="E22" s="10">
        <v>-900800</v>
      </c>
      <c r="N22" s="9" t="s">
        <v>759</v>
      </c>
      <c r="O22" s="10">
        <v>1199321</v>
      </c>
    </row>
    <row r="23" spans="2:15" x14ac:dyDescent="0.2">
      <c r="B23" s="9" t="s">
        <v>759</v>
      </c>
      <c r="C23" s="10">
        <v>5133000</v>
      </c>
      <c r="D23" s="10">
        <v>-3244179</v>
      </c>
      <c r="E23" s="10">
        <v>1888821</v>
      </c>
      <c r="I23" s="7" t="s">
        <v>705</v>
      </c>
      <c r="J23" t="s">
        <v>769</v>
      </c>
      <c r="N23" s="9" t="s">
        <v>760</v>
      </c>
      <c r="O23" s="10">
        <v>604000</v>
      </c>
    </row>
    <row r="24" spans="2:15" x14ac:dyDescent="0.2">
      <c r="B24" s="9" t="s">
        <v>760</v>
      </c>
      <c r="C24" s="10">
        <v>2495000</v>
      </c>
      <c r="D24" s="10">
        <v>-1300000</v>
      </c>
      <c r="E24" s="10">
        <v>1195000</v>
      </c>
      <c r="N24" s="9" t="s">
        <v>761</v>
      </c>
      <c r="O24" s="10">
        <v>-953500</v>
      </c>
    </row>
    <row r="25" spans="2:15" x14ac:dyDescent="0.2">
      <c r="B25" s="9" t="s">
        <v>761</v>
      </c>
      <c r="C25" s="10">
        <v>3728000</v>
      </c>
      <c r="D25" s="10">
        <v>-4034000</v>
      </c>
      <c r="E25" s="10">
        <v>-306000</v>
      </c>
      <c r="I25" s="7" t="s">
        <v>754</v>
      </c>
      <c r="J25" t="s">
        <v>771</v>
      </c>
      <c r="N25" s="9" t="s">
        <v>762</v>
      </c>
      <c r="O25" s="10">
        <v>1329000</v>
      </c>
    </row>
    <row r="26" spans="2:15" x14ac:dyDescent="0.2">
      <c r="B26" s="9" t="s">
        <v>762</v>
      </c>
      <c r="C26" s="10">
        <v>4763000</v>
      </c>
      <c r="D26" s="10">
        <v>-2786500</v>
      </c>
      <c r="E26" s="10">
        <v>1976500</v>
      </c>
      <c r="I26" s="8" t="s">
        <v>728</v>
      </c>
      <c r="J26" s="10">
        <v>-651469.40999999642</v>
      </c>
      <c r="N26" s="9" t="s">
        <v>763</v>
      </c>
      <c r="O26" s="10">
        <v>432500</v>
      </c>
    </row>
    <row r="27" spans="2:15" x14ac:dyDescent="0.2">
      <c r="B27" s="9" t="s">
        <v>763</v>
      </c>
      <c r="C27" s="10">
        <v>2980000</v>
      </c>
      <c r="D27" s="10">
        <v>-1900000</v>
      </c>
      <c r="E27" s="10">
        <v>1080000</v>
      </c>
      <c r="I27" s="8" t="s">
        <v>729</v>
      </c>
      <c r="J27" s="10">
        <v>-2570656</v>
      </c>
      <c r="N27" s="9" t="s">
        <v>764</v>
      </c>
      <c r="O27" s="10">
        <v>456000</v>
      </c>
    </row>
    <row r="28" spans="2:15" x14ac:dyDescent="0.2">
      <c r="B28" s="9" t="s">
        <v>764</v>
      </c>
      <c r="C28" s="10">
        <v>3122500</v>
      </c>
      <c r="D28" s="10">
        <v>-1900000</v>
      </c>
      <c r="E28" s="10">
        <v>1222500</v>
      </c>
      <c r="I28" s="8" t="s">
        <v>746</v>
      </c>
      <c r="J28" s="10">
        <v>-3225000</v>
      </c>
      <c r="N28" s="9" t="s">
        <v>765</v>
      </c>
      <c r="O28" s="10">
        <v>62000</v>
      </c>
    </row>
    <row r="29" spans="2:15" x14ac:dyDescent="0.2">
      <c r="B29" s="9" t="s">
        <v>765</v>
      </c>
      <c r="C29" s="10">
        <v>2852500</v>
      </c>
      <c r="D29" s="10">
        <v>-1900000</v>
      </c>
      <c r="E29" s="10">
        <v>952500</v>
      </c>
      <c r="I29" s="8" t="s">
        <v>747</v>
      </c>
      <c r="J29" s="10">
        <v>-771000</v>
      </c>
      <c r="N29" s="9" t="s">
        <v>766</v>
      </c>
      <c r="O29" s="10">
        <v>-1806000</v>
      </c>
    </row>
    <row r="30" spans="2:15" x14ac:dyDescent="0.2">
      <c r="B30" s="9" t="s">
        <v>766</v>
      </c>
      <c r="C30" s="10">
        <v>915000</v>
      </c>
      <c r="D30" s="10">
        <v>-2196000</v>
      </c>
      <c r="E30" s="10">
        <v>-1281000</v>
      </c>
      <c r="I30" s="8" t="s">
        <v>723</v>
      </c>
      <c r="J30" s="10">
        <v>-385000</v>
      </c>
      <c r="N30" s="9" t="s">
        <v>767</v>
      </c>
      <c r="O30" s="10">
        <v>-1973690</v>
      </c>
    </row>
    <row r="31" spans="2:15" x14ac:dyDescent="0.2">
      <c r="B31" s="9" t="s">
        <v>767</v>
      </c>
      <c r="C31" s="10">
        <v>760000</v>
      </c>
      <c r="D31" s="10">
        <v>-2273690</v>
      </c>
      <c r="E31" s="10">
        <v>-1513690</v>
      </c>
      <c r="I31" s="8" t="s">
        <v>721</v>
      </c>
      <c r="J31" s="10">
        <v>-3347800</v>
      </c>
      <c r="N31" s="8">
        <v>2022</v>
      </c>
      <c r="O31" s="10">
        <v>-477531</v>
      </c>
    </row>
    <row r="32" spans="2:15" x14ac:dyDescent="0.2">
      <c r="B32" s="8">
        <v>2022</v>
      </c>
      <c r="C32" s="10">
        <v>53887489</v>
      </c>
      <c r="D32" s="10">
        <v>-37960531</v>
      </c>
      <c r="E32" s="10">
        <v>15926958</v>
      </c>
      <c r="I32" s="8" t="s">
        <v>714</v>
      </c>
      <c r="J32" s="10">
        <v>-5706000</v>
      </c>
      <c r="N32" s="9" t="s">
        <v>756</v>
      </c>
      <c r="O32" s="10">
        <v>4050000</v>
      </c>
    </row>
    <row r="33" spans="2:15" x14ac:dyDescent="0.2">
      <c r="B33" s="9" t="s">
        <v>756</v>
      </c>
      <c r="C33" s="10">
        <v>10995489</v>
      </c>
      <c r="D33" s="10">
        <v>-2153000</v>
      </c>
      <c r="E33" s="10">
        <v>8842489</v>
      </c>
      <c r="I33" s="8" t="s">
        <v>730</v>
      </c>
      <c r="J33" s="10">
        <v>-503000</v>
      </c>
      <c r="N33" s="9" t="s">
        <v>757</v>
      </c>
      <c r="O33" s="10">
        <v>-1388000</v>
      </c>
    </row>
    <row r="34" spans="2:15" x14ac:dyDescent="0.2">
      <c r="B34" s="9" t="s">
        <v>757</v>
      </c>
      <c r="C34" s="10">
        <v>3780000</v>
      </c>
      <c r="D34" s="10">
        <v>-4214000</v>
      </c>
      <c r="E34" s="10">
        <v>-434000</v>
      </c>
      <c r="I34" s="8" t="s">
        <v>722</v>
      </c>
      <c r="J34" s="10">
        <v>-2200000</v>
      </c>
      <c r="N34" s="9" t="s">
        <v>758</v>
      </c>
      <c r="O34" s="10">
        <v>-387000</v>
      </c>
    </row>
    <row r="35" spans="2:15" x14ac:dyDescent="0.2">
      <c r="B35" s="9" t="s">
        <v>758</v>
      </c>
      <c r="C35" s="10">
        <v>4165000</v>
      </c>
      <c r="D35" s="10">
        <v>-3620000</v>
      </c>
      <c r="E35" s="10">
        <v>545000</v>
      </c>
      <c r="I35" s="8" t="s">
        <v>726</v>
      </c>
      <c r="J35" s="10">
        <v>-1293179</v>
      </c>
      <c r="N35" s="9" t="s">
        <v>759</v>
      </c>
      <c r="O35" s="10">
        <v>178000</v>
      </c>
    </row>
    <row r="36" spans="2:15" x14ac:dyDescent="0.2">
      <c r="B36" s="9" t="s">
        <v>759</v>
      </c>
      <c r="C36" s="10">
        <v>4210000</v>
      </c>
      <c r="D36" s="10">
        <v>-3100000</v>
      </c>
      <c r="E36" s="10">
        <v>1110000</v>
      </c>
      <c r="I36" s="8" t="s">
        <v>744</v>
      </c>
      <c r="J36" s="10">
        <v>-16000</v>
      </c>
      <c r="N36" s="9" t="s">
        <v>760</v>
      </c>
      <c r="O36" s="10">
        <v>1078000</v>
      </c>
    </row>
    <row r="37" spans="2:15" x14ac:dyDescent="0.2">
      <c r="B37" s="9" t="s">
        <v>760</v>
      </c>
      <c r="C37" s="10">
        <v>4510000</v>
      </c>
      <c r="D37" s="10">
        <v>-2500000</v>
      </c>
      <c r="E37" s="10">
        <v>2010000</v>
      </c>
      <c r="I37" s="8" t="s">
        <v>725</v>
      </c>
      <c r="J37" s="10">
        <v>-10821721</v>
      </c>
      <c r="N37" s="9" t="s">
        <v>761</v>
      </c>
      <c r="O37" s="10">
        <v>-330000</v>
      </c>
    </row>
    <row r="38" spans="2:15" x14ac:dyDescent="0.2">
      <c r="B38" s="9" t="s">
        <v>761</v>
      </c>
      <c r="C38" s="10">
        <v>4757000</v>
      </c>
      <c r="D38" s="10">
        <v>-4035000</v>
      </c>
      <c r="E38" s="10">
        <v>722000</v>
      </c>
      <c r="I38" s="8" t="s">
        <v>720</v>
      </c>
      <c r="J38" s="10">
        <v>-142175000</v>
      </c>
      <c r="N38" s="9" t="s">
        <v>762</v>
      </c>
      <c r="O38" s="10">
        <v>400000</v>
      </c>
    </row>
    <row r="39" spans="2:15" x14ac:dyDescent="0.2">
      <c r="B39" s="9" t="s">
        <v>762</v>
      </c>
      <c r="C39" s="10">
        <v>3865000</v>
      </c>
      <c r="D39" s="10">
        <v>-2500000</v>
      </c>
      <c r="E39" s="10">
        <v>1365000</v>
      </c>
      <c r="I39" s="8" t="s">
        <v>727</v>
      </c>
      <c r="J39" s="10">
        <v>-290000</v>
      </c>
      <c r="N39" s="9" t="s">
        <v>763</v>
      </c>
      <c r="O39" s="10">
        <v>185000</v>
      </c>
    </row>
    <row r="40" spans="2:15" x14ac:dyDescent="0.2">
      <c r="B40" s="9" t="s">
        <v>763</v>
      </c>
      <c r="C40" s="10">
        <v>3545000</v>
      </c>
      <c r="D40" s="10">
        <v>-2450000</v>
      </c>
      <c r="E40" s="10">
        <v>1095000</v>
      </c>
      <c r="I40" s="8" t="s">
        <v>718</v>
      </c>
      <c r="J40" s="10">
        <v>-8418200</v>
      </c>
      <c r="N40" s="9" t="s">
        <v>764</v>
      </c>
      <c r="O40" s="10">
        <v>-2400000</v>
      </c>
    </row>
    <row r="41" spans="2:15" x14ac:dyDescent="0.2">
      <c r="B41" s="9" t="s">
        <v>764</v>
      </c>
      <c r="C41" s="10">
        <v>3610000</v>
      </c>
      <c r="D41" s="10">
        <v>-5100000</v>
      </c>
      <c r="E41" s="10">
        <v>-1490000</v>
      </c>
      <c r="I41" s="8" t="s">
        <v>731</v>
      </c>
      <c r="J41" s="10">
        <v>-3877000</v>
      </c>
      <c r="N41" s="9" t="s">
        <v>765</v>
      </c>
      <c r="O41" s="10">
        <v>1507000</v>
      </c>
    </row>
    <row r="42" spans="2:15" x14ac:dyDescent="0.2">
      <c r="B42" s="9" t="s">
        <v>765</v>
      </c>
      <c r="C42" s="10">
        <v>3385000</v>
      </c>
      <c r="D42" s="10">
        <v>-808000</v>
      </c>
      <c r="E42" s="10">
        <v>2577000</v>
      </c>
      <c r="I42" s="8" t="s">
        <v>743</v>
      </c>
      <c r="J42" s="10">
        <v>-5273207</v>
      </c>
      <c r="N42" s="9" t="s">
        <v>766</v>
      </c>
      <c r="O42" s="10">
        <v>-760000</v>
      </c>
    </row>
    <row r="43" spans="2:15" x14ac:dyDescent="0.2">
      <c r="B43" s="9" t="s">
        <v>766</v>
      </c>
      <c r="C43" s="10">
        <v>3545000</v>
      </c>
      <c r="D43" s="10">
        <v>-3000000</v>
      </c>
      <c r="E43" s="10">
        <v>545000</v>
      </c>
      <c r="I43" s="8" t="s">
        <v>724</v>
      </c>
      <c r="J43" s="10">
        <v>-2147280</v>
      </c>
      <c r="N43" s="9" t="s">
        <v>767</v>
      </c>
      <c r="O43" s="10">
        <v>-2610531</v>
      </c>
    </row>
    <row r="44" spans="2:15" x14ac:dyDescent="0.2">
      <c r="B44" s="9" t="s">
        <v>767</v>
      </c>
      <c r="C44" s="10">
        <v>3520000</v>
      </c>
      <c r="D44" s="10">
        <v>-4480531</v>
      </c>
      <c r="E44" s="10">
        <v>-960531</v>
      </c>
      <c r="I44" s="8" t="s">
        <v>752</v>
      </c>
      <c r="J44" s="10">
        <v>-19508500</v>
      </c>
      <c r="N44" s="8">
        <v>2023</v>
      </c>
      <c r="O44" s="10">
        <v>-0.41000000014901161</v>
      </c>
    </row>
    <row r="45" spans="2:15" x14ac:dyDescent="0.2">
      <c r="B45" s="8">
        <v>2023</v>
      </c>
      <c r="C45" s="10">
        <v>53515551</v>
      </c>
      <c r="D45" s="10">
        <v>-39782000.409999996</v>
      </c>
      <c r="E45" s="10">
        <v>13733550.590000004</v>
      </c>
      <c r="I45" s="8" t="s">
        <v>753</v>
      </c>
      <c r="J45" s="10">
        <v>-194000</v>
      </c>
      <c r="N45" s="9" t="s">
        <v>756</v>
      </c>
      <c r="O45" s="10">
        <v>3411999.9000000004</v>
      </c>
    </row>
    <row r="46" spans="2:15" x14ac:dyDescent="0.2">
      <c r="B46" s="9" t="s">
        <v>756</v>
      </c>
      <c r="C46" s="10">
        <v>10654551</v>
      </c>
      <c r="D46" s="10">
        <v>-4766000.4099999964</v>
      </c>
      <c r="E46" s="10">
        <v>5888550.5900000036</v>
      </c>
      <c r="I46" s="8" t="s">
        <v>713</v>
      </c>
      <c r="J46" s="10">
        <v>-6077000</v>
      </c>
      <c r="N46" s="9" t="s">
        <v>757</v>
      </c>
      <c r="O46" s="10">
        <v>590999.68999999994</v>
      </c>
    </row>
    <row r="47" spans="2:15" x14ac:dyDescent="0.2">
      <c r="B47" s="9" t="s">
        <v>757</v>
      </c>
      <c r="C47" s="10">
        <v>4642000</v>
      </c>
      <c r="D47" s="10">
        <v>-2934000</v>
      </c>
      <c r="E47" s="10">
        <v>1708000</v>
      </c>
      <c r="I47" s="8" t="s">
        <v>755</v>
      </c>
      <c r="J47" s="10">
        <v>-219451012.41</v>
      </c>
      <c r="N47" s="9" t="s">
        <v>758</v>
      </c>
      <c r="O47" s="10">
        <v>36000</v>
      </c>
    </row>
    <row r="48" spans="2:15" x14ac:dyDescent="0.2">
      <c r="B48" s="9" t="s">
        <v>758</v>
      </c>
      <c r="C48" s="10">
        <v>3936000</v>
      </c>
      <c r="D48" s="10">
        <v>-2805000</v>
      </c>
      <c r="E48" s="10">
        <v>1131000</v>
      </c>
      <c r="N48" s="9" t="s">
        <v>759</v>
      </c>
      <c r="O48" s="10">
        <v>212000</v>
      </c>
    </row>
    <row r="49" spans="2:15" x14ac:dyDescent="0.2">
      <c r="B49" s="9" t="s">
        <v>759</v>
      </c>
      <c r="C49" s="10">
        <v>5057000</v>
      </c>
      <c r="D49" s="10">
        <v>-3750000</v>
      </c>
      <c r="E49" s="10">
        <v>1307000</v>
      </c>
      <c r="N49" s="9" t="s">
        <v>760</v>
      </c>
      <c r="O49" s="10">
        <v>-1605000</v>
      </c>
    </row>
    <row r="50" spans="2:15" x14ac:dyDescent="0.2">
      <c r="B50" s="9" t="s">
        <v>760</v>
      </c>
      <c r="C50" s="10">
        <v>3855000</v>
      </c>
      <c r="D50" s="10">
        <v>-5670000</v>
      </c>
      <c r="E50" s="10">
        <v>-1815000</v>
      </c>
      <c r="N50" s="9" t="s">
        <v>761</v>
      </c>
      <c r="O50" s="10">
        <v>-540000</v>
      </c>
    </row>
    <row r="51" spans="2:15" x14ac:dyDescent="0.2">
      <c r="B51" s="9" t="s">
        <v>761</v>
      </c>
      <c r="C51" s="10">
        <v>3708000</v>
      </c>
      <c r="D51" s="10">
        <v>-2860000</v>
      </c>
      <c r="E51" s="10">
        <v>848000</v>
      </c>
      <c r="N51" s="9" t="s">
        <v>762</v>
      </c>
      <c r="O51" s="10">
        <v>-780000</v>
      </c>
    </row>
    <row r="52" spans="2:15" x14ac:dyDescent="0.2">
      <c r="B52" s="9" t="s">
        <v>762</v>
      </c>
      <c r="C52" s="10">
        <v>3708000</v>
      </c>
      <c r="D52" s="10">
        <v>-3100000</v>
      </c>
      <c r="E52" s="10">
        <v>608000</v>
      </c>
      <c r="N52" s="9" t="s">
        <v>763</v>
      </c>
      <c r="O52" s="10">
        <v>23000</v>
      </c>
    </row>
    <row r="53" spans="2:15" x14ac:dyDescent="0.2">
      <c r="B53" s="9" t="s">
        <v>763</v>
      </c>
      <c r="C53" s="10">
        <v>3511000</v>
      </c>
      <c r="D53" s="10">
        <v>-2100000</v>
      </c>
      <c r="E53" s="10">
        <v>1411000</v>
      </c>
      <c r="N53" s="9" t="s">
        <v>764</v>
      </c>
      <c r="O53" s="10">
        <v>460000</v>
      </c>
    </row>
    <row r="54" spans="2:15" x14ac:dyDescent="0.2">
      <c r="B54" s="9" t="s">
        <v>764</v>
      </c>
      <c r="C54" s="10">
        <v>3978000</v>
      </c>
      <c r="D54" s="10">
        <v>-2502000</v>
      </c>
      <c r="E54" s="10">
        <v>1476000</v>
      </c>
      <c r="N54" s="9" t="s">
        <v>765</v>
      </c>
      <c r="O54" s="10">
        <v>-411000</v>
      </c>
    </row>
    <row r="55" spans="2:15" x14ac:dyDescent="0.2">
      <c r="B55" s="9" t="s">
        <v>765</v>
      </c>
      <c r="C55" s="10">
        <v>3581000</v>
      </c>
      <c r="D55" s="10">
        <v>-3360000</v>
      </c>
      <c r="E55" s="10">
        <v>221000</v>
      </c>
      <c r="N55" s="9" t="s">
        <v>766</v>
      </c>
      <c r="O55" s="10">
        <v>-60000</v>
      </c>
    </row>
    <row r="56" spans="2:15" x14ac:dyDescent="0.2">
      <c r="B56" s="9" t="s">
        <v>766</v>
      </c>
      <c r="C56" s="10">
        <v>3564000</v>
      </c>
      <c r="D56" s="10">
        <v>-2450000</v>
      </c>
      <c r="E56" s="10">
        <v>1114000</v>
      </c>
      <c r="N56" s="9" t="s">
        <v>767</v>
      </c>
      <c r="O56" s="10">
        <v>-1338000</v>
      </c>
    </row>
    <row r="57" spans="2:15" x14ac:dyDescent="0.2">
      <c r="B57" s="9" t="s">
        <v>767</v>
      </c>
      <c r="C57" s="10">
        <v>3321000</v>
      </c>
      <c r="D57" s="10">
        <v>-3485000</v>
      </c>
      <c r="E57" s="10">
        <v>-164000</v>
      </c>
      <c r="N57" s="8">
        <v>2024</v>
      </c>
      <c r="O57" s="10">
        <v>9841500</v>
      </c>
    </row>
    <row r="58" spans="2:15" x14ac:dyDescent="0.2">
      <c r="B58" s="8">
        <v>2024</v>
      </c>
      <c r="C58" s="10">
        <v>75323551</v>
      </c>
      <c r="D58" s="10">
        <v>-47452500</v>
      </c>
      <c r="E58" s="10">
        <v>27871051</v>
      </c>
      <c r="N58" s="9" t="s">
        <v>756</v>
      </c>
      <c r="O58" s="10">
        <v>3070000</v>
      </c>
    </row>
    <row r="59" spans="2:15" x14ac:dyDescent="0.2">
      <c r="B59" s="9" t="s">
        <v>756</v>
      </c>
      <c r="C59" s="10">
        <v>13373551</v>
      </c>
      <c r="D59" s="10">
        <v>-6800000</v>
      </c>
      <c r="E59" s="10">
        <v>6573551</v>
      </c>
      <c r="N59" s="9" t="s">
        <v>757</v>
      </c>
      <c r="O59" s="10">
        <v>416000</v>
      </c>
    </row>
    <row r="60" spans="2:15" x14ac:dyDescent="0.2">
      <c r="B60" s="9" t="s">
        <v>757</v>
      </c>
      <c r="C60" s="10">
        <v>4070000</v>
      </c>
      <c r="D60" s="10">
        <v>-2100000</v>
      </c>
      <c r="E60" s="10">
        <v>1970000</v>
      </c>
      <c r="N60" s="9" t="s">
        <v>758</v>
      </c>
      <c r="O60" s="10">
        <v>-729000</v>
      </c>
    </row>
    <row r="61" spans="2:15" x14ac:dyDescent="0.2">
      <c r="B61" s="9" t="s">
        <v>758</v>
      </c>
      <c r="C61" s="10">
        <v>6274500</v>
      </c>
      <c r="D61" s="10">
        <v>-5404500</v>
      </c>
      <c r="E61" s="10">
        <v>870000</v>
      </c>
      <c r="N61" s="9" t="s">
        <v>759</v>
      </c>
      <c r="O61" s="10">
        <v>468000</v>
      </c>
    </row>
    <row r="62" spans="2:15" x14ac:dyDescent="0.2">
      <c r="B62" s="9" t="s">
        <v>759</v>
      </c>
      <c r="C62" s="10">
        <v>4868000</v>
      </c>
      <c r="D62" s="10">
        <v>-2801000</v>
      </c>
      <c r="E62" s="10">
        <v>2067000</v>
      </c>
      <c r="N62" s="9" t="s">
        <v>760</v>
      </c>
      <c r="O62" s="10">
        <v>210500</v>
      </c>
    </row>
    <row r="63" spans="2:15" x14ac:dyDescent="0.2">
      <c r="B63" s="9" t="s">
        <v>760</v>
      </c>
      <c r="C63" s="10">
        <v>9352500</v>
      </c>
      <c r="D63" s="10">
        <v>-9560000</v>
      </c>
      <c r="E63" s="10">
        <v>-207500</v>
      </c>
      <c r="N63" s="9" t="s">
        <v>761</v>
      </c>
      <c r="O63" s="10">
        <v>1531000</v>
      </c>
    </row>
    <row r="64" spans="2:15" x14ac:dyDescent="0.2">
      <c r="B64" s="9" t="s">
        <v>761</v>
      </c>
      <c r="C64" s="10">
        <v>6070000</v>
      </c>
      <c r="D64" s="10">
        <v>-3150000</v>
      </c>
      <c r="E64" s="10">
        <v>2920000</v>
      </c>
      <c r="N64" s="9" t="s">
        <v>762</v>
      </c>
      <c r="O64" s="10">
        <v>1081000</v>
      </c>
    </row>
    <row r="65" spans="2:15" x14ac:dyDescent="0.2">
      <c r="B65" s="9" t="s">
        <v>762</v>
      </c>
      <c r="C65" s="10">
        <v>5690000</v>
      </c>
      <c r="D65" s="10">
        <v>-3240000</v>
      </c>
      <c r="E65" s="10">
        <v>2450000</v>
      </c>
      <c r="N65" s="9" t="s">
        <v>763</v>
      </c>
      <c r="O65" s="10">
        <v>556000</v>
      </c>
    </row>
    <row r="66" spans="2:15" x14ac:dyDescent="0.2">
      <c r="B66" s="9" t="s">
        <v>763</v>
      </c>
      <c r="C66" s="10">
        <v>5450000</v>
      </c>
      <c r="D66" s="10">
        <v>-3550000</v>
      </c>
      <c r="E66" s="10">
        <v>1900000</v>
      </c>
      <c r="N66" s="9" t="s">
        <v>764</v>
      </c>
      <c r="O66" s="10">
        <v>631000</v>
      </c>
    </row>
    <row r="67" spans="2:15" x14ac:dyDescent="0.2">
      <c r="B67" s="9" t="s">
        <v>764</v>
      </c>
      <c r="C67" s="10">
        <v>5535000</v>
      </c>
      <c r="D67" s="10">
        <v>-3350000</v>
      </c>
      <c r="E67" s="10">
        <v>2185000</v>
      </c>
      <c r="N67" s="9" t="s">
        <v>765</v>
      </c>
      <c r="O67" s="10">
        <v>18000</v>
      </c>
    </row>
    <row r="68" spans="2:15" x14ac:dyDescent="0.2">
      <c r="B68" s="9" t="s">
        <v>765</v>
      </c>
      <c r="C68" s="10">
        <v>4880000</v>
      </c>
      <c r="D68" s="10">
        <v>-3350000</v>
      </c>
      <c r="E68" s="10">
        <v>1530000</v>
      </c>
      <c r="N68" s="9" t="s">
        <v>766</v>
      </c>
      <c r="O68" s="10">
        <v>-579000</v>
      </c>
    </row>
    <row r="69" spans="2:15" x14ac:dyDescent="0.2">
      <c r="B69" s="9" t="s">
        <v>766</v>
      </c>
      <c r="C69" s="10">
        <v>4880000</v>
      </c>
      <c r="D69" s="10">
        <v>-3947000</v>
      </c>
      <c r="E69" s="10">
        <v>933000</v>
      </c>
      <c r="N69" s="9" t="s">
        <v>767</v>
      </c>
      <c r="O69" s="10">
        <v>3168000</v>
      </c>
    </row>
    <row r="70" spans="2:15" x14ac:dyDescent="0.2">
      <c r="B70" s="9" t="s">
        <v>767</v>
      </c>
      <c r="C70" s="10">
        <v>4880000</v>
      </c>
      <c r="D70" s="10">
        <v>-200000</v>
      </c>
      <c r="E70" s="10">
        <v>4680000</v>
      </c>
      <c r="N70" s="8">
        <v>2025</v>
      </c>
      <c r="O70" s="10">
        <v>-5196000</v>
      </c>
    </row>
    <row r="71" spans="2:15" x14ac:dyDescent="0.2">
      <c r="B71" s="8">
        <v>2025</v>
      </c>
      <c r="C71" s="10">
        <v>67418751</v>
      </c>
      <c r="D71" s="10">
        <v>-50076700</v>
      </c>
      <c r="E71" s="10">
        <v>17342051</v>
      </c>
      <c r="N71" s="9" t="s">
        <v>756</v>
      </c>
      <c r="O71" s="10">
        <v>4154700</v>
      </c>
    </row>
    <row r="72" spans="2:15" x14ac:dyDescent="0.2">
      <c r="B72" s="9" t="s">
        <v>756</v>
      </c>
      <c r="C72" s="10">
        <v>22348751</v>
      </c>
      <c r="D72" s="10">
        <v>-4636000</v>
      </c>
      <c r="E72" s="10">
        <v>17712751</v>
      </c>
      <c r="N72" s="9" t="s">
        <v>757</v>
      </c>
      <c r="O72" s="10">
        <v>-1228700</v>
      </c>
    </row>
    <row r="73" spans="2:15" x14ac:dyDescent="0.2">
      <c r="B73" s="9" t="s">
        <v>757</v>
      </c>
      <c r="C73" s="10">
        <v>4822000</v>
      </c>
      <c r="D73" s="10">
        <v>-5531700</v>
      </c>
      <c r="E73" s="10">
        <v>-709700</v>
      </c>
      <c r="N73" s="9" t="s">
        <v>758</v>
      </c>
      <c r="O73" s="10">
        <v>-649500</v>
      </c>
    </row>
    <row r="74" spans="2:15" x14ac:dyDescent="0.2">
      <c r="B74" s="9" t="s">
        <v>758</v>
      </c>
      <c r="C74" s="10">
        <v>6115000</v>
      </c>
      <c r="D74" s="10">
        <v>-5986500</v>
      </c>
      <c r="E74" s="10">
        <v>128500</v>
      </c>
      <c r="N74" s="9" t="s">
        <v>759</v>
      </c>
      <c r="O74" s="10">
        <v>494000</v>
      </c>
    </row>
    <row r="75" spans="2:15" x14ac:dyDescent="0.2">
      <c r="B75" s="9" t="s">
        <v>759</v>
      </c>
      <c r="C75" s="10">
        <v>7323000</v>
      </c>
      <c r="D75" s="10">
        <v>-6051000</v>
      </c>
      <c r="E75" s="10">
        <v>1272000</v>
      </c>
      <c r="N75" s="9" t="s">
        <v>760</v>
      </c>
      <c r="O75" s="10">
        <v>1034000</v>
      </c>
    </row>
    <row r="76" spans="2:15" x14ac:dyDescent="0.2">
      <c r="B76" s="9" t="s">
        <v>760</v>
      </c>
      <c r="C76" s="10">
        <v>5047000</v>
      </c>
      <c r="D76" s="10">
        <v>-3235000</v>
      </c>
      <c r="E76" s="10">
        <v>1812000</v>
      </c>
      <c r="N76" s="9" t="s">
        <v>761</v>
      </c>
      <c r="O76" s="10">
        <v>1593000</v>
      </c>
    </row>
    <row r="77" spans="2:15" x14ac:dyDescent="0.2">
      <c r="B77" s="9" t="s">
        <v>761</v>
      </c>
      <c r="C77" s="10">
        <v>4822000</v>
      </c>
      <c r="D77" s="10">
        <v>-2485000</v>
      </c>
      <c r="E77" s="10">
        <v>2337000</v>
      </c>
      <c r="N77" s="9" t="s">
        <v>762</v>
      </c>
      <c r="O77" s="10">
        <v>-40000</v>
      </c>
    </row>
    <row r="78" spans="2:15" x14ac:dyDescent="0.2">
      <c r="B78" s="9" t="s">
        <v>762</v>
      </c>
      <c r="C78" s="10">
        <v>4404000</v>
      </c>
      <c r="D78" s="10">
        <v>-3475000</v>
      </c>
      <c r="E78" s="10">
        <v>929000</v>
      </c>
      <c r="N78" s="9" t="s">
        <v>763</v>
      </c>
      <c r="O78" s="10">
        <v>919000</v>
      </c>
    </row>
    <row r="79" spans="2:15" x14ac:dyDescent="0.2">
      <c r="B79" s="9" t="s">
        <v>763</v>
      </c>
      <c r="C79" s="10">
        <v>4179000</v>
      </c>
      <c r="D79" s="10">
        <v>-2325000</v>
      </c>
      <c r="E79" s="10">
        <v>1854000</v>
      </c>
      <c r="N79" s="9" t="s">
        <v>764</v>
      </c>
      <c r="O79" s="10">
        <v>-2231000</v>
      </c>
    </row>
    <row r="80" spans="2:15" x14ac:dyDescent="0.2">
      <c r="B80" s="9" t="s">
        <v>764</v>
      </c>
      <c r="C80" s="10">
        <v>4179000</v>
      </c>
      <c r="D80" s="10">
        <v>-5025000</v>
      </c>
      <c r="E80" s="10">
        <v>-846000</v>
      </c>
      <c r="N80" s="9" t="s">
        <v>765</v>
      </c>
      <c r="O80" s="10">
        <v>0</v>
      </c>
    </row>
    <row r="81" spans="2:15" x14ac:dyDescent="0.2">
      <c r="B81" s="9" t="s">
        <v>765</v>
      </c>
      <c r="C81" s="10">
        <v>4179000</v>
      </c>
      <c r="D81" s="10">
        <v>-225000</v>
      </c>
      <c r="E81" s="10">
        <v>3954000</v>
      </c>
      <c r="N81" s="9" t="s">
        <v>767</v>
      </c>
      <c r="O81" s="10">
        <v>-9241500</v>
      </c>
    </row>
    <row r="82" spans="2:15" x14ac:dyDescent="0.2">
      <c r="B82" s="9" t="s">
        <v>767</v>
      </c>
      <c r="C82" s="10"/>
      <c r="D82" s="10">
        <v>-11101500</v>
      </c>
      <c r="E82" s="10">
        <v>-11101500</v>
      </c>
      <c r="N82" s="8" t="s">
        <v>755</v>
      </c>
      <c r="O82" s="10">
        <v>5031437.59</v>
      </c>
    </row>
    <row r="83" spans="2:15" x14ac:dyDescent="0.2">
      <c r="B83" s="8" t="s">
        <v>805</v>
      </c>
      <c r="C83" s="10">
        <v>308564038</v>
      </c>
      <c r="D83" s="10">
        <v>-219451012.41</v>
      </c>
      <c r="E83" s="10">
        <v>89113025.590000004</v>
      </c>
    </row>
    <row r="86" spans="2:15" x14ac:dyDescent="0.2">
      <c r="B86" s="7" t="s">
        <v>774</v>
      </c>
      <c r="C86" s="8">
        <v>1</v>
      </c>
      <c r="F86" s="7" t="s">
        <v>776</v>
      </c>
      <c r="G86" s="8">
        <v>1</v>
      </c>
      <c r="J86" s="7" t="s">
        <v>705</v>
      </c>
      <c r="K86" t="s">
        <v>770</v>
      </c>
      <c r="N86" s="7" t="s">
        <v>710</v>
      </c>
      <c r="O86" t="s">
        <v>814</v>
      </c>
    </row>
    <row r="88" spans="2:15" x14ac:dyDescent="0.2">
      <c r="B88" s="7" t="s">
        <v>754</v>
      </c>
      <c r="C88" t="s">
        <v>782</v>
      </c>
      <c r="F88" s="7" t="s">
        <v>754</v>
      </c>
      <c r="G88" t="s">
        <v>804</v>
      </c>
      <c r="J88" s="7" t="s">
        <v>754</v>
      </c>
      <c r="K88" t="s">
        <v>771</v>
      </c>
      <c r="N88" s="7" t="s">
        <v>754</v>
      </c>
      <c r="O88" t="s">
        <v>771</v>
      </c>
    </row>
    <row r="89" spans="2:15" x14ac:dyDescent="0.2">
      <c r="B89" s="8" t="s">
        <v>596</v>
      </c>
      <c r="C89" s="10">
        <v>195000</v>
      </c>
      <c r="F89" s="8" t="s">
        <v>663</v>
      </c>
      <c r="G89" s="10">
        <v>0</v>
      </c>
      <c r="J89" s="8" t="s">
        <v>581</v>
      </c>
      <c r="K89" s="10">
        <v>3918000</v>
      </c>
      <c r="N89" s="8" t="s">
        <v>596</v>
      </c>
      <c r="O89" s="10">
        <v>16368350</v>
      </c>
    </row>
    <row r="90" spans="2:15" x14ac:dyDescent="0.2">
      <c r="B90" s="9" t="s">
        <v>564</v>
      </c>
      <c r="C90" s="10">
        <v>160000</v>
      </c>
      <c r="F90" s="8" t="s">
        <v>670</v>
      </c>
      <c r="G90" s="10">
        <v>-3225000</v>
      </c>
      <c r="J90" s="8" t="s">
        <v>604</v>
      </c>
      <c r="K90" s="10">
        <v>3677700</v>
      </c>
      <c r="N90" s="9" t="s">
        <v>596</v>
      </c>
      <c r="O90" s="10">
        <v>-3435000</v>
      </c>
    </row>
    <row r="91" spans="2:15" x14ac:dyDescent="0.2">
      <c r="B91" s="9" t="s">
        <v>569</v>
      </c>
      <c r="C91" s="10">
        <v>35000</v>
      </c>
      <c r="F91" s="8" t="s">
        <v>671</v>
      </c>
      <c r="G91" s="10">
        <v>-664000</v>
      </c>
      <c r="J91" s="8" t="s">
        <v>549</v>
      </c>
      <c r="K91" s="10">
        <v>8494650</v>
      </c>
      <c r="N91" s="9" t="s">
        <v>564</v>
      </c>
      <c r="O91" s="10">
        <v>11092700</v>
      </c>
    </row>
    <row r="92" spans="2:15" x14ac:dyDescent="0.2">
      <c r="B92" s="8" t="s">
        <v>641</v>
      </c>
      <c r="C92" s="10">
        <v>225000</v>
      </c>
      <c r="F92" s="8" t="s">
        <v>755</v>
      </c>
      <c r="G92" s="10">
        <v>-3889000</v>
      </c>
      <c r="J92" s="8" t="s">
        <v>585</v>
      </c>
      <c r="K92" s="10">
        <v>25000</v>
      </c>
      <c r="N92" s="9" t="s">
        <v>569</v>
      </c>
      <c r="O92" s="10">
        <v>8710650</v>
      </c>
    </row>
    <row r="93" spans="2:15" x14ac:dyDescent="0.2">
      <c r="B93" s="9" t="s">
        <v>593</v>
      </c>
      <c r="C93" s="10">
        <v>225000</v>
      </c>
      <c r="J93" s="8" t="s">
        <v>597</v>
      </c>
      <c r="K93" s="10">
        <v>321500</v>
      </c>
      <c r="N93" s="8" t="s">
        <v>627</v>
      </c>
      <c r="O93" s="10">
        <v>6019000</v>
      </c>
    </row>
    <row r="94" spans="2:15" x14ac:dyDescent="0.2">
      <c r="B94" s="8" t="s">
        <v>632</v>
      </c>
      <c r="C94" s="10">
        <v>3743000</v>
      </c>
      <c r="J94" s="8" t="s">
        <v>593</v>
      </c>
      <c r="K94" s="10">
        <v>6707700</v>
      </c>
      <c r="N94" s="9" t="s">
        <v>558</v>
      </c>
      <c r="O94" s="10">
        <v>3760000</v>
      </c>
    </row>
    <row r="95" spans="2:15" x14ac:dyDescent="0.2">
      <c r="B95" s="9" t="s">
        <v>579</v>
      </c>
      <c r="C95" s="10">
        <v>3342000</v>
      </c>
      <c r="J95" s="8" t="s">
        <v>583</v>
      </c>
      <c r="K95" s="10">
        <v>225000</v>
      </c>
      <c r="N95" s="9" t="s">
        <v>561</v>
      </c>
      <c r="O95" s="10">
        <v>2259000</v>
      </c>
    </row>
    <row r="96" spans="2:15" x14ac:dyDescent="0.2">
      <c r="B96" s="9" t="s">
        <v>580</v>
      </c>
      <c r="C96" s="10">
        <v>401000</v>
      </c>
      <c r="F96" s="7" t="s">
        <v>715</v>
      </c>
      <c r="G96" t="s">
        <v>683</v>
      </c>
      <c r="J96" s="8" t="s">
        <v>586</v>
      </c>
      <c r="K96" s="10">
        <v>8352700</v>
      </c>
      <c r="N96" s="8" t="s">
        <v>641</v>
      </c>
      <c r="O96" s="10">
        <v>6707700</v>
      </c>
    </row>
    <row r="97" spans="2:15" x14ac:dyDescent="0.2">
      <c r="B97" s="8" t="s">
        <v>620</v>
      </c>
      <c r="C97" s="10">
        <v>675000</v>
      </c>
      <c r="J97" s="8" t="s">
        <v>591</v>
      </c>
      <c r="K97" s="10">
        <v>785000</v>
      </c>
      <c r="N97" s="9" t="s">
        <v>593</v>
      </c>
      <c r="O97" s="10">
        <v>6707700</v>
      </c>
    </row>
    <row r="98" spans="2:15" x14ac:dyDescent="0.2">
      <c r="B98" s="9" t="s">
        <v>567</v>
      </c>
      <c r="C98" s="10">
        <v>675000</v>
      </c>
      <c r="F98" s="7" t="s">
        <v>754</v>
      </c>
      <c r="G98" t="s">
        <v>771</v>
      </c>
      <c r="J98" s="8" t="s">
        <v>571</v>
      </c>
      <c r="K98" s="10">
        <v>5134000</v>
      </c>
      <c r="N98" s="8" t="s">
        <v>645</v>
      </c>
      <c r="O98" s="10">
        <v>831500</v>
      </c>
    </row>
    <row r="99" spans="2:15" x14ac:dyDescent="0.2">
      <c r="B99" s="8" t="s">
        <v>654</v>
      </c>
      <c r="C99" s="10">
        <v>333000</v>
      </c>
      <c r="F99" s="8">
        <v>2020</v>
      </c>
      <c r="G99" s="10">
        <v>-3350000</v>
      </c>
      <c r="J99" s="8" t="s">
        <v>601</v>
      </c>
      <c r="K99" s="10">
        <v>4121700</v>
      </c>
      <c r="N99" s="9" t="s">
        <v>598</v>
      </c>
      <c r="O99" s="10">
        <v>831500</v>
      </c>
    </row>
    <row r="100" spans="2:15" x14ac:dyDescent="0.2">
      <c r="B100" s="9" t="s">
        <v>607</v>
      </c>
      <c r="C100" s="10">
        <v>333000</v>
      </c>
      <c r="F100" s="9" t="s">
        <v>756</v>
      </c>
      <c r="G100" s="10">
        <v>-300000</v>
      </c>
      <c r="J100" s="8" t="s">
        <v>548</v>
      </c>
      <c r="K100" s="10">
        <v>1730000</v>
      </c>
      <c r="N100" s="8" t="s">
        <v>655</v>
      </c>
      <c r="O100" s="10">
        <v>360000</v>
      </c>
    </row>
    <row r="101" spans="2:15" x14ac:dyDescent="0.2">
      <c r="B101" s="8" t="s">
        <v>628</v>
      </c>
      <c r="C101" s="10">
        <v>285000</v>
      </c>
      <c r="F101" s="9" t="s">
        <v>757</v>
      </c>
      <c r="G101" s="10">
        <v>-300000</v>
      </c>
      <c r="J101" s="8" t="s">
        <v>607</v>
      </c>
      <c r="K101" s="10">
        <v>3677700</v>
      </c>
      <c r="N101" s="9" t="s">
        <v>608</v>
      </c>
      <c r="O101" s="10">
        <v>360000</v>
      </c>
    </row>
    <row r="102" spans="2:15" x14ac:dyDescent="0.2">
      <c r="B102" s="9" t="s">
        <v>583</v>
      </c>
      <c r="C102" s="10">
        <v>30000</v>
      </c>
      <c r="F102" s="9" t="s">
        <v>758</v>
      </c>
      <c r="G102" s="10">
        <v>-200000</v>
      </c>
      <c r="J102" s="8" t="s">
        <v>605</v>
      </c>
      <c r="K102" s="10">
        <v>2905700</v>
      </c>
      <c r="N102" s="8" t="s">
        <v>589</v>
      </c>
      <c r="O102" s="10">
        <v>-31390000</v>
      </c>
    </row>
    <row r="103" spans="2:15" x14ac:dyDescent="0.2">
      <c r="B103" s="9" t="s">
        <v>586</v>
      </c>
      <c r="C103" s="10">
        <v>225000</v>
      </c>
      <c r="F103" s="9" t="s">
        <v>759</v>
      </c>
      <c r="G103" s="10">
        <v>-200000</v>
      </c>
      <c r="J103" s="8" t="s">
        <v>600</v>
      </c>
      <c r="K103" s="10">
        <v>4121700</v>
      </c>
      <c r="N103" s="9" t="s">
        <v>589</v>
      </c>
      <c r="O103" s="10">
        <v>-31390000</v>
      </c>
    </row>
    <row r="104" spans="2:15" x14ac:dyDescent="0.2">
      <c r="B104" s="9" t="s">
        <v>573</v>
      </c>
      <c r="C104" s="10">
        <v>30000</v>
      </c>
      <c r="F104" s="9" t="s">
        <v>760</v>
      </c>
      <c r="G104" s="10">
        <v>-200000</v>
      </c>
      <c r="J104" s="8" t="s">
        <v>592</v>
      </c>
      <c r="K104" s="10">
        <v>1113000</v>
      </c>
      <c r="N104" s="8" t="s">
        <v>632</v>
      </c>
      <c r="O104" s="10">
        <v>13892750</v>
      </c>
    </row>
    <row r="105" spans="2:15" x14ac:dyDescent="0.2">
      <c r="B105" s="8" t="s">
        <v>612</v>
      </c>
      <c r="C105" s="10">
        <v>160000</v>
      </c>
      <c r="F105" s="9" t="s">
        <v>761</v>
      </c>
      <c r="G105" s="10">
        <v>-200000</v>
      </c>
      <c r="J105" s="8" t="s">
        <v>599</v>
      </c>
      <c r="K105" s="10">
        <v>526500</v>
      </c>
      <c r="N105" s="9" t="s">
        <v>579</v>
      </c>
      <c r="O105" s="10">
        <v>10708750</v>
      </c>
    </row>
    <row r="106" spans="2:15" x14ac:dyDescent="0.2">
      <c r="B106" s="9" t="s">
        <v>548</v>
      </c>
      <c r="C106" s="10">
        <v>160000</v>
      </c>
      <c r="F106" s="9" t="s">
        <v>762</v>
      </c>
      <c r="G106" s="10">
        <v>-200000</v>
      </c>
      <c r="J106" s="8" t="s">
        <v>558</v>
      </c>
      <c r="K106" s="10">
        <v>4170000</v>
      </c>
      <c r="N106" s="9" t="s">
        <v>580</v>
      </c>
      <c r="O106" s="10">
        <v>3184000</v>
      </c>
    </row>
    <row r="107" spans="2:15" x14ac:dyDescent="0.2">
      <c r="B107" s="8" t="s">
        <v>656</v>
      </c>
      <c r="C107" s="10">
        <v>225000</v>
      </c>
      <c r="F107" s="9" t="s">
        <v>763</v>
      </c>
      <c r="G107" s="10">
        <v>-200000</v>
      </c>
      <c r="J107" s="8" t="s">
        <v>550</v>
      </c>
      <c r="K107" s="10">
        <v>9697000</v>
      </c>
      <c r="N107" s="8" t="s">
        <v>630</v>
      </c>
      <c r="O107" s="10">
        <v>11503500</v>
      </c>
    </row>
    <row r="108" spans="2:15" x14ac:dyDescent="0.2">
      <c r="B108" s="9" t="s">
        <v>609</v>
      </c>
      <c r="C108" s="10">
        <v>225000</v>
      </c>
      <c r="F108" s="9" t="s">
        <v>764</v>
      </c>
      <c r="G108" s="10">
        <v>-200000</v>
      </c>
      <c r="J108" s="8" t="s">
        <v>572</v>
      </c>
      <c r="K108" s="10">
        <v>100000</v>
      </c>
      <c r="N108" s="9" t="s">
        <v>581</v>
      </c>
      <c r="O108" s="10">
        <v>3918000</v>
      </c>
    </row>
    <row r="109" spans="2:15" x14ac:dyDescent="0.2">
      <c r="B109" s="8" t="s">
        <v>624</v>
      </c>
      <c r="C109" s="10">
        <v>225000</v>
      </c>
      <c r="F109" s="9" t="s">
        <v>765</v>
      </c>
      <c r="G109" s="10">
        <v>-250000</v>
      </c>
      <c r="J109" s="8" t="s">
        <v>573</v>
      </c>
      <c r="K109" s="10">
        <v>10385750</v>
      </c>
      <c r="N109" s="9" t="s">
        <v>576</v>
      </c>
      <c r="O109" s="10">
        <v>7585500</v>
      </c>
    </row>
    <row r="110" spans="2:15" x14ac:dyDescent="0.2">
      <c r="B110" s="9" t="s">
        <v>568</v>
      </c>
      <c r="C110" s="10">
        <v>225000</v>
      </c>
      <c r="F110" s="9" t="s">
        <v>766</v>
      </c>
      <c r="G110" s="10">
        <v>-500000</v>
      </c>
      <c r="J110" s="8" t="s">
        <v>559</v>
      </c>
      <c r="K110" s="10">
        <v>11092700</v>
      </c>
      <c r="N110" s="8" t="s">
        <v>642</v>
      </c>
      <c r="O110" s="10">
        <v>1566000</v>
      </c>
    </row>
    <row r="111" spans="2:15" x14ac:dyDescent="0.2">
      <c r="B111" s="8" t="s">
        <v>653</v>
      </c>
      <c r="C111" s="10">
        <v>193000</v>
      </c>
      <c r="F111" s="9" t="s">
        <v>767</v>
      </c>
      <c r="G111" s="10">
        <v>-600000</v>
      </c>
      <c r="J111" s="8" t="s">
        <v>551</v>
      </c>
      <c r="K111" s="10">
        <v>12618750</v>
      </c>
      <c r="N111" s="9" t="s">
        <v>594</v>
      </c>
      <c r="O111" s="10">
        <v>1566000</v>
      </c>
    </row>
    <row r="112" spans="2:15" x14ac:dyDescent="0.2">
      <c r="B112" s="9" t="s">
        <v>606</v>
      </c>
      <c r="C112" s="10">
        <v>193000</v>
      </c>
      <c r="F112" s="8">
        <v>2021</v>
      </c>
      <c r="G112" s="10">
        <v>-19900000</v>
      </c>
      <c r="J112" s="8" t="s">
        <v>579</v>
      </c>
      <c r="K112" s="10">
        <v>13084750</v>
      </c>
      <c r="N112" s="8" t="s">
        <v>621</v>
      </c>
      <c r="O112" s="10">
        <v>1135000</v>
      </c>
    </row>
    <row r="113" spans="2:15" x14ac:dyDescent="0.2">
      <c r="B113" s="8" t="s">
        <v>631</v>
      </c>
      <c r="C113" s="10">
        <v>225000</v>
      </c>
      <c r="F113" s="9" t="s">
        <v>756</v>
      </c>
      <c r="G113" s="10">
        <v>-1000000</v>
      </c>
      <c r="J113" s="8" t="s">
        <v>560</v>
      </c>
      <c r="K113" s="10">
        <v>2267000</v>
      </c>
      <c r="N113" s="9" t="s">
        <v>563</v>
      </c>
      <c r="O113" s="10">
        <v>1135000</v>
      </c>
    </row>
    <row r="114" spans="2:15" x14ac:dyDescent="0.2">
      <c r="B114" s="9" t="s">
        <v>577</v>
      </c>
      <c r="C114" s="10">
        <v>225000</v>
      </c>
      <c r="F114" s="9" t="s">
        <v>757</v>
      </c>
      <c r="G114" s="10">
        <v>-1900000</v>
      </c>
      <c r="J114" s="8" t="s">
        <v>587</v>
      </c>
      <c r="K114" s="10">
        <v>330000</v>
      </c>
      <c r="N114" s="8" t="s">
        <v>646</v>
      </c>
      <c r="O114" s="10">
        <v>526500</v>
      </c>
    </row>
    <row r="115" spans="2:15" x14ac:dyDescent="0.2">
      <c r="B115" s="8" t="s">
        <v>647</v>
      </c>
      <c r="C115" s="10">
        <v>225000</v>
      </c>
      <c r="F115" s="9" t="s">
        <v>758</v>
      </c>
      <c r="G115" s="10">
        <v>-1900000</v>
      </c>
      <c r="J115" s="8" t="s">
        <v>588</v>
      </c>
      <c r="K115" s="10">
        <v>6056650</v>
      </c>
      <c r="N115" s="9" t="s">
        <v>599</v>
      </c>
      <c r="O115" s="10">
        <v>526500</v>
      </c>
    </row>
    <row r="116" spans="2:15" x14ac:dyDescent="0.2">
      <c r="B116" s="9" t="s">
        <v>600</v>
      </c>
      <c r="C116" s="10">
        <v>225000</v>
      </c>
      <c r="F116" s="9" t="s">
        <v>759</v>
      </c>
      <c r="G116" s="10">
        <v>-1900000</v>
      </c>
      <c r="J116" s="8" t="s">
        <v>594</v>
      </c>
      <c r="K116" s="10">
        <v>1566000</v>
      </c>
      <c r="N116" s="8" t="s">
        <v>652</v>
      </c>
      <c r="O116" s="10">
        <v>2905700</v>
      </c>
    </row>
    <row r="117" spans="2:15" x14ac:dyDescent="0.2">
      <c r="B117" s="8" t="s">
        <v>657</v>
      </c>
      <c r="C117" s="10">
        <v>450000</v>
      </c>
      <c r="F117" s="9" t="s">
        <v>760</v>
      </c>
      <c r="G117" s="10">
        <v>-1300000</v>
      </c>
      <c r="J117" s="8" t="s">
        <v>552</v>
      </c>
      <c r="K117" s="10">
        <v>11520600</v>
      </c>
      <c r="N117" s="9" t="s">
        <v>605</v>
      </c>
      <c r="O117" s="10">
        <v>2905700</v>
      </c>
    </row>
    <row r="118" spans="2:15" x14ac:dyDescent="0.2">
      <c r="B118" s="9" t="s">
        <v>610</v>
      </c>
      <c r="C118" s="10">
        <v>450000</v>
      </c>
      <c r="F118" s="9" t="s">
        <v>761</v>
      </c>
      <c r="G118" s="10">
        <v>-1900000</v>
      </c>
      <c r="J118" s="8" t="s">
        <v>574</v>
      </c>
      <c r="K118" s="10">
        <v>205000</v>
      </c>
      <c r="N118" s="8" t="s">
        <v>578</v>
      </c>
      <c r="O118" s="10">
        <v>-54040000</v>
      </c>
    </row>
    <row r="119" spans="2:15" x14ac:dyDescent="0.2">
      <c r="B119" s="8" t="s">
        <v>643</v>
      </c>
      <c r="C119" s="10">
        <v>225000</v>
      </c>
      <c r="F119" s="9" t="s">
        <v>762</v>
      </c>
      <c r="G119" s="10">
        <v>-1900000</v>
      </c>
      <c r="J119" s="8" t="s">
        <v>576</v>
      </c>
      <c r="K119" s="10">
        <v>7585500</v>
      </c>
      <c r="N119" s="9" t="s">
        <v>578</v>
      </c>
      <c r="O119" s="10">
        <v>-54040000</v>
      </c>
    </row>
    <row r="120" spans="2:15" x14ac:dyDescent="0.2">
      <c r="B120" s="9" t="s">
        <v>595</v>
      </c>
      <c r="C120" s="10">
        <v>225000</v>
      </c>
      <c r="F120" s="9" t="s">
        <v>763</v>
      </c>
      <c r="G120" s="10">
        <v>-1900000</v>
      </c>
      <c r="J120" s="8" t="s">
        <v>561</v>
      </c>
      <c r="K120" s="10">
        <v>2569000</v>
      </c>
      <c r="N120" s="8" t="s">
        <v>640</v>
      </c>
      <c r="O120" s="10">
        <v>1113000</v>
      </c>
    </row>
    <row r="121" spans="2:15" x14ac:dyDescent="0.2">
      <c r="B121" s="8" t="s">
        <v>625</v>
      </c>
      <c r="C121" s="10">
        <v>627000</v>
      </c>
      <c r="F121" s="9" t="s">
        <v>764</v>
      </c>
      <c r="G121" s="10">
        <v>-1900000</v>
      </c>
      <c r="J121" s="8" t="s">
        <v>575</v>
      </c>
      <c r="K121" s="10">
        <v>5066000</v>
      </c>
      <c r="N121" s="9" t="s">
        <v>592</v>
      </c>
      <c r="O121" s="10">
        <v>1113000</v>
      </c>
    </row>
    <row r="122" spans="2:15" x14ac:dyDescent="0.2">
      <c r="B122" s="9" t="s">
        <v>571</v>
      </c>
      <c r="C122" s="10">
        <v>627000</v>
      </c>
      <c r="F122" s="9" t="s">
        <v>765</v>
      </c>
      <c r="G122" s="10">
        <v>-1900000</v>
      </c>
      <c r="J122" s="8" t="s">
        <v>562</v>
      </c>
      <c r="K122" s="10">
        <v>12744750</v>
      </c>
      <c r="N122" s="8" t="s">
        <v>644</v>
      </c>
      <c r="O122" s="10">
        <v>321500</v>
      </c>
    </row>
    <row r="123" spans="2:15" x14ac:dyDescent="0.2">
      <c r="B123" s="8" t="s">
        <v>651</v>
      </c>
      <c r="C123" s="10">
        <v>158000</v>
      </c>
      <c r="F123" s="9" t="s">
        <v>766</v>
      </c>
      <c r="G123" s="10">
        <v>-1200000</v>
      </c>
      <c r="J123" s="8" t="s">
        <v>584</v>
      </c>
      <c r="K123" s="10">
        <v>295000</v>
      </c>
      <c r="N123" s="9" t="s">
        <v>597</v>
      </c>
      <c r="O123" s="10">
        <v>321500</v>
      </c>
    </row>
    <row r="124" spans="2:15" x14ac:dyDescent="0.2">
      <c r="B124" s="9" t="s">
        <v>604</v>
      </c>
      <c r="C124" s="10">
        <v>158000</v>
      </c>
      <c r="F124" s="9" t="s">
        <v>767</v>
      </c>
      <c r="G124" s="10">
        <v>-1200000</v>
      </c>
      <c r="J124" s="8" t="s">
        <v>577</v>
      </c>
      <c r="K124" s="10">
        <v>9249750</v>
      </c>
      <c r="N124" s="8" t="s">
        <v>620</v>
      </c>
      <c r="O124" s="10">
        <v>15148750</v>
      </c>
    </row>
    <row r="125" spans="2:15" x14ac:dyDescent="0.2">
      <c r="B125" s="8" t="s">
        <v>650</v>
      </c>
      <c r="C125" s="10">
        <v>225000</v>
      </c>
      <c r="F125" s="8">
        <v>2022</v>
      </c>
      <c r="G125" s="10">
        <v>-27300000</v>
      </c>
      <c r="J125" s="8" t="s">
        <v>553</v>
      </c>
      <c r="K125" s="10">
        <v>370000</v>
      </c>
      <c r="N125" s="9" t="s">
        <v>560</v>
      </c>
      <c r="O125" s="10">
        <v>2267000</v>
      </c>
    </row>
    <row r="126" spans="2:15" x14ac:dyDescent="0.2">
      <c r="B126" s="9" t="s">
        <v>603</v>
      </c>
      <c r="C126" s="10">
        <v>225000</v>
      </c>
      <c r="F126" s="9" t="s">
        <v>756</v>
      </c>
      <c r="G126" s="10">
        <v>-1650000</v>
      </c>
      <c r="J126" s="8" t="s">
        <v>608</v>
      </c>
      <c r="K126" s="10">
        <v>360000</v>
      </c>
      <c r="N126" s="9" t="s">
        <v>567</v>
      </c>
      <c r="O126" s="10">
        <v>12881750</v>
      </c>
    </row>
    <row r="127" spans="2:15" x14ac:dyDescent="0.2">
      <c r="B127" s="8" t="s">
        <v>648</v>
      </c>
      <c r="C127" s="10">
        <v>365000</v>
      </c>
      <c r="F127" s="9" t="s">
        <v>757</v>
      </c>
      <c r="G127" s="10">
        <v>-2100000</v>
      </c>
      <c r="J127" s="8" t="s">
        <v>563</v>
      </c>
      <c r="K127" s="10">
        <v>1135000</v>
      </c>
      <c r="N127" s="8" t="s">
        <v>649</v>
      </c>
      <c r="O127" s="10">
        <v>886500</v>
      </c>
    </row>
    <row r="128" spans="2:15" x14ac:dyDescent="0.2">
      <c r="B128" s="9" t="s">
        <v>601</v>
      </c>
      <c r="C128" s="10">
        <v>365000</v>
      </c>
      <c r="F128" s="9" t="s">
        <v>758</v>
      </c>
      <c r="G128" s="10">
        <v>-2050000</v>
      </c>
      <c r="J128" s="8" t="s">
        <v>564</v>
      </c>
      <c r="K128" s="10">
        <v>11092700</v>
      </c>
      <c r="N128" s="9" t="s">
        <v>602</v>
      </c>
      <c r="O128" s="10">
        <v>886500</v>
      </c>
    </row>
    <row r="129" spans="2:15" x14ac:dyDescent="0.2">
      <c r="B129" s="8" t="s">
        <v>615</v>
      </c>
      <c r="C129" s="10">
        <v>900000</v>
      </c>
      <c r="F129" s="9" t="s">
        <v>759</v>
      </c>
      <c r="G129" s="10">
        <v>-1650000</v>
      </c>
      <c r="J129" s="8" t="s">
        <v>606</v>
      </c>
      <c r="K129" s="10">
        <v>3677700</v>
      </c>
      <c r="N129" s="8" t="s">
        <v>629</v>
      </c>
      <c r="O129" s="10">
        <v>205000</v>
      </c>
    </row>
    <row r="130" spans="2:15" x14ac:dyDescent="0.2">
      <c r="B130" s="9" t="s">
        <v>559</v>
      </c>
      <c r="C130" s="10">
        <v>900000</v>
      </c>
      <c r="F130" s="9" t="s">
        <v>760</v>
      </c>
      <c r="G130" s="10">
        <v>-1500000</v>
      </c>
      <c r="J130" s="8" t="s">
        <v>609</v>
      </c>
      <c r="K130" s="10">
        <v>2788100</v>
      </c>
      <c r="N130" s="9" t="s">
        <v>574</v>
      </c>
      <c r="O130" s="10">
        <v>205000</v>
      </c>
    </row>
    <row r="131" spans="2:15" x14ac:dyDescent="0.2">
      <c r="B131" s="8" t="s">
        <v>637</v>
      </c>
      <c r="C131" s="10">
        <v>850000</v>
      </c>
      <c r="F131" s="9" t="s">
        <v>761</v>
      </c>
      <c r="G131" s="10">
        <v>-2150000</v>
      </c>
      <c r="J131" s="8" t="s">
        <v>565</v>
      </c>
      <c r="K131" s="10">
        <v>1138000</v>
      </c>
      <c r="N131" s="8" t="s">
        <v>619</v>
      </c>
      <c r="O131" s="10">
        <v>720000</v>
      </c>
    </row>
    <row r="132" spans="2:15" x14ac:dyDescent="0.2">
      <c r="B132" s="9" t="s">
        <v>588</v>
      </c>
      <c r="C132" s="10">
        <v>850000</v>
      </c>
      <c r="F132" s="9" t="s">
        <v>762</v>
      </c>
      <c r="G132" s="10">
        <v>-2500000</v>
      </c>
      <c r="J132" s="8" t="s">
        <v>602</v>
      </c>
      <c r="K132" s="10">
        <v>886500</v>
      </c>
      <c r="N132" s="9" t="s">
        <v>558</v>
      </c>
      <c r="O132" s="10">
        <v>410000</v>
      </c>
    </row>
    <row r="133" spans="2:15" x14ac:dyDescent="0.2">
      <c r="B133" s="8" t="s">
        <v>622</v>
      </c>
      <c r="C133" s="10">
        <v>75000</v>
      </c>
      <c r="F133" s="9" t="s">
        <v>763</v>
      </c>
      <c r="G133" s="10">
        <v>-2450000</v>
      </c>
      <c r="J133" s="8" t="s">
        <v>590</v>
      </c>
      <c r="K133" s="10">
        <v>650000</v>
      </c>
      <c r="N133" s="9" t="s">
        <v>561</v>
      </c>
      <c r="O133" s="10">
        <v>310000</v>
      </c>
    </row>
    <row r="134" spans="2:15" x14ac:dyDescent="0.2">
      <c r="B134" s="9" t="s">
        <v>565</v>
      </c>
      <c r="C134" s="10">
        <v>75000</v>
      </c>
      <c r="F134" s="9" t="s">
        <v>764</v>
      </c>
      <c r="G134" s="10">
        <v>-4900000</v>
      </c>
      <c r="J134" s="8" t="s">
        <v>603</v>
      </c>
      <c r="K134" s="10">
        <v>4121700</v>
      </c>
      <c r="N134" s="8" t="s">
        <v>654</v>
      </c>
      <c r="O134" s="10">
        <v>3677700</v>
      </c>
    </row>
    <row r="135" spans="2:15" x14ac:dyDescent="0.2">
      <c r="B135" s="8" t="s">
        <v>755</v>
      </c>
      <c r="C135" s="10">
        <v>10584000</v>
      </c>
      <c r="F135" s="9" t="s">
        <v>766</v>
      </c>
      <c r="G135" s="10">
        <v>-2750000</v>
      </c>
      <c r="J135" s="8" t="s">
        <v>580</v>
      </c>
      <c r="K135" s="10">
        <v>3184000</v>
      </c>
      <c r="N135" s="9" t="s">
        <v>607</v>
      </c>
      <c r="O135" s="10">
        <v>3677700</v>
      </c>
    </row>
    <row r="136" spans="2:15" x14ac:dyDescent="0.2">
      <c r="F136" s="9" t="s">
        <v>767</v>
      </c>
      <c r="G136" s="10">
        <v>-3600000</v>
      </c>
      <c r="J136" s="8" t="s">
        <v>598</v>
      </c>
      <c r="K136" s="10">
        <v>831500</v>
      </c>
      <c r="N136" s="8" t="s">
        <v>626</v>
      </c>
      <c r="O136" s="10">
        <v>100000</v>
      </c>
    </row>
    <row r="137" spans="2:15" x14ac:dyDescent="0.2">
      <c r="F137" s="8">
        <v>2023</v>
      </c>
      <c r="G137" s="10">
        <v>-29850000</v>
      </c>
      <c r="J137" s="8" t="s">
        <v>566</v>
      </c>
      <c r="K137" s="10">
        <v>12353750</v>
      </c>
      <c r="N137" s="9" t="s">
        <v>572</v>
      </c>
      <c r="O137" s="10">
        <v>100000</v>
      </c>
    </row>
    <row r="138" spans="2:15" x14ac:dyDescent="0.2">
      <c r="F138" s="9" t="s">
        <v>756</v>
      </c>
      <c r="G138" s="10">
        <v>-2450000</v>
      </c>
      <c r="J138" s="8" t="s">
        <v>567</v>
      </c>
      <c r="K138" s="10">
        <v>12881750</v>
      </c>
      <c r="N138" s="8" t="s">
        <v>628</v>
      </c>
      <c r="O138" s="10">
        <v>18963450</v>
      </c>
    </row>
    <row r="139" spans="2:15" x14ac:dyDescent="0.2">
      <c r="F139" s="9" t="s">
        <v>757</v>
      </c>
      <c r="G139" s="10">
        <v>-2680000</v>
      </c>
      <c r="J139" s="8" t="s">
        <v>610</v>
      </c>
      <c r="K139" s="10">
        <v>3300200</v>
      </c>
      <c r="N139" s="9" t="s">
        <v>583</v>
      </c>
      <c r="O139" s="10">
        <v>225000</v>
      </c>
    </row>
    <row r="140" spans="2:15" x14ac:dyDescent="0.2">
      <c r="F140" s="9" t="s">
        <v>758</v>
      </c>
      <c r="G140" s="10">
        <v>-2760000</v>
      </c>
      <c r="J140" s="8" t="s">
        <v>568</v>
      </c>
      <c r="K140" s="10">
        <v>11159700</v>
      </c>
      <c r="N140" s="9" t="s">
        <v>586</v>
      </c>
      <c r="O140" s="10">
        <v>8352700</v>
      </c>
    </row>
    <row r="141" spans="2:15" x14ac:dyDescent="0.2">
      <c r="F141" s="9" t="s">
        <v>759</v>
      </c>
      <c r="G141" s="10">
        <v>-2750000</v>
      </c>
      <c r="J141" s="8" t="s">
        <v>554</v>
      </c>
      <c r="K141" s="10">
        <v>2089000</v>
      </c>
      <c r="N141" s="9" t="s">
        <v>573</v>
      </c>
      <c r="O141" s="10">
        <v>10385750</v>
      </c>
    </row>
    <row r="142" spans="2:15" x14ac:dyDescent="0.2">
      <c r="F142" s="9" t="s">
        <v>760</v>
      </c>
      <c r="G142" s="10">
        <v>-2750000</v>
      </c>
      <c r="J142" s="8" t="s">
        <v>582</v>
      </c>
      <c r="K142" s="10">
        <v>265000</v>
      </c>
      <c r="N142" s="8" t="s">
        <v>617</v>
      </c>
      <c r="O142" s="10">
        <v>370000</v>
      </c>
    </row>
    <row r="143" spans="2:15" x14ac:dyDescent="0.2">
      <c r="F143" s="9" t="s">
        <v>761</v>
      </c>
      <c r="G143" s="10">
        <v>-2860000</v>
      </c>
      <c r="J143" s="8" t="s">
        <v>569</v>
      </c>
      <c r="K143" s="10">
        <v>8710650</v>
      </c>
      <c r="N143" s="9" t="s">
        <v>553</v>
      </c>
      <c r="O143" s="10">
        <v>370000</v>
      </c>
    </row>
    <row r="144" spans="2:15" x14ac:dyDescent="0.2">
      <c r="F144" s="9" t="s">
        <v>762</v>
      </c>
      <c r="G144" s="10">
        <v>-3100000</v>
      </c>
      <c r="J144" s="8" t="s">
        <v>555</v>
      </c>
      <c r="K144" s="10">
        <v>9526000</v>
      </c>
      <c r="N144" s="8" t="s">
        <v>633</v>
      </c>
      <c r="O144" s="10">
        <v>185000</v>
      </c>
    </row>
    <row r="145" spans="6:15" x14ac:dyDescent="0.2">
      <c r="F145" s="9" t="s">
        <v>763</v>
      </c>
      <c r="G145" s="10">
        <v>-2100000</v>
      </c>
      <c r="J145" s="8" t="s">
        <v>595</v>
      </c>
      <c r="K145" s="10">
        <v>5578700</v>
      </c>
      <c r="N145" s="9" t="s">
        <v>582</v>
      </c>
      <c r="O145" s="10">
        <v>185000</v>
      </c>
    </row>
    <row r="146" spans="6:15" x14ac:dyDescent="0.2">
      <c r="F146" s="9" t="s">
        <v>764</v>
      </c>
      <c r="G146" s="10">
        <v>-2100000</v>
      </c>
      <c r="J146" s="8"/>
      <c r="K146" s="10">
        <v>36022338</v>
      </c>
      <c r="N146" s="8" t="s">
        <v>635</v>
      </c>
      <c r="O146" s="10">
        <v>25000</v>
      </c>
    </row>
    <row r="147" spans="6:15" x14ac:dyDescent="0.2">
      <c r="F147" s="9" t="s">
        <v>765</v>
      </c>
      <c r="G147" s="10">
        <v>-2100000</v>
      </c>
      <c r="J147" s="8" t="s">
        <v>755</v>
      </c>
      <c r="K147" s="10">
        <v>308564038</v>
      </c>
      <c r="N147" s="9" t="s">
        <v>585</v>
      </c>
      <c r="O147" s="10">
        <v>25000</v>
      </c>
    </row>
    <row r="148" spans="6:15" x14ac:dyDescent="0.2">
      <c r="F148" s="9" t="s">
        <v>766</v>
      </c>
      <c r="G148" s="10">
        <v>-2100000</v>
      </c>
      <c r="N148" s="8" t="s">
        <v>613</v>
      </c>
      <c r="O148" s="10">
        <v>8494650</v>
      </c>
    </row>
    <row r="149" spans="6:15" x14ac:dyDescent="0.2">
      <c r="F149" s="9" t="s">
        <v>767</v>
      </c>
      <c r="G149" s="10">
        <v>-2100000</v>
      </c>
      <c r="N149" s="9" t="s">
        <v>549</v>
      </c>
      <c r="O149" s="10">
        <v>8494650</v>
      </c>
    </row>
    <row r="150" spans="6:15" x14ac:dyDescent="0.2">
      <c r="F150" s="8">
        <v>2024</v>
      </c>
      <c r="G150" s="10">
        <v>-30800000</v>
      </c>
      <c r="N150" s="8" t="s">
        <v>612</v>
      </c>
      <c r="O150" s="10">
        <v>1730000</v>
      </c>
    </row>
    <row r="151" spans="6:15" x14ac:dyDescent="0.2">
      <c r="F151" s="9" t="s">
        <v>756</v>
      </c>
      <c r="G151" s="10">
        <v>-2100000</v>
      </c>
      <c r="N151" s="9" t="s">
        <v>548</v>
      </c>
      <c r="O151" s="10">
        <v>1730000</v>
      </c>
    </row>
    <row r="152" spans="6:15" x14ac:dyDescent="0.2">
      <c r="F152" s="9" t="s">
        <v>757</v>
      </c>
      <c r="G152" s="10">
        <v>-2100000</v>
      </c>
      <c r="N152" s="8" t="s">
        <v>656</v>
      </c>
      <c r="O152" s="10">
        <v>2788100</v>
      </c>
    </row>
    <row r="153" spans="6:15" x14ac:dyDescent="0.2">
      <c r="F153" s="9" t="s">
        <v>758</v>
      </c>
      <c r="G153" s="10">
        <v>-2100000</v>
      </c>
      <c r="N153" s="9" t="s">
        <v>609</v>
      </c>
      <c r="O153" s="10">
        <v>2788100</v>
      </c>
    </row>
    <row r="154" spans="6:15" x14ac:dyDescent="0.2">
      <c r="F154" s="9" t="s">
        <v>759</v>
      </c>
      <c r="G154" s="10">
        <v>-2100000</v>
      </c>
      <c r="N154" s="8" t="s">
        <v>624</v>
      </c>
      <c r="O154" s="10">
        <v>11159700</v>
      </c>
    </row>
    <row r="155" spans="6:15" x14ac:dyDescent="0.2">
      <c r="F155" s="9" t="s">
        <v>760</v>
      </c>
      <c r="G155" s="10">
        <v>-2700000</v>
      </c>
      <c r="N155" s="9" t="s">
        <v>568</v>
      </c>
      <c r="O155" s="10">
        <v>11159700</v>
      </c>
    </row>
    <row r="156" spans="6:15" x14ac:dyDescent="0.2">
      <c r="F156" s="9" t="s">
        <v>761</v>
      </c>
      <c r="G156" s="10">
        <v>-3150000</v>
      </c>
      <c r="N156" s="8" t="s">
        <v>653</v>
      </c>
      <c r="O156" s="10">
        <v>3677700</v>
      </c>
    </row>
    <row r="157" spans="6:15" x14ac:dyDescent="0.2">
      <c r="F157" s="9" t="s">
        <v>762</v>
      </c>
      <c r="G157" s="10">
        <v>-3150000</v>
      </c>
      <c r="N157" s="9" t="s">
        <v>606</v>
      </c>
      <c r="O157" s="10">
        <v>3677700</v>
      </c>
    </row>
    <row r="158" spans="6:15" x14ac:dyDescent="0.2">
      <c r="F158" s="9" t="s">
        <v>763</v>
      </c>
      <c r="G158" s="10">
        <v>-3350000</v>
      </c>
      <c r="N158" s="8" t="s">
        <v>570</v>
      </c>
      <c r="O158" s="10">
        <v>-27394000</v>
      </c>
    </row>
    <row r="159" spans="6:15" x14ac:dyDescent="0.2">
      <c r="F159" s="9" t="s">
        <v>764</v>
      </c>
      <c r="G159" s="10">
        <v>-3350000</v>
      </c>
      <c r="N159" s="9" t="s">
        <v>570</v>
      </c>
      <c r="O159" s="10">
        <v>-27394000</v>
      </c>
    </row>
    <row r="160" spans="6:15" x14ac:dyDescent="0.2">
      <c r="F160" s="9" t="s">
        <v>765</v>
      </c>
      <c r="G160" s="10">
        <v>-3350000</v>
      </c>
      <c r="N160" s="8" t="s">
        <v>631</v>
      </c>
      <c r="O160" s="10">
        <v>9249750</v>
      </c>
    </row>
    <row r="161" spans="6:15" x14ac:dyDescent="0.2">
      <c r="F161" s="9" t="s">
        <v>766</v>
      </c>
      <c r="G161" s="10">
        <v>-3350000</v>
      </c>
      <c r="N161" s="9" t="s">
        <v>577</v>
      </c>
      <c r="O161" s="10">
        <v>9249750</v>
      </c>
    </row>
    <row r="162" spans="6:15" x14ac:dyDescent="0.2">
      <c r="F162" s="8">
        <v>2025</v>
      </c>
      <c r="G162" s="10">
        <v>-30975000</v>
      </c>
      <c r="N162" s="8" t="s">
        <v>618</v>
      </c>
      <c r="O162" s="10">
        <v>1942000</v>
      </c>
    </row>
    <row r="163" spans="6:15" x14ac:dyDescent="0.2">
      <c r="F163" s="9" t="s">
        <v>756</v>
      </c>
      <c r="G163" s="10">
        <v>-3660000</v>
      </c>
      <c r="N163" s="9" t="s">
        <v>554</v>
      </c>
      <c r="O163" s="10">
        <v>1942000</v>
      </c>
    </row>
    <row r="164" spans="6:15" x14ac:dyDescent="0.2">
      <c r="F164" s="9" t="s">
        <v>757</v>
      </c>
      <c r="G164" s="10">
        <v>-3865000</v>
      </c>
      <c r="N164" s="8" t="s">
        <v>636</v>
      </c>
      <c r="O164" s="10">
        <v>330000</v>
      </c>
    </row>
    <row r="165" spans="6:15" x14ac:dyDescent="0.2">
      <c r="F165" s="9" t="s">
        <v>758</v>
      </c>
      <c r="G165" s="10">
        <v>-2265000</v>
      </c>
      <c r="N165" s="9" t="s">
        <v>587</v>
      </c>
      <c r="O165" s="10">
        <v>330000</v>
      </c>
    </row>
    <row r="166" spans="6:15" x14ac:dyDescent="0.2">
      <c r="F166" s="9" t="s">
        <v>759</v>
      </c>
      <c r="G166" s="10">
        <v>-2875000</v>
      </c>
      <c r="N166" s="8" t="s">
        <v>647</v>
      </c>
      <c r="O166" s="10">
        <v>4121700</v>
      </c>
    </row>
    <row r="167" spans="6:15" x14ac:dyDescent="0.2">
      <c r="F167" s="9" t="s">
        <v>760</v>
      </c>
      <c r="G167" s="10">
        <v>-2275000</v>
      </c>
      <c r="N167" s="9" t="s">
        <v>600</v>
      </c>
      <c r="O167" s="10">
        <v>4121700</v>
      </c>
    </row>
    <row r="168" spans="6:15" x14ac:dyDescent="0.2">
      <c r="F168" s="9" t="s">
        <v>761</v>
      </c>
      <c r="G168" s="10">
        <v>-2275000</v>
      </c>
      <c r="N168" s="8" t="s">
        <v>614</v>
      </c>
      <c r="O168" s="10">
        <v>22441750</v>
      </c>
    </row>
    <row r="169" spans="6:15" x14ac:dyDescent="0.2">
      <c r="F169" s="9" t="s">
        <v>762</v>
      </c>
      <c r="G169" s="10">
        <v>-2275000</v>
      </c>
      <c r="N169" s="9" t="s">
        <v>550</v>
      </c>
      <c r="O169" s="10">
        <v>9697000</v>
      </c>
    </row>
    <row r="170" spans="6:15" x14ac:dyDescent="0.2">
      <c r="F170" s="9" t="s">
        <v>763</v>
      </c>
      <c r="G170" s="10">
        <v>-2325000</v>
      </c>
      <c r="N170" s="9" t="s">
        <v>562</v>
      </c>
      <c r="O170" s="10">
        <v>12744750</v>
      </c>
    </row>
    <row r="171" spans="6:15" x14ac:dyDescent="0.2">
      <c r="F171" s="9" t="s">
        <v>764</v>
      </c>
      <c r="G171" s="10">
        <v>-5025000</v>
      </c>
      <c r="N171" s="8" t="s">
        <v>657</v>
      </c>
      <c r="O171" s="10">
        <v>3300200</v>
      </c>
    </row>
    <row r="172" spans="6:15" x14ac:dyDescent="0.2">
      <c r="F172" s="9" t="s">
        <v>765</v>
      </c>
      <c r="G172" s="10">
        <v>-225000</v>
      </c>
      <c r="N172" s="9" t="s">
        <v>610</v>
      </c>
      <c r="O172" s="10">
        <v>3300200</v>
      </c>
    </row>
    <row r="173" spans="6:15" x14ac:dyDescent="0.2">
      <c r="F173" s="9" t="s">
        <v>767</v>
      </c>
      <c r="G173" s="10">
        <v>-3910000</v>
      </c>
      <c r="N173" s="8" t="s">
        <v>643</v>
      </c>
      <c r="O173" s="10">
        <v>5578700</v>
      </c>
    </row>
    <row r="174" spans="6:15" x14ac:dyDescent="0.2">
      <c r="F174" s="8" t="s">
        <v>755</v>
      </c>
      <c r="G174" s="10">
        <v>-142175000</v>
      </c>
      <c r="N174" s="9" t="s">
        <v>595</v>
      </c>
      <c r="O174" s="10">
        <v>5578700</v>
      </c>
    </row>
    <row r="175" spans="6:15" x14ac:dyDescent="0.2">
      <c r="N175" s="8" t="s">
        <v>625</v>
      </c>
      <c r="O175" s="10">
        <v>4841000</v>
      </c>
    </row>
    <row r="176" spans="6:15" x14ac:dyDescent="0.2">
      <c r="N176" s="9" t="s">
        <v>571</v>
      </c>
      <c r="O176" s="10">
        <v>4841000</v>
      </c>
    </row>
    <row r="177" spans="14:15" x14ac:dyDescent="0.2">
      <c r="N177" s="8" t="s">
        <v>651</v>
      </c>
      <c r="O177" s="10">
        <v>3677700</v>
      </c>
    </row>
    <row r="178" spans="14:15" x14ac:dyDescent="0.2">
      <c r="N178" s="9" t="s">
        <v>604</v>
      </c>
      <c r="O178" s="10">
        <v>3677700</v>
      </c>
    </row>
    <row r="179" spans="14:15" x14ac:dyDescent="0.2">
      <c r="N179" s="8" t="s">
        <v>634</v>
      </c>
      <c r="O179" s="10">
        <v>295000</v>
      </c>
    </row>
    <row r="180" spans="14:15" x14ac:dyDescent="0.2">
      <c r="N180" s="9" t="s">
        <v>584</v>
      </c>
      <c r="O180" s="10">
        <v>295000</v>
      </c>
    </row>
    <row r="181" spans="14:15" x14ac:dyDescent="0.2">
      <c r="N181" s="8" t="s">
        <v>616</v>
      </c>
      <c r="O181" s="10">
        <v>26112600</v>
      </c>
    </row>
    <row r="182" spans="14:15" x14ac:dyDescent="0.2">
      <c r="N182" s="9" t="s">
        <v>552</v>
      </c>
      <c r="O182" s="10">
        <v>11520600</v>
      </c>
    </row>
    <row r="183" spans="14:15" x14ac:dyDescent="0.2">
      <c r="N183" s="9" t="s">
        <v>575</v>
      </c>
      <c r="O183" s="10">
        <v>5066000</v>
      </c>
    </row>
    <row r="184" spans="14:15" x14ac:dyDescent="0.2">
      <c r="N184" s="9" t="s">
        <v>555</v>
      </c>
      <c r="O184" s="10">
        <v>9526000</v>
      </c>
    </row>
    <row r="185" spans="14:15" x14ac:dyDescent="0.2">
      <c r="N185" s="8" t="s">
        <v>650</v>
      </c>
      <c r="O185" s="10">
        <v>4121700</v>
      </c>
    </row>
    <row r="186" spans="14:15" x14ac:dyDescent="0.2">
      <c r="N186" s="9" t="s">
        <v>603</v>
      </c>
      <c r="O186" s="10">
        <v>4121700</v>
      </c>
    </row>
    <row r="187" spans="14:15" x14ac:dyDescent="0.2">
      <c r="N187" s="8" t="s">
        <v>648</v>
      </c>
      <c r="O187" s="10">
        <v>4121700</v>
      </c>
    </row>
    <row r="188" spans="14:15" x14ac:dyDescent="0.2">
      <c r="N188" s="9" t="s">
        <v>601</v>
      </c>
      <c r="O188" s="10">
        <v>4121700</v>
      </c>
    </row>
    <row r="189" spans="14:15" x14ac:dyDescent="0.2">
      <c r="N189" s="8" t="s">
        <v>556</v>
      </c>
      <c r="O189" s="10">
        <v>-8650000</v>
      </c>
    </row>
    <row r="190" spans="14:15" x14ac:dyDescent="0.2">
      <c r="N190" s="9" t="s">
        <v>556</v>
      </c>
      <c r="O190" s="10">
        <v>-8650000</v>
      </c>
    </row>
    <row r="191" spans="14:15" x14ac:dyDescent="0.2">
      <c r="N191" s="8" t="s">
        <v>615</v>
      </c>
      <c r="O191" s="10">
        <v>23661450</v>
      </c>
    </row>
    <row r="192" spans="14:15" x14ac:dyDescent="0.2">
      <c r="N192" s="9" t="s">
        <v>559</v>
      </c>
      <c r="O192" s="10">
        <v>11092700</v>
      </c>
    </row>
    <row r="193" spans="14:15" x14ac:dyDescent="0.2">
      <c r="N193" s="9" t="s">
        <v>551</v>
      </c>
      <c r="O193" s="10">
        <v>12568750</v>
      </c>
    </row>
    <row r="194" spans="14:15" x14ac:dyDescent="0.2">
      <c r="N194" s="8" t="s">
        <v>639</v>
      </c>
      <c r="O194" s="10">
        <v>785000</v>
      </c>
    </row>
    <row r="195" spans="14:15" x14ac:dyDescent="0.2">
      <c r="N195" s="9" t="s">
        <v>591</v>
      </c>
      <c r="O195" s="10">
        <v>785000</v>
      </c>
    </row>
    <row r="196" spans="14:15" x14ac:dyDescent="0.2">
      <c r="N196" s="8" t="s">
        <v>637</v>
      </c>
      <c r="O196" s="10">
        <v>4039650</v>
      </c>
    </row>
    <row r="197" spans="14:15" x14ac:dyDescent="0.2">
      <c r="N197" s="9" t="s">
        <v>588</v>
      </c>
      <c r="O197" s="10">
        <v>4039650</v>
      </c>
    </row>
    <row r="198" spans="14:15" x14ac:dyDescent="0.2">
      <c r="N198" s="8" t="s">
        <v>622</v>
      </c>
      <c r="O198" s="10">
        <v>1138000</v>
      </c>
    </row>
    <row r="199" spans="14:15" x14ac:dyDescent="0.2">
      <c r="N199" s="9" t="s">
        <v>565</v>
      </c>
      <c r="O199" s="10">
        <v>1138000</v>
      </c>
    </row>
    <row r="200" spans="14:15" x14ac:dyDescent="0.2">
      <c r="N200" s="8" t="s">
        <v>623</v>
      </c>
      <c r="O200" s="10">
        <v>12353750</v>
      </c>
    </row>
    <row r="201" spans="14:15" x14ac:dyDescent="0.2">
      <c r="N201" s="9" t="s">
        <v>566</v>
      </c>
      <c r="O201" s="10">
        <v>12353750</v>
      </c>
    </row>
    <row r="202" spans="14:15" x14ac:dyDescent="0.2">
      <c r="N202" s="8" t="s">
        <v>638</v>
      </c>
      <c r="O202" s="10">
        <v>650000</v>
      </c>
    </row>
    <row r="203" spans="14:15" x14ac:dyDescent="0.2">
      <c r="N203" s="9" t="s">
        <v>590</v>
      </c>
      <c r="O203" s="10">
        <v>650000</v>
      </c>
    </row>
    <row r="204" spans="14:15" x14ac:dyDescent="0.2">
      <c r="N204" s="8" t="s">
        <v>816</v>
      </c>
      <c r="O204" s="10">
        <v>-53556674.409999996</v>
      </c>
    </row>
    <row r="205" spans="14:15" x14ac:dyDescent="0.2">
      <c r="N205" s="9" t="s">
        <v>582</v>
      </c>
      <c r="O205" s="10">
        <v>80000</v>
      </c>
    </row>
    <row r="206" spans="14:15" x14ac:dyDescent="0.2">
      <c r="N206" s="9"/>
      <c r="O206" s="10">
        <v>-53636674.409999996</v>
      </c>
    </row>
    <row r="207" spans="14:15" x14ac:dyDescent="0.2">
      <c r="N207" s="8" t="s">
        <v>755</v>
      </c>
      <c r="O207" s="10">
        <v>89113025.590000004</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AA62-16B7-BE4E-B396-93471A163AC0}">
  <dimension ref="A1:F57"/>
  <sheetViews>
    <sheetView workbookViewId="0">
      <selection activeCell="B27" sqref="B27"/>
    </sheetView>
  </sheetViews>
  <sheetFormatPr baseColWidth="10" defaultRowHeight="15" x14ac:dyDescent="0.2"/>
  <cols>
    <col min="1" max="1" width="23" bestFit="1" customWidth="1"/>
    <col min="2" max="2" width="16" bestFit="1" customWidth="1"/>
    <col min="3" max="3" width="4.6640625" bestFit="1" customWidth="1"/>
    <col min="4" max="4" width="25" bestFit="1" customWidth="1"/>
    <col min="5" max="5" width="16" bestFit="1" customWidth="1"/>
    <col min="6" max="6" width="4.6640625" bestFit="1" customWidth="1"/>
  </cols>
  <sheetData>
    <row r="1" spans="1:6" x14ac:dyDescent="0.2">
      <c r="A1" s="21" t="s">
        <v>803</v>
      </c>
      <c r="B1" s="7" t="s">
        <v>705</v>
      </c>
      <c r="C1" t="s">
        <v>770</v>
      </c>
      <c r="E1" s="7" t="s">
        <v>705</v>
      </c>
      <c r="F1" t="s">
        <v>769</v>
      </c>
    </row>
    <row r="2" spans="1:6" x14ac:dyDescent="0.2">
      <c r="A2" s="21"/>
    </row>
    <row r="3" spans="1:6" x14ac:dyDescent="0.2">
      <c r="A3" s="21"/>
      <c r="B3" t="s">
        <v>771</v>
      </c>
      <c r="E3" t="s">
        <v>771</v>
      </c>
    </row>
    <row r="4" spans="1:6" x14ac:dyDescent="0.2">
      <c r="A4" s="13" t="s">
        <v>778</v>
      </c>
      <c r="B4" s="10">
        <v>308564038</v>
      </c>
      <c r="D4" s="13" t="s">
        <v>779</v>
      </c>
      <c r="E4" s="10">
        <v>-219451012.41</v>
      </c>
    </row>
    <row r="5" spans="1:6" x14ac:dyDescent="0.2">
      <c r="A5" s="13"/>
    </row>
    <row r="6" spans="1:6" x14ac:dyDescent="0.2">
      <c r="A6" s="13" t="s">
        <v>780</v>
      </c>
      <c r="B6" s="19">
        <f>GETPIVOTDATA("Amount",$B$3)+GETPIVOTDATA("Amount",$E$3)</f>
        <v>89113025.590000004</v>
      </c>
    </row>
    <row r="7" spans="1:6" x14ac:dyDescent="0.2">
      <c r="A7" s="13"/>
    </row>
    <row r="8" spans="1:6" x14ac:dyDescent="0.2">
      <c r="A8" s="13" t="s">
        <v>789</v>
      </c>
      <c r="B8" s="19">
        <f>GETPIVOTDATA("Amount",$B$3)/12</f>
        <v>25713669.833333332</v>
      </c>
      <c r="D8" s="13" t="s">
        <v>790</v>
      </c>
      <c r="E8" s="19">
        <f>GETPIVOTDATA("Amount",$E$4)/12</f>
        <v>-18287584.3675</v>
      </c>
    </row>
    <row r="9" spans="1:6" x14ac:dyDescent="0.2">
      <c r="A9" s="13"/>
    </row>
    <row r="10" spans="1:6" x14ac:dyDescent="0.2">
      <c r="A10" s="13" t="s">
        <v>791</v>
      </c>
      <c r="B10">
        <f>COUNTA(_xlfn.UNIQUE(FIN_DATASET[Category]))</f>
        <v>18</v>
      </c>
      <c r="D10" s="13" t="s">
        <v>792</v>
      </c>
      <c r="E10">
        <f>COUNTA(_xlfn.UNIQUE(FIN_DATASET[Subcategory]))</f>
        <v>28</v>
      </c>
    </row>
    <row r="11" spans="1:6" x14ac:dyDescent="0.2">
      <c r="A11" s="13"/>
    </row>
    <row r="12" spans="1:6" ht="15" customHeight="1" x14ac:dyDescent="0.2">
      <c r="A12" s="21" t="s">
        <v>802</v>
      </c>
      <c r="B12" s="7" t="s">
        <v>772</v>
      </c>
      <c r="C12" s="8">
        <v>1</v>
      </c>
      <c r="E12" s="7" t="s">
        <v>772</v>
      </c>
      <c r="F12" s="8">
        <v>1</v>
      </c>
    </row>
    <row r="13" spans="1:6" ht="15" customHeight="1" x14ac:dyDescent="0.2">
      <c r="A13" s="21"/>
      <c r="B13" s="7" t="s">
        <v>705</v>
      </c>
      <c r="C13" t="s">
        <v>770</v>
      </c>
      <c r="E13" s="7" t="s">
        <v>705</v>
      </c>
      <c r="F13" t="s">
        <v>769</v>
      </c>
    </row>
    <row r="14" spans="1:6" ht="15" customHeight="1" x14ac:dyDescent="0.2">
      <c r="A14" s="21"/>
    </row>
    <row r="15" spans="1:6" ht="19" customHeight="1" x14ac:dyDescent="0.2">
      <c r="A15" s="21"/>
      <c r="B15" t="s">
        <v>781</v>
      </c>
      <c r="E15" t="s">
        <v>781</v>
      </c>
    </row>
    <row r="16" spans="1:6" x14ac:dyDescent="0.2">
      <c r="A16" s="13" t="s">
        <v>783</v>
      </c>
      <c r="B16" s="10">
        <v>204898668.59</v>
      </c>
      <c r="D16" s="13" t="s">
        <v>784</v>
      </c>
      <c r="E16" s="10">
        <v>-199867231</v>
      </c>
    </row>
    <row r="18" spans="1:6" ht="16" x14ac:dyDescent="0.25">
      <c r="A18" s="13" t="s">
        <v>785</v>
      </c>
      <c r="B18" s="19">
        <f>GETPIVOTDATA("Cash Amount",$B$15)+GETPIVOTDATA("Cash Amount",$E$15)</f>
        <v>5031437.5900000036</v>
      </c>
      <c r="D18" s="13" t="s">
        <v>786</v>
      </c>
      <c r="E18" s="14">
        <f>COUNTIFS(FIN_DATASET[Cash Flag],1)</f>
        <v>2213</v>
      </c>
    </row>
    <row r="20" spans="1:6" ht="16" x14ac:dyDescent="0.25">
      <c r="A20" s="13" t="s">
        <v>787</v>
      </c>
      <c r="B20" s="15">
        <f>GETPIVOTDATA("Cash Amount",$B$15) / GETPIVOTDATA("Amount",$B$3)</f>
        <v>0.66403936738084823</v>
      </c>
      <c r="D20" s="13" t="s">
        <v>788</v>
      </c>
      <c r="E20" s="15">
        <f>GETPIVOTDATA("Cash Amount",$E$15) / GETPIVOTDATA("Amount",$E$3)</f>
        <v>0.9107601227493467</v>
      </c>
    </row>
    <row r="21" spans="1:6" ht="16" x14ac:dyDescent="0.25">
      <c r="A21" s="13"/>
      <c r="B21" s="15"/>
      <c r="D21" s="13"/>
      <c r="E21" s="15"/>
    </row>
    <row r="22" spans="1:6" x14ac:dyDescent="0.2">
      <c r="A22" s="21" t="s">
        <v>815</v>
      </c>
      <c r="B22" s="7" t="s">
        <v>774</v>
      </c>
      <c r="C22" s="8">
        <v>1</v>
      </c>
      <c r="E22" s="7" t="s">
        <v>776</v>
      </c>
      <c r="F22" s="8">
        <v>1</v>
      </c>
    </row>
    <row r="23" spans="1:6" x14ac:dyDescent="0.2">
      <c r="A23" s="21"/>
    </row>
    <row r="24" spans="1:6" x14ac:dyDescent="0.2">
      <c r="A24" s="21"/>
      <c r="B24" t="s">
        <v>782</v>
      </c>
      <c r="E24" t="s">
        <v>804</v>
      </c>
    </row>
    <row r="25" spans="1:6" x14ac:dyDescent="0.2">
      <c r="A25" s="13" t="s">
        <v>793</v>
      </c>
      <c r="B25">
        <v>10584000</v>
      </c>
      <c r="D25" s="13" t="s">
        <v>798</v>
      </c>
      <c r="E25" s="10">
        <v>-3889000</v>
      </c>
    </row>
    <row r="27" spans="1:6" ht="16" x14ac:dyDescent="0.25">
      <c r="A27" s="13" t="s">
        <v>794</v>
      </c>
      <c r="B27" s="14" cm="1">
        <f t="array" ref="B27">COUNTA(_xlfn.UNIQUE(_xlfn._xlws.FILTER(FIN_DATASET[Client], FIN_DATASET[AR_Amount]&lt;&gt;0)))</f>
        <v>21</v>
      </c>
      <c r="D27" s="13" t="s">
        <v>799</v>
      </c>
      <c r="E27" s="14">
        <f>COUNTIF(FIN_DATASET[AP_Flag],1)</f>
        <v>6</v>
      </c>
    </row>
    <row r="29" spans="1:6" ht="16" x14ac:dyDescent="0.25">
      <c r="A29" s="13" t="s">
        <v>795</v>
      </c>
      <c r="B29" s="16">
        <f>IF(B27=0,0,GETPIVOTDATA("AR_Amount",$B$24)/B27)</f>
        <v>504000</v>
      </c>
    </row>
    <row r="31" spans="1:6" ht="16" x14ac:dyDescent="0.25">
      <c r="A31" s="13" t="s">
        <v>796</v>
      </c>
      <c r="B31" s="16">
        <f>MAX(FIN_DATASET[AR_Amount])</f>
        <v>1020000</v>
      </c>
      <c r="D31" s="13" t="s">
        <v>800</v>
      </c>
      <c r="E31" s="16">
        <f>-MIN(FIN_DATASET[AP_Amount])</f>
        <v>2570656</v>
      </c>
    </row>
    <row r="33" spans="1:5" ht="16" x14ac:dyDescent="0.25">
      <c r="A33" s="13" t="s">
        <v>797</v>
      </c>
      <c r="B33" s="14">
        <f>COUNTIF(FIN_DATASET[AR_Flag],1)</f>
        <v>94</v>
      </c>
      <c r="D33" s="13" t="s">
        <v>801</v>
      </c>
      <c r="E33" s="14" cm="1">
        <f t="array" ref="E33">COUNTA(_xlfn.UNIQUE(_xlfn._xlws.FILTER(FIN_DATASET[Account], FIN_DATASET[AP_Flag]=1)))</f>
        <v>3</v>
      </c>
    </row>
    <row r="37" spans="1:5" x14ac:dyDescent="0.2">
      <c r="A37" s="13"/>
    </row>
    <row r="38" spans="1:5" x14ac:dyDescent="0.2">
      <c r="A38" s="13"/>
    </row>
    <row r="42" spans="1:5" ht="16" x14ac:dyDescent="0.25">
      <c r="B42" s="16"/>
    </row>
    <row r="48" spans="1:5" x14ac:dyDescent="0.2">
      <c r="B48" s="13"/>
      <c r="C48" s="13"/>
    </row>
    <row r="49" spans="1:3" ht="16" x14ac:dyDescent="0.25">
      <c r="B49" s="16"/>
    </row>
    <row r="56" spans="1:3" x14ac:dyDescent="0.2">
      <c r="A56" s="13"/>
      <c r="B56" s="13"/>
      <c r="C56" s="13"/>
    </row>
    <row r="57" spans="1:3" ht="16" x14ac:dyDescent="0.25">
      <c r="B57" s="16"/>
    </row>
  </sheetData>
  <mergeCells count="3">
    <mergeCell ref="A1:A3"/>
    <mergeCell ref="A12:A15"/>
    <mergeCell ref="A22:A24"/>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3ABE-C265-B640-9FC1-50733DE14F56}">
  <sheetPr>
    <pageSetUpPr fitToPage="1"/>
  </sheetPr>
  <dimension ref="A1:J42"/>
  <sheetViews>
    <sheetView tabSelected="1" zoomScale="92" workbookViewId="0">
      <selection sqref="A1:I42"/>
    </sheetView>
  </sheetViews>
  <sheetFormatPr baseColWidth="10" defaultRowHeight="15" x14ac:dyDescent="0.2"/>
  <cols>
    <col min="1" max="1" width="27.33203125" customWidth="1"/>
    <col min="2" max="2" width="15.6640625" bestFit="1" customWidth="1"/>
    <col min="3" max="4" width="16.33203125" bestFit="1" customWidth="1"/>
    <col min="5" max="5" width="15.6640625" bestFit="1" customWidth="1"/>
    <col min="6" max="6" width="16.33203125" bestFit="1" customWidth="1"/>
    <col min="7" max="7" width="14.6640625" customWidth="1"/>
    <col min="8" max="8" width="14.1640625" bestFit="1" customWidth="1"/>
    <col min="9" max="9" width="1.6640625" customWidth="1"/>
    <col min="10" max="10" width="15.5" bestFit="1" customWidth="1"/>
  </cols>
  <sheetData>
    <row r="1" spans="1:10" ht="13" customHeight="1" x14ac:dyDescent="0.2">
      <c r="A1" s="17"/>
      <c r="B1" s="17"/>
      <c r="C1" s="17"/>
      <c r="D1" s="17"/>
      <c r="E1" s="17"/>
      <c r="F1" s="17"/>
      <c r="G1" s="17"/>
      <c r="H1" s="17"/>
      <c r="I1" s="17"/>
    </row>
    <row r="2" spans="1:10" ht="31" customHeight="1" x14ac:dyDescent="0.2">
      <c r="A2" s="17"/>
      <c r="B2" s="22" t="s">
        <v>806</v>
      </c>
      <c r="C2" s="22"/>
      <c r="D2" s="22"/>
      <c r="E2" s="22"/>
      <c r="F2" s="22"/>
      <c r="G2" s="22"/>
      <c r="H2" s="22"/>
      <c r="I2" s="20"/>
      <c r="J2" s="18"/>
    </row>
    <row r="3" spans="1:10" ht="15" customHeight="1" x14ac:dyDescent="0.2">
      <c r="A3" s="17"/>
      <c r="B3" s="22"/>
      <c r="C3" s="22"/>
      <c r="D3" s="22"/>
      <c r="E3" s="22"/>
      <c r="F3" s="22"/>
      <c r="G3" s="22"/>
      <c r="H3" s="22"/>
      <c r="I3" s="20"/>
      <c r="J3" s="18"/>
    </row>
    <row r="4" spans="1:10" ht="15" customHeight="1" x14ac:dyDescent="0.2">
      <c r="A4" s="17"/>
      <c r="B4" s="22"/>
      <c r="C4" s="22"/>
      <c r="D4" s="22"/>
      <c r="E4" s="22"/>
      <c r="F4" s="22"/>
      <c r="G4" s="22"/>
      <c r="H4" s="22"/>
      <c r="I4" s="20"/>
      <c r="J4" s="18"/>
    </row>
    <row r="5" spans="1:10" ht="15" customHeight="1" x14ac:dyDescent="0.2">
      <c r="A5" s="17"/>
      <c r="B5" s="22"/>
      <c r="C5" s="22"/>
      <c r="D5" s="22"/>
      <c r="E5" s="22"/>
      <c r="F5" s="22"/>
      <c r="G5" s="22"/>
      <c r="H5" s="22"/>
      <c r="I5" s="20"/>
      <c r="J5" s="18"/>
    </row>
    <row r="6" spans="1:10" ht="15" customHeight="1" x14ac:dyDescent="0.2">
      <c r="A6" s="17"/>
      <c r="B6" s="25" t="s">
        <v>807</v>
      </c>
      <c r="C6" s="26" t="s">
        <v>808</v>
      </c>
      <c r="D6" s="25" t="s">
        <v>809</v>
      </c>
      <c r="E6" s="26" t="s">
        <v>810</v>
      </c>
      <c r="F6" s="27" t="s">
        <v>811</v>
      </c>
      <c r="G6" s="26" t="s">
        <v>812</v>
      </c>
      <c r="H6" s="25" t="s">
        <v>813</v>
      </c>
      <c r="I6" s="17"/>
    </row>
    <row r="7" spans="1:10" x14ac:dyDescent="0.2">
      <c r="A7" s="17"/>
      <c r="B7" s="25"/>
      <c r="C7" s="26"/>
      <c r="D7" s="25"/>
      <c r="E7" s="26"/>
      <c r="F7" s="27"/>
      <c r="G7" s="26"/>
      <c r="H7" s="25"/>
      <c r="I7" s="17"/>
    </row>
    <row r="8" spans="1:10" x14ac:dyDescent="0.2">
      <c r="A8" s="17"/>
      <c r="B8" s="23">
        <f>GETPIVOTDATA("Amount",KPIs!$B$3)</f>
        <v>308564038</v>
      </c>
      <c r="C8" s="24">
        <f>GETPIVOTDATA("Amount",KPIs!$E$3)</f>
        <v>-219451012.41</v>
      </c>
      <c r="D8" s="23">
        <f>KPIs!B6</f>
        <v>89113025.590000004</v>
      </c>
      <c r="E8" s="24">
        <f>GETPIVOTDATA("Cash Amount",KPIs!$B$15)</f>
        <v>204898668.59</v>
      </c>
      <c r="F8" s="23">
        <f>GETPIVOTDATA("Cash Amount",KPIs!$E$15)</f>
        <v>-199867231</v>
      </c>
      <c r="G8" s="24">
        <f>GETPIVOTDATA("AR_Amount",KPIs!$B$24)</f>
        <v>10584000</v>
      </c>
      <c r="H8" s="23">
        <f>GETPIVOTDATA("AP_Amount",KPIs!$E$24)</f>
        <v>-3889000</v>
      </c>
      <c r="I8" s="17"/>
    </row>
    <row r="9" spans="1:10" x14ac:dyDescent="0.2">
      <c r="A9" s="17"/>
      <c r="B9" s="23"/>
      <c r="C9" s="24"/>
      <c r="D9" s="23"/>
      <c r="E9" s="24"/>
      <c r="F9" s="23"/>
      <c r="G9" s="24"/>
      <c r="H9" s="23"/>
      <c r="I9" s="17"/>
    </row>
    <row r="10" spans="1:10" x14ac:dyDescent="0.2">
      <c r="A10" s="17"/>
      <c r="B10" s="17"/>
      <c r="C10" s="17"/>
      <c r="D10" s="17"/>
      <c r="E10" s="17"/>
      <c r="F10" s="17"/>
      <c r="G10" s="17"/>
      <c r="H10" s="17"/>
      <c r="I10" s="17"/>
    </row>
    <row r="11" spans="1:10" x14ac:dyDescent="0.2">
      <c r="A11" s="17"/>
      <c r="B11" s="17"/>
      <c r="C11" s="17"/>
      <c r="D11" s="17"/>
      <c r="E11" s="17"/>
      <c r="F11" s="17"/>
      <c r="G11" s="17"/>
      <c r="H11" s="17"/>
      <c r="I11" s="17"/>
    </row>
    <row r="12" spans="1:10" x14ac:dyDescent="0.2">
      <c r="A12" s="17"/>
      <c r="B12" s="17"/>
      <c r="C12" s="17"/>
      <c r="D12" s="17"/>
      <c r="E12" s="17"/>
      <c r="F12" s="17"/>
      <c r="G12" s="17"/>
      <c r="H12" s="17"/>
      <c r="I12" s="17"/>
    </row>
    <row r="13" spans="1:10" x14ac:dyDescent="0.2">
      <c r="A13" s="17"/>
      <c r="B13" s="17"/>
      <c r="C13" s="17"/>
      <c r="D13" s="17"/>
      <c r="E13" s="17"/>
      <c r="F13" s="17"/>
      <c r="G13" s="17"/>
      <c r="H13" s="17"/>
      <c r="I13" s="17"/>
    </row>
    <row r="14" spans="1:10" x14ac:dyDescent="0.2">
      <c r="A14" s="17"/>
      <c r="B14" s="17"/>
      <c r="C14" s="17"/>
      <c r="D14" s="17"/>
      <c r="E14" s="17"/>
      <c r="F14" s="17"/>
      <c r="G14" s="17"/>
      <c r="H14" s="17"/>
      <c r="I14" s="17"/>
    </row>
    <row r="15" spans="1:10" x14ac:dyDescent="0.2">
      <c r="A15" s="17"/>
      <c r="B15" s="17"/>
      <c r="C15" s="17"/>
      <c r="D15" s="17"/>
      <c r="E15" s="17"/>
      <c r="F15" s="17"/>
      <c r="G15" s="17"/>
      <c r="H15" s="17"/>
      <c r="I15" s="17"/>
    </row>
    <row r="16" spans="1:10" x14ac:dyDescent="0.2">
      <c r="A16" s="17"/>
      <c r="B16" s="17"/>
      <c r="C16" s="17"/>
      <c r="D16" s="17"/>
      <c r="E16" s="17"/>
      <c r="F16" s="17"/>
      <c r="G16" s="17"/>
      <c r="H16" s="17"/>
      <c r="I16" s="17"/>
    </row>
    <row r="17" spans="1:9" x14ac:dyDescent="0.2">
      <c r="A17" s="17"/>
      <c r="B17" s="17"/>
      <c r="C17" s="17"/>
      <c r="D17" s="17"/>
      <c r="E17" s="17"/>
      <c r="F17" s="17"/>
      <c r="G17" s="17"/>
      <c r="H17" s="17"/>
      <c r="I17" s="17"/>
    </row>
    <row r="18" spans="1:9" x14ac:dyDescent="0.2">
      <c r="A18" s="17"/>
      <c r="B18" s="17"/>
      <c r="C18" s="17"/>
      <c r="D18" s="17"/>
      <c r="E18" s="17"/>
      <c r="F18" s="17"/>
      <c r="G18" s="17"/>
      <c r="H18" s="17"/>
      <c r="I18" s="17"/>
    </row>
    <row r="19" spans="1:9" x14ac:dyDescent="0.2">
      <c r="A19" s="17"/>
      <c r="B19" s="17"/>
      <c r="C19" s="17"/>
      <c r="D19" s="17"/>
      <c r="E19" s="17"/>
      <c r="F19" s="17"/>
      <c r="G19" s="17"/>
      <c r="H19" s="17"/>
      <c r="I19" s="17"/>
    </row>
    <row r="20" spans="1:9" x14ac:dyDescent="0.2">
      <c r="A20" s="17"/>
      <c r="B20" s="17"/>
      <c r="C20" s="17"/>
      <c r="D20" s="17"/>
      <c r="E20" s="17"/>
      <c r="F20" s="17"/>
      <c r="G20" s="17"/>
      <c r="H20" s="17"/>
      <c r="I20" s="17"/>
    </row>
    <row r="21" spans="1:9" x14ac:dyDescent="0.2">
      <c r="A21" s="17"/>
      <c r="B21" s="17"/>
      <c r="C21" s="17"/>
      <c r="D21" s="17"/>
      <c r="E21" s="17"/>
      <c r="F21" s="17"/>
      <c r="G21" s="17"/>
      <c r="H21" s="17"/>
      <c r="I21" s="17"/>
    </row>
    <row r="22" spans="1:9" x14ac:dyDescent="0.2">
      <c r="A22" s="17"/>
      <c r="B22" s="17"/>
      <c r="C22" s="17"/>
      <c r="D22" s="17"/>
      <c r="E22" s="17"/>
      <c r="F22" s="17"/>
      <c r="G22" s="17"/>
      <c r="H22" s="17"/>
      <c r="I22" s="17"/>
    </row>
    <row r="23" spans="1:9" x14ac:dyDescent="0.2">
      <c r="A23" s="17"/>
      <c r="B23" s="17"/>
      <c r="C23" s="17"/>
      <c r="D23" s="17"/>
      <c r="E23" s="17"/>
      <c r="F23" s="17"/>
      <c r="G23" s="17"/>
      <c r="H23" s="17"/>
      <c r="I23" s="17"/>
    </row>
    <row r="24" spans="1:9" x14ac:dyDescent="0.2">
      <c r="A24" s="17"/>
      <c r="B24" s="17"/>
      <c r="C24" s="17"/>
      <c r="D24" s="17"/>
      <c r="E24" s="17"/>
      <c r="F24" s="17"/>
      <c r="G24" s="17"/>
      <c r="H24" s="17"/>
      <c r="I24" s="17"/>
    </row>
    <row r="25" spans="1:9" x14ac:dyDescent="0.2">
      <c r="A25" s="17"/>
      <c r="B25" s="17"/>
      <c r="C25" s="17"/>
      <c r="D25" s="17"/>
      <c r="E25" s="17"/>
      <c r="F25" s="17"/>
      <c r="G25" s="17"/>
      <c r="H25" s="17"/>
      <c r="I25" s="17"/>
    </row>
    <row r="26" spans="1:9" x14ac:dyDescent="0.2">
      <c r="A26" s="17"/>
      <c r="B26" s="17"/>
      <c r="C26" s="17"/>
      <c r="D26" s="17"/>
      <c r="E26" s="17"/>
      <c r="F26" s="17"/>
      <c r="G26" s="17"/>
      <c r="H26" s="17"/>
      <c r="I26" s="17"/>
    </row>
    <row r="27" spans="1:9" x14ac:dyDescent="0.2">
      <c r="A27" s="17"/>
      <c r="B27" s="17"/>
      <c r="C27" s="17"/>
      <c r="D27" s="17"/>
      <c r="E27" s="17"/>
      <c r="F27" s="17"/>
      <c r="G27" s="17"/>
      <c r="H27" s="17"/>
      <c r="I27" s="17"/>
    </row>
    <row r="28" spans="1:9" x14ac:dyDescent="0.2">
      <c r="A28" s="17"/>
      <c r="B28" s="17"/>
      <c r="C28" s="17"/>
      <c r="D28" s="17"/>
      <c r="E28" s="17"/>
      <c r="F28" s="17"/>
      <c r="G28" s="17"/>
      <c r="H28" s="17"/>
      <c r="I28" s="17"/>
    </row>
    <row r="29" spans="1:9" x14ac:dyDescent="0.2">
      <c r="A29" s="17"/>
      <c r="B29" s="17"/>
      <c r="C29" s="17"/>
      <c r="D29" s="17"/>
      <c r="E29" s="17"/>
      <c r="F29" s="17"/>
      <c r="G29" s="17"/>
      <c r="H29" s="17"/>
      <c r="I29" s="17"/>
    </row>
    <row r="30" spans="1:9" x14ac:dyDescent="0.2">
      <c r="A30" s="17"/>
      <c r="B30" s="17"/>
      <c r="C30" s="17"/>
      <c r="D30" s="17"/>
      <c r="E30" s="17"/>
      <c r="F30" s="17"/>
      <c r="G30" s="17"/>
      <c r="H30" s="17"/>
      <c r="I30" s="17"/>
    </row>
    <row r="31" spans="1:9" x14ac:dyDescent="0.2">
      <c r="A31" s="17"/>
      <c r="B31" s="17"/>
      <c r="C31" s="17"/>
      <c r="D31" s="17"/>
      <c r="E31" s="17"/>
      <c r="F31" s="17"/>
      <c r="G31" s="17"/>
      <c r="H31" s="17"/>
      <c r="I31" s="17"/>
    </row>
    <row r="32" spans="1:9" x14ac:dyDescent="0.2">
      <c r="A32" s="17"/>
      <c r="B32" s="17"/>
      <c r="C32" s="17"/>
      <c r="D32" s="17"/>
      <c r="E32" s="17"/>
      <c r="F32" s="17"/>
      <c r="G32" s="17"/>
      <c r="H32" s="17"/>
      <c r="I32" s="17"/>
    </row>
    <row r="33" spans="1:9" x14ac:dyDescent="0.2">
      <c r="A33" s="17"/>
      <c r="B33" s="17"/>
      <c r="C33" s="17"/>
      <c r="D33" s="17"/>
      <c r="E33" s="17"/>
      <c r="F33" s="17"/>
      <c r="G33" s="17"/>
      <c r="H33" s="17"/>
      <c r="I33" s="17"/>
    </row>
    <row r="34" spans="1:9" x14ac:dyDescent="0.2">
      <c r="A34" s="17"/>
      <c r="B34" s="17"/>
      <c r="C34" s="17"/>
      <c r="D34" s="17"/>
      <c r="E34" s="17"/>
      <c r="F34" s="17"/>
      <c r="G34" s="17"/>
      <c r="H34" s="17"/>
      <c r="I34" s="17"/>
    </row>
    <row r="35" spans="1:9" x14ac:dyDescent="0.2">
      <c r="A35" s="17"/>
      <c r="B35" s="17"/>
      <c r="C35" s="17"/>
      <c r="D35" s="17"/>
      <c r="E35" s="17"/>
      <c r="F35" s="17"/>
      <c r="G35" s="17"/>
      <c r="H35" s="17"/>
      <c r="I35" s="17"/>
    </row>
    <row r="36" spans="1:9" x14ac:dyDescent="0.2">
      <c r="A36" s="17"/>
      <c r="B36" s="17"/>
      <c r="C36" s="17"/>
      <c r="D36" s="17"/>
      <c r="E36" s="17"/>
      <c r="F36" s="17"/>
      <c r="G36" s="17"/>
      <c r="H36" s="17"/>
      <c r="I36" s="17"/>
    </row>
    <row r="37" spans="1:9" x14ac:dyDescent="0.2">
      <c r="A37" s="17"/>
      <c r="B37" s="17"/>
      <c r="C37" s="17"/>
      <c r="D37" s="17"/>
      <c r="E37" s="17"/>
      <c r="F37" s="17"/>
      <c r="G37" s="17"/>
      <c r="H37" s="17"/>
      <c r="I37" s="17"/>
    </row>
    <row r="38" spans="1:9" x14ac:dyDescent="0.2">
      <c r="A38" s="17"/>
      <c r="B38" s="17"/>
      <c r="C38" s="17"/>
      <c r="D38" s="17"/>
      <c r="E38" s="17"/>
      <c r="F38" s="17"/>
      <c r="G38" s="17"/>
      <c r="H38" s="17"/>
      <c r="I38" s="17"/>
    </row>
    <row r="39" spans="1:9" x14ac:dyDescent="0.2">
      <c r="A39" s="17"/>
      <c r="B39" s="17"/>
      <c r="C39" s="17"/>
      <c r="D39" s="17"/>
      <c r="E39" s="17"/>
      <c r="F39" s="17"/>
      <c r="G39" s="17"/>
      <c r="H39" s="17"/>
      <c r="I39" s="17"/>
    </row>
    <row r="40" spans="1:9" x14ac:dyDescent="0.2">
      <c r="A40" s="17"/>
      <c r="B40" s="17"/>
      <c r="C40" s="17"/>
      <c r="D40" s="17"/>
      <c r="E40" s="17"/>
      <c r="F40" s="17"/>
      <c r="G40" s="17"/>
      <c r="H40" s="17"/>
      <c r="I40" s="17"/>
    </row>
    <row r="41" spans="1:9" x14ac:dyDescent="0.2">
      <c r="A41" s="17"/>
      <c r="B41" s="17"/>
      <c r="C41" s="17"/>
      <c r="D41" s="17"/>
      <c r="E41" s="17"/>
      <c r="F41" s="17"/>
      <c r="G41" s="17"/>
      <c r="H41" s="17"/>
      <c r="I41" s="17"/>
    </row>
    <row r="42" spans="1:9" x14ac:dyDescent="0.2">
      <c r="A42" s="17"/>
      <c r="B42" s="17"/>
      <c r="C42" s="17"/>
      <c r="D42" s="17"/>
      <c r="E42" s="17"/>
      <c r="F42" s="17"/>
      <c r="G42" s="17"/>
      <c r="H42" s="17"/>
      <c r="I42" s="17"/>
    </row>
  </sheetData>
  <mergeCells count="15">
    <mergeCell ref="B2:H5"/>
    <mergeCell ref="B8:B9"/>
    <mergeCell ref="C8:C9"/>
    <mergeCell ref="D8:D9"/>
    <mergeCell ref="E8:E9"/>
    <mergeCell ref="F8:F9"/>
    <mergeCell ref="G8:G9"/>
    <mergeCell ref="H8:H9"/>
    <mergeCell ref="B6:B7"/>
    <mergeCell ref="C6:C7"/>
    <mergeCell ref="D6:D7"/>
    <mergeCell ref="E6:E7"/>
    <mergeCell ref="F6:F7"/>
    <mergeCell ref="G6:G7"/>
    <mergeCell ref="H6:H7"/>
  </mergeCells>
  <printOptions horizontalCentered="1" verticalCentered="1"/>
  <pageMargins left="0.25" right="0.25" top="0.75" bottom="0.75" header="0.3" footer="0.3"/>
  <pageSetup scale="83" orientation="landscape"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Raw_Data</vt:lpstr>
      <vt:lpstr>Extra_Data</vt:lpstr>
      <vt:lpstr>Clean_Data</vt:lpstr>
      <vt:lpstr>Pivot_Financials</vt:lpstr>
      <vt:lpstr>KPIs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Miguel García Celis</cp:lastModifiedBy>
  <cp:lastPrinted>2025-12-04T03:31:05Z</cp:lastPrinted>
  <dcterms:created xsi:type="dcterms:W3CDTF">2025-12-01T03:28:27Z</dcterms:created>
  <dcterms:modified xsi:type="dcterms:W3CDTF">2025-12-04T03:31:09Z</dcterms:modified>
</cp:coreProperties>
</file>